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851346FD-1F7C-41A1-AB3C-319587FDDCC7}" xr6:coauthVersionLast="47" xr6:coauthVersionMax="47" xr10:uidLastSave="{00000000-0000-0000-0000-000000000000}"/>
  <bookViews>
    <workbookView xWindow="3900" yWindow="675" windowWidth="22875" windowHeight="15210" activeTab="2" xr2:uid="{EDA367EE-FA74-4860-B168-1BE29F9402A2}"/>
  </bookViews>
  <sheets>
    <sheet name="World Rapeseed" sheetId="1" r:id="rId1"/>
    <sheet name="Canada Rapeseed USDA Comp" sheetId="2" r:id="rId2"/>
    <sheet name="Canada Rapeseed" sheetId="3" r:id="rId3"/>
    <sheet name="Canada Canola Oil CY" sheetId="4" r:id="rId4"/>
    <sheet name="Australia Rapeseed" sheetId="5" r:id="rId5"/>
    <sheet name="China Rapeseed" sheetId="6" r:id="rId6"/>
    <sheet name="Chart1" sheetId="7" r:id="rId7"/>
    <sheet name="EU Rapeseed" sheetId="8" r:id="rId8"/>
    <sheet name="Ukraine Rapeseed" sheetId="9" r:id="rId9"/>
    <sheet name="Russia Rapeseed" sheetId="10" r:id="rId10"/>
    <sheet name="Japan Rapeseed" sheetId="11" r:id="rId11"/>
    <sheet name="India Rapeseed" sheetId="12" r:id="rId12"/>
    <sheet name="Mexico Rapeseed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3" l="1"/>
  <c r="AG6" i="3"/>
  <c r="AH6" i="3"/>
  <c r="AG7" i="3"/>
  <c r="B397" i="13"/>
  <c r="BG394" i="13"/>
  <c r="BF394" i="13"/>
  <c r="BE394" i="13"/>
  <c r="BD394" i="13"/>
  <c r="BC394" i="13"/>
  <c r="BB394" i="13"/>
  <c r="BA394" i="13"/>
  <c r="AZ394" i="13"/>
  <c r="AY394" i="13"/>
  <c r="AX394" i="13"/>
  <c r="AW394" i="13"/>
  <c r="AV394" i="13"/>
  <c r="AU394" i="13"/>
  <c r="AT394" i="13"/>
  <c r="AS394" i="13"/>
  <c r="AR394" i="13"/>
  <c r="AQ394" i="13"/>
  <c r="AP394" i="13"/>
  <c r="AO394" i="13"/>
  <c r="AN394" i="13"/>
  <c r="AM394" i="13"/>
  <c r="AL394" i="13"/>
  <c r="AK394" i="13"/>
  <c r="AJ394" i="13"/>
  <c r="AI394" i="13"/>
  <c r="AH394" i="13"/>
  <c r="AG394" i="13"/>
  <c r="AF394" i="13"/>
  <c r="AE394" i="13"/>
  <c r="AD394" i="13"/>
  <c r="AC394" i="13"/>
  <c r="AB394" i="13"/>
  <c r="AA394" i="13"/>
  <c r="Z394" i="13"/>
  <c r="Y394" i="13"/>
  <c r="X394" i="13"/>
  <c r="W394" i="13"/>
  <c r="V394" i="13"/>
  <c r="U394" i="13"/>
  <c r="T394" i="13"/>
  <c r="S394" i="13"/>
  <c r="R394" i="13"/>
  <c r="Q394" i="13"/>
  <c r="P394" i="13"/>
  <c r="O394" i="13"/>
  <c r="N394" i="13"/>
  <c r="M394" i="13"/>
  <c r="L394" i="13"/>
  <c r="K394" i="13"/>
  <c r="J394" i="13"/>
  <c r="I394" i="13"/>
  <c r="H394" i="13"/>
  <c r="G394" i="13"/>
  <c r="F394" i="13"/>
  <c r="E394" i="13"/>
  <c r="D394" i="13"/>
  <c r="C394" i="13"/>
  <c r="B394" i="13"/>
  <c r="AA389" i="13"/>
  <c r="AA390" i="13" s="1"/>
  <c r="AA391" i="13" s="1"/>
  <c r="AA392" i="13" s="1"/>
  <c r="AA393" i="13" s="1"/>
  <c r="AC388" i="13"/>
  <c r="AC389" i="13" s="1"/>
  <c r="AC390" i="13" s="1"/>
  <c r="AC391" i="13" s="1"/>
  <c r="AC392" i="13" s="1"/>
  <c r="AC393" i="13" s="1"/>
  <c r="AB388" i="13"/>
  <c r="AB389" i="13" s="1"/>
  <c r="AB390" i="13" s="1"/>
  <c r="AB391" i="13" s="1"/>
  <c r="AB392" i="13" s="1"/>
  <c r="AB393" i="13" s="1"/>
  <c r="Y386" i="13"/>
  <c r="Y387" i="13" s="1"/>
  <c r="C386" i="13"/>
  <c r="B386" i="13"/>
  <c r="AC385" i="13"/>
  <c r="AC386" i="13" s="1"/>
  <c r="AC387" i="13" s="1"/>
  <c r="C385" i="13"/>
  <c r="B385" i="13"/>
  <c r="AE384" i="13"/>
  <c r="AE385" i="13" s="1"/>
  <c r="AC384" i="13"/>
  <c r="AB384" i="13"/>
  <c r="AB385" i="13" s="1"/>
  <c r="AB386" i="13" s="1"/>
  <c r="AB387" i="13" s="1"/>
  <c r="AA384" i="13"/>
  <c r="AA385" i="13" s="1"/>
  <c r="AA386" i="13" s="1"/>
  <c r="AA387" i="13" s="1"/>
  <c r="AA388" i="13" s="1"/>
  <c r="Y384" i="13"/>
  <c r="Y385" i="13" s="1"/>
  <c r="W384" i="13"/>
  <c r="G384" i="13"/>
  <c r="F384" i="13"/>
  <c r="F385" i="13" s="1"/>
  <c r="E384" i="13"/>
  <c r="E385" i="13" s="1"/>
  <c r="C384" i="13"/>
  <c r="B384" i="13"/>
  <c r="BG383" i="13"/>
  <c r="BD383" i="13"/>
  <c r="BC383" i="13"/>
  <c r="BB383" i="13"/>
  <c r="AY383" i="13"/>
  <c r="AX383" i="13"/>
  <c r="AW383" i="13"/>
  <c r="AU383" i="13"/>
  <c r="AS383" i="13"/>
  <c r="AR383" i="13"/>
  <c r="AQ383" i="13"/>
  <c r="AK383" i="13"/>
  <c r="AJ383" i="13"/>
  <c r="AI383" i="13"/>
  <c r="AH383" i="13"/>
  <c r="AG383" i="13"/>
  <c r="AF383" i="13"/>
  <c r="AE383" i="13"/>
  <c r="AD383" i="13"/>
  <c r="AD384" i="13" s="1"/>
  <c r="AD385" i="13" s="1"/>
  <c r="AC383" i="13"/>
  <c r="AB383" i="13"/>
  <c r="AA383" i="13"/>
  <c r="Y383" i="13"/>
  <c r="W383" i="13"/>
  <c r="V383" i="13"/>
  <c r="V384" i="13" s="1"/>
  <c r="U383" i="13"/>
  <c r="O383" i="13"/>
  <c r="K383" i="13"/>
  <c r="J383" i="13"/>
  <c r="I383" i="13"/>
  <c r="I384" i="13" s="1"/>
  <c r="H383" i="13"/>
  <c r="H384" i="13" s="1"/>
  <c r="G383" i="13"/>
  <c r="F383" i="13"/>
  <c r="E383" i="13"/>
  <c r="C383" i="13"/>
  <c r="B383" i="13"/>
  <c r="B382" i="13"/>
  <c r="B286" i="13"/>
  <c r="BG283" i="13"/>
  <c r="BF283" i="13"/>
  <c r="BE283" i="13"/>
  <c r="BD283" i="13"/>
  <c r="BC283" i="13"/>
  <c r="BB283" i="13"/>
  <c r="BA283" i="13"/>
  <c r="AZ283" i="13"/>
  <c r="AY283" i="13"/>
  <c r="AX283" i="13"/>
  <c r="AW283" i="13"/>
  <c r="AV283" i="13"/>
  <c r="AU283" i="13"/>
  <c r="AT283" i="13"/>
  <c r="AS283" i="13"/>
  <c r="AR283" i="13"/>
  <c r="AQ283" i="13"/>
  <c r="AP283" i="13"/>
  <c r="AO283" i="13"/>
  <c r="AN283" i="13"/>
  <c r="AM283" i="13"/>
  <c r="AL283" i="13"/>
  <c r="AK283" i="13"/>
  <c r="AJ283" i="13"/>
  <c r="AI283" i="13"/>
  <c r="AH283" i="13"/>
  <c r="AG283" i="13"/>
  <c r="AF283" i="13"/>
  <c r="AE283" i="13"/>
  <c r="AD283" i="13"/>
  <c r="Y283" i="13"/>
  <c r="X283" i="13"/>
  <c r="W283" i="13"/>
  <c r="V283" i="13"/>
  <c r="U283" i="13"/>
  <c r="T283" i="13"/>
  <c r="S283" i="13"/>
  <c r="R283" i="13"/>
  <c r="Q283" i="13"/>
  <c r="P283" i="13"/>
  <c r="O283" i="13"/>
  <c r="N283" i="13"/>
  <c r="M283" i="13"/>
  <c r="L283" i="13"/>
  <c r="K283" i="13"/>
  <c r="J283" i="13"/>
  <c r="I283" i="13"/>
  <c r="H283" i="13"/>
  <c r="G283" i="13"/>
  <c r="F283" i="13"/>
  <c r="E283" i="13"/>
  <c r="D283" i="13"/>
  <c r="C283" i="13"/>
  <c r="B283" i="13"/>
  <c r="AC282" i="13"/>
  <c r="AB282" i="13"/>
  <c r="AA282" i="13"/>
  <c r="Z282" i="13"/>
  <c r="AD281" i="13"/>
  <c r="AC281" i="13"/>
  <c r="AB281" i="13"/>
  <c r="AA281" i="13"/>
  <c r="Z281" i="13"/>
  <c r="AD280" i="13"/>
  <c r="AC280" i="13"/>
  <c r="AB280" i="13"/>
  <c r="AA280" i="13"/>
  <c r="Z280" i="13"/>
  <c r="AD279" i="13"/>
  <c r="AC279" i="13"/>
  <c r="AB279" i="13"/>
  <c r="AA279" i="13"/>
  <c r="Z279" i="13"/>
  <c r="B279" i="13"/>
  <c r="AD278" i="13"/>
  <c r="AC278" i="13"/>
  <c r="AB278" i="13"/>
  <c r="AA278" i="13"/>
  <c r="Z278" i="13"/>
  <c r="AD277" i="13"/>
  <c r="AC277" i="13"/>
  <c r="AB277" i="13"/>
  <c r="AA277" i="13"/>
  <c r="Z277" i="13"/>
  <c r="AD276" i="13"/>
  <c r="AC276" i="13"/>
  <c r="AB276" i="13"/>
  <c r="AA276" i="13"/>
  <c r="Z276" i="13"/>
  <c r="AD275" i="13"/>
  <c r="AC275" i="13"/>
  <c r="AB275" i="13"/>
  <c r="AA275" i="13"/>
  <c r="Z275" i="13"/>
  <c r="AD274" i="13"/>
  <c r="AC274" i="13"/>
  <c r="AB274" i="13"/>
  <c r="AA274" i="13"/>
  <c r="AD273" i="13"/>
  <c r="AC273" i="13"/>
  <c r="AB273" i="13"/>
  <c r="AA273" i="13"/>
  <c r="AD272" i="13"/>
  <c r="AC272" i="13"/>
  <c r="AB272" i="13"/>
  <c r="AA272" i="13"/>
  <c r="AD271" i="13"/>
  <c r="AC271" i="13"/>
  <c r="AB271" i="13"/>
  <c r="AA271" i="13"/>
  <c r="B270" i="13"/>
  <c r="BG267" i="13"/>
  <c r="BF267" i="13"/>
  <c r="BE267" i="13"/>
  <c r="BD267" i="13"/>
  <c r="BC267" i="13"/>
  <c r="BB267" i="13"/>
  <c r="BA267" i="13"/>
  <c r="AZ267" i="13"/>
  <c r="AY267" i="13"/>
  <c r="AX267" i="13"/>
  <c r="AW267" i="13"/>
  <c r="AV267" i="13"/>
  <c r="AU267" i="13"/>
  <c r="AT267" i="13"/>
  <c r="AS267" i="13"/>
  <c r="AR267" i="13"/>
  <c r="AQ267" i="13"/>
  <c r="AP267" i="13"/>
  <c r="AO267" i="13"/>
  <c r="AN267" i="13"/>
  <c r="AM267" i="13"/>
  <c r="AL267" i="13"/>
  <c r="AK267" i="13"/>
  <c r="AJ267" i="13"/>
  <c r="AI267" i="13"/>
  <c r="AH267" i="13"/>
  <c r="AG267" i="13"/>
  <c r="AF267" i="13"/>
  <c r="AE267" i="13"/>
  <c r="C267" i="13"/>
  <c r="B267" i="13"/>
  <c r="AD266" i="13"/>
  <c r="AC266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M266" i="13"/>
  <c r="L266" i="13"/>
  <c r="K266" i="13"/>
  <c r="J266" i="13"/>
  <c r="I266" i="13"/>
  <c r="H266" i="13"/>
  <c r="G266" i="13"/>
  <c r="F266" i="13"/>
  <c r="E266" i="13"/>
  <c r="D266" i="13"/>
  <c r="C266" i="13"/>
  <c r="AD265" i="13"/>
  <c r="AC265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M265" i="13"/>
  <c r="L265" i="13"/>
  <c r="K265" i="13"/>
  <c r="J265" i="13"/>
  <c r="I265" i="13"/>
  <c r="H265" i="13"/>
  <c r="G265" i="13"/>
  <c r="F265" i="13"/>
  <c r="E265" i="13"/>
  <c r="D265" i="13"/>
  <c r="C265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O263" i="13"/>
  <c r="N263" i="13"/>
  <c r="M263" i="13"/>
  <c r="L263" i="13"/>
  <c r="K263" i="13"/>
  <c r="J263" i="13"/>
  <c r="I263" i="13"/>
  <c r="H263" i="13"/>
  <c r="G263" i="13"/>
  <c r="F263" i="13"/>
  <c r="E263" i="13"/>
  <c r="D263" i="13"/>
  <c r="C263" i="13"/>
  <c r="AD262" i="13"/>
  <c r="AC262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O262" i="13"/>
  <c r="N262" i="13"/>
  <c r="M262" i="13"/>
  <c r="L262" i="13"/>
  <c r="K262" i="13"/>
  <c r="J262" i="13"/>
  <c r="I262" i="13"/>
  <c r="H262" i="13"/>
  <c r="G262" i="13"/>
  <c r="F262" i="13"/>
  <c r="E262" i="13"/>
  <c r="D262" i="13"/>
  <c r="C262" i="13"/>
  <c r="AD261" i="13"/>
  <c r="AC261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O261" i="13"/>
  <c r="N261" i="13"/>
  <c r="M261" i="13"/>
  <c r="L261" i="13"/>
  <c r="K261" i="13"/>
  <c r="J261" i="13"/>
  <c r="I261" i="13"/>
  <c r="H261" i="13"/>
  <c r="G261" i="13"/>
  <c r="F261" i="13"/>
  <c r="E261" i="13"/>
  <c r="D261" i="13"/>
  <c r="C261" i="13"/>
  <c r="AD260" i="13"/>
  <c r="AC260" i="13"/>
  <c r="AB260" i="13"/>
  <c r="AA260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AD259" i="13"/>
  <c r="AC259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AD258" i="13"/>
  <c r="AC258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AD257" i="13"/>
  <c r="AC257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AE256" i="13"/>
  <c r="AD256" i="13"/>
  <c r="AC256" i="13"/>
  <c r="AB256" i="13"/>
  <c r="AA256" i="13"/>
  <c r="Z256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AE255" i="13"/>
  <c r="AD255" i="13"/>
  <c r="AC255" i="13"/>
  <c r="AB255" i="13"/>
  <c r="AA255" i="13"/>
  <c r="Z255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G267" i="13" s="1"/>
  <c r="G34" i="13" s="1"/>
  <c r="F255" i="13"/>
  <c r="E255" i="13"/>
  <c r="D255" i="13"/>
  <c r="B254" i="13"/>
  <c r="AE251" i="13"/>
  <c r="AD251" i="13"/>
  <c r="AC251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O251" i="13"/>
  <c r="N251" i="13"/>
  <c r="M251" i="13"/>
  <c r="L251" i="13"/>
  <c r="K251" i="13"/>
  <c r="J251" i="13"/>
  <c r="I251" i="13"/>
  <c r="H251" i="13"/>
  <c r="G251" i="13"/>
  <c r="F251" i="13"/>
  <c r="E251" i="13"/>
  <c r="D251" i="13"/>
  <c r="C251" i="13"/>
  <c r="B251" i="13"/>
  <c r="BA238" i="13"/>
  <c r="AZ238" i="13"/>
  <c r="B238" i="13"/>
  <c r="AG235" i="13"/>
  <c r="AF235" i="13"/>
  <c r="B222" i="13"/>
  <c r="B206" i="13"/>
  <c r="B190" i="13"/>
  <c r="BG187" i="13"/>
  <c r="BF187" i="13"/>
  <c r="BE187" i="13"/>
  <c r="BD187" i="13"/>
  <c r="BC187" i="13"/>
  <c r="BB187" i="13"/>
  <c r="BA187" i="13"/>
  <c r="AZ187" i="13"/>
  <c r="AY187" i="13"/>
  <c r="AX187" i="13"/>
  <c r="AW187" i="13"/>
  <c r="AV187" i="13"/>
  <c r="AU187" i="13"/>
  <c r="AT187" i="13"/>
  <c r="AS187" i="13"/>
  <c r="AR187" i="13"/>
  <c r="AQ187" i="13"/>
  <c r="AP187" i="13"/>
  <c r="AO187" i="13"/>
  <c r="AN187" i="13"/>
  <c r="AM187" i="13"/>
  <c r="AL187" i="13"/>
  <c r="AK187" i="13"/>
  <c r="AJ187" i="13"/>
  <c r="AI187" i="13"/>
  <c r="AH187" i="13"/>
  <c r="AG187" i="13"/>
  <c r="AF187" i="13"/>
  <c r="AE187" i="13"/>
  <c r="AD187" i="13"/>
  <c r="AC187" i="13"/>
  <c r="AB187" i="13"/>
  <c r="AA187" i="13"/>
  <c r="Z187" i="13"/>
  <c r="Y187" i="13"/>
  <c r="X187" i="13"/>
  <c r="W187" i="13"/>
  <c r="V187" i="13"/>
  <c r="U187" i="13"/>
  <c r="T187" i="13"/>
  <c r="S187" i="13"/>
  <c r="R187" i="13"/>
  <c r="Q187" i="13"/>
  <c r="P187" i="13"/>
  <c r="O187" i="13"/>
  <c r="N187" i="13"/>
  <c r="M187" i="13"/>
  <c r="L187" i="13"/>
  <c r="K187" i="13"/>
  <c r="J187" i="13"/>
  <c r="I187" i="13"/>
  <c r="H187" i="13"/>
  <c r="G187" i="13"/>
  <c r="F187" i="13"/>
  <c r="E187" i="13"/>
  <c r="D187" i="13"/>
  <c r="C187" i="13"/>
  <c r="B187" i="13"/>
  <c r="Z179" i="13"/>
  <c r="C179" i="13"/>
  <c r="BC178" i="13"/>
  <c r="BC179" i="13" s="1"/>
  <c r="BB178" i="13"/>
  <c r="BB179" i="13" s="1"/>
  <c r="AX178" i="13"/>
  <c r="AX179" i="13" s="1"/>
  <c r="AV178" i="13"/>
  <c r="AV179" i="13" s="1"/>
  <c r="Z178" i="13"/>
  <c r="K178" i="13"/>
  <c r="D178" i="13"/>
  <c r="C178" i="13"/>
  <c r="BC177" i="13"/>
  <c r="AY177" i="13"/>
  <c r="AX177" i="13"/>
  <c r="AV177" i="13"/>
  <c r="AG177" i="13"/>
  <c r="AA177" i="13"/>
  <c r="Z177" i="13"/>
  <c r="K177" i="13"/>
  <c r="I177" i="13"/>
  <c r="H177" i="13"/>
  <c r="F177" i="13"/>
  <c r="E177" i="13"/>
  <c r="D177" i="13"/>
  <c r="C177" i="13"/>
  <c r="BC176" i="13"/>
  <c r="BB176" i="13"/>
  <c r="BB177" i="13" s="1"/>
  <c r="BA176" i="13"/>
  <c r="BA177" i="13" s="1"/>
  <c r="AY176" i="13"/>
  <c r="AX176" i="13"/>
  <c r="AW176" i="13"/>
  <c r="AW177" i="13" s="1"/>
  <c r="AV176" i="13"/>
  <c r="AU176" i="13"/>
  <c r="AT176" i="13"/>
  <c r="AR176" i="13"/>
  <c r="AH176" i="13"/>
  <c r="AG176" i="13"/>
  <c r="AF176" i="13"/>
  <c r="AE176" i="13"/>
  <c r="AD176" i="13"/>
  <c r="AC176" i="13"/>
  <c r="AB176" i="13"/>
  <c r="AA176" i="13"/>
  <c r="Z176" i="13"/>
  <c r="K176" i="13"/>
  <c r="J176" i="13"/>
  <c r="J177" i="13" s="1"/>
  <c r="I176" i="13"/>
  <c r="H176" i="13"/>
  <c r="G176" i="13"/>
  <c r="G177" i="13" s="1"/>
  <c r="F176" i="13"/>
  <c r="E176" i="13"/>
  <c r="D176" i="13"/>
  <c r="C176" i="13"/>
  <c r="B175" i="13"/>
  <c r="B159" i="13"/>
  <c r="BG156" i="13"/>
  <c r="BF156" i="13"/>
  <c r="BE156" i="13"/>
  <c r="BD156" i="13"/>
  <c r="BC156" i="13"/>
  <c r="BB156" i="13"/>
  <c r="BA156" i="13"/>
  <c r="AZ156" i="13"/>
  <c r="AY156" i="13"/>
  <c r="AX156" i="13"/>
  <c r="AW156" i="13"/>
  <c r="AV156" i="13"/>
  <c r="AU156" i="13"/>
  <c r="AT156" i="13"/>
  <c r="AS156" i="13"/>
  <c r="AR156" i="13"/>
  <c r="AQ156" i="13"/>
  <c r="AP156" i="13"/>
  <c r="AO156" i="13"/>
  <c r="AN156" i="13"/>
  <c r="AM156" i="13"/>
  <c r="AL156" i="13"/>
  <c r="AK156" i="13"/>
  <c r="AJ156" i="13"/>
  <c r="AI156" i="13"/>
  <c r="AH156" i="13"/>
  <c r="AG156" i="13"/>
  <c r="AF156" i="13"/>
  <c r="AE156" i="13"/>
  <c r="AD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B156" i="13"/>
  <c r="AC155" i="13"/>
  <c r="AB155" i="13"/>
  <c r="AA155" i="13"/>
  <c r="Z155" i="13"/>
  <c r="AC154" i="13"/>
  <c r="AB154" i="13"/>
  <c r="AA154" i="13"/>
  <c r="Z154" i="13"/>
  <c r="AD153" i="13"/>
  <c r="AC153" i="13"/>
  <c r="AB153" i="13"/>
  <c r="AA153" i="13"/>
  <c r="Z153" i="13"/>
  <c r="AD152" i="13"/>
  <c r="AC152" i="13"/>
  <c r="AB152" i="13"/>
  <c r="AA152" i="13"/>
  <c r="Z152" i="13"/>
  <c r="AD151" i="13"/>
  <c r="AC151" i="13"/>
  <c r="AB151" i="13"/>
  <c r="AA151" i="13"/>
  <c r="Z151" i="13"/>
  <c r="AD150" i="13"/>
  <c r="AC150" i="13"/>
  <c r="AB150" i="13"/>
  <c r="AA150" i="13"/>
  <c r="Z150" i="13"/>
  <c r="AD149" i="13"/>
  <c r="AC149" i="13"/>
  <c r="AB149" i="13"/>
  <c r="AA149" i="13"/>
  <c r="Z149" i="13"/>
  <c r="AD148" i="13"/>
  <c r="AC148" i="13"/>
  <c r="AB148" i="13"/>
  <c r="AA148" i="13"/>
  <c r="Z148" i="13"/>
  <c r="AD147" i="13"/>
  <c r="AC147" i="13"/>
  <c r="AB147" i="13"/>
  <c r="AA147" i="13"/>
  <c r="Z147" i="13"/>
  <c r="AD146" i="13"/>
  <c r="AC146" i="13"/>
  <c r="AB146" i="13"/>
  <c r="AA146" i="13"/>
  <c r="AD145" i="13"/>
  <c r="AC145" i="13"/>
  <c r="AB145" i="13"/>
  <c r="AA145" i="13"/>
  <c r="AD144" i="13"/>
  <c r="AC144" i="13"/>
  <c r="AB144" i="13"/>
  <c r="AA144" i="13"/>
  <c r="B143" i="13"/>
  <c r="BG140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C140" i="13"/>
  <c r="B140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AD136" i="13"/>
  <c r="AC136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G136" i="13"/>
  <c r="F136" i="13"/>
  <c r="E136" i="13"/>
  <c r="D136" i="13"/>
  <c r="C136" i="13"/>
  <c r="B136" i="13"/>
  <c r="AD135" i="13"/>
  <c r="AC135" i="13"/>
  <c r="AB135" i="13"/>
  <c r="AA135" i="13"/>
  <c r="Z135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B135" i="13"/>
  <c r="AD134" i="13"/>
  <c r="AC134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M134" i="13"/>
  <c r="L134" i="13"/>
  <c r="K134" i="13"/>
  <c r="J134" i="13"/>
  <c r="I134" i="13"/>
  <c r="H134" i="13"/>
  <c r="G134" i="13"/>
  <c r="F134" i="13"/>
  <c r="E134" i="13"/>
  <c r="D134" i="13"/>
  <c r="C134" i="13"/>
  <c r="B134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AD128" i="13"/>
  <c r="AC128" i="13"/>
  <c r="AB128" i="13"/>
  <c r="AA128" i="13"/>
  <c r="AA140" i="13" s="1"/>
  <c r="AA24" i="13" s="1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E140" i="13" s="1"/>
  <c r="E24" i="13" s="1"/>
  <c r="D128" i="13"/>
  <c r="C128" i="13"/>
  <c r="B128" i="13"/>
  <c r="B127" i="13"/>
  <c r="AF124" i="13"/>
  <c r="AU111" i="13"/>
  <c r="AT111" i="13"/>
  <c r="Y111" i="13"/>
  <c r="X111" i="13"/>
  <c r="W111" i="13"/>
  <c r="B111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L95" i="13"/>
  <c r="K95" i="13"/>
  <c r="B95" i="13"/>
  <c r="AF92" i="13"/>
  <c r="AE92" i="13"/>
  <c r="AD92" i="13"/>
  <c r="AC92" i="13"/>
  <c r="AB92" i="13"/>
  <c r="AA92" i="13"/>
  <c r="Z92" i="13"/>
  <c r="Y92" i="13"/>
  <c r="K92" i="13"/>
  <c r="J92" i="13"/>
  <c r="I92" i="13"/>
  <c r="H92" i="13"/>
  <c r="G92" i="13"/>
  <c r="F92" i="13"/>
  <c r="E92" i="13"/>
  <c r="D92" i="13"/>
  <c r="C92" i="13"/>
  <c r="B92" i="13"/>
  <c r="AU79" i="13"/>
  <c r="AT79" i="13"/>
  <c r="AS79" i="13"/>
  <c r="AM79" i="13"/>
  <c r="AE79" i="13"/>
  <c r="I79" i="13"/>
  <c r="G79" i="13"/>
  <c r="F79" i="13"/>
  <c r="C79" i="13"/>
  <c r="B79" i="13"/>
  <c r="BG76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B76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M76" i="13" s="1"/>
  <c r="L73" i="13"/>
  <c r="K73" i="13"/>
  <c r="J73" i="13"/>
  <c r="I73" i="13"/>
  <c r="H73" i="13"/>
  <c r="G73" i="13"/>
  <c r="F73" i="13"/>
  <c r="E73" i="13"/>
  <c r="D73" i="13"/>
  <c r="C73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BE63" i="13"/>
  <c r="BD63" i="13"/>
  <c r="BC63" i="13"/>
  <c r="BB63" i="13"/>
  <c r="AG63" i="13"/>
  <c r="AF63" i="13"/>
  <c r="AE63" i="13"/>
  <c r="AD63" i="13"/>
  <c r="B63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BG47" i="13"/>
  <c r="BF47" i="13"/>
  <c r="BE47" i="13"/>
  <c r="BD47" i="13"/>
  <c r="BC47" i="13"/>
  <c r="BB47" i="13"/>
  <c r="BA47" i="13"/>
  <c r="AS47" i="13"/>
  <c r="AK47" i="13"/>
  <c r="N47" i="13"/>
  <c r="M47" i="13"/>
  <c r="K47" i="13"/>
  <c r="I47" i="13"/>
  <c r="B47" i="13"/>
  <c r="AF41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AF39" i="13"/>
  <c r="AF38" i="13" s="1"/>
  <c r="AF36" i="13"/>
  <c r="AF299" i="13" s="1"/>
  <c r="AF35" i="13"/>
  <c r="AD34" i="13"/>
  <c r="AF33" i="13"/>
  <c r="AF219" i="13" s="1"/>
  <c r="AE33" i="13"/>
  <c r="AD33" i="13"/>
  <c r="AD219" i="13" s="1"/>
  <c r="AC33" i="13"/>
  <c r="AC219" i="13" s="1"/>
  <c r="AB33" i="13"/>
  <c r="AB219" i="13" s="1"/>
  <c r="AA33" i="13"/>
  <c r="AA219" i="13" s="1"/>
  <c r="Z33" i="13"/>
  <c r="Y33" i="13"/>
  <c r="X33" i="13"/>
  <c r="W33" i="13"/>
  <c r="V33" i="13"/>
  <c r="U33" i="13"/>
  <c r="T33" i="13"/>
  <c r="S33" i="13"/>
  <c r="S219" i="13" s="1"/>
  <c r="R33" i="13"/>
  <c r="R219" i="13" s="1"/>
  <c r="Q33" i="13"/>
  <c r="Q219" i="13" s="1"/>
  <c r="P33" i="13"/>
  <c r="P219" i="13" s="1"/>
  <c r="O33" i="13"/>
  <c r="O219" i="13" s="1"/>
  <c r="N33" i="13"/>
  <c r="N219" i="13" s="1"/>
  <c r="M33" i="13"/>
  <c r="M219" i="13" s="1"/>
  <c r="L33" i="13"/>
  <c r="L219" i="13" s="1"/>
  <c r="K33" i="13"/>
  <c r="K219" i="13" s="1"/>
  <c r="J33" i="13"/>
  <c r="J219" i="13" s="1"/>
  <c r="I33" i="13"/>
  <c r="I219" i="13" s="1"/>
  <c r="H33" i="13"/>
  <c r="H219" i="13" s="1"/>
  <c r="G33" i="13"/>
  <c r="G219" i="13" s="1"/>
  <c r="F33" i="13"/>
  <c r="F219" i="13" s="1"/>
  <c r="E33" i="13"/>
  <c r="E219" i="13" s="1"/>
  <c r="D33" i="13"/>
  <c r="D219" i="13" s="1"/>
  <c r="C33" i="13"/>
  <c r="C219" i="13" s="1"/>
  <c r="B33" i="13"/>
  <c r="B219" i="13" s="1"/>
  <c r="BG32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25" i="13"/>
  <c r="B28" i="13" s="1"/>
  <c r="B26" i="13" s="1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AD16" i="13"/>
  <c r="BG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B13" i="13"/>
  <c r="AG12" i="13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E11" i="13" s="1"/>
  <c r="AE16" i="13" s="1"/>
  <c r="AD8" i="13"/>
  <c r="AD11" i="13" s="1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U6" i="13"/>
  <c r="S6" i="13"/>
  <c r="R6" i="13"/>
  <c r="Q6" i="13"/>
  <c r="P6" i="13"/>
  <c r="O6" i="13"/>
  <c r="N6" i="13"/>
  <c r="M6" i="13"/>
  <c r="AD4" i="13"/>
  <c r="AC4" i="13"/>
  <c r="AB4" i="13"/>
  <c r="AB6" i="13" s="1"/>
  <c r="AA4" i="13"/>
  <c r="AA6" i="13" s="1"/>
  <c r="Z4" i="13"/>
  <c r="Z6" i="13" s="1"/>
  <c r="Y4" i="13"/>
  <c r="Y6" i="13" s="1"/>
  <c r="X4" i="13"/>
  <c r="X6" i="13" s="1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BG2" i="13"/>
  <c r="BG127" i="13" s="1"/>
  <c r="BF2" i="13"/>
  <c r="BE2" i="13"/>
  <c r="BD2" i="13"/>
  <c r="BC2" i="13"/>
  <c r="BC127" i="13" s="1"/>
  <c r="BB2" i="13"/>
  <c r="BB127" i="13" s="1"/>
  <c r="BA2" i="13"/>
  <c r="BA222" i="13" s="1"/>
  <c r="AZ2" i="13"/>
  <c r="AZ111" i="13" s="1"/>
  <c r="AY2" i="13"/>
  <c r="AY111" i="13" s="1"/>
  <c r="AX2" i="13"/>
  <c r="AX111" i="13" s="1"/>
  <c r="AW2" i="13"/>
  <c r="AW111" i="13" s="1"/>
  <c r="AV2" i="13"/>
  <c r="AU2" i="13"/>
  <c r="AT2" i="13"/>
  <c r="AS2" i="13"/>
  <c r="AS111" i="13" s="1"/>
  <c r="AR2" i="13"/>
  <c r="AQ2" i="13"/>
  <c r="AP2" i="13"/>
  <c r="AO2" i="13"/>
  <c r="AN2" i="13"/>
  <c r="AM2" i="13"/>
  <c r="AM47" i="13" s="1"/>
  <c r="AL2" i="13"/>
  <c r="AL47" i="13" s="1"/>
  <c r="AK2" i="13"/>
  <c r="AJ2" i="13"/>
  <c r="AJ47" i="13" s="1"/>
  <c r="AI2" i="13"/>
  <c r="AI47" i="13" s="1"/>
  <c r="AH2" i="13"/>
  <c r="AH47" i="13" s="1"/>
  <c r="AG2" i="13"/>
  <c r="AG159" i="13" s="1"/>
  <c r="AF2" i="13"/>
  <c r="AF159" i="13" s="1"/>
  <c r="AE2" i="13"/>
  <c r="AE47" i="13" s="1"/>
  <c r="AD2" i="13"/>
  <c r="AC2" i="13"/>
  <c r="AC63" i="13" s="1"/>
  <c r="AB2" i="13"/>
  <c r="AB63" i="13" s="1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O47" i="13" s="1"/>
  <c r="N2" i="13"/>
  <c r="M2" i="13"/>
  <c r="M206" i="13" s="1"/>
  <c r="L2" i="13"/>
  <c r="K2" i="13"/>
  <c r="K111" i="13" s="1"/>
  <c r="J2" i="13"/>
  <c r="J111" i="13" s="1"/>
  <c r="I2" i="13"/>
  <c r="I111" i="13" s="1"/>
  <c r="H2" i="13"/>
  <c r="H63" i="13" s="1"/>
  <c r="G2" i="13"/>
  <c r="G159" i="13" s="1"/>
  <c r="F2" i="13"/>
  <c r="F127" i="13" s="1"/>
  <c r="E2" i="13"/>
  <c r="D2" i="13"/>
  <c r="D63" i="13" s="1"/>
  <c r="C2" i="13"/>
  <c r="C63" i="13" s="1"/>
  <c r="AC317" i="12"/>
  <c r="AB317" i="12"/>
  <c r="AA317" i="12"/>
  <c r="Z317" i="12"/>
  <c r="Y317" i="12"/>
  <c r="X317" i="12"/>
  <c r="W317" i="12"/>
  <c r="V317" i="12"/>
  <c r="U317" i="12"/>
  <c r="T317" i="12"/>
  <c r="S317" i="12"/>
  <c r="R317" i="12"/>
  <c r="Q317" i="12"/>
  <c r="P317" i="12"/>
  <c r="O317" i="12"/>
  <c r="N317" i="12"/>
  <c r="M317" i="12"/>
  <c r="L317" i="12"/>
  <c r="K317" i="12"/>
  <c r="J317" i="12"/>
  <c r="I317" i="12"/>
  <c r="H317" i="12"/>
  <c r="G317" i="12"/>
  <c r="F317" i="12"/>
  <c r="E317" i="12"/>
  <c r="D317" i="12"/>
  <c r="C317" i="12"/>
  <c r="B317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O314" i="12"/>
  <c r="N314" i="12"/>
  <c r="M314" i="12"/>
  <c r="L314" i="12"/>
  <c r="K314" i="12"/>
  <c r="J314" i="12"/>
  <c r="I314" i="12"/>
  <c r="H314" i="12"/>
  <c r="G314" i="12"/>
  <c r="F314" i="12"/>
  <c r="F303" i="12" s="1"/>
  <c r="E314" i="12"/>
  <c r="D314" i="12"/>
  <c r="C314" i="12"/>
  <c r="B314" i="12"/>
  <c r="Y305" i="12"/>
  <c r="X305" i="12"/>
  <c r="V305" i="12"/>
  <c r="U305" i="12"/>
  <c r="T305" i="12"/>
  <c r="S305" i="12"/>
  <c r="R305" i="12"/>
  <c r="Q305" i="12"/>
  <c r="X304" i="12"/>
  <c r="W304" i="12"/>
  <c r="V304" i="12"/>
  <c r="U304" i="12"/>
  <c r="T304" i="12"/>
  <c r="S304" i="12"/>
  <c r="R304" i="12"/>
  <c r="Q304" i="12"/>
  <c r="F304" i="12"/>
  <c r="E304" i="12"/>
  <c r="D304" i="12"/>
  <c r="AA303" i="12"/>
  <c r="Z303" i="12"/>
  <c r="Y303" i="12"/>
  <c r="Y304" i="12" s="1"/>
  <c r="X303" i="12"/>
  <c r="W303" i="12"/>
  <c r="V303" i="12"/>
  <c r="U303" i="12"/>
  <c r="T303" i="12"/>
  <c r="S303" i="12"/>
  <c r="R303" i="12"/>
  <c r="Q303" i="12"/>
  <c r="N303" i="12"/>
  <c r="M303" i="12"/>
  <c r="L303" i="12"/>
  <c r="K303" i="12"/>
  <c r="J303" i="12"/>
  <c r="E303" i="12"/>
  <c r="D303" i="12"/>
  <c r="C303" i="12"/>
  <c r="B303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O302" i="12"/>
  <c r="N302" i="12"/>
  <c r="M302" i="12"/>
  <c r="L302" i="12"/>
  <c r="K302" i="12"/>
  <c r="J302" i="12"/>
  <c r="I302" i="12"/>
  <c r="H302" i="12"/>
  <c r="G302" i="12"/>
  <c r="F302" i="12"/>
  <c r="E302" i="12"/>
  <c r="D302" i="12"/>
  <c r="C302" i="12"/>
  <c r="B302" i="12"/>
  <c r="Z297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D286" i="12"/>
  <c r="C286" i="12"/>
  <c r="B286" i="12"/>
  <c r="AC283" i="12"/>
  <c r="AB283" i="12"/>
  <c r="AA283" i="12"/>
  <c r="Z283" i="12"/>
  <c r="Y283" i="12"/>
  <c r="X283" i="12"/>
  <c r="W283" i="12"/>
  <c r="V283" i="12"/>
  <c r="U283" i="12"/>
  <c r="T283" i="12"/>
  <c r="S283" i="12"/>
  <c r="R283" i="12"/>
  <c r="Q283" i="12"/>
  <c r="P283" i="12"/>
  <c r="O283" i="12"/>
  <c r="N283" i="12"/>
  <c r="M283" i="12"/>
  <c r="L283" i="12"/>
  <c r="K283" i="12"/>
  <c r="K40" i="12" s="1"/>
  <c r="J283" i="12"/>
  <c r="J40" i="12" s="1"/>
  <c r="I283" i="12"/>
  <c r="I40" i="12" s="1"/>
  <c r="H283" i="12"/>
  <c r="G283" i="12"/>
  <c r="F283" i="12"/>
  <c r="E283" i="12"/>
  <c r="D283" i="12"/>
  <c r="D278" i="12" s="1"/>
  <c r="C283" i="12"/>
  <c r="B283" i="12"/>
  <c r="B278" i="12" s="1"/>
  <c r="Z281" i="12"/>
  <c r="E281" i="12"/>
  <c r="D281" i="12"/>
  <c r="C281" i="12"/>
  <c r="B281" i="12"/>
  <c r="AA280" i="12"/>
  <c r="Z280" i="12"/>
  <c r="AB280" i="12" s="1"/>
  <c r="F280" i="12"/>
  <c r="C279" i="12"/>
  <c r="B279" i="12"/>
  <c r="AB278" i="12"/>
  <c r="AA278" i="12"/>
  <c r="AC278" i="12" s="1"/>
  <c r="Z278" i="12"/>
  <c r="E278" i="12"/>
  <c r="C278" i="12"/>
  <c r="AA276" i="12"/>
  <c r="Z276" i="12"/>
  <c r="E276" i="12"/>
  <c r="D276" i="12"/>
  <c r="C276" i="12"/>
  <c r="B276" i="12"/>
  <c r="AA275" i="12"/>
  <c r="Z275" i="12"/>
  <c r="C274" i="12"/>
  <c r="B274" i="12"/>
  <c r="AC273" i="12"/>
  <c r="AB273" i="12"/>
  <c r="AA273" i="12"/>
  <c r="F273" i="12"/>
  <c r="E273" i="12"/>
  <c r="D273" i="12"/>
  <c r="C273" i="12"/>
  <c r="B273" i="12"/>
  <c r="E271" i="12"/>
  <c r="D271" i="12"/>
  <c r="C271" i="12"/>
  <c r="B271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O270" i="12"/>
  <c r="N270" i="12"/>
  <c r="M270" i="12"/>
  <c r="L270" i="12"/>
  <c r="K270" i="12"/>
  <c r="J270" i="12"/>
  <c r="I270" i="12"/>
  <c r="H270" i="12"/>
  <c r="G270" i="12"/>
  <c r="F270" i="12"/>
  <c r="E270" i="12"/>
  <c r="D270" i="12"/>
  <c r="C270" i="12"/>
  <c r="B270" i="12"/>
  <c r="AC267" i="12"/>
  <c r="AB267" i="12"/>
  <c r="AA267" i="12"/>
  <c r="Z267" i="12"/>
  <c r="Q267" i="12"/>
  <c r="Q35" i="12" s="1"/>
  <c r="Q36" i="12" s="1"/>
  <c r="Q41" i="12" s="1"/>
  <c r="Q37" i="12" s="1"/>
  <c r="F267" i="12"/>
  <c r="E267" i="12"/>
  <c r="D267" i="12"/>
  <c r="C267" i="12"/>
  <c r="B267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G265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G264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M263" i="12"/>
  <c r="L263" i="12"/>
  <c r="K263" i="12"/>
  <c r="J263" i="12"/>
  <c r="I263" i="12"/>
  <c r="H263" i="12"/>
  <c r="G263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M262" i="12"/>
  <c r="L262" i="12"/>
  <c r="K262" i="12"/>
  <c r="J262" i="12"/>
  <c r="I262" i="12"/>
  <c r="H262" i="12"/>
  <c r="G262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G261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M260" i="12"/>
  <c r="L260" i="12"/>
  <c r="K260" i="12"/>
  <c r="J260" i="12"/>
  <c r="I260" i="12"/>
  <c r="H260" i="12"/>
  <c r="G260" i="12"/>
  <c r="Y259" i="12"/>
  <c r="X259" i="12"/>
  <c r="W259" i="12"/>
  <c r="V259" i="12"/>
  <c r="U259" i="12"/>
  <c r="T259" i="12"/>
  <c r="S259" i="12"/>
  <c r="R259" i="12"/>
  <c r="Q259" i="12"/>
  <c r="P259" i="12"/>
  <c r="O259" i="12"/>
  <c r="N259" i="12"/>
  <c r="M259" i="12"/>
  <c r="L259" i="12"/>
  <c r="K259" i="12"/>
  <c r="J259" i="12"/>
  <c r="I259" i="12"/>
  <c r="H259" i="12"/>
  <c r="G259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M258" i="12"/>
  <c r="L258" i="12"/>
  <c r="K258" i="12"/>
  <c r="J258" i="12"/>
  <c r="I258" i="12"/>
  <c r="H258" i="12"/>
  <c r="G258" i="12"/>
  <c r="Z257" i="12"/>
  <c r="Y257" i="12"/>
  <c r="X257" i="12"/>
  <c r="W257" i="12"/>
  <c r="V257" i="12"/>
  <c r="U257" i="12"/>
  <c r="T257" i="12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Z256" i="12"/>
  <c r="Y256" i="12"/>
  <c r="X256" i="12"/>
  <c r="W256" i="12"/>
  <c r="V256" i="12"/>
  <c r="U256" i="12"/>
  <c r="T256" i="12"/>
  <c r="S256" i="12"/>
  <c r="R256" i="12"/>
  <c r="Q256" i="12"/>
  <c r="P256" i="12"/>
  <c r="O256" i="12"/>
  <c r="N256" i="12"/>
  <c r="M256" i="12"/>
  <c r="L256" i="12"/>
  <c r="K256" i="12"/>
  <c r="J256" i="12"/>
  <c r="I256" i="12"/>
  <c r="H256" i="12"/>
  <c r="Z255" i="12"/>
  <c r="Y255" i="12"/>
  <c r="X255" i="12"/>
  <c r="W255" i="12"/>
  <c r="V255" i="12"/>
  <c r="U255" i="12"/>
  <c r="T255" i="12"/>
  <c r="S255" i="12"/>
  <c r="R255" i="12"/>
  <c r="Q255" i="12"/>
  <c r="P255" i="12"/>
  <c r="O255" i="12"/>
  <c r="N255" i="12"/>
  <c r="M255" i="12"/>
  <c r="L255" i="12"/>
  <c r="K255" i="12"/>
  <c r="J255" i="12"/>
  <c r="I255" i="12"/>
  <c r="H255" i="12"/>
  <c r="AC254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M254" i="12"/>
  <c r="L254" i="12"/>
  <c r="K254" i="12"/>
  <c r="J254" i="12"/>
  <c r="I254" i="12"/>
  <c r="H254" i="12"/>
  <c r="G254" i="12"/>
  <c r="F254" i="12"/>
  <c r="E254" i="12"/>
  <c r="D254" i="12"/>
  <c r="C254" i="12"/>
  <c r="B254" i="12"/>
  <c r="Z251" i="12"/>
  <c r="Y251" i="12"/>
  <c r="X251" i="12"/>
  <c r="W251" i="12"/>
  <c r="V251" i="12"/>
  <c r="U251" i="12"/>
  <c r="T251" i="12"/>
  <c r="S251" i="12"/>
  <c r="R251" i="12"/>
  <c r="Q251" i="12"/>
  <c r="P251" i="12"/>
  <c r="O251" i="12"/>
  <c r="N251" i="12"/>
  <c r="M251" i="12"/>
  <c r="L251" i="12"/>
  <c r="K251" i="12"/>
  <c r="J251" i="12"/>
  <c r="I251" i="12"/>
  <c r="H251" i="12"/>
  <c r="G251" i="12"/>
  <c r="F251" i="12"/>
  <c r="E251" i="12"/>
  <c r="D251" i="12"/>
  <c r="C251" i="12"/>
  <c r="B251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A235" i="12"/>
  <c r="AC222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O222" i="12"/>
  <c r="N222" i="12"/>
  <c r="M222" i="12"/>
  <c r="L222" i="12"/>
  <c r="K222" i="12"/>
  <c r="J222" i="12"/>
  <c r="I222" i="12"/>
  <c r="H222" i="12"/>
  <c r="G222" i="12"/>
  <c r="F222" i="12"/>
  <c r="E222" i="12"/>
  <c r="D222" i="12"/>
  <c r="C222" i="12"/>
  <c r="B222" i="12"/>
  <c r="Z219" i="12"/>
  <c r="Y219" i="12"/>
  <c r="X219" i="12"/>
  <c r="W219" i="12"/>
  <c r="V219" i="12"/>
  <c r="U219" i="12"/>
  <c r="T219" i="12"/>
  <c r="S219" i="12"/>
  <c r="R219" i="12"/>
  <c r="Q219" i="12"/>
  <c r="P219" i="12"/>
  <c r="O219" i="12"/>
  <c r="N219" i="12"/>
  <c r="M219" i="12"/>
  <c r="L219" i="12"/>
  <c r="K219" i="12"/>
  <c r="J219" i="12"/>
  <c r="I219" i="12"/>
  <c r="H219" i="12"/>
  <c r="G219" i="12"/>
  <c r="F219" i="12"/>
  <c r="E219" i="12"/>
  <c r="D219" i="12"/>
  <c r="C219" i="12"/>
  <c r="B219" i="12"/>
  <c r="AC206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M206" i="12"/>
  <c r="L206" i="12"/>
  <c r="K206" i="12"/>
  <c r="J206" i="12"/>
  <c r="I206" i="12"/>
  <c r="H206" i="12"/>
  <c r="G206" i="12"/>
  <c r="F206" i="12"/>
  <c r="E206" i="12"/>
  <c r="D206" i="12"/>
  <c r="C206" i="12"/>
  <c r="B206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C190" i="12"/>
  <c r="B190" i="12"/>
  <c r="AC187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G187" i="12"/>
  <c r="F187" i="12"/>
  <c r="E187" i="12"/>
  <c r="D187" i="12"/>
  <c r="C187" i="12"/>
  <c r="B187" i="12"/>
  <c r="G179" i="12"/>
  <c r="S178" i="12"/>
  <c r="Q178" i="12"/>
  <c r="P178" i="12"/>
  <c r="V177" i="12"/>
  <c r="U177" i="12"/>
  <c r="T177" i="12"/>
  <c r="S177" i="12"/>
  <c r="R177" i="12"/>
  <c r="Q177" i="12"/>
  <c r="P177" i="12"/>
  <c r="L177" i="12"/>
  <c r="AC176" i="12"/>
  <c r="AC177" i="12" s="1"/>
  <c r="Z176" i="12"/>
  <c r="Y176" i="12"/>
  <c r="X176" i="12"/>
  <c r="W176" i="12"/>
  <c r="V176" i="12"/>
  <c r="U176" i="12"/>
  <c r="T176" i="12"/>
  <c r="S176" i="12"/>
  <c r="R176" i="12"/>
  <c r="Q176" i="12"/>
  <c r="P176" i="12"/>
  <c r="L176" i="12"/>
  <c r="K176" i="12"/>
  <c r="K177" i="12" s="1"/>
  <c r="J176" i="12"/>
  <c r="J177" i="12" s="1"/>
  <c r="J178" i="12" s="1"/>
  <c r="I176" i="12"/>
  <c r="I177" i="12" s="1"/>
  <c r="I178" i="12" s="1"/>
  <c r="H176" i="12"/>
  <c r="H177" i="12" s="1"/>
  <c r="H178" i="12" s="1"/>
  <c r="G176" i="12"/>
  <c r="G177" i="12" s="1"/>
  <c r="G178" i="12" s="1"/>
  <c r="D176" i="12"/>
  <c r="C176" i="12"/>
  <c r="B176" i="12"/>
  <c r="AC175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D175" i="12"/>
  <c r="C175" i="12"/>
  <c r="B175" i="12"/>
  <c r="AC159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D159" i="12"/>
  <c r="C159" i="12"/>
  <c r="B159" i="12"/>
  <c r="AC156" i="12"/>
  <c r="AB156" i="12"/>
  <c r="AA156" i="12"/>
  <c r="Z156" i="12"/>
  <c r="H156" i="12"/>
  <c r="H28" i="12" s="1"/>
  <c r="G156" i="12"/>
  <c r="G28" i="12" s="1"/>
  <c r="G27" i="12" s="1"/>
  <c r="Y155" i="12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I156" i="12" s="1"/>
  <c r="I28" i="12" s="1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K156" i="12" s="1"/>
  <c r="K28" i="12" s="1"/>
  <c r="K27" i="12" s="1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L156" i="12" s="1"/>
  <c r="L28" i="12" s="1"/>
  <c r="L27" i="12" s="1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Z147" i="12"/>
  <c r="Y147" i="12"/>
  <c r="Y156" i="12" s="1"/>
  <c r="Y28" i="12" s="1"/>
  <c r="X147" i="12"/>
  <c r="W147" i="12"/>
  <c r="V147" i="12"/>
  <c r="U147" i="12"/>
  <c r="T147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C147" i="12"/>
  <c r="B147" i="12"/>
  <c r="Z146" i="12"/>
  <c r="Y146" i="12"/>
  <c r="X146" i="12"/>
  <c r="W146" i="12"/>
  <c r="V146" i="12"/>
  <c r="U146" i="12"/>
  <c r="T146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D146" i="12"/>
  <c r="C146" i="12"/>
  <c r="B146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C145" i="12"/>
  <c r="B145" i="12"/>
  <c r="Z144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F156" i="12" s="1"/>
  <c r="F28" i="12" s="1"/>
  <c r="E144" i="12"/>
  <c r="E156" i="12" s="1"/>
  <c r="E28" i="12" s="1"/>
  <c r="D144" i="12"/>
  <c r="C144" i="12"/>
  <c r="B144" i="12"/>
  <c r="AC143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AC140" i="12"/>
  <c r="AB140" i="12"/>
  <c r="AA140" i="12"/>
  <c r="Z140" i="12"/>
  <c r="Y140" i="12"/>
  <c r="Y25" i="12" s="1"/>
  <c r="X140" i="12"/>
  <c r="X25" i="12" s="1"/>
  <c r="W140" i="12"/>
  <c r="W25" i="12" s="1"/>
  <c r="V140" i="12"/>
  <c r="V25" i="12" s="1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I25" i="12" s="1"/>
  <c r="H140" i="12"/>
  <c r="H25" i="12" s="1"/>
  <c r="G140" i="12"/>
  <c r="G25" i="12" s="1"/>
  <c r="G26" i="12" s="1"/>
  <c r="G29" i="12" s="1"/>
  <c r="F140" i="12"/>
  <c r="E140" i="12"/>
  <c r="D140" i="12"/>
  <c r="C140" i="12"/>
  <c r="B140" i="12"/>
  <c r="AB130" i="12"/>
  <c r="AA130" i="12"/>
  <c r="AB129" i="12"/>
  <c r="AC127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AB124" i="12"/>
  <c r="AA124" i="12"/>
  <c r="AC124" i="12" s="1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Z92" i="12"/>
  <c r="Y92" i="12"/>
  <c r="K92" i="12"/>
  <c r="J92" i="12"/>
  <c r="I92" i="12"/>
  <c r="H92" i="12"/>
  <c r="G92" i="12"/>
  <c r="F92" i="12"/>
  <c r="E92" i="12"/>
  <c r="D92" i="12"/>
  <c r="C92" i="12"/>
  <c r="B92" i="12"/>
  <c r="AZ91" i="12"/>
  <c r="AT90" i="12"/>
  <c r="AS90" i="12"/>
  <c r="AX89" i="12"/>
  <c r="AJ88" i="12"/>
  <c r="AI88" i="12"/>
  <c r="AG88" i="12"/>
  <c r="AZ87" i="12"/>
  <c r="BA87" i="12" s="1"/>
  <c r="BB87" i="12" s="1"/>
  <c r="BC87" i="12" s="1"/>
  <c r="AY87" i="12"/>
  <c r="AX87" i="12"/>
  <c r="AW87" i="12"/>
  <c r="AR87" i="12"/>
  <c r="BB83" i="12"/>
  <c r="BA83" i="12"/>
  <c r="AZ83" i="12"/>
  <c r="AZ90" i="12" s="1"/>
  <c r="BA90" i="12" s="1"/>
  <c r="BB90" i="12" s="1"/>
  <c r="BC90" i="12" s="1"/>
  <c r="AY83" i="12"/>
  <c r="AY90" i="12" s="1"/>
  <c r="AX83" i="12"/>
  <c r="AX90" i="12" s="1"/>
  <c r="AW83" i="12"/>
  <c r="AW90" i="12" s="1"/>
  <c r="AV83" i="12"/>
  <c r="AV90" i="12" s="1"/>
  <c r="AU83" i="12"/>
  <c r="AU90" i="12" s="1"/>
  <c r="AT83" i="12"/>
  <c r="AS83" i="12"/>
  <c r="AR83" i="12"/>
  <c r="AR90" i="12" s="1"/>
  <c r="AQ83" i="12"/>
  <c r="AQ90" i="12" s="1"/>
  <c r="AP83" i="12"/>
  <c r="AP90" i="12" s="1"/>
  <c r="AO83" i="12"/>
  <c r="AO90" i="12" s="1"/>
  <c r="AN83" i="12"/>
  <c r="AN90" i="12" s="1"/>
  <c r="AM83" i="12"/>
  <c r="AM90" i="12" s="1"/>
  <c r="AL83" i="12"/>
  <c r="AL90" i="12" s="1"/>
  <c r="AK83" i="12"/>
  <c r="AK90" i="12" s="1"/>
  <c r="AJ83" i="12"/>
  <c r="AJ90" i="12" s="1"/>
  <c r="AI83" i="12"/>
  <c r="AI90" i="12" s="1"/>
  <c r="AH83" i="12"/>
  <c r="AH90" i="12" s="1"/>
  <c r="AG83" i="12"/>
  <c r="AG90" i="12" s="1"/>
  <c r="BB82" i="12"/>
  <c r="BA82" i="12"/>
  <c r="AZ82" i="12"/>
  <c r="AZ89" i="12" s="1"/>
  <c r="BA89" i="12" s="1"/>
  <c r="BB89" i="12" s="1"/>
  <c r="BC89" i="12" s="1"/>
  <c r="AY82" i="12"/>
  <c r="AY89" i="12" s="1"/>
  <c r="AX82" i="12"/>
  <c r="AW82" i="12"/>
  <c r="AW89" i="12" s="1"/>
  <c r="AV82" i="12"/>
  <c r="AV89" i="12" s="1"/>
  <c r="AU82" i="12"/>
  <c r="AU89" i="12" s="1"/>
  <c r="AT82" i="12"/>
  <c r="AT89" i="12" s="1"/>
  <c r="AS82" i="12"/>
  <c r="AS89" i="12" s="1"/>
  <c r="AR82" i="12"/>
  <c r="AR89" i="12" s="1"/>
  <c r="AQ82" i="12"/>
  <c r="AQ89" i="12" s="1"/>
  <c r="AP82" i="12"/>
  <c r="AP89" i="12" s="1"/>
  <c r="AO82" i="12"/>
  <c r="AO89" i="12" s="1"/>
  <c r="AN82" i="12"/>
  <c r="AN89" i="12" s="1"/>
  <c r="AM82" i="12"/>
  <c r="AM89" i="12" s="1"/>
  <c r="AL82" i="12"/>
  <c r="AL89" i="12" s="1"/>
  <c r="AK82" i="12"/>
  <c r="AJ82" i="12"/>
  <c r="AH82" i="12"/>
  <c r="AG82" i="12"/>
  <c r="AG89" i="12" s="1"/>
  <c r="BB81" i="12"/>
  <c r="BA81" i="12"/>
  <c r="AZ81" i="12"/>
  <c r="AZ88" i="12" s="1"/>
  <c r="BA88" i="12" s="1"/>
  <c r="BB88" i="12" s="1"/>
  <c r="BC88" i="12" s="1"/>
  <c r="AY81" i="12"/>
  <c r="AY88" i="12" s="1"/>
  <c r="AX81" i="12"/>
  <c r="AX88" i="12" s="1"/>
  <c r="AW81" i="12"/>
  <c r="AW88" i="12" s="1"/>
  <c r="AV81" i="12"/>
  <c r="AV88" i="12" s="1"/>
  <c r="AU81" i="12"/>
  <c r="AU88" i="12" s="1"/>
  <c r="AT81" i="12"/>
  <c r="AT88" i="12" s="1"/>
  <c r="AS81" i="12"/>
  <c r="AS88" i="12" s="1"/>
  <c r="AR81" i="12"/>
  <c r="AQ81" i="12"/>
  <c r="AP81" i="12"/>
  <c r="AO81" i="12"/>
  <c r="AO88" i="12" s="1"/>
  <c r="AN81" i="12"/>
  <c r="AM81" i="12"/>
  <c r="AM88" i="12" s="1"/>
  <c r="AL81" i="12"/>
  <c r="AL88" i="12" s="1"/>
  <c r="AK81" i="12"/>
  <c r="AK88" i="12" s="1"/>
  <c r="AJ81" i="12"/>
  <c r="AI81" i="12"/>
  <c r="AH81" i="12"/>
  <c r="AH88" i="12" s="1"/>
  <c r="AG81" i="12"/>
  <c r="BB80" i="12"/>
  <c r="BA80" i="12"/>
  <c r="AZ80" i="12"/>
  <c r="AY80" i="12"/>
  <c r="AX80" i="12"/>
  <c r="AW80" i="12"/>
  <c r="AV80" i="12"/>
  <c r="AV87" i="12" s="1"/>
  <c r="AU80" i="12"/>
  <c r="AT80" i="12"/>
  <c r="AS80" i="12"/>
  <c r="AR80" i="12"/>
  <c r="AQ80" i="12"/>
  <c r="AQ87" i="12" s="1"/>
  <c r="AP80" i="12"/>
  <c r="AP87" i="12" s="1"/>
  <c r="AO80" i="12"/>
  <c r="AO87" i="12" s="1"/>
  <c r="AN80" i="12"/>
  <c r="AN87" i="12" s="1"/>
  <c r="AM80" i="12"/>
  <c r="AM87" i="12" s="1"/>
  <c r="AL80" i="12"/>
  <c r="AL87" i="12" s="1"/>
  <c r="AK80" i="12"/>
  <c r="AK87" i="12" s="1"/>
  <c r="AJ80" i="12"/>
  <c r="AJ87" i="12" s="1"/>
  <c r="AI80" i="12"/>
  <c r="AI82" i="12" s="1"/>
  <c r="AH80" i="12"/>
  <c r="AH87" i="12" s="1"/>
  <c r="AG80" i="12"/>
  <c r="AG84" i="12" s="1"/>
  <c r="AG91" i="12" s="1"/>
  <c r="BC79" i="12"/>
  <c r="BB79" i="12"/>
  <c r="BA79" i="12"/>
  <c r="AZ79" i="12"/>
  <c r="AU79" i="12"/>
  <c r="AN79" i="12"/>
  <c r="AM79" i="12"/>
  <c r="AH79" i="12"/>
  <c r="AC79" i="12"/>
  <c r="AB79" i="12"/>
  <c r="AA79" i="12"/>
  <c r="Z79" i="12"/>
  <c r="Y79" i="12"/>
  <c r="X79" i="12"/>
  <c r="W79" i="12"/>
  <c r="AY79" i="12" s="1"/>
  <c r="V79" i="12"/>
  <c r="AX79" i="12" s="1"/>
  <c r="U79" i="12"/>
  <c r="AW79" i="12" s="1"/>
  <c r="T79" i="12"/>
  <c r="AV79" i="12" s="1"/>
  <c r="S79" i="12"/>
  <c r="R79" i="12"/>
  <c r="AT79" i="12" s="1"/>
  <c r="Q79" i="12"/>
  <c r="AS79" i="12" s="1"/>
  <c r="P79" i="12"/>
  <c r="AR79" i="12" s="1"/>
  <c r="O79" i="12"/>
  <c r="AQ79" i="12" s="1"/>
  <c r="N79" i="12"/>
  <c r="AP79" i="12" s="1"/>
  <c r="M79" i="12"/>
  <c r="AO79" i="12" s="1"/>
  <c r="L79" i="12"/>
  <c r="K79" i="12"/>
  <c r="J79" i="12"/>
  <c r="AL79" i="12" s="1"/>
  <c r="I79" i="12"/>
  <c r="AK79" i="12" s="1"/>
  <c r="H79" i="12"/>
  <c r="AJ79" i="12" s="1"/>
  <c r="G79" i="12"/>
  <c r="AI79" i="12" s="1"/>
  <c r="F79" i="12"/>
  <c r="E79" i="12"/>
  <c r="AG79" i="12" s="1"/>
  <c r="D79" i="12"/>
  <c r="C79" i="12"/>
  <c r="B79" i="12"/>
  <c r="AC76" i="12"/>
  <c r="AB76" i="12"/>
  <c r="AA76" i="12"/>
  <c r="Z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B70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B63" i="12"/>
  <c r="AC60" i="12"/>
  <c r="AB60" i="12"/>
  <c r="AA60" i="12"/>
  <c r="Z60" i="12"/>
  <c r="Y60" i="12"/>
  <c r="X60" i="12"/>
  <c r="W60" i="12"/>
  <c r="V60" i="12"/>
  <c r="AB49" i="12" s="1"/>
  <c r="U60" i="12"/>
  <c r="T60" i="12"/>
  <c r="Z55" i="12" s="1"/>
  <c r="AB55" i="12" s="1"/>
  <c r="S60" i="12"/>
  <c r="S10" i="12" s="1"/>
  <c r="R60" i="12"/>
  <c r="R10" i="12" s="1"/>
  <c r="Q60" i="12"/>
  <c r="Q10" i="12" s="1"/>
  <c r="P60" i="12"/>
  <c r="P10" i="12" s="1"/>
  <c r="O60" i="12"/>
  <c r="O10" i="12" s="1"/>
  <c r="N60" i="12"/>
  <c r="N10" i="12" s="1"/>
  <c r="M60" i="12"/>
  <c r="M10" i="12" s="1"/>
  <c r="L60" i="12"/>
  <c r="L10" i="12" s="1"/>
  <c r="K60" i="12"/>
  <c r="K10" i="12" s="1"/>
  <c r="J60" i="12"/>
  <c r="J10" i="12" s="1"/>
  <c r="I60" i="12"/>
  <c r="I10" i="12" s="1"/>
  <c r="I11" i="12" s="1"/>
  <c r="I17" i="12" s="1"/>
  <c r="H60" i="12"/>
  <c r="G60" i="12"/>
  <c r="F60" i="12"/>
  <c r="E60" i="12"/>
  <c r="D60" i="12"/>
  <c r="C60" i="12"/>
  <c r="B60" i="12"/>
  <c r="AA58" i="12"/>
  <c r="Z58" i="12"/>
  <c r="AB58" i="12" s="1"/>
  <c r="AB57" i="12"/>
  <c r="AA57" i="12"/>
  <c r="Z57" i="12"/>
  <c r="AB56" i="12"/>
  <c r="AA56" i="12"/>
  <c r="Z56" i="12"/>
  <c r="AA53" i="12"/>
  <c r="Z53" i="12"/>
  <c r="AB53" i="12" s="1"/>
  <c r="AA52" i="12"/>
  <c r="Z52" i="12"/>
  <c r="AB51" i="12"/>
  <c r="AA51" i="12"/>
  <c r="AC51" i="12" s="1"/>
  <c r="AB50" i="12"/>
  <c r="AA50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Z41" i="12"/>
  <c r="D41" i="12"/>
  <c r="B41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H40" i="12"/>
  <c r="G40" i="12"/>
  <c r="Z39" i="12"/>
  <c r="Z37" i="12"/>
  <c r="Z299" i="12" s="1"/>
  <c r="G37" i="12"/>
  <c r="E37" i="12"/>
  <c r="E299" i="12" s="1"/>
  <c r="D37" i="12"/>
  <c r="D299" i="12" s="1"/>
  <c r="C37" i="12"/>
  <c r="C299" i="12" s="1"/>
  <c r="B37" i="12"/>
  <c r="Z36" i="12"/>
  <c r="G36" i="12"/>
  <c r="G41" i="12" s="1"/>
  <c r="D36" i="12"/>
  <c r="B36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F36" i="12" s="1"/>
  <c r="F41" i="12" s="1"/>
  <c r="F37" i="12" s="1"/>
  <c r="E33" i="12"/>
  <c r="E36" i="12" s="1"/>
  <c r="E41" i="12" s="1"/>
  <c r="D33" i="12"/>
  <c r="C33" i="12"/>
  <c r="C36" i="12" s="1"/>
  <c r="C41" i="12" s="1"/>
  <c r="U29" i="12"/>
  <c r="B29" i="12"/>
  <c r="N26" i="12"/>
  <c r="N29" i="12" s="1"/>
  <c r="M26" i="12"/>
  <c r="M29" i="12" s="1"/>
  <c r="L26" i="12"/>
  <c r="L29" i="12" s="1"/>
  <c r="K26" i="12"/>
  <c r="K29" i="12" s="1"/>
  <c r="J26" i="12"/>
  <c r="J29" i="12" s="1"/>
  <c r="I26" i="12"/>
  <c r="I29" i="12" s="1"/>
  <c r="I27" i="12" s="1"/>
  <c r="B26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AC23" i="12"/>
  <c r="AB23" i="12"/>
  <c r="AA23" i="12"/>
  <c r="Z23" i="12"/>
  <c r="Z26" i="12" s="1"/>
  <c r="Z29" i="12" s="1"/>
  <c r="Z27" i="12" s="1"/>
  <c r="Y23" i="12"/>
  <c r="X23" i="12"/>
  <c r="W23" i="12"/>
  <c r="V23" i="12"/>
  <c r="U23" i="12"/>
  <c r="U26" i="12" s="1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Z17" i="12"/>
  <c r="Y17" i="12"/>
  <c r="X17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Z11" i="12"/>
  <c r="Y11" i="12"/>
  <c r="W11" i="12"/>
  <c r="W17" i="12" s="1"/>
  <c r="U11" i="12"/>
  <c r="U17" i="12" s="1"/>
  <c r="Y10" i="12"/>
  <c r="X10" i="12"/>
  <c r="X11" i="12" s="1"/>
  <c r="W10" i="12"/>
  <c r="U10" i="12"/>
  <c r="H10" i="12"/>
  <c r="H11" i="12" s="1"/>
  <c r="H17" i="12" s="1"/>
  <c r="G10" i="12"/>
  <c r="G11" i="12" s="1"/>
  <c r="G17" i="12" s="1"/>
  <c r="F10" i="12"/>
  <c r="F11" i="12" s="1"/>
  <c r="F17" i="12" s="1"/>
  <c r="E10" i="12"/>
  <c r="E11" i="12" s="1"/>
  <c r="E17" i="12" s="1"/>
  <c r="D10" i="12"/>
  <c r="D11" i="12" s="1"/>
  <c r="D17" i="12" s="1"/>
  <c r="C10" i="12"/>
  <c r="C11" i="12" s="1"/>
  <c r="C17" i="12" s="1"/>
  <c r="B10" i="12"/>
  <c r="B11" i="12" s="1"/>
  <c r="B17" i="12" s="1"/>
  <c r="AC8" i="12"/>
  <c r="AB8" i="12"/>
  <c r="AA8" i="12"/>
  <c r="Z8" i="12"/>
  <c r="Y8" i="12"/>
  <c r="X8" i="12"/>
  <c r="W8" i="12"/>
  <c r="V8" i="12"/>
  <c r="U8" i="12"/>
  <c r="T8" i="12"/>
  <c r="S8" i="12"/>
  <c r="S11" i="12" s="1"/>
  <c r="S17" i="12" s="1"/>
  <c r="R8" i="12"/>
  <c r="R11" i="12" s="1"/>
  <c r="R17" i="12" s="1"/>
  <c r="Q8" i="12"/>
  <c r="Q11" i="12" s="1"/>
  <c r="Q17" i="12" s="1"/>
  <c r="P8" i="12"/>
  <c r="P11" i="12" s="1"/>
  <c r="P17" i="12" s="1"/>
  <c r="O8" i="12"/>
  <c r="N8" i="12"/>
  <c r="N11" i="12" s="1"/>
  <c r="N17" i="12" s="1"/>
  <c r="M8" i="12"/>
  <c r="M11" i="12" s="1"/>
  <c r="M17" i="12" s="1"/>
  <c r="L8" i="12"/>
  <c r="K8" i="12"/>
  <c r="J8" i="12"/>
  <c r="I8" i="12"/>
  <c r="H8" i="12"/>
  <c r="G8" i="12"/>
  <c r="F8" i="12"/>
  <c r="E8" i="12"/>
  <c r="D8" i="12"/>
  <c r="C8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Z6" i="12"/>
  <c r="Y6" i="12"/>
  <c r="X6" i="12"/>
  <c r="W6" i="12"/>
  <c r="V6" i="12"/>
  <c r="U6" i="12"/>
  <c r="I6" i="12"/>
  <c r="H6" i="12"/>
  <c r="G6" i="12"/>
  <c r="F6" i="12"/>
  <c r="E6" i="12"/>
  <c r="D6" i="12"/>
  <c r="C6" i="12"/>
  <c r="B6" i="12"/>
  <c r="Z4" i="12"/>
  <c r="Y4" i="12"/>
  <c r="X4" i="12"/>
  <c r="W4" i="12"/>
  <c r="V4" i="12"/>
  <c r="U4" i="12"/>
  <c r="T4" i="12"/>
  <c r="T6" i="12" s="1"/>
  <c r="S4" i="12"/>
  <c r="S6" i="12" s="1"/>
  <c r="R4" i="12"/>
  <c r="R6" i="12" s="1"/>
  <c r="Q4" i="12"/>
  <c r="Q6" i="12" s="1"/>
  <c r="P4" i="12"/>
  <c r="P6" i="12" s="1"/>
  <c r="O4" i="12"/>
  <c r="O6" i="12" s="1"/>
  <c r="N4" i="12"/>
  <c r="N6" i="12" s="1"/>
  <c r="M4" i="12"/>
  <c r="M6" i="12" s="1"/>
  <c r="L4" i="12"/>
  <c r="L6" i="12" s="1"/>
  <c r="K4" i="12"/>
  <c r="K6" i="12" s="1"/>
  <c r="J4" i="12"/>
  <c r="J6" i="12" s="1"/>
  <c r="I4" i="12"/>
  <c r="H4" i="12"/>
  <c r="G4" i="12"/>
  <c r="F4" i="12"/>
  <c r="E4" i="12"/>
  <c r="D4" i="12"/>
  <c r="C4" i="12"/>
  <c r="B4" i="12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C313" i="11"/>
  <c r="AB313" i="11"/>
  <c r="AA313" i="11"/>
  <c r="Z313" i="11"/>
  <c r="X313" i="11"/>
  <c r="W313" i="11"/>
  <c r="W41" i="11" s="1"/>
  <c r="X32" i="11" s="1"/>
  <c r="V313" i="11"/>
  <c r="V41" i="11" s="1"/>
  <c r="W32" i="11" s="1"/>
  <c r="U313" i="11"/>
  <c r="U41" i="11" s="1"/>
  <c r="T313" i="11"/>
  <c r="T41" i="11" s="1"/>
  <c r="U32" i="11" s="1"/>
  <c r="S313" i="11"/>
  <c r="R313" i="11"/>
  <c r="R41" i="11" s="1"/>
  <c r="S32" i="11" s="1"/>
  <c r="Q313" i="11"/>
  <c r="Q41" i="11" s="1"/>
  <c r="R32" i="11" s="1"/>
  <c r="P313" i="11"/>
  <c r="O313" i="11"/>
  <c r="N313" i="11"/>
  <c r="N41" i="11" s="1"/>
  <c r="O32" i="11" s="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C282" i="11"/>
  <c r="AB282" i="11"/>
  <c r="AA282" i="11"/>
  <c r="AA271" i="11" s="1"/>
  <c r="Z282" i="11"/>
  <c r="Y282" i="11"/>
  <c r="X282" i="11"/>
  <c r="W282" i="11"/>
  <c r="V282" i="11"/>
  <c r="AA277" i="11" s="1"/>
  <c r="U282" i="11"/>
  <c r="T282" i="11"/>
  <c r="Z277" i="11" s="1"/>
  <c r="AB277" i="11" s="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H39" i="11" s="1"/>
  <c r="G282" i="11"/>
  <c r="F282" i="11"/>
  <c r="E282" i="11"/>
  <c r="D282" i="11"/>
  <c r="C282" i="11"/>
  <c r="B282" i="11"/>
  <c r="AA280" i="11"/>
  <c r="Z280" i="11"/>
  <c r="AB280" i="11" s="1"/>
  <c r="AC279" i="11"/>
  <c r="AB279" i="11"/>
  <c r="AA279" i="11"/>
  <c r="Z279" i="11"/>
  <c r="AA278" i="11"/>
  <c r="Z278" i="11"/>
  <c r="AC277" i="11"/>
  <c r="AA275" i="11"/>
  <c r="Z275" i="11"/>
  <c r="AB274" i="11"/>
  <c r="AA274" i="11"/>
  <c r="AC274" i="11" s="1"/>
  <c r="AC273" i="11"/>
  <c r="AB273" i="11"/>
  <c r="AA273" i="11"/>
  <c r="AB272" i="11"/>
  <c r="AA272" i="11"/>
  <c r="AC272" i="11" s="1"/>
  <c r="AC271" i="11"/>
  <c r="AB271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C266" i="11"/>
  <c r="AB266" i="11"/>
  <c r="AA266" i="11"/>
  <c r="Z266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R244" i="11"/>
  <c r="D238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Y233" i="11"/>
  <c r="N233" i="11"/>
  <c r="H233" i="11"/>
  <c r="F233" i="11"/>
  <c r="D233" i="11"/>
  <c r="Y232" i="11"/>
  <c r="M232" i="11"/>
  <c r="Y231" i="11"/>
  <c r="I231" i="11"/>
  <c r="O228" i="11"/>
  <c r="N226" i="11"/>
  <c r="L226" i="11"/>
  <c r="F226" i="11"/>
  <c r="L225" i="11"/>
  <c r="K225" i="11"/>
  <c r="Q224" i="11"/>
  <c r="P224" i="11"/>
  <c r="F224" i="11"/>
  <c r="D224" i="11"/>
  <c r="D240" i="11" s="1"/>
  <c r="D223" i="11"/>
  <c r="D222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C218" i="11"/>
  <c r="B218" i="11"/>
  <c r="X217" i="11"/>
  <c r="X233" i="11" s="1"/>
  <c r="W217" i="11"/>
  <c r="V217" i="11"/>
  <c r="V233" i="11" s="1"/>
  <c r="U217" i="11"/>
  <c r="T217" i="11"/>
  <c r="T233" i="11" s="1"/>
  <c r="S217" i="11"/>
  <c r="R217" i="11"/>
  <c r="Q217" i="11"/>
  <c r="P217" i="11"/>
  <c r="P233" i="11" s="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G232" i="11" s="1"/>
  <c r="F216" i="11"/>
  <c r="E216" i="11"/>
  <c r="D216" i="11"/>
  <c r="X215" i="11"/>
  <c r="W215" i="11"/>
  <c r="W231" i="11" s="1"/>
  <c r="V215" i="11"/>
  <c r="V231" i="11" s="1"/>
  <c r="U215" i="11"/>
  <c r="T215" i="11"/>
  <c r="T231" i="11" s="1"/>
  <c r="S215" i="11"/>
  <c r="S231" i="11" s="1"/>
  <c r="R215" i="11"/>
  <c r="R231" i="11" s="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Y214" i="11"/>
  <c r="X214" i="11"/>
  <c r="W214" i="11"/>
  <c r="V214" i="11"/>
  <c r="V230" i="11" s="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F230" i="11" s="1"/>
  <c r="E214" i="11"/>
  <c r="D214" i="11"/>
  <c r="D230" i="11" s="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Y212" i="11"/>
  <c r="X212" i="11"/>
  <c r="W212" i="11"/>
  <c r="V212" i="11"/>
  <c r="U212" i="11"/>
  <c r="T212" i="11"/>
  <c r="T228" i="11" s="1"/>
  <c r="T244" i="11" s="1"/>
  <c r="S212" i="11"/>
  <c r="S228" i="11" s="1"/>
  <c r="R212" i="11"/>
  <c r="R228" i="11" s="1"/>
  <c r="Q212" i="11"/>
  <c r="Q228" i="11" s="1"/>
  <c r="Q244" i="11" s="1"/>
  <c r="P212" i="11"/>
  <c r="P228" i="11" s="1"/>
  <c r="P244" i="11" s="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Y211" i="11"/>
  <c r="X211" i="11"/>
  <c r="W211" i="11"/>
  <c r="W227" i="11" s="1"/>
  <c r="V211" i="11"/>
  <c r="V227" i="11" s="1"/>
  <c r="U211" i="11"/>
  <c r="T211" i="11"/>
  <c r="T227" i="11" s="1"/>
  <c r="S211" i="11"/>
  <c r="R211" i="11"/>
  <c r="R227" i="11" s="1"/>
  <c r="Q211" i="11"/>
  <c r="P211" i="11"/>
  <c r="P227" i="11" s="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Y210" i="11"/>
  <c r="Y226" i="11" s="1"/>
  <c r="X210" i="11"/>
  <c r="W210" i="11"/>
  <c r="W226" i="11" s="1"/>
  <c r="V210" i="11"/>
  <c r="U210" i="11"/>
  <c r="T210" i="11"/>
  <c r="T226" i="11" s="1"/>
  <c r="S210" i="11"/>
  <c r="S226" i="11" s="1"/>
  <c r="R210" i="11"/>
  <c r="Q210" i="11"/>
  <c r="P210" i="11"/>
  <c r="O210" i="11"/>
  <c r="N210" i="11"/>
  <c r="M210" i="11"/>
  <c r="L210" i="11"/>
  <c r="K210" i="11"/>
  <c r="K226" i="11" s="1"/>
  <c r="K242" i="11" s="1"/>
  <c r="J210" i="11"/>
  <c r="I210" i="11"/>
  <c r="H210" i="11"/>
  <c r="G210" i="11"/>
  <c r="F210" i="11"/>
  <c r="E210" i="11"/>
  <c r="D210" i="11"/>
  <c r="D226" i="11" s="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Y208" i="11"/>
  <c r="X208" i="11"/>
  <c r="W208" i="11"/>
  <c r="V208" i="11"/>
  <c r="U208" i="11"/>
  <c r="T208" i="11"/>
  <c r="T224" i="11" s="1"/>
  <c r="S208" i="11"/>
  <c r="S224" i="11" s="1"/>
  <c r="R208" i="11"/>
  <c r="R224" i="11" s="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Y207" i="11"/>
  <c r="Y223" i="11" s="1"/>
  <c r="Y239" i="11" s="1"/>
  <c r="X207" i="11"/>
  <c r="W207" i="11"/>
  <c r="V207" i="11"/>
  <c r="V223" i="11" s="1"/>
  <c r="U207" i="11"/>
  <c r="U223" i="11" s="1"/>
  <c r="T207" i="11"/>
  <c r="S207" i="11"/>
  <c r="S223" i="11" s="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M222" i="11" s="1"/>
  <c r="L206" i="11"/>
  <c r="L222" i="11" s="1"/>
  <c r="K206" i="11"/>
  <c r="J206" i="11"/>
  <c r="I206" i="11"/>
  <c r="H206" i="11"/>
  <c r="G206" i="11"/>
  <c r="G222" i="11" s="1"/>
  <c r="F206" i="11"/>
  <c r="E206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C186" i="11"/>
  <c r="AB186" i="11"/>
  <c r="AA186" i="11"/>
  <c r="Z186" i="11"/>
  <c r="X186" i="11"/>
  <c r="W186" i="11"/>
  <c r="V186" i="11"/>
  <c r="U186" i="11"/>
  <c r="T186" i="11"/>
  <c r="T29" i="11" s="1"/>
  <c r="U22" i="11" s="1"/>
  <c r="S186" i="11"/>
  <c r="S29" i="11" s="1"/>
  <c r="R186" i="11"/>
  <c r="R29" i="11" s="1"/>
  <c r="S22" i="11" s="1"/>
  <c r="Q186" i="11"/>
  <c r="Q29" i="11" s="1"/>
  <c r="R22" i="11" s="1"/>
  <c r="P186" i="11"/>
  <c r="P29" i="11" s="1"/>
  <c r="Q22" i="11" s="1"/>
  <c r="O186" i="11"/>
  <c r="O29" i="11" s="1"/>
  <c r="N186" i="11"/>
  <c r="N29" i="11" s="1"/>
  <c r="O22" i="11" s="1"/>
  <c r="M186" i="11"/>
  <c r="M29" i="11" s="1"/>
  <c r="N22" i="11" s="1"/>
  <c r="L186" i="11"/>
  <c r="L29" i="11" s="1"/>
  <c r="M22" i="11" s="1"/>
  <c r="K186" i="11"/>
  <c r="K29" i="11" s="1"/>
  <c r="L22" i="11" s="1"/>
  <c r="J186" i="11"/>
  <c r="J29" i="11" s="1"/>
  <c r="K22" i="11" s="1"/>
  <c r="I186" i="11"/>
  <c r="I29" i="11" s="1"/>
  <c r="J22" i="11" s="1"/>
  <c r="H186" i="11"/>
  <c r="H29" i="11" s="1"/>
  <c r="I22" i="11" s="1"/>
  <c r="G186" i="11"/>
  <c r="G29" i="11" s="1"/>
  <c r="H22" i="11" s="1"/>
  <c r="F186" i="11"/>
  <c r="F29" i="11" s="1"/>
  <c r="G22" i="11" s="1"/>
  <c r="E186" i="11"/>
  <c r="D186" i="11"/>
  <c r="C186" i="11"/>
  <c r="B186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M169" i="11" s="1"/>
  <c r="L184" i="11"/>
  <c r="K184" i="11"/>
  <c r="J184" i="11"/>
  <c r="I184" i="11"/>
  <c r="H184" i="11"/>
  <c r="G184" i="11"/>
  <c r="F184" i="11"/>
  <c r="F169" i="11" s="1"/>
  <c r="E184" i="11"/>
  <c r="D184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N167" i="11" s="1"/>
  <c r="M182" i="11"/>
  <c r="L182" i="11"/>
  <c r="K182" i="11"/>
  <c r="J182" i="11"/>
  <c r="I182" i="11"/>
  <c r="H182" i="11"/>
  <c r="G182" i="11"/>
  <c r="F182" i="11"/>
  <c r="E182" i="11"/>
  <c r="D182" i="11"/>
  <c r="Y181" i="11"/>
  <c r="X181" i="11"/>
  <c r="W181" i="11"/>
  <c r="V181" i="11"/>
  <c r="U181" i="11"/>
  <c r="T181" i="11"/>
  <c r="S181" i="11"/>
  <c r="R181" i="11"/>
  <c r="Q181" i="11"/>
  <c r="P181" i="11"/>
  <c r="P166" i="11" s="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I165" i="11" s="1"/>
  <c r="H180" i="11"/>
  <c r="H165" i="11" s="1"/>
  <c r="G180" i="11"/>
  <c r="G165" i="11" s="1"/>
  <c r="F180" i="11"/>
  <c r="E180" i="11"/>
  <c r="D180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I164" i="11" s="1"/>
  <c r="H179" i="11"/>
  <c r="G179" i="11"/>
  <c r="F179" i="11"/>
  <c r="E179" i="11"/>
  <c r="D179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Y177" i="11"/>
  <c r="X177" i="11"/>
  <c r="W177" i="11"/>
  <c r="V177" i="11"/>
  <c r="U177" i="11"/>
  <c r="T177" i="11"/>
  <c r="S177" i="11"/>
  <c r="R177" i="11"/>
  <c r="Q177" i="11"/>
  <c r="P177" i="11"/>
  <c r="P162" i="11" s="1"/>
  <c r="O177" i="11"/>
  <c r="N177" i="11"/>
  <c r="M177" i="11"/>
  <c r="L177" i="11"/>
  <c r="L162" i="11" s="1"/>
  <c r="K177" i="11"/>
  <c r="J177" i="11"/>
  <c r="I177" i="11"/>
  <c r="H177" i="11"/>
  <c r="G177" i="11"/>
  <c r="F177" i="11"/>
  <c r="E177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I161" i="11" s="1"/>
  <c r="H176" i="11"/>
  <c r="G176" i="11"/>
  <c r="F176" i="11"/>
  <c r="E176" i="11"/>
  <c r="AB175" i="11"/>
  <c r="Z175" i="11"/>
  <c r="Y175" i="11"/>
  <c r="X175" i="11"/>
  <c r="W175" i="11"/>
  <c r="V175" i="11"/>
  <c r="U175" i="11"/>
  <c r="U160" i="11" s="1"/>
  <c r="T175" i="11"/>
  <c r="S175" i="11"/>
  <c r="R175" i="11"/>
  <c r="Q175" i="11"/>
  <c r="P175" i="11"/>
  <c r="O175" i="11"/>
  <c r="N175" i="11"/>
  <c r="M175" i="11"/>
  <c r="L175" i="11"/>
  <c r="K175" i="11"/>
  <c r="J175" i="11"/>
  <c r="J160" i="11" s="1"/>
  <c r="I175" i="11"/>
  <c r="H175" i="11"/>
  <c r="G175" i="11"/>
  <c r="F175" i="11"/>
  <c r="E175" i="11"/>
  <c r="D175" i="11"/>
  <c r="C175" i="11"/>
  <c r="B175" i="11"/>
  <c r="B176" i="11" s="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T170" i="11"/>
  <c r="T167" i="11"/>
  <c r="S167" i="11"/>
  <c r="R167" i="11"/>
  <c r="Q167" i="11"/>
  <c r="J164" i="11"/>
  <c r="E163" i="11"/>
  <c r="Y162" i="11"/>
  <c r="X162" i="11"/>
  <c r="W162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C155" i="11"/>
  <c r="AC147" i="11" s="1"/>
  <c r="AB155" i="11"/>
  <c r="AA155" i="11"/>
  <c r="AA144" i="11" s="1"/>
  <c r="Z155" i="11"/>
  <c r="Y155" i="11"/>
  <c r="X155" i="11"/>
  <c r="W155" i="11"/>
  <c r="V155" i="11"/>
  <c r="AB143" i="11" s="1"/>
  <c r="U155" i="11"/>
  <c r="AA150" i="11" s="1"/>
  <c r="T155" i="11"/>
  <c r="S155" i="11"/>
  <c r="R155" i="11"/>
  <c r="Q155" i="11"/>
  <c r="Q27" i="11" s="1"/>
  <c r="P155" i="11"/>
  <c r="O155" i="11"/>
  <c r="N155" i="11"/>
  <c r="N27" i="11" s="1"/>
  <c r="M155" i="11"/>
  <c r="L155" i="11"/>
  <c r="K155" i="11"/>
  <c r="J155" i="11"/>
  <c r="I155" i="11"/>
  <c r="I27" i="11" s="1"/>
  <c r="H155" i="11"/>
  <c r="G155" i="11"/>
  <c r="F155" i="11"/>
  <c r="E155" i="11"/>
  <c r="D155" i="11"/>
  <c r="C155" i="11"/>
  <c r="B155" i="11"/>
  <c r="AA153" i="11"/>
  <c r="AA152" i="11"/>
  <c r="Z152" i="11"/>
  <c r="AC152" i="11" s="1"/>
  <c r="AA151" i="11"/>
  <c r="AA148" i="11"/>
  <c r="AB147" i="11"/>
  <c r="AA147" i="11"/>
  <c r="AB146" i="11"/>
  <c r="AA146" i="11"/>
  <c r="AC146" i="11" s="1"/>
  <c r="AC145" i="11"/>
  <c r="AB145" i="11"/>
  <c r="AA145" i="11"/>
  <c r="AC144" i="11"/>
  <c r="AB144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C139" i="11"/>
  <c r="AB139" i="11"/>
  <c r="AA139" i="11"/>
  <c r="Z139" i="11"/>
  <c r="Y138" i="11"/>
  <c r="X138" i="11"/>
  <c r="X170" i="11" s="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H169" i="11" s="1"/>
  <c r="G137" i="11"/>
  <c r="F137" i="11"/>
  <c r="E137" i="11"/>
  <c r="E169" i="11" s="1"/>
  <c r="D137" i="11"/>
  <c r="D169" i="11" s="1"/>
  <c r="C137" i="11"/>
  <c r="B137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J166" i="11" s="1"/>
  <c r="I134" i="11"/>
  <c r="H134" i="11"/>
  <c r="G134" i="11"/>
  <c r="F134" i="11"/>
  <c r="E134" i="11"/>
  <c r="D134" i="11"/>
  <c r="C134" i="11"/>
  <c r="B134" i="11"/>
  <c r="Y133" i="11"/>
  <c r="X133" i="11"/>
  <c r="W133" i="11"/>
  <c r="V133" i="11"/>
  <c r="U133" i="11"/>
  <c r="T133" i="11"/>
  <c r="S133" i="11"/>
  <c r="R133" i="11"/>
  <c r="Q133" i="11"/>
  <c r="P133" i="11"/>
  <c r="P165" i="11" s="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Y132" i="11"/>
  <c r="X132" i="11"/>
  <c r="W132" i="11"/>
  <c r="V132" i="11"/>
  <c r="U132" i="11"/>
  <c r="T132" i="11"/>
  <c r="S132" i="11"/>
  <c r="R132" i="11"/>
  <c r="Q132" i="11"/>
  <c r="P132" i="11"/>
  <c r="P164" i="11" s="1"/>
  <c r="O132" i="11"/>
  <c r="N132" i="11"/>
  <c r="N164" i="11" s="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Z131" i="11"/>
  <c r="Y131" i="11"/>
  <c r="X131" i="11"/>
  <c r="W131" i="11"/>
  <c r="V131" i="11"/>
  <c r="U131" i="11"/>
  <c r="T131" i="11"/>
  <c r="S131" i="11"/>
  <c r="R131" i="11"/>
  <c r="Q131" i="11"/>
  <c r="P131" i="11"/>
  <c r="P163" i="11" s="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Z130" i="11"/>
  <c r="Y130" i="11"/>
  <c r="X130" i="11"/>
  <c r="W130" i="11"/>
  <c r="V130" i="11"/>
  <c r="V162" i="11" s="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C139" i="11" s="1"/>
  <c r="C24" i="11" s="1"/>
  <c r="C25" i="11" s="1"/>
  <c r="C28" i="11" s="1"/>
  <c r="C26" i="11" s="1"/>
  <c r="B128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D159" i="11" s="1"/>
  <c r="C127" i="11"/>
  <c r="B127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H122" i="11"/>
  <c r="U121" i="11"/>
  <c r="Q121" i="11"/>
  <c r="P121" i="11"/>
  <c r="O121" i="11"/>
  <c r="N121" i="11"/>
  <c r="J121" i="11"/>
  <c r="V120" i="11"/>
  <c r="T119" i="11"/>
  <c r="F119" i="11"/>
  <c r="L118" i="11"/>
  <c r="K118" i="11"/>
  <c r="J118" i="11"/>
  <c r="I118" i="11"/>
  <c r="L117" i="11"/>
  <c r="K117" i="11"/>
  <c r="J117" i="11"/>
  <c r="F117" i="11"/>
  <c r="V116" i="11"/>
  <c r="O116" i="11"/>
  <c r="L116" i="11"/>
  <c r="F115" i="11"/>
  <c r="Y114" i="11"/>
  <c r="D113" i="11"/>
  <c r="R112" i="11"/>
  <c r="O112" i="11"/>
  <c r="D112" i="11"/>
  <c r="W111" i="11"/>
  <c r="D111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C107" i="11"/>
  <c r="B107" i="11"/>
  <c r="X106" i="11"/>
  <c r="W106" i="11"/>
  <c r="W170" i="11" s="1"/>
  <c r="V106" i="11"/>
  <c r="U106" i="11"/>
  <c r="T106" i="11"/>
  <c r="T122" i="11" s="1"/>
  <c r="S106" i="11"/>
  <c r="R106" i="11"/>
  <c r="Q106" i="11"/>
  <c r="P106" i="11"/>
  <c r="P122" i="11" s="1"/>
  <c r="O106" i="11"/>
  <c r="N106" i="11"/>
  <c r="M106" i="11"/>
  <c r="L106" i="11"/>
  <c r="K106" i="11"/>
  <c r="K122" i="11" s="1"/>
  <c r="J106" i="11"/>
  <c r="I106" i="11"/>
  <c r="H106" i="11"/>
  <c r="G106" i="11"/>
  <c r="F106" i="11"/>
  <c r="F122" i="11" s="1"/>
  <c r="E106" i="11"/>
  <c r="D106" i="11"/>
  <c r="D122" i="11" s="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G121" i="11" s="1"/>
  <c r="F105" i="11"/>
  <c r="E105" i="11"/>
  <c r="D105" i="11"/>
  <c r="X104" i="11"/>
  <c r="W104" i="11"/>
  <c r="V104" i="11"/>
  <c r="U104" i="11"/>
  <c r="U120" i="11" s="1"/>
  <c r="T104" i="11"/>
  <c r="S104" i="11"/>
  <c r="R104" i="11"/>
  <c r="R120" i="11" s="1"/>
  <c r="Q104" i="11"/>
  <c r="Q120" i="11" s="1"/>
  <c r="P104" i="11"/>
  <c r="P120" i="11" s="1"/>
  <c r="O104" i="11"/>
  <c r="N104" i="11"/>
  <c r="N120" i="11" s="1"/>
  <c r="M104" i="11"/>
  <c r="L104" i="11"/>
  <c r="K104" i="11"/>
  <c r="J104" i="11"/>
  <c r="I104" i="11"/>
  <c r="H104" i="11"/>
  <c r="G104" i="11"/>
  <c r="F104" i="11"/>
  <c r="F120" i="11" s="1"/>
  <c r="E104" i="11"/>
  <c r="D104" i="11"/>
  <c r="Y103" i="11"/>
  <c r="X103" i="11"/>
  <c r="X119" i="11" s="1"/>
  <c r="W103" i="11"/>
  <c r="V103" i="11"/>
  <c r="U103" i="11"/>
  <c r="U119" i="11" s="1"/>
  <c r="T103" i="11"/>
  <c r="S103" i="11"/>
  <c r="R103" i="11"/>
  <c r="Q103" i="11"/>
  <c r="P103" i="11"/>
  <c r="O103" i="11"/>
  <c r="N103" i="11"/>
  <c r="N119" i="11" s="1"/>
  <c r="M103" i="11"/>
  <c r="M119" i="11" s="1"/>
  <c r="L103" i="11"/>
  <c r="K103" i="11"/>
  <c r="K119" i="11" s="1"/>
  <c r="J103" i="11"/>
  <c r="I103" i="11"/>
  <c r="H103" i="11"/>
  <c r="G103" i="11"/>
  <c r="F103" i="11"/>
  <c r="E103" i="11"/>
  <c r="D103" i="11"/>
  <c r="Y102" i="11"/>
  <c r="Y166" i="11" s="1"/>
  <c r="X102" i="11"/>
  <c r="X166" i="11" s="1"/>
  <c r="W102" i="11"/>
  <c r="W166" i="11" s="1"/>
  <c r="V102" i="11"/>
  <c r="U102" i="11"/>
  <c r="T102" i="11"/>
  <c r="T166" i="11" s="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F118" i="11" s="1"/>
  <c r="E102" i="11"/>
  <c r="D102" i="11"/>
  <c r="Y101" i="11"/>
  <c r="Y165" i="11" s="1"/>
  <c r="X101" i="11"/>
  <c r="X117" i="11" s="1"/>
  <c r="W101" i="11"/>
  <c r="V101" i="11"/>
  <c r="U101" i="11"/>
  <c r="U165" i="11" s="1"/>
  <c r="T101" i="11"/>
  <c r="S101" i="11"/>
  <c r="R101" i="11"/>
  <c r="R117" i="11" s="1"/>
  <c r="Q101" i="11"/>
  <c r="Q117" i="11" s="1"/>
  <c r="P101" i="11"/>
  <c r="P117" i="11" s="1"/>
  <c r="O101" i="11"/>
  <c r="N101" i="11"/>
  <c r="N117" i="11" s="1"/>
  <c r="M101" i="11"/>
  <c r="M117" i="11" s="1"/>
  <c r="L101" i="11"/>
  <c r="K101" i="11"/>
  <c r="J101" i="11"/>
  <c r="I101" i="11"/>
  <c r="H101" i="11"/>
  <c r="G101" i="11"/>
  <c r="F101" i="11"/>
  <c r="E101" i="11"/>
  <c r="D101" i="11"/>
  <c r="D165" i="11" s="1"/>
  <c r="Y100" i="11"/>
  <c r="X100" i="11"/>
  <c r="W100" i="11"/>
  <c r="W116" i="11" s="1"/>
  <c r="V100" i="11"/>
  <c r="U100" i="11"/>
  <c r="U116" i="11" s="1"/>
  <c r="T100" i="11"/>
  <c r="S100" i="11"/>
  <c r="R100" i="11"/>
  <c r="Q100" i="11"/>
  <c r="Q116" i="11" s="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E164" i="11" s="1"/>
  <c r="D100" i="11"/>
  <c r="Y99" i="11"/>
  <c r="X99" i="11"/>
  <c r="X115" i="11" s="1"/>
  <c r="W99" i="11"/>
  <c r="V99" i="11"/>
  <c r="U99" i="11"/>
  <c r="T99" i="11"/>
  <c r="S99" i="11"/>
  <c r="R99" i="11"/>
  <c r="R115" i="11" s="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Y98" i="11"/>
  <c r="X98" i="11"/>
  <c r="X114" i="11" s="1"/>
  <c r="W98" i="11"/>
  <c r="V98" i="11"/>
  <c r="U98" i="11"/>
  <c r="U162" i="11" s="1"/>
  <c r="T98" i="11"/>
  <c r="S98" i="11"/>
  <c r="R98" i="11"/>
  <c r="Q98" i="11"/>
  <c r="P98" i="11"/>
  <c r="O98" i="11"/>
  <c r="O162" i="11" s="1"/>
  <c r="N98" i="11"/>
  <c r="M98" i="11"/>
  <c r="M114" i="11" s="1"/>
  <c r="L98" i="11"/>
  <c r="L114" i="11" s="1"/>
  <c r="K98" i="11"/>
  <c r="J98" i="11"/>
  <c r="I98" i="11"/>
  <c r="H98" i="11"/>
  <c r="G98" i="11"/>
  <c r="F98" i="11"/>
  <c r="F114" i="11" s="1"/>
  <c r="E98" i="11"/>
  <c r="D98" i="11"/>
  <c r="Y97" i="11"/>
  <c r="X97" i="11"/>
  <c r="W97" i="11"/>
  <c r="V97" i="11"/>
  <c r="U97" i="11"/>
  <c r="T97" i="11"/>
  <c r="S97" i="11"/>
  <c r="R97" i="11"/>
  <c r="R113" i="11" s="1"/>
  <c r="Q97" i="11"/>
  <c r="Q113" i="11" s="1"/>
  <c r="P97" i="11"/>
  <c r="O97" i="11"/>
  <c r="N97" i="11"/>
  <c r="M97" i="11"/>
  <c r="L97" i="11"/>
  <c r="K97" i="11"/>
  <c r="J97" i="11"/>
  <c r="I97" i="11"/>
  <c r="H97" i="11"/>
  <c r="G97" i="11"/>
  <c r="F97" i="11"/>
  <c r="E97" i="11"/>
  <c r="Y96" i="11"/>
  <c r="X96" i="11"/>
  <c r="W96" i="11"/>
  <c r="W112" i="11" s="1"/>
  <c r="V96" i="11"/>
  <c r="V112" i="11" s="1"/>
  <c r="U96" i="11"/>
  <c r="T96" i="11"/>
  <c r="T107" i="11" s="1"/>
  <c r="T23" i="11" s="1"/>
  <c r="S96" i="11"/>
  <c r="R96" i="11"/>
  <c r="R160" i="11" s="1"/>
  <c r="Q96" i="11"/>
  <c r="P96" i="11"/>
  <c r="O96" i="11"/>
  <c r="N96" i="11"/>
  <c r="N112" i="11" s="1"/>
  <c r="M96" i="11"/>
  <c r="L96" i="11"/>
  <c r="K96" i="11"/>
  <c r="J96" i="11"/>
  <c r="J107" i="11" s="1"/>
  <c r="J23" i="11" s="1"/>
  <c r="I96" i="11"/>
  <c r="H96" i="11"/>
  <c r="G96" i="11"/>
  <c r="F96" i="11"/>
  <c r="E96" i="11"/>
  <c r="Y95" i="11"/>
  <c r="X95" i="11"/>
  <c r="W95" i="11"/>
  <c r="V95" i="11"/>
  <c r="V111" i="11" s="1"/>
  <c r="U95" i="11"/>
  <c r="U111" i="11" s="1"/>
  <c r="T95" i="11"/>
  <c r="S95" i="11"/>
  <c r="S111" i="11" s="1"/>
  <c r="R95" i="11"/>
  <c r="Q95" i="11"/>
  <c r="P95" i="11"/>
  <c r="O95" i="11"/>
  <c r="N95" i="11"/>
  <c r="M95" i="11"/>
  <c r="M111" i="11" s="1"/>
  <c r="L95" i="11"/>
  <c r="K95" i="11"/>
  <c r="J95" i="11"/>
  <c r="I95" i="11"/>
  <c r="H95" i="11"/>
  <c r="G95" i="11"/>
  <c r="G111" i="11" s="1"/>
  <c r="F95" i="11"/>
  <c r="E95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C91" i="11"/>
  <c r="AB91" i="11"/>
  <c r="AA91" i="11"/>
  <c r="Z91" i="11"/>
  <c r="C91" i="11"/>
  <c r="B91" i="11"/>
  <c r="X90" i="11"/>
  <c r="W90" i="11"/>
  <c r="V90" i="11"/>
  <c r="U90" i="11"/>
  <c r="T90" i="11"/>
  <c r="S90" i="11"/>
  <c r="R90" i="11"/>
  <c r="Q90" i="11"/>
  <c r="Q233" i="11" s="1"/>
  <c r="P90" i="11"/>
  <c r="O90" i="11"/>
  <c r="N90" i="11"/>
  <c r="M90" i="11"/>
  <c r="L90" i="11"/>
  <c r="L122" i="11" s="1"/>
  <c r="K90" i="11"/>
  <c r="J90" i="11"/>
  <c r="J122" i="11" s="1"/>
  <c r="I90" i="11"/>
  <c r="I122" i="11" s="1"/>
  <c r="H90" i="11"/>
  <c r="G90" i="11"/>
  <c r="G122" i="11" s="1"/>
  <c r="F90" i="11"/>
  <c r="E90" i="11"/>
  <c r="D90" i="11"/>
  <c r="X89" i="11"/>
  <c r="W89" i="11"/>
  <c r="V89" i="11"/>
  <c r="V232" i="11" s="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I232" i="11" s="1"/>
  <c r="H89" i="11"/>
  <c r="H232" i="11" s="1"/>
  <c r="G89" i="11"/>
  <c r="F89" i="11"/>
  <c r="E89" i="11"/>
  <c r="D89" i="11"/>
  <c r="D232" i="11" s="1"/>
  <c r="X88" i="11"/>
  <c r="W88" i="11"/>
  <c r="V88" i="11"/>
  <c r="U88" i="11"/>
  <c r="T88" i="11"/>
  <c r="S88" i="11"/>
  <c r="R88" i="11"/>
  <c r="Q88" i="11"/>
  <c r="P88" i="11"/>
  <c r="O88" i="11"/>
  <c r="N88" i="11"/>
  <c r="N231" i="11" s="1"/>
  <c r="M88" i="11"/>
  <c r="L88" i="11"/>
  <c r="K88" i="11"/>
  <c r="J88" i="11"/>
  <c r="I88" i="11"/>
  <c r="H88" i="11"/>
  <c r="H231" i="11" s="1"/>
  <c r="G88" i="11"/>
  <c r="G231" i="11" s="1"/>
  <c r="F88" i="11"/>
  <c r="E88" i="11"/>
  <c r="D88" i="11"/>
  <c r="Y87" i="11"/>
  <c r="X87" i="11"/>
  <c r="W87" i="11"/>
  <c r="V87" i="11"/>
  <c r="V119" i="11" s="1"/>
  <c r="U87" i="11"/>
  <c r="T87" i="11"/>
  <c r="S87" i="11"/>
  <c r="S119" i="11" s="1"/>
  <c r="R87" i="11"/>
  <c r="Q87" i="11"/>
  <c r="P87" i="11"/>
  <c r="O87" i="11"/>
  <c r="N87" i="11"/>
  <c r="M87" i="11"/>
  <c r="M230" i="11" s="1"/>
  <c r="L87" i="11"/>
  <c r="L230" i="11" s="1"/>
  <c r="K87" i="11"/>
  <c r="J87" i="11"/>
  <c r="J230" i="11" s="1"/>
  <c r="I87" i="11"/>
  <c r="I119" i="11" s="1"/>
  <c r="H87" i="11"/>
  <c r="G87" i="11"/>
  <c r="F87" i="11"/>
  <c r="E87" i="11"/>
  <c r="E119" i="11" s="1"/>
  <c r="D87" i="11"/>
  <c r="D119" i="11" s="1"/>
  <c r="Y86" i="11"/>
  <c r="Y118" i="11" s="1"/>
  <c r="X86" i="11"/>
  <c r="X229" i="11" s="1"/>
  <c r="W86" i="11"/>
  <c r="V86" i="11"/>
  <c r="U86" i="11"/>
  <c r="U229" i="11" s="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E229" i="11" s="1"/>
  <c r="D86" i="11"/>
  <c r="Y85" i="11"/>
  <c r="Y228" i="11" s="1"/>
  <c r="X85" i="11"/>
  <c r="X228" i="11" s="1"/>
  <c r="W85" i="11"/>
  <c r="V85" i="11"/>
  <c r="U85" i="11"/>
  <c r="T85" i="11"/>
  <c r="T117" i="11" s="1"/>
  <c r="S85" i="11"/>
  <c r="R85" i="11"/>
  <c r="Q85" i="11"/>
  <c r="P85" i="11"/>
  <c r="O85" i="11"/>
  <c r="N85" i="11"/>
  <c r="M85" i="11"/>
  <c r="L85" i="11"/>
  <c r="K85" i="11"/>
  <c r="J85" i="11"/>
  <c r="J228" i="11" s="1"/>
  <c r="I85" i="11"/>
  <c r="I117" i="11" s="1"/>
  <c r="H85" i="11"/>
  <c r="H117" i="11" s="1"/>
  <c r="G85" i="11"/>
  <c r="F85" i="11"/>
  <c r="E85" i="11"/>
  <c r="D85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K227" i="11" s="1"/>
  <c r="J84" i="11"/>
  <c r="J227" i="11" s="1"/>
  <c r="I84" i="11"/>
  <c r="I227" i="11" s="1"/>
  <c r="H84" i="11"/>
  <c r="H227" i="11" s="1"/>
  <c r="G84" i="11"/>
  <c r="G116" i="11" s="1"/>
  <c r="F84" i="11"/>
  <c r="E84" i="11"/>
  <c r="E116" i="11" s="1"/>
  <c r="D84" i="11"/>
  <c r="Y83" i="11"/>
  <c r="X83" i="11"/>
  <c r="W83" i="11"/>
  <c r="V83" i="11"/>
  <c r="U83" i="11"/>
  <c r="T83" i="11"/>
  <c r="S83" i="11"/>
  <c r="S115" i="11" s="1"/>
  <c r="R83" i="11"/>
  <c r="Q83" i="11"/>
  <c r="P83" i="11"/>
  <c r="O83" i="11"/>
  <c r="O226" i="11" s="1"/>
  <c r="N83" i="11"/>
  <c r="M83" i="11"/>
  <c r="L83" i="11"/>
  <c r="K83" i="11"/>
  <c r="K115" i="11" s="1"/>
  <c r="J83" i="11"/>
  <c r="J115" i="11" s="1"/>
  <c r="I83" i="11"/>
  <c r="I226" i="11" s="1"/>
  <c r="H83" i="11"/>
  <c r="G83" i="11"/>
  <c r="G226" i="11" s="1"/>
  <c r="F83" i="11"/>
  <c r="E83" i="11"/>
  <c r="D83" i="11"/>
  <c r="Y82" i="11"/>
  <c r="X82" i="11"/>
  <c r="W82" i="11"/>
  <c r="V82" i="11"/>
  <c r="U82" i="11"/>
  <c r="U225" i="11" s="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Y81" i="11"/>
  <c r="X81" i="11"/>
  <c r="W81" i="11"/>
  <c r="V81" i="11"/>
  <c r="U81" i="11"/>
  <c r="U224" i="11" s="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E224" i="11" s="1"/>
  <c r="Y80" i="11"/>
  <c r="Y112" i="11" s="1"/>
  <c r="X80" i="11"/>
  <c r="X112" i="11" s="1"/>
  <c r="W80" i="11"/>
  <c r="V80" i="11"/>
  <c r="U80" i="11"/>
  <c r="U112" i="11" s="1"/>
  <c r="T80" i="11"/>
  <c r="S80" i="11"/>
  <c r="S112" i="11" s="1"/>
  <c r="R80" i="11"/>
  <c r="Q80" i="11"/>
  <c r="P80" i="11"/>
  <c r="O80" i="11"/>
  <c r="N80" i="11"/>
  <c r="M80" i="11"/>
  <c r="L80" i="11"/>
  <c r="K80" i="11"/>
  <c r="J80" i="11"/>
  <c r="J223" i="11" s="1"/>
  <c r="I80" i="11"/>
  <c r="I223" i="11" s="1"/>
  <c r="H80" i="11"/>
  <c r="H223" i="11" s="1"/>
  <c r="G80" i="11"/>
  <c r="F80" i="11"/>
  <c r="E80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C75" i="11"/>
  <c r="AB75" i="11"/>
  <c r="AA75" i="11"/>
  <c r="Z75" i="11"/>
  <c r="Y75" i="11"/>
  <c r="Y13" i="11" s="1"/>
  <c r="X75" i="11"/>
  <c r="W75" i="11"/>
  <c r="W13" i="11" s="1"/>
  <c r="V75" i="11"/>
  <c r="U75" i="11"/>
  <c r="Z72" i="11" s="1"/>
  <c r="AB72" i="11" s="1"/>
  <c r="T75" i="11"/>
  <c r="S75" i="11"/>
  <c r="S13" i="11" s="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D13" i="11" s="1"/>
  <c r="C75" i="11"/>
  <c r="C13" i="11" s="1"/>
  <c r="B75" i="11"/>
  <c r="B13" i="11" s="1"/>
  <c r="AA71" i="11"/>
  <c r="AB65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C59" i="11"/>
  <c r="AB59" i="11"/>
  <c r="AA59" i="11"/>
  <c r="Z59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Y41" i="11"/>
  <c r="X41" i="11"/>
  <c r="S41" i="11"/>
  <c r="T32" i="11" s="1"/>
  <c r="P41" i="11"/>
  <c r="Q32" i="11" s="1"/>
  <c r="O41" i="11"/>
  <c r="P32" i="11" s="1"/>
  <c r="M41" i="11"/>
  <c r="N32" i="11" s="1"/>
  <c r="L41" i="11"/>
  <c r="M32" i="11" s="1"/>
  <c r="K41" i="11"/>
  <c r="L32" i="11" s="1"/>
  <c r="J41" i="11"/>
  <c r="K32" i="11" s="1"/>
  <c r="I41" i="11"/>
  <c r="J32" i="11" s="1"/>
  <c r="H41" i="11"/>
  <c r="I32" i="11" s="1"/>
  <c r="G41" i="11"/>
  <c r="H32" i="11" s="1"/>
  <c r="F41" i="11"/>
  <c r="G32" i="11" s="1"/>
  <c r="E41" i="11"/>
  <c r="D41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G39" i="11"/>
  <c r="F39" i="11"/>
  <c r="E39" i="11"/>
  <c r="D39" i="11"/>
  <c r="C39" i="11"/>
  <c r="B39" i="11"/>
  <c r="AC32" i="11"/>
  <c r="AB32" i="11"/>
  <c r="AA32" i="11"/>
  <c r="Z32" i="11"/>
  <c r="Y32" i="11"/>
  <c r="V32" i="11"/>
  <c r="F32" i="11"/>
  <c r="E32" i="11"/>
  <c r="D32" i="11"/>
  <c r="C32" i="11"/>
  <c r="Y29" i="11"/>
  <c r="Z22" i="11" s="1"/>
  <c r="X29" i="11"/>
  <c r="Y22" i="11" s="1"/>
  <c r="W29" i="11"/>
  <c r="X22" i="11" s="1"/>
  <c r="V29" i="11"/>
  <c r="W22" i="11" s="1"/>
  <c r="U29" i="11"/>
  <c r="V22" i="11" s="1"/>
  <c r="V159" i="11" s="1"/>
  <c r="E29" i="11"/>
  <c r="F22" i="11" s="1"/>
  <c r="F159" i="11" s="1"/>
  <c r="D29" i="11"/>
  <c r="E22" i="11" s="1"/>
  <c r="E159" i="11" s="1"/>
  <c r="Y27" i="11"/>
  <c r="X27" i="11"/>
  <c r="W27" i="11"/>
  <c r="V27" i="11"/>
  <c r="U27" i="11"/>
  <c r="S27" i="11"/>
  <c r="R27" i="11"/>
  <c r="P27" i="11"/>
  <c r="O27" i="11"/>
  <c r="M27" i="11"/>
  <c r="L27" i="11"/>
  <c r="K27" i="11"/>
  <c r="J27" i="11"/>
  <c r="H27" i="11"/>
  <c r="G27" i="11"/>
  <c r="F27" i="11"/>
  <c r="E27" i="11"/>
  <c r="D27" i="11"/>
  <c r="C27" i="11"/>
  <c r="B27" i="11"/>
  <c r="AC22" i="11"/>
  <c r="AB22" i="11"/>
  <c r="AA22" i="11"/>
  <c r="T22" i="11"/>
  <c r="T159" i="11" s="1"/>
  <c r="P22" i="11"/>
  <c r="D22" i="11"/>
  <c r="C22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V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AC8" i="11"/>
  <c r="AB8" i="11"/>
  <c r="AA8" i="11"/>
  <c r="Z8" i="11"/>
  <c r="Z11" i="11" s="1"/>
  <c r="Z16" i="11" s="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V6" i="11"/>
  <c r="T6" i="11"/>
  <c r="S6" i="11"/>
  <c r="R6" i="11"/>
  <c r="Q6" i="11"/>
  <c r="P6" i="11"/>
  <c r="O6" i="11"/>
  <c r="N6" i="11"/>
  <c r="M6" i="11"/>
  <c r="L6" i="11"/>
  <c r="K6" i="11"/>
  <c r="J6" i="11"/>
  <c r="Z4" i="11"/>
  <c r="Z6" i="11" s="1"/>
  <c r="Y4" i="11"/>
  <c r="Y6" i="11" s="1"/>
  <c r="X4" i="11"/>
  <c r="X6" i="11" s="1"/>
  <c r="W4" i="11"/>
  <c r="W6" i="11" s="1"/>
  <c r="V4" i="11"/>
  <c r="U4" i="11"/>
  <c r="U6" i="11" s="1"/>
  <c r="T4" i="11"/>
  <c r="S4" i="11"/>
  <c r="R4" i="11"/>
  <c r="Q4" i="11"/>
  <c r="P4" i="11"/>
  <c r="O4" i="11"/>
  <c r="N4" i="11"/>
  <c r="M4" i="11"/>
  <c r="L4" i="11"/>
  <c r="K4" i="11"/>
  <c r="J4" i="11"/>
  <c r="I4" i="11"/>
  <c r="I6" i="11" s="1"/>
  <c r="H4" i="11"/>
  <c r="H6" i="11" s="1"/>
  <c r="G4" i="11"/>
  <c r="G6" i="11" s="1"/>
  <c r="F4" i="11"/>
  <c r="E4" i="11"/>
  <c r="E6" i="11" s="1"/>
  <c r="D4" i="11"/>
  <c r="D6" i="11" s="1"/>
  <c r="C4" i="11"/>
  <c r="C6" i="11" s="1"/>
  <c r="B4" i="11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L304" i="10"/>
  <c r="L305" i="10" s="1"/>
  <c r="AC303" i="10"/>
  <c r="Z303" i="10"/>
  <c r="Y303" i="10"/>
  <c r="X303" i="10"/>
  <c r="L303" i="10"/>
  <c r="G303" i="10"/>
  <c r="B303" i="10"/>
  <c r="AD302" i="10"/>
  <c r="AC302" i="10"/>
  <c r="AB302" i="10"/>
  <c r="AA302" i="10"/>
  <c r="Z302" i="10"/>
  <c r="Y302" i="10"/>
  <c r="X302" i="10"/>
  <c r="S302" i="10"/>
  <c r="L302" i="10"/>
  <c r="K302" i="10"/>
  <c r="J302" i="10"/>
  <c r="I302" i="10"/>
  <c r="H302" i="10"/>
  <c r="G302" i="10"/>
  <c r="F302" i="10"/>
  <c r="F303" i="10" s="1"/>
  <c r="E302" i="10"/>
  <c r="B302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D282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Q282" i="10" s="1"/>
  <c r="Q39" i="10" s="1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AC270" i="10"/>
  <c r="AB270" i="10"/>
  <c r="AA270" i="10"/>
  <c r="Z270" i="10"/>
  <c r="Y270" i="10"/>
  <c r="X270" i="10"/>
  <c r="W270" i="10"/>
  <c r="V270" i="10"/>
  <c r="V282" i="10" s="1"/>
  <c r="V39" i="10" s="1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D266" i="10"/>
  <c r="AC266" i="10"/>
  <c r="AB266" i="10"/>
  <c r="AB34" i="10" s="1"/>
  <c r="AB35" i="10" s="1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M34" i="10" s="1"/>
  <c r="M35" i="10" s="1"/>
  <c r="M40" i="10" s="1"/>
  <c r="L266" i="10"/>
  <c r="K266" i="10"/>
  <c r="J266" i="10"/>
  <c r="I266" i="10"/>
  <c r="H266" i="10"/>
  <c r="G266" i="10"/>
  <c r="F266" i="10"/>
  <c r="F34" i="10" s="1"/>
  <c r="E266" i="10"/>
  <c r="D266" i="10"/>
  <c r="C266" i="10"/>
  <c r="B266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C234" i="10"/>
  <c r="AC250" i="10" s="1"/>
  <c r="AB234" i="10"/>
  <c r="AB250" i="10" s="1"/>
  <c r="AA234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R177" i="10" s="1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B177" i="10"/>
  <c r="B178" i="10" s="1"/>
  <c r="R176" i="10"/>
  <c r="B176" i="10"/>
  <c r="Z175" i="10"/>
  <c r="Y175" i="10"/>
  <c r="X175" i="10"/>
  <c r="W175" i="10"/>
  <c r="V175" i="10"/>
  <c r="S175" i="10"/>
  <c r="S176" i="10" s="1"/>
  <c r="R175" i="10"/>
  <c r="Q175" i="10"/>
  <c r="Q176" i="10" s="1"/>
  <c r="I175" i="10"/>
  <c r="D175" i="10"/>
  <c r="B175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D155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B152" i="10"/>
  <c r="AB155" i="10" s="1"/>
  <c r="AB27" i="10" s="1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G155" i="10" s="1"/>
  <c r="G27" i="10" s="1"/>
  <c r="F145" i="10"/>
  <c r="E145" i="10"/>
  <c r="D145" i="10"/>
  <c r="C145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H155" i="10" s="1"/>
  <c r="H27" i="10" s="1"/>
  <c r="G144" i="10"/>
  <c r="F144" i="10"/>
  <c r="E144" i="10"/>
  <c r="D144" i="10"/>
  <c r="C144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P155" i="10" s="1"/>
  <c r="P27" i="10" s="1"/>
  <c r="O143" i="10"/>
  <c r="N143" i="10"/>
  <c r="M143" i="10"/>
  <c r="M155" i="10" s="1"/>
  <c r="M27" i="10" s="1"/>
  <c r="L143" i="10"/>
  <c r="K143" i="10"/>
  <c r="K155" i="10" s="1"/>
  <c r="K27" i="10" s="1"/>
  <c r="J143" i="10"/>
  <c r="J155" i="10" s="1"/>
  <c r="J27" i="10" s="1"/>
  <c r="I143" i="10"/>
  <c r="H143" i="10"/>
  <c r="G143" i="10"/>
  <c r="F143" i="10"/>
  <c r="E143" i="10"/>
  <c r="D143" i="10"/>
  <c r="C143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D139" i="10"/>
  <c r="AC139" i="10"/>
  <c r="AB139" i="10"/>
  <c r="AA139" i="10"/>
  <c r="Z139" i="10"/>
  <c r="Y139" i="10"/>
  <c r="X139" i="10"/>
  <c r="AD137" i="10" s="1"/>
  <c r="W139" i="10"/>
  <c r="V139" i="10"/>
  <c r="U139" i="10"/>
  <c r="U24" i="10" s="1"/>
  <c r="U25" i="10" s="1"/>
  <c r="T139" i="10"/>
  <c r="T24" i="10" s="1"/>
  <c r="T25" i="10" s="1"/>
  <c r="S139" i="10"/>
  <c r="R139" i="10"/>
  <c r="Q139" i="10"/>
  <c r="Q24" i="10" s="1"/>
  <c r="Q25" i="10" s="1"/>
  <c r="Q28" i="10" s="1"/>
  <c r="P139" i="10"/>
  <c r="P24" i="10" s="1"/>
  <c r="O139" i="10"/>
  <c r="N139" i="10"/>
  <c r="M139" i="10"/>
  <c r="L139" i="10"/>
  <c r="K139" i="10"/>
  <c r="J139" i="10"/>
  <c r="I139" i="10"/>
  <c r="H139" i="10"/>
  <c r="G139" i="10"/>
  <c r="G24" i="10" s="1"/>
  <c r="F139" i="10"/>
  <c r="D139" i="10"/>
  <c r="D24" i="10" s="1"/>
  <c r="D25" i="10" s="1"/>
  <c r="D28" i="10" s="1"/>
  <c r="C139" i="10"/>
  <c r="B139" i="10"/>
  <c r="AD134" i="10"/>
  <c r="AD133" i="10"/>
  <c r="E132" i="10"/>
  <c r="E131" i="10"/>
  <c r="E130" i="10"/>
  <c r="E129" i="10"/>
  <c r="E128" i="10"/>
  <c r="AD127" i="10"/>
  <c r="E127" i="10"/>
  <c r="E139" i="10" s="1"/>
  <c r="E24" i="10" s="1"/>
  <c r="E25" i="10" s="1"/>
  <c r="E28" i="10" s="1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D91" i="10"/>
  <c r="AC91" i="10"/>
  <c r="AB91" i="10"/>
  <c r="AA91" i="10"/>
  <c r="Z91" i="10"/>
  <c r="Y91" i="10"/>
  <c r="K91" i="10"/>
  <c r="J91" i="10"/>
  <c r="I91" i="10"/>
  <c r="H91" i="10"/>
  <c r="G91" i="10"/>
  <c r="F91" i="10"/>
  <c r="E91" i="10"/>
  <c r="D91" i="10"/>
  <c r="C91" i="10"/>
  <c r="B91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D75" i="10"/>
  <c r="AC75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B75" i="10" s="1"/>
  <c r="B13" i="10" s="1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D59" i="10"/>
  <c r="AC59" i="10"/>
  <c r="AB59" i="10"/>
  <c r="AB10" i="10" s="1"/>
  <c r="AB11" i="10" s="1"/>
  <c r="AB16" i="10" s="1"/>
  <c r="AA59" i="10"/>
  <c r="Z59" i="10"/>
  <c r="Y59" i="10"/>
  <c r="Y10" i="10" s="1"/>
  <c r="X59" i="10"/>
  <c r="W59" i="10"/>
  <c r="V59" i="10"/>
  <c r="V10" i="10" s="1"/>
  <c r="U59" i="10"/>
  <c r="T59" i="10"/>
  <c r="S59" i="10"/>
  <c r="R59" i="10"/>
  <c r="AH57" i="10" s="1"/>
  <c r="Q59" i="10"/>
  <c r="P59" i="10"/>
  <c r="P10" i="10" s="1"/>
  <c r="O59" i="10"/>
  <c r="O10" i="10" s="1"/>
  <c r="N59" i="10"/>
  <c r="M59" i="10"/>
  <c r="L59" i="10"/>
  <c r="K59" i="10"/>
  <c r="K10" i="10" s="1"/>
  <c r="J59" i="10"/>
  <c r="J10" i="10" s="1"/>
  <c r="I59" i="10"/>
  <c r="H59" i="10"/>
  <c r="G59" i="10"/>
  <c r="G10" i="10" s="1"/>
  <c r="G11" i="10" s="1"/>
  <c r="G16" i="10" s="1"/>
  <c r="F59" i="10"/>
  <c r="F10" i="10" s="1"/>
  <c r="F11" i="10" s="1"/>
  <c r="F16" i="10" s="1"/>
  <c r="E59" i="10"/>
  <c r="E10" i="10" s="1"/>
  <c r="E11" i="10" s="1"/>
  <c r="E16" i="10" s="1"/>
  <c r="D59" i="10"/>
  <c r="C59" i="10"/>
  <c r="C10" i="10" s="1"/>
  <c r="B59" i="10"/>
  <c r="B10" i="10" s="1"/>
  <c r="B11" i="10" s="1"/>
  <c r="B16" i="10" s="1"/>
  <c r="AH58" i="10"/>
  <c r="AH54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B40" i="10"/>
  <c r="Y40" i="10"/>
  <c r="X40" i="10"/>
  <c r="W40" i="10"/>
  <c r="F40" i="10"/>
  <c r="B40" i="10"/>
  <c r="AC39" i="10"/>
  <c r="AC282" i="10" s="1"/>
  <c r="AA35" i="10"/>
  <c r="AA40" i="10" s="1"/>
  <c r="L35" i="10"/>
  <c r="L40" i="10" s="1"/>
  <c r="K35" i="10"/>
  <c r="K40" i="10" s="1"/>
  <c r="H35" i="10"/>
  <c r="H40" i="10" s="1"/>
  <c r="G35" i="10"/>
  <c r="G40" i="10" s="1"/>
  <c r="F35" i="10"/>
  <c r="E35" i="10"/>
  <c r="E40" i="10" s="1"/>
  <c r="D35" i="10"/>
  <c r="D40" i="10" s="1"/>
  <c r="C35" i="10"/>
  <c r="C40" i="10" s="1"/>
  <c r="B35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N35" i="10" s="1"/>
  <c r="N40" i="10" s="1"/>
  <c r="L34" i="10"/>
  <c r="K34" i="10"/>
  <c r="J34" i="10"/>
  <c r="J35" i="10" s="1"/>
  <c r="J40" i="10" s="1"/>
  <c r="I34" i="10"/>
  <c r="I35" i="10" s="1"/>
  <c r="I40" i="10" s="1"/>
  <c r="H34" i="10"/>
  <c r="G34" i="10"/>
  <c r="E34" i="10"/>
  <c r="D34" i="10"/>
  <c r="C34" i="10"/>
  <c r="B34" i="10"/>
  <c r="AD32" i="10"/>
  <c r="AC32" i="10"/>
  <c r="AB32" i="10"/>
  <c r="AA32" i="10"/>
  <c r="Z32" i="10"/>
  <c r="Y32" i="10"/>
  <c r="Y35" i="10" s="1"/>
  <c r="X32" i="10"/>
  <c r="X35" i="10" s="1"/>
  <c r="W32" i="10"/>
  <c r="W35" i="10" s="1"/>
  <c r="V32" i="10"/>
  <c r="V35" i="10" s="1"/>
  <c r="V40" i="10" s="1"/>
  <c r="U32" i="10"/>
  <c r="U35" i="10" s="1"/>
  <c r="U40" i="10" s="1"/>
  <c r="T32" i="10"/>
  <c r="T35" i="10" s="1"/>
  <c r="T40" i="10" s="1"/>
  <c r="S32" i="10"/>
  <c r="S35" i="10" s="1"/>
  <c r="S40" i="10" s="1"/>
  <c r="R32" i="10"/>
  <c r="R35" i="10" s="1"/>
  <c r="R40" i="10" s="1"/>
  <c r="Q32" i="10"/>
  <c r="Q35" i="10" s="1"/>
  <c r="Q40" i="10" s="1"/>
  <c r="P32" i="10"/>
  <c r="O32" i="10"/>
  <c r="O35" i="10" s="1"/>
  <c r="O40" i="10" s="1"/>
  <c r="N32" i="10"/>
  <c r="M32" i="10"/>
  <c r="L32" i="10"/>
  <c r="K32" i="10"/>
  <c r="J32" i="10"/>
  <c r="I32" i="10"/>
  <c r="H32" i="10"/>
  <c r="G32" i="10"/>
  <c r="F32" i="10"/>
  <c r="E32" i="10"/>
  <c r="D32" i="10"/>
  <c r="C32" i="10"/>
  <c r="AD28" i="10"/>
  <c r="AD26" i="10" s="1"/>
  <c r="AD172" i="10" s="1"/>
  <c r="AA28" i="10"/>
  <c r="Z28" i="10"/>
  <c r="Y28" i="10"/>
  <c r="V28" i="10"/>
  <c r="U28" i="10"/>
  <c r="T28" i="10"/>
  <c r="C28" i="10"/>
  <c r="AC27" i="10"/>
  <c r="AC155" i="10" s="1"/>
  <c r="AD25" i="10"/>
  <c r="AB25" i="10"/>
  <c r="AB28" i="10" s="1"/>
  <c r="Y25" i="10"/>
  <c r="S25" i="10"/>
  <c r="S28" i="10" s="1"/>
  <c r="R25" i="10"/>
  <c r="R28" i="10" s="1"/>
  <c r="L25" i="10"/>
  <c r="L28" i="10" s="1"/>
  <c r="K25" i="10"/>
  <c r="K28" i="10" s="1"/>
  <c r="G25" i="10"/>
  <c r="G28" i="10" s="1"/>
  <c r="F25" i="10"/>
  <c r="F28" i="10" s="1"/>
  <c r="AB24" i="10"/>
  <c r="AA24" i="10"/>
  <c r="AA25" i="10" s="1"/>
  <c r="Z24" i="10"/>
  <c r="Z25" i="10" s="1"/>
  <c r="Y24" i="10"/>
  <c r="X24" i="10"/>
  <c r="W24" i="10"/>
  <c r="V24" i="10"/>
  <c r="V25" i="10" s="1"/>
  <c r="S24" i="10"/>
  <c r="R24" i="10"/>
  <c r="O24" i="10"/>
  <c r="N24" i="10"/>
  <c r="M24" i="10"/>
  <c r="L24" i="10"/>
  <c r="K24" i="10"/>
  <c r="J24" i="10"/>
  <c r="I24" i="10"/>
  <c r="H24" i="10"/>
  <c r="H25" i="10" s="1"/>
  <c r="H28" i="10" s="1"/>
  <c r="F24" i="10"/>
  <c r="C24" i="10"/>
  <c r="C25" i="10" s="1"/>
  <c r="B24" i="10"/>
  <c r="B25" i="10" s="1"/>
  <c r="B28" i="10" s="1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O25" i="10" s="1"/>
  <c r="O28" i="10" s="1"/>
  <c r="N22" i="10"/>
  <c r="N25" i="10" s="1"/>
  <c r="N28" i="10" s="1"/>
  <c r="M22" i="10"/>
  <c r="L22" i="10"/>
  <c r="K22" i="10"/>
  <c r="J22" i="10"/>
  <c r="I22" i="10"/>
  <c r="H22" i="10"/>
  <c r="G22" i="10"/>
  <c r="F22" i="10"/>
  <c r="E22" i="10"/>
  <c r="D22" i="10"/>
  <c r="C22" i="10"/>
  <c r="AC16" i="10"/>
  <c r="AC15" i="10" s="1"/>
  <c r="Z16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C13" i="10"/>
  <c r="AC11" i="10"/>
  <c r="Z11" i="10"/>
  <c r="V11" i="10"/>
  <c r="V16" i="10" s="1"/>
  <c r="L11" i="10"/>
  <c r="L16" i="10" s="1"/>
  <c r="D11" i="10"/>
  <c r="D16" i="10" s="1"/>
  <c r="AA10" i="10"/>
  <c r="AA11" i="10" s="1"/>
  <c r="AA16" i="10" s="1"/>
  <c r="Z10" i="10"/>
  <c r="T10" i="10"/>
  <c r="S10" i="10"/>
  <c r="R10" i="10"/>
  <c r="Q10" i="10"/>
  <c r="N10" i="10"/>
  <c r="M10" i="10"/>
  <c r="L10" i="10"/>
  <c r="I10" i="10"/>
  <c r="H10" i="10"/>
  <c r="D10" i="10"/>
  <c r="AD8" i="10"/>
  <c r="AD11" i="10" s="1"/>
  <c r="AD16" i="10" s="1"/>
  <c r="AC8" i="10"/>
  <c r="AB8" i="10"/>
  <c r="AA8" i="10"/>
  <c r="Z8" i="10"/>
  <c r="Y8" i="10"/>
  <c r="Y11" i="10" s="1"/>
  <c r="Y16" i="10" s="1"/>
  <c r="X8" i="10"/>
  <c r="W8" i="10"/>
  <c r="V8" i="10"/>
  <c r="U8" i="10"/>
  <c r="T8" i="10"/>
  <c r="T11" i="10" s="1"/>
  <c r="T16" i="10" s="1"/>
  <c r="S8" i="10"/>
  <c r="S11" i="10" s="1"/>
  <c r="S16" i="10" s="1"/>
  <c r="R8" i="10"/>
  <c r="Q8" i="10"/>
  <c r="P8" i="10"/>
  <c r="O8" i="10"/>
  <c r="O11" i="10" s="1"/>
  <c r="O16" i="10" s="1"/>
  <c r="N8" i="10"/>
  <c r="N11" i="10" s="1"/>
  <c r="N16" i="10" s="1"/>
  <c r="M8" i="10"/>
  <c r="M11" i="10" s="1"/>
  <c r="M16" i="10" s="1"/>
  <c r="L8" i="10"/>
  <c r="K8" i="10"/>
  <c r="J8" i="10"/>
  <c r="J11" i="10" s="1"/>
  <c r="J16" i="10" s="1"/>
  <c r="I8" i="10"/>
  <c r="I11" i="10" s="1"/>
  <c r="I16" i="10" s="1"/>
  <c r="H8" i="10"/>
  <c r="H11" i="10" s="1"/>
  <c r="H16" i="10" s="1"/>
  <c r="G8" i="10"/>
  <c r="F8" i="10"/>
  <c r="E8" i="10"/>
  <c r="D8" i="10"/>
  <c r="C8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C6" i="10"/>
  <c r="AB6" i="10"/>
  <c r="AA6" i="10"/>
  <c r="Z6" i="10"/>
  <c r="W6" i="10"/>
  <c r="V6" i="10"/>
  <c r="L6" i="10"/>
  <c r="K6" i="10"/>
  <c r="J6" i="10"/>
  <c r="I6" i="10"/>
  <c r="G6" i="10"/>
  <c r="F6" i="10"/>
  <c r="E6" i="10"/>
  <c r="D6" i="10"/>
  <c r="AD4" i="10"/>
  <c r="AD6" i="10" s="1"/>
  <c r="AC4" i="10"/>
  <c r="AB4" i="10"/>
  <c r="AA4" i="10"/>
  <c r="Z4" i="10"/>
  <c r="Y4" i="10"/>
  <c r="Y6" i="10" s="1"/>
  <c r="X4" i="10"/>
  <c r="X6" i="10" s="1"/>
  <c r="W4" i="10"/>
  <c r="V4" i="10"/>
  <c r="U4" i="10"/>
  <c r="U6" i="10" s="1"/>
  <c r="T4" i="10"/>
  <c r="T6" i="10" s="1"/>
  <c r="S4" i="10"/>
  <c r="S6" i="10" s="1"/>
  <c r="R4" i="10"/>
  <c r="R6" i="10" s="1"/>
  <c r="Q4" i="10"/>
  <c r="Q6" i="10" s="1"/>
  <c r="P4" i="10"/>
  <c r="P6" i="10" s="1"/>
  <c r="O4" i="10"/>
  <c r="O6" i="10" s="1"/>
  <c r="N4" i="10"/>
  <c r="N6" i="10" s="1"/>
  <c r="M4" i="10"/>
  <c r="M6" i="10" s="1"/>
  <c r="L4" i="10"/>
  <c r="K4" i="10"/>
  <c r="J4" i="10"/>
  <c r="I4" i="10"/>
  <c r="H4" i="10"/>
  <c r="H6" i="10" s="1"/>
  <c r="G4" i="10"/>
  <c r="F4" i="10"/>
  <c r="E4" i="10"/>
  <c r="D4" i="10"/>
  <c r="C4" i="10"/>
  <c r="C6" i="10" s="1"/>
  <c r="B4" i="10"/>
  <c r="B6" i="10" s="1"/>
  <c r="AD310" i="9"/>
  <c r="AC310" i="9"/>
  <c r="AB310" i="9"/>
  <c r="AA310" i="9"/>
  <c r="Z310" i="9"/>
  <c r="Y310" i="9"/>
  <c r="X310" i="9"/>
  <c r="W310" i="9"/>
  <c r="V310" i="9"/>
  <c r="U310" i="9"/>
  <c r="T310" i="9"/>
  <c r="S310" i="9"/>
  <c r="R310" i="9"/>
  <c r="Q310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AD307" i="9"/>
  <c r="AC307" i="9"/>
  <c r="AB307" i="9"/>
  <c r="AA307" i="9"/>
  <c r="Z307" i="9"/>
  <c r="Y307" i="9"/>
  <c r="X307" i="9"/>
  <c r="W307" i="9"/>
  <c r="V307" i="9"/>
  <c r="U307" i="9"/>
  <c r="T307" i="9"/>
  <c r="S307" i="9"/>
  <c r="R307" i="9"/>
  <c r="Q307" i="9"/>
  <c r="P307" i="9"/>
  <c r="O307" i="9"/>
  <c r="O298" i="9" s="1"/>
  <c r="N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O299" i="9"/>
  <c r="O300" i="9" s="1"/>
  <c r="O301" i="9" s="1"/>
  <c r="O302" i="9" s="1"/>
  <c r="U298" i="9"/>
  <c r="U299" i="9" s="1"/>
  <c r="U300" i="9" s="1"/>
  <c r="U301" i="9" s="1"/>
  <c r="U302" i="9" s="1"/>
  <c r="U303" i="9" s="1"/>
  <c r="U304" i="9" s="1"/>
  <c r="U305" i="9" s="1"/>
  <c r="U306" i="9" s="1"/>
  <c r="T297" i="9"/>
  <c r="O297" i="9"/>
  <c r="AB296" i="9"/>
  <c r="AA296" i="9"/>
  <c r="X296" i="9"/>
  <c r="W296" i="9"/>
  <c r="V296" i="9"/>
  <c r="U296" i="9"/>
  <c r="U297" i="9" s="1"/>
  <c r="T296" i="9"/>
  <c r="S296" i="9"/>
  <c r="R296" i="9"/>
  <c r="O296" i="9"/>
  <c r="B296" i="9"/>
  <c r="AD295" i="9"/>
  <c r="AC295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O295" i="9"/>
  <c r="N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AD279" i="9"/>
  <c r="AC279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B272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C271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O276" i="9" s="1"/>
  <c r="O34" i="9" s="1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C270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C269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C268" i="9"/>
  <c r="AB268" i="9"/>
  <c r="AA268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C267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C266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AC265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AC264" i="9"/>
  <c r="AB264" i="9"/>
  <c r="AA264" i="9"/>
  <c r="Z264" i="9"/>
  <c r="Y264" i="9"/>
  <c r="Y276" i="9" s="1"/>
  <c r="Y34" i="9" s="1"/>
  <c r="Y33" i="9" s="1"/>
  <c r="Y292" i="9" s="1"/>
  <c r="X264" i="9"/>
  <c r="W264" i="9"/>
  <c r="V264" i="9"/>
  <c r="U264" i="9"/>
  <c r="T264" i="9"/>
  <c r="T276" i="9" s="1"/>
  <c r="T34" i="9" s="1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D260" i="9"/>
  <c r="AC260" i="9"/>
  <c r="AC258" i="9" s="1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59" i="9"/>
  <c r="H259" i="9"/>
  <c r="G259" i="9"/>
  <c r="F259" i="9"/>
  <c r="E259" i="9"/>
  <c r="D259" i="9"/>
  <c r="C259" i="9"/>
  <c r="B259" i="9"/>
  <c r="I258" i="9"/>
  <c r="H258" i="9"/>
  <c r="G258" i="9"/>
  <c r="F258" i="9"/>
  <c r="E258" i="9"/>
  <c r="D258" i="9"/>
  <c r="C258" i="9"/>
  <c r="B258" i="9"/>
  <c r="I257" i="9"/>
  <c r="H257" i="9"/>
  <c r="G257" i="9"/>
  <c r="F257" i="9"/>
  <c r="E257" i="9"/>
  <c r="D257" i="9"/>
  <c r="C257" i="9"/>
  <c r="B257" i="9"/>
  <c r="I256" i="9"/>
  <c r="H256" i="9"/>
  <c r="G256" i="9"/>
  <c r="F256" i="9"/>
  <c r="E256" i="9"/>
  <c r="D256" i="9"/>
  <c r="C256" i="9"/>
  <c r="B256" i="9"/>
  <c r="I255" i="9"/>
  <c r="H255" i="9"/>
  <c r="G255" i="9"/>
  <c r="F255" i="9"/>
  <c r="E255" i="9"/>
  <c r="D255" i="9"/>
  <c r="C255" i="9"/>
  <c r="B255" i="9"/>
  <c r="I254" i="9"/>
  <c r="H254" i="9"/>
  <c r="G254" i="9"/>
  <c r="F254" i="9"/>
  <c r="E254" i="9"/>
  <c r="D254" i="9"/>
  <c r="C254" i="9"/>
  <c r="B254" i="9"/>
  <c r="I253" i="9"/>
  <c r="H253" i="9"/>
  <c r="G253" i="9"/>
  <c r="F253" i="9"/>
  <c r="E253" i="9"/>
  <c r="D253" i="9"/>
  <c r="C253" i="9"/>
  <c r="B253" i="9"/>
  <c r="I252" i="9"/>
  <c r="H252" i="9"/>
  <c r="G252" i="9"/>
  <c r="F252" i="9"/>
  <c r="E252" i="9"/>
  <c r="D252" i="9"/>
  <c r="C252" i="9"/>
  <c r="B252" i="9"/>
  <c r="I251" i="9"/>
  <c r="H251" i="9"/>
  <c r="G251" i="9"/>
  <c r="F251" i="9"/>
  <c r="E251" i="9"/>
  <c r="D251" i="9"/>
  <c r="C251" i="9"/>
  <c r="B251" i="9"/>
  <c r="I250" i="9"/>
  <c r="H250" i="9"/>
  <c r="G250" i="9"/>
  <c r="F250" i="9"/>
  <c r="E250" i="9"/>
  <c r="D250" i="9"/>
  <c r="C250" i="9"/>
  <c r="B250" i="9"/>
  <c r="I249" i="9"/>
  <c r="H249" i="9"/>
  <c r="G249" i="9"/>
  <c r="F249" i="9"/>
  <c r="E249" i="9"/>
  <c r="D249" i="9"/>
  <c r="C249" i="9"/>
  <c r="B249" i="9"/>
  <c r="I248" i="9"/>
  <c r="H248" i="9"/>
  <c r="G248" i="9"/>
  <c r="F248" i="9"/>
  <c r="E248" i="9"/>
  <c r="D248" i="9"/>
  <c r="C248" i="9"/>
  <c r="B248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X242" i="9"/>
  <c r="X235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AA228" i="9"/>
  <c r="V222" i="9"/>
  <c r="U219" i="9"/>
  <c r="U235" i="9" s="1"/>
  <c r="V218" i="9"/>
  <c r="V234" i="9" s="1"/>
  <c r="U218" i="9"/>
  <c r="AD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D212" i="9"/>
  <c r="AC212" i="9"/>
  <c r="AB212" i="9"/>
  <c r="AA212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D183" i="9"/>
  <c r="AC183" i="9"/>
  <c r="AB183" i="9"/>
  <c r="AA183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D180" i="9"/>
  <c r="AC180" i="9"/>
  <c r="AB180" i="9"/>
  <c r="AA180" i="9"/>
  <c r="Z180" i="9"/>
  <c r="Y180" i="9"/>
  <c r="X180" i="9"/>
  <c r="W180" i="9"/>
  <c r="V180" i="9"/>
  <c r="U180" i="9"/>
  <c r="T180" i="9"/>
  <c r="S180" i="9"/>
  <c r="S171" i="9" s="1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V172" i="9"/>
  <c r="S172" i="9"/>
  <c r="X171" i="9"/>
  <c r="V171" i="9"/>
  <c r="X170" i="9"/>
  <c r="S170" i="9"/>
  <c r="R170" i="9"/>
  <c r="Q170" i="9"/>
  <c r="N170" i="9"/>
  <c r="I170" i="9"/>
  <c r="X169" i="9"/>
  <c r="W169" i="9"/>
  <c r="V169" i="9"/>
  <c r="V170" i="9" s="1"/>
  <c r="S169" i="9"/>
  <c r="R169" i="9"/>
  <c r="Q169" i="9"/>
  <c r="N169" i="9"/>
  <c r="I169" i="9"/>
  <c r="F169" i="9"/>
  <c r="E169" i="9"/>
  <c r="D169" i="9"/>
  <c r="B169" i="9"/>
  <c r="B170" i="9" s="1"/>
  <c r="AD168" i="9"/>
  <c r="AC168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D152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D149" i="9"/>
  <c r="AC149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O149" i="9" s="1"/>
  <c r="O25" i="9" s="1"/>
  <c r="O24" i="9" s="1"/>
  <c r="N138" i="9"/>
  <c r="M138" i="9"/>
  <c r="M149" i="9" s="1"/>
  <c r="M25" i="9" s="1"/>
  <c r="L138" i="9"/>
  <c r="K138" i="9"/>
  <c r="J138" i="9"/>
  <c r="I138" i="9"/>
  <c r="H138" i="9"/>
  <c r="G138" i="9"/>
  <c r="F138" i="9"/>
  <c r="E138" i="9"/>
  <c r="D138" i="9"/>
  <c r="C138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G149" i="9" s="1"/>
  <c r="G25" i="9" s="1"/>
  <c r="F137" i="9"/>
  <c r="E137" i="9"/>
  <c r="D137" i="9"/>
  <c r="C137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D133" i="9"/>
  <c r="AC133" i="9"/>
  <c r="AB133" i="9"/>
  <c r="AA133" i="9"/>
  <c r="Z133" i="9"/>
  <c r="Y133" i="9"/>
  <c r="X133" i="9"/>
  <c r="W133" i="9"/>
  <c r="V133" i="9"/>
  <c r="V22" i="9" s="1"/>
  <c r="V23" i="9" s="1"/>
  <c r="V26" i="9" s="1"/>
  <c r="U133" i="9"/>
  <c r="T133" i="9"/>
  <c r="T22" i="9" s="1"/>
  <c r="T23" i="9" s="1"/>
  <c r="T26" i="9" s="1"/>
  <c r="S133" i="9"/>
  <c r="S22" i="9" s="1"/>
  <c r="S23" i="9" s="1"/>
  <c r="S26" i="9" s="1"/>
  <c r="R133" i="9"/>
  <c r="R22" i="9" s="1"/>
  <c r="Q133" i="9"/>
  <c r="Q22" i="9" s="1"/>
  <c r="P133" i="9"/>
  <c r="P22" i="9" s="1"/>
  <c r="O133" i="9"/>
  <c r="O22" i="9" s="1"/>
  <c r="N133" i="9"/>
  <c r="N22" i="9" s="1"/>
  <c r="M133" i="9"/>
  <c r="M22" i="9" s="1"/>
  <c r="L133" i="9"/>
  <c r="L22" i="9" s="1"/>
  <c r="K133" i="9"/>
  <c r="J133" i="9"/>
  <c r="J22" i="9" s="1"/>
  <c r="I133" i="9"/>
  <c r="I22" i="9" s="1"/>
  <c r="H133" i="9"/>
  <c r="G133" i="9"/>
  <c r="F133" i="9"/>
  <c r="E133" i="9"/>
  <c r="D133" i="9"/>
  <c r="C133" i="9"/>
  <c r="B133" i="9"/>
  <c r="AD131" i="9"/>
  <c r="AC131" i="9"/>
  <c r="AD130" i="9"/>
  <c r="AC130" i="9"/>
  <c r="AD129" i="9"/>
  <c r="AD128" i="9"/>
  <c r="AD127" i="9"/>
  <c r="AD126" i="9"/>
  <c r="AD125" i="9"/>
  <c r="AD124" i="9"/>
  <c r="AD123" i="9"/>
  <c r="AD122" i="9"/>
  <c r="AD121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X110" i="9"/>
  <c r="V107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X99" i="9"/>
  <c r="X115" i="9" s="1"/>
  <c r="X98" i="9"/>
  <c r="X114" i="9" s="1"/>
  <c r="V98" i="9"/>
  <c r="V114" i="9" s="1"/>
  <c r="U98" i="9"/>
  <c r="U114" i="9" s="1"/>
  <c r="U241" i="9" s="1"/>
  <c r="X95" i="9"/>
  <c r="X111" i="9" s="1"/>
  <c r="V95" i="9"/>
  <c r="V111" i="9" s="1"/>
  <c r="U95" i="9"/>
  <c r="U111" i="9" s="1"/>
  <c r="X94" i="9"/>
  <c r="X92" i="9"/>
  <c r="X108" i="9" s="1"/>
  <c r="V92" i="9"/>
  <c r="V108" i="9" s="1"/>
  <c r="U92" i="9"/>
  <c r="U108" i="9" s="1"/>
  <c r="U90" i="9"/>
  <c r="U106" i="9" s="1"/>
  <c r="X89" i="9"/>
  <c r="V89" i="9"/>
  <c r="V105" i="9" s="1"/>
  <c r="U89" i="9"/>
  <c r="U105" i="9" s="1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D85" i="9"/>
  <c r="AC85" i="9"/>
  <c r="AB85" i="9"/>
  <c r="AA85" i="9"/>
  <c r="Z85" i="9"/>
  <c r="Y85" i="9"/>
  <c r="K85" i="9"/>
  <c r="J85" i="9"/>
  <c r="I85" i="9"/>
  <c r="H85" i="9"/>
  <c r="G85" i="9"/>
  <c r="F85" i="9"/>
  <c r="E85" i="9"/>
  <c r="D85" i="9"/>
  <c r="C85" i="9"/>
  <c r="B85" i="9"/>
  <c r="X84" i="9"/>
  <c r="V84" i="9"/>
  <c r="U84" i="9"/>
  <c r="X83" i="9"/>
  <c r="X226" i="9" s="1"/>
  <c r="V83" i="9"/>
  <c r="V226" i="9" s="1"/>
  <c r="U83" i="9"/>
  <c r="X82" i="9"/>
  <c r="X225" i="9" s="1"/>
  <c r="V82" i="9"/>
  <c r="V225" i="9" s="1"/>
  <c r="U82" i="9"/>
  <c r="U225" i="9" s="1"/>
  <c r="X81" i="9"/>
  <c r="V81" i="9"/>
  <c r="U81" i="9"/>
  <c r="X80" i="9"/>
  <c r="V80" i="9"/>
  <c r="U80" i="9"/>
  <c r="U223" i="9" s="1"/>
  <c r="X79" i="9"/>
  <c r="X222" i="9" s="1"/>
  <c r="V79" i="9"/>
  <c r="U79" i="9"/>
  <c r="U222" i="9" s="1"/>
  <c r="X78" i="9"/>
  <c r="X221" i="9" s="1"/>
  <c r="X237" i="9" s="1"/>
  <c r="V78" i="9"/>
  <c r="U78" i="9"/>
  <c r="X77" i="9"/>
  <c r="V77" i="9"/>
  <c r="U77" i="9"/>
  <c r="X76" i="9"/>
  <c r="X219" i="9" s="1"/>
  <c r="V76" i="9"/>
  <c r="V219" i="9" s="1"/>
  <c r="U76" i="9"/>
  <c r="X75" i="9"/>
  <c r="X218" i="9" s="1"/>
  <c r="V75" i="9"/>
  <c r="V91" i="9" s="1"/>
  <c r="U75" i="9"/>
  <c r="U91" i="9" s="1"/>
  <c r="U107" i="9" s="1"/>
  <c r="X74" i="9"/>
  <c r="V74" i="9"/>
  <c r="U74" i="9"/>
  <c r="X73" i="9"/>
  <c r="X216" i="9" s="1"/>
  <c r="V73" i="9"/>
  <c r="V216" i="9" s="1"/>
  <c r="U73" i="9"/>
  <c r="U216" i="9" s="1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D69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AG43" i="9" s="1"/>
  <c r="Q53" i="9"/>
  <c r="Q10" i="9" s="1"/>
  <c r="P53" i="9"/>
  <c r="O53" i="9"/>
  <c r="O10" i="9" s="1"/>
  <c r="N53" i="9"/>
  <c r="N10" i="9" s="1"/>
  <c r="M53" i="9"/>
  <c r="M10" i="9" s="1"/>
  <c r="L53" i="9"/>
  <c r="K53" i="9"/>
  <c r="K10" i="9" s="1"/>
  <c r="J53" i="9"/>
  <c r="I53" i="9"/>
  <c r="I10" i="9" s="1"/>
  <c r="H53" i="9"/>
  <c r="H10" i="9" s="1"/>
  <c r="G53" i="9"/>
  <c r="G10" i="9" s="1"/>
  <c r="F53" i="9"/>
  <c r="F10" i="9" s="1"/>
  <c r="E53" i="9"/>
  <c r="E10" i="9" s="1"/>
  <c r="E11" i="9" s="1"/>
  <c r="E16" i="9" s="1"/>
  <c r="D53" i="9"/>
  <c r="D10" i="9" s="1"/>
  <c r="D11" i="9" s="1"/>
  <c r="C53" i="9"/>
  <c r="B53" i="9"/>
  <c r="AG50" i="9"/>
  <c r="AG49" i="9"/>
  <c r="AG48" i="9"/>
  <c r="AG47" i="9"/>
  <c r="AG46" i="9"/>
  <c r="AG45" i="9"/>
  <c r="AG44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D35" i="9"/>
  <c r="AD33" i="9" s="1"/>
  <c r="AD292" i="9" s="1"/>
  <c r="AC35" i="9"/>
  <c r="AC33" i="9" s="1"/>
  <c r="AC292" i="9" s="1"/>
  <c r="AB35" i="9"/>
  <c r="F35" i="9"/>
  <c r="E35" i="9"/>
  <c r="D35" i="9"/>
  <c r="C35" i="9"/>
  <c r="B35" i="9"/>
  <c r="AD34" i="9"/>
  <c r="AD276" i="9" s="1"/>
  <c r="AC34" i="9"/>
  <c r="AC276" i="9" s="1"/>
  <c r="AD32" i="9"/>
  <c r="AC32" i="9"/>
  <c r="AB32" i="9"/>
  <c r="AA32" i="9"/>
  <c r="AA35" i="9" s="1"/>
  <c r="Z32" i="9"/>
  <c r="Z35" i="9" s="1"/>
  <c r="X32" i="9"/>
  <c r="X35" i="9" s="1"/>
  <c r="M32" i="9"/>
  <c r="M35" i="9" s="1"/>
  <c r="K32" i="9"/>
  <c r="K35" i="9" s="1"/>
  <c r="J32" i="9"/>
  <c r="J35" i="9" s="1"/>
  <c r="I32" i="9"/>
  <c r="I35" i="9" s="1"/>
  <c r="H32" i="9"/>
  <c r="H35" i="9" s="1"/>
  <c r="G32" i="9"/>
  <c r="G35" i="9" s="1"/>
  <c r="F32" i="9"/>
  <c r="E32" i="9"/>
  <c r="D32" i="9"/>
  <c r="B32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D29" i="9"/>
  <c r="AC29" i="9"/>
  <c r="AB29" i="9"/>
  <c r="AA29" i="9"/>
  <c r="Z29" i="9"/>
  <c r="Y29" i="9"/>
  <c r="Y32" i="9" s="1"/>
  <c r="Y35" i="9" s="1"/>
  <c r="X29" i="9"/>
  <c r="W29" i="9"/>
  <c r="W32" i="9" s="1"/>
  <c r="W35" i="9" s="1"/>
  <c r="V29" i="9"/>
  <c r="V32" i="9" s="1"/>
  <c r="V35" i="9" s="1"/>
  <c r="U29" i="9"/>
  <c r="U32" i="9" s="1"/>
  <c r="U35" i="9" s="1"/>
  <c r="T29" i="9"/>
  <c r="T32" i="9" s="1"/>
  <c r="T35" i="9" s="1"/>
  <c r="T33" i="9" s="1"/>
  <c r="T292" i="9" s="1"/>
  <c r="T288" i="9" s="1"/>
  <c r="S29" i="9"/>
  <c r="S32" i="9" s="1"/>
  <c r="S35" i="9" s="1"/>
  <c r="R29" i="9"/>
  <c r="Q29" i="9"/>
  <c r="Q32" i="9" s="1"/>
  <c r="Q35" i="9" s="1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C32" i="9" s="1"/>
  <c r="AB26" i="9"/>
  <c r="AA26" i="9"/>
  <c r="Z26" i="9"/>
  <c r="Y26" i="9"/>
  <c r="W26" i="9"/>
  <c r="AD25" i="9"/>
  <c r="AC25" i="9"/>
  <c r="W23" i="9"/>
  <c r="U23" i="9"/>
  <c r="U26" i="9" s="1"/>
  <c r="Q23" i="9"/>
  <c r="Q26" i="9" s="1"/>
  <c r="F23" i="9"/>
  <c r="F26" i="9" s="1"/>
  <c r="E23" i="9"/>
  <c r="E26" i="9" s="1"/>
  <c r="D23" i="9"/>
  <c r="D26" i="9" s="1"/>
  <c r="C23" i="9"/>
  <c r="C26" i="9" s="1"/>
  <c r="B23" i="9"/>
  <c r="B26" i="9" s="1"/>
  <c r="AB22" i="9"/>
  <c r="AB23" i="9" s="1"/>
  <c r="AA22" i="9"/>
  <c r="AA23" i="9" s="1"/>
  <c r="Z22" i="9"/>
  <c r="Z23" i="9" s="1"/>
  <c r="Y22" i="9"/>
  <c r="Y23" i="9" s="1"/>
  <c r="X22" i="9"/>
  <c r="X23" i="9" s="1"/>
  <c r="X26" i="9" s="1"/>
  <c r="W22" i="9"/>
  <c r="U22" i="9"/>
  <c r="K22" i="9"/>
  <c r="H22" i="9"/>
  <c r="G22" i="9"/>
  <c r="F22" i="9"/>
  <c r="E22" i="9"/>
  <c r="D22" i="9"/>
  <c r="C22" i="9"/>
  <c r="B22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P23" i="9" s="1"/>
  <c r="P26" i="9" s="1"/>
  <c r="O20" i="9"/>
  <c r="O23" i="9" s="1"/>
  <c r="O26" i="9" s="1"/>
  <c r="N20" i="9"/>
  <c r="M20" i="9"/>
  <c r="L20" i="9"/>
  <c r="L23" i="9" s="1"/>
  <c r="L26" i="9" s="1"/>
  <c r="K20" i="9"/>
  <c r="J20" i="9"/>
  <c r="I20" i="9"/>
  <c r="H20" i="9"/>
  <c r="H23" i="9" s="1"/>
  <c r="H26" i="9" s="1"/>
  <c r="G20" i="9"/>
  <c r="F20" i="9"/>
  <c r="E20" i="9"/>
  <c r="D20" i="9"/>
  <c r="C20" i="9"/>
  <c r="D16" i="9"/>
  <c r="B16" i="9"/>
  <c r="AC15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D13" i="9"/>
  <c r="AC13" i="9"/>
  <c r="AD11" i="9"/>
  <c r="AD16" i="9" s="1"/>
  <c r="AC11" i="9"/>
  <c r="AC16" i="9" s="1"/>
  <c r="AA11" i="9"/>
  <c r="AA16" i="9" s="1"/>
  <c r="Z11" i="9"/>
  <c r="Z16" i="9" s="1"/>
  <c r="Y11" i="9"/>
  <c r="Y16" i="9" s="1"/>
  <c r="T11" i="9"/>
  <c r="T16" i="9" s="1"/>
  <c r="C11" i="9"/>
  <c r="C16" i="9" s="1"/>
  <c r="B11" i="9"/>
  <c r="AC10" i="9"/>
  <c r="X10" i="9"/>
  <c r="X11" i="9" s="1"/>
  <c r="X16" i="9" s="1"/>
  <c r="W10" i="9"/>
  <c r="W11" i="9" s="1"/>
  <c r="W16" i="9" s="1"/>
  <c r="V10" i="9"/>
  <c r="V11" i="9" s="1"/>
  <c r="V16" i="9" s="1"/>
  <c r="U10" i="9"/>
  <c r="U11" i="9" s="1"/>
  <c r="U16" i="9" s="1"/>
  <c r="T10" i="9"/>
  <c r="S10" i="9"/>
  <c r="P10" i="9"/>
  <c r="L10" i="9"/>
  <c r="J10" i="9"/>
  <c r="C10" i="9"/>
  <c r="B10" i="9"/>
  <c r="AD8" i="9"/>
  <c r="AC8" i="9"/>
  <c r="AB8" i="9"/>
  <c r="AB11" i="9" s="1"/>
  <c r="AB16" i="9" s="1"/>
  <c r="AA8" i="9"/>
  <c r="Z8" i="9"/>
  <c r="Y8" i="9"/>
  <c r="X8" i="9"/>
  <c r="W8" i="9"/>
  <c r="V8" i="9"/>
  <c r="U8" i="9"/>
  <c r="T8" i="9"/>
  <c r="S8" i="9"/>
  <c r="S11" i="9" s="1"/>
  <c r="S16" i="9" s="1"/>
  <c r="R8" i="9"/>
  <c r="Q8" i="9"/>
  <c r="Q11" i="9" s="1"/>
  <c r="Q16" i="9" s="1"/>
  <c r="P8" i="9"/>
  <c r="P11" i="9" s="1"/>
  <c r="P16" i="9" s="1"/>
  <c r="O8" i="9"/>
  <c r="N8" i="9"/>
  <c r="M8" i="9"/>
  <c r="L8" i="9"/>
  <c r="K8" i="9"/>
  <c r="J8" i="9"/>
  <c r="I8" i="9"/>
  <c r="H8" i="9"/>
  <c r="G8" i="9"/>
  <c r="G11" i="9" s="1"/>
  <c r="G16" i="9" s="1"/>
  <c r="F8" i="9"/>
  <c r="F11" i="9" s="1"/>
  <c r="F16" i="9" s="1"/>
  <c r="E8" i="9"/>
  <c r="D8" i="9"/>
  <c r="C8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C6" i="9"/>
  <c r="AB6" i="9"/>
  <c r="AA6" i="9"/>
  <c r="Z6" i="9"/>
  <c r="Y6" i="9"/>
  <c r="X6" i="9"/>
  <c r="W6" i="9"/>
  <c r="U6" i="9"/>
  <c r="T6" i="9"/>
  <c r="S6" i="9"/>
  <c r="G6" i="9"/>
  <c r="D6" i="9"/>
  <c r="C6" i="9"/>
  <c r="B6" i="9"/>
  <c r="AD4" i="9"/>
  <c r="AD6" i="9" s="1"/>
  <c r="AB4" i="9"/>
  <c r="AA4" i="9"/>
  <c r="Z4" i="9"/>
  <c r="Y4" i="9"/>
  <c r="X4" i="9"/>
  <c r="W4" i="9"/>
  <c r="V4" i="9"/>
  <c r="V6" i="9" s="1"/>
  <c r="U4" i="9"/>
  <c r="T4" i="9"/>
  <c r="S4" i="9"/>
  <c r="R4" i="9"/>
  <c r="R6" i="9" s="1"/>
  <c r="Q4" i="9"/>
  <c r="Q6" i="9" s="1"/>
  <c r="P4" i="9"/>
  <c r="P6" i="9" s="1"/>
  <c r="O4" i="9"/>
  <c r="O6" i="9" s="1"/>
  <c r="N4" i="9"/>
  <c r="N6" i="9" s="1"/>
  <c r="M4" i="9"/>
  <c r="M6" i="9" s="1"/>
  <c r="L4" i="9"/>
  <c r="L6" i="9" s="1"/>
  <c r="K4" i="9"/>
  <c r="K6" i="9" s="1"/>
  <c r="J4" i="9"/>
  <c r="J6" i="9" s="1"/>
  <c r="I4" i="9"/>
  <c r="I6" i="9" s="1"/>
  <c r="H4" i="9"/>
  <c r="H6" i="9" s="1"/>
  <c r="G4" i="9"/>
  <c r="F4" i="9"/>
  <c r="F6" i="9" s="1"/>
  <c r="E4" i="9"/>
  <c r="E6" i="9" s="1"/>
  <c r="D4" i="9"/>
  <c r="C4" i="9"/>
  <c r="B4" i="9"/>
  <c r="AO317" i="8"/>
  <c r="AN317" i="8"/>
  <c r="AM317" i="8"/>
  <c r="AL317" i="8"/>
  <c r="AK317" i="8"/>
  <c r="AJ317" i="8"/>
  <c r="AI317" i="8"/>
  <c r="AH317" i="8"/>
  <c r="AG317" i="8"/>
  <c r="AF317" i="8"/>
  <c r="AE317" i="8"/>
  <c r="AD317" i="8"/>
  <c r="AC317" i="8"/>
  <c r="AB317" i="8"/>
  <c r="AA317" i="8"/>
  <c r="Z317" i="8"/>
  <c r="Y317" i="8"/>
  <c r="X317" i="8"/>
  <c r="W317" i="8"/>
  <c r="V317" i="8"/>
  <c r="U317" i="8"/>
  <c r="T317" i="8"/>
  <c r="S317" i="8"/>
  <c r="R317" i="8"/>
  <c r="Q317" i="8"/>
  <c r="P317" i="8"/>
  <c r="O317" i="8"/>
  <c r="N317" i="8"/>
  <c r="M317" i="8"/>
  <c r="L317" i="8"/>
  <c r="K317" i="8"/>
  <c r="J317" i="8"/>
  <c r="I317" i="8"/>
  <c r="H317" i="8"/>
  <c r="G317" i="8"/>
  <c r="F317" i="8"/>
  <c r="E317" i="8"/>
  <c r="D317" i="8"/>
  <c r="C317" i="8"/>
  <c r="B317" i="8"/>
  <c r="AO314" i="8"/>
  <c r="AN314" i="8"/>
  <c r="AM314" i="8"/>
  <c r="AL314" i="8"/>
  <c r="AK314" i="8"/>
  <c r="AJ314" i="8"/>
  <c r="AI314" i="8"/>
  <c r="AH314" i="8"/>
  <c r="AG314" i="8"/>
  <c r="AF314" i="8"/>
  <c r="AE314" i="8"/>
  <c r="AD314" i="8"/>
  <c r="AC314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D314" i="8"/>
  <c r="C314" i="8"/>
  <c r="B314" i="8"/>
  <c r="P306" i="8"/>
  <c r="N306" i="8"/>
  <c r="M306" i="8"/>
  <c r="L306" i="8"/>
  <c r="R305" i="8"/>
  <c r="Q305" i="8"/>
  <c r="P305" i="8"/>
  <c r="N305" i="8"/>
  <c r="R304" i="8"/>
  <c r="Q304" i="8"/>
  <c r="P304" i="8"/>
  <c r="N304" i="8"/>
  <c r="M304" i="8"/>
  <c r="M305" i="8" s="1"/>
  <c r="L304" i="8"/>
  <c r="L305" i="8" s="1"/>
  <c r="J304" i="8"/>
  <c r="AO303" i="8"/>
  <c r="AN303" i="8"/>
  <c r="AM303" i="8"/>
  <c r="AL303" i="8"/>
  <c r="AJ303" i="8"/>
  <c r="AI303" i="8"/>
  <c r="AH303" i="8"/>
  <c r="AG303" i="8"/>
  <c r="AF303" i="8"/>
  <c r="AE303" i="8"/>
  <c r="AB303" i="8"/>
  <c r="Y303" i="8"/>
  <c r="W303" i="8"/>
  <c r="U303" i="8"/>
  <c r="T303" i="8"/>
  <c r="S303" i="8"/>
  <c r="R303" i="8"/>
  <c r="Q303" i="8"/>
  <c r="P303" i="8"/>
  <c r="N303" i="8"/>
  <c r="M303" i="8"/>
  <c r="L303" i="8"/>
  <c r="K303" i="8"/>
  <c r="K304" i="8" s="1"/>
  <c r="J303" i="8"/>
  <c r="AO302" i="8"/>
  <c r="AN302" i="8"/>
  <c r="AM302" i="8"/>
  <c r="AL302" i="8"/>
  <c r="AK302" i="8"/>
  <c r="AJ302" i="8"/>
  <c r="AI302" i="8"/>
  <c r="AH302" i="8"/>
  <c r="AG302" i="8"/>
  <c r="AF302" i="8"/>
  <c r="AE302" i="8"/>
  <c r="AD302" i="8"/>
  <c r="AC302" i="8"/>
  <c r="AB302" i="8"/>
  <c r="AA302" i="8"/>
  <c r="Z302" i="8"/>
  <c r="Y302" i="8"/>
  <c r="X302" i="8"/>
  <c r="W302" i="8"/>
  <c r="V302" i="8"/>
  <c r="U302" i="8"/>
  <c r="T302" i="8"/>
  <c r="S302" i="8"/>
  <c r="R302" i="8"/>
  <c r="Q302" i="8"/>
  <c r="P302" i="8"/>
  <c r="O302" i="8"/>
  <c r="N302" i="8"/>
  <c r="M302" i="8"/>
  <c r="L302" i="8"/>
  <c r="K302" i="8"/>
  <c r="J302" i="8"/>
  <c r="I302" i="8"/>
  <c r="H302" i="8"/>
  <c r="G302" i="8"/>
  <c r="F302" i="8"/>
  <c r="E302" i="8"/>
  <c r="D302" i="8"/>
  <c r="C302" i="8"/>
  <c r="B302" i="8"/>
  <c r="G300" i="8"/>
  <c r="F300" i="8"/>
  <c r="E300" i="8"/>
  <c r="D300" i="8"/>
  <c r="C300" i="8"/>
  <c r="B300" i="8"/>
  <c r="AO286" i="8"/>
  <c r="AN286" i="8"/>
  <c r="AM286" i="8"/>
  <c r="AL286" i="8"/>
  <c r="AK286" i="8"/>
  <c r="AJ286" i="8"/>
  <c r="AI286" i="8"/>
  <c r="AH286" i="8"/>
  <c r="AG286" i="8"/>
  <c r="AF286" i="8"/>
  <c r="AE286" i="8"/>
  <c r="AD286" i="8"/>
  <c r="AC286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D286" i="8"/>
  <c r="C286" i="8"/>
  <c r="B286" i="8"/>
  <c r="AO283" i="8"/>
  <c r="AN283" i="8"/>
  <c r="AM283" i="8"/>
  <c r="AL283" i="8"/>
  <c r="AK283" i="8"/>
  <c r="AJ283" i="8"/>
  <c r="AI283" i="8"/>
  <c r="AH283" i="8"/>
  <c r="AG283" i="8"/>
  <c r="AF282" i="8"/>
  <c r="AE282" i="8"/>
  <c r="AD282" i="8"/>
  <c r="AC282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D282" i="8"/>
  <c r="C282" i="8"/>
  <c r="B282" i="8"/>
  <c r="AF281" i="8"/>
  <c r="AE281" i="8"/>
  <c r="AD281" i="8"/>
  <c r="AC281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O281" i="8"/>
  <c r="N281" i="8"/>
  <c r="M281" i="8"/>
  <c r="L281" i="8"/>
  <c r="K281" i="8"/>
  <c r="J281" i="8"/>
  <c r="I281" i="8"/>
  <c r="H281" i="8"/>
  <c r="G281" i="8"/>
  <c r="F281" i="8"/>
  <c r="E281" i="8"/>
  <c r="D281" i="8"/>
  <c r="C281" i="8"/>
  <c r="B281" i="8"/>
  <c r="AF280" i="8"/>
  <c r="AE280" i="8"/>
  <c r="AD280" i="8"/>
  <c r="AC280" i="8"/>
  <c r="AB280" i="8"/>
  <c r="AA280" i="8"/>
  <c r="Z280" i="8"/>
  <c r="Y280" i="8"/>
  <c r="X280" i="8"/>
  <c r="W280" i="8"/>
  <c r="V280" i="8"/>
  <c r="U280" i="8"/>
  <c r="T280" i="8"/>
  <c r="S280" i="8"/>
  <c r="R280" i="8"/>
  <c r="Q280" i="8"/>
  <c r="P280" i="8"/>
  <c r="O280" i="8"/>
  <c r="N280" i="8"/>
  <c r="M280" i="8"/>
  <c r="L280" i="8"/>
  <c r="K280" i="8"/>
  <c r="J280" i="8"/>
  <c r="I280" i="8"/>
  <c r="H280" i="8"/>
  <c r="G280" i="8"/>
  <c r="F280" i="8"/>
  <c r="E280" i="8"/>
  <c r="D280" i="8"/>
  <c r="C280" i="8"/>
  <c r="B280" i="8"/>
  <c r="AF279" i="8"/>
  <c r="AE279" i="8"/>
  <c r="AD279" i="8"/>
  <c r="AC279" i="8"/>
  <c r="AB279" i="8"/>
  <c r="AA279" i="8"/>
  <c r="Z279" i="8"/>
  <c r="Y279" i="8"/>
  <c r="X279" i="8"/>
  <c r="W279" i="8"/>
  <c r="V279" i="8"/>
  <c r="U279" i="8"/>
  <c r="T279" i="8"/>
  <c r="S279" i="8"/>
  <c r="R279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D279" i="8"/>
  <c r="C279" i="8"/>
  <c r="B279" i="8"/>
  <c r="AF278" i="8"/>
  <c r="AE278" i="8"/>
  <c r="AD278" i="8"/>
  <c r="AC278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D278" i="8"/>
  <c r="C278" i="8"/>
  <c r="B278" i="8"/>
  <c r="AF277" i="8"/>
  <c r="AE277" i="8"/>
  <c r="AD277" i="8"/>
  <c r="AC277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D277" i="8"/>
  <c r="C277" i="8"/>
  <c r="B277" i="8"/>
  <c r="AF276" i="8"/>
  <c r="AE276" i="8"/>
  <c r="AD276" i="8"/>
  <c r="AC276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D276" i="8"/>
  <c r="C276" i="8"/>
  <c r="B276" i="8"/>
  <c r="AF275" i="8"/>
  <c r="AE275" i="8"/>
  <c r="AD275" i="8"/>
  <c r="AC275" i="8"/>
  <c r="AB275" i="8"/>
  <c r="AA275" i="8"/>
  <c r="Z275" i="8"/>
  <c r="Y275" i="8"/>
  <c r="X275" i="8"/>
  <c r="W275" i="8"/>
  <c r="V275" i="8"/>
  <c r="U275" i="8"/>
  <c r="T275" i="8"/>
  <c r="S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D275" i="8"/>
  <c r="C275" i="8"/>
  <c r="B275" i="8"/>
  <c r="AG274" i="8"/>
  <c r="AF274" i="8"/>
  <c r="AE274" i="8"/>
  <c r="AD274" i="8"/>
  <c r="AC274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B274" i="8"/>
  <c r="AG273" i="8"/>
  <c r="AF273" i="8"/>
  <c r="AE273" i="8"/>
  <c r="AD273" i="8"/>
  <c r="AC273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B273" i="8"/>
  <c r="AG272" i="8"/>
  <c r="AF272" i="8"/>
  <c r="AE272" i="8"/>
  <c r="AD272" i="8"/>
  <c r="AC272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B272" i="8"/>
  <c r="AG271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I283" i="8" s="1"/>
  <c r="I40" i="8" s="1"/>
  <c r="H271" i="8"/>
  <c r="G271" i="8"/>
  <c r="F271" i="8"/>
  <c r="E271" i="8"/>
  <c r="D271" i="8"/>
  <c r="C271" i="8"/>
  <c r="B271" i="8"/>
  <c r="B283" i="8" s="1"/>
  <c r="B40" i="8" s="1"/>
  <c r="AO270" i="8"/>
  <c r="AN270" i="8"/>
  <c r="AM270" i="8"/>
  <c r="AL270" i="8"/>
  <c r="AK270" i="8"/>
  <c r="AJ270" i="8"/>
  <c r="AI270" i="8"/>
  <c r="AH270" i="8"/>
  <c r="AG270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O270" i="8"/>
  <c r="N270" i="8"/>
  <c r="M270" i="8"/>
  <c r="L270" i="8"/>
  <c r="K270" i="8"/>
  <c r="J270" i="8"/>
  <c r="I270" i="8"/>
  <c r="H270" i="8"/>
  <c r="G270" i="8"/>
  <c r="F270" i="8"/>
  <c r="E270" i="8"/>
  <c r="D270" i="8"/>
  <c r="C270" i="8"/>
  <c r="B270" i="8"/>
  <c r="AF266" i="8"/>
  <c r="AE266" i="8"/>
  <c r="AD266" i="8"/>
  <c r="AC266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B266" i="8"/>
  <c r="AF265" i="8"/>
  <c r="AE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D265" i="8"/>
  <c r="C265" i="8"/>
  <c r="B265" i="8"/>
  <c r="AF264" i="8"/>
  <c r="AE264" i="8"/>
  <c r="AD264" i="8"/>
  <c r="AC264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D264" i="8"/>
  <c r="C264" i="8"/>
  <c r="B264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E263" i="8"/>
  <c r="D263" i="8"/>
  <c r="C263" i="8"/>
  <c r="B263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D262" i="8"/>
  <c r="C262" i="8"/>
  <c r="B262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B261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B260" i="8"/>
  <c r="AF259" i="8"/>
  <c r="AE259" i="8"/>
  <c r="AD259" i="8"/>
  <c r="AC259" i="8"/>
  <c r="AB259" i="8"/>
  <c r="AA259" i="8"/>
  <c r="Z259" i="8"/>
  <c r="Y259" i="8"/>
  <c r="X259" i="8"/>
  <c r="W259" i="8"/>
  <c r="V259" i="8"/>
  <c r="U259" i="8"/>
  <c r="T259" i="8"/>
  <c r="S259" i="8"/>
  <c r="R259" i="8"/>
  <c r="Q259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D259" i="8"/>
  <c r="C259" i="8"/>
  <c r="B259" i="8"/>
  <c r="AG258" i="8"/>
  <c r="AF258" i="8"/>
  <c r="AE258" i="8"/>
  <c r="AD258" i="8"/>
  <c r="AC258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O258" i="8"/>
  <c r="N258" i="8"/>
  <c r="M258" i="8"/>
  <c r="L258" i="8"/>
  <c r="K258" i="8"/>
  <c r="J258" i="8"/>
  <c r="I258" i="8"/>
  <c r="H258" i="8"/>
  <c r="G258" i="8"/>
  <c r="F258" i="8"/>
  <c r="E258" i="8"/>
  <c r="D258" i="8"/>
  <c r="C258" i="8"/>
  <c r="B258" i="8"/>
  <c r="AG257" i="8"/>
  <c r="AF257" i="8"/>
  <c r="AE257" i="8"/>
  <c r="AD257" i="8"/>
  <c r="AC257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O257" i="8"/>
  <c r="N257" i="8"/>
  <c r="M257" i="8"/>
  <c r="L257" i="8"/>
  <c r="K257" i="8"/>
  <c r="J257" i="8"/>
  <c r="I257" i="8"/>
  <c r="H257" i="8"/>
  <c r="G257" i="8"/>
  <c r="F257" i="8"/>
  <c r="E257" i="8"/>
  <c r="D257" i="8"/>
  <c r="C257" i="8"/>
  <c r="B257" i="8"/>
  <c r="AG256" i="8"/>
  <c r="AF256" i="8"/>
  <c r="AE256" i="8"/>
  <c r="AD256" i="8"/>
  <c r="AC256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O256" i="8"/>
  <c r="N256" i="8"/>
  <c r="M256" i="8"/>
  <c r="L256" i="8"/>
  <c r="K256" i="8"/>
  <c r="J256" i="8"/>
  <c r="I256" i="8"/>
  <c r="H256" i="8"/>
  <c r="G256" i="8"/>
  <c r="F256" i="8"/>
  <c r="E256" i="8"/>
  <c r="D256" i="8"/>
  <c r="C256" i="8"/>
  <c r="B256" i="8"/>
  <c r="AG255" i="8"/>
  <c r="AF255" i="8"/>
  <c r="AE255" i="8"/>
  <c r="AD255" i="8"/>
  <c r="AC255" i="8"/>
  <c r="AB255" i="8"/>
  <c r="AB287" i="8" s="1"/>
  <c r="AA255" i="8"/>
  <c r="Z255" i="8"/>
  <c r="Y255" i="8"/>
  <c r="X255" i="8"/>
  <c r="W255" i="8"/>
  <c r="V255" i="8"/>
  <c r="U255" i="8"/>
  <c r="T255" i="8"/>
  <c r="S255" i="8"/>
  <c r="R255" i="8"/>
  <c r="Q255" i="8"/>
  <c r="P255" i="8"/>
  <c r="O255" i="8"/>
  <c r="N255" i="8"/>
  <c r="M255" i="8"/>
  <c r="L255" i="8"/>
  <c r="K255" i="8"/>
  <c r="J255" i="8"/>
  <c r="I255" i="8"/>
  <c r="H255" i="8"/>
  <c r="G255" i="8"/>
  <c r="F255" i="8"/>
  <c r="E255" i="8"/>
  <c r="D255" i="8"/>
  <c r="C255" i="8"/>
  <c r="B255" i="8"/>
  <c r="AO254" i="8"/>
  <c r="AN254" i="8"/>
  <c r="AM254" i="8"/>
  <c r="AL254" i="8"/>
  <c r="AK254" i="8"/>
  <c r="AJ254" i="8"/>
  <c r="AI254" i="8"/>
  <c r="AH254" i="8"/>
  <c r="AG254" i="8"/>
  <c r="AF254" i="8"/>
  <c r="AE254" i="8"/>
  <c r="AD254" i="8"/>
  <c r="AC254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D254" i="8"/>
  <c r="C254" i="8"/>
  <c r="B254" i="8"/>
  <c r="AO251" i="8"/>
  <c r="AN251" i="8"/>
  <c r="AM251" i="8"/>
  <c r="AL251" i="8"/>
  <c r="AK251" i="8"/>
  <c r="AJ251" i="8"/>
  <c r="AI251" i="8"/>
  <c r="AH251" i="8"/>
  <c r="AG251" i="8"/>
  <c r="S251" i="8"/>
  <c r="X250" i="8"/>
  <c r="AE249" i="8"/>
  <c r="V249" i="8"/>
  <c r="AF248" i="8"/>
  <c r="AE248" i="8"/>
  <c r="AD248" i="8"/>
  <c r="T246" i="8"/>
  <c r="AB245" i="8"/>
  <c r="AA245" i="8"/>
  <c r="Z245" i="8"/>
  <c r="X245" i="8"/>
  <c r="AF244" i="8"/>
  <c r="Z244" i="8"/>
  <c r="AB243" i="8"/>
  <c r="AF241" i="8"/>
  <c r="AD241" i="8"/>
  <c r="AC241" i="8"/>
  <c r="AB241" i="8"/>
  <c r="AA241" i="8"/>
  <c r="AF240" i="8"/>
  <c r="AD240" i="8"/>
  <c r="AC240" i="8"/>
  <c r="AB240" i="8"/>
  <c r="AA240" i="8"/>
  <c r="Y239" i="8"/>
  <c r="V239" i="8"/>
  <c r="T239" i="8"/>
  <c r="AO238" i="8"/>
  <c r="AN238" i="8"/>
  <c r="AM238" i="8"/>
  <c r="AL238" i="8"/>
  <c r="AK238" i="8"/>
  <c r="AJ238" i="8"/>
  <c r="AI238" i="8"/>
  <c r="AH238" i="8"/>
  <c r="AG238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D235" i="8"/>
  <c r="AF234" i="8"/>
  <c r="AE234" i="8"/>
  <c r="AD234" i="8"/>
  <c r="AD250" i="8" s="1"/>
  <c r="AC234" i="8"/>
  <c r="AC250" i="8" s="1"/>
  <c r="AB234" i="8"/>
  <c r="AB250" i="8" s="1"/>
  <c r="AA234" i="8"/>
  <c r="AA250" i="8" s="1"/>
  <c r="Z234" i="8"/>
  <c r="Z250" i="8" s="1"/>
  <c r="Y234" i="8"/>
  <c r="Y250" i="8" s="1"/>
  <c r="X234" i="8"/>
  <c r="W234" i="8"/>
  <c r="W250" i="8" s="1"/>
  <c r="V234" i="8"/>
  <c r="V250" i="8" s="1"/>
  <c r="U234" i="8"/>
  <c r="T234" i="8"/>
  <c r="S234" i="8"/>
  <c r="AF233" i="8"/>
  <c r="AE233" i="8"/>
  <c r="AD233" i="8"/>
  <c r="AC233" i="8"/>
  <c r="AB233" i="8"/>
  <c r="AA233" i="8"/>
  <c r="Z233" i="8"/>
  <c r="Y233" i="8"/>
  <c r="X233" i="8"/>
  <c r="X249" i="8" s="1"/>
  <c r="W233" i="8"/>
  <c r="W249" i="8" s="1"/>
  <c r="V233" i="8"/>
  <c r="U233" i="8"/>
  <c r="U249" i="8" s="1"/>
  <c r="T233" i="8"/>
  <c r="T249" i="8" s="1"/>
  <c r="S233" i="8"/>
  <c r="AF232" i="8"/>
  <c r="AE232" i="8"/>
  <c r="AD232" i="8"/>
  <c r="AC232" i="8"/>
  <c r="AC248" i="8" s="1"/>
  <c r="AB232" i="8"/>
  <c r="AB248" i="8" s="1"/>
  <c r="AA232" i="8"/>
  <c r="Z232" i="8"/>
  <c r="Y232" i="8"/>
  <c r="X232" i="8"/>
  <c r="X248" i="8" s="1"/>
  <c r="W232" i="8"/>
  <c r="V232" i="8"/>
  <c r="U232" i="8"/>
  <c r="T232" i="8"/>
  <c r="T248" i="8" s="1"/>
  <c r="S232" i="8"/>
  <c r="AF231" i="8"/>
  <c r="AF247" i="8" s="1"/>
  <c r="AE231" i="8"/>
  <c r="AD231" i="8"/>
  <c r="AD247" i="8" s="1"/>
  <c r="AC231" i="8"/>
  <c r="AC247" i="8" s="1"/>
  <c r="AB231" i="8"/>
  <c r="AA231" i="8"/>
  <c r="Z231" i="8"/>
  <c r="Y231" i="8"/>
  <c r="X231" i="8"/>
  <c r="W231" i="8"/>
  <c r="V231" i="8"/>
  <c r="U231" i="8"/>
  <c r="T231" i="8"/>
  <c r="S231" i="8"/>
  <c r="AG230" i="8"/>
  <c r="AG246" i="8" s="1"/>
  <c r="AF230" i="8"/>
  <c r="AF246" i="8" s="1"/>
  <c r="AE230" i="8"/>
  <c r="AE246" i="8" s="1"/>
  <c r="AD230" i="8"/>
  <c r="AD246" i="8" s="1"/>
  <c r="AC230" i="8"/>
  <c r="AC246" i="8" s="1"/>
  <c r="AB230" i="8"/>
  <c r="AB246" i="8" s="1"/>
  <c r="AA230" i="8"/>
  <c r="AA246" i="8" s="1"/>
  <c r="Z230" i="8"/>
  <c r="Z246" i="8" s="1"/>
  <c r="Y230" i="8"/>
  <c r="Y246" i="8" s="1"/>
  <c r="X230" i="8"/>
  <c r="X246" i="8" s="1"/>
  <c r="W230" i="8"/>
  <c r="V230" i="8"/>
  <c r="U230" i="8"/>
  <c r="T230" i="8"/>
  <c r="S230" i="8"/>
  <c r="AF229" i="8"/>
  <c r="AF245" i="8" s="1"/>
  <c r="AE229" i="8"/>
  <c r="AD229" i="8"/>
  <c r="AC229" i="8"/>
  <c r="AB229" i="8"/>
  <c r="AA229" i="8"/>
  <c r="Z229" i="8"/>
  <c r="Y229" i="8"/>
  <c r="X229" i="8"/>
  <c r="W229" i="8"/>
  <c r="V229" i="8"/>
  <c r="U229" i="8"/>
  <c r="T229" i="8"/>
  <c r="T245" i="8" s="1"/>
  <c r="S229" i="8"/>
  <c r="AF228" i="8"/>
  <c r="AE228" i="8"/>
  <c r="AD228" i="8"/>
  <c r="AC228" i="8"/>
  <c r="AB228" i="8"/>
  <c r="AA228" i="8"/>
  <c r="AA244" i="8" s="1"/>
  <c r="Z228" i="8"/>
  <c r="Y228" i="8"/>
  <c r="Y244" i="8" s="1"/>
  <c r="X228" i="8"/>
  <c r="X244" i="8" s="1"/>
  <c r="W228" i="8"/>
  <c r="W244" i="8" s="1"/>
  <c r="V228" i="8"/>
  <c r="V244" i="8" s="1"/>
  <c r="U228" i="8"/>
  <c r="U244" i="8" s="1"/>
  <c r="T228" i="8"/>
  <c r="T244" i="8" s="1"/>
  <c r="S228" i="8"/>
  <c r="S244" i="8" s="1"/>
  <c r="AG227" i="8"/>
  <c r="AF227" i="8"/>
  <c r="AE227" i="8"/>
  <c r="AD227" i="8"/>
  <c r="AC227" i="8"/>
  <c r="AB227" i="8"/>
  <c r="AA227" i="8"/>
  <c r="Z227" i="8"/>
  <c r="Y227" i="8"/>
  <c r="X227" i="8"/>
  <c r="W227" i="8"/>
  <c r="W243" i="8" s="1"/>
  <c r="V227" i="8"/>
  <c r="U227" i="8"/>
  <c r="U243" i="8" s="1"/>
  <c r="T227" i="8"/>
  <c r="T243" i="8" s="1"/>
  <c r="S227" i="8"/>
  <c r="S243" i="8" s="1"/>
  <c r="AG226" i="8"/>
  <c r="AG242" i="8" s="1"/>
  <c r="AF226" i="8"/>
  <c r="AF242" i="8" s="1"/>
  <c r="AE226" i="8"/>
  <c r="AD226" i="8"/>
  <c r="AD242" i="8" s="1"/>
  <c r="AC226" i="8"/>
  <c r="AC242" i="8" s="1"/>
  <c r="AB226" i="8"/>
  <c r="AB242" i="8" s="1"/>
  <c r="AA226" i="8"/>
  <c r="AA242" i="8" s="1"/>
  <c r="Z226" i="8"/>
  <c r="Z242" i="8" s="1"/>
  <c r="Y226" i="8"/>
  <c r="X226" i="8"/>
  <c r="W226" i="8"/>
  <c r="V226" i="8"/>
  <c r="U226" i="8"/>
  <c r="T226" i="8"/>
  <c r="S226" i="8"/>
  <c r="AG225" i="8"/>
  <c r="AG241" i="8" s="1"/>
  <c r="AF225" i="8"/>
  <c r="AE225" i="8"/>
  <c r="AD225" i="8"/>
  <c r="AC225" i="8"/>
  <c r="AB225" i="8"/>
  <c r="AA225" i="8"/>
  <c r="Z225" i="8"/>
  <c r="Z241" i="8" s="1"/>
  <c r="Y225" i="8"/>
  <c r="Y241" i="8" s="1"/>
  <c r="X225" i="8"/>
  <c r="W225" i="8"/>
  <c r="V225" i="8"/>
  <c r="U225" i="8"/>
  <c r="T225" i="8"/>
  <c r="AG224" i="8"/>
  <c r="AF224" i="8"/>
  <c r="AF235" i="8" s="1"/>
  <c r="AE224" i="8"/>
  <c r="AD224" i="8"/>
  <c r="AC224" i="8"/>
  <c r="AB224" i="8"/>
  <c r="AA224" i="8"/>
  <c r="Z224" i="8"/>
  <c r="Z240" i="8" s="1"/>
  <c r="Y224" i="8"/>
  <c r="Y240" i="8" s="1"/>
  <c r="X224" i="8"/>
  <c r="X240" i="8" s="1"/>
  <c r="W224" i="8"/>
  <c r="V224" i="8"/>
  <c r="U224" i="8"/>
  <c r="U240" i="8" s="1"/>
  <c r="T224" i="8"/>
  <c r="AG223" i="8"/>
  <c r="AF223" i="8"/>
  <c r="AE223" i="8"/>
  <c r="AD223" i="8"/>
  <c r="AC223" i="8"/>
  <c r="AB223" i="8"/>
  <c r="AA223" i="8"/>
  <c r="Z223" i="8"/>
  <c r="Y223" i="8"/>
  <c r="X223" i="8"/>
  <c r="W223" i="8"/>
  <c r="V223" i="8"/>
  <c r="U223" i="8"/>
  <c r="U235" i="8" s="1"/>
  <c r="T223" i="8"/>
  <c r="AO222" i="8"/>
  <c r="AN222" i="8"/>
  <c r="AM222" i="8"/>
  <c r="AL222" i="8"/>
  <c r="AK222" i="8"/>
  <c r="AJ222" i="8"/>
  <c r="AI222" i="8"/>
  <c r="AH222" i="8"/>
  <c r="AG222" i="8"/>
  <c r="AF222" i="8"/>
  <c r="AE222" i="8"/>
  <c r="AD222" i="8"/>
  <c r="AC222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O222" i="8"/>
  <c r="N222" i="8"/>
  <c r="M222" i="8"/>
  <c r="L222" i="8"/>
  <c r="K222" i="8"/>
  <c r="J222" i="8"/>
  <c r="I222" i="8"/>
  <c r="H222" i="8"/>
  <c r="G222" i="8"/>
  <c r="F222" i="8"/>
  <c r="E222" i="8"/>
  <c r="D222" i="8"/>
  <c r="C222" i="8"/>
  <c r="B222" i="8"/>
  <c r="AF219" i="8"/>
  <c r="AE219" i="8"/>
  <c r="AD219" i="8"/>
  <c r="AC219" i="8"/>
  <c r="X219" i="8"/>
  <c r="V219" i="8"/>
  <c r="J219" i="8"/>
  <c r="O218" i="8"/>
  <c r="O234" i="8" s="1"/>
  <c r="N218" i="8"/>
  <c r="N234" i="8" s="1"/>
  <c r="R216" i="8"/>
  <c r="R232" i="8" s="1"/>
  <c r="P215" i="8"/>
  <c r="P231" i="8" s="1"/>
  <c r="O215" i="8"/>
  <c r="O231" i="8" s="1"/>
  <c r="N215" i="8"/>
  <c r="N231" i="8" s="1"/>
  <c r="AG214" i="8"/>
  <c r="AG213" i="8"/>
  <c r="AG229" i="8" s="1"/>
  <c r="M213" i="8"/>
  <c r="M229" i="8" s="1"/>
  <c r="R211" i="8"/>
  <c r="R227" i="8" s="1"/>
  <c r="O211" i="8"/>
  <c r="O227" i="8" s="1"/>
  <c r="R210" i="8"/>
  <c r="R226" i="8" s="1"/>
  <c r="N210" i="8"/>
  <c r="N226" i="8" s="1"/>
  <c r="N242" i="8" s="1"/>
  <c r="S208" i="8"/>
  <c r="S224" i="8" s="1"/>
  <c r="R208" i="8"/>
  <c r="Q208" i="8"/>
  <c r="P208" i="8"/>
  <c r="S207" i="8"/>
  <c r="S223" i="8" s="1"/>
  <c r="R207" i="8"/>
  <c r="R223" i="8" s="1"/>
  <c r="Q207" i="8"/>
  <c r="Q223" i="8" s="1"/>
  <c r="P207" i="8"/>
  <c r="P223" i="8" s="1"/>
  <c r="AO206" i="8"/>
  <c r="AN206" i="8"/>
  <c r="AM206" i="8"/>
  <c r="AL206" i="8"/>
  <c r="AK206" i="8"/>
  <c r="AJ206" i="8"/>
  <c r="AI206" i="8"/>
  <c r="AH206" i="8"/>
  <c r="AG206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C206" i="8"/>
  <c r="B206" i="8"/>
  <c r="AO190" i="8"/>
  <c r="AN190" i="8"/>
  <c r="AM190" i="8"/>
  <c r="AL190" i="8"/>
  <c r="AK190" i="8"/>
  <c r="AJ190" i="8"/>
  <c r="AI190" i="8"/>
  <c r="AH190" i="8"/>
  <c r="AG190" i="8"/>
  <c r="AF190" i="8"/>
  <c r="AE190" i="8"/>
  <c r="AD190" i="8"/>
  <c r="AC190" i="8"/>
  <c r="AB190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B190" i="8"/>
  <c r="AO187" i="8"/>
  <c r="AN187" i="8"/>
  <c r="AM187" i="8"/>
  <c r="AL187" i="8"/>
  <c r="AK187" i="8"/>
  <c r="AJ187" i="8"/>
  <c r="AI187" i="8"/>
  <c r="AH187" i="8"/>
  <c r="AG187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T178" i="8" s="1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B187" i="8"/>
  <c r="AE178" i="8"/>
  <c r="AE177" i="8"/>
  <c r="T177" i="8"/>
  <c r="AO176" i="8"/>
  <c r="AN176" i="8"/>
  <c r="AL176" i="8"/>
  <c r="AK176" i="8"/>
  <c r="AJ176" i="8"/>
  <c r="AG176" i="8"/>
  <c r="AF176" i="8"/>
  <c r="AE176" i="8"/>
  <c r="W176" i="8"/>
  <c r="W177" i="8" s="1"/>
  <c r="V176" i="8"/>
  <c r="V177" i="8" s="1"/>
  <c r="U176" i="8"/>
  <c r="T176" i="8"/>
  <c r="S176" i="8"/>
  <c r="R176" i="8"/>
  <c r="O176" i="8"/>
  <c r="N176" i="8"/>
  <c r="K176" i="8"/>
  <c r="J176" i="8"/>
  <c r="I176" i="8"/>
  <c r="H176" i="8"/>
  <c r="G176" i="8"/>
  <c r="F176" i="8"/>
  <c r="AO175" i="8"/>
  <c r="AN175" i="8"/>
  <c r="AM175" i="8"/>
  <c r="AL175" i="8"/>
  <c r="AK175" i="8"/>
  <c r="AJ175" i="8"/>
  <c r="AI175" i="8"/>
  <c r="AH175" i="8"/>
  <c r="AG175" i="8"/>
  <c r="AF175" i="8"/>
  <c r="AE175" i="8"/>
  <c r="AD175" i="8"/>
  <c r="AC175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AO159" i="8"/>
  <c r="AN159" i="8"/>
  <c r="AM159" i="8"/>
  <c r="AL159" i="8"/>
  <c r="AK159" i="8"/>
  <c r="AJ159" i="8"/>
  <c r="AI159" i="8"/>
  <c r="AH159" i="8"/>
  <c r="AG159" i="8"/>
  <c r="AF159" i="8"/>
  <c r="AE159" i="8"/>
  <c r="AD159" i="8"/>
  <c r="AC159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AN156" i="8"/>
  <c r="AL156" i="8"/>
  <c r="AF155" i="8"/>
  <c r="AE155" i="8"/>
  <c r="AD155" i="8"/>
  <c r="AC155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AF154" i="8"/>
  <c r="AE154" i="8"/>
  <c r="AD154" i="8"/>
  <c r="AC154" i="8"/>
  <c r="AB154" i="8"/>
  <c r="AA154" i="8"/>
  <c r="Z154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AF153" i="8"/>
  <c r="AE153" i="8"/>
  <c r="AD153" i="8"/>
  <c r="AC153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AF152" i="8"/>
  <c r="AE152" i="8"/>
  <c r="AD152" i="8"/>
  <c r="AC152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AF151" i="8"/>
  <c r="AE151" i="8"/>
  <c r="AD151" i="8"/>
  <c r="AC151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AF150" i="8"/>
  <c r="AE150" i="8"/>
  <c r="AD150" i="8"/>
  <c r="AC150" i="8"/>
  <c r="AB150" i="8"/>
  <c r="AA150" i="8"/>
  <c r="Z150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AF149" i="8"/>
  <c r="AE149" i="8"/>
  <c r="AD149" i="8"/>
  <c r="AC149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AF148" i="8"/>
  <c r="AE148" i="8"/>
  <c r="AD148" i="8"/>
  <c r="AC148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AG147" i="8"/>
  <c r="AF147" i="8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P156" i="8" s="1"/>
  <c r="P27" i="8" s="1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AG146" i="8"/>
  <c r="AF146" i="8"/>
  <c r="AE146" i="8"/>
  <c r="AD146" i="8"/>
  <c r="AC146" i="8"/>
  <c r="AB146" i="8"/>
  <c r="AA146" i="8"/>
  <c r="AA156" i="8" s="1"/>
  <c r="AA27" i="8" s="1"/>
  <c r="Z146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AG145" i="8"/>
  <c r="AF145" i="8"/>
  <c r="AE145" i="8"/>
  <c r="AD145" i="8"/>
  <c r="AC145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AG144" i="8"/>
  <c r="AF144" i="8"/>
  <c r="AE144" i="8"/>
  <c r="AD144" i="8"/>
  <c r="AC144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B144" i="8"/>
  <c r="AO143" i="8"/>
  <c r="AN143" i="8"/>
  <c r="AM143" i="8"/>
  <c r="AL143" i="8"/>
  <c r="AK143" i="8"/>
  <c r="AJ143" i="8"/>
  <c r="AI143" i="8"/>
  <c r="AH143" i="8"/>
  <c r="AG143" i="8"/>
  <c r="AF143" i="8"/>
  <c r="AE143" i="8"/>
  <c r="AD143" i="8"/>
  <c r="AC143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AO140" i="8"/>
  <c r="AN140" i="8"/>
  <c r="AM140" i="8"/>
  <c r="AL140" i="8"/>
  <c r="AK140" i="8"/>
  <c r="AJ140" i="8"/>
  <c r="AI140" i="8"/>
  <c r="AH140" i="8"/>
  <c r="AG140" i="8"/>
  <c r="AF140" i="8"/>
  <c r="AE140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AE136" i="8"/>
  <c r="AD136" i="8"/>
  <c r="AC136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E128" i="8"/>
  <c r="AD128" i="8"/>
  <c r="AC128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AO127" i="8"/>
  <c r="AN127" i="8"/>
  <c r="AM127" i="8"/>
  <c r="AL127" i="8"/>
  <c r="AK127" i="8"/>
  <c r="AJ127" i="8"/>
  <c r="AI127" i="8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N124" i="8"/>
  <c r="M124" i="8"/>
  <c r="C124" i="8"/>
  <c r="B124" i="8"/>
  <c r="AF123" i="8"/>
  <c r="AE123" i="8"/>
  <c r="AE250" i="8" s="1"/>
  <c r="AD123" i="8"/>
  <c r="AC123" i="8"/>
  <c r="AB123" i="8"/>
  <c r="AA123" i="8"/>
  <c r="Z123" i="8"/>
  <c r="Y123" i="8"/>
  <c r="X123" i="8"/>
  <c r="W123" i="8"/>
  <c r="V123" i="8"/>
  <c r="U123" i="8"/>
  <c r="T123" i="8"/>
  <c r="T250" i="8" s="1"/>
  <c r="M123" i="8"/>
  <c r="AF122" i="8"/>
  <c r="AE122" i="8"/>
  <c r="AD122" i="8"/>
  <c r="AD249" i="8" s="1"/>
  <c r="AC122" i="8"/>
  <c r="AB122" i="8"/>
  <c r="AA122" i="8"/>
  <c r="AA249" i="8" s="1"/>
  <c r="Z122" i="8"/>
  <c r="Y122" i="8"/>
  <c r="X122" i="8"/>
  <c r="W122" i="8"/>
  <c r="V122" i="8"/>
  <c r="U122" i="8"/>
  <c r="T122" i="8"/>
  <c r="AF121" i="8"/>
  <c r="AE121" i="8"/>
  <c r="AD121" i="8"/>
  <c r="AC121" i="8"/>
  <c r="AB121" i="8"/>
  <c r="AA121" i="8"/>
  <c r="AA248" i="8" s="1"/>
  <c r="Z121" i="8"/>
  <c r="Z248" i="8" s="1"/>
  <c r="Y121" i="8"/>
  <c r="X121" i="8"/>
  <c r="W121" i="8"/>
  <c r="W248" i="8" s="1"/>
  <c r="V121" i="8"/>
  <c r="U121" i="8"/>
  <c r="T121" i="8"/>
  <c r="AF120" i="8"/>
  <c r="AE120" i="8"/>
  <c r="AE247" i="8" s="1"/>
  <c r="AD120" i="8"/>
  <c r="AC120" i="8"/>
  <c r="AB120" i="8"/>
  <c r="AA120" i="8"/>
  <c r="AA247" i="8" s="1"/>
  <c r="Z120" i="8"/>
  <c r="Y120" i="8"/>
  <c r="X120" i="8"/>
  <c r="X247" i="8" s="1"/>
  <c r="W120" i="8"/>
  <c r="W247" i="8" s="1"/>
  <c r="V120" i="8"/>
  <c r="V247" i="8" s="1"/>
  <c r="U120" i="8"/>
  <c r="T120" i="8"/>
  <c r="S120" i="8"/>
  <c r="S247" i="8" s="1"/>
  <c r="AG119" i="8"/>
  <c r="AF119" i="8"/>
  <c r="AE119" i="8"/>
  <c r="AD119" i="8"/>
  <c r="AC119" i="8"/>
  <c r="AB119" i="8"/>
  <c r="AA119" i="8"/>
  <c r="Z119" i="8"/>
  <c r="Y119" i="8"/>
  <c r="X119" i="8"/>
  <c r="W119" i="8"/>
  <c r="W246" i="8" s="1"/>
  <c r="V119" i="8"/>
  <c r="U119" i="8"/>
  <c r="U246" i="8" s="1"/>
  <c r="T119" i="8"/>
  <c r="S119" i="8"/>
  <c r="S246" i="8" s="1"/>
  <c r="AG118" i="8"/>
  <c r="AF118" i="8"/>
  <c r="AE118" i="8"/>
  <c r="AD118" i="8"/>
  <c r="AD245" i="8" s="1"/>
  <c r="AC118" i="8"/>
  <c r="AB118" i="8"/>
  <c r="AA118" i="8"/>
  <c r="Z118" i="8"/>
  <c r="Y118" i="8"/>
  <c r="X118" i="8"/>
  <c r="W118" i="8"/>
  <c r="W245" i="8" s="1"/>
  <c r="V118" i="8"/>
  <c r="U118" i="8"/>
  <c r="U245" i="8" s="1"/>
  <c r="T118" i="8"/>
  <c r="S118" i="8"/>
  <c r="AG117" i="8"/>
  <c r="AF117" i="8"/>
  <c r="AE117" i="8"/>
  <c r="AD117" i="8"/>
  <c r="AC117" i="8"/>
  <c r="AC244" i="8" s="1"/>
  <c r="AB117" i="8"/>
  <c r="AA117" i="8"/>
  <c r="Z117" i="8"/>
  <c r="Y117" i="8"/>
  <c r="X117" i="8"/>
  <c r="W117" i="8"/>
  <c r="V117" i="8"/>
  <c r="U117" i="8"/>
  <c r="T117" i="8"/>
  <c r="S117" i="8"/>
  <c r="AG116" i="8"/>
  <c r="AF116" i="8"/>
  <c r="AE116" i="8"/>
  <c r="AD116" i="8"/>
  <c r="AC116" i="8"/>
  <c r="AC243" i="8" s="1"/>
  <c r="AB116" i="8"/>
  <c r="AA116" i="8"/>
  <c r="Z116" i="8"/>
  <c r="Y116" i="8"/>
  <c r="Y243" i="8" s="1"/>
  <c r="X116" i="8"/>
  <c r="W116" i="8"/>
  <c r="V116" i="8"/>
  <c r="V243" i="8" s="1"/>
  <c r="U116" i="8"/>
  <c r="T116" i="8"/>
  <c r="S116" i="8"/>
  <c r="AG115" i="8"/>
  <c r="AF115" i="8"/>
  <c r="AE115" i="8"/>
  <c r="AD115" i="8"/>
  <c r="AC115" i="8"/>
  <c r="AB115" i="8"/>
  <c r="AA115" i="8"/>
  <c r="Z115" i="8"/>
  <c r="Y115" i="8"/>
  <c r="Y242" i="8" s="1"/>
  <c r="X115" i="8"/>
  <c r="X242" i="8" s="1"/>
  <c r="W115" i="8"/>
  <c r="V115" i="8"/>
  <c r="U115" i="8"/>
  <c r="U242" i="8" s="1"/>
  <c r="T115" i="8"/>
  <c r="S115" i="8"/>
  <c r="AG114" i="8"/>
  <c r="AF114" i="8"/>
  <c r="AE114" i="8"/>
  <c r="AD114" i="8"/>
  <c r="AC114" i="8"/>
  <c r="AB114" i="8"/>
  <c r="AA114" i="8"/>
  <c r="Z114" i="8"/>
  <c r="Y114" i="8"/>
  <c r="X114" i="8"/>
  <c r="X241" i="8" s="1"/>
  <c r="W114" i="8"/>
  <c r="V114" i="8"/>
  <c r="U114" i="8"/>
  <c r="U241" i="8" s="1"/>
  <c r="T114" i="8"/>
  <c r="T241" i="8" s="1"/>
  <c r="AG113" i="8"/>
  <c r="AF113" i="8"/>
  <c r="AE113" i="8"/>
  <c r="AD113" i="8"/>
  <c r="AC113" i="8"/>
  <c r="AB113" i="8"/>
  <c r="AA113" i="8"/>
  <c r="Z113" i="8"/>
  <c r="Y113" i="8"/>
  <c r="X113" i="8"/>
  <c r="X124" i="8" s="1"/>
  <c r="W113" i="8"/>
  <c r="V113" i="8"/>
  <c r="U113" i="8"/>
  <c r="T113" i="8"/>
  <c r="T240" i="8" s="1"/>
  <c r="AG112" i="8"/>
  <c r="AF112" i="8"/>
  <c r="AE112" i="8"/>
  <c r="AD112" i="8"/>
  <c r="AC112" i="8"/>
  <c r="AC124" i="8" s="1"/>
  <c r="AB112" i="8"/>
  <c r="AB124" i="8" s="1"/>
  <c r="AA112" i="8"/>
  <c r="AA124" i="8" s="1"/>
  <c r="Z112" i="8"/>
  <c r="Z124" i="8" s="1"/>
  <c r="Y112" i="8"/>
  <c r="X112" i="8"/>
  <c r="W112" i="8"/>
  <c r="V112" i="8"/>
  <c r="U112" i="8"/>
  <c r="T112" i="8"/>
  <c r="AO111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F108" i="8"/>
  <c r="AE108" i="8"/>
  <c r="AE33" i="8" s="1"/>
  <c r="AD108" i="8"/>
  <c r="AD33" i="8" s="1"/>
  <c r="AC108" i="8"/>
  <c r="AC33" i="8" s="1"/>
  <c r="AB108" i="8"/>
  <c r="AB33" i="8" s="1"/>
  <c r="AB219" i="8" s="1"/>
  <c r="AA108" i="8"/>
  <c r="AA33" i="8" s="1"/>
  <c r="AA219" i="8" s="1"/>
  <c r="Z108" i="8"/>
  <c r="Y108" i="8"/>
  <c r="X108" i="8"/>
  <c r="W108" i="8"/>
  <c r="V108" i="8"/>
  <c r="U108" i="8"/>
  <c r="T108" i="8"/>
  <c r="T124" i="8" s="1"/>
  <c r="S108" i="8"/>
  <c r="R108" i="8"/>
  <c r="Q108" i="8"/>
  <c r="P108" i="8"/>
  <c r="O108" i="8"/>
  <c r="N108" i="8"/>
  <c r="M108" i="8"/>
  <c r="L108" i="8"/>
  <c r="K108" i="8"/>
  <c r="J108" i="8"/>
  <c r="J33" i="8" s="1"/>
  <c r="I108" i="8"/>
  <c r="H108" i="8"/>
  <c r="G108" i="8"/>
  <c r="F108" i="8"/>
  <c r="E108" i="8"/>
  <c r="D108" i="8"/>
  <c r="C108" i="8"/>
  <c r="B108" i="8"/>
  <c r="M107" i="8"/>
  <c r="O105" i="8"/>
  <c r="O121" i="8" s="1"/>
  <c r="N105" i="8"/>
  <c r="N121" i="8" s="1"/>
  <c r="M103" i="8"/>
  <c r="M119" i="8" s="1"/>
  <c r="C103" i="8"/>
  <c r="C119" i="8" s="1"/>
  <c r="O101" i="8"/>
  <c r="O117" i="8" s="1"/>
  <c r="N101" i="8"/>
  <c r="N117" i="8" s="1"/>
  <c r="M101" i="8"/>
  <c r="M117" i="8" s="1"/>
  <c r="N99" i="8"/>
  <c r="N115" i="8" s="1"/>
  <c r="M99" i="8"/>
  <c r="M115" i="8" s="1"/>
  <c r="N96" i="8"/>
  <c r="N112" i="8" s="1"/>
  <c r="AO95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O92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L80" i="8" s="1"/>
  <c r="AB92" i="8"/>
  <c r="AA92" i="8"/>
  <c r="Z92" i="8"/>
  <c r="Y92" i="8"/>
  <c r="W92" i="8"/>
  <c r="V92" i="8"/>
  <c r="U92" i="8"/>
  <c r="T92" i="8"/>
  <c r="K88" i="8" s="1"/>
  <c r="S92" i="8"/>
  <c r="S124" i="8" s="1"/>
  <c r="R92" i="8"/>
  <c r="Q92" i="8"/>
  <c r="H82" i="8" s="1"/>
  <c r="P92" i="8"/>
  <c r="O92" i="8"/>
  <c r="O124" i="8" s="1"/>
  <c r="O106" i="8" s="1"/>
  <c r="O122" i="8" s="1"/>
  <c r="N92" i="8"/>
  <c r="C88" i="8" s="1"/>
  <c r="M92" i="8"/>
  <c r="B88" i="8" s="1"/>
  <c r="L92" i="8"/>
  <c r="K92" i="8"/>
  <c r="J92" i="8"/>
  <c r="I92" i="8"/>
  <c r="I85" i="8" s="1"/>
  <c r="H92" i="8"/>
  <c r="G92" i="8"/>
  <c r="F92" i="8"/>
  <c r="E92" i="8"/>
  <c r="D92" i="8"/>
  <c r="C92" i="8"/>
  <c r="C81" i="8" s="1"/>
  <c r="B92" i="8"/>
  <c r="D90" i="8"/>
  <c r="K89" i="8"/>
  <c r="I89" i="8"/>
  <c r="H89" i="8"/>
  <c r="G88" i="8"/>
  <c r="C87" i="8"/>
  <c r="AH86" i="8"/>
  <c r="H86" i="8"/>
  <c r="G86" i="8"/>
  <c r="D86" i="8"/>
  <c r="K85" i="8"/>
  <c r="B85" i="8"/>
  <c r="K83" i="8"/>
  <c r="I83" i="8"/>
  <c r="H83" i="8"/>
  <c r="G83" i="8"/>
  <c r="D83" i="8"/>
  <c r="I81" i="8"/>
  <c r="H81" i="8"/>
  <c r="I80" i="8"/>
  <c r="B80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O76" i="8"/>
  <c r="AN76" i="8"/>
  <c r="AM76" i="8"/>
  <c r="AL76" i="8"/>
  <c r="AK76" i="8"/>
  <c r="AJ76" i="8"/>
  <c r="AI76" i="8"/>
  <c r="AH76" i="8"/>
  <c r="AG76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N76" i="8" s="1"/>
  <c r="N13" i="8" s="1"/>
  <c r="M65" i="8"/>
  <c r="L65" i="8"/>
  <c r="K65" i="8"/>
  <c r="J65" i="8"/>
  <c r="I65" i="8"/>
  <c r="H65" i="8"/>
  <c r="G65" i="8"/>
  <c r="F65" i="8"/>
  <c r="E65" i="8"/>
  <c r="D65" i="8"/>
  <c r="C65" i="8"/>
  <c r="B65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O60" i="8"/>
  <c r="AN60" i="8"/>
  <c r="AM60" i="8"/>
  <c r="AL60" i="8"/>
  <c r="AK60" i="8"/>
  <c r="AJ60" i="8"/>
  <c r="AI60" i="8"/>
  <c r="AH60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O34" i="8"/>
  <c r="AO267" i="8" s="1"/>
  <c r="AN34" i="8"/>
  <c r="AN267" i="8" s="1"/>
  <c r="AM34" i="8"/>
  <c r="AM267" i="8" s="1"/>
  <c r="AL34" i="8"/>
  <c r="AL267" i="8" s="1"/>
  <c r="AK34" i="8"/>
  <c r="AK267" i="8" s="1"/>
  <c r="AJ34" i="8"/>
  <c r="AJ267" i="8" s="1"/>
  <c r="AI34" i="8"/>
  <c r="AI267" i="8" s="1"/>
  <c r="AH34" i="8"/>
  <c r="AH267" i="8" s="1"/>
  <c r="AG34" i="8"/>
  <c r="AG267" i="8" s="1"/>
  <c r="AF34" i="8"/>
  <c r="Z33" i="8"/>
  <c r="Y33" i="8"/>
  <c r="X33" i="8"/>
  <c r="W33" i="8"/>
  <c r="W219" i="8" s="1"/>
  <c r="V33" i="8"/>
  <c r="U33" i="8"/>
  <c r="U219" i="8" s="1"/>
  <c r="T33" i="8"/>
  <c r="T219" i="8" s="1"/>
  <c r="T235" i="8" s="1"/>
  <c r="T251" i="8" s="1"/>
  <c r="S33" i="8"/>
  <c r="S219" i="8" s="1"/>
  <c r="S235" i="8" s="1"/>
  <c r="S209" i="8" s="1"/>
  <c r="S225" i="8" s="1"/>
  <c r="R33" i="8"/>
  <c r="R219" i="8" s="1"/>
  <c r="R235" i="8" s="1"/>
  <c r="R214" i="8" s="1"/>
  <c r="R230" i="8" s="1"/>
  <c r="Q33" i="8"/>
  <c r="Q219" i="8" s="1"/>
  <c r="Q235" i="8" s="1"/>
  <c r="Q211" i="8" s="1"/>
  <c r="Q227" i="8" s="1"/>
  <c r="P33" i="8"/>
  <c r="P219" i="8" s="1"/>
  <c r="P235" i="8" s="1"/>
  <c r="P211" i="8" s="1"/>
  <c r="P227" i="8" s="1"/>
  <c r="O33" i="8"/>
  <c r="O219" i="8" s="1"/>
  <c r="O235" i="8" s="1"/>
  <c r="O214" i="8" s="1"/>
  <c r="O230" i="8" s="1"/>
  <c r="N33" i="8"/>
  <c r="N219" i="8" s="1"/>
  <c r="N235" i="8" s="1"/>
  <c r="N214" i="8" s="1"/>
  <c r="N230" i="8" s="1"/>
  <c r="M33" i="8"/>
  <c r="M219" i="8" s="1"/>
  <c r="M235" i="8" s="1"/>
  <c r="D33" i="8"/>
  <c r="D219" i="8" s="1"/>
  <c r="C33" i="8"/>
  <c r="C219" i="8" s="1"/>
  <c r="C235" i="8" s="1"/>
  <c r="B33" i="8"/>
  <c r="B219" i="8" s="1"/>
  <c r="B235" i="8" s="1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U287" i="8" s="1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O27" i="8"/>
  <c r="AO156" i="8" s="1"/>
  <c r="AN27" i="8"/>
  <c r="AM27" i="8"/>
  <c r="AM156" i="8" s="1"/>
  <c r="AL27" i="8"/>
  <c r="AK27" i="8"/>
  <c r="AK156" i="8" s="1"/>
  <c r="AJ27" i="8"/>
  <c r="AJ156" i="8" s="1"/>
  <c r="AI27" i="8"/>
  <c r="AI156" i="8" s="1"/>
  <c r="AH27" i="8"/>
  <c r="AH156" i="8" s="1"/>
  <c r="AG27" i="8"/>
  <c r="AG156" i="8" s="1"/>
  <c r="AE24" i="8"/>
  <c r="AE23" i="8"/>
  <c r="AD23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F12" i="8"/>
  <c r="AE12" i="8"/>
  <c r="AD12" i="8"/>
  <c r="AA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AG10" i="8"/>
  <c r="AG60" i="8" s="1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G6" i="8"/>
  <c r="AE6" i="8"/>
  <c r="AD6" i="8"/>
  <c r="AB6" i="8"/>
  <c r="AA6" i="8"/>
  <c r="Z6" i="8"/>
  <c r="X6" i="8"/>
  <c r="W6" i="8"/>
  <c r="S6" i="8"/>
  <c r="M6" i="8"/>
  <c r="L6" i="8"/>
  <c r="I6" i="8"/>
  <c r="F6" i="8"/>
  <c r="E6" i="8"/>
  <c r="D6" i="8"/>
  <c r="C6" i="8"/>
  <c r="B6" i="8"/>
  <c r="AH5" i="8"/>
  <c r="AG4" i="8"/>
  <c r="AF4" i="8"/>
  <c r="AF6" i="8" s="1"/>
  <c r="AE4" i="8"/>
  <c r="AD4" i="8"/>
  <c r="AC4" i="8"/>
  <c r="AC6" i="8" s="1"/>
  <c r="AB4" i="8"/>
  <c r="AA4" i="8"/>
  <c r="Z4" i="8"/>
  <c r="Y4" i="8"/>
  <c r="Y6" i="8" s="1"/>
  <c r="X4" i="8"/>
  <c r="W4" i="8"/>
  <c r="V4" i="8"/>
  <c r="V6" i="8" s="1"/>
  <c r="U4" i="8"/>
  <c r="U6" i="8" s="1"/>
  <c r="T4" i="8"/>
  <c r="T6" i="8" s="1"/>
  <c r="S4" i="8"/>
  <c r="R4" i="8"/>
  <c r="R6" i="8" s="1"/>
  <c r="Q4" i="8"/>
  <c r="Q6" i="8" s="1"/>
  <c r="P4" i="8"/>
  <c r="P6" i="8" s="1"/>
  <c r="O4" i="8"/>
  <c r="O6" i="8" s="1"/>
  <c r="N4" i="8"/>
  <c r="N6" i="8" s="1"/>
  <c r="M4" i="8"/>
  <c r="L4" i="8"/>
  <c r="K4" i="8"/>
  <c r="K6" i="8" s="1"/>
  <c r="J4" i="8"/>
  <c r="J6" i="8" s="1"/>
  <c r="I4" i="8"/>
  <c r="H4" i="8"/>
  <c r="H6" i="8" s="1"/>
  <c r="G4" i="8"/>
  <c r="G6" i="8" s="1"/>
  <c r="F4" i="8"/>
  <c r="E4" i="8"/>
  <c r="D4" i="8"/>
  <c r="C4" i="8"/>
  <c r="B4" i="8"/>
  <c r="AH314" i="6"/>
  <c r="AG314" i="6"/>
  <c r="AF314" i="6"/>
  <c r="AE314" i="6"/>
  <c r="AD314" i="6"/>
  <c r="AC314" i="6"/>
  <c r="AB314" i="6"/>
  <c r="AA314" i="6"/>
  <c r="Z314" i="6"/>
  <c r="Y314" i="6"/>
  <c r="X314" i="6"/>
  <c r="W314" i="6"/>
  <c r="V314" i="6"/>
  <c r="U314" i="6"/>
  <c r="T314" i="6"/>
  <c r="S314" i="6"/>
  <c r="R314" i="6"/>
  <c r="Q314" i="6"/>
  <c r="P314" i="6"/>
  <c r="O314" i="6"/>
  <c r="N314" i="6"/>
  <c r="M314" i="6"/>
  <c r="L314" i="6"/>
  <c r="K314" i="6"/>
  <c r="J314" i="6"/>
  <c r="I314" i="6"/>
  <c r="H314" i="6"/>
  <c r="G314" i="6"/>
  <c r="F314" i="6"/>
  <c r="E314" i="6"/>
  <c r="D314" i="6"/>
  <c r="C314" i="6"/>
  <c r="B314" i="6"/>
  <c r="AH311" i="6"/>
  <c r="AG311" i="6"/>
  <c r="AF311" i="6"/>
  <c r="AE311" i="6"/>
  <c r="AD311" i="6"/>
  <c r="AC311" i="6"/>
  <c r="AB311" i="6"/>
  <c r="AA311" i="6"/>
  <c r="Z311" i="6"/>
  <c r="Y311" i="6"/>
  <c r="X311" i="6"/>
  <c r="W311" i="6"/>
  <c r="V311" i="6"/>
  <c r="U311" i="6"/>
  <c r="T311" i="6"/>
  <c r="S311" i="6"/>
  <c r="R311" i="6"/>
  <c r="Q311" i="6"/>
  <c r="P311" i="6"/>
  <c r="O311" i="6"/>
  <c r="N311" i="6"/>
  <c r="M311" i="6"/>
  <c r="L311" i="6"/>
  <c r="K311" i="6"/>
  <c r="J311" i="6"/>
  <c r="I311" i="6"/>
  <c r="H311" i="6"/>
  <c r="G311" i="6"/>
  <c r="F311" i="6"/>
  <c r="E311" i="6"/>
  <c r="D311" i="6"/>
  <c r="C311" i="6"/>
  <c r="B311" i="6"/>
  <c r="X303" i="6"/>
  <c r="X304" i="6" s="1"/>
  <c r="X302" i="6"/>
  <c r="G302" i="6"/>
  <c r="N301" i="6"/>
  <c r="K301" i="6"/>
  <c r="G301" i="6"/>
  <c r="G286" i="6" s="1"/>
  <c r="F301" i="6"/>
  <c r="B301" i="6"/>
  <c r="AG300" i="6"/>
  <c r="AF300" i="6"/>
  <c r="AA300" i="6"/>
  <c r="X300" i="6"/>
  <c r="X301" i="6" s="1"/>
  <c r="T300" i="6"/>
  <c r="S300" i="6"/>
  <c r="S301" i="6" s="1"/>
  <c r="R300" i="6"/>
  <c r="Q300" i="6"/>
  <c r="N300" i="6"/>
  <c r="M300" i="6"/>
  <c r="K300" i="6"/>
  <c r="J300" i="6"/>
  <c r="J301" i="6" s="1"/>
  <c r="G300" i="6"/>
  <c r="F300" i="6"/>
  <c r="E300" i="6"/>
  <c r="B300" i="6"/>
  <c r="AH299" i="6"/>
  <c r="AG299" i="6"/>
  <c r="AF299" i="6"/>
  <c r="AE299" i="6"/>
  <c r="AD299" i="6"/>
  <c r="AC299" i="6"/>
  <c r="AB299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O299" i="6"/>
  <c r="N299" i="6"/>
  <c r="M299" i="6"/>
  <c r="L299" i="6"/>
  <c r="K299" i="6"/>
  <c r="J299" i="6"/>
  <c r="I299" i="6"/>
  <c r="H299" i="6"/>
  <c r="G299" i="6"/>
  <c r="F299" i="6"/>
  <c r="E299" i="6"/>
  <c r="D299" i="6"/>
  <c r="C299" i="6"/>
  <c r="B299" i="6"/>
  <c r="AH283" i="6"/>
  <c r="AG283" i="6"/>
  <c r="AF283" i="6"/>
  <c r="AE283" i="6"/>
  <c r="AD283" i="6"/>
  <c r="AC283" i="6"/>
  <c r="AB283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K283" i="6"/>
  <c r="J283" i="6"/>
  <c r="I283" i="6"/>
  <c r="H283" i="6"/>
  <c r="G283" i="6"/>
  <c r="F283" i="6"/>
  <c r="E283" i="6"/>
  <c r="D283" i="6"/>
  <c r="C283" i="6"/>
  <c r="B283" i="6"/>
  <c r="AH280" i="6"/>
  <c r="AG280" i="6"/>
  <c r="AF280" i="6"/>
  <c r="AE280" i="6"/>
  <c r="AD280" i="6"/>
  <c r="AC279" i="6"/>
  <c r="AB279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I279" i="6"/>
  <c r="H279" i="6"/>
  <c r="G279" i="6"/>
  <c r="F279" i="6"/>
  <c r="E279" i="6"/>
  <c r="D279" i="6"/>
  <c r="C279" i="6"/>
  <c r="B279" i="6"/>
  <c r="AC278" i="6"/>
  <c r="AB278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O278" i="6"/>
  <c r="N278" i="6"/>
  <c r="M278" i="6"/>
  <c r="L278" i="6"/>
  <c r="K278" i="6"/>
  <c r="J278" i="6"/>
  <c r="I278" i="6"/>
  <c r="H278" i="6"/>
  <c r="G278" i="6"/>
  <c r="F278" i="6"/>
  <c r="E278" i="6"/>
  <c r="D278" i="6"/>
  <c r="C278" i="6"/>
  <c r="B278" i="6"/>
  <c r="AC277" i="6"/>
  <c r="AB277" i="6"/>
  <c r="AA277" i="6"/>
  <c r="Z277" i="6"/>
  <c r="Y277" i="6"/>
  <c r="X277" i="6"/>
  <c r="W277" i="6"/>
  <c r="V277" i="6"/>
  <c r="U277" i="6"/>
  <c r="T277" i="6"/>
  <c r="S277" i="6"/>
  <c r="R277" i="6"/>
  <c r="Q277" i="6"/>
  <c r="P277" i="6"/>
  <c r="O277" i="6"/>
  <c r="N277" i="6"/>
  <c r="M277" i="6"/>
  <c r="L277" i="6"/>
  <c r="K277" i="6"/>
  <c r="J277" i="6"/>
  <c r="I277" i="6"/>
  <c r="H277" i="6"/>
  <c r="G277" i="6"/>
  <c r="F277" i="6"/>
  <c r="E277" i="6"/>
  <c r="D277" i="6"/>
  <c r="C277" i="6"/>
  <c r="B277" i="6"/>
  <c r="AC276" i="6"/>
  <c r="AB276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O276" i="6"/>
  <c r="N276" i="6"/>
  <c r="M276" i="6"/>
  <c r="L276" i="6"/>
  <c r="K276" i="6"/>
  <c r="J276" i="6"/>
  <c r="I276" i="6"/>
  <c r="H276" i="6"/>
  <c r="G276" i="6"/>
  <c r="F276" i="6"/>
  <c r="E276" i="6"/>
  <c r="D276" i="6"/>
  <c r="C276" i="6"/>
  <c r="B276" i="6"/>
  <c r="AC275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F275" i="6"/>
  <c r="E275" i="6"/>
  <c r="D275" i="6"/>
  <c r="C275" i="6"/>
  <c r="B275" i="6"/>
  <c r="AC274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O274" i="6"/>
  <c r="N274" i="6"/>
  <c r="M274" i="6"/>
  <c r="L274" i="6"/>
  <c r="K274" i="6"/>
  <c r="J274" i="6"/>
  <c r="I274" i="6"/>
  <c r="H274" i="6"/>
  <c r="G274" i="6"/>
  <c r="F274" i="6"/>
  <c r="E274" i="6"/>
  <c r="D274" i="6"/>
  <c r="C274" i="6"/>
  <c r="B274" i="6"/>
  <c r="AC273" i="6"/>
  <c r="AB273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G273" i="6"/>
  <c r="F273" i="6"/>
  <c r="E273" i="6"/>
  <c r="D273" i="6"/>
  <c r="C273" i="6"/>
  <c r="B273" i="6"/>
  <c r="AC272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G272" i="6"/>
  <c r="F272" i="6"/>
  <c r="E272" i="6"/>
  <c r="D272" i="6"/>
  <c r="C272" i="6"/>
  <c r="B272" i="6"/>
  <c r="AD271" i="6"/>
  <c r="AC271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F271" i="6"/>
  <c r="E271" i="6"/>
  <c r="D271" i="6"/>
  <c r="C271" i="6"/>
  <c r="B271" i="6"/>
  <c r="AD270" i="6"/>
  <c r="AC270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O270" i="6"/>
  <c r="N270" i="6"/>
  <c r="M270" i="6"/>
  <c r="L270" i="6"/>
  <c r="K270" i="6"/>
  <c r="J270" i="6"/>
  <c r="I270" i="6"/>
  <c r="H270" i="6"/>
  <c r="G270" i="6"/>
  <c r="F270" i="6"/>
  <c r="E270" i="6"/>
  <c r="D270" i="6"/>
  <c r="C270" i="6"/>
  <c r="B270" i="6"/>
  <c r="AD269" i="6"/>
  <c r="AC269" i="6"/>
  <c r="AB269" i="6"/>
  <c r="AA269" i="6"/>
  <c r="Z269" i="6"/>
  <c r="Y269" i="6"/>
  <c r="X269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K269" i="6"/>
  <c r="J269" i="6"/>
  <c r="I269" i="6"/>
  <c r="H269" i="6"/>
  <c r="G269" i="6"/>
  <c r="F269" i="6"/>
  <c r="E269" i="6"/>
  <c r="D269" i="6"/>
  <c r="C269" i="6"/>
  <c r="B269" i="6"/>
  <c r="AD268" i="6"/>
  <c r="AC268" i="6"/>
  <c r="AC280" i="6" s="1"/>
  <c r="AC37" i="6" s="1"/>
  <c r="AB268" i="6"/>
  <c r="AA268" i="6"/>
  <c r="AA280" i="6" s="1"/>
  <c r="AA37" i="6" s="1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H268" i="6"/>
  <c r="G268" i="6"/>
  <c r="G280" i="6" s="1"/>
  <c r="F268" i="6"/>
  <c r="E268" i="6"/>
  <c r="E280" i="6" s="1"/>
  <c r="E37" i="6" s="1"/>
  <c r="D268" i="6"/>
  <c r="C268" i="6"/>
  <c r="B268" i="6"/>
  <c r="AH267" i="6"/>
  <c r="AG267" i="6"/>
  <c r="AF267" i="6"/>
  <c r="AE267" i="6"/>
  <c r="AD267" i="6"/>
  <c r="AC267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F267" i="6"/>
  <c r="E267" i="6"/>
  <c r="D267" i="6"/>
  <c r="C267" i="6"/>
  <c r="B267" i="6"/>
  <c r="AH264" i="6"/>
  <c r="AG264" i="6"/>
  <c r="AF264" i="6"/>
  <c r="AE264" i="6"/>
  <c r="AD264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D263" i="6"/>
  <c r="C263" i="6"/>
  <c r="B263" i="6"/>
  <c r="AC262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G262" i="6"/>
  <c r="F262" i="6"/>
  <c r="E262" i="6"/>
  <c r="D262" i="6"/>
  <c r="C262" i="6"/>
  <c r="B262" i="6"/>
  <c r="AC261" i="6"/>
  <c r="AB261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F261" i="6"/>
  <c r="E261" i="6"/>
  <c r="D261" i="6"/>
  <c r="C261" i="6"/>
  <c r="B261" i="6"/>
  <c r="AC260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F260" i="6"/>
  <c r="E260" i="6"/>
  <c r="D260" i="6"/>
  <c r="C260" i="6"/>
  <c r="B260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F259" i="6"/>
  <c r="E259" i="6"/>
  <c r="D259" i="6"/>
  <c r="C259" i="6"/>
  <c r="B259" i="6"/>
  <c r="AC258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K258" i="6"/>
  <c r="J258" i="6"/>
  <c r="I258" i="6"/>
  <c r="H258" i="6"/>
  <c r="G258" i="6"/>
  <c r="F258" i="6"/>
  <c r="E258" i="6"/>
  <c r="D258" i="6"/>
  <c r="C258" i="6"/>
  <c r="B258" i="6"/>
  <c r="AC257" i="6"/>
  <c r="AB257" i="6"/>
  <c r="AA257" i="6"/>
  <c r="Z257" i="6"/>
  <c r="Y257" i="6"/>
  <c r="X257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I257" i="6"/>
  <c r="H257" i="6"/>
  <c r="G257" i="6"/>
  <c r="F257" i="6"/>
  <c r="E257" i="6"/>
  <c r="D257" i="6"/>
  <c r="C257" i="6"/>
  <c r="B257" i="6"/>
  <c r="AC256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J256" i="6"/>
  <c r="I256" i="6"/>
  <c r="H256" i="6"/>
  <c r="G256" i="6"/>
  <c r="F256" i="6"/>
  <c r="E256" i="6"/>
  <c r="D256" i="6"/>
  <c r="C256" i="6"/>
  <c r="B256" i="6"/>
  <c r="AD255" i="6"/>
  <c r="AC255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H255" i="6"/>
  <c r="G255" i="6"/>
  <c r="F255" i="6"/>
  <c r="E255" i="6"/>
  <c r="D255" i="6"/>
  <c r="C255" i="6"/>
  <c r="B255" i="6"/>
  <c r="AD254" i="6"/>
  <c r="AC254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O254" i="6"/>
  <c r="N254" i="6"/>
  <c r="M254" i="6"/>
  <c r="L254" i="6"/>
  <c r="K254" i="6"/>
  <c r="J254" i="6"/>
  <c r="I254" i="6"/>
  <c r="H254" i="6"/>
  <c r="G254" i="6"/>
  <c r="F254" i="6"/>
  <c r="E254" i="6"/>
  <c r="D254" i="6"/>
  <c r="C254" i="6"/>
  <c r="B254" i="6"/>
  <c r="AD253" i="6"/>
  <c r="AC253" i="6"/>
  <c r="AB253" i="6"/>
  <c r="AA253" i="6"/>
  <c r="Z253" i="6"/>
  <c r="Y253" i="6"/>
  <c r="X253" i="6"/>
  <c r="W253" i="6"/>
  <c r="V253" i="6"/>
  <c r="U253" i="6"/>
  <c r="T253" i="6"/>
  <c r="S253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F253" i="6"/>
  <c r="E253" i="6"/>
  <c r="D253" i="6"/>
  <c r="C253" i="6"/>
  <c r="B253" i="6"/>
  <c r="AD252" i="6"/>
  <c r="AC252" i="6"/>
  <c r="AB252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O252" i="6"/>
  <c r="N252" i="6"/>
  <c r="M252" i="6"/>
  <c r="L252" i="6"/>
  <c r="K252" i="6"/>
  <c r="J252" i="6"/>
  <c r="I252" i="6"/>
  <c r="H252" i="6"/>
  <c r="G252" i="6"/>
  <c r="F252" i="6"/>
  <c r="E252" i="6"/>
  <c r="D252" i="6"/>
  <c r="C252" i="6"/>
  <c r="B252" i="6"/>
  <c r="AH251" i="6"/>
  <c r="AG251" i="6"/>
  <c r="AF251" i="6"/>
  <c r="AE251" i="6"/>
  <c r="AD251" i="6"/>
  <c r="AC251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F251" i="6"/>
  <c r="E251" i="6"/>
  <c r="D251" i="6"/>
  <c r="C251" i="6"/>
  <c r="B251" i="6"/>
  <c r="AD248" i="6"/>
  <c r="I248" i="6"/>
  <c r="AH235" i="6"/>
  <c r="AG235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G230" i="6"/>
  <c r="G246" i="6" s="1"/>
  <c r="G226" i="6"/>
  <c r="G242" i="6" s="1"/>
  <c r="AD220" i="6"/>
  <c r="AD236" i="6" s="1"/>
  <c r="AH219" i="6"/>
  <c r="AG219" i="6"/>
  <c r="AF219" i="6"/>
  <c r="AE219" i="6"/>
  <c r="AD219" i="6"/>
  <c r="AC219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C219" i="6"/>
  <c r="B219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H232" i="6" s="1"/>
  <c r="G216" i="6"/>
  <c r="F216" i="6"/>
  <c r="E216" i="6"/>
  <c r="D216" i="6"/>
  <c r="C216" i="6"/>
  <c r="B216" i="6"/>
  <c r="G214" i="6"/>
  <c r="G210" i="6"/>
  <c r="G206" i="6"/>
  <c r="G222" i="6" s="1"/>
  <c r="AD204" i="6"/>
  <c r="AH203" i="6"/>
  <c r="AG203" i="6"/>
  <c r="AF203" i="6"/>
  <c r="AE203" i="6"/>
  <c r="AD203" i="6"/>
  <c r="AC203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C203" i="6"/>
  <c r="B203" i="6"/>
  <c r="AH187" i="6"/>
  <c r="AG187" i="6"/>
  <c r="AF187" i="6"/>
  <c r="AE187" i="6"/>
  <c r="AD187" i="6"/>
  <c r="AC187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C187" i="6"/>
  <c r="B187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C184" i="6"/>
  <c r="B184" i="6"/>
  <c r="AF173" i="6"/>
  <c r="AE173" i="6"/>
  <c r="AD173" i="6"/>
  <c r="AC173" i="6"/>
  <c r="AB173" i="6"/>
  <c r="AA173" i="6"/>
  <c r="Z173" i="6"/>
  <c r="Y173" i="6"/>
  <c r="X173" i="6"/>
  <c r="W173" i="6"/>
  <c r="V173" i="6"/>
  <c r="J173" i="6"/>
  <c r="I173" i="6"/>
  <c r="H173" i="6"/>
  <c r="G173" i="6"/>
  <c r="F173" i="6"/>
  <c r="E173" i="6"/>
  <c r="D173" i="6"/>
  <c r="C173" i="6"/>
  <c r="B173" i="6"/>
  <c r="AH172" i="6"/>
  <c r="AG172" i="6"/>
  <c r="AF172" i="6"/>
  <c r="AE172" i="6"/>
  <c r="AD172" i="6"/>
  <c r="AC172" i="6"/>
  <c r="AB172" i="6"/>
  <c r="AA172" i="6"/>
  <c r="Z172" i="6"/>
  <c r="Y172" i="6"/>
  <c r="X172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C172" i="6"/>
  <c r="B172" i="6"/>
  <c r="AH156" i="6"/>
  <c r="AG156" i="6"/>
  <c r="AF156" i="6"/>
  <c r="AE156" i="6"/>
  <c r="AD156" i="6"/>
  <c r="AC156" i="6"/>
  <c r="AB156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AH153" i="6"/>
  <c r="AG153" i="6"/>
  <c r="AF153" i="6"/>
  <c r="AE153" i="6"/>
  <c r="AD153" i="6"/>
  <c r="AC152" i="6"/>
  <c r="AB152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AC151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AC150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AC149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AD144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I153" i="6" s="1"/>
  <c r="I27" i="6" s="1"/>
  <c r="H141" i="6"/>
  <c r="G141" i="6"/>
  <c r="F141" i="6"/>
  <c r="E141" i="6"/>
  <c r="D141" i="6"/>
  <c r="C141" i="6"/>
  <c r="B141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AH137" i="6"/>
  <c r="AG137" i="6"/>
  <c r="AF137" i="6"/>
  <c r="AE137" i="6"/>
  <c r="AD137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AC134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AC133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AC131" i="6"/>
  <c r="AB131" i="6"/>
  <c r="AA131" i="6"/>
  <c r="Z131" i="6"/>
  <c r="Y131" i="6"/>
  <c r="X131" i="6"/>
  <c r="X137" i="6" s="1"/>
  <c r="X24" i="6" s="1"/>
  <c r="X25" i="6" s="1"/>
  <c r="X28" i="6" s="1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D137" i="6" s="1"/>
  <c r="D24" i="6" s="1"/>
  <c r="C131" i="6"/>
  <c r="B131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AD127" i="6"/>
  <c r="AC127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AD126" i="6"/>
  <c r="AC126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AD125" i="6"/>
  <c r="AC125" i="6"/>
  <c r="AB125" i="6"/>
  <c r="AA125" i="6"/>
  <c r="Z125" i="6"/>
  <c r="Y125" i="6"/>
  <c r="X125" i="6"/>
  <c r="W125" i="6"/>
  <c r="V125" i="6"/>
  <c r="U125" i="6"/>
  <c r="U137" i="6" s="1"/>
  <c r="U24" i="6" s="1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AH124" i="6"/>
  <c r="AG124" i="6"/>
  <c r="AF124" i="6"/>
  <c r="AE124" i="6"/>
  <c r="AD124" i="6"/>
  <c r="AC124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AC121" i="6"/>
  <c r="AB121" i="6"/>
  <c r="AA121" i="6"/>
  <c r="Z121" i="6"/>
  <c r="Y121" i="6"/>
  <c r="H121" i="6"/>
  <c r="G121" i="6"/>
  <c r="E121" i="6"/>
  <c r="D121" i="6"/>
  <c r="C121" i="6"/>
  <c r="H119" i="6"/>
  <c r="G119" i="6"/>
  <c r="C119" i="6"/>
  <c r="L118" i="6"/>
  <c r="C115" i="6"/>
  <c r="L114" i="6"/>
  <c r="J114" i="6"/>
  <c r="AC113" i="6"/>
  <c r="H111" i="6"/>
  <c r="G111" i="6"/>
  <c r="AD109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AC105" i="6"/>
  <c r="AB105" i="6"/>
  <c r="AA105" i="6"/>
  <c r="Z105" i="6"/>
  <c r="Y105" i="6"/>
  <c r="X105" i="6"/>
  <c r="X121" i="6" s="1"/>
  <c r="W105" i="6"/>
  <c r="W121" i="6" s="1"/>
  <c r="V105" i="6"/>
  <c r="V121" i="6" s="1"/>
  <c r="U105" i="6"/>
  <c r="U121" i="6" s="1"/>
  <c r="T105" i="6"/>
  <c r="T121" i="6" s="1"/>
  <c r="S105" i="6"/>
  <c r="S121" i="6" s="1"/>
  <c r="R105" i="6"/>
  <c r="R121" i="6" s="1"/>
  <c r="Q105" i="6"/>
  <c r="Q121" i="6" s="1"/>
  <c r="P105" i="6"/>
  <c r="P121" i="6" s="1"/>
  <c r="O105" i="6"/>
  <c r="O121" i="6" s="1"/>
  <c r="N105" i="6"/>
  <c r="N121" i="6" s="1"/>
  <c r="M105" i="6"/>
  <c r="M121" i="6" s="1"/>
  <c r="L105" i="6"/>
  <c r="L121" i="6" s="1"/>
  <c r="K105" i="6"/>
  <c r="K121" i="6" s="1"/>
  <c r="J105" i="6"/>
  <c r="J121" i="6" s="1"/>
  <c r="I105" i="6"/>
  <c r="I121" i="6" s="1"/>
  <c r="H105" i="6"/>
  <c r="G105" i="6"/>
  <c r="F105" i="6"/>
  <c r="F121" i="6" s="1"/>
  <c r="E105" i="6"/>
  <c r="D105" i="6"/>
  <c r="C105" i="6"/>
  <c r="B105" i="6"/>
  <c r="B121" i="6" s="1"/>
  <c r="V104" i="6"/>
  <c r="V120" i="6" s="1"/>
  <c r="R104" i="6"/>
  <c r="R120" i="6" s="1"/>
  <c r="M104" i="6"/>
  <c r="M120" i="6" s="1"/>
  <c r="L104" i="6"/>
  <c r="L120" i="6" s="1"/>
  <c r="W103" i="6"/>
  <c r="W119" i="6" s="1"/>
  <c r="H103" i="6"/>
  <c r="C103" i="6"/>
  <c r="M102" i="6"/>
  <c r="M118" i="6" s="1"/>
  <c r="L102" i="6"/>
  <c r="AC101" i="6"/>
  <c r="AC117" i="6" s="1"/>
  <c r="AB101" i="6"/>
  <c r="AB117" i="6" s="1"/>
  <c r="M100" i="6"/>
  <c r="M116" i="6" s="1"/>
  <c r="X99" i="6"/>
  <c r="X115" i="6" s="1"/>
  <c r="W99" i="6"/>
  <c r="W115" i="6" s="1"/>
  <c r="H99" i="6"/>
  <c r="H115" i="6" s="1"/>
  <c r="G99" i="6"/>
  <c r="G115" i="6" s="1"/>
  <c r="C99" i="6"/>
  <c r="B99" i="6"/>
  <c r="B115" i="6" s="1"/>
  <c r="M98" i="6"/>
  <c r="M114" i="6" s="1"/>
  <c r="L98" i="6"/>
  <c r="AC97" i="6"/>
  <c r="Z97" i="6"/>
  <c r="Z113" i="6" s="1"/>
  <c r="Y97" i="6"/>
  <c r="Y113" i="6" s="1"/>
  <c r="X97" i="6"/>
  <c r="X113" i="6" s="1"/>
  <c r="W97" i="6"/>
  <c r="W113" i="6" s="1"/>
  <c r="B97" i="6"/>
  <c r="B113" i="6" s="1"/>
  <c r="M96" i="6"/>
  <c r="M112" i="6" s="1"/>
  <c r="H95" i="6"/>
  <c r="G95" i="6"/>
  <c r="B95" i="6"/>
  <c r="B111" i="6" s="1"/>
  <c r="L94" i="6"/>
  <c r="L110" i="6" s="1"/>
  <c r="AD93" i="6"/>
  <c r="AB93" i="6"/>
  <c r="W93" i="6"/>
  <c r="W109" i="6" s="1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AH89" i="6"/>
  <c r="AG89" i="6"/>
  <c r="AF89" i="6"/>
  <c r="AE89" i="6"/>
  <c r="AD89" i="6"/>
  <c r="H89" i="6"/>
  <c r="G89" i="6"/>
  <c r="G232" i="6" s="1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J104" i="6" s="1"/>
  <c r="J120" i="6" s="1"/>
  <c r="I88" i="6"/>
  <c r="H88" i="6"/>
  <c r="G88" i="6"/>
  <c r="F88" i="6"/>
  <c r="E88" i="6"/>
  <c r="D88" i="6"/>
  <c r="C88" i="6"/>
  <c r="B88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G103" i="6" s="1"/>
  <c r="F87" i="6"/>
  <c r="E87" i="6"/>
  <c r="D87" i="6"/>
  <c r="C87" i="6"/>
  <c r="B87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J102" i="6" s="1"/>
  <c r="J118" i="6" s="1"/>
  <c r="I86" i="6"/>
  <c r="H86" i="6"/>
  <c r="G86" i="6"/>
  <c r="F86" i="6"/>
  <c r="E86" i="6"/>
  <c r="D86" i="6"/>
  <c r="C86" i="6"/>
  <c r="B86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L100" i="6" s="1"/>
  <c r="L116" i="6" s="1"/>
  <c r="K84" i="6"/>
  <c r="K100" i="6" s="1"/>
  <c r="K116" i="6" s="1"/>
  <c r="J84" i="6"/>
  <c r="J100" i="6" s="1"/>
  <c r="J116" i="6" s="1"/>
  <c r="I84" i="6"/>
  <c r="H84" i="6"/>
  <c r="G84" i="6"/>
  <c r="F84" i="6"/>
  <c r="E84" i="6"/>
  <c r="D84" i="6"/>
  <c r="C84" i="6"/>
  <c r="B84" i="6"/>
  <c r="AC83" i="6"/>
  <c r="AC21" i="6" s="1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J98" i="6" s="1"/>
  <c r="I82" i="6"/>
  <c r="H82" i="6"/>
  <c r="G82" i="6"/>
  <c r="F82" i="6"/>
  <c r="E82" i="6"/>
  <c r="D82" i="6"/>
  <c r="C82" i="6"/>
  <c r="B82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L96" i="6" s="1"/>
  <c r="L112" i="6" s="1"/>
  <c r="K80" i="6"/>
  <c r="J80" i="6"/>
  <c r="J96" i="6" s="1"/>
  <c r="J112" i="6" s="1"/>
  <c r="I80" i="6"/>
  <c r="H80" i="6"/>
  <c r="G80" i="6"/>
  <c r="F80" i="6"/>
  <c r="E80" i="6"/>
  <c r="D80" i="6"/>
  <c r="C80" i="6"/>
  <c r="B80" i="6"/>
  <c r="AD79" i="6"/>
  <c r="AD206" i="6" s="1"/>
  <c r="AD222" i="6" s="1"/>
  <c r="AC79" i="6"/>
  <c r="AB79" i="6"/>
  <c r="AA79" i="6"/>
  <c r="Z79" i="6"/>
  <c r="Y79" i="6"/>
  <c r="X79" i="6"/>
  <c r="X95" i="6" s="1"/>
  <c r="X111" i="6" s="1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E21" i="6" s="1"/>
  <c r="D79" i="6"/>
  <c r="D21" i="6" s="1"/>
  <c r="C79" i="6"/>
  <c r="C89" i="6" s="1"/>
  <c r="C232" i="6" s="1"/>
  <c r="B79" i="6"/>
  <c r="B89" i="6" s="1"/>
  <c r="B232" i="6" s="1"/>
  <c r="AD78" i="6"/>
  <c r="AD94" i="6" s="1"/>
  <c r="AD110" i="6" s="1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N21" i="6" s="1"/>
  <c r="M78" i="6"/>
  <c r="L78" i="6"/>
  <c r="K78" i="6"/>
  <c r="J78" i="6"/>
  <c r="I78" i="6"/>
  <c r="H78" i="6"/>
  <c r="G78" i="6"/>
  <c r="F78" i="6"/>
  <c r="E78" i="6"/>
  <c r="D78" i="6"/>
  <c r="C78" i="6"/>
  <c r="B78" i="6"/>
  <c r="AD77" i="6"/>
  <c r="AC77" i="6"/>
  <c r="AB77" i="6"/>
  <c r="AA77" i="6"/>
  <c r="Z77" i="6"/>
  <c r="Y77" i="6"/>
  <c r="X77" i="6"/>
  <c r="W77" i="6"/>
  <c r="V77" i="6"/>
  <c r="U77" i="6"/>
  <c r="T77" i="6"/>
  <c r="T89" i="6" s="1"/>
  <c r="S77" i="6"/>
  <c r="S89" i="6" s="1"/>
  <c r="R77" i="6"/>
  <c r="R89" i="6" s="1"/>
  <c r="Q77" i="6"/>
  <c r="P77" i="6"/>
  <c r="O77" i="6"/>
  <c r="O89" i="6" s="1"/>
  <c r="N77" i="6"/>
  <c r="M77" i="6"/>
  <c r="L77" i="6"/>
  <c r="K77" i="6"/>
  <c r="J77" i="6"/>
  <c r="I77" i="6"/>
  <c r="I89" i="6" s="1"/>
  <c r="I232" i="6" s="1"/>
  <c r="H77" i="6"/>
  <c r="G77" i="6"/>
  <c r="F77" i="6"/>
  <c r="E77" i="6"/>
  <c r="D77" i="6"/>
  <c r="C77" i="6"/>
  <c r="B77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H73" i="6"/>
  <c r="AG73" i="6"/>
  <c r="AF73" i="6"/>
  <c r="AE73" i="6"/>
  <c r="AD73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D61" i="6"/>
  <c r="AC61" i="6"/>
  <c r="AB61" i="6"/>
  <c r="AA61" i="6"/>
  <c r="Z61" i="6"/>
  <c r="Y61" i="6"/>
  <c r="X61" i="6"/>
  <c r="W61" i="6"/>
  <c r="W73" i="6" s="1"/>
  <c r="W13" i="6" s="1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H57" i="6"/>
  <c r="AG57" i="6"/>
  <c r="AF57" i="6"/>
  <c r="AE57" i="6"/>
  <c r="AD57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C49" i="6"/>
  <c r="AB49" i="6"/>
  <c r="AB57" i="6" s="1"/>
  <c r="AB10" i="6" s="1"/>
  <c r="AB11" i="6" s="1"/>
  <c r="AB16" i="6" s="1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D46" i="6"/>
  <c r="AC46" i="6"/>
  <c r="AB46" i="6"/>
  <c r="AA46" i="6"/>
  <c r="AA57" i="6" s="1"/>
  <c r="AA10" i="6" s="1"/>
  <c r="AA11" i="6" s="1"/>
  <c r="AA16" i="6" s="1"/>
  <c r="AA18" i="6" s="1"/>
  <c r="Z46" i="6"/>
  <c r="Y46" i="6"/>
  <c r="Y57" i="6" s="1"/>
  <c r="Y10" i="6" s="1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D38" i="6"/>
  <c r="AD36" i="6" s="1"/>
  <c r="G37" i="6"/>
  <c r="AD35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T21" i="6"/>
  <c r="I21" i="6"/>
  <c r="AH16" i="6"/>
  <c r="AG16" i="6"/>
  <c r="AF16" i="6"/>
  <c r="AD15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G11" i="6"/>
  <c r="AF11" i="6"/>
  <c r="AE11" i="6"/>
  <c r="AE16" i="6" s="1"/>
  <c r="AD11" i="6"/>
  <c r="AD16" i="6" s="1"/>
  <c r="AD18" i="6" s="1"/>
  <c r="AD10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G7" i="6"/>
  <c r="AF7" i="6"/>
  <c r="AE7" i="6"/>
  <c r="AD7" i="6"/>
  <c r="AC7" i="6"/>
  <c r="AH7" i="6" s="1"/>
  <c r="AH9" i="6" s="1"/>
  <c r="AH11" i="6" s="1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Y6" i="6"/>
  <c r="U6" i="6"/>
  <c r="R6" i="6"/>
  <c r="Q6" i="6"/>
  <c r="O6" i="6"/>
  <c r="M6" i="6"/>
  <c r="L6" i="6"/>
  <c r="J6" i="6"/>
  <c r="I6" i="6"/>
  <c r="H6" i="6"/>
  <c r="G6" i="6"/>
  <c r="F6" i="6"/>
  <c r="AI5" i="6"/>
  <c r="AH5" i="6"/>
  <c r="Z4" i="6"/>
  <c r="Z6" i="6" s="1"/>
  <c r="Y4" i="6"/>
  <c r="X4" i="6"/>
  <c r="X6" i="6" s="1"/>
  <c r="W4" i="6"/>
  <c r="W6" i="6" s="1"/>
  <c r="V4" i="6"/>
  <c r="V6" i="6" s="1"/>
  <c r="U4" i="6"/>
  <c r="T4" i="6"/>
  <c r="T6" i="6" s="1"/>
  <c r="S4" i="6"/>
  <c r="S6" i="6" s="1"/>
  <c r="R4" i="6"/>
  <c r="Q4" i="6"/>
  <c r="P4" i="6"/>
  <c r="P6" i="6" s="1"/>
  <c r="O4" i="6"/>
  <c r="N4" i="6"/>
  <c r="N6" i="6" s="1"/>
  <c r="M4" i="6"/>
  <c r="L4" i="6"/>
  <c r="K4" i="6"/>
  <c r="K6" i="6" s="1"/>
  <c r="J4" i="6"/>
  <c r="I4" i="6"/>
  <c r="H4" i="6"/>
  <c r="G4" i="6"/>
  <c r="F4" i="6"/>
  <c r="E4" i="6"/>
  <c r="D4" i="6"/>
  <c r="C4" i="6"/>
  <c r="B4" i="6"/>
  <c r="AB354" i="5"/>
  <c r="AB355" i="5" s="1"/>
  <c r="L354" i="5"/>
  <c r="L355" i="5" s="1"/>
  <c r="AB350" i="5"/>
  <c r="AA350" i="5"/>
  <c r="Z350" i="5"/>
  <c r="Y350" i="5"/>
  <c r="X350" i="5"/>
  <c r="W350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AB349" i="5"/>
  <c r="AA349" i="5"/>
  <c r="Z349" i="5"/>
  <c r="Y349" i="5"/>
  <c r="X349" i="5"/>
  <c r="W349" i="5"/>
  <c r="V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AD346" i="5"/>
  <c r="AC346" i="5"/>
  <c r="AB346" i="5"/>
  <c r="AA346" i="5"/>
  <c r="Z346" i="5"/>
  <c r="Y346" i="5"/>
  <c r="X346" i="5"/>
  <c r="W346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T344" i="5"/>
  <c r="S344" i="5"/>
  <c r="R344" i="5"/>
  <c r="Q344" i="5"/>
  <c r="P344" i="5"/>
  <c r="O344" i="5"/>
  <c r="M344" i="5"/>
  <c r="G344" i="5"/>
  <c r="AH343" i="5"/>
  <c r="AG343" i="5"/>
  <c r="AF343" i="5"/>
  <c r="AF344" i="5" s="1"/>
  <c r="AE343" i="5"/>
  <c r="AE344" i="5" s="1"/>
  <c r="AD343" i="5"/>
  <c r="AD344" i="5" s="1"/>
  <c r="AC343" i="5"/>
  <c r="AC344" i="5" s="1"/>
  <c r="AB343" i="5"/>
  <c r="AB344" i="5" s="1"/>
  <c r="AA343" i="5"/>
  <c r="AA344" i="5" s="1"/>
  <c r="Z343" i="5"/>
  <c r="Z344" i="5" s="1"/>
  <c r="Y343" i="5"/>
  <c r="Y344" i="5" s="1"/>
  <c r="X343" i="5"/>
  <c r="X344" i="5" s="1"/>
  <c r="W343" i="5"/>
  <c r="W344" i="5" s="1"/>
  <c r="V343" i="5"/>
  <c r="V344" i="5" s="1"/>
  <c r="U343" i="5"/>
  <c r="U344" i="5" s="1"/>
  <c r="T343" i="5"/>
  <c r="S343" i="5"/>
  <c r="R343" i="5"/>
  <c r="Q343" i="5"/>
  <c r="P343" i="5"/>
  <c r="O343" i="5"/>
  <c r="N343" i="5"/>
  <c r="N344" i="5" s="1"/>
  <c r="M343" i="5"/>
  <c r="L343" i="5"/>
  <c r="L344" i="5" s="1"/>
  <c r="K343" i="5"/>
  <c r="K344" i="5" s="1"/>
  <c r="J343" i="5"/>
  <c r="J344" i="5" s="1"/>
  <c r="I343" i="5"/>
  <c r="I344" i="5" s="1"/>
  <c r="H343" i="5"/>
  <c r="H344" i="5" s="1"/>
  <c r="G343" i="5"/>
  <c r="F343" i="5"/>
  <c r="E343" i="5"/>
  <c r="D343" i="5"/>
  <c r="C343" i="5"/>
  <c r="B343" i="5"/>
  <c r="V341" i="5"/>
  <c r="M341" i="5"/>
  <c r="H341" i="5"/>
  <c r="AA340" i="5"/>
  <c r="Z340" i="5"/>
  <c r="W340" i="5"/>
  <c r="V340" i="5"/>
  <c r="S340" i="5"/>
  <c r="R340" i="5"/>
  <c r="Q340" i="5"/>
  <c r="P340" i="5"/>
  <c r="B340" i="5"/>
  <c r="AG339" i="5"/>
  <c r="AF339" i="5"/>
  <c r="AE339" i="5"/>
  <c r="AD339" i="5"/>
  <c r="AC339" i="5"/>
  <c r="AB339" i="5"/>
  <c r="AB340" i="5" s="1"/>
  <c r="AA339" i="5"/>
  <c r="Z339" i="5"/>
  <c r="Y339" i="5"/>
  <c r="Y340" i="5" s="1"/>
  <c r="X339" i="5"/>
  <c r="X340" i="5" s="1"/>
  <c r="W339" i="5"/>
  <c r="V339" i="5"/>
  <c r="U339" i="5"/>
  <c r="T339" i="5"/>
  <c r="T340" i="5" s="1"/>
  <c r="F339" i="5"/>
  <c r="E339" i="5"/>
  <c r="D339" i="5"/>
  <c r="C339" i="5"/>
  <c r="B339" i="5"/>
  <c r="AH336" i="5"/>
  <c r="AG336" i="5"/>
  <c r="AF336" i="5"/>
  <c r="AE336" i="5"/>
  <c r="AD336" i="5"/>
  <c r="AC336" i="5"/>
  <c r="AB336" i="5"/>
  <c r="AA336" i="5"/>
  <c r="Z336" i="5"/>
  <c r="Y336" i="5"/>
  <c r="X336" i="5"/>
  <c r="W336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B33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AH311" i="5"/>
  <c r="AG311" i="5"/>
  <c r="AF311" i="5"/>
  <c r="AE311" i="5"/>
  <c r="AD311" i="5"/>
  <c r="AC311" i="5"/>
  <c r="AB311" i="5"/>
  <c r="AA311" i="5"/>
  <c r="Z311" i="5"/>
  <c r="Y311" i="5"/>
  <c r="X311" i="5"/>
  <c r="W311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AH300" i="5"/>
  <c r="AG300" i="5"/>
  <c r="AF300" i="5"/>
  <c r="AC300" i="5"/>
  <c r="S300" i="5"/>
  <c r="Q300" i="5"/>
  <c r="P300" i="5"/>
  <c r="O300" i="5"/>
  <c r="N300" i="5"/>
  <c r="M300" i="5"/>
  <c r="L300" i="5"/>
  <c r="K300" i="5"/>
  <c r="J300" i="5"/>
  <c r="I300" i="5"/>
  <c r="H300" i="5"/>
  <c r="G300" i="5"/>
  <c r="AH299" i="5"/>
  <c r="AG299" i="5"/>
  <c r="AF299" i="5"/>
  <c r="AE299" i="5"/>
  <c r="AD299" i="5"/>
  <c r="AC299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AH280" i="5"/>
  <c r="AF280" i="5"/>
  <c r="AE280" i="5"/>
  <c r="AD280" i="5"/>
  <c r="AC280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J280" i="5" s="1"/>
  <c r="J37" i="5" s="1"/>
  <c r="I268" i="5"/>
  <c r="H268" i="5"/>
  <c r="G268" i="5"/>
  <c r="F268" i="5"/>
  <c r="E268" i="5"/>
  <c r="D268" i="5"/>
  <c r="C268" i="5"/>
  <c r="B268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O34" i="5" s="1"/>
  <c r="N264" i="5"/>
  <c r="N34" i="5" s="1"/>
  <c r="M264" i="5"/>
  <c r="L264" i="5"/>
  <c r="L34" i="5" s="1"/>
  <c r="K264" i="5"/>
  <c r="K34" i="5" s="1"/>
  <c r="J264" i="5"/>
  <c r="J34" i="5" s="1"/>
  <c r="I264" i="5"/>
  <c r="I34" i="5" s="1"/>
  <c r="I35" i="5" s="1"/>
  <c r="I38" i="5" s="1"/>
  <c r="H264" i="5"/>
  <c r="H34" i="5" s="1"/>
  <c r="G264" i="5"/>
  <c r="G34" i="5" s="1"/>
  <c r="F264" i="5"/>
  <c r="E264" i="5"/>
  <c r="D264" i="5"/>
  <c r="C264" i="5"/>
  <c r="B264" i="5"/>
  <c r="AD258" i="5"/>
  <c r="AC256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V248" i="5"/>
  <c r="U248" i="5"/>
  <c r="R248" i="5"/>
  <c r="Q248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R232" i="5"/>
  <c r="Q232" i="5"/>
  <c r="O232" i="5"/>
  <c r="O248" i="5" s="1"/>
  <c r="N232" i="5"/>
  <c r="M232" i="5"/>
  <c r="M248" i="5" s="1"/>
  <c r="L232" i="5"/>
  <c r="L248" i="5" s="1"/>
  <c r="I232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Z216" i="5"/>
  <c r="Z232" i="5" s="1"/>
  <c r="Z248" i="5" s="1"/>
  <c r="Y216" i="5"/>
  <c r="Y232" i="5" s="1"/>
  <c r="Y248" i="5" s="1"/>
  <c r="X216" i="5"/>
  <c r="X232" i="5" s="1"/>
  <c r="X248" i="5" s="1"/>
  <c r="W216" i="5"/>
  <c r="W232" i="5" s="1"/>
  <c r="W248" i="5" s="1"/>
  <c r="V216" i="5"/>
  <c r="V232" i="5" s="1"/>
  <c r="U216" i="5"/>
  <c r="U232" i="5" s="1"/>
  <c r="T216" i="5"/>
  <c r="T232" i="5" s="1"/>
  <c r="T248" i="5" s="1"/>
  <c r="S216" i="5"/>
  <c r="S232" i="5" s="1"/>
  <c r="S248" i="5" s="1"/>
  <c r="R216" i="5"/>
  <c r="Q216" i="5"/>
  <c r="P216" i="5"/>
  <c r="P232" i="5" s="1"/>
  <c r="O216" i="5"/>
  <c r="N216" i="5"/>
  <c r="M216" i="5"/>
  <c r="L216" i="5"/>
  <c r="K216" i="5"/>
  <c r="K232" i="5" s="1"/>
  <c r="K248" i="5" s="1"/>
  <c r="J216" i="5"/>
  <c r="J232" i="5" s="1"/>
  <c r="I216" i="5"/>
  <c r="H216" i="5"/>
  <c r="H232" i="5" s="1"/>
  <c r="G216" i="5"/>
  <c r="G232" i="5" s="1"/>
  <c r="F216" i="5"/>
  <c r="F232" i="5" s="1"/>
  <c r="E216" i="5"/>
  <c r="E232" i="5" s="1"/>
  <c r="D216" i="5"/>
  <c r="D232" i="5" s="1"/>
  <c r="C216" i="5"/>
  <c r="C232" i="5" s="1"/>
  <c r="B216" i="5"/>
  <c r="B232" i="5" s="1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V177" i="5"/>
  <c r="U177" i="5"/>
  <c r="T177" i="5"/>
  <c r="V176" i="5"/>
  <c r="U176" i="5"/>
  <c r="T176" i="5"/>
  <c r="V175" i="5"/>
  <c r="O175" i="5"/>
  <c r="O176" i="5" s="1"/>
  <c r="O177" i="5" s="1"/>
  <c r="V174" i="5"/>
  <c r="U174" i="5"/>
  <c r="U175" i="5" s="1"/>
  <c r="T174" i="5"/>
  <c r="T175" i="5" s="1"/>
  <c r="K174" i="5"/>
  <c r="V173" i="5"/>
  <c r="U173" i="5"/>
  <c r="T173" i="5"/>
  <c r="S173" i="5"/>
  <c r="R173" i="5"/>
  <c r="Q173" i="5"/>
  <c r="P173" i="5"/>
  <c r="O173" i="5"/>
  <c r="O174" i="5" s="1"/>
  <c r="N173" i="5"/>
  <c r="N174" i="5" s="1"/>
  <c r="M173" i="5"/>
  <c r="L173" i="5"/>
  <c r="K173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H153" i="5"/>
  <c r="AG153" i="5"/>
  <c r="AF153" i="5"/>
  <c r="AE153" i="5"/>
  <c r="AD153" i="5"/>
  <c r="AC153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D153" i="5" s="1"/>
  <c r="D27" i="5" s="1"/>
  <c r="C143" i="5"/>
  <c r="B143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J153" i="5" s="1"/>
  <c r="J27" i="5" s="1"/>
  <c r="I142" i="5"/>
  <c r="H142" i="5"/>
  <c r="G142" i="5"/>
  <c r="F142" i="5"/>
  <c r="E142" i="5"/>
  <c r="D142" i="5"/>
  <c r="C142" i="5"/>
  <c r="B142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O153" i="5" s="1"/>
  <c r="O27" i="5" s="1"/>
  <c r="N141" i="5"/>
  <c r="N153" i="5" s="1"/>
  <c r="N27" i="5" s="1"/>
  <c r="M141" i="5"/>
  <c r="M153" i="5" s="1"/>
  <c r="M27" i="5" s="1"/>
  <c r="L141" i="5"/>
  <c r="L153" i="5" s="1"/>
  <c r="L27" i="5" s="1"/>
  <c r="K141" i="5"/>
  <c r="J141" i="5"/>
  <c r="I141" i="5"/>
  <c r="H141" i="5"/>
  <c r="G141" i="5"/>
  <c r="F141" i="5"/>
  <c r="E141" i="5"/>
  <c r="D141" i="5"/>
  <c r="C141" i="5"/>
  <c r="B141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H137" i="5"/>
  <c r="AG137" i="5"/>
  <c r="AF137" i="5"/>
  <c r="AE137" i="5"/>
  <c r="AD137" i="5"/>
  <c r="AC137" i="5"/>
  <c r="AC134" i="5" s="1"/>
  <c r="AB137" i="5"/>
  <c r="AA137" i="5"/>
  <c r="Z137" i="5"/>
  <c r="Z24" i="5" s="1"/>
  <c r="Y137" i="5"/>
  <c r="X137" i="5"/>
  <c r="W137" i="5"/>
  <c r="V137" i="5"/>
  <c r="U137" i="5"/>
  <c r="U24" i="5" s="1"/>
  <c r="T137" i="5"/>
  <c r="S137" i="5"/>
  <c r="R137" i="5"/>
  <c r="AC133" i="5" s="1"/>
  <c r="Q137" i="5"/>
  <c r="P137" i="5"/>
  <c r="P24" i="5" s="1"/>
  <c r="O137" i="5"/>
  <c r="O24" i="5" s="1"/>
  <c r="N137" i="5"/>
  <c r="N24" i="5" s="1"/>
  <c r="N25" i="5" s="1"/>
  <c r="N28" i="5" s="1"/>
  <c r="M137" i="5"/>
  <c r="M24" i="5" s="1"/>
  <c r="M25" i="5" s="1"/>
  <c r="M28" i="5" s="1"/>
  <c r="L137" i="5"/>
  <c r="L24" i="5" s="1"/>
  <c r="L25" i="5" s="1"/>
  <c r="L28" i="5" s="1"/>
  <c r="K137" i="5"/>
  <c r="K24" i="5" s="1"/>
  <c r="K25" i="5" s="1"/>
  <c r="K28" i="5" s="1"/>
  <c r="J137" i="5"/>
  <c r="J24" i="5" s="1"/>
  <c r="J25" i="5" s="1"/>
  <c r="J28" i="5" s="1"/>
  <c r="I137" i="5"/>
  <c r="H137" i="5"/>
  <c r="G137" i="5"/>
  <c r="F137" i="5"/>
  <c r="E137" i="5"/>
  <c r="D137" i="5"/>
  <c r="D24" i="5" s="1"/>
  <c r="C137" i="5"/>
  <c r="B137" i="5"/>
  <c r="AD135" i="5"/>
  <c r="AC135" i="5"/>
  <c r="AF134" i="5"/>
  <c r="AG133" i="5"/>
  <c r="AF133" i="5"/>
  <c r="AE133" i="5"/>
  <c r="AG132" i="5"/>
  <c r="AH131" i="5"/>
  <c r="AD131" i="5"/>
  <c r="AC131" i="5"/>
  <c r="AD129" i="5"/>
  <c r="AC129" i="5"/>
  <c r="AD128" i="5"/>
  <c r="AD127" i="5"/>
  <c r="AD125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B121" i="5"/>
  <c r="X121" i="5"/>
  <c r="W121" i="5"/>
  <c r="V121" i="5"/>
  <c r="T121" i="5"/>
  <c r="S121" i="5"/>
  <c r="R121" i="5"/>
  <c r="Q121" i="5"/>
  <c r="O121" i="5"/>
  <c r="N121" i="5"/>
  <c r="N248" i="5" s="1"/>
  <c r="M121" i="5"/>
  <c r="L121" i="5"/>
  <c r="K121" i="5"/>
  <c r="I121" i="5"/>
  <c r="D121" i="5"/>
  <c r="B121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B105" i="5"/>
  <c r="AA105" i="5"/>
  <c r="AA121" i="5" s="1"/>
  <c r="Z105" i="5"/>
  <c r="Z121" i="5" s="1"/>
  <c r="Y105" i="5"/>
  <c r="Y121" i="5" s="1"/>
  <c r="X105" i="5"/>
  <c r="W105" i="5"/>
  <c r="V105" i="5"/>
  <c r="U105" i="5"/>
  <c r="U121" i="5" s="1"/>
  <c r="T105" i="5"/>
  <c r="S105" i="5"/>
  <c r="R105" i="5"/>
  <c r="Q105" i="5"/>
  <c r="P105" i="5"/>
  <c r="P121" i="5" s="1"/>
  <c r="O105" i="5"/>
  <c r="N105" i="5"/>
  <c r="M105" i="5"/>
  <c r="L105" i="5"/>
  <c r="K105" i="5"/>
  <c r="J105" i="5"/>
  <c r="J121" i="5" s="1"/>
  <c r="I105" i="5"/>
  <c r="H105" i="5"/>
  <c r="H121" i="5" s="1"/>
  <c r="G105" i="5"/>
  <c r="G121" i="5" s="1"/>
  <c r="F105" i="5"/>
  <c r="F121" i="5" s="1"/>
  <c r="E105" i="5"/>
  <c r="E121" i="5" s="1"/>
  <c r="D105" i="5"/>
  <c r="C105" i="5"/>
  <c r="C121" i="5" s="1"/>
  <c r="B105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D73" i="5"/>
  <c r="AC73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C61" i="5"/>
  <c r="AB61" i="5"/>
  <c r="AA61" i="5"/>
  <c r="Z61" i="5"/>
  <c r="Z73" i="5" s="1"/>
  <c r="Z13" i="5" s="1"/>
  <c r="Y61" i="5"/>
  <c r="Y73" i="5" s="1"/>
  <c r="Y13" i="5" s="1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H57" i="5"/>
  <c r="AG57" i="5"/>
  <c r="AF57" i="5"/>
  <c r="AE57" i="5"/>
  <c r="AD57" i="5"/>
  <c r="AC57" i="5"/>
  <c r="AB57" i="5"/>
  <c r="AB10" i="5" s="1"/>
  <c r="AA57" i="5"/>
  <c r="AA10" i="5" s="1"/>
  <c r="AA354" i="5" s="1"/>
  <c r="AA355" i="5" s="1"/>
  <c r="Z57" i="5"/>
  <c r="Z10" i="5" s="1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M10" i="5" s="1"/>
  <c r="M354" i="5" s="1"/>
  <c r="M355" i="5" s="1"/>
  <c r="L57" i="5"/>
  <c r="L10" i="5" s="1"/>
  <c r="K57" i="5"/>
  <c r="J57" i="5"/>
  <c r="J10" i="5" s="1"/>
  <c r="J354" i="5" s="1"/>
  <c r="J355" i="5" s="1"/>
  <c r="I57" i="5"/>
  <c r="I10" i="5" s="1"/>
  <c r="I354" i="5" s="1"/>
  <c r="I355" i="5" s="1"/>
  <c r="H57" i="5"/>
  <c r="H10" i="5" s="1"/>
  <c r="G57" i="5"/>
  <c r="G10" i="5" s="1"/>
  <c r="F57" i="5"/>
  <c r="F10" i="5" s="1"/>
  <c r="E57" i="5"/>
  <c r="E10" i="5" s="1"/>
  <c r="D57" i="5"/>
  <c r="D10" i="5" s="1"/>
  <c r="D11" i="5" s="1"/>
  <c r="D16" i="5" s="1"/>
  <c r="C57" i="5"/>
  <c r="C10" i="5" s="1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Y38" i="5"/>
  <c r="X38" i="5"/>
  <c r="V38" i="5"/>
  <c r="F38" i="5"/>
  <c r="AH37" i="5"/>
  <c r="AG37" i="5"/>
  <c r="AG280" i="5" s="1"/>
  <c r="AF37" i="5"/>
  <c r="AE37" i="5"/>
  <c r="AD37" i="5"/>
  <c r="AC37" i="5"/>
  <c r="U35" i="5"/>
  <c r="U38" i="5" s="1"/>
  <c r="R35" i="5"/>
  <c r="R38" i="5" s="1"/>
  <c r="Q35" i="5"/>
  <c r="Q38" i="5" s="1"/>
  <c r="N35" i="5"/>
  <c r="N38" i="5" s="1"/>
  <c r="M35" i="5"/>
  <c r="M38" i="5" s="1"/>
  <c r="L35" i="5"/>
  <c r="L38" i="5" s="1"/>
  <c r="K35" i="5"/>
  <c r="K38" i="5" s="1"/>
  <c r="H35" i="5"/>
  <c r="H38" i="5" s="1"/>
  <c r="AB34" i="5"/>
  <c r="AA34" i="5"/>
  <c r="AA35" i="5" s="1"/>
  <c r="AA38" i="5" s="1"/>
  <c r="Z34" i="5"/>
  <c r="Y34" i="5"/>
  <c r="Y35" i="5" s="1"/>
  <c r="X34" i="5"/>
  <c r="W34" i="5"/>
  <c r="V34" i="5"/>
  <c r="V35" i="5" s="1"/>
  <c r="U34" i="5"/>
  <c r="T34" i="5"/>
  <c r="S34" i="5"/>
  <c r="R34" i="5"/>
  <c r="Q34" i="5"/>
  <c r="P34" i="5"/>
  <c r="M34" i="5"/>
  <c r="F34" i="5"/>
  <c r="E34" i="5"/>
  <c r="E35" i="5" s="1"/>
  <c r="E38" i="5" s="1"/>
  <c r="D34" i="5"/>
  <c r="C34" i="5"/>
  <c r="C35" i="5" s="1"/>
  <c r="C38" i="5" s="1"/>
  <c r="B34" i="5"/>
  <c r="B35" i="5" s="1"/>
  <c r="B38" i="5" s="1"/>
  <c r="AH32" i="5"/>
  <c r="AG32" i="5"/>
  <c r="AF32" i="5"/>
  <c r="AE32" i="5"/>
  <c r="AD32" i="5"/>
  <c r="AC32" i="5"/>
  <c r="AB32" i="5"/>
  <c r="AB35" i="5" s="1"/>
  <c r="AB38" i="5" s="1"/>
  <c r="AA32" i="5"/>
  <c r="Z32" i="5"/>
  <c r="Y32" i="5"/>
  <c r="X32" i="5"/>
  <c r="X35" i="5" s="1"/>
  <c r="W32" i="5"/>
  <c r="W35" i="5" s="1"/>
  <c r="W38" i="5" s="1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F35" i="5" s="1"/>
  <c r="E32" i="5"/>
  <c r="D32" i="5"/>
  <c r="C32" i="5"/>
  <c r="AC28" i="5"/>
  <c r="AC26" i="5" s="1"/>
  <c r="AB28" i="5"/>
  <c r="AA28" i="5"/>
  <c r="Z28" i="5"/>
  <c r="Y28" i="5"/>
  <c r="X28" i="5"/>
  <c r="W28" i="5"/>
  <c r="V28" i="5"/>
  <c r="U28" i="5"/>
  <c r="T28" i="5"/>
  <c r="Q28" i="5"/>
  <c r="B28" i="5"/>
  <c r="AC25" i="5"/>
  <c r="W25" i="5"/>
  <c r="V25" i="5"/>
  <c r="G25" i="5"/>
  <c r="G28" i="5" s="1"/>
  <c r="F25" i="5"/>
  <c r="F28" i="5" s="1"/>
  <c r="E25" i="5"/>
  <c r="E28" i="5" s="1"/>
  <c r="D25" i="5"/>
  <c r="D28" i="5" s="1"/>
  <c r="C25" i="5"/>
  <c r="C28" i="5" s="1"/>
  <c r="AB24" i="5"/>
  <c r="AA24" i="5"/>
  <c r="Y24" i="5"/>
  <c r="X24" i="5"/>
  <c r="W24" i="5"/>
  <c r="V24" i="5"/>
  <c r="T24" i="5"/>
  <c r="S24" i="5"/>
  <c r="S25" i="5" s="1"/>
  <c r="S28" i="5" s="1"/>
  <c r="R24" i="5"/>
  <c r="Q24" i="5"/>
  <c r="Q25" i="5" s="1"/>
  <c r="I24" i="5"/>
  <c r="I25" i="5" s="1"/>
  <c r="I28" i="5" s="1"/>
  <c r="H24" i="5"/>
  <c r="H25" i="5" s="1"/>
  <c r="H28" i="5" s="1"/>
  <c r="G24" i="5"/>
  <c r="F24" i="5"/>
  <c r="E24" i="5"/>
  <c r="C24" i="5"/>
  <c r="B24" i="5"/>
  <c r="B25" i="5" s="1"/>
  <c r="AH22" i="5"/>
  <c r="AG22" i="5"/>
  <c r="AF22" i="5"/>
  <c r="AE22" i="5"/>
  <c r="AD22" i="5"/>
  <c r="AC22" i="5"/>
  <c r="AB22" i="5"/>
  <c r="AB25" i="5" s="1"/>
  <c r="AA22" i="5"/>
  <c r="AA25" i="5" s="1"/>
  <c r="Z22" i="5"/>
  <c r="Z25" i="5" s="1"/>
  <c r="Y22" i="5"/>
  <c r="Y25" i="5" s="1"/>
  <c r="X22" i="5"/>
  <c r="X25" i="5" s="1"/>
  <c r="W22" i="5"/>
  <c r="V22" i="5"/>
  <c r="U22" i="5"/>
  <c r="U25" i="5" s="1"/>
  <c r="T22" i="5"/>
  <c r="T25" i="5" s="1"/>
  <c r="S22" i="5"/>
  <c r="R22" i="5"/>
  <c r="R25" i="5" s="1"/>
  <c r="R28" i="5" s="1"/>
  <c r="Q22" i="5"/>
  <c r="P22" i="5"/>
  <c r="P25" i="5" s="1"/>
  <c r="P28" i="5" s="1"/>
  <c r="O22" i="5"/>
  <c r="O25" i="5" s="1"/>
  <c r="O28" i="5" s="1"/>
  <c r="N22" i="5"/>
  <c r="M22" i="5"/>
  <c r="L22" i="5"/>
  <c r="K22" i="5"/>
  <c r="J22" i="5"/>
  <c r="I22" i="5"/>
  <c r="H22" i="5"/>
  <c r="G22" i="5"/>
  <c r="F22" i="5"/>
  <c r="E22" i="5"/>
  <c r="D22" i="5"/>
  <c r="C22" i="5"/>
  <c r="O16" i="5"/>
  <c r="AG14" i="5"/>
  <c r="AF14" i="5"/>
  <c r="AE14" i="5"/>
  <c r="AC14" i="5"/>
  <c r="AB14" i="5"/>
  <c r="AA14" i="5"/>
  <c r="Z14" i="5"/>
  <c r="Y14" i="5"/>
  <c r="X14" i="5"/>
  <c r="W14" i="5"/>
  <c r="V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H13" i="5"/>
  <c r="AH73" i="5" s="1"/>
  <c r="AG13" i="5"/>
  <c r="AG73" i="5" s="1"/>
  <c r="AF13" i="5"/>
  <c r="AF73" i="5" s="1"/>
  <c r="AE13" i="5"/>
  <c r="AE73" i="5" s="1"/>
  <c r="AD13" i="5"/>
  <c r="AC13" i="5"/>
  <c r="AB12" i="5"/>
  <c r="AA12" i="5"/>
  <c r="Z12" i="5"/>
  <c r="Y12" i="5"/>
  <c r="X12" i="5"/>
  <c r="X341" i="5" s="1"/>
  <c r="W12" i="5"/>
  <c r="W341" i="5" s="1"/>
  <c r="V12" i="5"/>
  <c r="U12" i="5"/>
  <c r="U341" i="5" s="1"/>
  <c r="T12" i="5"/>
  <c r="T341" i="5" s="1"/>
  <c r="S12" i="5"/>
  <c r="S341" i="5" s="1"/>
  <c r="R12" i="5"/>
  <c r="R341" i="5" s="1"/>
  <c r="Q12" i="5"/>
  <c r="Q341" i="5" s="1"/>
  <c r="P12" i="5"/>
  <c r="P341" i="5" s="1"/>
  <c r="O12" i="5"/>
  <c r="O341" i="5" s="1"/>
  <c r="N12" i="5"/>
  <c r="N341" i="5" s="1"/>
  <c r="M12" i="5"/>
  <c r="L12" i="5"/>
  <c r="L341" i="5" s="1"/>
  <c r="K12" i="5"/>
  <c r="K341" i="5" s="1"/>
  <c r="J12" i="5"/>
  <c r="J341" i="5" s="1"/>
  <c r="I12" i="5"/>
  <c r="I341" i="5" s="1"/>
  <c r="H12" i="5"/>
  <c r="G12" i="5"/>
  <c r="G341" i="5" s="1"/>
  <c r="F12" i="5"/>
  <c r="F341" i="5" s="1"/>
  <c r="E12" i="5"/>
  <c r="E341" i="5" s="1"/>
  <c r="D12" i="5"/>
  <c r="D341" i="5" s="1"/>
  <c r="C12" i="5"/>
  <c r="C341" i="5" s="1"/>
  <c r="B12" i="5"/>
  <c r="P11" i="5"/>
  <c r="P16" i="5" s="1"/>
  <c r="O11" i="5"/>
  <c r="L11" i="5"/>
  <c r="L16" i="5" s="1"/>
  <c r="X10" i="5"/>
  <c r="X354" i="5" s="1"/>
  <c r="X355" i="5" s="1"/>
  <c r="W10" i="5"/>
  <c r="W354" i="5" s="1"/>
  <c r="W355" i="5" s="1"/>
  <c r="V10" i="5"/>
  <c r="U10" i="5"/>
  <c r="U354" i="5" s="1"/>
  <c r="U355" i="5" s="1"/>
  <c r="T10" i="5"/>
  <c r="T354" i="5" s="1"/>
  <c r="T355" i="5" s="1"/>
  <c r="S10" i="5"/>
  <c r="S354" i="5" s="1"/>
  <c r="S355" i="5" s="1"/>
  <c r="R10" i="5"/>
  <c r="R354" i="5" s="1"/>
  <c r="R355" i="5" s="1"/>
  <c r="Q10" i="5"/>
  <c r="Q354" i="5" s="1"/>
  <c r="Q355" i="5" s="1"/>
  <c r="P10" i="5"/>
  <c r="P354" i="5" s="1"/>
  <c r="P355" i="5" s="1"/>
  <c r="O10" i="5"/>
  <c r="O354" i="5" s="1"/>
  <c r="O355" i="5" s="1"/>
  <c r="N10" i="5"/>
  <c r="N354" i="5" s="1"/>
  <c r="N355" i="5" s="1"/>
  <c r="K10" i="5"/>
  <c r="K354" i="5" s="1"/>
  <c r="K355" i="5" s="1"/>
  <c r="B10" i="5"/>
  <c r="AC9" i="5"/>
  <c r="AB9" i="5"/>
  <c r="AA9" i="5"/>
  <c r="Z9" i="5"/>
  <c r="Y9" i="5"/>
  <c r="X9" i="5"/>
  <c r="W9" i="5"/>
  <c r="V9" i="5"/>
  <c r="U9" i="5"/>
  <c r="T9" i="5"/>
  <c r="T7" i="5" s="1"/>
  <c r="S9" i="5"/>
  <c r="R9" i="5"/>
  <c r="Q9" i="5"/>
  <c r="Q7" i="5" s="1"/>
  <c r="P9" i="5"/>
  <c r="P7" i="5" s="1"/>
  <c r="O9" i="5"/>
  <c r="N9" i="5"/>
  <c r="M9" i="5"/>
  <c r="L9" i="5"/>
  <c r="K9" i="5"/>
  <c r="J9" i="5"/>
  <c r="I9" i="5"/>
  <c r="H9" i="5"/>
  <c r="G9" i="5"/>
  <c r="F9" i="5"/>
  <c r="E9" i="5"/>
  <c r="D9" i="5"/>
  <c r="D7" i="5" s="1"/>
  <c r="C9" i="5"/>
  <c r="C7" i="5" s="1"/>
  <c r="B9" i="5"/>
  <c r="B11" i="5" s="1"/>
  <c r="B16" i="5" s="1"/>
  <c r="AH8" i="5"/>
  <c r="AG8" i="5"/>
  <c r="AF8" i="5"/>
  <c r="AE8" i="5"/>
  <c r="AD8" i="5"/>
  <c r="AC8" i="5"/>
  <c r="AB8" i="5"/>
  <c r="AA8" i="5"/>
  <c r="Z8" i="5"/>
  <c r="Y8" i="5"/>
  <c r="X8" i="5"/>
  <c r="X11" i="5" s="1"/>
  <c r="X16" i="5" s="1"/>
  <c r="W8" i="5"/>
  <c r="V8" i="5"/>
  <c r="U8" i="5"/>
  <c r="T8" i="5"/>
  <c r="S8" i="5"/>
  <c r="R8" i="5"/>
  <c r="Q8" i="5"/>
  <c r="Q11" i="5" s="1"/>
  <c r="Q16" i="5" s="1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C11" i="5" s="1"/>
  <c r="C16" i="5" s="1"/>
  <c r="N7" i="5"/>
  <c r="AD6" i="5"/>
  <c r="X6" i="5"/>
  <c r="V6" i="5"/>
  <c r="U6" i="5"/>
  <c r="T6" i="5"/>
  <c r="R6" i="5"/>
  <c r="Q6" i="5"/>
  <c r="P6" i="5"/>
  <c r="M6" i="5"/>
  <c r="AH5" i="5"/>
  <c r="AG5" i="5"/>
  <c r="AF5" i="5"/>
  <c r="AE5" i="5"/>
  <c r="AD5" i="5"/>
  <c r="AD4" i="5" s="1"/>
  <c r="AC5" i="5"/>
  <c r="AB5" i="5"/>
  <c r="AA5" i="5"/>
  <c r="Z5" i="5"/>
  <c r="Y5" i="5"/>
  <c r="X5" i="5"/>
  <c r="W5" i="5"/>
  <c r="V5" i="5"/>
  <c r="U5" i="5"/>
  <c r="T5" i="5"/>
  <c r="S5" i="5"/>
  <c r="S4" i="5" s="1"/>
  <c r="S7" i="5" s="1"/>
  <c r="R5" i="5"/>
  <c r="Q5" i="5"/>
  <c r="P5" i="5"/>
  <c r="P4" i="5" s="1"/>
  <c r="O5" i="5"/>
  <c r="N5" i="5"/>
  <c r="M5" i="5"/>
  <c r="M4" i="5" s="1"/>
  <c r="L5" i="5"/>
  <c r="K5" i="5"/>
  <c r="J5" i="5"/>
  <c r="I5" i="5"/>
  <c r="H5" i="5"/>
  <c r="G5" i="5"/>
  <c r="F5" i="5"/>
  <c r="E5" i="5"/>
  <c r="D5" i="5"/>
  <c r="C5" i="5"/>
  <c r="B5" i="5"/>
  <c r="AE4" i="5"/>
  <c r="AA4" i="5"/>
  <c r="AA7" i="5" s="1"/>
  <c r="Z4" i="5"/>
  <c r="Z6" i="5" s="1"/>
  <c r="Y4" i="5"/>
  <c r="Y6" i="5" s="1"/>
  <c r="X4" i="5"/>
  <c r="X7" i="5" s="1"/>
  <c r="W4" i="5"/>
  <c r="W7" i="5" s="1"/>
  <c r="V4" i="5"/>
  <c r="U4" i="5"/>
  <c r="U7" i="5" s="1"/>
  <c r="T4" i="5"/>
  <c r="R4" i="5"/>
  <c r="R7" i="5" s="1"/>
  <c r="Q4" i="5"/>
  <c r="N4" i="5"/>
  <c r="I4" i="5"/>
  <c r="D4" i="5"/>
  <c r="D6" i="5" s="1"/>
  <c r="C4" i="5"/>
  <c r="C6" i="5" s="1"/>
  <c r="F4" i="4"/>
  <c r="E4" i="4"/>
  <c r="D4" i="4"/>
  <c r="C4" i="4"/>
  <c r="B4" i="4"/>
  <c r="AC696" i="3"/>
  <c r="AB696" i="3"/>
  <c r="AA696" i="3"/>
  <c r="Z696" i="3"/>
  <c r="Y696" i="3"/>
  <c r="X696" i="3"/>
  <c r="W696" i="3"/>
  <c r="V696" i="3"/>
  <c r="U696" i="3"/>
  <c r="AC680" i="3"/>
  <c r="AB680" i="3"/>
  <c r="AA680" i="3"/>
  <c r="Z680" i="3"/>
  <c r="Y680" i="3"/>
  <c r="X680" i="3"/>
  <c r="W680" i="3"/>
  <c r="V680" i="3"/>
  <c r="AE664" i="3"/>
  <c r="AD664" i="3"/>
  <c r="AC664" i="3"/>
  <c r="AB664" i="3"/>
  <c r="AA664" i="3"/>
  <c r="Z664" i="3"/>
  <c r="Y664" i="3"/>
  <c r="X664" i="3"/>
  <c r="W664" i="3"/>
  <c r="V664" i="3"/>
  <c r="U664" i="3"/>
  <c r="S664" i="3"/>
  <c r="R664" i="3"/>
  <c r="Q664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B664" i="3"/>
  <c r="T661" i="3"/>
  <c r="T664" i="3" s="1"/>
  <c r="AE648" i="3"/>
  <c r="AD648" i="3"/>
  <c r="AC648" i="3"/>
  <c r="AB648" i="3"/>
  <c r="AA648" i="3"/>
  <c r="Z648" i="3"/>
  <c r="Y648" i="3"/>
  <c r="X648" i="3"/>
  <c r="W648" i="3"/>
  <c r="V648" i="3"/>
  <c r="U648" i="3"/>
  <c r="T648" i="3"/>
  <c r="S648" i="3"/>
  <c r="R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B648" i="3"/>
  <c r="AE632" i="3"/>
  <c r="AD632" i="3"/>
  <c r="AC632" i="3"/>
  <c r="AB632" i="3"/>
  <c r="AA632" i="3"/>
  <c r="Z632" i="3"/>
  <c r="Y632" i="3"/>
  <c r="X632" i="3"/>
  <c r="W632" i="3"/>
  <c r="V632" i="3"/>
  <c r="U632" i="3"/>
  <c r="T632" i="3"/>
  <c r="S632" i="3"/>
  <c r="R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B632" i="3"/>
  <c r="AE507" i="3"/>
  <c r="AD507" i="3"/>
  <c r="X504" i="3"/>
  <c r="T504" i="3"/>
  <c r="S504" i="3"/>
  <c r="R504" i="3"/>
  <c r="S503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R503" i="3" s="1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O503" i="3" s="1"/>
  <c r="O504" i="3" s="1"/>
  <c r="N501" i="3"/>
  <c r="N503" i="3" s="1"/>
  <c r="N504" i="3" s="1"/>
  <c r="M501" i="3"/>
  <c r="L501" i="3"/>
  <c r="K501" i="3"/>
  <c r="J501" i="3"/>
  <c r="I501" i="3"/>
  <c r="H501" i="3"/>
  <c r="G501" i="3"/>
  <c r="F501" i="3"/>
  <c r="E501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AE499" i="3"/>
  <c r="AD499" i="3"/>
  <c r="AD503" i="3" s="1"/>
  <c r="AD504" i="3" s="1"/>
  <c r="AC499" i="3"/>
  <c r="AC503" i="3" s="1"/>
  <c r="AC504" i="3" s="1"/>
  <c r="AB499" i="3"/>
  <c r="AB503" i="3" s="1"/>
  <c r="AB504" i="3" s="1"/>
  <c r="AA499" i="3"/>
  <c r="AA503" i="3" s="1"/>
  <c r="AA504" i="3" s="1"/>
  <c r="Z499" i="3"/>
  <c r="Y499" i="3"/>
  <c r="X499" i="3"/>
  <c r="X503" i="3" s="1"/>
  <c r="W499" i="3"/>
  <c r="V499" i="3"/>
  <c r="U499" i="3"/>
  <c r="T499" i="3"/>
  <c r="T503" i="3" s="1"/>
  <c r="S499" i="3"/>
  <c r="R499" i="3"/>
  <c r="Q499" i="3"/>
  <c r="P499" i="3"/>
  <c r="P503" i="3" s="1"/>
  <c r="P504" i="3" s="1"/>
  <c r="O499" i="3"/>
  <c r="N499" i="3"/>
  <c r="M499" i="3"/>
  <c r="L499" i="3"/>
  <c r="K499" i="3"/>
  <c r="J499" i="3"/>
  <c r="I499" i="3"/>
  <c r="H499" i="3"/>
  <c r="H503" i="3" s="1"/>
  <c r="H504" i="3" s="1"/>
  <c r="G499" i="3"/>
  <c r="F499" i="3"/>
  <c r="F503" i="3" s="1"/>
  <c r="F504" i="3" s="1"/>
  <c r="E499" i="3"/>
  <c r="E503" i="3" s="1"/>
  <c r="E504" i="3" s="1"/>
  <c r="AE497" i="3"/>
  <c r="AD497" i="3"/>
  <c r="AC497" i="3"/>
  <c r="AB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AB496" i="3"/>
  <c r="R496" i="3"/>
  <c r="AE495" i="3"/>
  <c r="AD495" i="3"/>
  <c r="AC495" i="3"/>
  <c r="AB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AF494" i="3"/>
  <c r="AD494" i="3"/>
  <c r="AC494" i="3"/>
  <c r="AB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M496" i="3" s="1"/>
  <c r="L494" i="3"/>
  <c r="K494" i="3"/>
  <c r="J494" i="3"/>
  <c r="I494" i="3"/>
  <c r="H494" i="3"/>
  <c r="G494" i="3"/>
  <c r="F494" i="3"/>
  <c r="E494" i="3"/>
  <c r="AD493" i="3"/>
  <c r="AD496" i="3" s="1"/>
  <c r="AC493" i="3"/>
  <c r="AC496" i="3" s="1"/>
  <c r="AC505" i="3" s="1"/>
  <c r="AC507" i="3" s="1"/>
  <c r="Q493" i="3"/>
  <c r="E493" i="3"/>
  <c r="E496" i="3" s="1"/>
  <c r="E505" i="3" s="1"/>
  <c r="BG491" i="3"/>
  <c r="BF491" i="3"/>
  <c r="BE491" i="3"/>
  <c r="BD491" i="3"/>
  <c r="BC491" i="3"/>
  <c r="BB491" i="3"/>
  <c r="BA491" i="3"/>
  <c r="AZ491" i="3"/>
  <c r="AY491" i="3"/>
  <c r="AX491" i="3"/>
  <c r="AW491" i="3"/>
  <c r="AV491" i="3"/>
  <c r="AU491" i="3"/>
  <c r="AT491" i="3"/>
  <c r="AS491" i="3"/>
  <c r="AR491" i="3"/>
  <c r="AQ491" i="3"/>
  <c r="AP491" i="3"/>
  <c r="AO491" i="3"/>
  <c r="AN491" i="3"/>
  <c r="AM491" i="3"/>
  <c r="AL491" i="3"/>
  <c r="AK491" i="3"/>
  <c r="AJ491" i="3"/>
  <c r="AI491" i="3"/>
  <c r="AH491" i="3"/>
  <c r="AG491" i="3"/>
  <c r="AF491" i="3"/>
  <c r="AB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AE489" i="3"/>
  <c r="AD489" i="3"/>
  <c r="AC489" i="3"/>
  <c r="AE487" i="3"/>
  <c r="AD487" i="3"/>
  <c r="AC487" i="3"/>
  <c r="AB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AF484" i="3"/>
  <c r="AF500" i="3" s="1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AF476" i="3"/>
  <c r="AE476" i="3"/>
  <c r="AD476" i="3"/>
  <c r="AC476" i="3"/>
  <c r="AF474" i="3"/>
  <c r="AE474" i="3"/>
  <c r="AD474" i="3"/>
  <c r="AC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AG473" i="3"/>
  <c r="AG471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AF463" i="3"/>
  <c r="AE463" i="3"/>
  <c r="AD463" i="3"/>
  <c r="AC463" i="3"/>
  <c r="AF461" i="3"/>
  <c r="AE461" i="3"/>
  <c r="AD461" i="3"/>
  <c r="AC461" i="3"/>
  <c r="AB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AG460" i="3"/>
  <c r="AG458" i="3"/>
  <c r="AF452" i="3"/>
  <c r="AE452" i="3"/>
  <c r="AE494" i="3" s="1"/>
  <c r="AE496" i="3" s="1"/>
  <c r="X451" i="3"/>
  <c r="X493" i="3" s="1"/>
  <c r="X496" i="3" s="1"/>
  <c r="X505" i="3" s="1"/>
  <c r="X507" i="3" s="1"/>
  <c r="V451" i="3"/>
  <c r="V493" i="3" s="1"/>
  <c r="V496" i="3" s="1"/>
  <c r="U451" i="3"/>
  <c r="U493" i="3" s="1"/>
  <c r="U496" i="3" s="1"/>
  <c r="R451" i="3"/>
  <c r="R493" i="3" s="1"/>
  <c r="P451" i="3"/>
  <c r="P493" i="3" s="1"/>
  <c r="P496" i="3" s="1"/>
  <c r="P505" i="3" s="1"/>
  <c r="P507" i="3" s="1"/>
  <c r="O451" i="3"/>
  <c r="O493" i="3" s="1"/>
  <c r="O496" i="3" s="1"/>
  <c r="N451" i="3"/>
  <c r="N493" i="3" s="1"/>
  <c r="N496" i="3" s="1"/>
  <c r="N505" i="3" s="1"/>
  <c r="L451" i="3"/>
  <c r="L493" i="3" s="1"/>
  <c r="L496" i="3" s="1"/>
  <c r="K451" i="3"/>
  <c r="K493" i="3" s="1"/>
  <c r="K496" i="3" s="1"/>
  <c r="E451" i="3"/>
  <c r="AF450" i="3"/>
  <c r="AE450" i="3"/>
  <c r="AD450" i="3"/>
  <c r="AC450" i="3"/>
  <c r="AB450" i="3"/>
  <c r="AA450" i="3"/>
  <c r="Z450" i="3"/>
  <c r="Y450" i="3"/>
  <c r="Y451" i="3" s="1"/>
  <c r="Y493" i="3" s="1"/>
  <c r="Y496" i="3" s="1"/>
  <c r="X450" i="3"/>
  <c r="W450" i="3"/>
  <c r="V450" i="3"/>
  <c r="U450" i="3"/>
  <c r="T450" i="3"/>
  <c r="S450" i="3"/>
  <c r="S451" i="3" s="1"/>
  <c r="S493" i="3" s="1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AF449" i="3"/>
  <c r="AF451" i="3" s="1"/>
  <c r="AF493" i="3" s="1"/>
  <c r="AE449" i="3"/>
  <c r="AE451" i="3" s="1"/>
  <c r="AE493" i="3" s="1"/>
  <c r="AD449" i="3"/>
  <c r="AD451" i="3" s="1"/>
  <c r="AC449" i="3"/>
  <c r="AC451" i="3" s="1"/>
  <c r="AB449" i="3"/>
  <c r="AB451" i="3" s="1"/>
  <c r="AB493" i="3" s="1"/>
  <c r="AA449" i="3"/>
  <c r="Z449" i="3"/>
  <c r="Z451" i="3" s="1"/>
  <c r="Z493" i="3" s="1"/>
  <c r="Z496" i="3" s="1"/>
  <c r="Y449" i="3"/>
  <c r="X449" i="3"/>
  <c r="W449" i="3"/>
  <c r="W451" i="3" s="1"/>
  <c r="W493" i="3" s="1"/>
  <c r="W496" i="3" s="1"/>
  <c r="V449" i="3"/>
  <c r="U449" i="3"/>
  <c r="T449" i="3"/>
  <c r="S449" i="3"/>
  <c r="R449" i="3"/>
  <c r="Q449" i="3"/>
  <c r="Q451" i="3" s="1"/>
  <c r="P449" i="3"/>
  <c r="O449" i="3"/>
  <c r="N449" i="3"/>
  <c r="M449" i="3"/>
  <c r="M451" i="3" s="1"/>
  <c r="M493" i="3" s="1"/>
  <c r="L449" i="3"/>
  <c r="K449" i="3"/>
  <c r="J449" i="3"/>
  <c r="J451" i="3" s="1"/>
  <c r="J493" i="3" s="1"/>
  <c r="J496" i="3" s="1"/>
  <c r="I449" i="3"/>
  <c r="I451" i="3" s="1"/>
  <c r="I493" i="3" s="1"/>
  <c r="I496" i="3" s="1"/>
  <c r="H449" i="3"/>
  <c r="H451" i="3" s="1"/>
  <c r="H493" i="3" s="1"/>
  <c r="G449" i="3"/>
  <c r="G451" i="3" s="1"/>
  <c r="G493" i="3" s="1"/>
  <c r="F449" i="3"/>
  <c r="F451" i="3" s="1"/>
  <c r="F493" i="3" s="1"/>
  <c r="F496" i="3" s="1"/>
  <c r="BC447" i="3"/>
  <c r="AP447" i="3"/>
  <c r="AM447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BH428" i="3"/>
  <c r="BG428" i="3"/>
  <c r="BF428" i="3"/>
  <c r="BE428" i="3"/>
  <c r="BD428" i="3"/>
  <c r="BC428" i="3"/>
  <c r="BB428" i="3"/>
  <c r="BA428" i="3"/>
  <c r="AZ428" i="3"/>
  <c r="AY428" i="3"/>
  <c r="AX428" i="3"/>
  <c r="AW428" i="3"/>
  <c r="AV428" i="3"/>
  <c r="AU428" i="3"/>
  <c r="AT428" i="3"/>
  <c r="AS428" i="3"/>
  <c r="AR428" i="3"/>
  <c r="AR417" i="3" s="1"/>
  <c r="AQ428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V417" i="3" s="1"/>
  <c r="U428" i="3"/>
  <c r="T428" i="3"/>
  <c r="S428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BH417" i="3"/>
  <c r="BH418" i="3" s="1"/>
  <c r="BH419" i="3" s="1"/>
  <c r="BH420" i="3" s="1"/>
  <c r="BG417" i="3"/>
  <c r="BF417" i="3"/>
  <c r="AQ417" i="3"/>
  <c r="AP417" i="3"/>
  <c r="AO417" i="3"/>
  <c r="AN417" i="3"/>
  <c r="AM417" i="3"/>
  <c r="AL417" i="3"/>
  <c r="AK417" i="3"/>
  <c r="AJ417" i="3"/>
  <c r="AI417" i="3"/>
  <c r="AH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O384" i="3"/>
  <c r="N384" i="3"/>
  <c r="L384" i="3"/>
  <c r="BG365" i="3"/>
  <c r="BF365" i="3"/>
  <c r="BE365" i="3"/>
  <c r="BD365" i="3"/>
  <c r="BC365" i="3"/>
  <c r="BB365" i="3"/>
  <c r="BA365" i="3"/>
  <c r="AZ365" i="3"/>
  <c r="AY365" i="3"/>
  <c r="AX365" i="3"/>
  <c r="AW365" i="3"/>
  <c r="AV365" i="3"/>
  <c r="AU365" i="3"/>
  <c r="AT365" i="3"/>
  <c r="AS365" i="3"/>
  <c r="AR365" i="3"/>
  <c r="AQ365" i="3"/>
  <c r="AP365" i="3"/>
  <c r="AO365" i="3"/>
  <c r="AN365" i="3"/>
  <c r="AM365" i="3"/>
  <c r="AL365" i="3"/>
  <c r="AK365" i="3"/>
  <c r="AJ365" i="3"/>
  <c r="AI365" i="3"/>
  <c r="AH365" i="3"/>
  <c r="AG365" i="3"/>
  <c r="AQ352" i="3"/>
  <c r="AB349" i="3"/>
  <c r="AB39" i="3" s="1"/>
  <c r="BF348" i="3"/>
  <c r="BG348" i="3" s="1"/>
  <c r="BE348" i="3"/>
  <c r="BD348" i="3"/>
  <c r="BC348" i="3"/>
  <c r="BB348" i="3"/>
  <c r="BA348" i="3"/>
  <c r="AZ348" i="3"/>
  <c r="AY348" i="3"/>
  <c r="AX348" i="3"/>
  <c r="AW348" i="3"/>
  <c r="AV348" i="3"/>
  <c r="AU348" i="3"/>
  <c r="AT348" i="3"/>
  <c r="AS348" i="3"/>
  <c r="AR348" i="3"/>
  <c r="AQ348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BF347" i="3"/>
  <c r="BG347" i="3" s="1"/>
  <c r="BH347" i="3" s="1"/>
  <c r="BE347" i="3"/>
  <c r="BD347" i="3"/>
  <c r="BC347" i="3"/>
  <c r="BB347" i="3"/>
  <c r="BA347" i="3"/>
  <c r="AZ347" i="3"/>
  <c r="AY347" i="3"/>
  <c r="AX347" i="3"/>
  <c r="AW347" i="3"/>
  <c r="AV347" i="3"/>
  <c r="AU347" i="3"/>
  <c r="AT347" i="3"/>
  <c r="AS347" i="3"/>
  <c r="AR347" i="3"/>
  <c r="AQ347" i="3"/>
  <c r="AP347" i="3"/>
  <c r="AO347" i="3"/>
  <c r="AN347" i="3"/>
  <c r="AM347" i="3"/>
  <c r="AL347" i="3"/>
  <c r="AK347" i="3"/>
  <c r="AJ347" i="3"/>
  <c r="AI347" i="3"/>
  <c r="AH347" i="3"/>
  <c r="AG347" i="3"/>
  <c r="AG315" i="3" s="1"/>
  <c r="AF347" i="3"/>
  <c r="AE347" i="3"/>
  <c r="AD347" i="3"/>
  <c r="AC347" i="3"/>
  <c r="BF346" i="3"/>
  <c r="BG346" i="3" s="1"/>
  <c r="BH346" i="3" s="1"/>
  <c r="BE346" i="3"/>
  <c r="BD346" i="3"/>
  <c r="BC346" i="3"/>
  <c r="BB346" i="3"/>
  <c r="BA346" i="3"/>
  <c r="AZ346" i="3"/>
  <c r="AY346" i="3"/>
  <c r="AX346" i="3"/>
  <c r="AW346" i="3"/>
  <c r="AV346" i="3"/>
  <c r="AU346" i="3"/>
  <c r="AT346" i="3"/>
  <c r="AS346" i="3"/>
  <c r="AR346" i="3"/>
  <c r="AQ346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D314" i="3" s="1"/>
  <c r="AC346" i="3"/>
  <c r="AC314" i="3" s="1"/>
  <c r="BF345" i="3"/>
  <c r="BG345" i="3" s="1"/>
  <c r="BH345" i="3" s="1"/>
  <c r="BE345" i="3"/>
  <c r="BD345" i="3"/>
  <c r="BC345" i="3"/>
  <c r="BB345" i="3"/>
  <c r="BA345" i="3"/>
  <c r="AZ345" i="3"/>
  <c r="AY345" i="3"/>
  <c r="AX345" i="3"/>
  <c r="AW345" i="3"/>
  <c r="AV345" i="3"/>
  <c r="AU345" i="3"/>
  <c r="AT345" i="3"/>
  <c r="AS345" i="3"/>
  <c r="AR345" i="3"/>
  <c r="AQ345" i="3"/>
  <c r="AP345" i="3"/>
  <c r="AO345" i="3"/>
  <c r="AN345" i="3"/>
  <c r="AM345" i="3"/>
  <c r="AL345" i="3"/>
  <c r="AK345" i="3"/>
  <c r="AJ345" i="3"/>
  <c r="AI345" i="3"/>
  <c r="AH345" i="3"/>
  <c r="AG345" i="3"/>
  <c r="AF345" i="3"/>
  <c r="AF313" i="3" s="1"/>
  <c r="AE345" i="3"/>
  <c r="AD345" i="3"/>
  <c r="AC345" i="3"/>
  <c r="AC313" i="3" s="1"/>
  <c r="BF344" i="3"/>
  <c r="BG344" i="3" s="1"/>
  <c r="BH344" i="3" s="1"/>
  <c r="BE344" i="3"/>
  <c r="BD344" i="3"/>
  <c r="BC344" i="3"/>
  <c r="BB344" i="3"/>
  <c r="BA344" i="3"/>
  <c r="AZ344" i="3"/>
  <c r="AY344" i="3"/>
  <c r="AX344" i="3"/>
  <c r="AW344" i="3"/>
  <c r="AV344" i="3"/>
  <c r="AU344" i="3"/>
  <c r="AT344" i="3"/>
  <c r="AS344" i="3"/>
  <c r="AR344" i="3"/>
  <c r="AQ344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BF343" i="3"/>
  <c r="BG343" i="3" s="1"/>
  <c r="BE343" i="3"/>
  <c r="BD343" i="3"/>
  <c r="BC343" i="3"/>
  <c r="BB343" i="3"/>
  <c r="BA343" i="3"/>
  <c r="AZ343" i="3"/>
  <c r="AY343" i="3"/>
  <c r="AX343" i="3"/>
  <c r="AW343" i="3"/>
  <c r="AV343" i="3"/>
  <c r="AU343" i="3"/>
  <c r="AT343" i="3"/>
  <c r="AS343" i="3"/>
  <c r="AR343" i="3"/>
  <c r="AQ343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C311" i="3" s="1"/>
  <c r="BF342" i="3"/>
  <c r="BE342" i="3"/>
  <c r="BD342" i="3"/>
  <c r="BC342" i="3"/>
  <c r="BB342" i="3"/>
  <c r="BA342" i="3"/>
  <c r="AZ342" i="3"/>
  <c r="AY342" i="3"/>
  <c r="AX342" i="3"/>
  <c r="AW342" i="3"/>
  <c r="AV342" i="3"/>
  <c r="AU342" i="3"/>
  <c r="AT342" i="3"/>
  <c r="AS342" i="3"/>
  <c r="AR342" i="3"/>
  <c r="AQ342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C310" i="3" s="1"/>
  <c r="BH341" i="3"/>
  <c r="BG341" i="3"/>
  <c r="BF341" i="3"/>
  <c r="BE341" i="3"/>
  <c r="BD341" i="3"/>
  <c r="BC341" i="3"/>
  <c r="BB341" i="3"/>
  <c r="BA341" i="3"/>
  <c r="AZ341" i="3"/>
  <c r="AY341" i="3"/>
  <c r="AX341" i="3"/>
  <c r="AW341" i="3"/>
  <c r="AV341" i="3"/>
  <c r="AU341" i="3"/>
  <c r="AT341" i="3"/>
  <c r="AS341" i="3"/>
  <c r="AR341" i="3"/>
  <c r="AQ341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BG340" i="3"/>
  <c r="BF340" i="3"/>
  <c r="BE340" i="3"/>
  <c r="BD340" i="3"/>
  <c r="BC340" i="3"/>
  <c r="BB340" i="3"/>
  <c r="BA340" i="3"/>
  <c r="AZ340" i="3"/>
  <c r="AY340" i="3"/>
  <c r="AX340" i="3"/>
  <c r="AW340" i="3"/>
  <c r="AV340" i="3"/>
  <c r="AU340" i="3"/>
  <c r="AT340" i="3"/>
  <c r="AS340" i="3"/>
  <c r="AR340" i="3"/>
  <c r="AQ340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B10" i="4" s="1"/>
  <c r="BG339" i="3"/>
  <c r="BH339" i="3" s="1"/>
  <c r="BF339" i="3"/>
  <c r="BE339" i="3"/>
  <c r="BD339" i="3"/>
  <c r="BC339" i="3"/>
  <c r="BB339" i="3"/>
  <c r="BA339" i="3"/>
  <c r="AZ339" i="3"/>
  <c r="AY339" i="3"/>
  <c r="AX339" i="3"/>
  <c r="AW339" i="3"/>
  <c r="AV339" i="3"/>
  <c r="AU339" i="3"/>
  <c r="AT339" i="3"/>
  <c r="AS339" i="3"/>
  <c r="AR339" i="3"/>
  <c r="AQ339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BG338" i="3"/>
  <c r="BH338" i="3" s="1"/>
  <c r="BF338" i="3"/>
  <c r="BE338" i="3"/>
  <c r="BD338" i="3"/>
  <c r="BC338" i="3"/>
  <c r="BB338" i="3"/>
  <c r="BA338" i="3"/>
  <c r="AZ338" i="3"/>
  <c r="AY338" i="3"/>
  <c r="AX338" i="3"/>
  <c r="AW338" i="3"/>
  <c r="AV338" i="3"/>
  <c r="AU338" i="3"/>
  <c r="AT338" i="3"/>
  <c r="AS338" i="3"/>
  <c r="AR338" i="3"/>
  <c r="AQ338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C306" i="3" s="1"/>
  <c r="BG337" i="3"/>
  <c r="BF337" i="3"/>
  <c r="BE337" i="3"/>
  <c r="BD337" i="3"/>
  <c r="BC337" i="3"/>
  <c r="BB337" i="3"/>
  <c r="BA337" i="3"/>
  <c r="AZ337" i="3"/>
  <c r="AY337" i="3"/>
  <c r="AX337" i="3"/>
  <c r="AW337" i="3"/>
  <c r="AV337" i="3"/>
  <c r="AU337" i="3"/>
  <c r="AT337" i="3"/>
  <c r="AS337" i="3"/>
  <c r="AR337" i="3"/>
  <c r="AQ337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C349" i="3" s="1"/>
  <c r="AC39" i="3" s="1"/>
  <c r="BF332" i="3"/>
  <c r="BE332" i="3"/>
  <c r="BD332" i="3"/>
  <c r="BC332" i="3"/>
  <c r="BB332" i="3"/>
  <c r="BA332" i="3"/>
  <c r="AZ332" i="3"/>
  <c r="AY332" i="3"/>
  <c r="AX332" i="3"/>
  <c r="AW332" i="3"/>
  <c r="AV332" i="3"/>
  <c r="AU332" i="3"/>
  <c r="AT332" i="3"/>
  <c r="AS332" i="3"/>
  <c r="AR332" i="3"/>
  <c r="AQ332" i="3"/>
  <c r="AP332" i="3"/>
  <c r="AO332" i="3"/>
  <c r="AN332" i="3"/>
  <c r="AM332" i="3"/>
  <c r="AL332" i="3"/>
  <c r="AK332" i="3"/>
  <c r="AJ332" i="3"/>
  <c r="AI332" i="3"/>
  <c r="AH332" i="3"/>
  <c r="AG332" i="3"/>
  <c r="AG316" i="3" s="1"/>
  <c r="AF332" i="3"/>
  <c r="AE332" i="3"/>
  <c r="AD332" i="3"/>
  <c r="AC332" i="3"/>
  <c r="AB332" i="3"/>
  <c r="AB316" i="3" s="1"/>
  <c r="AA332" i="3"/>
  <c r="AA316" i="3" s="1"/>
  <c r="Z332" i="3"/>
  <c r="Z316" i="3" s="1"/>
  <c r="Y332" i="3"/>
  <c r="Y316" i="3" s="1"/>
  <c r="X332" i="3"/>
  <c r="W332" i="3"/>
  <c r="V332" i="3"/>
  <c r="U332" i="3"/>
  <c r="BF331" i="3"/>
  <c r="BG331" i="3" s="1"/>
  <c r="BE331" i="3"/>
  <c r="BD331" i="3"/>
  <c r="BC331" i="3"/>
  <c r="BB331" i="3"/>
  <c r="BA331" i="3"/>
  <c r="AZ331" i="3"/>
  <c r="AY331" i="3"/>
  <c r="AX331" i="3"/>
  <c r="AW331" i="3"/>
  <c r="AV331" i="3"/>
  <c r="AU331" i="3"/>
  <c r="AT331" i="3"/>
  <c r="AS331" i="3"/>
  <c r="AR331" i="3"/>
  <c r="AQ331" i="3"/>
  <c r="AP331" i="3"/>
  <c r="AO331" i="3"/>
  <c r="AN331" i="3"/>
  <c r="AM331" i="3"/>
  <c r="AL331" i="3"/>
  <c r="AK331" i="3"/>
  <c r="AJ331" i="3"/>
  <c r="AI331" i="3"/>
  <c r="AH331" i="3"/>
  <c r="AG331" i="3"/>
  <c r="AF331" i="3"/>
  <c r="AF315" i="3" s="1"/>
  <c r="AE331" i="3"/>
  <c r="AD331" i="3"/>
  <c r="AC331" i="3"/>
  <c r="AC315" i="3" s="1"/>
  <c r="AB331" i="3"/>
  <c r="AB315" i="3" s="1"/>
  <c r="AA331" i="3"/>
  <c r="Z331" i="3"/>
  <c r="Z315" i="3" s="1"/>
  <c r="Y331" i="3"/>
  <c r="Y315" i="3" s="1"/>
  <c r="X331" i="3"/>
  <c r="W331" i="3"/>
  <c r="V331" i="3"/>
  <c r="U331" i="3"/>
  <c r="BF330" i="3"/>
  <c r="BG330" i="3" s="1"/>
  <c r="BE330" i="3"/>
  <c r="BD330" i="3"/>
  <c r="BC330" i="3"/>
  <c r="BB330" i="3"/>
  <c r="BA330" i="3"/>
  <c r="AZ330" i="3"/>
  <c r="AY330" i="3"/>
  <c r="AX330" i="3"/>
  <c r="AW330" i="3"/>
  <c r="AV330" i="3"/>
  <c r="AU330" i="3"/>
  <c r="AT330" i="3"/>
  <c r="AS330" i="3"/>
  <c r="AR330" i="3"/>
  <c r="AQ330" i="3"/>
  <c r="AP330" i="3"/>
  <c r="AO330" i="3"/>
  <c r="AN330" i="3"/>
  <c r="AM330" i="3"/>
  <c r="AL330" i="3"/>
  <c r="AK330" i="3"/>
  <c r="AJ330" i="3"/>
  <c r="AI330" i="3"/>
  <c r="AH330" i="3"/>
  <c r="AG330" i="3"/>
  <c r="AG314" i="3" s="1"/>
  <c r="AF330" i="3"/>
  <c r="AE330" i="3"/>
  <c r="AD330" i="3"/>
  <c r="AC330" i="3"/>
  <c r="AB330" i="3"/>
  <c r="AA330" i="3"/>
  <c r="Z330" i="3"/>
  <c r="Z314" i="3" s="1"/>
  <c r="Y330" i="3"/>
  <c r="X330" i="3"/>
  <c r="W330" i="3"/>
  <c r="V330" i="3"/>
  <c r="U330" i="3"/>
  <c r="BF329" i="3"/>
  <c r="BG329" i="3" s="1"/>
  <c r="BE329" i="3"/>
  <c r="BD329" i="3"/>
  <c r="BC329" i="3"/>
  <c r="BB329" i="3"/>
  <c r="BA329" i="3"/>
  <c r="AZ329" i="3"/>
  <c r="AY329" i="3"/>
  <c r="AX329" i="3"/>
  <c r="AW329" i="3"/>
  <c r="AV329" i="3"/>
  <c r="AU329" i="3"/>
  <c r="AT329" i="3"/>
  <c r="AS329" i="3"/>
  <c r="AR329" i="3"/>
  <c r="AQ329" i="3"/>
  <c r="AP329" i="3"/>
  <c r="AO329" i="3"/>
  <c r="AN329" i="3"/>
  <c r="AM329" i="3"/>
  <c r="AL329" i="3"/>
  <c r="AK329" i="3"/>
  <c r="AJ329" i="3"/>
  <c r="AI329" i="3"/>
  <c r="AH329" i="3"/>
  <c r="AG329" i="3"/>
  <c r="AG313" i="3" s="1"/>
  <c r="AF329" i="3"/>
  <c r="AE329" i="3"/>
  <c r="AD329" i="3"/>
  <c r="AC329" i="3"/>
  <c r="AB329" i="3"/>
  <c r="AB313" i="3" s="1"/>
  <c r="AA329" i="3"/>
  <c r="AA313" i="3" s="1"/>
  <c r="Z329" i="3"/>
  <c r="Y329" i="3"/>
  <c r="X329" i="3"/>
  <c r="W329" i="3"/>
  <c r="V329" i="3"/>
  <c r="U329" i="3"/>
  <c r="BF328" i="3"/>
  <c r="BE328" i="3"/>
  <c r="BD328" i="3"/>
  <c r="BC328" i="3"/>
  <c r="BB328" i="3"/>
  <c r="BA328" i="3"/>
  <c r="AZ328" i="3"/>
  <c r="AY328" i="3"/>
  <c r="AX328" i="3"/>
  <c r="AW328" i="3"/>
  <c r="AV328" i="3"/>
  <c r="AU328" i="3"/>
  <c r="AT328" i="3"/>
  <c r="AS328" i="3"/>
  <c r="AR328" i="3"/>
  <c r="AQ328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E312" i="3" s="1"/>
  <c r="AD328" i="3"/>
  <c r="AC328" i="3"/>
  <c r="AC312" i="3" s="1"/>
  <c r="AB328" i="3"/>
  <c r="AB312" i="3" s="1"/>
  <c r="AA328" i="3"/>
  <c r="AA312" i="3" s="1"/>
  <c r="Z328" i="3"/>
  <c r="Z312" i="3" s="1"/>
  <c r="Y328" i="3"/>
  <c r="Y312" i="3" s="1"/>
  <c r="X328" i="3"/>
  <c r="W328" i="3"/>
  <c r="V328" i="3"/>
  <c r="U328" i="3"/>
  <c r="BG327" i="3"/>
  <c r="BH327" i="3" s="1"/>
  <c r="BF327" i="3"/>
  <c r="BE327" i="3"/>
  <c r="BD327" i="3"/>
  <c r="BC327" i="3"/>
  <c r="BB327" i="3"/>
  <c r="BA327" i="3"/>
  <c r="AZ327" i="3"/>
  <c r="AY327" i="3"/>
  <c r="AX327" i="3"/>
  <c r="AW327" i="3"/>
  <c r="AV327" i="3"/>
  <c r="AU327" i="3"/>
  <c r="AT327" i="3"/>
  <c r="AS327" i="3"/>
  <c r="AR327" i="3"/>
  <c r="AQ327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E311" i="3" s="1"/>
  <c r="AD327" i="3"/>
  <c r="AC327" i="3"/>
  <c r="AB327" i="3"/>
  <c r="AB311" i="3" s="1"/>
  <c r="AA327" i="3"/>
  <c r="Z327" i="3"/>
  <c r="Y327" i="3"/>
  <c r="X327" i="3"/>
  <c r="W327" i="3"/>
  <c r="V327" i="3"/>
  <c r="U327" i="3"/>
  <c r="BF326" i="3"/>
  <c r="BE326" i="3"/>
  <c r="BD326" i="3"/>
  <c r="BC326" i="3"/>
  <c r="BB326" i="3"/>
  <c r="BA326" i="3"/>
  <c r="AZ326" i="3"/>
  <c r="AY326" i="3"/>
  <c r="AX326" i="3"/>
  <c r="AW326" i="3"/>
  <c r="AV326" i="3"/>
  <c r="AU326" i="3"/>
  <c r="AT326" i="3"/>
  <c r="AS326" i="3"/>
  <c r="AR326" i="3"/>
  <c r="AQ326" i="3"/>
  <c r="AP326" i="3"/>
  <c r="AO326" i="3"/>
  <c r="AN326" i="3"/>
  <c r="AM326" i="3"/>
  <c r="AL326" i="3"/>
  <c r="AK326" i="3"/>
  <c r="AJ326" i="3"/>
  <c r="AI326" i="3"/>
  <c r="AH326" i="3"/>
  <c r="AG326" i="3"/>
  <c r="AG310" i="3" s="1"/>
  <c r="AF326" i="3"/>
  <c r="AF310" i="3" s="1"/>
  <c r="AE326" i="3"/>
  <c r="AD326" i="3"/>
  <c r="AC326" i="3"/>
  <c r="AB326" i="3"/>
  <c r="AA326" i="3"/>
  <c r="Z326" i="3"/>
  <c r="Y326" i="3"/>
  <c r="Y310" i="3" s="1"/>
  <c r="X326" i="3"/>
  <c r="W326" i="3"/>
  <c r="V326" i="3"/>
  <c r="U326" i="3"/>
  <c r="BG325" i="3"/>
  <c r="BH325" i="3" s="1"/>
  <c r="BF325" i="3"/>
  <c r="BE325" i="3"/>
  <c r="BD325" i="3"/>
  <c r="BC325" i="3"/>
  <c r="BB325" i="3"/>
  <c r="BA325" i="3"/>
  <c r="AZ325" i="3"/>
  <c r="AY325" i="3"/>
  <c r="AX325" i="3"/>
  <c r="AW325" i="3"/>
  <c r="AV325" i="3"/>
  <c r="AU325" i="3"/>
  <c r="AT325" i="3"/>
  <c r="AS325" i="3"/>
  <c r="AR325" i="3"/>
  <c r="AQ325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E309" i="3" s="1"/>
  <c r="AD325" i="3"/>
  <c r="AD309" i="3" s="1"/>
  <c r="AC325" i="3"/>
  <c r="AC309" i="3" s="1"/>
  <c r="AB325" i="3"/>
  <c r="AB309" i="3" s="1"/>
  <c r="AA325" i="3"/>
  <c r="AA309" i="3" s="1"/>
  <c r="Z325" i="3"/>
  <c r="Z309" i="3" s="1"/>
  <c r="Y325" i="3"/>
  <c r="X325" i="3"/>
  <c r="W325" i="3"/>
  <c r="V325" i="3"/>
  <c r="BG324" i="3"/>
  <c r="BH324" i="3" s="1"/>
  <c r="BF324" i="3"/>
  <c r="BE324" i="3"/>
  <c r="BD324" i="3"/>
  <c r="BC324" i="3"/>
  <c r="BB324" i="3"/>
  <c r="BA324" i="3"/>
  <c r="AZ324" i="3"/>
  <c r="AY324" i="3"/>
  <c r="AX324" i="3"/>
  <c r="AW324" i="3"/>
  <c r="AV324" i="3"/>
  <c r="AU324" i="3"/>
  <c r="AT324" i="3"/>
  <c r="AS324" i="3"/>
  <c r="AR324" i="3"/>
  <c r="AQ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B308" i="3" s="1"/>
  <c r="AA324" i="3"/>
  <c r="Z324" i="3"/>
  <c r="Z308" i="3" s="1"/>
  <c r="Y324" i="3"/>
  <c r="Y308" i="3" s="1"/>
  <c r="X324" i="3"/>
  <c r="W324" i="3"/>
  <c r="V324" i="3"/>
  <c r="BH323" i="3"/>
  <c r="BG323" i="3"/>
  <c r="BF323" i="3"/>
  <c r="BE323" i="3"/>
  <c r="BD323" i="3"/>
  <c r="BC323" i="3"/>
  <c r="BB323" i="3"/>
  <c r="BA323" i="3"/>
  <c r="AZ323" i="3"/>
  <c r="AY323" i="3"/>
  <c r="AX323" i="3"/>
  <c r="AW323" i="3"/>
  <c r="AV323" i="3"/>
  <c r="AU323" i="3"/>
  <c r="AT323" i="3"/>
  <c r="AS323" i="3"/>
  <c r="AR323" i="3"/>
  <c r="AQ323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E307" i="3" s="1"/>
  <c r="AD323" i="3"/>
  <c r="AC323" i="3"/>
  <c r="AB323" i="3"/>
  <c r="AB307" i="3" s="1"/>
  <c r="AA323" i="3"/>
  <c r="AA307" i="3" s="1"/>
  <c r="Z323" i="3"/>
  <c r="Z307" i="3" s="1"/>
  <c r="Y323" i="3"/>
  <c r="X323" i="3"/>
  <c r="W323" i="3"/>
  <c r="V323" i="3"/>
  <c r="BG322" i="3"/>
  <c r="BH322" i="3" s="1"/>
  <c r="BF322" i="3"/>
  <c r="BE322" i="3"/>
  <c r="BD322" i="3"/>
  <c r="BC322" i="3"/>
  <c r="BB322" i="3"/>
  <c r="BA322" i="3"/>
  <c r="AZ322" i="3"/>
  <c r="AY322" i="3"/>
  <c r="AX322" i="3"/>
  <c r="AW322" i="3"/>
  <c r="AV322" i="3"/>
  <c r="AU322" i="3"/>
  <c r="AT322" i="3"/>
  <c r="AS322" i="3"/>
  <c r="AR322" i="3"/>
  <c r="AQ322" i="3"/>
  <c r="AP322" i="3"/>
  <c r="AO322" i="3"/>
  <c r="AN322" i="3"/>
  <c r="AM322" i="3"/>
  <c r="AL322" i="3"/>
  <c r="AK322" i="3"/>
  <c r="AJ322" i="3"/>
  <c r="AI322" i="3"/>
  <c r="AH322" i="3"/>
  <c r="AG322" i="3"/>
  <c r="AG306" i="3" s="1"/>
  <c r="AF322" i="3"/>
  <c r="AF306" i="3" s="1"/>
  <c r="AE322" i="3"/>
  <c r="AD322" i="3"/>
  <c r="AC322" i="3"/>
  <c r="AB322" i="3"/>
  <c r="AA322" i="3"/>
  <c r="Z322" i="3"/>
  <c r="Y322" i="3"/>
  <c r="Y306" i="3" s="1"/>
  <c r="X322" i="3"/>
  <c r="W322" i="3"/>
  <c r="V322" i="3"/>
  <c r="BG321" i="3"/>
  <c r="BH321" i="3" s="1"/>
  <c r="BF321" i="3"/>
  <c r="BE321" i="3"/>
  <c r="BD321" i="3"/>
  <c r="BC321" i="3"/>
  <c r="BB321" i="3"/>
  <c r="BA321" i="3"/>
  <c r="AZ321" i="3"/>
  <c r="AY321" i="3"/>
  <c r="AX321" i="3"/>
  <c r="AW321" i="3"/>
  <c r="AV321" i="3"/>
  <c r="AU321" i="3"/>
  <c r="AT321" i="3"/>
  <c r="AS321" i="3"/>
  <c r="AR321" i="3"/>
  <c r="AQ321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E305" i="3" s="1"/>
  <c r="AD321" i="3"/>
  <c r="AD305" i="3" s="1"/>
  <c r="AC321" i="3"/>
  <c r="AC305" i="3" s="1"/>
  <c r="AB321" i="3"/>
  <c r="AB305" i="3" s="1"/>
  <c r="AA321" i="3"/>
  <c r="Z321" i="3"/>
  <c r="Y321" i="3"/>
  <c r="X321" i="3"/>
  <c r="W321" i="3"/>
  <c r="V321" i="3"/>
  <c r="X317" i="3"/>
  <c r="X37" i="3" s="1"/>
  <c r="AE316" i="3"/>
  <c r="AC316" i="3"/>
  <c r="X316" i="3"/>
  <c r="W316" i="3"/>
  <c r="V316" i="3"/>
  <c r="U316" i="3"/>
  <c r="AE315" i="3"/>
  <c r="AA315" i="3"/>
  <c r="X315" i="3"/>
  <c r="W315" i="3"/>
  <c r="V315" i="3"/>
  <c r="U315" i="3"/>
  <c r="AE314" i="3"/>
  <c r="AB314" i="3"/>
  <c r="AA314" i="3"/>
  <c r="Y314" i="3"/>
  <c r="X314" i="3"/>
  <c r="W314" i="3"/>
  <c r="V314" i="3"/>
  <c r="U314" i="3"/>
  <c r="Z313" i="3"/>
  <c r="Y313" i="3"/>
  <c r="X313" i="3"/>
  <c r="W313" i="3"/>
  <c r="V313" i="3"/>
  <c r="U313" i="3"/>
  <c r="X312" i="3"/>
  <c r="W312" i="3"/>
  <c r="V312" i="3"/>
  <c r="U312" i="3"/>
  <c r="AG311" i="3"/>
  <c r="AA311" i="3"/>
  <c r="Z311" i="3"/>
  <c r="Y311" i="3"/>
  <c r="X311" i="3"/>
  <c r="W311" i="3"/>
  <c r="V311" i="3"/>
  <c r="U311" i="3"/>
  <c r="U317" i="3" s="1"/>
  <c r="U37" i="3" s="1"/>
  <c r="AA310" i="3"/>
  <c r="Z310" i="3"/>
  <c r="X310" i="3"/>
  <c r="W310" i="3"/>
  <c r="V310" i="3"/>
  <c r="U310" i="3"/>
  <c r="AG309" i="3"/>
  <c r="AF309" i="3"/>
  <c r="Y309" i="3"/>
  <c r="X309" i="3"/>
  <c r="W309" i="3"/>
  <c r="V309" i="3"/>
  <c r="AA308" i="3"/>
  <c r="X308" i="3"/>
  <c r="W308" i="3"/>
  <c r="V308" i="3"/>
  <c r="AG307" i="3"/>
  <c r="AF307" i="3"/>
  <c r="AD307" i="3"/>
  <c r="AC307" i="3"/>
  <c r="X307" i="3"/>
  <c r="W307" i="3"/>
  <c r="V307" i="3"/>
  <c r="AB306" i="3"/>
  <c r="AA306" i="3"/>
  <c r="Z306" i="3"/>
  <c r="X306" i="3"/>
  <c r="W306" i="3"/>
  <c r="V306" i="3"/>
  <c r="Y305" i="3"/>
  <c r="X305" i="3"/>
  <c r="W305" i="3"/>
  <c r="V305" i="3"/>
  <c r="U289" i="3"/>
  <c r="T289" i="3"/>
  <c r="AN288" i="3"/>
  <c r="AN304" i="3" s="1"/>
  <c r="BG285" i="3"/>
  <c r="BF285" i="3"/>
  <c r="BE285" i="3"/>
  <c r="BD285" i="3"/>
  <c r="BC285" i="3"/>
  <c r="BB285" i="3"/>
  <c r="BA285" i="3"/>
  <c r="AZ285" i="3"/>
  <c r="AY285" i="3"/>
  <c r="AX285" i="3"/>
  <c r="AW285" i="3"/>
  <c r="AV285" i="3"/>
  <c r="AU285" i="3"/>
  <c r="AT285" i="3"/>
  <c r="AS285" i="3"/>
  <c r="AR285" i="3"/>
  <c r="AQ285" i="3"/>
  <c r="AP285" i="3"/>
  <c r="AO285" i="3"/>
  <c r="AN285" i="3"/>
  <c r="AM285" i="3"/>
  <c r="AL285" i="3"/>
  <c r="AK285" i="3"/>
  <c r="AJ285" i="3"/>
  <c r="AI285" i="3"/>
  <c r="AH285" i="3"/>
  <c r="BK284" i="3"/>
  <c r="BL284" i="3" s="1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F282" i="3"/>
  <c r="AE282" i="3"/>
  <c r="AD282" i="3"/>
  <c r="AC282" i="3"/>
  <c r="AC286" i="3" s="1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F280" i="3"/>
  <c r="AE280" i="3"/>
  <c r="AD280" i="3"/>
  <c r="AC280" i="3"/>
  <c r="AB280" i="3"/>
  <c r="AA280" i="3"/>
  <c r="BK280" i="3" s="1"/>
  <c r="BL280" i="3" s="1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F279" i="3"/>
  <c r="AE279" i="3"/>
  <c r="AD279" i="3"/>
  <c r="AC279" i="3"/>
  <c r="BK279" i="3" s="1"/>
  <c r="AB279" i="3"/>
  <c r="AA279" i="3"/>
  <c r="Z279" i="3"/>
  <c r="Y279" i="3"/>
  <c r="X279" i="3"/>
  <c r="X285" i="3" s="1"/>
  <c r="X43" i="3" s="1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F275" i="3"/>
  <c r="AE275" i="3"/>
  <c r="BK275" i="3" s="1"/>
  <c r="BL275" i="3" s="1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G269" i="3"/>
  <c r="BF269" i="3"/>
  <c r="BE269" i="3"/>
  <c r="BD269" i="3"/>
  <c r="BC269" i="3"/>
  <c r="BB269" i="3"/>
  <c r="BA269" i="3"/>
  <c r="AZ269" i="3"/>
  <c r="AY269" i="3"/>
  <c r="AX269" i="3"/>
  <c r="AW269" i="3"/>
  <c r="AV269" i="3"/>
  <c r="AU269" i="3"/>
  <c r="AT269" i="3"/>
  <c r="AS269" i="3"/>
  <c r="AR269" i="3"/>
  <c r="AQ269" i="3"/>
  <c r="AP269" i="3"/>
  <c r="AO269" i="3"/>
  <c r="AN269" i="3"/>
  <c r="AM269" i="3"/>
  <c r="AL269" i="3"/>
  <c r="AK269" i="3"/>
  <c r="AJ269" i="3"/>
  <c r="AI269" i="3"/>
  <c r="AH269" i="3"/>
  <c r="AG269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F263" i="3"/>
  <c r="AE263" i="3"/>
  <c r="AD263" i="3"/>
  <c r="AC263" i="3"/>
  <c r="AB263" i="3"/>
  <c r="AA263" i="3"/>
  <c r="AA269" i="3" s="1"/>
  <c r="AA34" i="3" s="1"/>
  <c r="C39" i="2" s="1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F260" i="3"/>
  <c r="AF269" i="3" s="1"/>
  <c r="AF34" i="3" s="1"/>
  <c r="J39" i="2" s="1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AF257" i="3"/>
  <c r="AE257" i="3"/>
  <c r="AD257" i="3"/>
  <c r="AC257" i="3"/>
  <c r="AB257" i="3"/>
  <c r="AA257" i="3"/>
  <c r="Z257" i="3"/>
  <c r="Y257" i="3"/>
  <c r="X257" i="3"/>
  <c r="W257" i="3"/>
  <c r="V257" i="3"/>
  <c r="V289" i="3" s="1"/>
  <c r="U257" i="3"/>
  <c r="T257" i="3"/>
  <c r="S257" i="3"/>
  <c r="R257" i="3"/>
  <c r="Q257" i="3"/>
  <c r="Q289" i="3" s="1"/>
  <c r="Q369" i="3" s="1"/>
  <c r="P257" i="3"/>
  <c r="P289" i="3" s="1"/>
  <c r="P369" i="3" s="1"/>
  <c r="O257" i="3"/>
  <c r="N257" i="3"/>
  <c r="N289" i="3" s="1"/>
  <c r="N369" i="3" s="1"/>
  <c r="M257" i="3"/>
  <c r="L257" i="3"/>
  <c r="K257" i="3"/>
  <c r="J257" i="3"/>
  <c r="I257" i="3"/>
  <c r="H257" i="3"/>
  <c r="G257" i="3"/>
  <c r="F257" i="3"/>
  <c r="E257" i="3"/>
  <c r="D257" i="3"/>
  <c r="C257" i="3"/>
  <c r="AO256" i="3"/>
  <c r="O252" i="3"/>
  <c r="I252" i="3"/>
  <c r="Y250" i="3"/>
  <c r="X250" i="3"/>
  <c r="T249" i="3"/>
  <c r="Q249" i="3"/>
  <c r="P249" i="3"/>
  <c r="O249" i="3"/>
  <c r="M249" i="3"/>
  <c r="AE248" i="3"/>
  <c r="AD248" i="3"/>
  <c r="AC248" i="3"/>
  <c r="AA248" i="3"/>
  <c r="J248" i="3"/>
  <c r="G248" i="3"/>
  <c r="E248" i="3"/>
  <c r="D248" i="3"/>
  <c r="U247" i="3"/>
  <c r="S247" i="3"/>
  <c r="M247" i="3"/>
  <c r="AG245" i="3"/>
  <c r="AF245" i="3"/>
  <c r="AE245" i="3"/>
  <c r="AG244" i="3"/>
  <c r="AA244" i="3"/>
  <c r="Z244" i="3"/>
  <c r="Y244" i="3"/>
  <c r="X244" i="3"/>
  <c r="T243" i="3"/>
  <c r="M243" i="3"/>
  <c r="L243" i="3"/>
  <c r="AE242" i="3"/>
  <c r="AD242" i="3"/>
  <c r="AC242" i="3"/>
  <c r="AB242" i="3"/>
  <c r="J242" i="3"/>
  <c r="G242" i="3"/>
  <c r="F242" i="3"/>
  <c r="E242" i="3"/>
  <c r="AE238" i="3"/>
  <c r="BK236" i="3"/>
  <c r="AF236" i="3"/>
  <c r="AE236" i="3"/>
  <c r="AE252" i="3" s="1"/>
  <c r="AD236" i="3"/>
  <c r="AC236" i="3"/>
  <c r="AB236" i="3"/>
  <c r="AA236" i="3"/>
  <c r="AA252" i="3" s="1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L252" i="3" s="1"/>
  <c r="K236" i="3"/>
  <c r="K252" i="3" s="1"/>
  <c r="J236" i="3"/>
  <c r="J252" i="3" s="1"/>
  <c r="I236" i="3"/>
  <c r="H236" i="3"/>
  <c r="G236" i="3"/>
  <c r="F236" i="3"/>
  <c r="E236" i="3"/>
  <c r="D236" i="3"/>
  <c r="C236" i="3"/>
  <c r="B236" i="3"/>
  <c r="BM235" i="3"/>
  <c r="AF235" i="3"/>
  <c r="BN235" i="3" s="1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BM234" i="3"/>
  <c r="AF234" i="3"/>
  <c r="AE234" i="3"/>
  <c r="AD234" i="3"/>
  <c r="BN234" i="3" s="1"/>
  <c r="AC234" i="3"/>
  <c r="AB234" i="3"/>
  <c r="AA234" i="3"/>
  <c r="Z234" i="3"/>
  <c r="Y234" i="3"/>
  <c r="X234" i="3"/>
  <c r="W234" i="3"/>
  <c r="V234" i="3"/>
  <c r="U234" i="3"/>
  <c r="U250" i="3" s="1"/>
  <c r="T234" i="3"/>
  <c r="S234" i="3"/>
  <c r="R234" i="3"/>
  <c r="Q234" i="3"/>
  <c r="P234" i="3"/>
  <c r="P250" i="3" s="1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B250" i="3" s="1"/>
  <c r="AG233" i="3"/>
  <c r="AG249" i="3" s="1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N249" i="3" s="1"/>
  <c r="M233" i="3"/>
  <c r="L233" i="3"/>
  <c r="L249" i="3" s="1"/>
  <c r="K233" i="3"/>
  <c r="K249" i="3" s="1"/>
  <c r="J233" i="3"/>
  <c r="J249" i="3" s="1"/>
  <c r="I233" i="3"/>
  <c r="I249" i="3" s="1"/>
  <c r="H233" i="3"/>
  <c r="G233" i="3"/>
  <c r="F233" i="3"/>
  <c r="E233" i="3"/>
  <c r="D233" i="3"/>
  <c r="C233" i="3"/>
  <c r="B233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M248" i="3" s="1"/>
  <c r="L232" i="3"/>
  <c r="L248" i="3" s="1"/>
  <c r="K232" i="3"/>
  <c r="J232" i="3"/>
  <c r="I232" i="3"/>
  <c r="I248" i="3" s="1"/>
  <c r="H232" i="3"/>
  <c r="H248" i="3" s="1"/>
  <c r="G232" i="3"/>
  <c r="F232" i="3"/>
  <c r="F248" i="3" s="1"/>
  <c r="E232" i="3"/>
  <c r="D232" i="3"/>
  <c r="C232" i="3"/>
  <c r="B232" i="3"/>
  <c r="AG231" i="3"/>
  <c r="AG247" i="3" s="1"/>
  <c r="AF231" i="3"/>
  <c r="AE231" i="3"/>
  <c r="AE247" i="3" s="1"/>
  <c r="AD231" i="3"/>
  <c r="AC231" i="3"/>
  <c r="AC247" i="3" s="1"/>
  <c r="AB231" i="3"/>
  <c r="AB247" i="3" s="1"/>
  <c r="AA231" i="3"/>
  <c r="Z231" i="3"/>
  <c r="Z247" i="3" s="1"/>
  <c r="Y231" i="3"/>
  <c r="X231" i="3"/>
  <c r="X247" i="3" s="1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K247" i="3" s="1"/>
  <c r="J231" i="3"/>
  <c r="J247" i="3" s="1"/>
  <c r="I231" i="3"/>
  <c r="I247" i="3" s="1"/>
  <c r="H231" i="3"/>
  <c r="G231" i="3"/>
  <c r="G247" i="3" s="1"/>
  <c r="F231" i="3"/>
  <c r="F247" i="3" s="1"/>
  <c r="E231" i="3"/>
  <c r="D231" i="3"/>
  <c r="D247" i="3" s="1"/>
  <c r="C231" i="3"/>
  <c r="B231" i="3"/>
  <c r="B247" i="3" s="1"/>
  <c r="AG230" i="3"/>
  <c r="AF230" i="3"/>
  <c r="AE230" i="3"/>
  <c r="AD230" i="3"/>
  <c r="AC230" i="3"/>
  <c r="AB230" i="3"/>
  <c r="AA230" i="3"/>
  <c r="Z230" i="3"/>
  <c r="Y230" i="3"/>
  <c r="X230" i="3"/>
  <c r="W230" i="3"/>
  <c r="W246" i="3" s="1"/>
  <c r="V230" i="3"/>
  <c r="V246" i="3" s="1"/>
  <c r="U230" i="3"/>
  <c r="T230" i="3"/>
  <c r="S230" i="3"/>
  <c r="R230" i="3"/>
  <c r="Q230" i="3"/>
  <c r="Q246" i="3" s="1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BN229" i="3"/>
  <c r="BM229" i="3"/>
  <c r="BK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Q245" i="3" s="1"/>
  <c r="P229" i="3"/>
  <c r="P245" i="3" s="1"/>
  <c r="O229" i="3"/>
  <c r="N229" i="3"/>
  <c r="N245" i="3" s="1"/>
  <c r="M229" i="3"/>
  <c r="M245" i="3" s="1"/>
  <c r="L229" i="3"/>
  <c r="L245" i="3" s="1"/>
  <c r="K229" i="3"/>
  <c r="K245" i="3" s="1"/>
  <c r="J229" i="3"/>
  <c r="I229" i="3"/>
  <c r="I245" i="3" s="1"/>
  <c r="H229" i="3"/>
  <c r="H245" i="3" s="1"/>
  <c r="G229" i="3"/>
  <c r="F229" i="3"/>
  <c r="E229" i="3"/>
  <c r="D229" i="3"/>
  <c r="C229" i="3"/>
  <c r="B229" i="3"/>
  <c r="AG228" i="3"/>
  <c r="AF228" i="3"/>
  <c r="AE228" i="3"/>
  <c r="AD228" i="3"/>
  <c r="BK228" i="3" s="1"/>
  <c r="BL228" i="3" s="1"/>
  <c r="AC228" i="3"/>
  <c r="AB228" i="3"/>
  <c r="AA228" i="3"/>
  <c r="Z228" i="3"/>
  <c r="Y228" i="3"/>
  <c r="X228" i="3"/>
  <c r="W228" i="3"/>
  <c r="V228" i="3"/>
  <c r="U228" i="3"/>
  <c r="T228" i="3"/>
  <c r="T244" i="3" s="1"/>
  <c r="S228" i="3"/>
  <c r="R228" i="3"/>
  <c r="Q228" i="3"/>
  <c r="Q244" i="3" s="1"/>
  <c r="P228" i="3"/>
  <c r="P244" i="3" s="1"/>
  <c r="O228" i="3"/>
  <c r="N228" i="3"/>
  <c r="M228" i="3"/>
  <c r="L228" i="3"/>
  <c r="K228" i="3"/>
  <c r="K244" i="3" s="1"/>
  <c r="J228" i="3"/>
  <c r="I228" i="3"/>
  <c r="H228" i="3"/>
  <c r="G228" i="3"/>
  <c r="F228" i="3"/>
  <c r="E228" i="3"/>
  <c r="D228" i="3"/>
  <c r="C228" i="3"/>
  <c r="B228" i="3"/>
  <c r="AG227" i="3"/>
  <c r="AF227" i="3"/>
  <c r="AE227" i="3"/>
  <c r="AD227" i="3"/>
  <c r="AC227" i="3"/>
  <c r="AB227" i="3"/>
  <c r="BK227" i="3" s="1"/>
  <c r="AA227" i="3"/>
  <c r="Z227" i="3"/>
  <c r="Y227" i="3"/>
  <c r="X227" i="3"/>
  <c r="W227" i="3"/>
  <c r="V227" i="3"/>
  <c r="U227" i="3"/>
  <c r="U243" i="3" s="1"/>
  <c r="T227" i="3"/>
  <c r="S227" i="3"/>
  <c r="S243" i="3" s="1"/>
  <c r="R227" i="3"/>
  <c r="R243" i="3" s="1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G226" i="3"/>
  <c r="AF226" i="3"/>
  <c r="AE226" i="3"/>
  <c r="BM226" i="3" s="1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Q242" i="3" s="1"/>
  <c r="P226" i="3"/>
  <c r="O226" i="3"/>
  <c r="N226" i="3"/>
  <c r="M226" i="3"/>
  <c r="M242" i="3" s="1"/>
  <c r="L226" i="3"/>
  <c r="K226" i="3"/>
  <c r="J226" i="3"/>
  <c r="I226" i="3"/>
  <c r="H226" i="3"/>
  <c r="G226" i="3"/>
  <c r="F226" i="3"/>
  <c r="E226" i="3"/>
  <c r="D226" i="3"/>
  <c r="C226" i="3"/>
  <c r="B226" i="3"/>
  <c r="BN225" i="3"/>
  <c r="BM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U237" i="3" s="1"/>
  <c r="T225" i="3"/>
  <c r="S225" i="3"/>
  <c r="S237" i="3" s="1"/>
  <c r="R225" i="3"/>
  <c r="R237" i="3" s="1"/>
  <c r="Q225" i="3"/>
  <c r="P225" i="3"/>
  <c r="O225" i="3"/>
  <c r="O241" i="3" s="1"/>
  <c r="N225" i="3"/>
  <c r="N241" i="3" s="1"/>
  <c r="M225" i="3"/>
  <c r="L225" i="3"/>
  <c r="K225" i="3"/>
  <c r="J225" i="3"/>
  <c r="I225" i="3"/>
  <c r="H225" i="3"/>
  <c r="H237" i="3" s="1"/>
  <c r="G225" i="3"/>
  <c r="F225" i="3"/>
  <c r="E225" i="3"/>
  <c r="D225" i="3"/>
  <c r="C225" i="3"/>
  <c r="B225" i="3"/>
  <c r="AR224" i="3"/>
  <c r="AO224" i="3"/>
  <c r="AN224" i="3"/>
  <c r="BL222" i="3"/>
  <c r="AF221" i="3"/>
  <c r="AE221" i="3"/>
  <c r="AD221" i="3"/>
  <c r="AD33" i="3" s="1"/>
  <c r="F38" i="2" s="1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H33" i="3" s="1"/>
  <c r="G221" i="3"/>
  <c r="F221" i="3"/>
  <c r="E221" i="3"/>
  <c r="D221" i="3"/>
  <c r="C221" i="3"/>
  <c r="B221" i="3"/>
  <c r="BS220" i="3"/>
  <c r="BT220" i="3" s="1"/>
  <c r="BR220" i="3"/>
  <c r="BP220" i="3"/>
  <c r="BO220" i="3"/>
  <c r="BN220" i="3"/>
  <c r="BM220" i="3"/>
  <c r="BL220" i="3"/>
  <c r="BS219" i="3"/>
  <c r="BT219" i="3" s="1"/>
  <c r="BR219" i="3"/>
  <c r="BP219" i="3"/>
  <c r="BO219" i="3"/>
  <c r="BN219" i="3"/>
  <c r="BM219" i="3"/>
  <c r="BL219" i="3"/>
  <c r="BT218" i="3"/>
  <c r="BS218" i="3"/>
  <c r="BR218" i="3"/>
  <c r="BP218" i="3"/>
  <c r="BO218" i="3"/>
  <c r="BN218" i="3"/>
  <c r="BM218" i="3"/>
  <c r="BL218" i="3"/>
  <c r="BS217" i="3"/>
  <c r="BT217" i="3" s="1"/>
  <c r="BR217" i="3"/>
  <c r="BP217" i="3"/>
  <c r="BO217" i="3"/>
  <c r="BN217" i="3"/>
  <c r="BM217" i="3"/>
  <c r="BL217" i="3"/>
  <c r="BT216" i="3"/>
  <c r="BS216" i="3"/>
  <c r="BR216" i="3"/>
  <c r="BP216" i="3"/>
  <c r="BO216" i="3"/>
  <c r="BN216" i="3"/>
  <c r="BM216" i="3"/>
  <c r="BL216" i="3"/>
  <c r="BT215" i="3"/>
  <c r="BS215" i="3"/>
  <c r="BR215" i="3"/>
  <c r="BP215" i="3"/>
  <c r="BO215" i="3"/>
  <c r="BN215" i="3"/>
  <c r="BM215" i="3"/>
  <c r="BL215" i="3"/>
  <c r="BS214" i="3"/>
  <c r="BT214" i="3" s="1"/>
  <c r="BR214" i="3"/>
  <c r="BP214" i="3"/>
  <c r="BO214" i="3"/>
  <c r="BN214" i="3"/>
  <c r="BM214" i="3"/>
  <c r="BL214" i="3"/>
  <c r="BT213" i="3"/>
  <c r="BS213" i="3"/>
  <c r="BR213" i="3"/>
  <c r="BP213" i="3"/>
  <c r="BO213" i="3"/>
  <c r="BN213" i="3"/>
  <c r="BM213" i="3"/>
  <c r="BL213" i="3"/>
  <c r="BT212" i="3"/>
  <c r="BS212" i="3"/>
  <c r="BR212" i="3"/>
  <c r="BP212" i="3"/>
  <c r="BO212" i="3"/>
  <c r="BN212" i="3"/>
  <c r="BM212" i="3"/>
  <c r="BL212" i="3"/>
  <c r="BT211" i="3"/>
  <c r="BS211" i="3"/>
  <c r="BR211" i="3"/>
  <c r="BP211" i="3"/>
  <c r="BO211" i="3"/>
  <c r="BN211" i="3"/>
  <c r="BM211" i="3"/>
  <c r="BL211" i="3"/>
  <c r="BS210" i="3"/>
  <c r="BT210" i="3" s="1"/>
  <c r="BR210" i="3"/>
  <c r="BP210" i="3"/>
  <c r="BO210" i="3"/>
  <c r="BN210" i="3"/>
  <c r="BM210" i="3"/>
  <c r="BL210" i="3"/>
  <c r="BT209" i="3"/>
  <c r="BS209" i="3"/>
  <c r="BR209" i="3"/>
  <c r="BP209" i="3"/>
  <c r="BO209" i="3"/>
  <c r="BN209" i="3"/>
  <c r="BM209" i="3"/>
  <c r="BL209" i="3"/>
  <c r="W192" i="3"/>
  <c r="BF189" i="3"/>
  <c r="BC189" i="3"/>
  <c r="BB189" i="3"/>
  <c r="BA189" i="3"/>
  <c r="AZ189" i="3"/>
  <c r="AL189" i="3"/>
  <c r="AK189" i="3"/>
  <c r="AJ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S182" i="3"/>
  <c r="S183" i="3" s="1"/>
  <c r="E182" i="3"/>
  <c r="S181" i="3"/>
  <c r="AC180" i="3"/>
  <c r="AC181" i="3" s="1"/>
  <c r="AB180" i="3"/>
  <c r="AB181" i="3" s="1"/>
  <c r="AA180" i="3"/>
  <c r="G180" i="3"/>
  <c r="G181" i="3" s="1"/>
  <c r="E180" i="3"/>
  <c r="E181" i="3" s="1"/>
  <c r="AC179" i="3"/>
  <c r="AB179" i="3"/>
  <c r="AA179" i="3"/>
  <c r="X179" i="3"/>
  <c r="V179" i="3"/>
  <c r="S179" i="3"/>
  <c r="S180" i="3" s="1"/>
  <c r="G179" i="3"/>
  <c r="F179" i="3"/>
  <c r="E179" i="3"/>
  <c r="B179" i="3"/>
  <c r="BG178" i="3"/>
  <c r="BF178" i="3"/>
  <c r="AG178" i="3"/>
  <c r="AF178" i="3"/>
  <c r="AE178" i="3"/>
  <c r="AD178" i="3"/>
  <c r="AC178" i="3"/>
  <c r="AB178" i="3"/>
  <c r="AA178" i="3"/>
  <c r="Z178" i="3"/>
  <c r="X178" i="3"/>
  <c r="V178" i="3"/>
  <c r="S178" i="3"/>
  <c r="M178" i="3"/>
  <c r="I178" i="3"/>
  <c r="H178" i="3"/>
  <c r="G178" i="3"/>
  <c r="F178" i="3"/>
  <c r="E178" i="3"/>
  <c r="D178" i="3"/>
  <c r="B178" i="3"/>
  <c r="B162" i="3"/>
  <c r="BG161" i="3"/>
  <c r="BD161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K158" i="3" s="1"/>
  <c r="K27" i="3" s="1"/>
  <c r="J149" i="3"/>
  <c r="I149" i="3"/>
  <c r="H149" i="3"/>
  <c r="G149" i="3"/>
  <c r="F149" i="3"/>
  <c r="E149" i="3"/>
  <c r="D149" i="3"/>
  <c r="C149" i="3"/>
  <c r="B149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S164" i="3" s="1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F147" i="3"/>
  <c r="AE147" i="3"/>
  <c r="AD147" i="3"/>
  <c r="AC147" i="3"/>
  <c r="AB147" i="3"/>
  <c r="AB163" i="3" s="1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AF146" i="3"/>
  <c r="AF162" i="3" s="1"/>
  <c r="AE146" i="3"/>
  <c r="AD146" i="3"/>
  <c r="AC146" i="3"/>
  <c r="AB146" i="3"/>
  <c r="AA146" i="3"/>
  <c r="AA162" i="3" s="1"/>
  <c r="Z146" i="3"/>
  <c r="Y146" i="3"/>
  <c r="X146" i="3"/>
  <c r="W146" i="3"/>
  <c r="V146" i="3"/>
  <c r="U146" i="3"/>
  <c r="T146" i="3"/>
  <c r="S146" i="3"/>
  <c r="R146" i="3"/>
  <c r="Q146" i="3"/>
  <c r="P146" i="3"/>
  <c r="O146" i="3"/>
  <c r="O158" i="3" s="1"/>
  <c r="O27" i="3" s="1"/>
  <c r="N146" i="3"/>
  <c r="M146" i="3"/>
  <c r="L146" i="3"/>
  <c r="K146" i="3"/>
  <c r="J146" i="3"/>
  <c r="I146" i="3"/>
  <c r="H146" i="3"/>
  <c r="G146" i="3"/>
  <c r="F146" i="3"/>
  <c r="E146" i="3"/>
  <c r="D146" i="3"/>
  <c r="C146" i="3"/>
  <c r="V145" i="3"/>
  <c r="Q145" i="3"/>
  <c r="BE142" i="3"/>
  <c r="BD142" i="3"/>
  <c r="BA142" i="3"/>
  <c r="AZ142" i="3"/>
  <c r="AK142" i="3"/>
  <c r="AJ142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F131" i="3"/>
  <c r="AE131" i="3"/>
  <c r="AD131" i="3"/>
  <c r="AC131" i="3"/>
  <c r="AB131" i="3"/>
  <c r="AA131" i="3"/>
  <c r="AA163" i="3" s="1"/>
  <c r="Z131" i="3"/>
  <c r="Y131" i="3"/>
  <c r="X131" i="3"/>
  <c r="W131" i="3"/>
  <c r="V131" i="3"/>
  <c r="V163" i="3" s="1"/>
  <c r="U131" i="3"/>
  <c r="T131" i="3"/>
  <c r="S131" i="3"/>
  <c r="R131" i="3"/>
  <c r="Q131" i="3"/>
  <c r="P131" i="3"/>
  <c r="O131" i="3"/>
  <c r="O142" i="3" s="1"/>
  <c r="O24" i="3" s="1"/>
  <c r="N131" i="3"/>
  <c r="N142" i="3" s="1"/>
  <c r="N24" i="3" s="1"/>
  <c r="M131" i="3"/>
  <c r="M142" i="3" s="1"/>
  <c r="M24" i="3" s="1"/>
  <c r="M25" i="3" s="1"/>
  <c r="M28" i="3" s="1"/>
  <c r="L131" i="3"/>
  <c r="L142" i="3" s="1"/>
  <c r="L24" i="3" s="1"/>
  <c r="K131" i="3"/>
  <c r="K142" i="3" s="1"/>
  <c r="K24" i="3" s="1"/>
  <c r="J131" i="3"/>
  <c r="I131" i="3"/>
  <c r="H131" i="3"/>
  <c r="G131" i="3"/>
  <c r="F131" i="3"/>
  <c r="E131" i="3"/>
  <c r="E163" i="3" s="1"/>
  <c r="D131" i="3"/>
  <c r="C131" i="3"/>
  <c r="AF130" i="3"/>
  <c r="AE130" i="3"/>
  <c r="AD130" i="3"/>
  <c r="AC130" i="3"/>
  <c r="AC162" i="3" s="1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AY129" i="3"/>
  <c r="AK129" i="3"/>
  <c r="AJ129" i="3"/>
  <c r="AG129" i="3"/>
  <c r="J126" i="3"/>
  <c r="BO125" i="3"/>
  <c r="AF125" i="3"/>
  <c r="AE125" i="3"/>
  <c r="AD125" i="3"/>
  <c r="AC125" i="3"/>
  <c r="AB125" i="3"/>
  <c r="AA125" i="3"/>
  <c r="BP125" i="3" s="1"/>
  <c r="Z125" i="3"/>
  <c r="Y125" i="3"/>
  <c r="X125" i="3"/>
  <c r="X252" i="3" s="1"/>
  <c r="W125" i="3"/>
  <c r="W252" i="3" s="1"/>
  <c r="V125" i="3"/>
  <c r="V252" i="3" s="1"/>
  <c r="U125" i="3"/>
  <c r="U252" i="3" s="1"/>
  <c r="T125" i="3"/>
  <c r="T252" i="3" s="1"/>
  <c r="S125" i="3"/>
  <c r="S252" i="3" s="1"/>
  <c r="R125" i="3"/>
  <c r="R252" i="3" s="1"/>
  <c r="Q125" i="3"/>
  <c r="Q252" i="3" s="1"/>
  <c r="P125" i="3"/>
  <c r="O125" i="3"/>
  <c r="N125" i="3"/>
  <c r="N252" i="3" s="1"/>
  <c r="M125" i="3"/>
  <c r="L125" i="3"/>
  <c r="K125" i="3"/>
  <c r="J125" i="3"/>
  <c r="I125" i="3"/>
  <c r="H125" i="3"/>
  <c r="G125" i="3"/>
  <c r="F125" i="3"/>
  <c r="E125" i="3"/>
  <c r="D125" i="3"/>
  <c r="C125" i="3"/>
  <c r="B125" i="3"/>
  <c r="BO124" i="3"/>
  <c r="AF124" i="3"/>
  <c r="AF251" i="3" s="1"/>
  <c r="AE124" i="3"/>
  <c r="AE251" i="3" s="1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S251" i="3" s="1"/>
  <c r="R124" i="3"/>
  <c r="Q124" i="3"/>
  <c r="P124" i="3"/>
  <c r="P251" i="3" s="1"/>
  <c r="O124" i="3"/>
  <c r="O251" i="3" s="1"/>
  <c r="N124" i="3"/>
  <c r="N251" i="3" s="1"/>
  <c r="M124" i="3"/>
  <c r="M251" i="3" s="1"/>
  <c r="L124" i="3"/>
  <c r="K124" i="3"/>
  <c r="K251" i="3" s="1"/>
  <c r="J124" i="3"/>
  <c r="J251" i="3" s="1"/>
  <c r="I124" i="3"/>
  <c r="I251" i="3" s="1"/>
  <c r="H124" i="3"/>
  <c r="G124" i="3"/>
  <c r="G251" i="3" s="1"/>
  <c r="F124" i="3"/>
  <c r="E124" i="3"/>
  <c r="D124" i="3"/>
  <c r="C124" i="3"/>
  <c r="B124" i="3"/>
  <c r="AF123" i="3"/>
  <c r="AE123" i="3"/>
  <c r="AE250" i="3" s="1"/>
  <c r="AD123" i="3"/>
  <c r="AC123" i="3"/>
  <c r="AC250" i="3" s="1"/>
  <c r="AB123" i="3"/>
  <c r="AB250" i="3" s="1"/>
  <c r="AA123" i="3"/>
  <c r="AA250" i="3" s="1"/>
  <c r="Z123" i="3"/>
  <c r="Z250" i="3" s="1"/>
  <c r="Y123" i="3"/>
  <c r="X123" i="3"/>
  <c r="W123" i="3"/>
  <c r="W250" i="3" s="1"/>
  <c r="V123" i="3"/>
  <c r="U123" i="3"/>
  <c r="T123" i="3"/>
  <c r="S123" i="3"/>
  <c r="R123" i="3"/>
  <c r="Q123" i="3"/>
  <c r="P123" i="3"/>
  <c r="O123" i="3"/>
  <c r="O250" i="3" s="1"/>
  <c r="N123" i="3"/>
  <c r="M123" i="3"/>
  <c r="L123" i="3"/>
  <c r="K123" i="3"/>
  <c r="K250" i="3" s="1"/>
  <c r="J123" i="3"/>
  <c r="J250" i="3" s="1"/>
  <c r="I123" i="3"/>
  <c r="I250" i="3" s="1"/>
  <c r="H123" i="3"/>
  <c r="G123" i="3"/>
  <c r="G250" i="3" s="1"/>
  <c r="F123" i="3"/>
  <c r="F250" i="3" s="1"/>
  <c r="E123" i="3"/>
  <c r="E250" i="3" s="1"/>
  <c r="D123" i="3"/>
  <c r="D250" i="3" s="1"/>
  <c r="C123" i="3"/>
  <c r="B123" i="3"/>
  <c r="AG122" i="3"/>
  <c r="AF122" i="3"/>
  <c r="AE122" i="3"/>
  <c r="BO122" i="3" s="1"/>
  <c r="AD122" i="3"/>
  <c r="AC122" i="3"/>
  <c r="AC249" i="3" s="1"/>
  <c r="AB122" i="3"/>
  <c r="AA122" i="3"/>
  <c r="BP122" i="3" s="1"/>
  <c r="Z122" i="3"/>
  <c r="Y122" i="3"/>
  <c r="Y249" i="3" s="1"/>
  <c r="X122" i="3"/>
  <c r="X249" i="3" s="1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G249" i="3" s="1"/>
  <c r="F122" i="3"/>
  <c r="E122" i="3"/>
  <c r="D122" i="3"/>
  <c r="C122" i="3"/>
  <c r="C249" i="3" s="1"/>
  <c r="B122" i="3"/>
  <c r="B249" i="3" s="1"/>
  <c r="BP121" i="3"/>
  <c r="BO121" i="3"/>
  <c r="AG121" i="3"/>
  <c r="AG248" i="3" s="1"/>
  <c r="AF121" i="3"/>
  <c r="AF248" i="3" s="1"/>
  <c r="AE121" i="3"/>
  <c r="AD121" i="3"/>
  <c r="AC121" i="3"/>
  <c r="AB121" i="3"/>
  <c r="AA121" i="3"/>
  <c r="Z121" i="3"/>
  <c r="Z248" i="3" s="1"/>
  <c r="Y121" i="3"/>
  <c r="X121" i="3"/>
  <c r="W121" i="3"/>
  <c r="V121" i="3"/>
  <c r="U121" i="3"/>
  <c r="U248" i="3" s="1"/>
  <c r="T121" i="3"/>
  <c r="S121" i="3"/>
  <c r="R121" i="3"/>
  <c r="Q121" i="3"/>
  <c r="P121" i="3"/>
  <c r="O121" i="3"/>
  <c r="N121" i="3"/>
  <c r="N248" i="3" s="1"/>
  <c r="M121" i="3"/>
  <c r="L121" i="3"/>
  <c r="K121" i="3"/>
  <c r="K126" i="3" s="1"/>
  <c r="J121" i="3"/>
  <c r="I121" i="3"/>
  <c r="H121" i="3"/>
  <c r="G121" i="3"/>
  <c r="F121" i="3"/>
  <c r="E121" i="3"/>
  <c r="D121" i="3"/>
  <c r="C121" i="3"/>
  <c r="B121" i="3"/>
  <c r="BO120" i="3"/>
  <c r="AG120" i="3"/>
  <c r="AF120" i="3"/>
  <c r="AE120" i="3"/>
  <c r="AD120" i="3"/>
  <c r="AC120" i="3"/>
  <c r="AB120" i="3"/>
  <c r="AA120" i="3"/>
  <c r="BP120" i="3" s="1"/>
  <c r="Z120" i="3"/>
  <c r="Y120" i="3"/>
  <c r="Y247" i="3" s="1"/>
  <c r="X120" i="3"/>
  <c r="W120" i="3"/>
  <c r="W247" i="3" s="1"/>
  <c r="V120" i="3"/>
  <c r="V247" i="3" s="1"/>
  <c r="U120" i="3"/>
  <c r="T120" i="3"/>
  <c r="S120" i="3"/>
  <c r="R120" i="3"/>
  <c r="R247" i="3" s="1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C247" i="3" s="1"/>
  <c r="B120" i="3"/>
  <c r="AG119" i="3"/>
  <c r="AF119" i="3"/>
  <c r="AE119" i="3"/>
  <c r="AD119" i="3"/>
  <c r="AC119" i="3"/>
  <c r="AB119" i="3"/>
  <c r="AA119" i="3"/>
  <c r="AA246" i="3" s="1"/>
  <c r="Z119" i="3"/>
  <c r="Y119" i="3"/>
  <c r="X119" i="3"/>
  <c r="W119" i="3"/>
  <c r="V119" i="3"/>
  <c r="U119" i="3"/>
  <c r="U246" i="3" s="1"/>
  <c r="T119" i="3"/>
  <c r="T246" i="3" s="1"/>
  <c r="S119" i="3"/>
  <c r="R119" i="3"/>
  <c r="Q119" i="3"/>
  <c r="P119" i="3"/>
  <c r="P246" i="3" s="1"/>
  <c r="O119" i="3"/>
  <c r="O246" i="3" s="1"/>
  <c r="N119" i="3"/>
  <c r="N246" i="3" s="1"/>
  <c r="M119" i="3"/>
  <c r="M246" i="3" s="1"/>
  <c r="L119" i="3"/>
  <c r="K119" i="3"/>
  <c r="K246" i="3" s="1"/>
  <c r="J119" i="3"/>
  <c r="J246" i="3" s="1"/>
  <c r="I119" i="3"/>
  <c r="H119" i="3"/>
  <c r="G119" i="3"/>
  <c r="F119" i="3"/>
  <c r="E119" i="3"/>
  <c r="E246" i="3" s="1"/>
  <c r="D119" i="3"/>
  <c r="C119" i="3"/>
  <c r="B119" i="3"/>
  <c r="AG118" i="3"/>
  <c r="AF118" i="3"/>
  <c r="AE118" i="3"/>
  <c r="AD118" i="3"/>
  <c r="AD245" i="3" s="1"/>
  <c r="AC118" i="3"/>
  <c r="AC245" i="3" s="1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J245" i="3" s="1"/>
  <c r="I118" i="3"/>
  <c r="H118" i="3"/>
  <c r="G118" i="3"/>
  <c r="G245" i="3" s="1"/>
  <c r="F118" i="3"/>
  <c r="F245" i="3" s="1"/>
  <c r="E118" i="3"/>
  <c r="E245" i="3" s="1"/>
  <c r="D118" i="3"/>
  <c r="C118" i="3"/>
  <c r="C245" i="3" s="1"/>
  <c r="B118" i="3"/>
  <c r="AG117" i="3"/>
  <c r="AF117" i="3"/>
  <c r="AE117" i="3"/>
  <c r="AE126" i="3" s="1"/>
  <c r="AD117" i="3"/>
  <c r="AC117" i="3"/>
  <c r="AB117" i="3"/>
  <c r="AA117" i="3"/>
  <c r="Z117" i="3"/>
  <c r="Y117" i="3"/>
  <c r="X117" i="3"/>
  <c r="W117" i="3"/>
  <c r="W244" i="3" s="1"/>
  <c r="V117" i="3"/>
  <c r="V244" i="3" s="1"/>
  <c r="U117" i="3"/>
  <c r="U244" i="3" s="1"/>
  <c r="T117" i="3"/>
  <c r="S117" i="3"/>
  <c r="S244" i="3" s="1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G116" i="3"/>
  <c r="AF116" i="3"/>
  <c r="AE116" i="3"/>
  <c r="BO116" i="3" s="1"/>
  <c r="AD116" i="3"/>
  <c r="AC116" i="3"/>
  <c r="AB116" i="3"/>
  <c r="BP116" i="3" s="1"/>
  <c r="AA116" i="3"/>
  <c r="Z116" i="3"/>
  <c r="Y116" i="3"/>
  <c r="Y243" i="3" s="1"/>
  <c r="X116" i="3"/>
  <c r="W116" i="3"/>
  <c r="V116" i="3"/>
  <c r="U116" i="3"/>
  <c r="T116" i="3"/>
  <c r="S116" i="3"/>
  <c r="R116" i="3"/>
  <c r="Q116" i="3"/>
  <c r="Q243" i="3" s="1"/>
  <c r="P116" i="3"/>
  <c r="O116" i="3"/>
  <c r="O243" i="3" s="1"/>
  <c r="N116" i="3"/>
  <c r="N243" i="3" s="1"/>
  <c r="M116" i="3"/>
  <c r="L116" i="3"/>
  <c r="K116" i="3"/>
  <c r="K243" i="3" s="1"/>
  <c r="J116" i="3"/>
  <c r="I116" i="3"/>
  <c r="H116" i="3"/>
  <c r="G116" i="3"/>
  <c r="F116" i="3"/>
  <c r="E116" i="3"/>
  <c r="D116" i="3"/>
  <c r="C116" i="3"/>
  <c r="C243" i="3" s="1"/>
  <c r="B116" i="3"/>
  <c r="AG115" i="3"/>
  <c r="AG242" i="3" s="1"/>
  <c r="AF115" i="3"/>
  <c r="AE115" i="3"/>
  <c r="AD115" i="3"/>
  <c r="AC115" i="3"/>
  <c r="AC126" i="3" s="1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H126" i="3" s="1"/>
  <c r="G115" i="3"/>
  <c r="G126" i="3" s="1"/>
  <c r="F115" i="3"/>
  <c r="F126" i="3" s="1"/>
  <c r="E115" i="3"/>
  <c r="D115" i="3"/>
  <c r="D242" i="3" s="1"/>
  <c r="C115" i="3"/>
  <c r="C242" i="3" s="1"/>
  <c r="B115" i="3"/>
  <c r="BP114" i="3"/>
  <c r="BO114" i="3"/>
  <c r="AG114" i="3"/>
  <c r="AF114" i="3"/>
  <c r="AE114" i="3"/>
  <c r="AD114" i="3"/>
  <c r="AC114" i="3"/>
  <c r="AB114" i="3"/>
  <c r="AA114" i="3"/>
  <c r="Z114" i="3"/>
  <c r="Z126" i="3" s="1"/>
  <c r="Y114" i="3"/>
  <c r="Y126" i="3" s="1"/>
  <c r="X114" i="3"/>
  <c r="X126" i="3" s="1"/>
  <c r="W114" i="3"/>
  <c r="V114" i="3"/>
  <c r="V126" i="3" s="1"/>
  <c r="U114" i="3"/>
  <c r="T114" i="3"/>
  <c r="T126" i="3" s="1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J113" i="3"/>
  <c r="AF113" i="3"/>
  <c r="S113" i="3"/>
  <c r="R113" i="3"/>
  <c r="O113" i="3"/>
  <c r="AF110" i="3"/>
  <c r="AE110" i="3"/>
  <c r="AD110" i="3"/>
  <c r="AC110" i="3"/>
  <c r="AB110" i="3"/>
  <c r="AB23" i="3" s="1"/>
  <c r="AA110" i="3"/>
  <c r="AA23" i="3" s="1"/>
  <c r="Z110" i="3"/>
  <c r="Y110" i="3"/>
  <c r="X110" i="3"/>
  <c r="X23" i="3" s="1"/>
  <c r="W110" i="3"/>
  <c r="W23" i="3" s="1"/>
  <c r="V110" i="3"/>
  <c r="U110" i="3"/>
  <c r="T110" i="3"/>
  <c r="S110" i="3"/>
  <c r="R110" i="3"/>
  <c r="Q110" i="3"/>
  <c r="P110" i="3"/>
  <c r="O110" i="3"/>
  <c r="N110" i="3"/>
  <c r="M110" i="3"/>
  <c r="L110" i="3"/>
  <c r="K110" i="3"/>
  <c r="K23" i="3" s="1"/>
  <c r="J110" i="3"/>
  <c r="I110" i="3"/>
  <c r="H110" i="3"/>
  <c r="G110" i="3"/>
  <c r="F110" i="3"/>
  <c r="F23" i="3" s="1"/>
  <c r="E110" i="3"/>
  <c r="E23" i="3" s="1"/>
  <c r="D110" i="3"/>
  <c r="C110" i="3"/>
  <c r="B110" i="3"/>
  <c r="B23" i="3" s="1"/>
  <c r="BW109" i="3"/>
  <c r="BW108" i="3"/>
  <c r="BW107" i="3"/>
  <c r="BW106" i="3"/>
  <c r="BW105" i="3"/>
  <c r="BW104" i="3"/>
  <c r="BG97" i="3"/>
  <c r="AW97" i="3"/>
  <c r="AK97" i="3"/>
  <c r="AH97" i="3"/>
  <c r="AG97" i="3"/>
  <c r="I97" i="3"/>
  <c r="AC95" i="3"/>
  <c r="BT94" i="3"/>
  <c r="BS94" i="3"/>
  <c r="BR94" i="3"/>
  <c r="BQ94" i="3"/>
  <c r="BP94" i="3"/>
  <c r="BO94" i="3"/>
  <c r="BL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F94" i="3"/>
  <c r="AE94" i="3"/>
  <c r="AE95" i="3" s="1"/>
  <c r="AD94" i="3"/>
  <c r="AD95" i="3" s="1"/>
  <c r="AC94" i="3"/>
  <c r="AB94" i="3"/>
  <c r="AH88" i="3" s="1"/>
  <c r="AA94" i="3"/>
  <c r="Z94" i="3"/>
  <c r="Y94" i="3"/>
  <c r="X94" i="3"/>
  <c r="BN94" i="3" s="1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B12" i="3" s="1"/>
  <c r="BY93" i="3"/>
  <c r="BU93" i="3"/>
  <c r="BT93" i="3"/>
  <c r="BV93" i="3" s="1"/>
  <c r="BS93" i="3"/>
  <c r="BX93" i="3" s="1"/>
  <c r="BR93" i="3"/>
  <c r="BQ93" i="3"/>
  <c r="BP93" i="3"/>
  <c r="BO93" i="3"/>
  <c r="BN93" i="3"/>
  <c r="BM93" i="3"/>
  <c r="BL93" i="3"/>
  <c r="BK93" i="3"/>
  <c r="BJ93" i="3"/>
  <c r="BI93" i="3"/>
  <c r="BU92" i="3"/>
  <c r="BT92" i="3"/>
  <c r="BS92" i="3"/>
  <c r="BR92" i="3"/>
  <c r="BQ92" i="3"/>
  <c r="BP92" i="3"/>
  <c r="BX92" i="3" s="1"/>
  <c r="BO92" i="3"/>
  <c r="BN92" i="3"/>
  <c r="BM92" i="3"/>
  <c r="BL92" i="3"/>
  <c r="BK92" i="3"/>
  <c r="BJ92" i="3"/>
  <c r="BI92" i="3"/>
  <c r="BV91" i="3"/>
  <c r="BU91" i="3"/>
  <c r="BT91" i="3"/>
  <c r="BS91" i="3"/>
  <c r="BR91" i="3"/>
  <c r="BQ91" i="3"/>
  <c r="BP91" i="3"/>
  <c r="BX91" i="3" s="1"/>
  <c r="BO91" i="3"/>
  <c r="BN91" i="3"/>
  <c r="BM91" i="3"/>
  <c r="BL91" i="3"/>
  <c r="BK91" i="3"/>
  <c r="BJ91" i="3"/>
  <c r="BI91" i="3"/>
  <c r="BU90" i="3"/>
  <c r="BT90" i="3"/>
  <c r="BS90" i="3"/>
  <c r="BR90" i="3"/>
  <c r="BQ90" i="3"/>
  <c r="BP90" i="3"/>
  <c r="BX90" i="3" s="1"/>
  <c r="BO90" i="3"/>
  <c r="BN90" i="3"/>
  <c r="BM90" i="3"/>
  <c r="BL90" i="3"/>
  <c r="BK90" i="3"/>
  <c r="BJ90" i="3"/>
  <c r="BI90" i="3"/>
  <c r="BU89" i="3"/>
  <c r="BT89" i="3"/>
  <c r="BV89" i="3" s="1"/>
  <c r="BS89" i="3"/>
  <c r="BR89" i="3"/>
  <c r="BQ89" i="3"/>
  <c r="BP89" i="3"/>
  <c r="BO89" i="3"/>
  <c r="BN89" i="3"/>
  <c r="BM89" i="3"/>
  <c r="BL89" i="3"/>
  <c r="BK89" i="3"/>
  <c r="BJ89" i="3"/>
  <c r="BI89" i="3"/>
  <c r="BU88" i="3"/>
  <c r="BT88" i="3"/>
  <c r="BV88" i="3" s="1"/>
  <c r="BS88" i="3"/>
  <c r="BR88" i="3"/>
  <c r="BQ88" i="3"/>
  <c r="BP88" i="3"/>
  <c r="BO88" i="3"/>
  <c r="BN88" i="3"/>
  <c r="BM88" i="3"/>
  <c r="BL88" i="3"/>
  <c r="BK88" i="3"/>
  <c r="BJ88" i="3"/>
  <c r="BI88" i="3"/>
  <c r="BU87" i="3"/>
  <c r="BT87" i="3"/>
  <c r="BV87" i="3" s="1"/>
  <c r="BS87" i="3"/>
  <c r="BR87" i="3"/>
  <c r="BQ87" i="3"/>
  <c r="BP87" i="3"/>
  <c r="BX87" i="3" s="1"/>
  <c r="BY87" i="3" s="1"/>
  <c r="BO87" i="3"/>
  <c r="BN87" i="3"/>
  <c r="BM87" i="3"/>
  <c r="BL87" i="3"/>
  <c r="BK87" i="3"/>
  <c r="BJ87" i="3"/>
  <c r="BI87" i="3"/>
  <c r="AI87" i="3"/>
  <c r="AH87" i="3"/>
  <c r="BV86" i="3"/>
  <c r="BU86" i="3"/>
  <c r="BY86" i="3" s="1"/>
  <c r="BT86" i="3"/>
  <c r="BS86" i="3"/>
  <c r="BR86" i="3"/>
  <c r="BQ86" i="3"/>
  <c r="BP86" i="3"/>
  <c r="BX86" i="3" s="1"/>
  <c r="BO86" i="3"/>
  <c r="BN86" i="3"/>
  <c r="BM86" i="3"/>
  <c r="BL86" i="3"/>
  <c r="BK86" i="3"/>
  <c r="BJ86" i="3"/>
  <c r="BI86" i="3"/>
  <c r="BU85" i="3"/>
  <c r="BV85" i="3" s="1"/>
  <c r="BT85" i="3"/>
  <c r="BX85" i="3" s="1"/>
  <c r="BY85" i="3" s="1"/>
  <c r="BS85" i="3"/>
  <c r="BR85" i="3"/>
  <c r="BQ85" i="3"/>
  <c r="BP85" i="3"/>
  <c r="BO85" i="3"/>
  <c r="BN85" i="3"/>
  <c r="BM85" i="3"/>
  <c r="BL85" i="3"/>
  <c r="BK85" i="3"/>
  <c r="BJ85" i="3"/>
  <c r="BI85" i="3"/>
  <c r="AI85" i="3"/>
  <c r="AH85" i="3"/>
  <c r="BU84" i="3"/>
  <c r="BY84" i="3" s="1"/>
  <c r="BT84" i="3"/>
  <c r="BS84" i="3"/>
  <c r="BR84" i="3"/>
  <c r="BX84" i="3" s="1"/>
  <c r="BQ84" i="3"/>
  <c r="BP84" i="3"/>
  <c r="BO84" i="3"/>
  <c r="BN84" i="3"/>
  <c r="BM84" i="3"/>
  <c r="BL84" i="3"/>
  <c r="BK84" i="3"/>
  <c r="BJ84" i="3"/>
  <c r="BI84" i="3"/>
  <c r="BU83" i="3"/>
  <c r="BT83" i="3"/>
  <c r="BS83" i="3"/>
  <c r="BR83" i="3"/>
  <c r="BQ83" i="3"/>
  <c r="BP83" i="3"/>
  <c r="BX83" i="3" s="1"/>
  <c r="BO83" i="3"/>
  <c r="BN83" i="3"/>
  <c r="BM83" i="3"/>
  <c r="BL83" i="3"/>
  <c r="BK83" i="3"/>
  <c r="BJ83" i="3"/>
  <c r="BI83" i="3"/>
  <c r="AI83" i="3"/>
  <c r="AH83" i="3"/>
  <c r="BU82" i="3"/>
  <c r="BT82" i="3"/>
  <c r="BV82" i="3" s="1"/>
  <c r="BS82" i="3"/>
  <c r="BR82" i="3"/>
  <c r="BX82" i="3" s="1"/>
  <c r="BY82" i="3" s="1"/>
  <c r="BQ82" i="3"/>
  <c r="BP82" i="3"/>
  <c r="BO82" i="3"/>
  <c r="BN82" i="3"/>
  <c r="BM82" i="3"/>
  <c r="BL82" i="3"/>
  <c r="BK82" i="3"/>
  <c r="BJ82" i="3"/>
  <c r="BI82" i="3"/>
  <c r="BD81" i="3"/>
  <c r="AV81" i="3"/>
  <c r="AP81" i="3"/>
  <c r="O81" i="3"/>
  <c r="L81" i="3"/>
  <c r="AF80" i="3"/>
  <c r="AG80" i="3" s="1"/>
  <c r="AE80" i="3"/>
  <c r="AD80" i="3"/>
  <c r="AC80" i="3"/>
  <c r="AB80" i="3"/>
  <c r="AA80" i="3"/>
  <c r="Z80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BJ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F75" i="3"/>
  <c r="AE75" i="3"/>
  <c r="AD75" i="3"/>
  <c r="AC75" i="3"/>
  <c r="AB75" i="3"/>
  <c r="AA75" i="3"/>
  <c r="Z75" i="3"/>
  <c r="Z78" i="3" s="1"/>
  <c r="Z13" i="3" s="1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F74" i="3"/>
  <c r="AE74" i="3"/>
  <c r="AD74" i="3"/>
  <c r="BJ74" i="3" s="1"/>
  <c r="BK74" i="3" s="1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G71" i="3"/>
  <c r="AF71" i="3"/>
  <c r="AE71" i="3"/>
  <c r="AD71" i="3"/>
  <c r="AC71" i="3"/>
  <c r="AB71" i="3"/>
  <c r="AA71" i="3"/>
  <c r="BJ71" i="3" s="1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G70" i="3"/>
  <c r="AF70" i="3"/>
  <c r="AE70" i="3"/>
  <c r="AD70" i="3"/>
  <c r="BJ70" i="3" s="1"/>
  <c r="BK70" i="3" s="1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G67" i="3"/>
  <c r="AF67" i="3"/>
  <c r="AE67" i="3"/>
  <c r="AD67" i="3"/>
  <c r="AC67" i="3"/>
  <c r="AB67" i="3"/>
  <c r="AA67" i="3"/>
  <c r="BJ67" i="3" s="1"/>
  <c r="BK67" i="3" s="1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G66" i="3"/>
  <c r="AF66" i="3"/>
  <c r="AE66" i="3"/>
  <c r="AD66" i="3"/>
  <c r="AC66" i="3"/>
  <c r="AB66" i="3"/>
  <c r="AA66" i="3"/>
  <c r="BJ66" i="3" s="1"/>
  <c r="BK66" i="3" s="1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BF65" i="3"/>
  <c r="V65" i="3"/>
  <c r="BG62" i="3"/>
  <c r="AY62" i="3"/>
  <c r="AX62" i="3"/>
  <c r="AQ62" i="3"/>
  <c r="T62" i="3"/>
  <c r="T10" i="3" s="1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BP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C62" i="3" s="1"/>
  <c r="C10" i="3" s="1"/>
  <c r="B50" i="3"/>
  <c r="AL49" i="3"/>
  <c r="AK49" i="3"/>
  <c r="AG49" i="3"/>
  <c r="O49" i="3"/>
  <c r="CA45" i="3"/>
  <c r="BZ44" i="3"/>
  <c r="BY44" i="3"/>
  <c r="BX44" i="3"/>
  <c r="AG43" i="3"/>
  <c r="AG285" i="3" s="1"/>
  <c r="AG41" i="3"/>
  <c r="AG397" i="3" s="1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BZ35" i="3"/>
  <c r="BY35" i="3"/>
  <c r="BX35" i="3"/>
  <c r="CA33" i="3"/>
  <c r="AF33" i="3"/>
  <c r="J38" i="2" s="1"/>
  <c r="AE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G33" i="3"/>
  <c r="F33" i="3"/>
  <c r="E33" i="3"/>
  <c r="D33" i="3"/>
  <c r="C33" i="3"/>
  <c r="B33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P418" i="3" s="1"/>
  <c r="AO32" i="3"/>
  <c r="AN32" i="3"/>
  <c r="AM32" i="3"/>
  <c r="AM418" i="3" s="1"/>
  <c r="AL32" i="3"/>
  <c r="AK32" i="3"/>
  <c r="AK418" i="3" s="1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G29" i="3"/>
  <c r="BG189" i="3" s="1"/>
  <c r="BF29" i="3"/>
  <c r="BE29" i="3"/>
  <c r="BE189" i="3" s="1"/>
  <c r="BD29" i="3"/>
  <c r="BE22" i="3" s="1"/>
  <c r="BC29" i="3"/>
  <c r="BB29" i="3"/>
  <c r="BA29" i="3"/>
  <c r="AZ29" i="3"/>
  <c r="AY29" i="3"/>
  <c r="AY189" i="3" s="1"/>
  <c r="AX29" i="3"/>
  <c r="AX189" i="3" s="1"/>
  <c r="AW29" i="3"/>
  <c r="AW189" i="3" s="1"/>
  <c r="AV29" i="3"/>
  <c r="AV189" i="3" s="1"/>
  <c r="AU29" i="3"/>
  <c r="AU189" i="3" s="1"/>
  <c r="AT29" i="3"/>
  <c r="AT189" i="3" s="1"/>
  <c r="AS29" i="3"/>
  <c r="AR29" i="3"/>
  <c r="AQ29" i="3"/>
  <c r="AP29" i="3"/>
  <c r="AO29" i="3"/>
  <c r="AN29" i="3"/>
  <c r="AM29" i="3"/>
  <c r="AL29" i="3"/>
  <c r="AK29" i="3"/>
  <c r="AJ29" i="3"/>
  <c r="AI29" i="3"/>
  <c r="AI189" i="3" s="1"/>
  <c r="AH29" i="3"/>
  <c r="AG29" i="3"/>
  <c r="AG189" i="3" s="1"/>
  <c r="AF27" i="3"/>
  <c r="AF158" i="3" s="1"/>
  <c r="AF25" i="3"/>
  <c r="AF28" i="3" s="1"/>
  <c r="AF26" i="3" s="1"/>
  <c r="AF175" i="3" s="1"/>
  <c r="BG24" i="3"/>
  <c r="BG142" i="3" s="1"/>
  <c r="BF24" i="3"/>
  <c r="BF142" i="3" s="1"/>
  <c r="BE24" i="3"/>
  <c r="BD24" i="3"/>
  <c r="BC24" i="3"/>
  <c r="BC142" i="3" s="1"/>
  <c r="BB24" i="3"/>
  <c r="BB142" i="3" s="1"/>
  <c r="BA24" i="3"/>
  <c r="AZ24" i="3"/>
  <c r="AY24" i="3"/>
  <c r="AY142" i="3" s="1"/>
  <c r="AX24" i="3"/>
  <c r="AX142" i="3" s="1"/>
  <c r="AW24" i="3"/>
  <c r="AW142" i="3" s="1"/>
  <c r="AV24" i="3"/>
  <c r="AV142" i="3" s="1"/>
  <c r="AU24" i="3"/>
  <c r="AU142" i="3" s="1"/>
  <c r="AT24" i="3"/>
  <c r="AT142" i="3" s="1"/>
  <c r="AS24" i="3"/>
  <c r="AS142" i="3" s="1"/>
  <c r="AR24" i="3"/>
  <c r="AR142" i="3" s="1"/>
  <c r="AQ24" i="3"/>
  <c r="AQ142" i="3" s="1"/>
  <c r="AP24" i="3"/>
  <c r="AP142" i="3" s="1"/>
  <c r="AO24" i="3"/>
  <c r="AO142" i="3" s="1"/>
  <c r="AN24" i="3"/>
  <c r="AN142" i="3" s="1"/>
  <c r="AM24" i="3"/>
  <c r="AM142" i="3" s="1"/>
  <c r="AL24" i="3"/>
  <c r="AL142" i="3" s="1"/>
  <c r="AK24" i="3"/>
  <c r="AJ24" i="3"/>
  <c r="AI24" i="3"/>
  <c r="AI142" i="3" s="1"/>
  <c r="AH24" i="3"/>
  <c r="AH142" i="3" s="1"/>
  <c r="AG24" i="3"/>
  <c r="AG142" i="3" s="1"/>
  <c r="AF24" i="3"/>
  <c r="AF142" i="3" s="1"/>
  <c r="AF23" i="3"/>
  <c r="AE23" i="3"/>
  <c r="G25" i="2" s="1"/>
  <c r="AD23" i="3"/>
  <c r="F25" i="2" s="1"/>
  <c r="AC23" i="3"/>
  <c r="Z23" i="3"/>
  <c r="Y23" i="3"/>
  <c r="V23" i="3"/>
  <c r="U23" i="3"/>
  <c r="T23" i="3"/>
  <c r="S23" i="3"/>
  <c r="R23" i="3"/>
  <c r="Q23" i="3"/>
  <c r="P23" i="3"/>
  <c r="O23" i="3"/>
  <c r="N23" i="3"/>
  <c r="M23" i="3"/>
  <c r="L23" i="3"/>
  <c r="J23" i="3"/>
  <c r="I23" i="3"/>
  <c r="H23" i="3"/>
  <c r="G23" i="3"/>
  <c r="D23" i="3"/>
  <c r="C23" i="3"/>
  <c r="BG22" i="3"/>
  <c r="BF22" i="3"/>
  <c r="BD22" i="3"/>
  <c r="BC22" i="3"/>
  <c r="BB22" i="3"/>
  <c r="BA22" i="3"/>
  <c r="AZ22" i="3"/>
  <c r="AY22" i="3"/>
  <c r="AX22" i="3"/>
  <c r="AW22" i="3"/>
  <c r="AV22" i="3"/>
  <c r="AU22" i="3"/>
  <c r="AM22" i="3"/>
  <c r="AL22" i="3"/>
  <c r="AK22" i="3"/>
  <c r="AJ22" i="3"/>
  <c r="AH22" i="3"/>
  <c r="AG22" i="3"/>
  <c r="M24" i="2" s="1"/>
  <c r="AF22" i="3"/>
  <c r="AE22" i="3"/>
  <c r="AD22" i="3"/>
  <c r="F24" i="2" s="1"/>
  <c r="AC22" i="3"/>
  <c r="E24" i="2" s="1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BP35" i="3"/>
  <c r="BO35" i="3"/>
  <c r="BN35" i="3"/>
  <c r="BL35" i="3"/>
  <c r="BK35" i="3"/>
  <c r="AC17" i="3"/>
  <c r="AD8" i="3" s="1"/>
  <c r="F8" i="2" s="1"/>
  <c r="X17" i="3"/>
  <c r="P17" i="3"/>
  <c r="E17" i="3"/>
  <c r="BY16" i="3"/>
  <c r="BX16" i="3"/>
  <c r="BX17" i="3" s="1"/>
  <c r="BW16" i="3"/>
  <c r="BW17" i="3" s="1"/>
  <c r="AF16" i="3"/>
  <c r="BY15" i="3"/>
  <c r="AF14" i="3"/>
  <c r="AF483" i="3" s="1"/>
  <c r="AF499" i="3" s="1"/>
  <c r="AE14" i="3"/>
  <c r="G14" i="2" s="1"/>
  <c r="AD14" i="3"/>
  <c r="F14" i="2" s="1"/>
  <c r="AG13" i="3"/>
  <c r="CC12" i="3"/>
  <c r="CB12" i="3"/>
  <c r="CA12" i="3"/>
  <c r="BZ12" i="3"/>
  <c r="BY12" i="3"/>
  <c r="AG12" i="3"/>
  <c r="AG94" i="3" s="1"/>
  <c r="AF12" i="3"/>
  <c r="BQ35" i="3" s="1"/>
  <c r="AE12" i="3"/>
  <c r="BJ12" i="3" s="1"/>
  <c r="AD12" i="3"/>
  <c r="AC12" i="3"/>
  <c r="AB12" i="3"/>
  <c r="BM35" i="3" s="1"/>
  <c r="AA12" i="3"/>
  <c r="C12" i="2" s="1"/>
  <c r="Z12" i="3"/>
  <c r="Y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AF11" i="3"/>
  <c r="BG10" i="3"/>
  <c r="BF10" i="3"/>
  <c r="BF62" i="3" s="1"/>
  <c r="BE10" i="3"/>
  <c r="BE62" i="3" s="1"/>
  <c r="BD10" i="3"/>
  <c r="BD62" i="3" s="1"/>
  <c r="BC10" i="3"/>
  <c r="BC62" i="3" s="1"/>
  <c r="BB10" i="3"/>
  <c r="BB62" i="3" s="1"/>
  <c r="BA10" i="3"/>
  <c r="BA62" i="3" s="1"/>
  <c r="AZ10" i="3"/>
  <c r="AZ62" i="3" s="1"/>
  <c r="AY10" i="3"/>
  <c r="AX10" i="3"/>
  <c r="AW10" i="3"/>
  <c r="AW62" i="3" s="1"/>
  <c r="AV10" i="3"/>
  <c r="AV62" i="3" s="1"/>
  <c r="AU10" i="3"/>
  <c r="AU62" i="3" s="1"/>
  <c r="AT10" i="3"/>
  <c r="AT62" i="3" s="1"/>
  <c r="AS10" i="3"/>
  <c r="AS62" i="3" s="1"/>
  <c r="AR10" i="3"/>
  <c r="AR62" i="3" s="1"/>
  <c r="AQ10" i="3"/>
  <c r="AP10" i="3"/>
  <c r="AP62" i="3" s="1"/>
  <c r="AO10" i="3"/>
  <c r="AO62" i="3" s="1"/>
  <c r="AN10" i="3"/>
  <c r="AN62" i="3" s="1"/>
  <c r="AM10" i="3"/>
  <c r="AM62" i="3" s="1"/>
  <c r="AL10" i="3"/>
  <c r="AL62" i="3" s="1"/>
  <c r="AK10" i="3"/>
  <c r="AK62" i="3" s="1"/>
  <c r="AJ10" i="3"/>
  <c r="AJ62" i="3" s="1"/>
  <c r="AI10" i="3"/>
  <c r="AI62" i="3" s="1"/>
  <c r="AH10" i="3"/>
  <c r="AH62" i="3" s="1"/>
  <c r="AG10" i="3"/>
  <c r="AG62" i="3" s="1"/>
  <c r="AF10" i="3"/>
  <c r="CC9" i="3"/>
  <c r="CB9" i="3"/>
  <c r="CA9" i="3"/>
  <c r="BZ9" i="3"/>
  <c r="BY9" i="3"/>
  <c r="BX9" i="3"/>
  <c r="BX12" i="3" s="1"/>
  <c r="BW9" i="3"/>
  <c r="BW12" i="3" s="1"/>
  <c r="CC8" i="3"/>
  <c r="CB8" i="3"/>
  <c r="CA8" i="3"/>
  <c r="BZ8" i="3"/>
  <c r="BY8" i="3"/>
  <c r="BX8" i="3"/>
  <c r="BW8" i="3"/>
  <c r="BV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Q8" i="3"/>
  <c r="F8" i="3"/>
  <c r="E8" i="3"/>
  <c r="D8" i="3"/>
  <c r="C8" i="3"/>
  <c r="CC7" i="3"/>
  <c r="CB7" i="3"/>
  <c r="CA7" i="3"/>
  <c r="BZ7" i="3"/>
  <c r="BY7" i="3"/>
  <c r="BX7" i="3"/>
  <c r="BW7" i="3"/>
  <c r="BV7" i="3"/>
  <c r="AF7" i="3"/>
  <c r="AE7" i="3"/>
  <c r="AD7" i="3"/>
  <c r="AC7" i="3"/>
  <c r="AB7" i="3"/>
  <c r="AA7" i="3"/>
  <c r="Z7" i="3"/>
  <c r="Y7" i="3"/>
  <c r="X7" i="3"/>
  <c r="W7" i="3"/>
  <c r="AG11" i="3" s="1"/>
  <c r="AG16" i="3" s="1"/>
  <c r="AG18" i="3" s="1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BI5" i="3"/>
  <c r="BG2" i="3"/>
  <c r="BG129" i="3" s="1"/>
  <c r="BF2" i="3"/>
  <c r="BF161" i="3" s="1"/>
  <c r="BE2" i="3"/>
  <c r="BE161" i="3" s="1"/>
  <c r="BD2" i="3"/>
  <c r="BC2" i="3"/>
  <c r="BC129" i="3" s="1"/>
  <c r="BB2" i="3"/>
  <c r="BB240" i="3" s="1"/>
  <c r="BA2" i="3"/>
  <c r="AZ2" i="3"/>
  <c r="AZ129" i="3" s="1"/>
  <c r="AY2" i="3"/>
  <c r="AY240" i="3" s="1"/>
  <c r="AX2" i="3"/>
  <c r="AX400" i="3" s="1"/>
  <c r="AW2" i="3"/>
  <c r="AV2" i="3"/>
  <c r="AV400" i="3" s="1"/>
  <c r="AU2" i="3"/>
  <c r="AU320" i="3" s="1"/>
  <c r="AT2" i="3"/>
  <c r="AS2" i="3"/>
  <c r="AS81" i="3" s="1"/>
  <c r="AR2" i="3"/>
  <c r="AQ2" i="3"/>
  <c r="AQ161" i="3" s="1"/>
  <c r="AP2" i="3"/>
  <c r="AP256" i="3" s="1"/>
  <c r="AO2" i="3"/>
  <c r="AO49" i="3" s="1"/>
  <c r="AN2" i="3"/>
  <c r="AN49" i="3" s="1"/>
  <c r="AM2" i="3"/>
  <c r="AM49" i="3" s="1"/>
  <c r="AL2" i="3"/>
  <c r="AL447" i="3" s="1"/>
  <c r="AK2" i="3"/>
  <c r="AK81" i="3" s="1"/>
  <c r="AJ2" i="3"/>
  <c r="AI2" i="3"/>
  <c r="AH2" i="3"/>
  <c r="AH81" i="3" s="1"/>
  <c r="AG2" i="3"/>
  <c r="AG683" i="3" s="1"/>
  <c r="AF2" i="3"/>
  <c r="AE2" i="3"/>
  <c r="AD2" i="3"/>
  <c r="AC2" i="3"/>
  <c r="BZ3" i="3" s="1"/>
  <c r="AB2" i="3"/>
  <c r="BZ30" i="3" s="1"/>
  <c r="AA2" i="3"/>
  <c r="AA49" i="3" s="1"/>
  <c r="Z2" i="3"/>
  <c r="BW3" i="3" s="1"/>
  <c r="Y2" i="3"/>
  <c r="Y192" i="3" s="1"/>
  <c r="X2" i="3"/>
  <c r="X145" i="3" s="1"/>
  <c r="W2" i="3"/>
  <c r="W145" i="3" s="1"/>
  <c r="V2" i="3"/>
  <c r="U2" i="3"/>
  <c r="U145" i="3" s="1"/>
  <c r="T2" i="3"/>
  <c r="T145" i="3" s="1"/>
  <c r="S2" i="3"/>
  <c r="R2" i="3"/>
  <c r="Q2" i="3"/>
  <c r="P2" i="3"/>
  <c r="P81" i="3" s="1"/>
  <c r="O2" i="3"/>
  <c r="O161" i="3" s="1"/>
  <c r="N2" i="3"/>
  <c r="N161" i="3" s="1"/>
  <c r="M2" i="3"/>
  <c r="M161" i="3" s="1"/>
  <c r="L2" i="3"/>
  <c r="K2" i="3"/>
  <c r="K208" i="3" s="1"/>
  <c r="J2" i="3"/>
  <c r="J49" i="3" s="1"/>
  <c r="I2" i="3"/>
  <c r="H2" i="3"/>
  <c r="G2" i="3"/>
  <c r="G240" i="3" s="1"/>
  <c r="F2" i="3"/>
  <c r="E2" i="3"/>
  <c r="E65" i="3" s="1"/>
  <c r="D2" i="3"/>
  <c r="D81" i="3" s="1"/>
  <c r="C2" i="3"/>
  <c r="C81" i="3" s="1"/>
  <c r="B2" i="3"/>
  <c r="L49" i="2"/>
  <c r="J49" i="2"/>
  <c r="J47" i="2" s="1"/>
  <c r="I49" i="2"/>
  <c r="G49" i="2"/>
  <c r="F49" i="2"/>
  <c r="L48" i="2"/>
  <c r="K48" i="2"/>
  <c r="H48" i="2"/>
  <c r="I48" i="2" s="1"/>
  <c r="K47" i="2"/>
  <c r="L47" i="2" s="1"/>
  <c r="I47" i="2"/>
  <c r="H47" i="2"/>
  <c r="F47" i="2"/>
  <c r="L44" i="2"/>
  <c r="I44" i="2"/>
  <c r="F44" i="2"/>
  <c r="E44" i="2"/>
  <c r="D44" i="2"/>
  <c r="C44" i="2"/>
  <c r="M42" i="2"/>
  <c r="L42" i="2"/>
  <c r="I42" i="2"/>
  <c r="K40" i="2"/>
  <c r="H40" i="2"/>
  <c r="M39" i="2"/>
  <c r="L39" i="2"/>
  <c r="I39" i="2"/>
  <c r="L38" i="2"/>
  <c r="I38" i="2"/>
  <c r="G38" i="2"/>
  <c r="G48" i="2" s="1"/>
  <c r="E38" i="2"/>
  <c r="D38" i="2"/>
  <c r="C38" i="2"/>
  <c r="M37" i="2"/>
  <c r="L37" i="2"/>
  <c r="J37" i="2"/>
  <c r="I37" i="2"/>
  <c r="V36" i="2"/>
  <c r="T36" i="2"/>
  <c r="P36" i="2"/>
  <c r="J35" i="2"/>
  <c r="M35" i="2" s="1"/>
  <c r="I35" i="2"/>
  <c r="L35" i="2" s="1"/>
  <c r="H35" i="2"/>
  <c r="K35" i="2" s="1"/>
  <c r="G35" i="2"/>
  <c r="F35" i="2"/>
  <c r="K34" i="2"/>
  <c r="H34" i="2"/>
  <c r="F31" i="2"/>
  <c r="E31" i="2"/>
  <c r="D31" i="2"/>
  <c r="C31" i="2"/>
  <c r="K30" i="2"/>
  <c r="L30" i="2" s="1"/>
  <c r="H30" i="2"/>
  <c r="M29" i="2"/>
  <c r="L29" i="2"/>
  <c r="J29" i="2"/>
  <c r="I29" i="2"/>
  <c r="L28" i="2"/>
  <c r="I28" i="2"/>
  <c r="H27" i="2"/>
  <c r="I27" i="2" s="1"/>
  <c r="M26" i="2"/>
  <c r="L26" i="2"/>
  <c r="J26" i="2"/>
  <c r="I26" i="2"/>
  <c r="L25" i="2"/>
  <c r="J25" i="2"/>
  <c r="I25" i="2"/>
  <c r="E25" i="2"/>
  <c r="D25" i="2"/>
  <c r="C25" i="2"/>
  <c r="J24" i="2"/>
  <c r="I24" i="2"/>
  <c r="G24" i="2"/>
  <c r="D24" i="2"/>
  <c r="C24" i="2"/>
  <c r="V23" i="2"/>
  <c r="U23" i="2"/>
  <c r="U36" i="2" s="1"/>
  <c r="T23" i="2"/>
  <c r="P23" i="2"/>
  <c r="I22" i="2"/>
  <c r="L22" i="2" s="1"/>
  <c r="H22" i="2"/>
  <c r="K22" i="2" s="1"/>
  <c r="G22" i="2"/>
  <c r="J22" i="2" s="1"/>
  <c r="M22" i="2" s="1"/>
  <c r="F22" i="2"/>
  <c r="K21" i="2"/>
  <c r="H21" i="2"/>
  <c r="G21" i="2"/>
  <c r="F17" i="2"/>
  <c r="G8" i="2" s="1"/>
  <c r="E17" i="2"/>
  <c r="K16" i="2"/>
  <c r="K17" i="2" s="1"/>
  <c r="L15" i="2"/>
  <c r="I15" i="2"/>
  <c r="L14" i="2"/>
  <c r="J14" i="2"/>
  <c r="H14" i="2"/>
  <c r="H16" i="2" s="1"/>
  <c r="I16" i="2" s="1"/>
  <c r="E14" i="2"/>
  <c r="D14" i="2"/>
  <c r="C14" i="2"/>
  <c r="M13" i="2"/>
  <c r="L13" i="2"/>
  <c r="I13" i="2"/>
  <c r="M12" i="2"/>
  <c r="L12" i="2"/>
  <c r="J12" i="2"/>
  <c r="I12" i="2"/>
  <c r="G12" i="2"/>
  <c r="F12" i="2"/>
  <c r="E12" i="2"/>
  <c r="D12" i="2"/>
  <c r="K11" i="2"/>
  <c r="L11" i="2" s="1"/>
  <c r="H11" i="2"/>
  <c r="I11" i="2" s="1"/>
  <c r="M10" i="2"/>
  <c r="L10" i="2"/>
  <c r="J10" i="2"/>
  <c r="I10" i="2"/>
  <c r="M9" i="2"/>
  <c r="L9" i="2"/>
  <c r="J9" i="2"/>
  <c r="I9" i="2"/>
  <c r="G9" i="2"/>
  <c r="F9" i="2"/>
  <c r="E9" i="2"/>
  <c r="D9" i="2"/>
  <c r="C9" i="2"/>
  <c r="L8" i="2"/>
  <c r="I8" i="2"/>
  <c r="M7" i="2"/>
  <c r="L7" i="2"/>
  <c r="J7" i="2"/>
  <c r="I7" i="2"/>
  <c r="G7" i="2"/>
  <c r="F7" i="2"/>
  <c r="E7" i="2"/>
  <c r="D7" i="2"/>
  <c r="C7" i="2"/>
  <c r="V6" i="2"/>
  <c r="U6" i="2"/>
  <c r="L5" i="2"/>
  <c r="K5" i="2"/>
  <c r="J5" i="2"/>
  <c r="M5" i="2" s="1"/>
  <c r="D5" i="2"/>
  <c r="D22" i="2" s="1"/>
  <c r="D35" i="2" s="1"/>
  <c r="F4" i="2"/>
  <c r="E4" i="2"/>
  <c r="D4" i="2"/>
  <c r="C4" i="2"/>
  <c r="C21" i="2" s="1"/>
  <c r="C34" i="2" s="1"/>
  <c r="BI7" i="3" l="1"/>
  <c r="BL24" i="3"/>
  <c r="F48" i="2"/>
  <c r="H31" i="2"/>
  <c r="J40" i="2"/>
  <c r="S267" i="8"/>
  <c r="S34" i="8" s="1"/>
  <c r="F160" i="11"/>
  <c r="Z267" i="13"/>
  <c r="Z34" i="13" s="1"/>
  <c r="X283" i="8"/>
  <c r="X40" i="8" s="1"/>
  <c r="M269" i="3"/>
  <c r="M34" i="3" s="1"/>
  <c r="P60" i="8"/>
  <c r="P10" i="8" s="1"/>
  <c r="P11" i="8" s="1"/>
  <c r="P16" i="8" s="1"/>
  <c r="H161" i="11"/>
  <c r="F111" i="11"/>
  <c r="B139" i="11"/>
  <c r="B24" i="11" s="1"/>
  <c r="B25" i="11" s="1"/>
  <c r="B28" i="11" s="1"/>
  <c r="B26" i="11" s="1"/>
  <c r="AD683" i="3"/>
  <c r="AD129" i="3"/>
  <c r="CA3" i="3"/>
  <c r="AD336" i="3"/>
  <c r="AD65" i="3"/>
  <c r="D65" i="3"/>
  <c r="BK73" i="3"/>
  <c r="M224" i="3"/>
  <c r="AU256" i="3"/>
  <c r="P269" i="3"/>
  <c r="P34" i="3" s="1"/>
  <c r="AD313" i="3"/>
  <c r="V73" i="5"/>
  <c r="V13" i="5" s="1"/>
  <c r="Q280" i="5"/>
  <c r="Q37" i="5" s="1"/>
  <c r="L76" i="8"/>
  <c r="L13" i="8" s="1"/>
  <c r="T140" i="8"/>
  <c r="T24" i="8" s="1"/>
  <c r="H26" i="10"/>
  <c r="O139" i="11"/>
  <c r="O24" i="11" s="1"/>
  <c r="K166" i="11"/>
  <c r="K167" i="11"/>
  <c r="T223" i="11"/>
  <c r="U226" i="11"/>
  <c r="U227" i="11"/>
  <c r="U228" i="11"/>
  <c r="U230" i="11"/>
  <c r="U246" i="11" s="1"/>
  <c r="U231" i="11"/>
  <c r="U247" i="11" s="1"/>
  <c r="W233" i="11"/>
  <c r="R266" i="11"/>
  <c r="R34" i="11" s="1"/>
  <c r="X267" i="12"/>
  <c r="S47" i="13"/>
  <c r="S95" i="13"/>
  <c r="O267" i="13"/>
  <c r="O34" i="13" s="1"/>
  <c r="O35" i="13" s="1"/>
  <c r="O41" i="13" s="1"/>
  <c r="O36" i="13" s="1"/>
  <c r="U161" i="11"/>
  <c r="U113" i="11"/>
  <c r="AB280" i="6"/>
  <c r="AB37" i="6" s="1"/>
  <c r="V317" i="3"/>
  <c r="V37" i="3" s="1"/>
  <c r="N76" i="13"/>
  <c r="AT161" i="3"/>
  <c r="AT352" i="3"/>
  <c r="B158" i="3"/>
  <c r="B27" i="3" s="1"/>
  <c r="AB156" i="13"/>
  <c r="AB27" i="13" s="1"/>
  <c r="J280" i="6"/>
  <c r="J37" i="6" s="1"/>
  <c r="BJ73" i="3"/>
  <c r="AF349" i="3"/>
  <c r="AF39" i="3" s="1"/>
  <c r="F242" i="11"/>
  <c r="BL274" i="3"/>
  <c r="I73" i="5"/>
  <c r="I13" i="5" s="1"/>
  <c r="E69" i="9"/>
  <c r="E13" i="9" s="1"/>
  <c r="E15" i="9" s="1"/>
  <c r="AB36" i="10"/>
  <c r="P218" i="11"/>
  <c r="P33" i="11" s="1"/>
  <c r="AA333" i="3"/>
  <c r="AA38" i="3" s="1"/>
  <c r="AA305" i="3"/>
  <c r="AA317" i="3" s="1"/>
  <c r="AA37" i="3" s="1"/>
  <c r="G118" i="11"/>
  <c r="G76" i="13"/>
  <c r="AJ70" i="13" s="1"/>
  <c r="G177" i="3"/>
  <c r="G129" i="3"/>
  <c r="P280" i="5"/>
  <c r="P37" i="5" s="1"/>
  <c r="Q60" i="8"/>
  <c r="Q10" i="8" s="1"/>
  <c r="H118" i="11"/>
  <c r="J167" i="11"/>
  <c r="W267" i="12"/>
  <c r="W35" i="12" s="1"/>
  <c r="R79" i="13"/>
  <c r="R47" i="13"/>
  <c r="R95" i="13"/>
  <c r="H400" i="3"/>
  <c r="H97" i="3"/>
  <c r="H129" i="3"/>
  <c r="H177" i="3"/>
  <c r="I129" i="3"/>
  <c r="I208" i="3"/>
  <c r="AE129" i="3"/>
  <c r="CB3" i="3"/>
  <c r="AE336" i="3"/>
  <c r="AE65" i="3"/>
  <c r="BA129" i="3"/>
  <c r="BA177" i="3"/>
  <c r="C49" i="3"/>
  <c r="E78" i="3"/>
  <c r="E13" i="3" s="1"/>
  <c r="E19" i="3" s="1"/>
  <c r="G165" i="3"/>
  <c r="D158" i="3"/>
  <c r="D27" i="3" s="1"/>
  <c r="N224" i="3"/>
  <c r="I240" i="3"/>
  <c r="AE313" i="3"/>
  <c r="U167" i="11"/>
  <c r="L164" i="11"/>
  <c r="L166" i="11"/>
  <c r="L167" i="11"/>
  <c r="V243" i="11"/>
  <c r="V247" i="11"/>
  <c r="V266" i="11"/>
  <c r="V34" i="11" s="1"/>
  <c r="B266" i="11"/>
  <c r="B34" i="11" s="1"/>
  <c r="B35" i="11" s="1"/>
  <c r="B40" i="11" s="1"/>
  <c r="B36" i="11" s="1"/>
  <c r="B298" i="11" s="1"/>
  <c r="S76" i="12"/>
  <c r="S13" i="12" s="1"/>
  <c r="S16" i="12" s="1"/>
  <c r="S46" i="12" s="1"/>
  <c r="P76" i="12"/>
  <c r="P13" i="12" s="1"/>
  <c r="P16" i="12" s="1"/>
  <c r="P46" i="12" s="1"/>
  <c r="J156" i="12"/>
  <c r="J28" i="12" s="1"/>
  <c r="J27" i="12" s="1"/>
  <c r="O267" i="12"/>
  <c r="O35" i="12" s="1"/>
  <c r="O36" i="12" s="1"/>
  <c r="O41" i="12" s="1"/>
  <c r="O37" i="12" s="1"/>
  <c r="AR111" i="13"/>
  <c r="AR79" i="13"/>
  <c r="W317" i="3"/>
  <c r="W37" i="3" s="1"/>
  <c r="D10" i="4"/>
  <c r="AD310" i="3"/>
  <c r="D62" i="3"/>
  <c r="D10" i="3" s="1"/>
  <c r="X192" i="3"/>
  <c r="M164" i="11"/>
  <c r="W243" i="11"/>
  <c r="R6" i="2"/>
  <c r="E21" i="2"/>
  <c r="E34" i="2" s="1"/>
  <c r="L161" i="3"/>
  <c r="L447" i="3"/>
  <c r="BD129" i="3"/>
  <c r="BD65" i="3"/>
  <c r="BD352" i="3"/>
  <c r="BD113" i="3"/>
  <c r="BD177" i="3"/>
  <c r="N49" i="3"/>
  <c r="AA65" i="3"/>
  <c r="AC97" i="3"/>
  <c r="G158" i="3"/>
  <c r="G27" i="3" s="1"/>
  <c r="AB192" i="3"/>
  <c r="AG305" i="3"/>
  <c r="W333" i="3"/>
  <c r="W38" i="3" s="1"/>
  <c r="AD316" i="3"/>
  <c r="W153" i="6"/>
  <c r="W27" i="6" s="1"/>
  <c r="S59" i="11"/>
  <c r="S10" i="11" s="1"/>
  <c r="S11" i="11" s="1"/>
  <c r="S16" i="11" s="1"/>
  <c r="S229" i="11"/>
  <c r="U233" i="11"/>
  <c r="M166" i="11"/>
  <c r="P267" i="12"/>
  <c r="P35" i="12" s="1"/>
  <c r="P36" i="12" s="1"/>
  <c r="P41" i="12" s="1"/>
  <c r="P37" i="12" s="1"/>
  <c r="W47" i="13"/>
  <c r="W95" i="13"/>
  <c r="BJ77" i="3"/>
  <c r="BK77" i="3" s="1"/>
  <c r="D73" i="6"/>
  <c r="D13" i="6" s="1"/>
  <c r="L57" i="6"/>
  <c r="L10" i="6" s="1"/>
  <c r="L11" i="6" s="1"/>
  <c r="L16" i="6" s="1"/>
  <c r="I280" i="6"/>
  <c r="I37" i="6" s="1"/>
  <c r="E10" i="4"/>
  <c r="AE310" i="3"/>
  <c r="G73" i="6"/>
  <c r="AE66" i="6" s="1"/>
  <c r="V160" i="8"/>
  <c r="AW333" i="3"/>
  <c r="AW38" i="3" s="1"/>
  <c r="R140" i="8"/>
  <c r="R24" i="8" s="1"/>
  <c r="R25" i="8" s="1"/>
  <c r="R28" i="8" s="1"/>
  <c r="R26" i="8" s="1"/>
  <c r="D15" i="10"/>
  <c r="E158" i="3"/>
  <c r="E27" i="3" s="1"/>
  <c r="J282" i="10"/>
  <c r="J39" i="10" s="1"/>
  <c r="X140" i="13"/>
  <c r="X24" i="13" s="1"/>
  <c r="X25" i="13" s="1"/>
  <c r="X28" i="13" s="1"/>
  <c r="X26" i="13" s="1"/>
  <c r="AB97" i="3"/>
  <c r="S6" i="2"/>
  <c r="F21" i="2"/>
  <c r="F34" i="2" s="1"/>
  <c r="BE400" i="3"/>
  <c r="BE65" i="3"/>
  <c r="BE352" i="3"/>
  <c r="BE113" i="3"/>
  <c r="BY30" i="3"/>
  <c r="AB65" i="3"/>
  <c r="AD97" i="3"/>
  <c r="H158" i="3"/>
  <c r="H27" i="3" s="1"/>
  <c r="AD208" i="3"/>
  <c r="BE224" i="3"/>
  <c r="X333" i="3"/>
  <c r="X38" i="3" s="1"/>
  <c r="AC308" i="3"/>
  <c r="AC317" i="3" s="1"/>
  <c r="AC37" i="3" s="1"/>
  <c r="Z264" i="6"/>
  <c r="M156" i="8"/>
  <c r="M27" i="8" s="1"/>
  <c r="D33" i="9"/>
  <c r="D292" i="9" s="1"/>
  <c r="F149" i="9"/>
  <c r="F25" i="9" s="1"/>
  <c r="Y75" i="10"/>
  <c r="Y13" i="10" s="1"/>
  <c r="L155" i="10"/>
  <c r="L27" i="10" s="1"/>
  <c r="L26" i="10" s="1"/>
  <c r="T225" i="11"/>
  <c r="T229" i="11"/>
  <c r="P167" i="11"/>
  <c r="D246" i="11"/>
  <c r="D249" i="11"/>
  <c r="P156" i="12"/>
  <c r="P28" i="12" s="1"/>
  <c r="I57" i="6"/>
  <c r="I10" i="6" s="1"/>
  <c r="I11" i="6" s="1"/>
  <c r="I16" i="6" s="1"/>
  <c r="I15" i="6" s="1"/>
  <c r="Y73" i="6"/>
  <c r="Y13" i="6" s="1"/>
  <c r="K264" i="6"/>
  <c r="K34" i="6" s="1"/>
  <c r="BK274" i="3"/>
  <c r="M26" i="5"/>
  <c r="F91" i="11"/>
  <c r="C80" i="11" s="1"/>
  <c r="BL276" i="3"/>
  <c r="E73" i="6"/>
  <c r="E13" i="6" s="1"/>
  <c r="Y336" i="3"/>
  <c r="Y145" i="3"/>
  <c r="BV3" i="3"/>
  <c r="K269" i="3"/>
  <c r="K34" i="3" s="1"/>
  <c r="K35" i="3" s="1"/>
  <c r="K44" i="3" s="1"/>
  <c r="N60" i="8"/>
  <c r="N10" i="8" s="1"/>
  <c r="V267" i="8"/>
  <c r="V34" i="8" s="1"/>
  <c r="V35" i="8" s="1"/>
  <c r="V41" i="8" s="1"/>
  <c r="E156" i="8"/>
  <c r="E27" i="8" s="1"/>
  <c r="F65" i="3"/>
  <c r="F97" i="3"/>
  <c r="D149" i="9"/>
  <c r="D25" i="9" s="1"/>
  <c r="V267" i="12"/>
  <c r="AB257" i="12" s="1"/>
  <c r="AC76" i="13"/>
  <c r="AC13" i="13" s="1"/>
  <c r="CC3" i="3"/>
  <c r="AF145" i="3"/>
  <c r="AF336" i="3"/>
  <c r="AI416" i="3"/>
  <c r="AI65" i="3"/>
  <c r="AI113" i="3"/>
  <c r="AJ447" i="3"/>
  <c r="AJ65" i="3"/>
  <c r="AJ97" i="3"/>
  <c r="AJ49" i="3"/>
  <c r="BF129" i="3"/>
  <c r="BF113" i="3"/>
  <c r="BF224" i="3"/>
  <c r="Y49" i="3"/>
  <c r="AC65" i="3"/>
  <c r="AE97" i="3"/>
  <c r="I158" i="3"/>
  <c r="I27" i="3" s="1"/>
  <c r="AZ208" i="3"/>
  <c r="AD269" i="3"/>
  <c r="AD34" i="3" s="1"/>
  <c r="F39" i="2" s="1"/>
  <c r="BF447" i="3"/>
  <c r="O26" i="5"/>
  <c r="R73" i="5"/>
  <c r="R13" i="5" s="1"/>
  <c r="J153" i="6"/>
  <c r="J27" i="6" s="1"/>
  <c r="X280" i="6"/>
  <c r="P76" i="8"/>
  <c r="P13" i="8" s="1"/>
  <c r="AA69" i="9"/>
  <c r="AA13" i="9" s="1"/>
  <c r="AA15" i="9" s="1"/>
  <c r="P276" i="9"/>
  <c r="P34" i="9" s="1"/>
  <c r="U117" i="11"/>
  <c r="O163" i="11"/>
  <c r="O164" i="11"/>
  <c r="O166" i="11"/>
  <c r="O167" i="11"/>
  <c r="O168" i="11"/>
  <c r="O120" i="11"/>
  <c r="Q163" i="11"/>
  <c r="Q165" i="11"/>
  <c r="E225" i="11"/>
  <c r="E226" i="11"/>
  <c r="F232" i="11"/>
  <c r="Q156" i="12"/>
  <c r="Q28" i="12" s="1"/>
  <c r="N60" i="13"/>
  <c r="N10" i="13" s="1"/>
  <c r="N11" i="13" s="1"/>
  <c r="N16" i="13" s="1"/>
  <c r="B81" i="3"/>
  <c r="B97" i="3"/>
  <c r="C65" i="3"/>
  <c r="C129" i="3"/>
  <c r="J267" i="13"/>
  <c r="J34" i="13" s="1"/>
  <c r="J35" i="13" s="1"/>
  <c r="J41" i="13" s="1"/>
  <c r="J36" i="13" s="1"/>
  <c r="P153" i="5"/>
  <c r="P27" i="5" s="1"/>
  <c r="AC73" i="6"/>
  <c r="AC13" i="6" s="1"/>
  <c r="G160" i="11"/>
  <c r="G169" i="11"/>
  <c r="E400" i="3"/>
  <c r="E97" i="3"/>
  <c r="W160" i="8"/>
  <c r="P143" i="13"/>
  <c r="P47" i="13"/>
  <c r="G117" i="11"/>
  <c r="I168" i="11"/>
  <c r="J224" i="3"/>
  <c r="J129" i="3"/>
  <c r="J320" i="3"/>
  <c r="J240" i="3"/>
  <c r="Y65" i="3"/>
  <c r="AB162" i="3"/>
  <c r="AF305" i="3"/>
  <c r="S62" i="3"/>
  <c r="S10" i="3" s="1"/>
  <c r="AF65" i="3"/>
  <c r="AF97" i="3"/>
  <c r="K25" i="3"/>
  <c r="K28" i="3" s="1"/>
  <c r="K26" i="3" s="1"/>
  <c r="K175" i="3" s="1"/>
  <c r="F129" i="3"/>
  <c r="J158" i="3"/>
  <c r="J27" i="3" s="1"/>
  <c r="J26" i="3" s="1"/>
  <c r="J175" i="3" s="1"/>
  <c r="BA208" i="3"/>
  <c r="AE269" i="3"/>
  <c r="AE34" i="3" s="1"/>
  <c r="BF333" i="3"/>
  <c r="BF38" i="3" s="1"/>
  <c r="AE308" i="3"/>
  <c r="P26" i="5"/>
  <c r="Y153" i="6"/>
  <c r="Y27" i="6" s="1"/>
  <c r="V280" i="6"/>
  <c r="V37" i="6" s="1"/>
  <c r="Y280" i="6"/>
  <c r="Y37" i="6" s="1"/>
  <c r="V228" i="11"/>
  <c r="V229" i="11"/>
  <c r="W232" i="11"/>
  <c r="O160" i="11"/>
  <c r="M118" i="11"/>
  <c r="H249" i="11"/>
  <c r="P76" i="13"/>
  <c r="AT69" i="13" s="1"/>
  <c r="K57" i="6"/>
  <c r="K10" i="6" s="1"/>
  <c r="K11" i="6" s="1"/>
  <c r="K16" i="6" s="1"/>
  <c r="Z73" i="6"/>
  <c r="Z13" i="6" s="1"/>
  <c r="X76" i="13"/>
  <c r="Y267" i="13"/>
  <c r="Y34" i="13" s="1"/>
  <c r="Y35" i="13" s="1"/>
  <c r="Y41" i="13" s="1"/>
  <c r="Y36" i="13" s="1"/>
  <c r="AB76" i="13"/>
  <c r="AB13" i="13" s="1"/>
  <c r="Q143" i="13"/>
  <c r="Q47" i="13"/>
  <c r="AQ111" i="13"/>
  <c r="AQ79" i="13"/>
  <c r="Q6" i="2"/>
  <c r="D21" i="2"/>
  <c r="D34" i="2" s="1"/>
  <c r="BJ72" i="3"/>
  <c r="AF129" i="3"/>
  <c r="J142" i="3"/>
  <c r="J24" i="3" s="1"/>
  <c r="J25" i="3" s="1"/>
  <c r="J28" i="3" s="1"/>
  <c r="I177" i="3"/>
  <c r="BF208" i="3"/>
  <c r="G285" i="3"/>
  <c r="G43" i="3" s="1"/>
  <c r="B285" i="3"/>
  <c r="B43" i="3" s="1"/>
  <c r="AM288" i="3"/>
  <c r="AM304" i="3" s="1"/>
  <c r="AF308" i="3"/>
  <c r="C15" i="5"/>
  <c r="Z57" i="6"/>
  <c r="AD53" i="6" s="1"/>
  <c r="AF53" i="6" s="1"/>
  <c r="U73" i="6"/>
  <c r="U13" i="6" s="1"/>
  <c r="W280" i="6"/>
  <c r="W37" i="6" s="1"/>
  <c r="D276" i="9"/>
  <c r="D34" i="9" s="1"/>
  <c r="C59" i="11"/>
  <c r="C10" i="11" s="1"/>
  <c r="C11" i="11" s="1"/>
  <c r="C16" i="11" s="1"/>
  <c r="C15" i="11" s="1"/>
  <c r="Y59" i="11"/>
  <c r="Y10" i="11" s="1"/>
  <c r="Y11" i="11" s="1"/>
  <c r="Y16" i="11" s="1"/>
  <c r="W113" i="11"/>
  <c r="W225" i="11"/>
  <c r="W241" i="11" s="1"/>
  <c r="W117" i="11"/>
  <c r="W229" i="11"/>
  <c r="W245" i="11" s="1"/>
  <c r="W119" i="11"/>
  <c r="W120" i="11"/>
  <c r="X232" i="11"/>
  <c r="X248" i="11" s="1"/>
  <c r="T112" i="11"/>
  <c r="X118" i="11"/>
  <c r="E222" i="11"/>
  <c r="E127" i="13"/>
  <c r="E63" i="13"/>
  <c r="AA159" i="13"/>
  <c r="AA63" i="13"/>
  <c r="E79" i="13"/>
  <c r="V26" i="5"/>
  <c r="C73" i="6"/>
  <c r="C13" i="6" s="1"/>
  <c r="AC269" i="3"/>
  <c r="AC34" i="3" s="1"/>
  <c r="E39" i="2" s="1"/>
  <c r="E118" i="11"/>
  <c r="V139" i="11"/>
  <c r="V24" i="11" s="1"/>
  <c r="AB156" i="8"/>
  <c r="AB27" i="8" s="1"/>
  <c r="M167" i="11"/>
  <c r="O62" i="3"/>
  <c r="O10" i="3" s="1"/>
  <c r="AF481" i="3"/>
  <c r="V78" i="3"/>
  <c r="V13" i="3" s="1"/>
  <c r="V19" i="3" s="1"/>
  <c r="AY177" i="3"/>
  <c r="U73" i="5"/>
  <c r="U13" i="5" s="1"/>
  <c r="AC57" i="6"/>
  <c r="T73" i="6"/>
  <c r="T13" i="6" s="1"/>
  <c r="F73" i="6"/>
  <c r="F13" i="6" s="1"/>
  <c r="X73" i="6"/>
  <c r="X13" i="6" s="1"/>
  <c r="Q69" i="9"/>
  <c r="Q13" i="9" s="1"/>
  <c r="D69" i="9"/>
  <c r="D13" i="9" s="1"/>
  <c r="X116" i="11"/>
  <c r="F222" i="11"/>
  <c r="F238" i="11" s="1"/>
  <c r="T156" i="12"/>
  <c r="T28" i="12" s="1"/>
  <c r="L26" i="5"/>
  <c r="J57" i="6"/>
  <c r="J10" i="6" s="1"/>
  <c r="J11" i="6" s="1"/>
  <c r="J16" i="6" s="1"/>
  <c r="Y76" i="13"/>
  <c r="V60" i="8"/>
  <c r="V10" i="8" s="1"/>
  <c r="Z320" i="3"/>
  <c r="Z65" i="3"/>
  <c r="Y78" i="3"/>
  <c r="Y13" i="3" s="1"/>
  <c r="Y19" i="3" s="1"/>
  <c r="B142" i="3"/>
  <c r="B24" i="3" s="1"/>
  <c r="E120" i="11"/>
  <c r="BX3" i="3"/>
  <c r="AA113" i="3"/>
  <c r="K26" i="10"/>
  <c r="AB145" i="3"/>
  <c r="BY3" i="3"/>
  <c r="AB336" i="3"/>
  <c r="E49" i="3"/>
  <c r="F158" i="3"/>
  <c r="F27" i="3" s="1"/>
  <c r="AI97" i="3"/>
  <c r="AD113" i="3"/>
  <c r="AH129" i="3"/>
  <c r="AZ177" i="3"/>
  <c r="BA288" i="3"/>
  <c r="BA304" i="3" s="1"/>
  <c r="R69" i="9"/>
  <c r="R13" i="9" s="1"/>
  <c r="J149" i="9"/>
  <c r="J25" i="9" s="1"/>
  <c r="D248" i="11"/>
  <c r="Q111" i="11"/>
  <c r="S113" i="11"/>
  <c r="S240" i="11" s="1"/>
  <c r="S114" i="11"/>
  <c r="S163" i="11"/>
  <c r="S168" i="11"/>
  <c r="S120" i="11"/>
  <c r="S247" i="11" s="1"/>
  <c r="U122" i="11"/>
  <c r="U249" i="11" s="1"/>
  <c r="G115" i="11"/>
  <c r="AA73" i="6"/>
  <c r="AA13" i="6" s="1"/>
  <c r="AA15" i="6" s="1"/>
  <c r="D139" i="11"/>
  <c r="D24" i="11" s="1"/>
  <c r="D25" i="11" s="1"/>
  <c r="D28" i="11" s="1"/>
  <c r="D26" i="11" s="1"/>
  <c r="K283" i="8"/>
  <c r="K40" i="8" s="1"/>
  <c r="Y256" i="3"/>
  <c r="P57" i="6"/>
  <c r="P10" i="6" s="1"/>
  <c r="M280" i="6"/>
  <c r="M37" i="6" s="1"/>
  <c r="BB129" i="3"/>
  <c r="BB224" i="3"/>
  <c r="BB208" i="3"/>
  <c r="U333" i="3"/>
  <c r="U38" i="3" s="1"/>
  <c r="Y15" i="10"/>
  <c r="T280" i="5"/>
  <c r="T37" i="5" s="1"/>
  <c r="P35" i="3"/>
  <c r="P44" i="3" s="1"/>
  <c r="P46" i="3" s="1"/>
  <c r="BJ68" i="3"/>
  <c r="BK68" i="3" s="1"/>
  <c r="AU81" i="3"/>
  <c r="AE113" i="3"/>
  <c r="AI129" i="3"/>
  <c r="M289" i="3"/>
  <c r="M369" i="3" s="1"/>
  <c r="BK276" i="3"/>
  <c r="AC336" i="3"/>
  <c r="Q36" i="5"/>
  <c r="Q296" i="5" s="1"/>
  <c r="W57" i="6"/>
  <c r="W10" i="6" s="1"/>
  <c r="O153" i="6"/>
  <c r="O27" i="6" s="1"/>
  <c r="H264" i="6"/>
  <c r="H34" i="6" s="1"/>
  <c r="H35" i="6" s="1"/>
  <c r="H38" i="6" s="1"/>
  <c r="D280" i="6"/>
  <c r="D37" i="6" s="1"/>
  <c r="Z280" i="6"/>
  <c r="Z37" i="6" s="1"/>
  <c r="Q276" i="9"/>
  <c r="Q34" i="9" s="1"/>
  <c r="Q33" i="9" s="1"/>
  <c r="Q292" i="9" s="1"/>
  <c r="D231" i="11"/>
  <c r="E232" i="11"/>
  <c r="R111" i="11"/>
  <c r="T113" i="11"/>
  <c r="T240" i="11" s="1"/>
  <c r="T120" i="11"/>
  <c r="T247" i="11" s="1"/>
  <c r="K164" i="11"/>
  <c r="I169" i="11"/>
  <c r="N162" i="11"/>
  <c r="N163" i="11"/>
  <c r="N168" i="11"/>
  <c r="O170" i="11"/>
  <c r="W223" i="11"/>
  <c r="X230" i="11"/>
  <c r="X246" i="11" s="1"/>
  <c r="C266" i="11"/>
  <c r="C34" i="11" s="1"/>
  <c r="Y266" i="11"/>
  <c r="Y34" i="11" s="1"/>
  <c r="J267" i="12"/>
  <c r="J35" i="12" s="1"/>
  <c r="J36" i="12" s="1"/>
  <c r="J41" i="12" s="1"/>
  <c r="J37" i="12" s="1"/>
  <c r="L60" i="13"/>
  <c r="L10" i="13" s="1"/>
  <c r="D76" i="13"/>
  <c r="D13" i="13" s="1"/>
  <c r="Z76" i="13"/>
  <c r="O76" i="13"/>
  <c r="AP71" i="13" s="1"/>
  <c r="AC156" i="13"/>
  <c r="AC27" i="13" s="1"/>
  <c r="O224" i="3"/>
  <c r="BC288" i="3"/>
  <c r="BC304" i="3" s="1"/>
  <c r="AD308" i="3"/>
  <c r="AD317" i="3" s="1"/>
  <c r="AD37" i="3" s="1"/>
  <c r="AF316" i="3"/>
  <c r="AD311" i="3"/>
  <c r="I26" i="5"/>
  <c r="N36" i="5"/>
  <c r="N296" i="5" s="1"/>
  <c r="N289" i="5" s="1"/>
  <c r="T11" i="6"/>
  <c r="T16" i="6" s="1"/>
  <c r="C137" i="6"/>
  <c r="C24" i="6" s="1"/>
  <c r="C25" i="6" s="1"/>
  <c r="C28" i="6" s="1"/>
  <c r="C26" i="6" s="1"/>
  <c r="Y137" i="6"/>
  <c r="F280" i="6"/>
  <c r="F37" i="6" s="1"/>
  <c r="Q140" i="8"/>
  <c r="Q24" i="8" s="1"/>
  <c r="N149" i="9"/>
  <c r="N25" i="9" s="1"/>
  <c r="H59" i="11"/>
  <c r="H10" i="11" s="1"/>
  <c r="F231" i="11"/>
  <c r="T111" i="11"/>
  <c r="V117" i="11"/>
  <c r="V166" i="11"/>
  <c r="X122" i="11"/>
  <c r="G139" i="11"/>
  <c r="G24" i="11" s="1"/>
  <c r="H170" i="11"/>
  <c r="X223" i="11"/>
  <c r="Y225" i="11"/>
  <c r="Y227" i="11"/>
  <c r="Y230" i="11"/>
  <c r="S156" i="12"/>
  <c r="S28" i="12" s="1"/>
  <c r="J47" i="13"/>
  <c r="M60" i="13"/>
  <c r="M10" i="13" s="1"/>
  <c r="M11" i="13" s="1"/>
  <c r="M16" i="13" s="1"/>
  <c r="M15" i="13" s="1"/>
  <c r="M46" i="13" s="1"/>
  <c r="E76" i="13"/>
  <c r="AA76" i="13"/>
  <c r="BD72" i="13" s="1"/>
  <c r="AY238" i="13"/>
  <c r="N267" i="13"/>
  <c r="N34" i="13" s="1"/>
  <c r="N35" i="13" s="1"/>
  <c r="N41" i="13" s="1"/>
  <c r="N36" i="13" s="1"/>
  <c r="N299" i="13" s="1"/>
  <c r="R60" i="8"/>
  <c r="R10" i="8" s="1"/>
  <c r="R11" i="8" s="1"/>
  <c r="R16" i="8" s="1"/>
  <c r="G36" i="10"/>
  <c r="U282" i="10"/>
  <c r="U39" i="10" s="1"/>
  <c r="R163" i="11"/>
  <c r="G248" i="11"/>
  <c r="T76" i="12"/>
  <c r="Y283" i="8"/>
  <c r="Y40" i="8" s="1"/>
  <c r="J36" i="10"/>
  <c r="Z75" i="10"/>
  <c r="Z13" i="10" s="1"/>
  <c r="Z15" i="10" s="1"/>
  <c r="O155" i="10"/>
  <c r="O27" i="10" s="1"/>
  <c r="O26" i="10" s="1"/>
  <c r="K282" i="10"/>
  <c r="K39" i="10" s="1"/>
  <c r="K36" i="10" s="1"/>
  <c r="D121" i="11"/>
  <c r="M139" i="11"/>
  <c r="M24" i="11" s="1"/>
  <c r="R165" i="11"/>
  <c r="F246" i="11"/>
  <c r="G266" i="11"/>
  <c r="G34" i="11" s="1"/>
  <c r="X62" i="3"/>
  <c r="X10" i="3" s="1"/>
  <c r="AB78" i="3"/>
  <c r="AG113" i="3"/>
  <c r="E165" i="3"/>
  <c r="N269" i="3"/>
  <c r="N34" i="3" s="1"/>
  <c r="N35" i="3" s="1"/>
  <c r="N44" i="3" s="1"/>
  <c r="AF314" i="3"/>
  <c r="I73" i="6"/>
  <c r="I13" i="6" s="1"/>
  <c r="U153" i="6"/>
  <c r="U27" i="6" s="1"/>
  <c r="B76" i="8"/>
  <c r="B13" i="8" s="1"/>
  <c r="K140" i="8"/>
  <c r="K24" i="8" s="1"/>
  <c r="J156" i="8"/>
  <c r="J27" i="8" s="1"/>
  <c r="N283" i="8"/>
  <c r="N40" i="8" s="1"/>
  <c r="D283" i="8"/>
  <c r="D40" i="8" s="1"/>
  <c r="Z283" i="8"/>
  <c r="Z40" i="8" s="1"/>
  <c r="C26" i="10"/>
  <c r="K75" i="10"/>
  <c r="K13" i="10" s="1"/>
  <c r="D155" i="10"/>
  <c r="D27" i="10" s="1"/>
  <c r="Z155" i="10"/>
  <c r="Z27" i="10" s="1"/>
  <c r="J244" i="11"/>
  <c r="X111" i="11"/>
  <c r="D118" i="11"/>
  <c r="D120" i="11"/>
  <c r="D247" i="11" s="1"/>
  <c r="E121" i="11"/>
  <c r="E248" i="11" s="1"/>
  <c r="N169" i="11"/>
  <c r="R161" i="11"/>
  <c r="S162" i="11"/>
  <c r="G225" i="11"/>
  <c r="G230" i="11"/>
  <c r="G246" i="11" s="1"/>
  <c r="H266" i="11"/>
  <c r="H34" i="11" s="1"/>
  <c r="O60" i="13"/>
  <c r="O10" i="13" s="1"/>
  <c r="O11" i="13" s="1"/>
  <c r="O16" i="13" s="1"/>
  <c r="I156" i="8"/>
  <c r="I27" i="8" s="1"/>
  <c r="C283" i="8"/>
  <c r="C40" i="8" s="1"/>
  <c r="V155" i="9"/>
  <c r="D75" i="10"/>
  <c r="D13" i="10" s="1"/>
  <c r="C155" i="10"/>
  <c r="C27" i="10" s="1"/>
  <c r="I155" i="10"/>
  <c r="I27" i="10" s="1"/>
  <c r="R162" i="11"/>
  <c r="Y62" i="3"/>
  <c r="Y10" i="3" s="1"/>
  <c r="X163" i="3"/>
  <c r="AB165" i="3"/>
  <c r="BC208" i="3"/>
  <c r="BC224" i="3"/>
  <c r="K240" i="3"/>
  <c r="AQ256" i="3"/>
  <c r="O269" i="3"/>
  <c r="O34" i="3" s="1"/>
  <c r="O35" i="3" s="1"/>
  <c r="O44" i="3" s="1"/>
  <c r="O36" i="3" s="1"/>
  <c r="O40" i="3" s="1"/>
  <c r="O42" i="3" s="1"/>
  <c r="O413" i="3" s="1"/>
  <c r="K431" i="3"/>
  <c r="K153" i="5"/>
  <c r="K27" i="5" s="1"/>
  <c r="K26" i="5" s="1"/>
  <c r="Y11" i="6"/>
  <c r="Y16" i="6" s="1"/>
  <c r="K280" i="6"/>
  <c r="K37" i="6" s="1"/>
  <c r="AE156" i="8"/>
  <c r="AE27" i="8" s="1"/>
  <c r="K156" i="8"/>
  <c r="K27" i="8" s="1"/>
  <c r="O267" i="8"/>
  <c r="O34" i="8" s="1"/>
  <c r="L267" i="8"/>
  <c r="L34" i="8" s="1"/>
  <c r="E283" i="8"/>
  <c r="E40" i="8" s="1"/>
  <c r="AA283" i="8"/>
  <c r="L75" i="10"/>
  <c r="L13" i="10" s="1"/>
  <c r="E155" i="10"/>
  <c r="E27" i="10" s="1"/>
  <c r="E26" i="10" s="1"/>
  <c r="F282" i="10"/>
  <c r="F39" i="10" s="1"/>
  <c r="F36" i="10" s="1"/>
  <c r="AB282" i="10"/>
  <c r="AB39" i="10" s="1"/>
  <c r="F121" i="11"/>
  <c r="F163" i="11"/>
  <c r="T162" i="11"/>
  <c r="T169" i="11"/>
  <c r="H228" i="11"/>
  <c r="H244" i="11" s="1"/>
  <c r="H229" i="11"/>
  <c r="H245" i="11" s="1"/>
  <c r="G267" i="12"/>
  <c r="P60" i="13"/>
  <c r="P10" i="13" s="1"/>
  <c r="P11" i="13" s="1"/>
  <c r="P16" i="13" s="1"/>
  <c r="P15" i="13" s="1"/>
  <c r="P46" i="13" s="1"/>
  <c r="J76" i="13"/>
  <c r="K76" i="13"/>
  <c r="Z156" i="13"/>
  <c r="Z27" i="13" s="1"/>
  <c r="AE60" i="8"/>
  <c r="AE10" i="8" s="1"/>
  <c r="U140" i="8"/>
  <c r="U24" i="8" s="1"/>
  <c r="J140" i="8"/>
  <c r="J24" i="8" s="1"/>
  <c r="M75" i="10"/>
  <c r="M13" i="10" s="1"/>
  <c r="I225" i="11"/>
  <c r="K233" i="11"/>
  <c r="Q60" i="13"/>
  <c r="Q10" i="13" s="1"/>
  <c r="L76" i="13"/>
  <c r="AE95" i="13"/>
  <c r="P140" i="13"/>
  <c r="P24" i="13" s="1"/>
  <c r="P25" i="13" s="1"/>
  <c r="P28" i="13" s="1"/>
  <c r="P26" i="13" s="1"/>
  <c r="X267" i="13"/>
  <c r="X34" i="13" s="1"/>
  <c r="N280" i="5"/>
  <c r="N37" i="5" s="1"/>
  <c r="Z76" i="8"/>
  <c r="Z13" i="8" s="1"/>
  <c r="AF156" i="8"/>
  <c r="AF27" i="8" s="1"/>
  <c r="B24" i="9"/>
  <c r="T161" i="11"/>
  <c r="AG65" i="3"/>
  <c r="F78" i="3"/>
  <c r="F13" i="3" s="1"/>
  <c r="F19" i="3" s="1"/>
  <c r="BC113" i="3"/>
  <c r="D285" i="3"/>
  <c r="D43" i="3" s="1"/>
  <c r="Z285" i="3"/>
  <c r="AF311" i="3"/>
  <c r="C73" i="5"/>
  <c r="C13" i="5" s="1"/>
  <c r="M73" i="5"/>
  <c r="M13" i="5" s="1"/>
  <c r="V153" i="5"/>
  <c r="V27" i="5" s="1"/>
  <c r="T57" i="6"/>
  <c r="T10" i="6" s="1"/>
  <c r="V73" i="6"/>
  <c r="V13" i="6" s="1"/>
  <c r="D60" i="8"/>
  <c r="D10" i="8" s="1"/>
  <c r="D11" i="8" s="1"/>
  <c r="D16" i="8" s="1"/>
  <c r="Z60" i="8"/>
  <c r="Z10" i="8" s="1"/>
  <c r="Z11" i="8" s="1"/>
  <c r="Z16" i="8" s="1"/>
  <c r="V140" i="8"/>
  <c r="V24" i="8" s="1"/>
  <c r="V25" i="8" s="1"/>
  <c r="V28" i="8" s="1"/>
  <c r="W161" i="8"/>
  <c r="F156" i="8"/>
  <c r="F27" i="8" s="1"/>
  <c r="Q283" i="8"/>
  <c r="Q40" i="8" s="1"/>
  <c r="Z149" i="9"/>
  <c r="Z25" i="9" s="1"/>
  <c r="O15" i="10"/>
  <c r="N75" i="10"/>
  <c r="N13" i="10" s="1"/>
  <c r="N15" i="10" s="1"/>
  <c r="O282" i="10"/>
  <c r="O39" i="10" s="1"/>
  <c r="O36" i="10" s="1"/>
  <c r="M282" i="10"/>
  <c r="M39" i="10" s="1"/>
  <c r="M36" i="10" s="1"/>
  <c r="M115" i="11"/>
  <c r="M116" i="11"/>
  <c r="O122" i="11"/>
  <c r="E111" i="11"/>
  <c r="G120" i="11"/>
  <c r="G247" i="11" s="1"/>
  <c r="D166" i="11"/>
  <c r="V160" i="11"/>
  <c r="V164" i="11"/>
  <c r="V165" i="11"/>
  <c r="J218" i="11"/>
  <c r="J33" i="11" s="1"/>
  <c r="J225" i="11"/>
  <c r="J229" i="11"/>
  <c r="K232" i="11"/>
  <c r="F63" i="13"/>
  <c r="AF95" i="13"/>
  <c r="S139" i="11"/>
  <c r="S24" i="11" s="1"/>
  <c r="I230" i="11"/>
  <c r="I246" i="11" s="1"/>
  <c r="R62" i="3"/>
  <c r="R10" i="3" s="1"/>
  <c r="R78" i="3"/>
  <c r="R13" i="3" s="1"/>
  <c r="R19" i="3" s="1"/>
  <c r="P158" i="3"/>
  <c r="P27" i="3" s="1"/>
  <c r="X286" i="3"/>
  <c r="X287" i="3" s="1"/>
  <c r="AD312" i="3"/>
  <c r="BC352" i="3"/>
  <c r="G153" i="5"/>
  <c r="G27" i="5" s="1"/>
  <c r="G26" i="5" s="1"/>
  <c r="F137" i="6"/>
  <c r="F24" i="6" s="1"/>
  <c r="F25" i="6" s="1"/>
  <c r="F28" i="6" s="1"/>
  <c r="F26" i="6" s="1"/>
  <c r="E60" i="8"/>
  <c r="E10" i="8" s="1"/>
  <c r="E11" i="8" s="1"/>
  <c r="E16" i="8" s="1"/>
  <c r="E18" i="8" s="1"/>
  <c r="AA60" i="8"/>
  <c r="C140" i="8"/>
  <c r="C24" i="8" s="1"/>
  <c r="C25" i="8" s="1"/>
  <c r="C28" i="8" s="1"/>
  <c r="Y140" i="8"/>
  <c r="Y24" i="8" s="1"/>
  <c r="Y25" i="8" s="1"/>
  <c r="Y28" i="8" s="1"/>
  <c r="W140" i="8"/>
  <c r="W24" i="8" s="1"/>
  <c r="W25" i="8" s="1"/>
  <c r="W28" i="8" s="1"/>
  <c r="E149" i="9"/>
  <c r="E25" i="9" s="1"/>
  <c r="U36" i="10"/>
  <c r="O75" i="10"/>
  <c r="O13" i="10" s="1"/>
  <c r="L111" i="11"/>
  <c r="N114" i="11"/>
  <c r="N116" i="11"/>
  <c r="H120" i="11"/>
  <c r="H247" i="11" s="1"/>
  <c r="I121" i="11"/>
  <c r="I248" i="11" s="1"/>
  <c r="R139" i="11"/>
  <c r="R24" i="11" s="1"/>
  <c r="W160" i="11"/>
  <c r="V161" i="11"/>
  <c r="K229" i="11"/>
  <c r="C76" i="12"/>
  <c r="C13" i="12" s="1"/>
  <c r="C16" i="12" s="1"/>
  <c r="Y76" i="12"/>
  <c r="Y13" i="12" s="1"/>
  <c r="Y16" i="12" s="1"/>
  <c r="Y46" i="12" s="1"/>
  <c r="B156" i="12"/>
  <c r="B28" i="12" s="1"/>
  <c r="B27" i="12" s="1"/>
  <c r="G63" i="13"/>
  <c r="AG95" i="13"/>
  <c r="G127" i="13"/>
  <c r="N267" i="8"/>
  <c r="N34" i="8" s="1"/>
  <c r="N35" i="8" s="1"/>
  <c r="N41" i="8" s="1"/>
  <c r="N36" i="8" s="1"/>
  <c r="N36" i="10"/>
  <c r="N298" i="10" s="1"/>
  <c r="U169" i="11"/>
  <c r="E62" i="3"/>
  <c r="E10" i="3" s="1"/>
  <c r="S78" i="3"/>
  <c r="S13" i="3" s="1"/>
  <c r="S19" i="3" s="1"/>
  <c r="S165" i="3"/>
  <c r="E73" i="5"/>
  <c r="E13" i="5" s="1"/>
  <c r="AA73" i="5"/>
  <c r="AA13" i="5" s="1"/>
  <c r="G137" i="6"/>
  <c r="G24" i="6" s="1"/>
  <c r="AC137" i="6"/>
  <c r="AC24" i="6" s="1"/>
  <c r="X140" i="8"/>
  <c r="X24" i="8" s="1"/>
  <c r="X25" i="8" s="1"/>
  <c r="X28" i="8" s="1"/>
  <c r="AB149" i="9"/>
  <c r="AB25" i="9" s="1"/>
  <c r="AB24" i="9" s="1"/>
  <c r="Z26" i="10"/>
  <c r="Z172" i="10" s="1"/>
  <c r="P75" i="10"/>
  <c r="P13" i="10" s="1"/>
  <c r="N155" i="10"/>
  <c r="N27" i="10" s="1"/>
  <c r="N26" i="10" s="1"/>
  <c r="O118" i="11"/>
  <c r="I113" i="11"/>
  <c r="I163" i="11"/>
  <c r="I120" i="11"/>
  <c r="I247" i="11" s="1"/>
  <c r="X160" i="11"/>
  <c r="K223" i="11"/>
  <c r="K239" i="11" s="1"/>
  <c r="L228" i="11"/>
  <c r="L244" i="11" s="1"/>
  <c r="L229" i="11"/>
  <c r="L245" i="11" s="1"/>
  <c r="AI87" i="12"/>
  <c r="C156" i="12"/>
  <c r="C28" i="12" s="1"/>
  <c r="D60" i="13"/>
  <c r="D10" i="13" s="1"/>
  <c r="AH95" i="13"/>
  <c r="K127" i="13"/>
  <c r="L156" i="8"/>
  <c r="L27" i="8" s="1"/>
  <c r="F165" i="11"/>
  <c r="I229" i="11"/>
  <c r="F62" i="3"/>
  <c r="F10" i="3" s="1"/>
  <c r="BC65" i="3"/>
  <c r="W78" i="3"/>
  <c r="W13" i="3" s="1"/>
  <c r="W19" i="3" s="1"/>
  <c r="T78" i="3"/>
  <c r="T13" i="3" s="1"/>
  <c r="T19" i="3" s="1"/>
  <c r="K129" i="3"/>
  <c r="G163" i="3"/>
  <c r="Z286" i="3"/>
  <c r="AF312" i="3"/>
  <c r="I153" i="5"/>
  <c r="I27" i="5" s="1"/>
  <c r="C153" i="5"/>
  <c r="C27" i="5" s="1"/>
  <c r="C26" i="5" s="1"/>
  <c r="S153" i="5"/>
  <c r="S27" i="5" s="1"/>
  <c r="S26" i="5" s="1"/>
  <c r="F280" i="5"/>
  <c r="F37" i="5" s="1"/>
  <c r="F36" i="5" s="1"/>
  <c r="F296" i="5" s="1"/>
  <c r="AB280" i="5"/>
  <c r="AB37" i="5" s="1"/>
  <c r="AB36" i="5" s="1"/>
  <c r="AB296" i="5" s="1"/>
  <c r="AB288" i="5" s="1"/>
  <c r="H137" i="6"/>
  <c r="H24" i="6" s="1"/>
  <c r="H25" i="6" s="1"/>
  <c r="H28" i="6" s="1"/>
  <c r="H26" i="6" s="1"/>
  <c r="AD157" i="6"/>
  <c r="T283" i="8"/>
  <c r="T40" i="8" s="1"/>
  <c r="P226" i="11"/>
  <c r="P116" i="11"/>
  <c r="P229" i="11"/>
  <c r="P119" i="11"/>
  <c r="P231" i="11"/>
  <c r="R233" i="11"/>
  <c r="I112" i="11"/>
  <c r="I239" i="11" s="1"/>
  <c r="J165" i="11"/>
  <c r="J119" i="11"/>
  <c r="T139" i="11"/>
  <c r="T24" i="11" s="1"/>
  <c r="Y160" i="11"/>
  <c r="X161" i="11"/>
  <c r="L223" i="11"/>
  <c r="L239" i="11" s="1"/>
  <c r="M224" i="11"/>
  <c r="M225" i="11"/>
  <c r="M241" i="11" s="1"/>
  <c r="M227" i="11"/>
  <c r="M228" i="11"/>
  <c r="M244" i="11" s="1"/>
  <c r="M229" i="11"/>
  <c r="M245" i="11" s="1"/>
  <c r="G35" i="13"/>
  <c r="G41" i="13" s="1"/>
  <c r="G36" i="13" s="1"/>
  <c r="S280" i="5"/>
  <c r="S37" i="5" s="1"/>
  <c r="O60" i="8"/>
  <c r="O10" i="8" s="1"/>
  <c r="G282" i="10"/>
  <c r="G39" i="10" s="1"/>
  <c r="I224" i="11"/>
  <c r="G62" i="3"/>
  <c r="G10" i="3" s="1"/>
  <c r="X78" i="3"/>
  <c r="X13" i="3" s="1"/>
  <c r="X19" i="3" s="1"/>
  <c r="U78" i="3"/>
  <c r="U13" i="3" s="1"/>
  <c r="U19" i="3" s="1"/>
  <c r="BG113" i="3"/>
  <c r="P142" i="3"/>
  <c r="P24" i="3" s="1"/>
  <c r="H142" i="3"/>
  <c r="H24" i="3" s="1"/>
  <c r="H25" i="3" s="1"/>
  <c r="H28" i="3" s="1"/>
  <c r="H26" i="3" s="1"/>
  <c r="H175" i="3" s="1"/>
  <c r="AG312" i="3"/>
  <c r="AD315" i="3"/>
  <c r="B69" i="9"/>
  <c r="B13" i="9" s="1"/>
  <c r="C149" i="9"/>
  <c r="C25" i="9" s="1"/>
  <c r="Y149" i="9"/>
  <c r="Y25" i="9" s="1"/>
  <c r="Y24" i="9" s="1"/>
  <c r="R75" i="10"/>
  <c r="R13" i="10" s="1"/>
  <c r="AA155" i="10"/>
  <c r="AA27" i="10" s="1"/>
  <c r="AA26" i="10" s="1"/>
  <c r="AA172" i="10" s="1"/>
  <c r="N282" i="10"/>
  <c r="N39" i="10" s="1"/>
  <c r="Q59" i="11"/>
  <c r="Q10" i="11" s="1"/>
  <c r="Q11" i="11" s="1"/>
  <c r="Q16" i="11" s="1"/>
  <c r="O222" i="11"/>
  <c r="O238" i="11" s="1"/>
  <c r="Q118" i="11"/>
  <c r="R121" i="11"/>
  <c r="S233" i="11"/>
  <c r="K163" i="11"/>
  <c r="K165" i="11"/>
  <c r="X139" i="11"/>
  <c r="X24" i="11" s="1"/>
  <c r="U139" i="11"/>
  <c r="E166" i="11"/>
  <c r="D168" i="11"/>
  <c r="N224" i="11"/>
  <c r="N227" i="11"/>
  <c r="N243" i="11" s="1"/>
  <c r="N228" i="11"/>
  <c r="N244" i="11" s="1"/>
  <c r="N230" i="11"/>
  <c r="X156" i="12"/>
  <c r="X28" i="12" s="1"/>
  <c r="AF47" i="13"/>
  <c r="M267" i="8"/>
  <c r="M34" i="8" s="1"/>
  <c r="M35" i="8" s="1"/>
  <c r="M41" i="8" s="1"/>
  <c r="G75" i="10"/>
  <c r="G13" i="10" s="1"/>
  <c r="F155" i="10"/>
  <c r="F27" i="10" s="1"/>
  <c r="F26" i="10" s="1"/>
  <c r="Q142" i="3"/>
  <c r="Q24" i="3" s="1"/>
  <c r="Q25" i="3" s="1"/>
  <c r="Q28" i="3" s="1"/>
  <c r="Q26" i="3" s="1"/>
  <c r="Q175" i="3" s="1"/>
  <c r="I142" i="3"/>
  <c r="I24" i="3" s="1"/>
  <c r="I25" i="3" s="1"/>
  <c r="I28" i="3" s="1"/>
  <c r="I26" i="3" s="1"/>
  <c r="I175" i="3" s="1"/>
  <c r="H269" i="3"/>
  <c r="H34" i="3" s="1"/>
  <c r="H35" i="3" s="1"/>
  <c r="H44" i="3" s="1"/>
  <c r="AK272" i="3"/>
  <c r="S285" i="3"/>
  <c r="S43" i="3" s="1"/>
  <c r="AE306" i="3"/>
  <c r="AE317" i="3" s="1"/>
  <c r="AE37" i="3" s="1"/>
  <c r="E9" i="4"/>
  <c r="E8" i="4" s="1"/>
  <c r="AA9" i="4"/>
  <c r="AA8" i="4" s="1"/>
  <c r="X10" i="4"/>
  <c r="D26" i="5"/>
  <c r="H73" i="5"/>
  <c r="H13" i="5" s="1"/>
  <c r="F73" i="5"/>
  <c r="F13" i="5" s="1"/>
  <c r="J137" i="6"/>
  <c r="J24" i="6" s="1"/>
  <c r="V264" i="6"/>
  <c r="V34" i="6" s="1"/>
  <c r="R280" i="6"/>
  <c r="R37" i="6" s="1"/>
  <c r="U69" i="9"/>
  <c r="U13" i="9" s="1"/>
  <c r="U15" i="9" s="1"/>
  <c r="B149" i="9"/>
  <c r="B25" i="9" s="1"/>
  <c r="P59" i="11"/>
  <c r="P10" i="11" s="1"/>
  <c r="P11" i="11" s="1"/>
  <c r="P16" i="11" s="1"/>
  <c r="R225" i="11"/>
  <c r="R226" i="11"/>
  <c r="R242" i="11" s="1"/>
  <c r="R229" i="11"/>
  <c r="L119" i="11"/>
  <c r="L246" i="11" s="1"/>
  <c r="M121" i="11"/>
  <c r="M248" i="11" s="1"/>
  <c r="Y139" i="11"/>
  <c r="Y24" i="11" s="1"/>
  <c r="D167" i="11"/>
  <c r="E160" i="11"/>
  <c r="E167" i="11"/>
  <c r="E168" i="11"/>
  <c r="P232" i="11"/>
  <c r="AG47" i="13"/>
  <c r="D418" i="3"/>
  <c r="AF18" i="3"/>
  <c r="AE249" i="3"/>
  <c r="BK233" i="3"/>
  <c r="BK32" i="3"/>
  <c r="Z19" i="3"/>
  <c r="C37" i="2"/>
  <c r="AA35" i="3"/>
  <c r="AQ22" i="3"/>
  <c r="AP189" i="3"/>
  <c r="D25" i="3"/>
  <c r="D28" i="3" s="1"/>
  <c r="D26" i="3" s="1"/>
  <c r="D175" i="3" s="1"/>
  <c r="W126" i="3"/>
  <c r="H43" i="2"/>
  <c r="I40" i="2"/>
  <c r="I31" i="2"/>
  <c r="K24" i="2"/>
  <c r="L17" i="2"/>
  <c r="K18" i="2"/>
  <c r="L18" i="2" s="1"/>
  <c r="E11" i="3"/>
  <c r="E16" i="3" s="1"/>
  <c r="BM94" i="3"/>
  <c r="W12" i="3"/>
  <c r="C418" i="3"/>
  <c r="L35" i="3"/>
  <c r="L44" i="3" s="1"/>
  <c r="L36" i="3" s="1"/>
  <c r="L40" i="3" s="1"/>
  <c r="L42" i="3" s="1"/>
  <c r="L413" i="3" s="1"/>
  <c r="AR189" i="3"/>
  <c r="AS22" i="3"/>
  <c r="AS189" i="3"/>
  <c r="AT22" i="3"/>
  <c r="Y8" i="3"/>
  <c r="Y11" i="3" s="1"/>
  <c r="AL651" i="3"/>
  <c r="AL667" i="3"/>
  <c r="AL635" i="3"/>
  <c r="AL619" i="3"/>
  <c r="AL368" i="3"/>
  <c r="AL400" i="3"/>
  <c r="AL352" i="3"/>
  <c r="AL320" i="3"/>
  <c r="AL336" i="3"/>
  <c r="AL384" i="3"/>
  <c r="AL683" i="3"/>
  <c r="AL431" i="3"/>
  <c r="AL256" i="3"/>
  <c r="AL177" i="3"/>
  <c r="AL416" i="3"/>
  <c r="AL208" i="3"/>
  <c r="AL224" i="3"/>
  <c r="AL161" i="3"/>
  <c r="AL240" i="3"/>
  <c r="AL65" i="3"/>
  <c r="AL81" i="3"/>
  <c r="AL113" i="3"/>
  <c r="AL129" i="3"/>
  <c r="AL145" i="3"/>
  <c r="AL97" i="3"/>
  <c r="AL272" i="3"/>
  <c r="BY90" i="3"/>
  <c r="C246" i="3"/>
  <c r="Q651" i="3"/>
  <c r="Q683" i="3"/>
  <c r="Q635" i="3"/>
  <c r="Q400" i="3"/>
  <c r="Q447" i="3"/>
  <c r="Q320" i="3"/>
  <c r="Q336" i="3"/>
  <c r="Q619" i="3"/>
  <c r="Q667" i="3"/>
  <c r="Q368" i="3"/>
  <c r="Q352" i="3"/>
  <c r="Q272" i="3"/>
  <c r="Q177" i="3"/>
  <c r="Q208" i="3"/>
  <c r="Q288" i="3"/>
  <c r="Q304" i="3" s="1"/>
  <c r="Q384" i="3"/>
  <c r="Q240" i="3"/>
  <c r="Q192" i="3"/>
  <c r="Q431" i="3"/>
  <c r="Q65" i="3"/>
  <c r="Q97" i="3"/>
  <c r="Q161" i="3"/>
  <c r="Q416" i="3"/>
  <c r="Q129" i="3"/>
  <c r="Q49" i="3"/>
  <c r="I126" i="3"/>
  <c r="D246" i="3"/>
  <c r="D237" i="3"/>
  <c r="D253" i="3" s="1"/>
  <c r="Z505" i="3"/>
  <c r="H17" i="2"/>
  <c r="R651" i="3"/>
  <c r="R683" i="3"/>
  <c r="R416" i="3"/>
  <c r="R431" i="3"/>
  <c r="R635" i="3"/>
  <c r="R400" i="3"/>
  <c r="R447" i="3"/>
  <c r="R619" i="3"/>
  <c r="R320" i="3"/>
  <c r="R336" i="3"/>
  <c r="R667" i="3"/>
  <c r="R368" i="3"/>
  <c r="R272" i="3"/>
  <c r="R177" i="3"/>
  <c r="R208" i="3"/>
  <c r="R288" i="3"/>
  <c r="R304" i="3" s="1"/>
  <c r="R384" i="3"/>
  <c r="R240" i="3"/>
  <c r="R145" i="3"/>
  <c r="R352" i="3"/>
  <c r="R192" i="3"/>
  <c r="BP53" i="3"/>
  <c r="R65" i="3"/>
  <c r="R97" i="3"/>
  <c r="R224" i="3"/>
  <c r="R129" i="3"/>
  <c r="R49" i="3"/>
  <c r="R81" i="3"/>
  <c r="AN651" i="3"/>
  <c r="AN635" i="3"/>
  <c r="AN416" i="3"/>
  <c r="AN431" i="3"/>
  <c r="AN683" i="3"/>
  <c r="AN400" i="3"/>
  <c r="AN447" i="3"/>
  <c r="AN352" i="3"/>
  <c r="AN619" i="3"/>
  <c r="AN320" i="3"/>
  <c r="AN336" i="3"/>
  <c r="AN667" i="3"/>
  <c r="AN384" i="3"/>
  <c r="AN256" i="3"/>
  <c r="AN177" i="3"/>
  <c r="AN208" i="3"/>
  <c r="AN240" i="3"/>
  <c r="AN368" i="3"/>
  <c r="AN65" i="3"/>
  <c r="AN97" i="3"/>
  <c r="AN129" i="3"/>
  <c r="AN113" i="3"/>
  <c r="AN145" i="3"/>
  <c r="AN272" i="3"/>
  <c r="B62" i="3"/>
  <c r="B10" i="3" s="1"/>
  <c r="B11" i="3" s="1"/>
  <c r="B16" i="3" s="1"/>
  <c r="BP52" i="3"/>
  <c r="Q81" i="3"/>
  <c r="BO117" i="3"/>
  <c r="AF163" i="3"/>
  <c r="I30" i="2"/>
  <c r="S384" i="13"/>
  <c r="T383" i="13"/>
  <c r="S383" i="13"/>
  <c r="AC163" i="3"/>
  <c r="P651" i="3"/>
  <c r="P683" i="3"/>
  <c r="P619" i="3"/>
  <c r="P368" i="3"/>
  <c r="P635" i="3"/>
  <c r="P400" i="3"/>
  <c r="P320" i="3"/>
  <c r="P336" i="3"/>
  <c r="P447" i="3"/>
  <c r="P667" i="3"/>
  <c r="P352" i="3"/>
  <c r="P272" i="3"/>
  <c r="P177" i="3"/>
  <c r="P208" i="3"/>
  <c r="P416" i="3"/>
  <c r="P288" i="3"/>
  <c r="P304" i="3" s="1"/>
  <c r="P145" i="3"/>
  <c r="P240" i="3"/>
  <c r="P192" i="3"/>
  <c r="P431" i="3"/>
  <c r="P65" i="3"/>
  <c r="P384" i="3"/>
  <c r="P161" i="3"/>
  <c r="P97" i="3"/>
  <c r="P129" i="3"/>
  <c r="P49" i="3"/>
  <c r="AA126" i="3"/>
  <c r="AM651" i="3"/>
  <c r="AM667" i="3"/>
  <c r="AM635" i="3"/>
  <c r="AM683" i="3"/>
  <c r="AM400" i="3"/>
  <c r="AM619" i="3"/>
  <c r="AM320" i="3"/>
  <c r="AM336" i="3"/>
  <c r="AM384" i="3"/>
  <c r="AM431" i="3"/>
  <c r="AM256" i="3"/>
  <c r="AM177" i="3"/>
  <c r="AM416" i="3"/>
  <c r="AM208" i="3"/>
  <c r="AM368" i="3"/>
  <c r="AM224" i="3"/>
  <c r="AM161" i="3"/>
  <c r="AM352" i="3"/>
  <c r="AM240" i="3"/>
  <c r="AM65" i="3"/>
  <c r="AM97" i="3"/>
  <c r="AM81" i="3"/>
  <c r="AM113" i="3"/>
  <c r="AM145" i="3"/>
  <c r="AM272" i="3"/>
  <c r="AM129" i="3"/>
  <c r="AD11" i="3"/>
  <c r="O244" i="3"/>
  <c r="O237" i="3"/>
  <c r="Z246" i="3"/>
  <c r="S683" i="3"/>
  <c r="S619" i="3"/>
  <c r="S667" i="3"/>
  <c r="S400" i="3"/>
  <c r="S447" i="3"/>
  <c r="S384" i="3"/>
  <c r="S320" i="3"/>
  <c r="S336" i="3"/>
  <c r="S635" i="3"/>
  <c r="S368" i="3"/>
  <c r="S272" i="3"/>
  <c r="S651" i="3"/>
  <c r="S177" i="3"/>
  <c r="S208" i="3"/>
  <c r="S288" i="3"/>
  <c r="S304" i="3" s="1"/>
  <c r="S240" i="3"/>
  <c r="S145" i="3"/>
  <c r="S352" i="3"/>
  <c r="S192" i="3"/>
  <c r="S431" i="3"/>
  <c r="S65" i="3"/>
  <c r="S97" i="3"/>
  <c r="S224" i="3"/>
  <c r="S129" i="3"/>
  <c r="S161" i="3"/>
  <c r="S416" i="3"/>
  <c r="S49" i="3"/>
  <c r="BP54" i="3"/>
  <c r="S81" i="3"/>
  <c r="AO635" i="3"/>
  <c r="AO619" i="3"/>
  <c r="AO400" i="3"/>
  <c r="AO447" i="3"/>
  <c r="AO384" i="3"/>
  <c r="AO320" i="3"/>
  <c r="AO336" i="3"/>
  <c r="AO667" i="3"/>
  <c r="AO683" i="3"/>
  <c r="AO431" i="3"/>
  <c r="AO416" i="3"/>
  <c r="AO177" i="3"/>
  <c r="AO208" i="3"/>
  <c r="AO368" i="3"/>
  <c r="AO272" i="3"/>
  <c r="AO240" i="3"/>
  <c r="AO352" i="3"/>
  <c r="AO65" i="3"/>
  <c r="AO651" i="3"/>
  <c r="AO97" i="3"/>
  <c r="AO129" i="3"/>
  <c r="AO113" i="3"/>
  <c r="AO145" i="3"/>
  <c r="AN81" i="3"/>
  <c r="P113" i="3"/>
  <c r="BP117" i="3"/>
  <c r="BP123" i="3"/>
  <c r="BO123" i="3"/>
  <c r="AF250" i="3"/>
  <c r="S126" i="3"/>
  <c r="V164" i="3"/>
  <c r="B163" i="3"/>
  <c r="B180" i="3"/>
  <c r="AF249" i="3"/>
  <c r="BN233" i="3"/>
  <c r="BM233" i="3"/>
  <c r="BL233" i="3"/>
  <c r="N507" i="3"/>
  <c r="N17" i="3"/>
  <c r="S184" i="3"/>
  <c r="V369" i="3"/>
  <c r="AD419" i="3"/>
  <c r="F37" i="2"/>
  <c r="AD35" i="3"/>
  <c r="B126" i="3"/>
  <c r="BJ75" i="3"/>
  <c r="AA78" i="3"/>
  <c r="AA13" i="3" s="1"/>
  <c r="X246" i="3"/>
  <c r="E126" i="3"/>
  <c r="Y246" i="3"/>
  <c r="BV90" i="3"/>
  <c r="T651" i="3"/>
  <c r="T416" i="3"/>
  <c r="T619" i="3"/>
  <c r="T667" i="3"/>
  <c r="T400" i="3"/>
  <c r="T447" i="3"/>
  <c r="T384" i="3"/>
  <c r="T336" i="3"/>
  <c r="T635" i="3"/>
  <c r="T368" i="3"/>
  <c r="T352" i="3"/>
  <c r="T240" i="3"/>
  <c r="T272" i="3"/>
  <c r="T177" i="3"/>
  <c r="T208" i="3"/>
  <c r="T288" i="3"/>
  <c r="T304" i="3" s="1"/>
  <c r="T256" i="3"/>
  <c r="T224" i="3"/>
  <c r="T192" i="3"/>
  <c r="T431" i="3"/>
  <c r="T65" i="3"/>
  <c r="T97" i="3"/>
  <c r="T129" i="3"/>
  <c r="T161" i="3"/>
  <c r="T113" i="3"/>
  <c r="T683" i="3"/>
  <c r="BP55" i="3"/>
  <c r="T49" i="3"/>
  <c r="T81" i="3"/>
  <c r="T320" i="3"/>
  <c r="AP651" i="3"/>
  <c r="AP416" i="3"/>
  <c r="AP619" i="3"/>
  <c r="AP400" i="3"/>
  <c r="AP384" i="3"/>
  <c r="AP683" i="3"/>
  <c r="AP667" i="3"/>
  <c r="AP336" i="3"/>
  <c r="AP431" i="3"/>
  <c r="AP240" i="3"/>
  <c r="AP177" i="3"/>
  <c r="AP320" i="3"/>
  <c r="AP208" i="3"/>
  <c r="AP635" i="3"/>
  <c r="AP368" i="3"/>
  <c r="AP272" i="3"/>
  <c r="AP224" i="3"/>
  <c r="AP352" i="3"/>
  <c r="AP65" i="3"/>
  <c r="AP97" i="3"/>
  <c r="AP129" i="3"/>
  <c r="AP145" i="3"/>
  <c r="AP113" i="3"/>
  <c r="AP49" i="3"/>
  <c r="AP192" i="3"/>
  <c r="G47" i="2"/>
  <c r="AH41" i="3"/>
  <c r="U62" i="3"/>
  <c r="U10" i="3" s="1"/>
  <c r="N78" i="3"/>
  <c r="N13" i="3" s="1"/>
  <c r="N19" i="3" s="1"/>
  <c r="AO81" i="3"/>
  <c r="Q113" i="3"/>
  <c r="AF126" i="3"/>
  <c r="AL288" i="3"/>
  <c r="AL304" i="3" s="1"/>
  <c r="L16" i="2"/>
  <c r="W289" i="3"/>
  <c r="AC62" i="3"/>
  <c r="AC10" i="3" s="1"/>
  <c r="E10" i="2" s="1"/>
  <c r="Q78" i="3"/>
  <c r="Q13" i="3" s="1"/>
  <c r="Q19" i="3" s="1"/>
  <c r="O126" i="3"/>
  <c r="AO288" i="3"/>
  <c r="AO304" i="3" s="1"/>
  <c r="CA32" i="3"/>
  <c r="D37" i="2"/>
  <c r="K43" i="2"/>
  <c r="L40" i="2"/>
  <c r="AQ416" i="3"/>
  <c r="AQ447" i="3"/>
  <c r="AQ320" i="3"/>
  <c r="AQ400" i="3"/>
  <c r="AQ384" i="3"/>
  <c r="AQ431" i="3"/>
  <c r="AQ240" i="3"/>
  <c r="AQ177" i="3"/>
  <c r="AQ208" i="3"/>
  <c r="AQ368" i="3"/>
  <c r="AQ336" i="3"/>
  <c r="AQ224" i="3"/>
  <c r="AQ65" i="3"/>
  <c r="AQ97" i="3"/>
  <c r="AQ129" i="3"/>
  <c r="AQ145" i="3"/>
  <c r="AQ113" i="3"/>
  <c r="AQ272" i="3"/>
  <c r="AQ49" i="3"/>
  <c r="AQ192" i="3"/>
  <c r="B683" i="3"/>
  <c r="B431" i="3"/>
  <c r="B651" i="3"/>
  <c r="B619" i="3"/>
  <c r="B667" i="3"/>
  <c r="B416" i="3"/>
  <c r="B384" i="3"/>
  <c r="B635" i="3"/>
  <c r="B400" i="3"/>
  <c r="B240" i="3"/>
  <c r="B288" i="3"/>
  <c r="B304" i="3" s="1"/>
  <c r="B256" i="3"/>
  <c r="B320" i="3"/>
  <c r="B447" i="3"/>
  <c r="B352" i="3"/>
  <c r="B224" i="3"/>
  <c r="B272" i="3"/>
  <c r="B336" i="3"/>
  <c r="B65" i="3"/>
  <c r="B177" i="3"/>
  <c r="B129" i="3"/>
  <c r="B208" i="3"/>
  <c r="B113" i="3"/>
  <c r="B145" i="3"/>
  <c r="B192" i="3"/>
  <c r="B368" i="3"/>
  <c r="B161" i="3"/>
  <c r="X683" i="3"/>
  <c r="X431" i="3"/>
  <c r="X619" i="3"/>
  <c r="X667" i="3"/>
  <c r="X651" i="3"/>
  <c r="X447" i="3"/>
  <c r="X384" i="3"/>
  <c r="X416" i="3"/>
  <c r="X635" i="3"/>
  <c r="X368" i="3"/>
  <c r="X240" i="3"/>
  <c r="X352" i="3"/>
  <c r="X288" i="3"/>
  <c r="X304" i="3" s="1"/>
  <c r="X256" i="3"/>
  <c r="X400" i="3"/>
  <c r="X224" i="3"/>
  <c r="X320" i="3"/>
  <c r="X65" i="3"/>
  <c r="X272" i="3"/>
  <c r="X129" i="3"/>
  <c r="X113" i="3"/>
  <c r="X161" i="3"/>
  <c r="X49" i="3"/>
  <c r="X97" i="3"/>
  <c r="X336" i="3"/>
  <c r="X208" i="3"/>
  <c r="X177" i="3"/>
  <c r="X81" i="3"/>
  <c r="BN81" i="3" s="1"/>
  <c r="BS28" i="3"/>
  <c r="BP59" i="3"/>
  <c r="AT431" i="3"/>
  <c r="AT447" i="3"/>
  <c r="AT384" i="3"/>
  <c r="AT400" i="3"/>
  <c r="AT240" i="3"/>
  <c r="AT416" i="3"/>
  <c r="AT288" i="3"/>
  <c r="AT304" i="3" s="1"/>
  <c r="AT256" i="3"/>
  <c r="AT368" i="3"/>
  <c r="AT272" i="3"/>
  <c r="AT224" i="3"/>
  <c r="AT336" i="3"/>
  <c r="AT65" i="3"/>
  <c r="AT177" i="3"/>
  <c r="AT129" i="3"/>
  <c r="AT208" i="3"/>
  <c r="AT145" i="3"/>
  <c r="AT113" i="3"/>
  <c r="AT192" i="3"/>
  <c r="AT320" i="3"/>
  <c r="AT49" i="3"/>
  <c r="AT97" i="3"/>
  <c r="AG14" i="3"/>
  <c r="AG15" i="3" s="1"/>
  <c r="M15" i="2" s="1"/>
  <c r="AH7" i="3"/>
  <c r="AI4" i="3"/>
  <c r="AJ4" i="3"/>
  <c r="H62" i="3"/>
  <c r="H10" i="3" s="1"/>
  <c r="AD62" i="3"/>
  <c r="AD10" i="3" s="1"/>
  <c r="F10" i="2" s="1"/>
  <c r="AB245" i="3"/>
  <c r="AB126" i="3"/>
  <c r="AP288" i="3"/>
  <c r="AP304" i="3" s="1"/>
  <c r="BH330" i="3"/>
  <c r="BH343" i="3"/>
  <c r="AA62" i="3"/>
  <c r="AR431" i="3"/>
  <c r="AR447" i="3"/>
  <c r="AR384" i="3"/>
  <c r="AR352" i="3"/>
  <c r="AR336" i="3"/>
  <c r="AR400" i="3"/>
  <c r="AR240" i="3"/>
  <c r="AR416" i="3"/>
  <c r="AR288" i="3"/>
  <c r="AR304" i="3" s="1"/>
  <c r="AR256" i="3"/>
  <c r="AR320" i="3"/>
  <c r="AR208" i="3"/>
  <c r="AR368" i="3"/>
  <c r="AR272" i="3"/>
  <c r="AR161" i="3"/>
  <c r="AR97" i="3"/>
  <c r="AR177" i="3"/>
  <c r="AR129" i="3"/>
  <c r="AR145" i="3"/>
  <c r="AR113" i="3"/>
  <c r="AR65" i="3"/>
  <c r="AR49" i="3"/>
  <c r="AR192" i="3"/>
  <c r="B49" i="3"/>
  <c r="I62" i="3"/>
  <c r="I10" i="3" s="1"/>
  <c r="AE62" i="3"/>
  <c r="AE10" i="3" s="1"/>
  <c r="BJ69" i="3"/>
  <c r="BK69" i="3" s="1"/>
  <c r="AT81" i="3"/>
  <c r="D142" i="3"/>
  <c r="D24" i="3" s="1"/>
  <c r="D162" i="3"/>
  <c r="Z142" i="3"/>
  <c r="Z24" i="3" s="1"/>
  <c r="Z25" i="3" s="1"/>
  <c r="Z28" i="3" s="1"/>
  <c r="Z162" i="3"/>
  <c r="AL192" i="3"/>
  <c r="AQ288" i="3"/>
  <c r="AQ304" i="3" s="1"/>
  <c r="K290" i="3"/>
  <c r="K370" i="3" s="1"/>
  <c r="C126" i="3"/>
  <c r="B246" i="3"/>
  <c r="I14" i="2"/>
  <c r="J48" i="2"/>
  <c r="J62" i="3"/>
  <c r="J10" i="3" s="1"/>
  <c r="AF62" i="3"/>
  <c r="AH60" i="3" s="1"/>
  <c r="BY83" i="3"/>
  <c r="AH471" i="3"/>
  <c r="S167" i="3"/>
  <c r="AM192" i="3"/>
  <c r="P237" i="3"/>
  <c r="U285" i="3"/>
  <c r="U43" i="3" s="1"/>
  <c r="AB153" i="6"/>
  <c r="F11" i="3"/>
  <c r="AQ189" i="3"/>
  <c r="AR22" i="3"/>
  <c r="BN231" i="3"/>
  <c r="AF247" i="3"/>
  <c r="BM231" i="3"/>
  <c r="X12" i="3"/>
  <c r="Z163" i="3"/>
  <c r="U651" i="3"/>
  <c r="U416" i="3"/>
  <c r="U619" i="3"/>
  <c r="U635" i="3"/>
  <c r="U447" i="3"/>
  <c r="U320" i="3"/>
  <c r="U368" i="3"/>
  <c r="U667" i="3"/>
  <c r="U352" i="3"/>
  <c r="U240" i="3"/>
  <c r="U336" i="3"/>
  <c r="U177" i="3"/>
  <c r="U208" i="3"/>
  <c r="U288" i="3"/>
  <c r="U304" i="3" s="1"/>
  <c r="U400" i="3"/>
  <c r="U256" i="3"/>
  <c r="U224" i="3"/>
  <c r="U431" i="3"/>
  <c r="U192" i="3"/>
  <c r="U65" i="3"/>
  <c r="BP56" i="3"/>
  <c r="U272" i="3"/>
  <c r="U97" i="3"/>
  <c r="U129" i="3"/>
  <c r="U161" i="3"/>
  <c r="U113" i="3"/>
  <c r="U49" i="3"/>
  <c r="U81" i="3"/>
  <c r="BP28" i="3"/>
  <c r="U683" i="3"/>
  <c r="U384" i="3"/>
  <c r="B25" i="3"/>
  <c r="B28" i="3" s="1"/>
  <c r="B26" i="3" s="1"/>
  <c r="B175" i="3" s="1"/>
  <c r="P243" i="3"/>
  <c r="W651" i="3"/>
  <c r="W683" i="3"/>
  <c r="W619" i="3"/>
  <c r="W667" i="3"/>
  <c r="W447" i="3"/>
  <c r="W384" i="3"/>
  <c r="W352" i="3"/>
  <c r="W431" i="3"/>
  <c r="W416" i="3"/>
  <c r="W635" i="3"/>
  <c r="W368" i="3"/>
  <c r="W288" i="3"/>
  <c r="W304" i="3" s="1"/>
  <c r="W256" i="3"/>
  <c r="W208" i="3"/>
  <c r="W400" i="3"/>
  <c r="W224" i="3"/>
  <c r="W161" i="3"/>
  <c r="W65" i="3"/>
  <c r="W272" i="3"/>
  <c r="W240" i="3"/>
  <c r="W97" i="3"/>
  <c r="W129" i="3"/>
  <c r="W113" i="3"/>
  <c r="BR28" i="3"/>
  <c r="W49" i="3"/>
  <c r="W336" i="3"/>
  <c r="W177" i="3"/>
  <c r="W81" i="3"/>
  <c r="BM81" i="3" s="1"/>
  <c r="W320" i="3"/>
  <c r="K62" i="3"/>
  <c r="K10" i="3" s="1"/>
  <c r="AG454" i="3"/>
  <c r="BV84" i="3"/>
  <c r="AI471" i="3"/>
  <c r="L158" i="3"/>
  <c r="L27" i="3" s="1"/>
  <c r="R161" i="3"/>
  <c r="AN192" i="3"/>
  <c r="P256" i="3"/>
  <c r="P290" i="3"/>
  <c r="D104" i="6"/>
  <c r="D120" i="6" s="1"/>
  <c r="D102" i="6"/>
  <c r="D118" i="6" s="1"/>
  <c r="D100" i="6"/>
  <c r="D116" i="6" s="1"/>
  <c r="D98" i="6"/>
  <c r="D114" i="6" s="1"/>
  <c r="D96" i="6"/>
  <c r="D112" i="6" s="1"/>
  <c r="D94" i="6"/>
  <c r="D110" i="6" s="1"/>
  <c r="D101" i="6"/>
  <c r="D117" i="6" s="1"/>
  <c r="D97" i="6"/>
  <c r="D113" i="6" s="1"/>
  <c r="D93" i="6"/>
  <c r="D99" i="6"/>
  <c r="D115" i="6" s="1"/>
  <c r="D103" i="6"/>
  <c r="D119" i="6" s="1"/>
  <c r="D95" i="6"/>
  <c r="D111" i="6" s="1"/>
  <c r="AJ83" i="3"/>
  <c r="AK83" i="3"/>
  <c r="U126" i="3"/>
  <c r="U253" i="3" s="1"/>
  <c r="AE418" i="3"/>
  <c r="AE419" i="3" s="1"/>
  <c r="G37" i="2"/>
  <c r="AG452" i="3"/>
  <c r="AG494" i="3" s="1"/>
  <c r="BI9" i="3"/>
  <c r="V62" i="3"/>
  <c r="V10" i="3" s="1"/>
  <c r="AB62" i="3"/>
  <c r="AQ81" i="3"/>
  <c r="J28" i="2"/>
  <c r="J30" i="2" s="1"/>
  <c r="R23" i="2"/>
  <c r="R36" i="2"/>
  <c r="AN22" i="3"/>
  <c r="AM189" i="3"/>
  <c r="L62" i="3"/>
  <c r="L10" i="3" s="1"/>
  <c r="BP58" i="3"/>
  <c r="B78" i="3"/>
  <c r="B13" i="3" s="1"/>
  <c r="B19" i="3" s="1"/>
  <c r="AJ87" i="3"/>
  <c r="BY92" i="3"/>
  <c r="AD126" i="3"/>
  <c r="AN161" i="3"/>
  <c r="AO192" i="3"/>
  <c r="F249" i="3"/>
  <c r="AB249" i="3"/>
  <c r="Q256" i="3"/>
  <c r="Y286" i="3"/>
  <c r="Y285" i="3"/>
  <c r="Y43" i="3" s="1"/>
  <c r="E104" i="6"/>
  <c r="E120" i="6" s="1"/>
  <c r="E102" i="6"/>
  <c r="E118" i="6" s="1"/>
  <c r="E100" i="6"/>
  <c r="E116" i="6" s="1"/>
  <c r="E98" i="6"/>
  <c r="E114" i="6" s="1"/>
  <c r="E96" i="6"/>
  <c r="E112" i="6" s="1"/>
  <c r="E94" i="6"/>
  <c r="E110" i="6" s="1"/>
  <c r="E101" i="6"/>
  <c r="E117" i="6" s="1"/>
  <c r="E97" i="6"/>
  <c r="E113" i="6" s="1"/>
  <c r="E93" i="6"/>
  <c r="E109" i="6" s="1"/>
  <c r="E103" i="6"/>
  <c r="E119" i="6" s="1"/>
  <c r="E99" i="6"/>
  <c r="E115" i="6" s="1"/>
  <c r="E95" i="6"/>
  <c r="E111" i="6" s="1"/>
  <c r="E37" i="2"/>
  <c r="AC35" i="3"/>
  <c r="S25" i="3"/>
  <c r="S28" i="3" s="1"/>
  <c r="S26" i="3" s="1"/>
  <c r="S175" i="3" s="1"/>
  <c r="AU178" i="3"/>
  <c r="AU179" i="3"/>
  <c r="AU180" i="3" s="1"/>
  <c r="BP51" i="3"/>
  <c r="AS447" i="3"/>
  <c r="AS384" i="3"/>
  <c r="AS352" i="3"/>
  <c r="AS431" i="3"/>
  <c r="AS416" i="3"/>
  <c r="AS288" i="3"/>
  <c r="AS304" i="3" s="1"/>
  <c r="AS256" i="3"/>
  <c r="AS320" i="3"/>
  <c r="AS208" i="3"/>
  <c r="AS400" i="3"/>
  <c r="AS368" i="3"/>
  <c r="AS272" i="3"/>
  <c r="AS224" i="3"/>
  <c r="AS161" i="3"/>
  <c r="AS65" i="3"/>
  <c r="AS97" i="3"/>
  <c r="AS177" i="3"/>
  <c r="AS129" i="3"/>
  <c r="AS145" i="3"/>
  <c r="AS113" i="3"/>
  <c r="AS336" i="3"/>
  <c r="AS192" i="3"/>
  <c r="AS240" i="3"/>
  <c r="AS49" i="3"/>
  <c r="AR81" i="3"/>
  <c r="C11" i="3"/>
  <c r="C16" i="3" s="1"/>
  <c r="AN189" i="3"/>
  <c r="AO22" i="3"/>
  <c r="M62" i="3"/>
  <c r="M10" i="3" s="1"/>
  <c r="C78" i="3"/>
  <c r="C13" i="3" s="1"/>
  <c r="C19" i="3" s="1"/>
  <c r="AK87" i="3"/>
  <c r="N158" i="3"/>
  <c r="N27" i="3" s="1"/>
  <c r="AO161" i="3"/>
  <c r="P224" i="3"/>
  <c r="R256" i="3"/>
  <c r="R289" i="3"/>
  <c r="R269" i="3"/>
  <c r="R34" i="3" s="1"/>
  <c r="R35" i="3" s="1"/>
  <c r="R44" i="3" s="1"/>
  <c r="AB137" i="6"/>
  <c r="AB24" i="6" s="1"/>
  <c r="Z62" i="3"/>
  <c r="Z10" i="3" s="1"/>
  <c r="D163" i="3"/>
  <c r="D126" i="3"/>
  <c r="J27" i="2"/>
  <c r="V651" i="3"/>
  <c r="V683" i="3"/>
  <c r="V431" i="3"/>
  <c r="V619" i="3"/>
  <c r="V447" i="3"/>
  <c r="V635" i="3"/>
  <c r="V384" i="3"/>
  <c r="V352" i="3"/>
  <c r="V336" i="3"/>
  <c r="V368" i="3"/>
  <c r="V667" i="3"/>
  <c r="V240" i="3"/>
  <c r="V288" i="3"/>
  <c r="V304" i="3" s="1"/>
  <c r="V256" i="3"/>
  <c r="V208" i="3"/>
  <c r="V400" i="3"/>
  <c r="V161" i="3"/>
  <c r="V272" i="3"/>
  <c r="V97" i="3"/>
  <c r="V129" i="3"/>
  <c r="V224" i="3"/>
  <c r="V113" i="3"/>
  <c r="V416" i="3"/>
  <c r="V192" i="3"/>
  <c r="V49" i="3"/>
  <c r="V177" i="3"/>
  <c r="BQ28" i="3"/>
  <c r="V81" i="3"/>
  <c r="V320" i="3"/>
  <c r="W62" i="3"/>
  <c r="W10" i="3" s="1"/>
  <c r="D11" i="3"/>
  <c r="D16" i="3" s="1"/>
  <c r="O25" i="3"/>
  <c r="O28" i="3" s="1"/>
  <c r="O26" i="3" s="1"/>
  <c r="O175" i="3" s="1"/>
  <c r="AO189" i="3"/>
  <c r="AP22" i="3"/>
  <c r="AV419" i="3"/>
  <c r="M35" i="3"/>
  <c r="M44" i="3" s="1"/>
  <c r="D78" i="3"/>
  <c r="D13" i="3" s="1"/>
  <c r="D19" i="3" s="1"/>
  <c r="AJ85" i="3"/>
  <c r="AK85" i="3"/>
  <c r="AM85" i="3" s="1"/>
  <c r="AL87" i="3"/>
  <c r="AE142" i="3"/>
  <c r="AE24" i="3" s="1"/>
  <c r="AP161" i="3"/>
  <c r="E183" i="3"/>
  <c r="Q224" i="3"/>
  <c r="H249" i="3"/>
  <c r="AD249" i="3"/>
  <c r="S256" i="3"/>
  <c r="BK282" i="3"/>
  <c r="BL282" i="3" s="1"/>
  <c r="AA286" i="3"/>
  <c r="AA285" i="3"/>
  <c r="G78" i="3"/>
  <c r="G13" i="3" s="1"/>
  <c r="G19" i="3" s="1"/>
  <c r="F177" i="3"/>
  <c r="H163" i="3"/>
  <c r="F180" i="3"/>
  <c r="AJ179" i="3"/>
  <c r="AJ181" i="3"/>
  <c r="AJ178" i="3"/>
  <c r="BO221" i="3"/>
  <c r="BN221" i="3"/>
  <c r="BL221" i="3"/>
  <c r="S253" i="3"/>
  <c r="AX240" i="3"/>
  <c r="M285" i="3"/>
  <c r="M43" i="3" s="1"/>
  <c r="AS333" i="3"/>
  <c r="AS38" i="3" s="1"/>
  <c r="M9" i="4"/>
  <c r="M8" i="4" s="1"/>
  <c r="AM333" i="3"/>
  <c r="AM38" i="3" s="1"/>
  <c r="C400" i="3"/>
  <c r="N103" i="6"/>
  <c r="N119" i="6" s="1"/>
  <c r="N101" i="6"/>
  <c r="N117" i="6" s="1"/>
  <c r="N99" i="6"/>
  <c r="N115" i="6" s="1"/>
  <c r="N97" i="6"/>
  <c r="N113" i="6" s="1"/>
  <c r="N95" i="6"/>
  <c r="N111" i="6" s="1"/>
  <c r="N93" i="6"/>
  <c r="N102" i="6"/>
  <c r="N118" i="6" s="1"/>
  <c r="N98" i="6"/>
  <c r="N114" i="6" s="1"/>
  <c r="N94" i="6"/>
  <c r="N110" i="6" s="1"/>
  <c r="N96" i="6"/>
  <c r="N112" i="6" s="1"/>
  <c r="N100" i="6"/>
  <c r="N116" i="6" s="1"/>
  <c r="N104" i="6"/>
  <c r="N120" i="6" s="1"/>
  <c r="P224" i="8"/>
  <c r="P288" i="8"/>
  <c r="D651" i="3"/>
  <c r="D683" i="3"/>
  <c r="D635" i="3"/>
  <c r="D619" i="3"/>
  <c r="D447" i="3"/>
  <c r="D416" i="3"/>
  <c r="D384" i="3"/>
  <c r="D431" i="3"/>
  <c r="D352" i="3"/>
  <c r="D400" i="3"/>
  <c r="D240" i="3"/>
  <c r="D288" i="3"/>
  <c r="D304" i="3" s="1"/>
  <c r="D256" i="3"/>
  <c r="D272" i="3"/>
  <c r="D667" i="3"/>
  <c r="D224" i="3"/>
  <c r="D161" i="3"/>
  <c r="D336" i="3"/>
  <c r="D192" i="3"/>
  <c r="D145" i="3"/>
  <c r="D97" i="3"/>
  <c r="D177" i="3"/>
  <c r="D129" i="3"/>
  <c r="D208" i="3"/>
  <c r="D113" i="3"/>
  <c r="D320" i="3"/>
  <c r="D368" i="3"/>
  <c r="D49" i="3"/>
  <c r="Z651" i="3"/>
  <c r="Z683" i="3"/>
  <c r="Z635" i="3"/>
  <c r="Z619" i="3"/>
  <c r="Z447" i="3"/>
  <c r="Z667" i="3"/>
  <c r="Z384" i="3"/>
  <c r="Z352" i="3"/>
  <c r="Z416" i="3"/>
  <c r="Z431" i="3"/>
  <c r="Z368" i="3"/>
  <c r="Z240" i="3"/>
  <c r="Z288" i="3"/>
  <c r="Z304" i="3" s="1"/>
  <c r="Z256" i="3"/>
  <c r="Z400" i="3"/>
  <c r="Z272" i="3"/>
  <c r="Z224" i="3"/>
  <c r="Z161" i="3"/>
  <c r="Z192" i="3"/>
  <c r="Z145" i="3"/>
  <c r="Z97" i="3"/>
  <c r="Z129" i="3"/>
  <c r="Z113" i="3"/>
  <c r="BU28" i="3"/>
  <c r="Z49" i="3"/>
  <c r="AV447" i="3"/>
  <c r="AV384" i="3"/>
  <c r="AV352" i="3"/>
  <c r="AV431" i="3"/>
  <c r="AV240" i="3"/>
  <c r="AV416" i="3"/>
  <c r="AV288" i="3"/>
  <c r="AV304" i="3" s="1"/>
  <c r="AV256" i="3"/>
  <c r="AV368" i="3"/>
  <c r="AV272" i="3"/>
  <c r="AV224" i="3"/>
  <c r="AV336" i="3"/>
  <c r="AV161" i="3"/>
  <c r="AV192" i="3"/>
  <c r="AV145" i="3"/>
  <c r="AV97" i="3"/>
  <c r="AV177" i="3"/>
  <c r="AV129" i="3"/>
  <c r="AV208" i="3"/>
  <c r="AV113" i="3"/>
  <c r="AV49" i="3"/>
  <c r="AW178" i="3"/>
  <c r="AW179" i="3"/>
  <c r="AW180" i="3" s="1"/>
  <c r="K49" i="3"/>
  <c r="N62" i="3"/>
  <c r="N10" i="3" s="1"/>
  <c r="AH65" i="3"/>
  <c r="H78" i="3"/>
  <c r="H13" i="3" s="1"/>
  <c r="H19" i="3" s="1"/>
  <c r="AD78" i="3"/>
  <c r="BK75" i="3"/>
  <c r="BK76" i="3"/>
  <c r="BG81" i="3"/>
  <c r="G97" i="3"/>
  <c r="AH113" i="3"/>
  <c r="BP118" i="3"/>
  <c r="BP124" i="3"/>
  <c r="AU129" i="3"/>
  <c r="AG155" i="3"/>
  <c r="S166" i="3"/>
  <c r="AK178" i="3"/>
  <c r="BD224" i="3"/>
  <c r="T237" i="3"/>
  <c r="V242" i="3"/>
  <c r="G246" i="3"/>
  <c r="AC246" i="3"/>
  <c r="BK230" i="3"/>
  <c r="AC251" i="3"/>
  <c r="BF288" i="3"/>
  <c r="BF304" i="3" s="1"/>
  <c r="AI333" i="3"/>
  <c r="AI38" i="3" s="1"/>
  <c r="H9" i="4"/>
  <c r="BE333" i="3"/>
  <c r="BE38" i="3" s="1"/>
  <c r="AD9" i="4"/>
  <c r="AN333" i="3"/>
  <c r="AN38" i="3" s="1"/>
  <c r="AT333" i="3"/>
  <c r="AT38" i="3" s="1"/>
  <c r="N9" i="4"/>
  <c r="AH349" i="3"/>
  <c r="BG384" i="3"/>
  <c r="Y683" i="3"/>
  <c r="N285" i="5"/>
  <c r="O103" i="6"/>
  <c r="O119" i="6" s="1"/>
  <c r="O101" i="6"/>
  <c r="O117" i="6" s="1"/>
  <c r="O99" i="6"/>
  <c r="O115" i="6" s="1"/>
  <c r="O97" i="6"/>
  <c r="O113" i="6" s="1"/>
  <c r="O95" i="6"/>
  <c r="O111" i="6" s="1"/>
  <c r="O93" i="6"/>
  <c r="O109" i="6" s="1"/>
  <c r="O102" i="6"/>
  <c r="O118" i="6" s="1"/>
  <c r="O98" i="6"/>
  <c r="O114" i="6" s="1"/>
  <c r="O94" i="6"/>
  <c r="O110" i="6" s="1"/>
  <c r="O100" i="6"/>
  <c r="O116" i="6" s="1"/>
  <c r="O96" i="6"/>
  <c r="O112" i="6" s="1"/>
  <c r="O104" i="6"/>
  <c r="O120" i="6" s="1"/>
  <c r="Q224" i="8"/>
  <c r="Q288" i="8"/>
  <c r="E683" i="3"/>
  <c r="E635" i="3"/>
  <c r="E667" i="3"/>
  <c r="E651" i="3"/>
  <c r="E416" i="3"/>
  <c r="E384" i="3"/>
  <c r="E431" i="3"/>
  <c r="E352" i="3"/>
  <c r="E240" i="3"/>
  <c r="E288" i="3"/>
  <c r="E304" i="3" s="1"/>
  <c r="E256" i="3"/>
  <c r="E272" i="3"/>
  <c r="E447" i="3"/>
  <c r="E224" i="3"/>
  <c r="E619" i="3"/>
  <c r="E161" i="3"/>
  <c r="E336" i="3"/>
  <c r="E192" i="3"/>
  <c r="E145" i="3"/>
  <c r="E177" i="3"/>
  <c r="E129" i="3"/>
  <c r="E208" i="3"/>
  <c r="E320" i="3"/>
  <c r="E368" i="3"/>
  <c r="E81" i="3"/>
  <c r="AA683" i="3"/>
  <c r="AA635" i="3"/>
  <c r="AA667" i="3"/>
  <c r="AA651" i="3"/>
  <c r="AA384" i="3"/>
  <c r="AA352" i="3"/>
  <c r="AA619" i="3"/>
  <c r="AA416" i="3"/>
  <c r="AA240" i="3"/>
  <c r="AA288" i="3"/>
  <c r="AA304" i="3" s="1"/>
  <c r="AA256" i="3"/>
  <c r="AA447" i="3"/>
  <c r="AA400" i="3"/>
  <c r="AA272" i="3"/>
  <c r="AA224" i="3"/>
  <c r="AA161" i="3"/>
  <c r="AA320" i="3"/>
  <c r="AA431" i="3"/>
  <c r="AA192" i="3"/>
  <c r="AA145" i="3"/>
  <c r="AA129" i="3"/>
  <c r="BP62" i="3"/>
  <c r="AA368" i="3"/>
  <c r="BV28" i="3"/>
  <c r="AA81" i="3"/>
  <c r="BQ81" i="3" s="1"/>
  <c r="AW384" i="3"/>
  <c r="AW447" i="3"/>
  <c r="AW352" i="3"/>
  <c r="AW416" i="3"/>
  <c r="AW431" i="3"/>
  <c r="AW240" i="3"/>
  <c r="AW288" i="3"/>
  <c r="AW304" i="3" s="1"/>
  <c r="AW256" i="3"/>
  <c r="AW368" i="3"/>
  <c r="AW272" i="3"/>
  <c r="AW224" i="3"/>
  <c r="AW336" i="3"/>
  <c r="AW161" i="3"/>
  <c r="AW192" i="3"/>
  <c r="AW145" i="3"/>
  <c r="AW177" i="3"/>
  <c r="AW129" i="3"/>
  <c r="AW208" i="3"/>
  <c r="AW81" i="3"/>
  <c r="P62" i="3"/>
  <c r="P10" i="3" s="1"/>
  <c r="I78" i="3"/>
  <c r="I13" i="3" s="1"/>
  <c r="I19" i="3" s="1"/>
  <c r="AE78" i="3"/>
  <c r="BY91" i="3"/>
  <c r="AX129" i="3"/>
  <c r="F163" i="3"/>
  <c r="AL179" i="3"/>
  <c r="AL178" i="3"/>
  <c r="H208" i="3"/>
  <c r="W242" i="3"/>
  <c r="M252" i="3"/>
  <c r="BA240" i="3"/>
  <c r="V285" i="3"/>
  <c r="V43" i="3" s="1"/>
  <c r="AJ333" i="3"/>
  <c r="AJ38" i="3" s="1"/>
  <c r="AO333" i="3"/>
  <c r="AO38" i="3" s="1"/>
  <c r="Y333" i="3"/>
  <c r="Y38" i="3" s="1"/>
  <c r="Y307" i="3"/>
  <c r="Y317" i="3" s="1"/>
  <c r="Y37" i="3" s="1"/>
  <c r="AU333" i="3"/>
  <c r="AU38" i="3" s="1"/>
  <c r="BH329" i="3"/>
  <c r="O301" i="5"/>
  <c r="O302" i="5"/>
  <c r="O35" i="5"/>
  <c r="O38" i="5" s="1"/>
  <c r="Q295" i="5"/>
  <c r="Q293" i="5"/>
  <c r="Q291" i="5"/>
  <c r="Q289" i="5"/>
  <c r="Q287" i="5"/>
  <c r="Q285" i="5"/>
  <c r="Q294" i="5"/>
  <c r="Q292" i="5"/>
  <c r="Q290" i="5"/>
  <c r="Q288" i="5"/>
  <c r="Q286" i="5"/>
  <c r="Q284" i="5"/>
  <c r="Q204" i="5" s="1"/>
  <c r="P103" i="6"/>
  <c r="P119" i="6" s="1"/>
  <c r="P101" i="6"/>
  <c r="P117" i="6" s="1"/>
  <c r="P99" i="6"/>
  <c r="P115" i="6" s="1"/>
  <c r="P97" i="6"/>
  <c r="P113" i="6" s="1"/>
  <c r="P95" i="6"/>
  <c r="P111" i="6" s="1"/>
  <c r="P93" i="6"/>
  <c r="P109" i="6" s="1"/>
  <c r="P102" i="6"/>
  <c r="P118" i="6" s="1"/>
  <c r="P98" i="6"/>
  <c r="P114" i="6" s="1"/>
  <c r="P94" i="6"/>
  <c r="P110" i="6" s="1"/>
  <c r="P96" i="6"/>
  <c r="P112" i="6" s="1"/>
  <c r="P100" i="6"/>
  <c r="P116" i="6" s="1"/>
  <c r="P104" i="6"/>
  <c r="P120" i="6" s="1"/>
  <c r="AB248" i="3"/>
  <c r="BK232" i="3"/>
  <c r="N178" i="3"/>
  <c r="V237" i="3"/>
  <c r="V241" i="3"/>
  <c r="T369" i="3"/>
  <c r="AK333" i="3"/>
  <c r="AK38" i="3" s="1"/>
  <c r="AP333" i="3"/>
  <c r="AP38" i="3" s="1"/>
  <c r="G683" i="3"/>
  <c r="G667" i="3"/>
  <c r="G447" i="3"/>
  <c r="G416" i="3"/>
  <c r="G384" i="3"/>
  <c r="G431" i="3"/>
  <c r="G352" i="3"/>
  <c r="G651" i="3"/>
  <c r="G635" i="3"/>
  <c r="G368" i="3"/>
  <c r="G288" i="3"/>
  <c r="G304" i="3" s="1"/>
  <c r="G256" i="3"/>
  <c r="G272" i="3"/>
  <c r="G224" i="3"/>
  <c r="G619" i="3"/>
  <c r="G161" i="3"/>
  <c r="G336" i="3"/>
  <c r="G192" i="3"/>
  <c r="G145" i="3"/>
  <c r="G400" i="3"/>
  <c r="G208" i="3"/>
  <c r="G113" i="3"/>
  <c r="G320" i="3"/>
  <c r="G49" i="3"/>
  <c r="G81" i="3"/>
  <c r="AC683" i="3"/>
  <c r="AC667" i="3"/>
  <c r="AC447" i="3"/>
  <c r="AC635" i="3"/>
  <c r="AC384" i="3"/>
  <c r="AC352" i="3"/>
  <c r="AC619" i="3"/>
  <c r="AC416" i="3"/>
  <c r="AC431" i="3"/>
  <c r="AC368" i="3"/>
  <c r="AC288" i="3"/>
  <c r="AC304" i="3" s="1"/>
  <c r="AC256" i="3"/>
  <c r="AC400" i="3"/>
  <c r="AC272" i="3"/>
  <c r="AC651" i="3"/>
  <c r="AC224" i="3"/>
  <c r="AC161" i="3"/>
  <c r="AC320" i="3"/>
  <c r="AC240" i="3"/>
  <c r="AC192" i="3"/>
  <c r="AC145" i="3"/>
  <c r="AC113" i="3"/>
  <c r="AC49" i="3"/>
  <c r="AC81" i="3"/>
  <c r="BS81" i="3" s="1"/>
  <c r="AC177" i="3"/>
  <c r="AY447" i="3"/>
  <c r="AY384" i="3"/>
  <c r="AY352" i="3"/>
  <c r="AY368" i="3"/>
  <c r="AY431" i="3"/>
  <c r="AY288" i="3"/>
  <c r="AY304" i="3" s="1"/>
  <c r="AY256" i="3"/>
  <c r="AY416" i="3"/>
  <c r="AY272" i="3"/>
  <c r="AY224" i="3"/>
  <c r="AY336" i="3"/>
  <c r="AY161" i="3"/>
  <c r="AY192" i="3"/>
  <c r="AY145" i="3"/>
  <c r="AY208" i="3"/>
  <c r="AY113" i="3"/>
  <c r="AY49" i="3"/>
  <c r="AY81" i="3"/>
  <c r="K78" i="3"/>
  <c r="K13" i="3" s="1"/>
  <c r="K19" i="3" s="1"/>
  <c r="AG455" i="3"/>
  <c r="AJ88" i="3"/>
  <c r="BX88" i="3"/>
  <c r="BY88" i="3" s="1"/>
  <c r="J97" i="3"/>
  <c r="AX97" i="3"/>
  <c r="AK113" i="3"/>
  <c r="L129" i="3"/>
  <c r="L177" i="3"/>
  <c r="O179" i="3"/>
  <c r="O178" i="3"/>
  <c r="J208" i="3"/>
  <c r="BG224" i="3"/>
  <c r="W237" i="3"/>
  <c r="W241" i="3"/>
  <c r="K248" i="3"/>
  <c r="BC240" i="3"/>
  <c r="C285" i="3"/>
  <c r="C43" i="3" s="1"/>
  <c r="AL333" i="3"/>
  <c r="AL38" i="3" s="1"/>
  <c r="AQ333" i="3"/>
  <c r="AQ38" i="3" s="1"/>
  <c r="AW400" i="3"/>
  <c r="M431" i="3"/>
  <c r="Q301" i="5"/>
  <c r="C651" i="3"/>
  <c r="C431" i="3"/>
  <c r="C619" i="3"/>
  <c r="C683" i="3"/>
  <c r="C416" i="3"/>
  <c r="C384" i="3"/>
  <c r="C635" i="3"/>
  <c r="C352" i="3"/>
  <c r="C240" i="3"/>
  <c r="C288" i="3"/>
  <c r="C304" i="3" s="1"/>
  <c r="C320" i="3"/>
  <c r="C256" i="3"/>
  <c r="C447" i="3"/>
  <c r="C667" i="3"/>
  <c r="C224" i="3"/>
  <c r="C272" i="3"/>
  <c r="C161" i="3"/>
  <c r="C97" i="3"/>
  <c r="C177" i="3"/>
  <c r="C208" i="3"/>
  <c r="C113" i="3"/>
  <c r="C145" i="3"/>
  <c r="C192" i="3"/>
  <c r="C368" i="3"/>
  <c r="BN232" i="3"/>
  <c r="H635" i="3"/>
  <c r="H683" i="3"/>
  <c r="H431" i="3"/>
  <c r="H352" i="3"/>
  <c r="H651" i="3"/>
  <c r="H240" i="3"/>
  <c r="H288" i="3"/>
  <c r="H304" i="3" s="1"/>
  <c r="H256" i="3"/>
  <c r="H416" i="3"/>
  <c r="H384" i="3"/>
  <c r="H272" i="3"/>
  <c r="H368" i="3"/>
  <c r="H224" i="3"/>
  <c r="H619" i="3"/>
  <c r="H161" i="3"/>
  <c r="H667" i="3"/>
  <c r="H336" i="3"/>
  <c r="H192" i="3"/>
  <c r="H145" i="3"/>
  <c r="H320" i="3"/>
  <c r="H49" i="3"/>
  <c r="H81" i="3"/>
  <c r="AD635" i="3"/>
  <c r="AD667" i="3"/>
  <c r="AD651" i="3"/>
  <c r="AD352" i="3"/>
  <c r="AD619" i="3"/>
  <c r="AD416" i="3"/>
  <c r="AD431" i="3"/>
  <c r="AD240" i="3"/>
  <c r="AD288" i="3"/>
  <c r="AD304" i="3" s="1"/>
  <c r="AD256" i="3"/>
  <c r="AD400" i="3"/>
  <c r="AD272" i="3"/>
  <c r="AD447" i="3"/>
  <c r="AD224" i="3"/>
  <c r="AD161" i="3"/>
  <c r="AD320" i="3"/>
  <c r="AD192" i="3"/>
  <c r="AD145" i="3"/>
  <c r="AD384" i="3"/>
  <c r="AD368" i="3"/>
  <c r="AD49" i="3"/>
  <c r="AD81" i="3"/>
  <c r="BT81" i="3" s="1"/>
  <c r="AD177" i="3"/>
  <c r="AZ400" i="3"/>
  <c r="AZ447" i="3"/>
  <c r="AZ352" i="3"/>
  <c r="AZ416" i="3"/>
  <c r="AZ431" i="3"/>
  <c r="AZ240" i="3"/>
  <c r="AZ288" i="3"/>
  <c r="AZ304" i="3" s="1"/>
  <c r="AZ256" i="3"/>
  <c r="AZ384" i="3"/>
  <c r="AZ272" i="3"/>
  <c r="AZ368" i="3"/>
  <c r="AZ224" i="3"/>
  <c r="AZ336" i="3"/>
  <c r="AZ161" i="3"/>
  <c r="AZ192" i="3"/>
  <c r="AZ145" i="3"/>
  <c r="AZ49" i="3"/>
  <c r="AZ81" i="3"/>
  <c r="AZ320" i="3"/>
  <c r="AG19" i="3"/>
  <c r="AG78" i="3"/>
  <c r="N25" i="3"/>
  <c r="N28" i="3" s="1"/>
  <c r="AU49" i="3"/>
  <c r="G65" i="3"/>
  <c r="AU65" i="3"/>
  <c r="L78" i="3"/>
  <c r="L13" i="3" s="1"/>
  <c r="L19" i="3" s="1"/>
  <c r="AF96" i="3"/>
  <c r="AH89" i="3"/>
  <c r="AF95" i="3"/>
  <c r="K97" i="3"/>
  <c r="AY97" i="3"/>
  <c r="E113" i="3"/>
  <c r="M129" i="3"/>
  <c r="R142" i="3"/>
  <c r="R24" i="3" s="1"/>
  <c r="R25" i="3" s="1"/>
  <c r="R28" i="3" s="1"/>
  <c r="R26" i="3" s="1"/>
  <c r="R175" i="3" s="1"/>
  <c r="BB145" i="3"/>
  <c r="X158" i="3"/>
  <c r="X27" i="3" s="1"/>
  <c r="AA181" i="3"/>
  <c r="P178" i="3"/>
  <c r="AZ179" i="3"/>
  <c r="AZ180" i="3" s="1"/>
  <c r="AZ178" i="3"/>
  <c r="B237" i="3"/>
  <c r="B253" i="3" s="1"/>
  <c r="B241" i="3"/>
  <c r="X237" i="3"/>
  <c r="X241" i="3"/>
  <c r="AG246" i="3"/>
  <c r="BF240" i="3"/>
  <c r="I10" i="4"/>
  <c r="AE10" i="4"/>
  <c r="F683" i="3"/>
  <c r="F635" i="3"/>
  <c r="F667" i="3"/>
  <c r="F651" i="3"/>
  <c r="F447" i="3"/>
  <c r="F416" i="3"/>
  <c r="F384" i="3"/>
  <c r="F431" i="3"/>
  <c r="F352" i="3"/>
  <c r="F368" i="3"/>
  <c r="F288" i="3"/>
  <c r="F304" i="3" s="1"/>
  <c r="F256" i="3"/>
  <c r="F272" i="3"/>
  <c r="F240" i="3"/>
  <c r="F224" i="3"/>
  <c r="F619" i="3"/>
  <c r="F161" i="3"/>
  <c r="F336" i="3"/>
  <c r="F400" i="3"/>
  <c r="F208" i="3"/>
  <c r="F113" i="3"/>
  <c r="F320" i="3"/>
  <c r="F145" i="3"/>
  <c r="F192" i="3"/>
  <c r="F49" i="3"/>
  <c r="F81" i="3"/>
  <c r="L25" i="3"/>
  <c r="L28" i="3" s="1"/>
  <c r="AK355" i="3" a="1"/>
  <c r="AK355" i="3" s="1"/>
  <c r="AK307" i="3" s="1"/>
  <c r="I683" i="3"/>
  <c r="I635" i="3"/>
  <c r="I667" i="3"/>
  <c r="I431" i="3"/>
  <c r="I352" i="3"/>
  <c r="I651" i="3"/>
  <c r="I368" i="3"/>
  <c r="I416" i="3"/>
  <c r="I384" i="3"/>
  <c r="I272" i="3"/>
  <c r="I224" i="3"/>
  <c r="I619" i="3"/>
  <c r="I161" i="3"/>
  <c r="I336" i="3"/>
  <c r="I192" i="3"/>
  <c r="I145" i="3"/>
  <c r="I400" i="3"/>
  <c r="I320" i="3"/>
  <c r="I256" i="3"/>
  <c r="I49" i="3"/>
  <c r="I288" i="3"/>
  <c r="I304" i="3" s="1"/>
  <c r="I81" i="3"/>
  <c r="AE683" i="3"/>
  <c r="AE635" i="3"/>
  <c r="AE667" i="3"/>
  <c r="AE651" i="3"/>
  <c r="AE352" i="3"/>
  <c r="AE619" i="3"/>
  <c r="AE416" i="3"/>
  <c r="AE431" i="3"/>
  <c r="AE368" i="3"/>
  <c r="AE400" i="3"/>
  <c r="AE272" i="3"/>
  <c r="AE447" i="3"/>
  <c r="AE224" i="3"/>
  <c r="AE161" i="3"/>
  <c r="AE288" i="3"/>
  <c r="AE304" i="3" s="1"/>
  <c r="AE320" i="3"/>
  <c r="AE240" i="3"/>
  <c r="AE192" i="3"/>
  <c r="AE145" i="3"/>
  <c r="AE384" i="3"/>
  <c r="AE256" i="3"/>
  <c r="AE49" i="3"/>
  <c r="AE81" i="3"/>
  <c r="BU81" i="3" s="1"/>
  <c r="AE177" i="3"/>
  <c r="AE208" i="3"/>
  <c r="BA447" i="3"/>
  <c r="BA352" i="3"/>
  <c r="BA416" i="3"/>
  <c r="BA368" i="3"/>
  <c r="BA384" i="3"/>
  <c r="BA272" i="3"/>
  <c r="BA224" i="3"/>
  <c r="BA336" i="3"/>
  <c r="BA161" i="3"/>
  <c r="BA192" i="3"/>
  <c r="BA145" i="3"/>
  <c r="BA431" i="3"/>
  <c r="BA49" i="3"/>
  <c r="BA81" i="3"/>
  <c r="BA320" i="3"/>
  <c r="BA256" i="3"/>
  <c r="BR35" i="3"/>
  <c r="AW49" i="3"/>
  <c r="H65" i="3"/>
  <c r="AV65" i="3"/>
  <c r="M78" i="3"/>
  <c r="M13" i="3" s="1"/>
  <c r="M19" i="3" s="1"/>
  <c r="BK71" i="3"/>
  <c r="BV83" i="3"/>
  <c r="AL88" i="3"/>
  <c r="L97" i="3"/>
  <c r="AZ97" i="3"/>
  <c r="H113" i="3"/>
  <c r="L126" i="3"/>
  <c r="N129" i="3"/>
  <c r="S162" i="3"/>
  <c r="S142" i="3"/>
  <c r="S24" i="3" s="1"/>
  <c r="AB166" i="3"/>
  <c r="R162" i="3"/>
  <c r="R178" i="3"/>
  <c r="Q178" i="3"/>
  <c r="BA178" i="3"/>
  <c r="N208" i="3"/>
  <c r="C241" i="3"/>
  <c r="Y237" i="3"/>
  <c r="Y241" i="3"/>
  <c r="L251" i="3"/>
  <c r="C237" i="3"/>
  <c r="R241" i="3"/>
  <c r="E285" i="3"/>
  <c r="E43" i="3" s="1"/>
  <c r="AE286" i="3"/>
  <c r="BK283" i="3"/>
  <c r="AV320" i="3"/>
  <c r="AD306" i="3"/>
  <c r="AD349" i="3"/>
  <c r="AG308" i="3"/>
  <c r="AG349" i="3"/>
  <c r="BC349" i="3"/>
  <c r="BC39" i="3" s="1"/>
  <c r="AY400" i="3"/>
  <c r="S35" i="5"/>
  <c r="S38" i="5" s="1"/>
  <c r="S301" i="5"/>
  <c r="AX447" i="3"/>
  <c r="AX384" i="3"/>
  <c r="AX352" i="3"/>
  <c r="AX416" i="3"/>
  <c r="AX368" i="3"/>
  <c r="AX431" i="3"/>
  <c r="AX288" i="3"/>
  <c r="AX304" i="3" s="1"/>
  <c r="AX256" i="3"/>
  <c r="AX272" i="3"/>
  <c r="AX224" i="3"/>
  <c r="AX336" i="3"/>
  <c r="AX161" i="3"/>
  <c r="AX208" i="3"/>
  <c r="AX113" i="3"/>
  <c r="AX145" i="3"/>
  <c r="AX192" i="3"/>
  <c r="AX49" i="3"/>
  <c r="AX81" i="3"/>
  <c r="BB447" i="3"/>
  <c r="BB352" i="3"/>
  <c r="BB416" i="3"/>
  <c r="BB368" i="3"/>
  <c r="BB431" i="3"/>
  <c r="BB288" i="3"/>
  <c r="BB304" i="3" s="1"/>
  <c r="BB256" i="3"/>
  <c r="BB272" i="3"/>
  <c r="BB336" i="3"/>
  <c r="BB161" i="3"/>
  <c r="BB384" i="3"/>
  <c r="BB192" i="3"/>
  <c r="BB177" i="3"/>
  <c r="BB49" i="3"/>
  <c r="BB81" i="3"/>
  <c r="BB320" i="3"/>
  <c r="BY17" i="3"/>
  <c r="BR33" i="3"/>
  <c r="P25" i="3"/>
  <c r="P28" i="3" s="1"/>
  <c r="AG179" i="3"/>
  <c r="BC49" i="3"/>
  <c r="I65" i="3"/>
  <c r="AW65" i="3"/>
  <c r="Y81" i="3"/>
  <c r="BO81" i="3" s="1"/>
  <c r="AM88" i="3"/>
  <c r="AI88" i="3"/>
  <c r="AK88" i="3" s="1"/>
  <c r="AI90" i="3"/>
  <c r="AI92" i="3"/>
  <c r="M97" i="3"/>
  <c r="BA97" i="3"/>
  <c r="I113" i="3"/>
  <c r="M126" i="3"/>
  <c r="O129" i="3"/>
  <c r="T142" i="3"/>
  <c r="T24" i="3" s="1"/>
  <c r="T25" i="3" s="1"/>
  <c r="T28" i="3" s="1"/>
  <c r="T26" i="3" s="1"/>
  <c r="T175" i="3" s="1"/>
  <c r="Z158" i="3"/>
  <c r="AC182" i="3"/>
  <c r="BB178" i="3"/>
  <c r="BB179" i="3" s="1"/>
  <c r="BM221" i="3"/>
  <c r="H243" i="3"/>
  <c r="S241" i="3"/>
  <c r="F285" i="3"/>
  <c r="F43" i="3" s="1"/>
  <c r="AB285" i="3"/>
  <c r="AW320" i="3"/>
  <c r="C336" i="3"/>
  <c r="AN349" i="3"/>
  <c r="BA400" i="3"/>
  <c r="T35" i="5"/>
  <c r="T38" i="5" s="1"/>
  <c r="AB683" i="3"/>
  <c r="AB635" i="3"/>
  <c r="AB667" i="3"/>
  <c r="AB447" i="3"/>
  <c r="AB384" i="3"/>
  <c r="AB352" i="3"/>
  <c r="AB619" i="3"/>
  <c r="AB416" i="3"/>
  <c r="AB431" i="3"/>
  <c r="AB368" i="3"/>
  <c r="AB288" i="3"/>
  <c r="AB304" i="3" s="1"/>
  <c r="AB256" i="3"/>
  <c r="AB400" i="3"/>
  <c r="AB272" i="3"/>
  <c r="AB651" i="3"/>
  <c r="AB224" i="3"/>
  <c r="AB161" i="3"/>
  <c r="AB320" i="3"/>
  <c r="AB240" i="3"/>
  <c r="AB113" i="3"/>
  <c r="AB49" i="3"/>
  <c r="AB81" i="3"/>
  <c r="BR81" i="3" s="1"/>
  <c r="BE419" i="3"/>
  <c r="K635" i="3"/>
  <c r="K667" i="3"/>
  <c r="K683" i="3"/>
  <c r="K651" i="3"/>
  <c r="K368" i="3"/>
  <c r="K400" i="3"/>
  <c r="K416" i="3"/>
  <c r="K384" i="3"/>
  <c r="K272" i="3"/>
  <c r="K619" i="3"/>
  <c r="K320" i="3"/>
  <c r="K161" i="3"/>
  <c r="K336" i="3"/>
  <c r="K192" i="3"/>
  <c r="K145" i="3"/>
  <c r="K352" i="3"/>
  <c r="K177" i="3"/>
  <c r="K256" i="3"/>
  <c r="K81" i="3"/>
  <c r="K288" i="3"/>
  <c r="K304" i="3" s="1"/>
  <c r="AG635" i="3"/>
  <c r="AG667" i="3"/>
  <c r="AG651" i="3"/>
  <c r="AG619" i="3"/>
  <c r="AG416" i="3"/>
  <c r="AG431" i="3"/>
  <c r="AG368" i="3"/>
  <c r="AG400" i="3"/>
  <c r="AG272" i="3"/>
  <c r="AG447" i="3"/>
  <c r="AG352" i="3"/>
  <c r="AG320" i="3"/>
  <c r="AG161" i="3"/>
  <c r="AG288" i="3"/>
  <c r="AG304" i="3" s="1"/>
  <c r="AG240" i="3"/>
  <c r="AG192" i="3"/>
  <c r="AG145" i="3"/>
  <c r="AG384" i="3"/>
  <c r="AG256" i="3"/>
  <c r="AG177" i="3"/>
  <c r="AG336" i="3"/>
  <c r="AG81" i="3"/>
  <c r="AG224" i="3"/>
  <c r="AG208" i="3"/>
  <c r="BC416" i="3"/>
  <c r="BC368" i="3"/>
  <c r="BC431" i="3"/>
  <c r="BC400" i="3"/>
  <c r="BC384" i="3"/>
  <c r="BC272" i="3"/>
  <c r="BC320" i="3"/>
  <c r="BC161" i="3"/>
  <c r="BC192" i="3"/>
  <c r="BC145" i="3"/>
  <c r="BC177" i="3"/>
  <c r="BC81" i="3"/>
  <c r="BC336" i="3"/>
  <c r="BC256" i="3"/>
  <c r="AG95" i="3"/>
  <c r="AG91" i="3"/>
  <c r="AG93" i="3" s="1"/>
  <c r="AG92" i="3"/>
  <c r="BZ15" i="3"/>
  <c r="AH189" i="3"/>
  <c r="AI22" i="3"/>
  <c r="R418" i="3"/>
  <c r="AN418" i="3"/>
  <c r="BF49" i="3"/>
  <c r="J65" i="3"/>
  <c r="AX65" i="3"/>
  <c r="O78" i="3"/>
  <c r="O13" i="3" s="1"/>
  <c r="O19" i="3" s="1"/>
  <c r="BK72" i="3"/>
  <c r="Z81" i="3"/>
  <c r="BP81" i="3" s="1"/>
  <c r="AH86" i="3"/>
  <c r="AJ89" i="3"/>
  <c r="AJ90" i="3"/>
  <c r="N97" i="3"/>
  <c r="BB97" i="3"/>
  <c r="J113" i="3"/>
  <c r="N126" i="3"/>
  <c r="BP115" i="3"/>
  <c r="BO115" i="3"/>
  <c r="AF242" i="3"/>
  <c r="U142" i="3"/>
  <c r="U24" i="3" s="1"/>
  <c r="U25" i="3" s="1"/>
  <c r="U28" i="3" s="1"/>
  <c r="BK151" i="3"/>
  <c r="AA158" i="3"/>
  <c r="Y177" i="3"/>
  <c r="BC179" i="3"/>
  <c r="BC178" i="3"/>
  <c r="BC180" i="3"/>
  <c r="Y208" i="3"/>
  <c r="BP221" i="3"/>
  <c r="I243" i="3"/>
  <c r="O248" i="3"/>
  <c r="H250" i="3"/>
  <c r="F237" i="3"/>
  <c r="F253" i="3" s="1"/>
  <c r="T241" i="3"/>
  <c r="AC285" i="3"/>
  <c r="AX320" i="3"/>
  <c r="BB400" i="3"/>
  <c r="R253" i="3"/>
  <c r="BN236" i="3"/>
  <c r="BM236" i="3"/>
  <c r="AF252" i="3"/>
  <c r="BL236" i="3"/>
  <c r="AC78" i="3"/>
  <c r="AI68" i="3" s="1"/>
  <c r="B242" i="3"/>
  <c r="W285" i="3"/>
  <c r="W43" i="3" s="1"/>
  <c r="AF632" i="3"/>
  <c r="AF627" i="3" s="1"/>
  <c r="L667" i="3"/>
  <c r="L683" i="3"/>
  <c r="L635" i="3"/>
  <c r="L368" i="3"/>
  <c r="L431" i="3"/>
  <c r="L272" i="3"/>
  <c r="L619" i="3"/>
  <c r="L320" i="3"/>
  <c r="L336" i="3"/>
  <c r="L192" i="3"/>
  <c r="L145" i="3"/>
  <c r="L352" i="3"/>
  <c r="L651" i="3"/>
  <c r="L400" i="3"/>
  <c r="L208" i="3"/>
  <c r="L256" i="3"/>
  <c r="L416" i="3"/>
  <c r="L49" i="3"/>
  <c r="L288" i="3"/>
  <c r="L304" i="3" s="1"/>
  <c r="L240" i="3"/>
  <c r="BI12" i="3"/>
  <c r="S419" i="3"/>
  <c r="S418" i="3"/>
  <c r="AO418" i="3"/>
  <c r="AO419" i="3" s="1"/>
  <c r="BG49" i="3"/>
  <c r="K65" i="3"/>
  <c r="AY65" i="3"/>
  <c r="P78" i="3"/>
  <c r="P13" i="3" s="1"/>
  <c r="P19" i="3" s="1"/>
  <c r="AH84" i="3"/>
  <c r="AI86" i="3"/>
  <c r="BX89" i="3"/>
  <c r="BY89" i="3" s="1"/>
  <c r="BV92" i="3"/>
  <c r="O97" i="3"/>
  <c r="BC97" i="3"/>
  <c r="K113" i="3"/>
  <c r="AW113" i="3"/>
  <c r="BE129" i="3"/>
  <c r="V142" i="3"/>
  <c r="V24" i="3" s="1"/>
  <c r="V25" i="3" s="1"/>
  <c r="V28" i="3" s="1"/>
  <c r="V162" i="3"/>
  <c r="BL151" i="3"/>
  <c r="AB158" i="3"/>
  <c r="M158" i="3"/>
  <c r="M27" i="3" s="1"/>
  <c r="M26" i="3" s="1"/>
  <c r="M175" i="3" s="1"/>
  <c r="AC165" i="3"/>
  <c r="Z177" i="3"/>
  <c r="U178" i="3"/>
  <c r="T178" i="3"/>
  <c r="BD189" i="3"/>
  <c r="Z208" i="3"/>
  <c r="J237" i="3"/>
  <c r="E247" i="3"/>
  <c r="BK231" i="3"/>
  <c r="BL231" i="3" s="1"/>
  <c r="AA247" i="3"/>
  <c r="G237" i="3"/>
  <c r="G253" i="3" s="1"/>
  <c r="U241" i="3"/>
  <c r="R290" i="3"/>
  <c r="R370" i="3" s="1"/>
  <c r="H285" i="3"/>
  <c r="H43" i="3" s="1"/>
  <c r="AD285" i="3"/>
  <c r="AY320" i="3"/>
  <c r="H447" i="3"/>
  <c r="T178" i="5"/>
  <c r="B245" i="3"/>
  <c r="AR333" i="3"/>
  <c r="AR38" i="3" s="1"/>
  <c r="AV178" i="3"/>
  <c r="AV179" i="3" s="1"/>
  <c r="AY178" i="3"/>
  <c r="AY179" i="3" s="1"/>
  <c r="AY180" i="3"/>
  <c r="BP119" i="3"/>
  <c r="BO119" i="3"/>
  <c r="P301" i="5"/>
  <c r="P35" i="5"/>
  <c r="P38" i="5" s="1"/>
  <c r="P36" i="5" s="1"/>
  <c r="P296" i="5" s="1"/>
  <c r="AH667" i="3"/>
  <c r="AH651" i="3"/>
  <c r="AH635" i="3"/>
  <c r="AH431" i="3"/>
  <c r="AH368" i="3"/>
  <c r="AH272" i="3"/>
  <c r="AH447" i="3"/>
  <c r="AH400" i="3"/>
  <c r="AH619" i="3"/>
  <c r="AH352" i="3"/>
  <c r="AH320" i="3"/>
  <c r="AH336" i="3"/>
  <c r="AH288" i="3"/>
  <c r="AH304" i="3" s="1"/>
  <c r="AH240" i="3"/>
  <c r="AH192" i="3"/>
  <c r="AH145" i="3"/>
  <c r="AH384" i="3"/>
  <c r="AH256" i="3"/>
  <c r="AH416" i="3"/>
  <c r="AH683" i="3"/>
  <c r="AH208" i="3"/>
  <c r="AH49" i="3"/>
  <c r="AH224" i="3"/>
  <c r="AH161" i="3"/>
  <c r="AH177" i="3"/>
  <c r="BD416" i="3"/>
  <c r="BD368" i="3"/>
  <c r="BD431" i="3"/>
  <c r="BD400" i="3"/>
  <c r="BD272" i="3"/>
  <c r="BD320" i="3"/>
  <c r="BD336" i="3"/>
  <c r="BD384" i="3"/>
  <c r="BD192" i="3"/>
  <c r="BD145" i="3"/>
  <c r="BD447" i="3"/>
  <c r="BD288" i="3"/>
  <c r="BD304" i="3" s="1"/>
  <c r="BD240" i="3"/>
  <c r="BD208" i="3"/>
  <c r="BD49" i="3"/>
  <c r="BD256" i="3"/>
  <c r="M635" i="3"/>
  <c r="M683" i="3"/>
  <c r="M368" i="3"/>
  <c r="M400" i="3"/>
  <c r="M619" i="3"/>
  <c r="M416" i="3"/>
  <c r="M384" i="3"/>
  <c r="M320" i="3"/>
  <c r="M336" i="3"/>
  <c r="M447" i="3"/>
  <c r="M192" i="3"/>
  <c r="M145" i="3"/>
  <c r="M667" i="3"/>
  <c r="M352" i="3"/>
  <c r="M651" i="3"/>
  <c r="M272" i="3"/>
  <c r="M177" i="3"/>
  <c r="M208" i="3"/>
  <c r="M256" i="3"/>
  <c r="M49" i="3"/>
  <c r="M81" i="3"/>
  <c r="M288" i="3"/>
  <c r="M304" i="3" s="1"/>
  <c r="M240" i="3"/>
  <c r="AI635" i="3"/>
  <c r="AI667" i="3"/>
  <c r="AI651" i="3"/>
  <c r="AI431" i="3"/>
  <c r="AI368" i="3"/>
  <c r="AI400" i="3"/>
  <c r="AI447" i="3"/>
  <c r="AI619" i="3"/>
  <c r="AI352" i="3"/>
  <c r="AI320" i="3"/>
  <c r="AI336" i="3"/>
  <c r="AI384" i="3"/>
  <c r="AI288" i="3"/>
  <c r="AI304" i="3" s="1"/>
  <c r="AI240" i="3"/>
  <c r="AI192" i="3"/>
  <c r="AI145" i="3"/>
  <c r="AI256" i="3"/>
  <c r="AI177" i="3"/>
  <c r="AI683" i="3"/>
  <c r="AI208" i="3"/>
  <c r="AI272" i="3"/>
  <c r="AI49" i="3"/>
  <c r="AI81" i="3"/>
  <c r="AI224" i="3"/>
  <c r="AI161" i="3"/>
  <c r="BE416" i="3"/>
  <c r="BE368" i="3"/>
  <c r="BE431" i="3"/>
  <c r="BE320" i="3"/>
  <c r="BE336" i="3"/>
  <c r="BE384" i="3"/>
  <c r="BE192" i="3"/>
  <c r="BE145" i="3"/>
  <c r="BE272" i="3"/>
  <c r="BE177" i="3"/>
  <c r="BE447" i="3"/>
  <c r="BE288" i="3"/>
  <c r="BE304" i="3" s="1"/>
  <c r="BE240" i="3"/>
  <c r="BE208" i="3"/>
  <c r="BE49" i="3"/>
  <c r="BE81" i="3"/>
  <c r="BE256" i="3"/>
  <c r="L65" i="3"/>
  <c r="AZ65" i="3"/>
  <c r="J78" i="3"/>
  <c r="J13" i="3" s="1"/>
  <c r="J19" i="3" s="1"/>
  <c r="AI84" i="3"/>
  <c r="AI89" i="3"/>
  <c r="AL83" i="3"/>
  <c r="BD97" i="3"/>
  <c r="L113" i="3"/>
  <c r="AZ113" i="3"/>
  <c r="P126" i="3"/>
  <c r="Y129" i="3"/>
  <c r="W142" i="3"/>
  <c r="W24" i="3" s="1"/>
  <c r="W25" i="3" s="1"/>
  <c r="W28" i="3" s="1"/>
  <c r="BM151" i="3"/>
  <c r="AC158" i="3"/>
  <c r="AC27" i="3" s="1"/>
  <c r="E29" i="2" s="1"/>
  <c r="AA177" i="3"/>
  <c r="AA208" i="3"/>
  <c r="I237" i="3"/>
  <c r="L244" i="3"/>
  <c r="L237" i="3"/>
  <c r="Q269" i="3"/>
  <c r="Q34" i="3" s="1"/>
  <c r="Q35" i="3" s="1"/>
  <c r="Q44" i="3" s="1"/>
  <c r="I447" i="3"/>
  <c r="U178" i="5"/>
  <c r="AU431" i="3"/>
  <c r="AU447" i="3"/>
  <c r="AU384" i="3"/>
  <c r="AU352" i="3"/>
  <c r="AU240" i="3"/>
  <c r="AU416" i="3"/>
  <c r="AU288" i="3"/>
  <c r="AU304" i="3" s="1"/>
  <c r="AU400" i="3"/>
  <c r="AU368" i="3"/>
  <c r="AU272" i="3"/>
  <c r="AU224" i="3"/>
  <c r="AU336" i="3"/>
  <c r="AU161" i="3"/>
  <c r="AU97" i="3"/>
  <c r="AU177" i="3"/>
  <c r="AU208" i="3"/>
  <c r="AU145" i="3"/>
  <c r="AU113" i="3"/>
  <c r="AU192" i="3"/>
  <c r="Q62" i="3"/>
  <c r="Q10" i="3" s="1"/>
  <c r="Q11" i="3" s="1"/>
  <c r="X242" i="3"/>
  <c r="Q103" i="6"/>
  <c r="Q119" i="6" s="1"/>
  <c r="Q101" i="6"/>
  <c r="Q117" i="6" s="1"/>
  <c r="Q99" i="6"/>
  <c r="Q115" i="6" s="1"/>
  <c r="Q97" i="6"/>
  <c r="Q113" i="6" s="1"/>
  <c r="Q95" i="6"/>
  <c r="Q111" i="6" s="1"/>
  <c r="Q93" i="6"/>
  <c r="Q102" i="6"/>
  <c r="Q118" i="6" s="1"/>
  <c r="Q98" i="6"/>
  <c r="Q114" i="6" s="1"/>
  <c r="Q94" i="6"/>
  <c r="Q110" i="6" s="1"/>
  <c r="Q96" i="6"/>
  <c r="Q112" i="6" s="1"/>
  <c r="Q100" i="6"/>
  <c r="Q116" i="6" s="1"/>
  <c r="Q104" i="6"/>
  <c r="Q120" i="6" s="1"/>
  <c r="J683" i="3"/>
  <c r="J635" i="3"/>
  <c r="J667" i="3"/>
  <c r="J352" i="3"/>
  <c r="J651" i="3"/>
  <c r="J368" i="3"/>
  <c r="J400" i="3"/>
  <c r="J288" i="3"/>
  <c r="J304" i="3" s="1"/>
  <c r="J256" i="3"/>
  <c r="J431" i="3"/>
  <c r="J416" i="3"/>
  <c r="J384" i="3"/>
  <c r="J272" i="3"/>
  <c r="J619" i="3"/>
  <c r="J161" i="3"/>
  <c r="J336" i="3"/>
  <c r="J192" i="3"/>
  <c r="J177" i="3"/>
  <c r="J145" i="3"/>
  <c r="J81" i="3"/>
  <c r="N635" i="3"/>
  <c r="N667" i="3"/>
  <c r="N683" i="3"/>
  <c r="N416" i="3"/>
  <c r="N368" i="3"/>
  <c r="N400" i="3"/>
  <c r="N619" i="3"/>
  <c r="N447" i="3"/>
  <c r="N272" i="3"/>
  <c r="N320" i="3"/>
  <c r="N336" i="3"/>
  <c r="N192" i="3"/>
  <c r="N145" i="3"/>
  <c r="N352" i="3"/>
  <c r="N651" i="3"/>
  <c r="N177" i="3"/>
  <c r="N288" i="3"/>
  <c r="N304" i="3" s="1"/>
  <c r="N81" i="3"/>
  <c r="N240" i="3"/>
  <c r="N431" i="3"/>
  <c r="BR32" i="3"/>
  <c r="BG179" i="3"/>
  <c r="BG180" i="3"/>
  <c r="BP61" i="3"/>
  <c r="M65" i="3"/>
  <c r="BA65" i="3"/>
  <c r="AH82" i="3"/>
  <c r="AM83" i="3"/>
  <c r="BE97" i="3"/>
  <c r="M113" i="3"/>
  <c r="BA113" i="3"/>
  <c r="Q126" i="3"/>
  <c r="AB129" i="3"/>
  <c r="X162" i="3"/>
  <c r="X142" i="3"/>
  <c r="X24" i="3" s="1"/>
  <c r="X25" i="3" s="1"/>
  <c r="X28" i="3" s="1"/>
  <c r="BN151" i="3"/>
  <c r="AD158" i="3"/>
  <c r="AD27" i="3" s="1"/>
  <c r="F29" i="2" s="1"/>
  <c r="AB177" i="3"/>
  <c r="AG180" i="3"/>
  <c r="AG181" i="3" s="1"/>
  <c r="BF179" i="3"/>
  <c r="AB208" i="3"/>
  <c r="K224" i="3"/>
  <c r="H253" i="3"/>
  <c r="M244" i="3"/>
  <c r="Q251" i="3"/>
  <c r="N256" i="3"/>
  <c r="E5" i="4"/>
  <c r="Z336" i="3"/>
  <c r="AI349" i="3"/>
  <c r="BE349" i="3"/>
  <c r="BE39" i="3" s="1"/>
  <c r="J447" i="3"/>
  <c r="I503" i="3"/>
  <c r="I504" i="3" s="1"/>
  <c r="I505" i="3" s="1"/>
  <c r="AE503" i="3"/>
  <c r="AE504" i="3" s="1"/>
  <c r="V178" i="5"/>
  <c r="X289" i="3"/>
  <c r="V333" i="3"/>
  <c r="V38" i="3" s="1"/>
  <c r="Y651" i="3"/>
  <c r="Y431" i="3"/>
  <c r="Y619" i="3"/>
  <c r="Y667" i="3"/>
  <c r="Y635" i="3"/>
  <c r="Y447" i="3"/>
  <c r="Y384" i="3"/>
  <c r="Y352" i="3"/>
  <c r="Y240" i="3"/>
  <c r="Y288" i="3"/>
  <c r="Y304" i="3" s="1"/>
  <c r="Y400" i="3"/>
  <c r="Y224" i="3"/>
  <c r="Y161" i="3"/>
  <c r="Y320" i="3"/>
  <c r="Y416" i="3"/>
  <c r="Y272" i="3"/>
  <c r="Y97" i="3"/>
  <c r="Y113" i="3"/>
  <c r="Y368" i="3"/>
  <c r="BT28" i="3"/>
  <c r="BP60" i="3"/>
  <c r="AF683" i="3"/>
  <c r="AF635" i="3"/>
  <c r="AF667" i="3"/>
  <c r="AF651" i="3"/>
  <c r="AF352" i="3"/>
  <c r="AF619" i="3"/>
  <c r="AF416" i="3"/>
  <c r="AF431" i="3"/>
  <c r="AF368" i="3"/>
  <c r="AF400" i="3"/>
  <c r="AF288" i="3"/>
  <c r="AF304" i="3" s="1"/>
  <c r="AF256" i="3"/>
  <c r="AF272" i="3"/>
  <c r="AF447" i="3"/>
  <c r="AF161" i="3"/>
  <c r="AF320" i="3"/>
  <c r="AF240" i="3"/>
  <c r="AF192" i="3"/>
  <c r="AF384" i="3"/>
  <c r="AF177" i="3"/>
  <c r="AF49" i="3"/>
  <c r="AF81" i="3"/>
  <c r="AF224" i="3"/>
  <c r="AF208" i="3"/>
  <c r="AJ635" i="3"/>
  <c r="AJ667" i="3"/>
  <c r="AJ651" i="3"/>
  <c r="AJ416" i="3"/>
  <c r="AJ368" i="3"/>
  <c r="AJ400" i="3"/>
  <c r="AJ272" i="3"/>
  <c r="AJ619" i="3"/>
  <c r="AJ352" i="3"/>
  <c r="AJ320" i="3"/>
  <c r="AJ336" i="3"/>
  <c r="AJ384" i="3"/>
  <c r="AJ683" i="3"/>
  <c r="AJ240" i="3"/>
  <c r="AJ192" i="3"/>
  <c r="AJ145" i="3"/>
  <c r="AJ256" i="3"/>
  <c r="AJ177" i="3"/>
  <c r="AJ288" i="3"/>
  <c r="AJ304" i="3" s="1"/>
  <c r="AJ81" i="3"/>
  <c r="AJ224" i="3"/>
  <c r="AJ431" i="3"/>
  <c r="AJ161" i="3"/>
  <c r="AJ208" i="3"/>
  <c r="BF416" i="3"/>
  <c r="BF368" i="3"/>
  <c r="BF431" i="3"/>
  <c r="BF400" i="3"/>
  <c r="BF272" i="3"/>
  <c r="BF320" i="3"/>
  <c r="BF336" i="3"/>
  <c r="BF384" i="3"/>
  <c r="BF192" i="3"/>
  <c r="BF145" i="3"/>
  <c r="BF177" i="3"/>
  <c r="BF352" i="3"/>
  <c r="BF81" i="3"/>
  <c r="BF256" i="3"/>
  <c r="O667" i="3"/>
  <c r="O683" i="3"/>
  <c r="O619" i="3"/>
  <c r="O368" i="3"/>
  <c r="O635" i="3"/>
  <c r="O400" i="3"/>
  <c r="O447" i="3"/>
  <c r="O320" i="3"/>
  <c r="O336" i="3"/>
  <c r="O192" i="3"/>
  <c r="O145" i="3"/>
  <c r="O352" i="3"/>
  <c r="O651" i="3"/>
  <c r="O272" i="3"/>
  <c r="O177" i="3"/>
  <c r="O208" i="3"/>
  <c r="O288" i="3"/>
  <c r="O304" i="3" s="1"/>
  <c r="O416" i="3"/>
  <c r="BP50" i="3"/>
  <c r="O240" i="3"/>
  <c r="O431" i="3"/>
  <c r="O65" i="3"/>
  <c r="AK667" i="3"/>
  <c r="AK651" i="3"/>
  <c r="AK635" i="3"/>
  <c r="AK619" i="3"/>
  <c r="AK368" i="3"/>
  <c r="AK400" i="3"/>
  <c r="AK447" i="3"/>
  <c r="AK352" i="3"/>
  <c r="AK320" i="3"/>
  <c r="AK336" i="3"/>
  <c r="AK384" i="3"/>
  <c r="AK683" i="3"/>
  <c r="AK240" i="3"/>
  <c r="AK192" i="3"/>
  <c r="AK145" i="3"/>
  <c r="AK256" i="3"/>
  <c r="AK177" i="3"/>
  <c r="AK431" i="3"/>
  <c r="AK416" i="3"/>
  <c r="AK208" i="3"/>
  <c r="AK288" i="3"/>
  <c r="AK304" i="3" s="1"/>
  <c r="AK224" i="3"/>
  <c r="AK161" i="3"/>
  <c r="AK65" i="3"/>
  <c r="BG416" i="3"/>
  <c r="BG368" i="3"/>
  <c r="BG431" i="3"/>
  <c r="BG400" i="3"/>
  <c r="BG320" i="3"/>
  <c r="BG336" i="3"/>
  <c r="BG192" i="3"/>
  <c r="BG145" i="3"/>
  <c r="BG272" i="3"/>
  <c r="BG177" i="3"/>
  <c r="BG447" i="3"/>
  <c r="BG288" i="3"/>
  <c r="BG304" i="3" s="1"/>
  <c r="BG240" i="3"/>
  <c r="BG208" i="3"/>
  <c r="BG352" i="3"/>
  <c r="BG256" i="3"/>
  <c r="BG65" i="3"/>
  <c r="BX30" i="3"/>
  <c r="V418" i="3"/>
  <c r="AR418" i="3"/>
  <c r="AF35" i="3"/>
  <c r="AF44" i="3" s="1"/>
  <c r="N65" i="3"/>
  <c r="BB65" i="3"/>
  <c r="AI82" i="3"/>
  <c r="AN83" i="3"/>
  <c r="AA97" i="3"/>
  <c r="BF97" i="3"/>
  <c r="N113" i="3"/>
  <c r="BB113" i="3"/>
  <c r="R126" i="3"/>
  <c r="AC129" i="3"/>
  <c r="C142" i="3"/>
  <c r="C24" i="3" s="1"/>
  <c r="C25" i="3" s="1"/>
  <c r="C28" i="3" s="1"/>
  <c r="C26" i="3" s="1"/>
  <c r="C175" i="3" s="1"/>
  <c r="Y142" i="3"/>
  <c r="Y24" i="3" s="1"/>
  <c r="Y25" i="3" s="1"/>
  <c r="Y28" i="3" s="1"/>
  <c r="BO151" i="3"/>
  <c r="AE158" i="3"/>
  <c r="AE27" i="3" s="1"/>
  <c r="G29" i="2" s="1"/>
  <c r="AX177" i="3"/>
  <c r="AJ180" i="3"/>
  <c r="AC208" i="3"/>
  <c r="L224" i="3"/>
  <c r="N244" i="3"/>
  <c r="O245" i="3"/>
  <c r="H247" i="3"/>
  <c r="AD247" i="3"/>
  <c r="O256" i="3"/>
  <c r="O289" i="3"/>
  <c r="U290" i="3"/>
  <c r="AA336" i="3"/>
  <c r="K447" i="3"/>
  <c r="H215" i="6"/>
  <c r="H231" i="6" s="1"/>
  <c r="H247" i="6" s="1"/>
  <c r="H213" i="6"/>
  <c r="H229" i="6" s="1"/>
  <c r="H245" i="6" s="1"/>
  <c r="H211" i="6"/>
  <c r="H227" i="6" s="1"/>
  <c r="H209" i="6"/>
  <c r="H225" i="6" s="1"/>
  <c r="H207" i="6"/>
  <c r="H223" i="6" s="1"/>
  <c r="H205" i="6"/>
  <c r="H221" i="6" s="1"/>
  <c r="H212" i="6"/>
  <c r="H228" i="6" s="1"/>
  <c r="H208" i="6"/>
  <c r="H224" i="6" s="1"/>
  <c r="H204" i="6"/>
  <c r="H220" i="6" s="1"/>
  <c r="H248" i="6"/>
  <c r="H210" i="6"/>
  <c r="H226" i="6" s="1"/>
  <c r="H242" i="6" s="1"/>
  <c r="H206" i="6"/>
  <c r="H222" i="6" s="1"/>
  <c r="H238" i="6" s="1"/>
  <c r="H214" i="6"/>
  <c r="H230" i="6" s="1"/>
  <c r="H246" i="6" s="1"/>
  <c r="X37" i="6"/>
  <c r="AX178" i="3"/>
  <c r="L418" i="3"/>
  <c r="BU94" i="3"/>
  <c r="E142" i="3"/>
  <c r="E24" i="3" s="1"/>
  <c r="E25" i="3" s="1"/>
  <c r="E28" i="3" s="1"/>
  <c r="E26" i="3" s="1"/>
  <c r="E175" i="3" s="1"/>
  <c r="AA142" i="3"/>
  <c r="Q158" i="3"/>
  <c r="Q27" i="3" s="1"/>
  <c r="E162" i="3"/>
  <c r="J178" i="3"/>
  <c r="J162" i="3" s="1"/>
  <c r="D241" i="3"/>
  <c r="Z237" i="3"/>
  <c r="Y242" i="3"/>
  <c r="R245" i="3"/>
  <c r="P248" i="3"/>
  <c r="Q250" i="3"/>
  <c r="R251" i="3"/>
  <c r="S269" i="3"/>
  <c r="S34" i="3" s="1"/>
  <c r="S35" i="3" s="1"/>
  <c r="S44" i="3" s="1"/>
  <c r="I285" i="3"/>
  <c r="I43" i="3" s="1"/>
  <c r="BM277" i="3"/>
  <c r="AE285" i="3"/>
  <c r="AE43" i="3" s="1"/>
  <c r="G42" i="2" s="1"/>
  <c r="BL279" i="3"/>
  <c r="AB286" i="3"/>
  <c r="AB287" i="3" s="1"/>
  <c r="U369" i="3"/>
  <c r="BG332" i="3"/>
  <c r="J503" i="3"/>
  <c r="J504" i="3" s="1"/>
  <c r="J505" i="3" s="1"/>
  <c r="K173" i="6"/>
  <c r="K174" i="6"/>
  <c r="AG173" i="6"/>
  <c r="AG174" i="6"/>
  <c r="F142" i="3"/>
  <c r="F24" i="3" s="1"/>
  <c r="F25" i="3" s="1"/>
  <c r="F28" i="3" s="1"/>
  <c r="F26" i="3" s="1"/>
  <c r="F175" i="3" s="1"/>
  <c r="AB142" i="3"/>
  <c r="R158" i="3"/>
  <c r="R27" i="3" s="1"/>
  <c r="F162" i="3"/>
  <c r="K178" i="3"/>
  <c r="E166" i="3"/>
  <c r="E237" i="3"/>
  <c r="E253" i="3" s="1"/>
  <c r="E241" i="3"/>
  <c r="AA237" i="3"/>
  <c r="BK225" i="3"/>
  <c r="Z242" i="3"/>
  <c r="D243" i="3"/>
  <c r="Z243" i="3"/>
  <c r="B244" i="3"/>
  <c r="S245" i="3"/>
  <c r="N247" i="3"/>
  <c r="Q248" i="3"/>
  <c r="R249" i="3"/>
  <c r="R250" i="3"/>
  <c r="T269" i="3"/>
  <c r="T34" i="3" s="1"/>
  <c r="T35" i="3" s="1"/>
  <c r="T44" i="3" s="1"/>
  <c r="J285" i="3"/>
  <c r="J43" i="3" s="1"/>
  <c r="AF285" i="3"/>
  <c r="AF43" i="3" s="1"/>
  <c r="J42" i="2" s="1"/>
  <c r="R285" i="3"/>
  <c r="R43" i="3" s="1"/>
  <c r="AX349" i="3"/>
  <c r="AE349" i="3"/>
  <c r="AH418" i="3"/>
  <c r="T418" i="3"/>
  <c r="K503" i="3"/>
  <c r="K504" i="3" s="1"/>
  <c r="L174" i="6"/>
  <c r="L175" i="6"/>
  <c r="L173" i="6"/>
  <c r="AH173" i="6"/>
  <c r="AL207" i="8"/>
  <c r="AL96" i="8"/>
  <c r="AH92" i="3"/>
  <c r="G142" i="3"/>
  <c r="G24" i="3" s="1"/>
  <c r="G25" i="3" s="1"/>
  <c r="G28" i="3" s="1"/>
  <c r="AC142" i="3"/>
  <c r="AC24" i="3" s="1"/>
  <c r="E26" i="2" s="1"/>
  <c r="S158" i="3"/>
  <c r="S27" i="3" s="1"/>
  <c r="G162" i="3"/>
  <c r="L178" i="3"/>
  <c r="AB182" i="3"/>
  <c r="AA242" i="3"/>
  <c r="BN226" i="3"/>
  <c r="BK226" i="3"/>
  <c r="BL226" i="3" s="1"/>
  <c r="E243" i="3"/>
  <c r="AA243" i="3"/>
  <c r="C244" i="3"/>
  <c r="T245" i="3"/>
  <c r="R248" i="3"/>
  <c r="S249" i="3"/>
  <c r="S250" i="3"/>
  <c r="U269" i="3"/>
  <c r="U34" i="3" s="1"/>
  <c r="U35" i="3" s="1"/>
  <c r="U44" i="3" s="1"/>
  <c r="K289" i="3"/>
  <c r="K285" i="3"/>
  <c r="K43" i="3" s="1"/>
  <c r="AD286" i="3"/>
  <c r="AY349" i="3"/>
  <c r="S290" i="3"/>
  <c r="S370" i="3" s="1"/>
  <c r="S289" i="3"/>
  <c r="L503" i="3"/>
  <c r="L504" i="3" s="1"/>
  <c r="L505" i="3" s="1"/>
  <c r="O418" i="3"/>
  <c r="AK419" i="3"/>
  <c r="BG419" i="3"/>
  <c r="BG418" i="3"/>
  <c r="AF78" i="3"/>
  <c r="AH91" i="3"/>
  <c r="H162" i="3"/>
  <c r="AD162" i="3"/>
  <c r="T158" i="3"/>
  <c r="T27" i="3" s="1"/>
  <c r="G166" i="3"/>
  <c r="G182" i="3"/>
  <c r="AB237" i="3"/>
  <c r="F243" i="3"/>
  <c r="AB243" i="3"/>
  <c r="D244" i="3"/>
  <c r="U245" i="3"/>
  <c r="S248" i="3"/>
  <c r="T250" i="3"/>
  <c r="U251" i="3"/>
  <c r="B252" i="3"/>
  <c r="K237" i="3"/>
  <c r="V269" i="3"/>
  <c r="V34" i="3" s="1"/>
  <c r="V35" i="3" s="1"/>
  <c r="V44" i="3" s="1"/>
  <c r="L285" i="3"/>
  <c r="L43" i="3" s="1"/>
  <c r="AZ349" i="3"/>
  <c r="AZ39" i="3" s="1"/>
  <c r="AL418" i="3"/>
  <c r="M503" i="3"/>
  <c r="M504" i="3" s="1"/>
  <c r="M505" i="3" s="1"/>
  <c r="C248" i="5"/>
  <c r="P419" i="3"/>
  <c r="P418" i="3"/>
  <c r="AH90" i="3"/>
  <c r="E164" i="3"/>
  <c r="AA164" i="3"/>
  <c r="AD142" i="3"/>
  <c r="U158" i="3"/>
  <c r="U27" i="3" s="1"/>
  <c r="H179" i="3"/>
  <c r="I162" i="3"/>
  <c r="AD179" i="3"/>
  <c r="AE162" i="3"/>
  <c r="H241" i="3"/>
  <c r="AD241" i="3"/>
  <c r="AD237" i="3"/>
  <c r="G243" i="3"/>
  <c r="AC243" i="3"/>
  <c r="E244" i="3"/>
  <c r="T248" i="3"/>
  <c r="U249" i="3"/>
  <c r="C252" i="3"/>
  <c r="Y252" i="3"/>
  <c r="Z241" i="3"/>
  <c r="W269" i="3"/>
  <c r="W34" i="3" s="1"/>
  <c r="W35" i="3" s="1"/>
  <c r="W44" i="3" s="1"/>
  <c r="BL283" i="3"/>
  <c r="BA349" i="3"/>
  <c r="BA357" i="3" s="1" a="1"/>
  <c r="BA357" i="3" s="1"/>
  <c r="BA309" i="3" s="1"/>
  <c r="AZ361" i="3" a="1"/>
  <c r="AZ361" i="3" s="1"/>
  <c r="AZ313" i="3" s="1"/>
  <c r="W417" i="3"/>
  <c r="AS418" i="3"/>
  <c r="AS417" i="3"/>
  <c r="AD48" i="5"/>
  <c r="AF48" i="5" s="1"/>
  <c r="AD55" i="5"/>
  <c r="AD51" i="5"/>
  <c r="AD47" i="5"/>
  <c r="AF47" i="5" s="1"/>
  <c r="AD54" i="5"/>
  <c r="AD53" i="5"/>
  <c r="AD46" i="5"/>
  <c r="AD52" i="5"/>
  <c r="AD45" i="5"/>
  <c r="AD50" i="5"/>
  <c r="AD49" i="5"/>
  <c r="D248" i="5"/>
  <c r="Q418" i="3"/>
  <c r="AM419" i="3"/>
  <c r="S163" i="3"/>
  <c r="V158" i="3"/>
  <c r="V27" i="3" s="1"/>
  <c r="I179" i="3"/>
  <c r="AE179" i="3"/>
  <c r="I241" i="3"/>
  <c r="AE237" i="3"/>
  <c r="H242" i="3"/>
  <c r="AD243" i="3"/>
  <c r="F244" i="3"/>
  <c r="AB244" i="3"/>
  <c r="V249" i="3"/>
  <c r="V250" i="3"/>
  <c r="W251" i="3"/>
  <c r="D252" i="3"/>
  <c r="Z252" i="3"/>
  <c r="AA241" i="3"/>
  <c r="X269" i="3"/>
  <c r="X34" i="3" s="1"/>
  <c r="X35" i="3" s="1"/>
  <c r="X44" i="3" s="1"/>
  <c r="N285" i="3"/>
  <c r="N43" i="3" s="1"/>
  <c r="C9" i="4"/>
  <c r="BB349" i="3"/>
  <c r="B417" i="3"/>
  <c r="B418" i="3"/>
  <c r="X417" i="3"/>
  <c r="AT417" i="3"/>
  <c r="C10" i="4"/>
  <c r="AE48" i="5"/>
  <c r="AE47" i="5"/>
  <c r="AE46" i="5"/>
  <c r="AE45" i="5"/>
  <c r="AE51" i="5"/>
  <c r="G164" i="3"/>
  <c r="AC164" i="3"/>
  <c r="W158" i="3"/>
  <c r="W27" i="3" s="1"/>
  <c r="J179" i="3"/>
  <c r="K162" i="3"/>
  <c r="AF179" i="3"/>
  <c r="I242" i="3"/>
  <c r="AE243" i="3"/>
  <c r="G244" i="3"/>
  <c r="AC244" i="3"/>
  <c r="X245" i="3"/>
  <c r="R246" i="3"/>
  <c r="V248" i="3"/>
  <c r="W249" i="3"/>
  <c r="E252" i="3"/>
  <c r="O285" i="3"/>
  <c r="O43" i="3" s="1"/>
  <c r="BH331" i="3"/>
  <c r="Z10" i="4"/>
  <c r="R505" i="3"/>
  <c r="AB164" i="3"/>
  <c r="K179" i="3"/>
  <c r="L162" i="3"/>
  <c r="J243" i="3"/>
  <c r="AF243" i="3"/>
  <c r="BN227" i="3"/>
  <c r="BM227" i="3"/>
  <c r="BL227" i="3"/>
  <c r="H244" i="3"/>
  <c r="AD244" i="3"/>
  <c r="Y245" i="3"/>
  <c r="S246" i="3"/>
  <c r="W248" i="3"/>
  <c r="F252" i="3"/>
  <c r="AB252" i="3"/>
  <c r="BD349" i="3"/>
  <c r="AA10" i="4"/>
  <c r="AB505" i="3"/>
  <c r="AF480" i="3"/>
  <c r="AF495" i="3" s="1"/>
  <c r="AF496" i="3" s="1"/>
  <c r="BO118" i="3"/>
  <c r="C158" i="3"/>
  <c r="C27" i="3" s="1"/>
  <c r="Y158" i="3"/>
  <c r="Y27" i="3" s="1"/>
  <c r="L179" i="3"/>
  <c r="L180" i="3" s="1"/>
  <c r="M162" i="3"/>
  <c r="K242" i="3"/>
  <c r="AG243" i="3"/>
  <c r="I244" i="3"/>
  <c r="AE244" i="3"/>
  <c r="B248" i="3"/>
  <c r="X248" i="3"/>
  <c r="C250" i="3"/>
  <c r="G252" i="3"/>
  <c r="AC252" i="3"/>
  <c r="E269" i="3"/>
  <c r="E34" i="3" s="1"/>
  <c r="E35" i="3" s="1"/>
  <c r="E44" i="3" s="1"/>
  <c r="I269" i="3"/>
  <c r="I34" i="3" s="1"/>
  <c r="I35" i="3" s="1"/>
  <c r="I44" i="3" s="1"/>
  <c r="BK281" i="3"/>
  <c r="BL281" i="3" s="1"/>
  <c r="F10" i="4"/>
  <c r="AB10" i="4"/>
  <c r="E417" i="3"/>
  <c r="F289" i="3"/>
  <c r="AA417" i="3"/>
  <c r="AA418" i="3"/>
  <c r="AW417" i="3"/>
  <c r="U418" i="3"/>
  <c r="AQ418" i="3"/>
  <c r="BJ151" i="3"/>
  <c r="X180" i="3"/>
  <c r="M179" i="3"/>
  <c r="N162" i="3"/>
  <c r="M237" i="3"/>
  <c r="L242" i="3"/>
  <c r="J244" i="3"/>
  <c r="AF244" i="3"/>
  <c r="BN228" i="3"/>
  <c r="BM228" i="3"/>
  <c r="AA245" i="3"/>
  <c r="C248" i="3"/>
  <c r="Y248" i="3"/>
  <c r="H252" i="3"/>
  <c r="AD252" i="3"/>
  <c r="J269" i="3"/>
  <c r="J34" i="3" s="1"/>
  <c r="J35" i="3" s="1"/>
  <c r="J44" i="3" s="1"/>
  <c r="AJ349" i="3"/>
  <c r="BF349" i="3"/>
  <c r="BF39" i="3" s="1"/>
  <c r="V11" i="5"/>
  <c r="V16" i="5" s="1"/>
  <c r="V15" i="5" s="1"/>
  <c r="V354" i="5"/>
  <c r="V355" i="5" s="1"/>
  <c r="D280" i="5"/>
  <c r="D37" i="5" s="1"/>
  <c r="Z280" i="5"/>
  <c r="Z37" i="5" s="1"/>
  <c r="E249" i="3"/>
  <c r="AA249" i="3"/>
  <c r="G289" i="3"/>
  <c r="AK349" i="3"/>
  <c r="AL359" i="3" s="1" a="1"/>
  <c r="AL359" i="3" s="1"/>
  <c r="AL311" i="3" s="1"/>
  <c r="BH337" i="3"/>
  <c r="Z137" i="6"/>
  <c r="AF60" i="8"/>
  <c r="AF10" i="8" s="1"/>
  <c r="AF11" i="8" s="1"/>
  <c r="AF16" i="8" s="1"/>
  <c r="D179" i="3"/>
  <c r="Z179" i="3"/>
  <c r="F241" i="3"/>
  <c r="AB241" i="3"/>
  <c r="R244" i="3"/>
  <c r="V245" i="3"/>
  <c r="L247" i="3"/>
  <c r="AE241" i="3"/>
  <c r="AD250" i="3"/>
  <c r="Y269" i="3"/>
  <c r="Y34" i="3" s="1"/>
  <c r="Y35" i="3" s="1"/>
  <c r="Y44" i="3" s="1"/>
  <c r="C269" i="3"/>
  <c r="C34" i="3" s="1"/>
  <c r="C35" i="3" s="1"/>
  <c r="C44" i="3" s="1"/>
  <c r="P285" i="3"/>
  <c r="P43" i="3" s="1"/>
  <c r="G10" i="4"/>
  <c r="AC10" i="4"/>
  <c r="C417" i="3"/>
  <c r="Y417" i="3"/>
  <c r="AU420" i="3"/>
  <c r="AU419" i="3"/>
  <c r="AU418" i="3"/>
  <c r="AU417" i="3"/>
  <c r="K505" i="3"/>
  <c r="AF664" i="3"/>
  <c r="B215" i="6"/>
  <c r="B231" i="6" s="1"/>
  <c r="B213" i="6"/>
  <c r="B229" i="6" s="1"/>
  <c r="B211" i="6"/>
  <c r="B227" i="6" s="1"/>
  <c r="B209" i="6"/>
  <c r="B225" i="6" s="1"/>
  <c r="B241" i="6" s="1"/>
  <c r="B207" i="6"/>
  <c r="B223" i="6" s="1"/>
  <c r="B239" i="6" s="1"/>
  <c r="B205" i="6"/>
  <c r="B248" i="6"/>
  <c r="B212" i="6"/>
  <c r="B228" i="6" s="1"/>
  <c r="B244" i="6" s="1"/>
  <c r="B208" i="6"/>
  <c r="B224" i="6" s="1"/>
  <c r="B240" i="6" s="1"/>
  <c r="B204" i="6"/>
  <c r="B206" i="6"/>
  <c r="B222" i="6" s="1"/>
  <c r="B238" i="6" s="1"/>
  <c r="B210" i="6"/>
  <c r="B226" i="6" s="1"/>
  <c r="B242" i="6" s="1"/>
  <c r="B214" i="6"/>
  <c r="B230" i="6" s="1"/>
  <c r="R103" i="6"/>
  <c r="R119" i="6" s="1"/>
  <c r="R101" i="6"/>
  <c r="R117" i="6" s="1"/>
  <c r="R99" i="6"/>
  <c r="R115" i="6" s="1"/>
  <c r="R97" i="6"/>
  <c r="R113" i="6" s="1"/>
  <c r="R95" i="6"/>
  <c r="R111" i="6" s="1"/>
  <c r="R93" i="6"/>
  <c r="R109" i="6" s="1"/>
  <c r="R102" i="6"/>
  <c r="R118" i="6" s="1"/>
  <c r="R98" i="6"/>
  <c r="R114" i="6" s="1"/>
  <c r="R94" i="6"/>
  <c r="R110" i="6" s="1"/>
  <c r="R100" i="6"/>
  <c r="R116" i="6" s="1"/>
  <c r="R96" i="6"/>
  <c r="R112" i="6" s="1"/>
  <c r="G241" i="3"/>
  <c r="AC241" i="3"/>
  <c r="W245" i="3"/>
  <c r="F246" i="3"/>
  <c r="AB246" i="3"/>
  <c r="BK234" i="3"/>
  <c r="BL234" i="3" s="1"/>
  <c r="T251" i="3"/>
  <c r="P252" i="3"/>
  <c r="N237" i="3"/>
  <c r="D269" i="3"/>
  <c r="D34" i="3" s="1"/>
  <c r="D35" i="3" s="1"/>
  <c r="D44" i="3" s="1"/>
  <c r="Z269" i="3"/>
  <c r="Z34" i="3" s="1"/>
  <c r="Z35" i="3" s="1"/>
  <c r="Z44" i="3" s="1"/>
  <c r="Q285" i="3"/>
  <c r="Q43" i="3" s="1"/>
  <c r="B9" i="4"/>
  <c r="B8" i="4" s="1"/>
  <c r="AB310" i="3"/>
  <c r="AB317" i="3" s="1"/>
  <c r="AB37" i="3" s="1"/>
  <c r="X9" i="4"/>
  <c r="BG328" i="3"/>
  <c r="AM349" i="3"/>
  <c r="H10" i="4"/>
  <c r="AD10" i="4"/>
  <c r="AL349" i="3"/>
  <c r="D417" i="3"/>
  <c r="Z417" i="3"/>
  <c r="Z418" i="3"/>
  <c r="AV417" i="3"/>
  <c r="AV418" i="3" s="1"/>
  <c r="C215" i="6"/>
  <c r="C231" i="6" s="1"/>
  <c r="C247" i="6" s="1"/>
  <c r="C213" i="6"/>
  <c r="C229" i="6" s="1"/>
  <c r="C211" i="6"/>
  <c r="C227" i="6" s="1"/>
  <c r="C243" i="6" s="1"/>
  <c r="C209" i="6"/>
  <c r="C225" i="6" s="1"/>
  <c r="C241" i="6" s="1"/>
  <c r="C207" i="6"/>
  <c r="C223" i="6" s="1"/>
  <c r="C205" i="6"/>
  <c r="C221" i="6" s="1"/>
  <c r="C248" i="6"/>
  <c r="C212" i="6"/>
  <c r="C228" i="6" s="1"/>
  <c r="C244" i="6" s="1"/>
  <c r="C208" i="6"/>
  <c r="C224" i="6" s="1"/>
  <c r="C204" i="6"/>
  <c r="C206" i="6"/>
  <c r="C222" i="6" s="1"/>
  <c r="C210" i="6"/>
  <c r="C226" i="6" s="1"/>
  <c r="C242" i="6" s="1"/>
  <c r="C214" i="6"/>
  <c r="C230" i="6" s="1"/>
  <c r="C246" i="6" s="1"/>
  <c r="H246" i="3"/>
  <c r="AD246" i="3"/>
  <c r="O247" i="3"/>
  <c r="V251" i="3"/>
  <c r="F269" i="3"/>
  <c r="F34" i="3" s="1"/>
  <c r="F35" i="3" s="1"/>
  <c r="F44" i="3" s="1"/>
  <c r="F36" i="3" s="1"/>
  <c r="F40" i="3" s="1"/>
  <c r="F42" i="3" s="1"/>
  <c r="F413" i="3" s="1"/>
  <c r="AB269" i="3"/>
  <c r="AG265" i="3" s="1"/>
  <c r="BK277" i="3"/>
  <c r="BK278" i="3"/>
  <c r="Z305" i="3"/>
  <c r="Z317" i="3" s="1"/>
  <c r="Z37" i="3" s="1"/>
  <c r="Z333" i="3"/>
  <c r="Z38" i="3" s="1"/>
  <c r="AV333" i="3"/>
  <c r="AV38" i="3" s="1"/>
  <c r="D9" i="4"/>
  <c r="Z9" i="4"/>
  <c r="AO349" i="3"/>
  <c r="J10" i="4"/>
  <c r="AF10" i="4"/>
  <c r="F417" i="3"/>
  <c r="F418" i="3" s="1"/>
  <c r="AB417" i="3"/>
  <c r="AB418" i="3"/>
  <c r="AX417" i="3"/>
  <c r="AA451" i="3"/>
  <c r="AA493" i="3" s="1"/>
  <c r="AA496" i="3" s="1"/>
  <c r="AA505" i="3" s="1"/>
  <c r="O505" i="3"/>
  <c r="W173" i="5"/>
  <c r="AE253" i="5"/>
  <c r="AE252" i="5"/>
  <c r="AE256" i="5"/>
  <c r="AE258" i="5"/>
  <c r="AH258" i="5" s="1"/>
  <c r="AE262" i="5"/>
  <c r="AE255" i="5"/>
  <c r="AE261" i="5"/>
  <c r="AE254" i="5"/>
  <c r="I280" i="5"/>
  <c r="I37" i="5" s="1"/>
  <c r="I36" i="5" s="1"/>
  <c r="I296" i="5" s="1"/>
  <c r="AA21" i="6"/>
  <c r="U104" i="6"/>
  <c r="U120" i="6" s="1"/>
  <c r="U102" i="6"/>
  <c r="U118" i="6" s="1"/>
  <c r="U100" i="6"/>
  <c r="U116" i="6" s="1"/>
  <c r="U98" i="6"/>
  <c r="U114" i="6" s="1"/>
  <c r="U96" i="6"/>
  <c r="U112" i="6" s="1"/>
  <c r="U94" i="6"/>
  <c r="U110" i="6" s="1"/>
  <c r="U101" i="6"/>
  <c r="U117" i="6" s="1"/>
  <c r="U97" i="6"/>
  <c r="U113" i="6" s="1"/>
  <c r="U93" i="6"/>
  <c r="U109" i="6" s="1"/>
  <c r="U103" i="6"/>
  <c r="U119" i="6" s="1"/>
  <c r="U99" i="6"/>
  <c r="U115" i="6" s="1"/>
  <c r="U95" i="6"/>
  <c r="U111" i="6" s="1"/>
  <c r="J241" i="3"/>
  <c r="AF241" i="3"/>
  <c r="N242" i="3"/>
  <c r="D245" i="3"/>
  <c r="Z245" i="3"/>
  <c r="I246" i="3"/>
  <c r="AE246" i="3"/>
  <c r="P247" i="3"/>
  <c r="B269" i="3"/>
  <c r="B34" i="3" s="1"/>
  <c r="B35" i="3" s="1"/>
  <c r="B44" i="3" s="1"/>
  <c r="B36" i="3" s="1"/>
  <c r="B40" i="3" s="1"/>
  <c r="B42" i="3" s="1"/>
  <c r="B413" i="3" s="1"/>
  <c r="G269" i="3"/>
  <c r="G34" i="3" s="1"/>
  <c r="G35" i="3" s="1"/>
  <c r="G44" i="3" s="1"/>
  <c r="G36" i="3" s="1"/>
  <c r="G40" i="3" s="1"/>
  <c r="G42" i="3" s="1"/>
  <c r="G413" i="3" s="1"/>
  <c r="T285" i="3"/>
  <c r="T43" i="3" s="1"/>
  <c r="B12" i="4"/>
  <c r="AP349" i="3"/>
  <c r="K10" i="4"/>
  <c r="BG342" i="3"/>
  <c r="G417" i="3"/>
  <c r="G418" i="3" s="1"/>
  <c r="H289" i="3"/>
  <c r="AC417" i="3"/>
  <c r="AD289" i="3"/>
  <c r="AY417" i="3"/>
  <c r="F505" i="3"/>
  <c r="S496" i="3"/>
  <c r="S505" i="3" s="1"/>
  <c r="AF490" i="3"/>
  <c r="AF489" i="3"/>
  <c r="AH133" i="5"/>
  <c r="AH132" i="5"/>
  <c r="AH127" i="5"/>
  <c r="AH126" i="5"/>
  <c r="AH125" i="5"/>
  <c r="AH135" i="5"/>
  <c r="AH129" i="5"/>
  <c r="AH128" i="5"/>
  <c r="AH134" i="5"/>
  <c r="AH130" i="5"/>
  <c r="P248" i="5"/>
  <c r="M21" i="6"/>
  <c r="M94" i="6"/>
  <c r="M110" i="6" s="1"/>
  <c r="M245" i="8"/>
  <c r="W178" i="3"/>
  <c r="W162" i="3" s="1"/>
  <c r="K241" i="3"/>
  <c r="AG241" i="3"/>
  <c r="O242" i="3"/>
  <c r="BL230" i="3"/>
  <c r="Q247" i="3"/>
  <c r="B251" i="3"/>
  <c r="X251" i="3"/>
  <c r="C12" i="4"/>
  <c r="AB333" i="3"/>
  <c r="AB38" i="3" s="1"/>
  <c r="AX333" i="3"/>
  <c r="AX38" i="3" s="1"/>
  <c r="F9" i="4"/>
  <c r="AB9" i="4"/>
  <c r="AQ349" i="3"/>
  <c r="L10" i="4"/>
  <c r="H419" i="3"/>
  <c r="I289" i="3"/>
  <c r="H418" i="3"/>
  <c r="AD417" i="3"/>
  <c r="AD418" i="3"/>
  <c r="AZ417" i="3"/>
  <c r="G496" i="3"/>
  <c r="G505" i="3" s="1"/>
  <c r="AG18" i="6"/>
  <c r="AG15" i="6"/>
  <c r="L241" i="3"/>
  <c r="P242" i="3"/>
  <c r="BL232" i="3"/>
  <c r="C251" i="3"/>
  <c r="Y251" i="3"/>
  <c r="D12" i="4"/>
  <c r="D289" i="3"/>
  <c r="AC333" i="3"/>
  <c r="AC38" i="3" s="1"/>
  <c r="AY333" i="3"/>
  <c r="AY38" i="3" s="1"/>
  <c r="G9" i="4"/>
  <c r="AC9" i="4"/>
  <c r="AR349" i="3"/>
  <c r="M10" i="4"/>
  <c r="H417" i="3"/>
  <c r="H496" i="3"/>
  <c r="H505" i="3" s="1"/>
  <c r="W6" i="5"/>
  <c r="N26" i="5"/>
  <c r="D173" i="5"/>
  <c r="Z175" i="5"/>
  <c r="Z176" i="5" s="1"/>
  <c r="Z173" i="5"/>
  <c r="Z174" i="5"/>
  <c r="AD14" i="5"/>
  <c r="AH18" i="6"/>
  <c r="AH15" i="6"/>
  <c r="C178" i="3"/>
  <c r="Y178" i="3"/>
  <c r="M241" i="3"/>
  <c r="L246" i="3"/>
  <c r="BM232" i="3"/>
  <c r="D251" i="3"/>
  <c r="Z251" i="3"/>
  <c r="AF246" i="3"/>
  <c r="J289" i="3"/>
  <c r="AF289" i="3"/>
  <c r="E12" i="4"/>
  <c r="AD333" i="3"/>
  <c r="AD38" i="3" s="1"/>
  <c r="AZ333" i="3"/>
  <c r="AZ38" i="3" s="1"/>
  <c r="AS349" i="3"/>
  <c r="AZ355" i="3" a="1"/>
  <c r="AZ355" i="3" s="1"/>
  <c r="AZ307" i="3" s="1"/>
  <c r="AP356" i="3" a="1"/>
  <c r="AP356" i="3" s="1"/>
  <c r="AP308" i="3" s="1"/>
  <c r="BH340" i="3"/>
  <c r="N10" i="4"/>
  <c r="AC55" i="5"/>
  <c r="Y10" i="5"/>
  <c r="AC50" i="5"/>
  <c r="E173" i="5"/>
  <c r="AA173" i="5"/>
  <c r="AA174" i="5"/>
  <c r="R242" i="3"/>
  <c r="V243" i="3"/>
  <c r="T247" i="3"/>
  <c r="L250" i="3"/>
  <c r="E251" i="3"/>
  <c r="AA251" i="3"/>
  <c r="BK235" i="3"/>
  <c r="BL235" i="3" s="1"/>
  <c r="AC237" i="3"/>
  <c r="BL277" i="3"/>
  <c r="BL278" i="3"/>
  <c r="AE333" i="3"/>
  <c r="AE38" i="3" s="1"/>
  <c r="BA333" i="3"/>
  <c r="BA38" i="3" s="1"/>
  <c r="I9" i="4"/>
  <c r="AE9" i="4"/>
  <c r="AT349" i="3"/>
  <c r="AX361" i="3" s="1" a="1"/>
  <c r="AX361" i="3" s="1"/>
  <c r="AX313" i="3" s="1"/>
  <c r="Z354" i="5"/>
  <c r="Z355" i="5" s="1"/>
  <c r="Z11" i="5"/>
  <c r="Z16" i="5" s="1"/>
  <c r="Z15" i="5" s="1"/>
  <c r="S242" i="3"/>
  <c r="W243" i="3"/>
  <c r="M250" i="3"/>
  <c r="F251" i="3"/>
  <c r="AB251" i="3"/>
  <c r="L289" i="3"/>
  <c r="L269" i="3"/>
  <c r="L34" i="3" s="1"/>
  <c r="AF333" i="3"/>
  <c r="AF38" i="3" s="1"/>
  <c r="BB333" i="3"/>
  <c r="BB38" i="3" s="1"/>
  <c r="J9" i="4"/>
  <c r="AF9" i="4"/>
  <c r="L301" i="5"/>
  <c r="AH301" i="5"/>
  <c r="AH302" i="5"/>
  <c r="AH303" i="5" s="1"/>
  <c r="AH304" i="5" s="1"/>
  <c r="AH305" i="5" s="1"/>
  <c r="AH306" i="5" s="1"/>
  <c r="AH307" i="5" s="1"/>
  <c r="AH308" i="5" s="1"/>
  <c r="AH309" i="5" s="1"/>
  <c r="AH310" i="5" s="1"/>
  <c r="X264" i="6"/>
  <c r="X34" i="6" s="1"/>
  <c r="V180" i="3"/>
  <c r="P241" i="3"/>
  <c r="T242" i="3"/>
  <c r="B243" i="3"/>
  <c r="X243" i="3"/>
  <c r="BL229" i="3"/>
  <c r="BM230" i="3"/>
  <c r="N250" i="3"/>
  <c r="AF286" i="3"/>
  <c r="AG333" i="3"/>
  <c r="AG38" i="3" s="1"/>
  <c r="BC333" i="3"/>
  <c r="BC38" i="3" s="1"/>
  <c r="K9" i="4"/>
  <c r="BG326" i="3"/>
  <c r="M11" i="5"/>
  <c r="M16" i="5" s="1"/>
  <c r="M15" i="5" s="1"/>
  <c r="M7" i="5"/>
  <c r="AB73" i="5"/>
  <c r="AE64" i="5" s="1"/>
  <c r="F90" i="8"/>
  <c r="F84" i="8"/>
  <c r="F85" i="8"/>
  <c r="F89" i="8"/>
  <c r="F81" i="8"/>
  <c r="F87" i="8"/>
  <c r="F82" i="8"/>
  <c r="F83" i="8"/>
  <c r="F88" i="8"/>
  <c r="F80" i="8"/>
  <c r="F86" i="8"/>
  <c r="AC12" i="8"/>
  <c r="AM84" i="8"/>
  <c r="AM81" i="8"/>
  <c r="AM83" i="8"/>
  <c r="AM80" i="8"/>
  <c r="AI83" i="8"/>
  <c r="AM86" i="8"/>
  <c r="AL86" i="8"/>
  <c r="AK86" i="8"/>
  <c r="Q237" i="3"/>
  <c r="BL225" i="3"/>
  <c r="U242" i="3"/>
  <c r="BN230" i="3"/>
  <c r="D249" i="3"/>
  <c r="Z249" i="3"/>
  <c r="H251" i="3"/>
  <c r="AD251" i="3"/>
  <c r="AF237" i="3"/>
  <c r="Q241" i="3"/>
  <c r="BK273" i="3"/>
  <c r="BL273" i="3" s="1"/>
  <c r="AH333" i="3"/>
  <c r="AH38" i="3" s="1"/>
  <c r="BD333" i="3"/>
  <c r="BD38" i="3" s="1"/>
  <c r="L9" i="4"/>
  <c r="AW349" i="3"/>
  <c r="BA364" i="3" s="1" a="1"/>
  <c r="BA364" i="3" s="1"/>
  <c r="BA316" i="3" s="1"/>
  <c r="N301" i="5"/>
  <c r="I173" i="5"/>
  <c r="J173" i="5"/>
  <c r="AE174" i="5"/>
  <c r="AE175" i="5" s="1"/>
  <c r="AE173" i="5"/>
  <c r="H73" i="6"/>
  <c r="B5" i="4"/>
  <c r="O9" i="4"/>
  <c r="O10" i="4"/>
  <c r="AE417" i="3"/>
  <c r="BA417" i="3"/>
  <c r="AG489" i="3"/>
  <c r="Y104" i="6"/>
  <c r="Y120" i="6" s="1"/>
  <c r="Y102" i="6"/>
  <c r="Y118" i="6" s="1"/>
  <c r="Y100" i="6"/>
  <c r="Y116" i="6" s="1"/>
  <c r="Y98" i="6"/>
  <c r="Y114" i="6" s="1"/>
  <c r="Y96" i="6"/>
  <c r="Y112" i="6" s="1"/>
  <c r="Y94" i="6"/>
  <c r="Y103" i="6"/>
  <c r="Y119" i="6" s="1"/>
  <c r="Y99" i="6"/>
  <c r="Y115" i="6" s="1"/>
  <c r="Y95" i="6"/>
  <c r="Y111" i="6" s="1"/>
  <c r="Y93" i="6"/>
  <c r="Y101" i="6"/>
  <c r="Y117" i="6" s="1"/>
  <c r="R76" i="8"/>
  <c r="R13" i="8" s="1"/>
  <c r="C5" i="4"/>
  <c r="P9" i="4"/>
  <c r="P10" i="4"/>
  <c r="AU349" i="3"/>
  <c r="AF417" i="3"/>
  <c r="BC417" i="3"/>
  <c r="BB417" i="3"/>
  <c r="AH489" i="3"/>
  <c r="K280" i="5"/>
  <c r="K37" i="5" s="1"/>
  <c r="K36" i="5" s="1"/>
  <c r="K296" i="5" s="1"/>
  <c r="I301" i="5"/>
  <c r="V300" i="5"/>
  <c r="X57" i="6"/>
  <c r="AB97" i="6"/>
  <c r="AB113" i="6" s="1"/>
  <c r="Z104" i="6"/>
  <c r="Z120" i="6" s="1"/>
  <c r="Z102" i="6"/>
  <c r="Z118" i="6" s="1"/>
  <c r="Z100" i="6"/>
  <c r="Z116" i="6" s="1"/>
  <c r="Z98" i="6"/>
  <c r="Z114" i="6" s="1"/>
  <c r="Z96" i="6"/>
  <c r="Z112" i="6" s="1"/>
  <c r="Z94" i="6"/>
  <c r="Z110" i="6" s="1"/>
  <c r="Z103" i="6"/>
  <c r="Z119" i="6" s="1"/>
  <c r="Z99" i="6"/>
  <c r="Z115" i="6" s="1"/>
  <c r="Z95" i="6"/>
  <c r="Z111" i="6" s="1"/>
  <c r="Z93" i="6"/>
  <c r="Z101" i="6"/>
  <c r="Z117" i="6" s="1"/>
  <c r="U60" i="8"/>
  <c r="U10" i="8" s="1"/>
  <c r="U11" i="8" s="1"/>
  <c r="U16" i="8" s="1"/>
  <c r="Q76" i="8"/>
  <c r="D5" i="4"/>
  <c r="Q9" i="4"/>
  <c r="Q10" i="4"/>
  <c r="AV349" i="3"/>
  <c r="AG417" i="3"/>
  <c r="J418" i="3"/>
  <c r="AI489" i="3"/>
  <c r="W302" i="5"/>
  <c r="W300" i="5"/>
  <c r="W301" i="5"/>
  <c r="J158" i="6"/>
  <c r="W60" i="8"/>
  <c r="W10" i="8" s="1"/>
  <c r="W11" i="8" s="1"/>
  <c r="W16" i="8" s="1"/>
  <c r="R9" i="4"/>
  <c r="R10" i="4"/>
  <c r="AJ489" i="3"/>
  <c r="S9" i="4"/>
  <c r="S10" i="4"/>
  <c r="B6" i="6"/>
  <c r="AA4" i="6"/>
  <c r="AA6" i="6" s="1"/>
  <c r="AB157" i="6"/>
  <c r="AB109" i="6"/>
  <c r="V174" i="6"/>
  <c r="T9" i="4"/>
  <c r="T10" i="4"/>
  <c r="N418" i="3"/>
  <c r="N419" i="3" s="1"/>
  <c r="AJ418" i="3"/>
  <c r="AJ419" i="3"/>
  <c r="AJ420" i="3"/>
  <c r="AJ421" i="3" s="1"/>
  <c r="BF418" i="3"/>
  <c r="BF419" i="3"/>
  <c r="E507" i="3"/>
  <c r="O280" i="5"/>
  <c r="O37" i="5" s="1"/>
  <c r="U9" i="4"/>
  <c r="U10" i="4"/>
  <c r="G73" i="5"/>
  <c r="G13" i="5" s="1"/>
  <c r="AE134" i="5"/>
  <c r="AE130" i="5"/>
  <c r="AE126" i="5"/>
  <c r="AE125" i="5"/>
  <c r="AE128" i="5"/>
  <c r="AE132" i="5"/>
  <c r="AE127" i="5"/>
  <c r="AE131" i="5"/>
  <c r="AE129" i="5"/>
  <c r="AE136" i="5" s="1"/>
  <c r="AE135" i="5"/>
  <c r="D89" i="6"/>
  <c r="D232" i="6" s="1"/>
  <c r="V9" i="4"/>
  <c r="V10" i="4"/>
  <c r="Q496" i="3"/>
  <c r="Z7" i="5"/>
  <c r="J26" i="5"/>
  <c r="AF130" i="5"/>
  <c r="AF126" i="5"/>
  <c r="AF136" i="5" s="1"/>
  <c r="AF129" i="5"/>
  <c r="AF128" i="5"/>
  <c r="AF132" i="5"/>
  <c r="AF127" i="5"/>
  <c r="AF131" i="5"/>
  <c r="AF135" i="5"/>
  <c r="AF125" i="5"/>
  <c r="Z10" i="6"/>
  <c r="Z11" i="6" s="1"/>
  <c r="Z16" i="6" s="1"/>
  <c r="AF46" i="6"/>
  <c r="AF48" i="6"/>
  <c r="K21" i="6"/>
  <c r="K89" i="6"/>
  <c r="C21" i="6"/>
  <c r="C95" i="6"/>
  <c r="C111" i="6" s="1"/>
  <c r="Y21" i="6"/>
  <c r="W9" i="4"/>
  <c r="W10" i="4"/>
  <c r="S6" i="5"/>
  <c r="AG130" i="5"/>
  <c r="AG126" i="5"/>
  <c r="AG127" i="5"/>
  <c r="AG131" i="5"/>
  <c r="AG125" i="5"/>
  <c r="AG136" i="5" s="1"/>
  <c r="AG129" i="5"/>
  <c r="AG135" i="5"/>
  <c r="AG128" i="5"/>
  <c r="AG134" i="5"/>
  <c r="L21" i="6"/>
  <c r="Z21" i="6"/>
  <c r="Z174" i="6"/>
  <c r="Z158" i="6"/>
  <c r="AC285" i="9"/>
  <c r="AC288" i="9"/>
  <c r="AC291" i="9"/>
  <c r="AC284" i="9"/>
  <c r="AC287" i="9"/>
  <c r="AC283" i="9"/>
  <c r="AC281" i="9"/>
  <c r="AC290" i="9"/>
  <c r="AC286" i="9"/>
  <c r="AC280" i="9"/>
  <c r="AC282" i="9"/>
  <c r="AC289" i="9"/>
  <c r="AD44" i="9"/>
  <c r="AD43" i="9"/>
  <c r="AD42" i="9"/>
  <c r="AD51" i="9"/>
  <c r="AD41" i="9"/>
  <c r="AD50" i="9"/>
  <c r="AD49" i="9"/>
  <c r="AD48" i="9"/>
  <c r="AD47" i="9"/>
  <c r="AD52" i="9" s="1"/>
  <c r="AD46" i="9"/>
  <c r="AD45" i="9"/>
  <c r="Y9" i="4"/>
  <c r="Y10" i="4"/>
  <c r="I417" i="3"/>
  <c r="AF418" i="3"/>
  <c r="G503" i="3"/>
  <c r="G504" i="3" s="1"/>
  <c r="M301" i="5"/>
  <c r="AA36" i="5"/>
  <c r="AA296" i="5" s="1"/>
  <c r="D73" i="5"/>
  <c r="D13" i="5" s="1"/>
  <c r="D15" i="5" s="1"/>
  <c r="U21" i="6"/>
  <c r="U89" i="6"/>
  <c r="B302" i="6"/>
  <c r="B4" i="5"/>
  <c r="B7" i="5" s="1"/>
  <c r="W36" i="5"/>
  <c r="W296" i="5" s="1"/>
  <c r="AC261" i="5"/>
  <c r="AC257" i="5"/>
  <c r="AE257" i="5" s="1"/>
  <c r="AC260" i="5"/>
  <c r="AF260" i="5" s="1"/>
  <c r="AC258" i="5"/>
  <c r="AC262" i="5"/>
  <c r="AC259" i="5"/>
  <c r="AE259" i="5" s="1"/>
  <c r="G280" i="5"/>
  <c r="G37" i="5" s="1"/>
  <c r="V21" i="6"/>
  <c r="V89" i="6"/>
  <c r="O21" i="6"/>
  <c r="S103" i="6"/>
  <c r="S119" i="6" s="1"/>
  <c r="S101" i="6"/>
  <c r="S117" i="6" s="1"/>
  <c r="S99" i="6"/>
  <c r="S115" i="6" s="1"/>
  <c r="S97" i="6"/>
  <c r="S113" i="6" s="1"/>
  <c r="S95" i="6"/>
  <c r="S111" i="6" s="1"/>
  <c r="S93" i="6"/>
  <c r="S109" i="6" s="1"/>
  <c r="S102" i="6"/>
  <c r="S118" i="6" s="1"/>
  <c r="S98" i="6"/>
  <c r="S114" i="6" s="1"/>
  <c r="S94" i="6"/>
  <c r="S110" i="6" s="1"/>
  <c r="S100" i="6"/>
  <c r="S116" i="6" s="1"/>
  <c r="AA104" i="6"/>
  <c r="AA120" i="6" s="1"/>
  <c r="AA102" i="6"/>
  <c r="AA118" i="6" s="1"/>
  <c r="AA100" i="6"/>
  <c r="AA116" i="6" s="1"/>
  <c r="AA98" i="6"/>
  <c r="AA114" i="6" s="1"/>
  <c r="AA96" i="6"/>
  <c r="AA112" i="6" s="1"/>
  <c r="AA94" i="6"/>
  <c r="AA110" i="6" s="1"/>
  <c r="AA103" i="6"/>
  <c r="AA119" i="6" s="1"/>
  <c r="AA99" i="6"/>
  <c r="AA115" i="6" s="1"/>
  <c r="AA95" i="6"/>
  <c r="AA111" i="6" s="1"/>
  <c r="AA93" i="6"/>
  <c r="AA109" i="6" s="1"/>
  <c r="AA101" i="6"/>
  <c r="AA117" i="6" s="1"/>
  <c r="AA97" i="6"/>
  <c r="AA113" i="6" s="1"/>
  <c r="X158" i="6"/>
  <c r="AA264" i="6"/>
  <c r="S11" i="8"/>
  <c r="S16" i="8" s="1"/>
  <c r="D18" i="8"/>
  <c r="Z18" i="8"/>
  <c r="Z15" i="8"/>
  <c r="Z20" i="8" s="1"/>
  <c r="J85" i="8"/>
  <c r="J86" i="8"/>
  <c r="J87" i="8"/>
  <c r="J84" i="8"/>
  <c r="J90" i="8"/>
  <c r="J82" i="8"/>
  <c r="J88" i="8"/>
  <c r="J80" i="8"/>
  <c r="J124" i="8"/>
  <c r="J89" i="8"/>
  <c r="J83" i="8"/>
  <c r="J81" i="8"/>
  <c r="J91" i="8" s="1"/>
  <c r="AG90" i="8"/>
  <c r="AG89" i="8"/>
  <c r="AG88" i="8"/>
  <c r="M418" i="3"/>
  <c r="AI418" i="3"/>
  <c r="AI419" i="3" s="1"/>
  <c r="BE418" i="3"/>
  <c r="Q503" i="3"/>
  <c r="Q504" i="3" s="1"/>
  <c r="N11" i="5"/>
  <c r="N16" i="5" s="1"/>
  <c r="Y7" i="5"/>
  <c r="AD257" i="5"/>
  <c r="AD253" i="5"/>
  <c r="AD260" i="5"/>
  <c r="AD252" i="5"/>
  <c r="AD256" i="5"/>
  <c r="AD259" i="5"/>
  <c r="AD262" i="5"/>
  <c r="AD255" i="5"/>
  <c r="AD263" i="5" s="1"/>
  <c r="AD261" i="5"/>
  <c r="AF261" i="5" s="1"/>
  <c r="H280" i="5"/>
  <c r="H37" i="5" s="1"/>
  <c r="H36" i="5" s="1"/>
  <c r="H296" i="5" s="1"/>
  <c r="T103" i="6"/>
  <c r="T119" i="6" s="1"/>
  <c r="T101" i="6"/>
  <c r="T117" i="6" s="1"/>
  <c r="T99" i="6"/>
  <c r="T115" i="6" s="1"/>
  <c r="T97" i="6"/>
  <c r="T113" i="6" s="1"/>
  <c r="T95" i="6"/>
  <c r="T111" i="6" s="1"/>
  <c r="T93" i="6"/>
  <c r="T109" i="6" s="1"/>
  <c r="T104" i="6"/>
  <c r="T120" i="6" s="1"/>
  <c r="T102" i="6"/>
  <c r="T118" i="6" s="1"/>
  <c r="T100" i="6"/>
  <c r="T116" i="6" s="1"/>
  <c r="T98" i="6"/>
  <c r="T114" i="6" s="1"/>
  <c r="T96" i="6"/>
  <c r="T112" i="6" s="1"/>
  <c r="T94" i="6"/>
  <c r="T110" i="6" s="1"/>
  <c r="Y174" i="6"/>
  <c r="AG301" i="6"/>
  <c r="O25" i="8"/>
  <c r="O28" i="8" s="1"/>
  <c r="O160" i="8"/>
  <c r="AF252" i="5"/>
  <c r="AF256" i="5"/>
  <c r="AF258" i="5"/>
  <c r="AE46" i="6"/>
  <c r="AH46" i="6" s="1"/>
  <c r="S104" i="6"/>
  <c r="S120" i="6" s="1"/>
  <c r="V102" i="6"/>
  <c r="V118" i="6" s="1"/>
  <c r="V98" i="6"/>
  <c r="V114" i="6" s="1"/>
  <c r="V94" i="6"/>
  <c r="V110" i="6" s="1"/>
  <c r="V103" i="6"/>
  <c r="V119" i="6" s="1"/>
  <c r="V99" i="6"/>
  <c r="V115" i="6" s="1"/>
  <c r="V95" i="6"/>
  <c r="V111" i="6" s="1"/>
  <c r="V100" i="6"/>
  <c r="V116" i="6" s="1"/>
  <c r="V93" i="6"/>
  <c r="AA174" i="6"/>
  <c r="AD288" i="9"/>
  <c r="AD291" i="9"/>
  <c r="AD287" i="9"/>
  <c r="AD286" i="9"/>
  <c r="AD284" i="9"/>
  <c r="AD285" i="9"/>
  <c r="AD283" i="9"/>
  <c r="AD281" i="9"/>
  <c r="AD290" i="9"/>
  <c r="AD280" i="9"/>
  <c r="AD289" i="9"/>
  <c r="AD282" i="9"/>
  <c r="F7" i="5"/>
  <c r="AC121" i="5"/>
  <c r="K175" i="5"/>
  <c r="I248" i="5"/>
  <c r="AG252" i="5"/>
  <c r="AG256" i="5"/>
  <c r="S21" i="6"/>
  <c r="AH102" i="8"/>
  <c r="AH118" i="8" s="1"/>
  <c r="AH213" i="8"/>
  <c r="AH229" i="8" s="1"/>
  <c r="AH245" i="8" s="1"/>
  <c r="AN86" i="8"/>
  <c r="U503" i="3"/>
  <c r="U504" i="3" s="1"/>
  <c r="U505" i="3" s="1"/>
  <c r="G4" i="5"/>
  <c r="G6" i="5" s="1"/>
  <c r="AC4" i="5"/>
  <c r="AC7" i="5" s="1"/>
  <c r="R11" i="5"/>
  <c r="R16" i="5" s="1"/>
  <c r="R15" i="5" s="1"/>
  <c r="G7" i="5"/>
  <c r="AB293" i="5"/>
  <c r="S73" i="5"/>
  <c r="S13" i="5" s="1"/>
  <c r="M174" i="5"/>
  <c r="O178" i="5"/>
  <c r="AG253" i="5"/>
  <c r="AH252" i="5"/>
  <c r="AH256" i="5"/>
  <c r="L280" i="5"/>
  <c r="L37" i="5" s="1"/>
  <c r="L36" i="5" s="1"/>
  <c r="L296" i="5" s="1"/>
  <c r="S96" i="6"/>
  <c r="S112" i="6" s="1"/>
  <c r="M419" i="3"/>
  <c r="V503" i="3"/>
  <c r="V504" i="3" s="1"/>
  <c r="V505" i="3" s="1"/>
  <c r="H4" i="5"/>
  <c r="S11" i="5"/>
  <c r="S16" i="5" s="1"/>
  <c r="AE62" i="5"/>
  <c r="AC302" i="5"/>
  <c r="AC303" i="5" s="1"/>
  <c r="T73" i="5"/>
  <c r="T13" i="5" s="1"/>
  <c r="AD151" i="5"/>
  <c r="N175" i="5"/>
  <c r="V96" i="6"/>
  <c r="V112" i="6" s="1"/>
  <c r="Y264" i="6"/>
  <c r="BH421" i="3"/>
  <c r="W503" i="3"/>
  <c r="W504" i="3" s="1"/>
  <c r="W505" i="3" s="1"/>
  <c r="T11" i="5"/>
  <c r="T16" i="5" s="1"/>
  <c r="I7" i="5"/>
  <c r="I11" i="5"/>
  <c r="I16" i="5" s="1"/>
  <c r="AD254" i="5"/>
  <c r="O57" i="6"/>
  <c r="O10" i="6" s="1"/>
  <c r="O11" i="6" s="1"/>
  <c r="O16" i="6" s="1"/>
  <c r="O15" i="6" s="1"/>
  <c r="V101" i="6"/>
  <c r="V117" i="6" s="1"/>
  <c r="R264" i="6"/>
  <c r="R34" i="6" s="1"/>
  <c r="B251" i="8"/>
  <c r="B215" i="8"/>
  <c r="B231" i="8" s="1"/>
  <c r="B212" i="8"/>
  <c r="B228" i="8" s="1"/>
  <c r="B211" i="8"/>
  <c r="B227" i="8" s="1"/>
  <c r="B209" i="8"/>
  <c r="B225" i="8" s="1"/>
  <c r="B210" i="8"/>
  <c r="B226" i="8" s="1"/>
  <c r="B242" i="8" s="1"/>
  <c r="B207" i="8"/>
  <c r="D213" i="8"/>
  <c r="D229" i="8" s="1"/>
  <c r="D210" i="8"/>
  <c r="D226" i="8" s="1"/>
  <c r="D208" i="8"/>
  <c r="D224" i="8" s="1"/>
  <c r="D218" i="8"/>
  <c r="D234" i="8" s="1"/>
  <c r="D207" i="8"/>
  <c r="D217" i="8"/>
  <c r="D233" i="8" s="1"/>
  <c r="AP419" i="3"/>
  <c r="AP420" i="3" s="1"/>
  <c r="T451" i="3"/>
  <c r="T493" i="3" s="1"/>
  <c r="T496" i="3" s="1"/>
  <c r="T505" i="3" s="1"/>
  <c r="U11" i="5"/>
  <c r="U16" i="5" s="1"/>
  <c r="J11" i="5"/>
  <c r="J16" i="5" s="1"/>
  <c r="E304" i="8"/>
  <c r="BD417" i="3"/>
  <c r="BD418" i="3" s="1"/>
  <c r="U419" i="3"/>
  <c r="Y503" i="3"/>
  <c r="Y504" i="3" s="1"/>
  <c r="Y505" i="3" s="1"/>
  <c r="W73" i="5"/>
  <c r="P11" i="6"/>
  <c r="P16" i="6" s="1"/>
  <c r="B57" i="6"/>
  <c r="B10" i="6" s="1"/>
  <c r="B11" i="6" s="1"/>
  <c r="B16" i="6" s="1"/>
  <c r="V97" i="6"/>
  <c r="V113" i="6" s="1"/>
  <c r="O76" i="8"/>
  <c r="BE417" i="3"/>
  <c r="Z503" i="3"/>
  <c r="Z504" i="3" s="1"/>
  <c r="L7" i="5"/>
  <c r="AG308" i="5"/>
  <c r="AG309" i="5" s="1"/>
  <c r="AG310" i="5" s="1"/>
  <c r="B73" i="5"/>
  <c r="B13" i="5" s="1"/>
  <c r="B15" i="5" s="1"/>
  <c r="X73" i="5"/>
  <c r="AD69" i="5" s="1"/>
  <c r="H153" i="5"/>
  <c r="H27" i="5" s="1"/>
  <c r="H26" i="5" s="1"/>
  <c r="T153" i="5"/>
  <c r="T27" i="5" s="1"/>
  <c r="T26" i="5" s="1"/>
  <c r="R174" i="5"/>
  <c r="H301" i="5"/>
  <c r="AF18" i="6"/>
  <c r="AF15" i="6"/>
  <c r="K73" i="6"/>
  <c r="K13" i="6" s="1"/>
  <c r="K15" i="6" s="1"/>
  <c r="N153" i="6"/>
  <c r="N27" i="6" s="1"/>
  <c r="M217" i="8"/>
  <c r="M233" i="8" s="1"/>
  <c r="M249" i="8" s="1"/>
  <c r="M251" i="8"/>
  <c r="M216" i="8"/>
  <c r="M232" i="8" s="1"/>
  <c r="M210" i="8"/>
  <c r="M208" i="8"/>
  <c r="M207" i="8"/>
  <c r="M223" i="8" s="1"/>
  <c r="M218" i="8"/>
  <c r="M234" i="8" s="1"/>
  <c r="M250" i="8" s="1"/>
  <c r="M212" i="8"/>
  <c r="M228" i="8" s="1"/>
  <c r="M244" i="8" s="1"/>
  <c r="M209" i="8"/>
  <c r="M214" i="8"/>
  <c r="M230" i="8" s="1"/>
  <c r="M246" i="8" s="1"/>
  <c r="M211" i="8"/>
  <c r="M227" i="8" s="1"/>
  <c r="M215" i="8"/>
  <c r="M231" i="8" s="1"/>
  <c r="AA6" i="5"/>
  <c r="Q153" i="5"/>
  <c r="Q27" i="5" s="1"/>
  <c r="Q26" i="5" s="1"/>
  <c r="F173" i="5"/>
  <c r="AB175" i="5"/>
  <c r="AB173" i="5"/>
  <c r="AB174" i="5"/>
  <c r="AB176" i="5"/>
  <c r="AB177" i="5" s="1"/>
  <c r="M280" i="5"/>
  <c r="M37" i="5" s="1"/>
  <c r="M36" i="5" s="1"/>
  <c r="M296" i="5" s="1"/>
  <c r="T300" i="5"/>
  <c r="U57" i="6"/>
  <c r="U10" i="6" s="1"/>
  <c r="U11" i="6" s="1"/>
  <c r="U16" i="6" s="1"/>
  <c r="W21" i="6"/>
  <c r="W89" i="6"/>
  <c r="W232" i="6" s="1"/>
  <c r="P21" i="6"/>
  <c r="W104" i="6"/>
  <c r="W120" i="6" s="1"/>
  <c r="W102" i="6"/>
  <c r="W118" i="6" s="1"/>
  <c r="W100" i="6"/>
  <c r="W116" i="6" s="1"/>
  <c r="W98" i="6"/>
  <c r="W114" i="6" s="1"/>
  <c r="W96" i="6"/>
  <c r="W112" i="6" s="1"/>
  <c r="W94" i="6"/>
  <c r="W101" i="6"/>
  <c r="W117" i="6" s="1"/>
  <c r="W95" i="6"/>
  <c r="W111" i="6" s="1"/>
  <c r="L137" i="6"/>
  <c r="L24" i="6" s="1"/>
  <c r="L25" i="6" s="1"/>
  <c r="L28" i="6" s="1"/>
  <c r="AA137" i="6"/>
  <c r="AA24" i="6" s="1"/>
  <c r="AA25" i="6" s="1"/>
  <c r="AA28" i="6" s="1"/>
  <c r="AB174" i="6"/>
  <c r="K232" i="6"/>
  <c r="I264" i="6"/>
  <c r="I34" i="6" s="1"/>
  <c r="I35" i="6" s="1"/>
  <c r="I38" i="6" s="1"/>
  <c r="S249" i="8"/>
  <c r="F4" i="5"/>
  <c r="F6" i="5" s="1"/>
  <c r="AB4" i="5"/>
  <c r="W11" i="5"/>
  <c r="W16" i="5" s="1"/>
  <c r="AC52" i="5"/>
  <c r="AC51" i="5"/>
  <c r="R153" i="5"/>
  <c r="R27" i="5" s="1"/>
  <c r="R26" i="5" s="1"/>
  <c r="G173" i="5"/>
  <c r="AC173" i="5"/>
  <c r="AA232" i="5"/>
  <c r="B248" i="5"/>
  <c r="AC304" i="5"/>
  <c r="U300" i="5"/>
  <c r="X35" i="6"/>
  <c r="X38" i="6" s="1"/>
  <c r="X36" i="6" s="1"/>
  <c r="B73" i="6"/>
  <c r="B13" i="6" s="1"/>
  <c r="B21" i="6"/>
  <c r="X21" i="6"/>
  <c r="X89" i="6"/>
  <c r="B104" i="6"/>
  <c r="B120" i="6" s="1"/>
  <c r="B102" i="6"/>
  <c r="B118" i="6" s="1"/>
  <c r="B100" i="6"/>
  <c r="B116" i="6" s="1"/>
  <c r="B98" i="6"/>
  <c r="B114" i="6" s="1"/>
  <c r="B96" i="6"/>
  <c r="B112" i="6" s="1"/>
  <c r="B94" i="6"/>
  <c r="B110" i="6" s="1"/>
  <c r="B101" i="6"/>
  <c r="B117" i="6" s="1"/>
  <c r="B93" i="6"/>
  <c r="B103" i="6"/>
  <c r="B119" i="6" s="1"/>
  <c r="X104" i="6"/>
  <c r="X120" i="6" s="1"/>
  <c r="X102" i="6"/>
  <c r="X118" i="6" s="1"/>
  <c r="X100" i="6"/>
  <c r="X116" i="6" s="1"/>
  <c r="X98" i="6"/>
  <c r="X114" i="6" s="1"/>
  <c r="X96" i="6"/>
  <c r="X112" i="6" s="1"/>
  <c r="X94" i="6"/>
  <c r="X110" i="6" s="1"/>
  <c r="X101" i="6"/>
  <c r="X117" i="6" s="1"/>
  <c r="X103" i="6"/>
  <c r="X119" i="6" s="1"/>
  <c r="X93" i="6"/>
  <c r="X109" i="6" s="1"/>
  <c r="Q264" i="6"/>
  <c r="Q34" i="6" s="1"/>
  <c r="Q35" i="6" s="1"/>
  <c r="Q38" i="6" s="1"/>
  <c r="J264" i="6"/>
  <c r="J34" i="6" s="1"/>
  <c r="J35" i="6" s="1"/>
  <c r="J38" i="6" s="1"/>
  <c r="E301" i="6"/>
  <c r="N160" i="8"/>
  <c r="X239" i="8"/>
  <c r="X235" i="8"/>
  <c r="X251" i="8" s="1"/>
  <c r="E4" i="5"/>
  <c r="I6" i="5"/>
  <c r="AE6" i="5"/>
  <c r="D35" i="5"/>
  <c r="D38" i="5" s="1"/>
  <c r="Z35" i="5"/>
  <c r="Z38" i="5" s="1"/>
  <c r="AC53" i="5"/>
  <c r="J73" i="5"/>
  <c r="J13" i="5" s="1"/>
  <c r="U153" i="5"/>
  <c r="U27" i="5" s="1"/>
  <c r="U26" i="5" s="1"/>
  <c r="AF174" i="5"/>
  <c r="AF173" i="5"/>
  <c r="E248" i="5"/>
  <c r="AF304" i="5"/>
  <c r="B300" i="5"/>
  <c r="X302" i="5"/>
  <c r="X300" i="5"/>
  <c r="X301" i="5"/>
  <c r="E89" i="6"/>
  <c r="E232" i="6" s="1"/>
  <c r="AA89" i="6"/>
  <c r="AA232" i="6" s="1"/>
  <c r="M264" i="6"/>
  <c r="M34" i="6" s="1"/>
  <c r="M35" i="6" s="1"/>
  <c r="M38" i="6" s="1"/>
  <c r="Q25" i="8"/>
  <c r="Q28" i="8" s="1"/>
  <c r="Q26" i="8" s="1"/>
  <c r="J4" i="5"/>
  <c r="J7" i="5" s="1"/>
  <c r="AF4" i="5"/>
  <c r="AF6" i="5" s="1"/>
  <c r="E11" i="5"/>
  <c r="E16" i="5" s="1"/>
  <c r="E15" i="5" s="1"/>
  <c r="AA11" i="5"/>
  <c r="AA16" i="5" s="1"/>
  <c r="AA15" i="5" s="1"/>
  <c r="AG48" i="5"/>
  <c r="K73" i="5"/>
  <c r="K13" i="5" s="1"/>
  <c r="L174" i="5"/>
  <c r="AH174" i="5"/>
  <c r="AG173" i="5"/>
  <c r="F248" i="5"/>
  <c r="C300" i="5"/>
  <c r="Y300" i="5"/>
  <c r="E6" i="6"/>
  <c r="V25" i="6"/>
  <c r="V28" i="6" s="1"/>
  <c r="V26" i="6" s="1"/>
  <c r="AB18" i="6"/>
  <c r="AB73" i="6"/>
  <c r="AB13" i="6" s="1"/>
  <c r="AB15" i="6" s="1"/>
  <c r="F21" i="6"/>
  <c r="F89" i="6"/>
  <c r="F232" i="6" s="1"/>
  <c r="AB89" i="6"/>
  <c r="AB21" i="6"/>
  <c r="F104" i="6"/>
  <c r="F120" i="6" s="1"/>
  <c r="F102" i="6"/>
  <c r="F118" i="6" s="1"/>
  <c r="F100" i="6"/>
  <c r="F116" i="6" s="1"/>
  <c r="F98" i="6"/>
  <c r="F114" i="6" s="1"/>
  <c r="F96" i="6"/>
  <c r="F112" i="6" s="1"/>
  <c r="F94" i="6"/>
  <c r="F110" i="6" s="1"/>
  <c r="F101" i="6"/>
  <c r="F117" i="6" s="1"/>
  <c r="F97" i="6"/>
  <c r="F113" i="6" s="1"/>
  <c r="F93" i="6"/>
  <c r="F103" i="6"/>
  <c r="F119" i="6" s="1"/>
  <c r="H153" i="6"/>
  <c r="H27" i="6" s="1"/>
  <c r="P232" i="6"/>
  <c r="AE277" i="6"/>
  <c r="AE275" i="6"/>
  <c r="AE273" i="6"/>
  <c r="AE271" i="6"/>
  <c r="K76" i="8"/>
  <c r="K13" i="8" s="1"/>
  <c r="K6" i="5"/>
  <c r="K4" i="5"/>
  <c r="K7" i="5" s="1"/>
  <c r="AG4" i="5"/>
  <c r="AG6" i="5" s="1"/>
  <c r="F11" i="5"/>
  <c r="F16" i="5" s="1"/>
  <c r="F15" i="5" s="1"/>
  <c r="AB11" i="5"/>
  <c r="AB16" i="5" s="1"/>
  <c r="U36" i="5"/>
  <c r="U296" i="5" s="1"/>
  <c r="AH48" i="5"/>
  <c r="L73" i="5"/>
  <c r="L13" i="5" s="1"/>
  <c r="L15" i="5" s="1"/>
  <c r="G248" i="5"/>
  <c r="D300" i="5"/>
  <c r="Z300" i="5"/>
  <c r="W157" i="6"/>
  <c r="W25" i="6"/>
  <c r="W28" i="6" s="1"/>
  <c r="W26" i="6" s="1"/>
  <c r="G284" i="6"/>
  <c r="F95" i="6"/>
  <c r="F111" i="6" s="1"/>
  <c r="G264" i="6"/>
  <c r="G34" i="6" s="1"/>
  <c r="G35" i="6" s="1"/>
  <c r="G38" i="6" s="1"/>
  <c r="G36" i="6" s="1"/>
  <c r="Q156" i="8"/>
  <c r="Q27" i="8" s="1"/>
  <c r="Z156" i="8"/>
  <c r="Z27" i="8" s="1"/>
  <c r="H303" i="8"/>
  <c r="G303" i="8"/>
  <c r="G304" i="8" s="1"/>
  <c r="AC303" i="8"/>
  <c r="AC304" i="8"/>
  <c r="AD303" i="8"/>
  <c r="L6" i="5"/>
  <c r="L4" i="5"/>
  <c r="AH6" i="5"/>
  <c r="AH4" i="5"/>
  <c r="G11" i="5"/>
  <c r="G16" i="5" s="1"/>
  <c r="G15" i="5" s="1"/>
  <c r="AC11" i="5"/>
  <c r="AC16" i="5" s="1"/>
  <c r="G303" i="5"/>
  <c r="G301" i="5"/>
  <c r="G302" i="5"/>
  <c r="G35" i="5"/>
  <c r="G38" i="5" s="1"/>
  <c r="G36" i="5" s="1"/>
  <c r="G296" i="5" s="1"/>
  <c r="AC305" i="5"/>
  <c r="AC306" i="5" s="1"/>
  <c r="AC307" i="5" s="1"/>
  <c r="AC308" i="5" s="1"/>
  <c r="AC309" i="5" s="1"/>
  <c r="AC310" i="5" s="1"/>
  <c r="AC301" i="5"/>
  <c r="AC35" i="5"/>
  <c r="AC38" i="5" s="1"/>
  <c r="AC36" i="5" s="1"/>
  <c r="AC296" i="5" s="1"/>
  <c r="C301" i="5"/>
  <c r="E300" i="5"/>
  <c r="E301" i="5" s="1"/>
  <c r="AA304" i="5"/>
  <c r="AA305" i="5" s="1"/>
  <c r="AA306" i="5" s="1"/>
  <c r="AA307" i="5" s="1"/>
  <c r="AA308" i="5" s="1"/>
  <c r="AA309" i="5" s="1"/>
  <c r="AA310" i="5" s="1"/>
  <c r="AA302" i="5"/>
  <c r="AA303" i="5" s="1"/>
  <c r="AA300" i="5"/>
  <c r="AA301" i="5"/>
  <c r="X157" i="6"/>
  <c r="D57" i="6"/>
  <c r="D10" i="6" s="1"/>
  <c r="E137" i="6"/>
  <c r="E24" i="6" s="1"/>
  <c r="E25" i="6" s="1"/>
  <c r="E28" i="6" s="1"/>
  <c r="B153" i="6"/>
  <c r="B27" i="6" s="1"/>
  <c r="X153" i="6"/>
  <c r="X27" i="6" s="1"/>
  <c r="X26" i="6" s="1"/>
  <c r="W264" i="6"/>
  <c r="W34" i="6" s="1"/>
  <c r="W35" i="6" s="1"/>
  <c r="W38" i="6" s="1"/>
  <c r="W36" i="6" s="1"/>
  <c r="M76" i="8"/>
  <c r="AI66" i="8" s="1"/>
  <c r="B101" i="8"/>
  <c r="B117" i="8" s="1"/>
  <c r="B100" i="8"/>
  <c r="B116" i="8" s="1"/>
  <c r="B106" i="8"/>
  <c r="B122" i="8" s="1"/>
  <c r="B96" i="8"/>
  <c r="B105" i="8"/>
  <c r="B121" i="8" s="1"/>
  <c r="B98" i="8"/>
  <c r="B114" i="8" s="1"/>
  <c r="B104" i="8"/>
  <c r="B120" i="8" s="1"/>
  <c r="K418" i="3"/>
  <c r="AG418" i="3"/>
  <c r="BC418" i="3"/>
  <c r="H11" i="5"/>
  <c r="H16" i="5" s="1"/>
  <c r="H15" i="5" s="1"/>
  <c r="N73" i="5"/>
  <c r="N13" i="5" s="1"/>
  <c r="Y153" i="5"/>
  <c r="AH173" i="5"/>
  <c r="U280" i="5"/>
  <c r="U37" i="5" s="1"/>
  <c r="U25" i="6"/>
  <c r="U28" i="6" s="1"/>
  <c r="U26" i="6" s="1"/>
  <c r="AD81" i="6"/>
  <c r="F99" i="6"/>
  <c r="F115" i="6" s="1"/>
  <c r="AI82" i="8"/>
  <c r="AF648" i="3"/>
  <c r="N6" i="5"/>
  <c r="O73" i="5"/>
  <c r="O13" i="5" s="1"/>
  <c r="O15" i="5" s="1"/>
  <c r="Z153" i="5"/>
  <c r="Z27" i="5" s="1"/>
  <c r="Z26" i="5" s="1"/>
  <c r="J248" i="5"/>
  <c r="D25" i="6"/>
  <c r="D28" i="6" s="1"/>
  <c r="L153" i="6"/>
  <c r="L27" i="6" s="1"/>
  <c r="G238" i="6"/>
  <c r="H280" i="6"/>
  <c r="H37" i="6" s="1"/>
  <c r="H36" i="6" s="1"/>
  <c r="X305" i="6"/>
  <c r="O4" i="5"/>
  <c r="O7" i="5" s="1"/>
  <c r="J301" i="5"/>
  <c r="J302" i="5" s="1"/>
  <c r="J35" i="5"/>
  <c r="J38" i="5" s="1"/>
  <c r="J36" i="5" s="1"/>
  <c r="J296" i="5" s="1"/>
  <c r="AF305" i="5"/>
  <c r="AF306" i="5" s="1"/>
  <c r="AF307" i="5" s="1"/>
  <c r="AF308" i="5" s="1"/>
  <c r="AF309" i="5" s="1"/>
  <c r="AF310" i="5" s="1"/>
  <c r="AF303" i="5"/>
  <c r="AF301" i="5"/>
  <c r="AF302" i="5" s="1"/>
  <c r="AC54" i="5"/>
  <c r="P73" i="5"/>
  <c r="P13" i="5" s="1"/>
  <c r="P15" i="5" s="1"/>
  <c r="AD300" i="5"/>
  <c r="AD301" i="5"/>
  <c r="AD302" i="5" s="1"/>
  <c r="AD303" i="5" s="1"/>
  <c r="AD304" i="5" s="1"/>
  <c r="AD305" i="5" s="1"/>
  <c r="AD306" i="5" s="1"/>
  <c r="AD307" i="5" s="1"/>
  <c r="AD308" i="5" s="1"/>
  <c r="AD309" i="5" s="1"/>
  <c r="AD310" i="5" s="1"/>
  <c r="U340" i="5"/>
  <c r="U14" i="5"/>
  <c r="AA157" i="6"/>
  <c r="K35" i="6"/>
  <c r="K38" i="6" s="1"/>
  <c r="G57" i="6"/>
  <c r="G10" i="6" s="1"/>
  <c r="G11" i="6" s="1"/>
  <c r="G16" i="6" s="1"/>
  <c r="K101" i="6"/>
  <c r="K117" i="6" s="1"/>
  <c r="K97" i="6"/>
  <c r="K113" i="6" s="1"/>
  <c r="K93" i="6"/>
  <c r="K102" i="6"/>
  <c r="K118" i="6" s="1"/>
  <c r="K98" i="6"/>
  <c r="K114" i="6" s="1"/>
  <c r="K94" i="6"/>
  <c r="K110" i="6" s="1"/>
  <c r="K104" i="6"/>
  <c r="K120" i="6" s="1"/>
  <c r="K103" i="6"/>
  <c r="K119" i="6" s="1"/>
  <c r="K96" i="6"/>
  <c r="K112" i="6" s="1"/>
  <c r="K95" i="6"/>
  <c r="K111" i="6" s="1"/>
  <c r="V137" i="6"/>
  <c r="V24" i="6" s="1"/>
  <c r="K11" i="5"/>
  <c r="K16" i="5" s="1"/>
  <c r="V7" i="5"/>
  <c r="K301" i="5"/>
  <c r="AG301" i="5"/>
  <c r="AG302" i="5"/>
  <c r="AG303" i="5" s="1"/>
  <c r="AG304" i="5" s="1"/>
  <c r="AG305" i="5" s="1"/>
  <c r="AG306" i="5" s="1"/>
  <c r="AG307" i="5" s="1"/>
  <c r="AC49" i="5"/>
  <c r="AE49" i="5" s="1"/>
  <c r="Q73" i="5"/>
  <c r="Q13" i="5" s="1"/>
  <c r="Q15" i="5" s="1"/>
  <c r="AC130" i="5"/>
  <c r="AE300" i="5"/>
  <c r="AE301" i="5" s="1"/>
  <c r="AE302" i="5" s="1"/>
  <c r="AE303" i="5" s="1"/>
  <c r="AE304" i="5" s="1"/>
  <c r="AE305" i="5" s="1"/>
  <c r="AE306" i="5" s="1"/>
  <c r="AE307" i="5" s="1"/>
  <c r="AE308" i="5" s="1"/>
  <c r="AE309" i="5" s="1"/>
  <c r="AE310" i="5" s="1"/>
  <c r="H57" i="6"/>
  <c r="H10" i="6" s="1"/>
  <c r="H11" i="6" s="1"/>
  <c r="H16" i="6" s="1"/>
  <c r="V57" i="6"/>
  <c r="V10" i="6" s="1"/>
  <c r="K99" i="6"/>
  <c r="K115" i="6" s="1"/>
  <c r="W137" i="6"/>
  <c r="W24" i="6" s="1"/>
  <c r="F153" i="6"/>
  <c r="F27" i="6" s="1"/>
  <c r="V153" i="6"/>
  <c r="V27" i="6" s="1"/>
  <c r="E90" i="8"/>
  <c r="E84" i="8"/>
  <c r="E85" i="8"/>
  <c r="E89" i="8"/>
  <c r="E81" i="8"/>
  <c r="E91" i="8" s="1"/>
  <c r="E87" i="8"/>
  <c r="E82" i="8"/>
  <c r="E83" i="8"/>
  <c r="E88" i="8"/>
  <c r="E86" i="8"/>
  <c r="E80" i="8"/>
  <c r="AH90" i="8"/>
  <c r="AB12" i="8"/>
  <c r="AI85" i="8"/>
  <c r="AH85" i="8"/>
  <c r="AL90" i="8"/>
  <c r="AL89" i="8"/>
  <c r="AK84" i="8"/>
  <c r="AK89" i="8"/>
  <c r="AJ84" i="8"/>
  <c r="AJ81" i="8"/>
  <c r="AI80" i="8"/>
  <c r="AO80" i="8" s="1"/>
  <c r="AJ89" i="8"/>
  <c r="AI89" i="8"/>
  <c r="AH89" i="8"/>
  <c r="AL84" i="8"/>
  <c r="AI84" i="8"/>
  <c r="AL83" i="8"/>
  <c r="AH83" i="8"/>
  <c r="AH88" i="8"/>
  <c r="AL87" i="8"/>
  <c r="H248" i="5"/>
  <c r="R280" i="5"/>
  <c r="R37" i="5" s="1"/>
  <c r="R36" i="5" s="1"/>
  <c r="R296" i="5" s="1"/>
  <c r="AC89" i="6"/>
  <c r="AC232" i="6" s="1"/>
  <c r="AB104" i="6"/>
  <c r="AB120" i="6" s="1"/>
  <c r="AB102" i="6"/>
  <c r="AB118" i="6" s="1"/>
  <c r="AB100" i="6"/>
  <c r="AB116" i="6" s="1"/>
  <c r="AB98" i="6"/>
  <c r="AB114" i="6" s="1"/>
  <c r="AB96" i="6"/>
  <c r="AB112" i="6" s="1"/>
  <c r="AB94" i="6"/>
  <c r="AB103" i="6"/>
  <c r="AB119" i="6" s="1"/>
  <c r="AB99" i="6"/>
  <c r="AB115" i="6" s="1"/>
  <c r="AB95" i="6"/>
  <c r="AB111" i="6" s="1"/>
  <c r="I137" i="6"/>
  <c r="I24" i="6" s="1"/>
  <c r="I25" i="6" s="1"/>
  <c r="I28" i="6" s="1"/>
  <c r="I26" i="6" s="1"/>
  <c r="C153" i="6"/>
  <c r="C27" i="6" s="1"/>
  <c r="S264" i="6"/>
  <c r="S34" i="6" s="1"/>
  <c r="AF269" i="6"/>
  <c r="AE304" i="8"/>
  <c r="AE305" i="8"/>
  <c r="AE287" i="8"/>
  <c r="AE35" i="8"/>
  <c r="AE41" i="8" s="1"/>
  <c r="AE36" i="8" s="1"/>
  <c r="R288" i="8"/>
  <c r="R224" i="8"/>
  <c r="O247" i="8"/>
  <c r="AD134" i="5"/>
  <c r="AD130" i="5"/>
  <c r="AD126" i="5"/>
  <c r="AD136" i="5" s="1"/>
  <c r="AD133" i="5"/>
  <c r="AC104" i="6"/>
  <c r="AC120" i="6" s="1"/>
  <c r="AC102" i="6"/>
  <c r="AC118" i="6" s="1"/>
  <c r="AC100" i="6"/>
  <c r="AC116" i="6" s="1"/>
  <c r="AC98" i="6"/>
  <c r="AC114" i="6" s="1"/>
  <c r="AC96" i="6"/>
  <c r="AC112" i="6" s="1"/>
  <c r="AC94" i="6"/>
  <c r="AC110" i="6" s="1"/>
  <c r="AC103" i="6"/>
  <c r="AC119" i="6" s="1"/>
  <c r="AC99" i="6"/>
  <c r="AC115" i="6" s="1"/>
  <c r="AC95" i="6"/>
  <c r="AC111" i="6" s="1"/>
  <c r="D153" i="6"/>
  <c r="D27" i="6" s="1"/>
  <c r="X174" i="6"/>
  <c r="T264" i="6"/>
  <c r="T34" i="6" s="1"/>
  <c r="T35" i="6" s="1"/>
  <c r="T38" i="6" s="1"/>
  <c r="T36" i="6" s="1"/>
  <c r="T179" i="8"/>
  <c r="Q174" i="5"/>
  <c r="AE53" i="6"/>
  <c r="I215" i="6"/>
  <c r="I231" i="6" s="1"/>
  <c r="I213" i="6"/>
  <c r="I229" i="6" s="1"/>
  <c r="I211" i="6"/>
  <c r="I227" i="6" s="1"/>
  <c r="I209" i="6"/>
  <c r="I225" i="6" s="1"/>
  <c r="I207" i="6"/>
  <c r="I223" i="6" s="1"/>
  <c r="I205" i="6"/>
  <c r="I221" i="6" s="1"/>
  <c r="I212" i="6"/>
  <c r="I228" i="6" s="1"/>
  <c r="I244" i="6" s="1"/>
  <c r="I208" i="6"/>
  <c r="I224" i="6" s="1"/>
  <c r="I240" i="6" s="1"/>
  <c r="I204" i="6"/>
  <c r="I214" i="6"/>
  <c r="I230" i="6" s="1"/>
  <c r="I246" i="6" s="1"/>
  <c r="I210" i="6"/>
  <c r="I226" i="6" s="1"/>
  <c r="I242" i="6" s="1"/>
  <c r="I206" i="6"/>
  <c r="I222" i="6" s="1"/>
  <c r="I238" i="6" s="1"/>
  <c r="G215" i="6"/>
  <c r="G231" i="6" s="1"/>
  <c r="G247" i="6" s="1"/>
  <c r="G213" i="6"/>
  <c r="G229" i="6" s="1"/>
  <c r="G245" i="6" s="1"/>
  <c r="G211" i="6"/>
  <c r="G227" i="6" s="1"/>
  <c r="G243" i="6" s="1"/>
  <c r="G209" i="6"/>
  <c r="G225" i="6" s="1"/>
  <c r="G207" i="6"/>
  <c r="G223" i="6" s="1"/>
  <c r="G205" i="6"/>
  <c r="G221" i="6" s="1"/>
  <c r="G237" i="6" s="1"/>
  <c r="G212" i="6"/>
  <c r="G228" i="6" s="1"/>
  <c r="G208" i="6"/>
  <c r="G224" i="6" s="1"/>
  <c r="G204" i="6"/>
  <c r="G220" i="6" s="1"/>
  <c r="K137" i="6"/>
  <c r="K24" i="6" s="1"/>
  <c r="K25" i="6" s="1"/>
  <c r="K28" i="6" s="1"/>
  <c r="E153" i="6"/>
  <c r="E27" i="6" s="1"/>
  <c r="O232" i="6"/>
  <c r="U264" i="6"/>
  <c r="U34" i="6" s="1"/>
  <c r="W301" i="6"/>
  <c r="V301" i="6"/>
  <c r="W300" i="6"/>
  <c r="V300" i="6"/>
  <c r="AH7" i="8"/>
  <c r="Q280" i="9"/>
  <c r="Q289" i="9"/>
  <c r="Q287" i="9"/>
  <c r="Q282" i="9"/>
  <c r="Q284" i="9"/>
  <c r="Q291" i="9"/>
  <c r="Q281" i="9"/>
  <c r="Q290" i="9"/>
  <c r="Q283" i="9"/>
  <c r="Q288" i="9"/>
  <c r="Q285" i="9"/>
  <c r="AG47" i="5"/>
  <c r="AC132" i="5"/>
  <c r="V280" i="5"/>
  <c r="V37" i="5" s="1"/>
  <c r="V36" i="5" s="1"/>
  <c r="V296" i="5" s="1"/>
  <c r="M137" i="6"/>
  <c r="M24" i="6" s="1"/>
  <c r="G153" i="6"/>
  <c r="G27" i="6" s="1"/>
  <c r="AC153" i="6"/>
  <c r="AC27" i="6" s="1"/>
  <c r="Q232" i="6"/>
  <c r="S280" i="6"/>
  <c r="S37" i="6" s="1"/>
  <c r="AH47" i="5"/>
  <c r="AD132" i="5"/>
  <c r="W153" i="5"/>
  <c r="W280" i="5"/>
  <c r="W37" i="5" s="1"/>
  <c r="AE18" i="6"/>
  <c r="AE15" i="6"/>
  <c r="O157" i="6"/>
  <c r="O25" i="6"/>
  <c r="O28" i="6" s="1"/>
  <c r="O26" i="6" s="1"/>
  <c r="AE81" i="6"/>
  <c r="AE87" i="6"/>
  <c r="N137" i="6"/>
  <c r="N24" i="6" s="1"/>
  <c r="N25" i="6" s="1"/>
  <c r="N28" i="6" s="1"/>
  <c r="N26" i="6" s="1"/>
  <c r="B137" i="6"/>
  <c r="B24" i="6" s="1"/>
  <c r="B25" i="6" s="1"/>
  <c r="B28" i="6" s="1"/>
  <c r="W174" i="6"/>
  <c r="R232" i="6"/>
  <c r="B264" i="6"/>
  <c r="B34" i="6" s="1"/>
  <c r="B35" i="6" s="1"/>
  <c r="B38" i="6" s="1"/>
  <c r="B36" i="6" s="1"/>
  <c r="T280" i="6"/>
  <c r="T37" i="6" s="1"/>
  <c r="AI6" i="8"/>
  <c r="M140" i="8"/>
  <c r="M24" i="8" s="1"/>
  <c r="M25" i="8" s="1"/>
  <c r="M28" i="8" s="1"/>
  <c r="AL177" i="8"/>
  <c r="B176" i="8"/>
  <c r="X176" i="8"/>
  <c r="AE245" i="8"/>
  <c r="W288" i="8"/>
  <c r="Q306" i="8"/>
  <c r="AF55" i="5"/>
  <c r="B153" i="5"/>
  <c r="B27" i="5" s="1"/>
  <c r="B26" i="5" s="1"/>
  <c r="AD141" i="5"/>
  <c r="B280" i="5"/>
  <c r="B37" i="5" s="1"/>
  <c r="B36" i="5" s="1"/>
  <c r="B296" i="5" s="1"/>
  <c r="X280" i="5"/>
  <c r="P157" i="6"/>
  <c r="O137" i="6"/>
  <c r="O24" i="6" s="1"/>
  <c r="S232" i="6"/>
  <c r="G248" i="6"/>
  <c r="C264" i="6"/>
  <c r="C34" i="6" s="1"/>
  <c r="C35" i="6" s="1"/>
  <c r="C38" i="6" s="1"/>
  <c r="C36" i="6" s="1"/>
  <c r="U280" i="6"/>
  <c r="U37" i="6" s="1"/>
  <c r="U302" i="6"/>
  <c r="AH6" i="8"/>
  <c r="N140" i="8"/>
  <c r="N24" i="8" s="1"/>
  <c r="N25" i="8" s="1"/>
  <c r="N28" i="8" s="1"/>
  <c r="AN177" i="8"/>
  <c r="N250" i="8"/>
  <c r="Y288" i="8"/>
  <c r="R306" i="8"/>
  <c r="R290" i="8"/>
  <c r="F301" i="5"/>
  <c r="AB301" i="5"/>
  <c r="C280" i="5"/>
  <c r="C37" i="5" s="1"/>
  <c r="C36" i="5" s="1"/>
  <c r="C296" i="5" s="1"/>
  <c r="Y280" i="5"/>
  <c r="Y37" i="5" s="1"/>
  <c r="Y36" i="5" s="1"/>
  <c r="Y296" i="5" s="1"/>
  <c r="C57" i="6"/>
  <c r="C10" i="6" s="1"/>
  <c r="C11" i="6" s="1"/>
  <c r="C16" i="6" s="1"/>
  <c r="D264" i="6"/>
  <c r="D34" i="6" s="1"/>
  <c r="S302" i="6"/>
  <c r="V302" i="6"/>
  <c r="O140" i="8"/>
  <c r="O24" i="8" s="1"/>
  <c r="AO177" i="8"/>
  <c r="K153" i="6"/>
  <c r="K27" i="6" s="1"/>
  <c r="E264" i="6"/>
  <c r="E34" i="6" s="1"/>
  <c r="E35" i="6" s="1"/>
  <c r="E38" i="6" s="1"/>
  <c r="E36" i="6" s="1"/>
  <c r="J25" i="8"/>
  <c r="J28" i="8" s="1"/>
  <c r="J26" i="8" s="1"/>
  <c r="AF25" i="8"/>
  <c r="AF28" i="8" s="1"/>
  <c r="AF26" i="8" s="1"/>
  <c r="E153" i="5"/>
  <c r="E27" i="5" s="1"/>
  <c r="E26" i="5" s="1"/>
  <c r="AA153" i="5"/>
  <c r="AA27" i="5" s="1"/>
  <c r="AA26" i="5" s="1"/>
  <c r="B173" i="5"/>
  <c r="X173" i="5"/>
  <c r="E280" i="5"/>
  <c r="E37" i="5" s="1"/>
  <c r="E36" i="5" s="1"/>
  <c r="E296" i="5" s="1"/>
  <c r="AA280" i="5"/>
  <c r="AA37" i="5" s="1"/>
  <c r="R300" i="5"/>
  <c r="AB4" i="6"/>
  <c r="C6" i="6"/>
  <c r="E57" i="6"/>
  <c r="E10" i="6" s="1"/>
  <c r="E11" i="6" s="1"/>
  <c r="E16" i="6" s="1"/>
  <c r="P89" i="6"/>
  <c r="G21" i="6"/>
  <c r="AC93" i="6"/>
  <c r="L103" i="6"/>
  <c r="L119" i="6" s="1"/>
  <c r="L101" i="6"/>
  <c r="L117" i="6" s="1"/>
  <c r="L99" i="6"/>
  <c r="L115" i="6" s="1"/>
  <c r="L97" i="6"/>
  <c r="L113" i="6" s="1"/>
  <c r="L95" i="6"/>
  <c r="L111" i="6" s="1"/>
  <c r="L93" i="6"/>
  <c r="R137" i="6"/>
  <c r="R24" i="6" s="1"/>
  <c r="R25" i="6" s="1"/>
  <c r="R28" i="6" s="1"/>
  <c r="R26" i="6" s="1"/>
  <c r="Z153" i="6"/>
  <c r="AE151" i="6" s="1"/>
  <c r="V232" i="6"/>
  <c r="F264" i="6"/>
  <c r="F34" i="6" s="1"/>
  <c r="F35" i="6" s="1"/>
  <c r="F38" i="6" s="1"/>
  <c r="F36" i="6" s="1"/>
  <c r="AB264" i="6"/>
  <c r="AB34" i="6" s="1"/>
  <c r="AB35" i="6" s="1"/>
  <c r="AB38" i="6" s="1"/>
  <c r="AB36" i="6" s="1"/>
  <c r="B280" i="6"/>
  <c r="B37" i="6" s="1"/>
  <c r="U300" i="6"/>
  <c r="U301" i="6" s="1"/>
  <c r="K25" i="8"/>
  <c r="K28" i="8" s="1"/>
  <c r="K26" i="8" s="1"/>
  <c r="F177" i="8"/>
  <c r="J235" i="8"/>
  <c r="Q286" i="9"/>
  <c r="F153" i="5"/>
  <c r="F27" i="5" s="1"/>
  <c r="F26" i="5" s="1"/>
  <c r="AB153" i="5"/>
  <c r="AB27" i="5" s="1"/>
  <c r="AB26" i="5" s="1"/>
  <c r="C173" i="5"/>
  <c r="Y173" i="5"/>
  <c r="D6" i="6"/>
  <c r="AC4" i="6"/>
  <c r="AC6" i="6" s="1"/>
  <c r="T157" i="6"/>
  <c r="F57" i="6"/>
  <c r="F10" i="6" s="1"/>
  <c r="F11" i="6" s="1"/>
  <c r="F16" i="6" s="1"/>
  <c r="F15" i="6" s="1"/>
  <c r="Q89" i="6"/>
  <c r="J21" i="6"/>
  <c r="J94" i="6"/>
  <c r="J110" i="6" s="1"/>
  <c r="H21" i="6"/>
  <c r="M103" i="6"/>
  <c r="M119" i="6" s="1"/>
  <c r="M101" i="6"/>
  <c r="M117" i="6" s="1"/>
  <c r="M99" i="6"/>
  <c r="M115" i="6" s="1"/>
  <c r="M97" i="6"/>
  <c r="M113" i="6" s="1"/>
  <c r="M95" i="6"/>
  <c r="M111" i="6" s="1"/>
  <c r="M93" i="6"/>
  <c r="M109" i="6" s="1"/>
  <c r="S137" i="6"/>
  <c r="S24" i="6" s="1"/>
  <c r="S25" i="6" s="1"/>
  <c r="S28" i="6" s="1"/>
  <c r="AA153" i="6"/>
  <c r="AA27" i="6" s="1"/>
  <c r="AC264" i="6"/>
  <c r="AC34" i="6" s="1"/>
  <c r="AC35" i="6" s="1"/>
  <c r="AC38" i="6" s="1"/>
  <c r="AC36" i="6" s="1"/>
  <c r="C280" i="6"/>
  <c r="C37" i="6" s="1"/>
  <c r="G177" i="8"/>
  <c r="V11" i="6"/>
  <c r="V16" i="6" s="1"/>
  <c r="U35" i="6"/>
  <c r="U38" i="6" s="1"/>
  <c r="M57" i="6"/>
  <c r="M10" i="6" s="1"/>
  <c r="M11" i="6" s="1"/>
  <c r="M16" i="6" s="1"/>
  <c r="AD52" i="6"/>
  <c r="AD50" i="6"/>
  <c r="AF61" i="6"/>
  <c r="Q21" i="6"/>
  <c r="P137" i="6"/>
  <c r="P24" i="6" s="1"/>
  <c r="P25" i="6" s="1"/>
  <c r="P28" i="6" s="1"/>
  <c r="AD174" i="6"/>
  <c r="AD158" i="6"/>
  <c r="T232" i="6"/>
  <c r="T25" i="8"/>
  <c r="T28" i="8" s="1"/>
  <c r="X60" i="8"/>
  <c r="X10" i="8" s="1"/>
  <c r="X11" i="8" s="1"/>
  <c r="X16" i="8" s="1"/>
  <c r="S76" i="8"/>
  <c r="S13" i="8" s="1"/>
  <c r="AF124" i="8"/>
  <c r="AF251" i="8" s="1"/>
  <c r="S140" i="8"/>
  <c r="S24" i="8" s="1"/>
  <c r="S25" i="8" s="1"/>
  <c r="S28" i="8" s="1"/>
  <c r="W11" i="6"/>
  <c r="W16" i="6" s="1"/>
  <c r="V35" i="6"/>
  <c r="V38" i="6" s="1"/>
  <c r="V36" i="6" s="1"/>
  <c r="N57" i="6"/>
  <c r="N10" i="6" s="1"/>
  <c r="N11" i="6" s="1"/>
  <c r="N16" i="6" s="1"/>
  <c r="R21" i="6"/>
  <c r="C104" i="6"/>
  <c r="C120" i="6" s="1"/>
  <c r="C102" i="6"/>
  <c r="C118" i="6" s="1"/>
  <c r="C100" i="6"/>
  <c r="C116" i="6" s="1"/>
  <c r="C98" i="6"/>
  <c r="C114" i="6" s="1"/>
  <c r="C96" i="6"/>
  <c r="C112" i="6" s="1"/>
  <c r="C94" i="6"/>
  <c r="C110" i="6" s="1"/>
  <c r="Q137" i="6"/>
  <c r="Q24" i="6" s="1"/>
  <c r="Q25" i="6" s="1"/>
  <c r="Q28" i="6" s="1"/>
  <c r="Q26" i="6" s="1"/>
  <c r="M153" i="6"/>
  <c r="M27" i="6" s="1"/>
  <c r="D300" i="6"/>
  <c r="D301" i="6" s="1"/>
  <c r="C300" i="6"/>
  <c r="Z301" i="6"/>
  <c r="Z300" i="6"/>
  <c r="Y300" i="6"/>
  <c r="Q11" i="8"/>
  <c r="Q16" i="8" s="1"/>
  <c r="U25" i="8"/>
  <c r="U28" i="8" s="1"/>
  <c r="T76" i="8"/>
  <c r="T13" i="8" s="1"/>
  <c r="M307" i="8"/>
  <c r="M291" i="8" s="1"/>
  <c r="D11" i="6"/>
  <c r="D16" i="6" s="1"/>
  <c r="D15" i="6" s="1"/>
  <c r="AB25" i="6"/>
  <c r="AB28" i="6" s="1"/>
  <c r="Q57" i="6"/>
  <c r="Q10" i="6" s="1"/>
  <c r="Q11" i="6" s="1"/>
  <c r="Q16" i="6" s="1"/>
  <c r="AE49" i="6"/>
  <c r="L73" i="6"/>
  <c r="Y89" i="6"/>
  <c r="Y232" i="6" s="1"/>
  <c r="C93" i="6"/>
  <c r="C97" i="6"/>
  <c r="C113" i="6" s="1"/>
  <c r="C101" i="6"/>
  <c r="C117" i="6" s="1"/>
  <c r="T137" i="6"/>
  <c r="T24" i="6" s="1"/>
  <c r="T25" i="6" s="1"/>
  <c r="T28" i="6" s="1"/>
  <c r="P153" i="6"/>
  <c r="P27" i="6" s="1"/>
  <c r="B174" i="6"/>
  <c r="B158" i="6" s="1"/>
  <c r="M173" i="6"/>
  <c r="F302" i="6"/>
  <c r="AB300" i="6"/>
  <c r="J35" i="8"/>
  <c r="J41" i="8" s="1"/>
  <c r="J36" i="8" s="1"/>
  <c r="AF305" i="8"/>
  <c r="AF287" i="8"/>
  <c r="AF304" i="8"/>
  <c r="F60" i="8"/>
  <c r="F10" i="8" s="1"/>
  <c r="F11" i="8" s="1"/>
  <c r="F16" i="8" s="1"/>
  <c r="AB60" i="8"/>
  <c r="AH56" i="8" s="1"/>
  <c r="AH48" i="8"/>
  <c r="W76" i="8"/>
  <c r="W13" i="8" s="1"/>
  <c r="C101" i="8"/>
  <c r="C117" i="8" s="1"/>
  <c r="C100" i="8"/>
  <c r="C116" i="8" s="1"/>
  <c r="C97" i="8"/>
  <c r="C113" i="8" s="1"/>
  <c r="Z235" i="8"/>
  <c r="Z251" i="8" s="1"/>
  <c r="Z239" i="8"/>
  <c r="AE243" i="8"/>
  <c r="X153" i="5"/>
  <c r="G25" i="6"/>
  <c r="G28" i="6" s="1"/>
  <c r="AC25" i="6"/>
  <c r="AC28" i="6" s="1"/>
  <c r="AC26" i="6" s="1"/>
  <c r="D35" i="6"/>
  <c r="D38" i="6" s="1"/>
  <c r="R57" i="6"/>
  <c r="R10" i="6" s="1"/>
  <c r="R11" i="6" s="1"/>
  <c r="R16" i="6" s="1"/>
  <c r="M73" i="6"/>
  <c r="Z89" i="6"/>
  <c r="G104" i="6"/>
  <c r="G120" i="6" s="1"/>
  <c r="G102" i="6"/>
  <c r="G118" i="6" s="1"/>
  <c r="G100" i="6"/>
  <c r="G116" i="6" s="1"/>
  <c r="G98" i="6"/>
  <c r="G114" i="6" s="1"/>
  <c r="G96" i="6"/>
  <c r="G112" i="6" s="1"/>
  <c r="G94" i="6"/>
  <c r="G110" i="6" s="1"/>
  <c r="Q153" i="6"/>
  <c r="Q27" i="6" s="1"/>
  <c r="C174" i="6"/>
  <c r="N173" i="6"/>
  <c r="G285" i="6"/>
  <c r="G303" i="6"/>
  <c r="AC300" i="6"/>
  <c r="AJ6" i="8"/>
  <c r="AG305" i="8"/>
  <c r="AG304" i="8"/>
  <c r="G60" i="8"/>
  <c r="G10" i="8" s="1"/>
  <c r="G11" i="8" s="1"/>
  <c r="G16" i="8" s="1"/>
  <c r="AC60" i="8"/>
  <c r="AC10" i="8" s="1"/>
  <c r="AC11" i="8" s="1"/>
  <c r="AC16" i="8" s="1"/>
  <c r="G156" i="8"/>
  <c r="G27" i="8" s="1"/>
  <c r="AA239" i="8"/>
  <c r="AA235" i="8"/>
  <c r="AA251" i="8" s="1"/>
  <c r="S57" i="6"/>
  <c r="S10" i="6" s="1"/>
  <c r="S11" i="6" s="1"/>
  <c r="S16" i="6" s="1"/>
  <c r="N73" i="6"/>
  <c r="N13" i="6" s="1"/>
  <c r="H104" i="6"/>
  <c r="H120" i="6" s="1"/>
  <c r="H102" i="6"/>
  <c r="H118" i="6" s="1"/>
  <c r="H100" i="6"/>
  <c r="H116" i="6" s="1"/>
  <c r="H98" i="6"/>
  <c r="H114" i="6" s="1"/>
  <c r="H96" i="6"/>
  <c r="H112" i="6" s="1"/>
  <c r="H94" i="6"/>
  <c r="H110" i="6" s="1"/>
  <c r="R153" i="6"/>
  <c r="R27" i="6" s="1"/>
  <c r="D174" i="6"/>
  <c r="D158" i="6" s="1"/>
  <c r="O175" i="6"/>
  <c r="O173" i="6"/>
  <c r="L280" i="6"/>
  <c r="L37" i="6" s="1"/>
  <c r="H300" i="6"/>
  <c r="AD300" i="6"/>
  <c r="V11" i="8"/>
  <c r="V16" i="8" s="1"/>
  <c r="AH304" i="8"/>
  <c r="H60" i="8"/>
  <c r="H10" i="8" s="1"/>
  <c r="H11" i="8" s="1"/>
  <c r="H16" i="8" s="1"/>
  <c r="AD60" i="8"/>
  <c r="AD10" i="8" s="1"/>
  <c r="AD11" i="8" s="1"/>
  <c r="AD16" i="8" s="1"/>
  <c r="AK90" i="8"/>
  <c r="M98" i="8"/>
  <c r="M114" i="8" s="1"/>
  <c r="M104" i="8"/>
  <c r="M120" i="8" s="1"/>
  <c r="M97" i="8"/>
  <c r="M113" i="8" s="1"/>
  <c r="M96" i="8"/>
  <c r="M105" i="8"/>
  <c r="M121" i="8" s="1"/>
  <c r="M106" i="8"/>
  <c r="M122" i="8" s="1"/>
  <c r="M100" i="8"/>
  <c r="M116" i="8" s="1"/>
  <c r="M102" i="8"/>
  <c r="M118" i="8" s="1"/>
  <c r="H156" i="8"/>
  <c r="H27" i="8" s="1"/>
  <c r="AB235" i="8"/>
  <c r="AB251" i="8" s="1"/>
  <c r="AA40" i="8"/>
  <c r="O73" i="6"/>
  <c r="O13" i="6" s="1"/>
  <c r="J89" i="6"/>
  <c r="J232" i="6" s="1"/>
  <c r="S153" i="6"/>
  <c r="S27" i="6" s="1"/>
  <c r="E174" i="6"/>
  <c r="E158" i="6" s="1"/>
  <c r="P173" i="6"/>
  <c r="L264" i="6"/>
  <c r="L34" i="6" s="1"/>
  <c r="L35" i="6" s="1"/>
  <c r="L38" i="6" s="1"/>
  <c r="AI304" i="8"/>
  <c r="Y219" i="8"/>
  <c r="I60" i="8"/>
  <c r="I10" i="8" s="1"/>
  <c r="I11" i="8" s="1"/>
  <c r="I16" i="8" s="1"/>
  <c r="V124" i="8"/>
  <c r="P174" i="5"/>
  <c r="J25" i="6"/>
  <c r="J28" i="6" s="1"/>
  <c r="J26" i="6" s="1"/>
  <c r="AE47" i="6"/>
  <c r="P73" i="6"/>
  <c r="P13" i="6" s="1"/>
  <c r="AE67" i="6"/>
  <c r="G93" i="6"/>
  <c r="G97" i="6"/>
  <c r="G113" i="6" s="1"/>
  <c r="G101" i="6"/>
  <c r="G117" i="6" s="1"/>
  <c r="T153" i="6"/>
  <c r="T27" i="6" s="1"/>
  <c r="F174" i="6"/>
  <c r="F158" i="6" s="1"/>
  <c r="O174" i="6"/>
  <c r="Q173" i="6"/>
  <c r="N280" i="6"/>
  <c r="N37" i="6" s="1"/>
  <c r="AC301" i="6"/>
  <c r="K303" i="6"/>
  <c r="J303" i="6"/>
  <c r="K302" i="6"/>
  <c r="J302" i="6"/>
  <c r="AF302" i="6"/>
  <c r="AF303" i="6" s="1"/>
  <c r="N287" i="8"/>
  <c r="AJ304" i="8"/>
  <c r="Z219" i="8"/>
  <c r="Z35" i="8"/>
  <c r="Z41" i="8" s="1"/>
  <c r="Z36" i="8" s="1"/>
  <c r="J60" i="8"/>
  <c r="J10" i="8" s="1"/>
  <c r="J11" i="8" s="1"/>
  <c r="J16" i="8" s="1"/>
  <c r="AA76" i="8"/>
  <c r="AA13" i="8" s="1"/>
  <c r="C104" i="8"/>
  <c r="C120" i="8" s="1"/>
  <c r="W124" i="8"/>
  <c r="Y124" i="8"/>
  <c r="V241" i="8"/>
  <c r="Q73" i="6"/>
  <c r="Q13" i="6" s="1"/>
  <c r="L89" i="6"/>
  <c r="L232" i="6" s="1"/>
  <c r="AD86" i="6"/>
  <c r="AD84" i="6"/>
  <c r="AD82" i="6"/>
  <c r="AD80" i="6"/>
  <c r="H93" i="6"/>
  <c r="AD95" i="6"/>
  <c r="AD111" i="6" s="1"/>
  <c r="AD238" i="6" s="1"/>
  <c r="H97" i="6"/>
  <c r="H113" i="6" s="1"/>
  <c r="H101" i="6"/>
  <c r="H117" i="6" s="1"/>
  <c r="P174" i="6"/>
  <c r="R173" i="6"/>
  <c r="N264" i="6"/>
  <c r="N34" i="6" s="1"/>
  <c r="N35" i="6" s="1"/>
  <c r="N38" i="6" s="1"/>
  <c r="N36" i="6" s="1"/>
  <c r="O280" i="6"/>
  <c r="O37" i="6" s="1"/>
  <c r="M301" i="6"/>
  <c r="AD301" i="6"/>
  <c r="O35" i="8"/>
  <c r="O41" i="8" s="1"/>
  <c r="AK304" i="8"/>
  <c r="K60" i="8"/>
  <c r="K10" i="8" s="1"/>
  <c r="K11" i="8" s="1"/>
  <c r="K16" i="8" s="1"/>
  <c r="AN90" i="8"/>
  <c r="W241" i="8"/>
  <c r="R73" i="6"/>
  <c r="R13" i="6" s="1"/>
  <c r="M89" i="6"/>
  <c r="M232" i="6" s="1"/>
  <c r="I104" i="6"/>
  <c r="I120" i="6" s="1"/>
  <c r="I102" i="6"/>
  <c r="I118" i="6" s="1"/>
  <c r="I100" i="6"/>
  <c r="I116" i="6" s="1"/>
  <c r="I98" i="6"/>
  <c r="I114" i="6" s="1"/>
  <c r="I96" i="6"/>
  <c r="I112" i="6" s="1"/>
  <c r="I94" i="6"/>
  <c r="I110" i="6" s="1"/>
  <c r="I103" i="6"/>
  <c r="I119" i="6" s="1"/>
  <c r="I101" i="6"/>
  <c r="I117" i="6" s="1"/>
  <c r="I99" i="6"/>
  <c r="I115" i="6" s="1"/>
  <c r="I97" i="6"/>
  <c r="I113" i="6" s="1"/>
  <c r="I95" i="6"/>
  <c r="I111" i="6" s="1"/>
  <c r="I93" i="6"/>
  <c r="H174" i="6"/>
  <c r="Q174" i="6"/>
  <c r="S173" i="6"/>
  <c r="O264" i="6"/>
  <c r="O34" i="6" s="1"/>
  <c r="O35" i="6" s="1"/>
  <c r="O38" i="6" s="1"/>
  <c r="P280" i="6"/>
  <c r="P37" i="6" s="1"/>
  <c r="AG14" i="8"/>
  <c r="AH4" i="8"/>
  <c r="P287" i="8"/>
  <c r="AL304" i="8"/>
  <c r="AL305" i="8" s="1"/>
  <c r="L60" i="8"/>
  <c r="L10" i="8" s="1"/>
  <c r="L11" i="8" s="1"/>
  <c r="L16" i="8" s="1"/>
  <c r="G124" i="8"/>
  <c r="G33" i="8"/>
  <c r="H173" i="5"/>
  <c r="AD173" i="5"/>
  <c r="S174" i="5"/>
  <c r="F300" i="5"/>
  <c r="AB300" i="5"/>
  <c r="AB302" i="5"/>
  <c r="AB303" i="5" s="1"/>
  <c r="AB304" i="5" s="1"/>
  <c r="AB305" i="5" s="1"/>
  <c r="AB306" i="5" s="1"/>
  <c r="AB307" i="5" s="1"/>
  <c r="AB308" i="5" s="1"/>
  <c r="AB309" i="5" s="1"/>
  <c r="AB310" i="5" s="1"/>
  <c r="M25" i="6"/>
  <c r="M28" i="6" s="1"/>
  <c r="AE55" i="6"/>
  <c r="S73" i="6"/>
  <c r="S13" i="6" s="1"/>
  <c r="N89" i="6"/>
  <c r="N232" i="6" s="1"/>
  <c r="J103" i="6"/>
  <c r="J119" i="6" s="1"/>
  <c r="J101" i="6"/>
  <c r="J117" i="6" s="1"/>
  <c r="J99" i="6"/>
  <c r="J115" i="6" s="1"/>
  <c r="J97" i="6"/>
  <c r="J113" i="6" s="1"/>
  <c r="J95" i="6"/>
  <c r="J111" i="6" s="1"/>
  <c r="J93" i="6"/>
  <c r="J109" i="6" s="1"/>
  <c r="R174" i="6"/>
  <c r="T173" i="6"/>
  <c r="U176" i="6"/>
  <c r="U174" i="6"/>
  <c r="P264" i="6"/>
  <c r="P34" i="6" s="1"/>
  <c r="P35" i="6" s="1"/>
  <c r="P38" i="6" s="1"/>
  <c r="Q280" i="6"/>
  <c r="Q37" i="6" s="1"/>
  <c r="AF301" i="6"/>
  <c r="AI5" i="8"/>
  <c r="Q287" i="8"/>
  <c r="AM305" i="8"/>
  <c r="AM304" i="8"/>
  <c r="M60" i="8"/>
  <c r="M10" i="8" s="1"/>
  <c r="M11" i="8" s="1"/>
  <c r="M16" i="8" s="1"/>
  <c r="U124" i="8"/>
  <c r="U251" i="8" s="1"/>
  <c r="K267" i="8"/>
  <c r="K34" i="8" s="1"/>
  <c r="AG287" i="8"/>
  <c r="U99" i="9"/>
  <c r="U115" i="9" s="1"/>
  <c r="U226" i="9"/>
  <c r="U242" i="9" s="1"/>
  <c r="R287" i="8"/>
  <c r="AN305" i="8"/>
  <c r="AN304" i="8"/>
  <c r="U76" i="8"/>
  <c r="U13" i="8" s="1"/>
  <c r="E124" i="8"/>
  <c r="E33" i="8"/>
  <c r="AD124" i="8"/>
  <c r="N104" i="8"/>
  <c r="N120" i="8" s="1"/>
  <c r="N247" i="8" s="1"/>
  <c r="N97" i="8"/>
  <c r="N103" i="8"/>
  <c r="N119" i="8" s="1"/>
  <c r="N246" i="8" s="1"/>
  <c r="N98" i="8"/>
  <c r="N114" i="8" s="1"/>
  <c r="N106" i="8"/>
  <c r="N122" i="8" s="1"/>
  <c r="N107" i="8"/>
  <c r="N123" i="8" s="1"/>
  <c r="N100" i="8"/>
  <c r="N116" i="8" s="1"/>
  <c r="B140" i="8"/>
  <c r="B24" i="8" s="1"/>
  <c r="B25" i="8" s="1"/>
  <c r="B28" i="8" s="1"/>
  <c r="AD236" i="8"/>
  <c r="AE242" i="8"/>
  <c r="U248" i="8"/>
  <c r="AE288" i="8"/>
  <c r="G23" i="9"/>
  <c r="G26" i="9" s="1"/>
  <c r="G24" i="9" s="1"/>
  <c r="AC23" i="9"/>
  <c r="AC26" i="9" s="1"/>
  <c r="AC24" i="9" s="1"/>
  <c r="J73" i="6"/>
  <c r="I300" i="6"/>
  <c r="AE300" i="6"/>
  <c r="S60" i="8"/>
  <c r="S10" i="8" s="1"/>
  <c r="AI53" i="8"/>
  <c r="V76" i="8"/>
  <c r="V13" i="8" s="1"/>
  <c r="D87" i="8"/>
  <c r="D214" i="8" s="1"/>
  <c r="D230" i="8" s="1"/>
  <c r="F124" i="8"/>
  <c r="F33" i="8"/>
  <c r="AE239" i="8"/>
  <c r="AE124" i="8"/>
  <c r="G178" i="8"/>
  <c r="V248" i="8"/>
  <c r="U239" i="8"/>
  <c r="AD23" i="9"/>
  <c r="AD26" i="9" s="1"/>
  <c r="AD24" i="9" s="1"/>
  <c r="Z69" i="9"/>
  <c r="Z13" i="9" s="1"/>
  <c r="Z15" i="9" s="1"/>
  <c r="R35" i="6"/>
  <c r="R38" i="6" s="1"/>
  <c r="C214" i="8"/>
  <c r="C230" i="8" s="1"/>
  <c r="C246" i="8" s="1"/>
  <c r="C208" i="8"/>
  <c r="C224" i="8" s="1"/>
  <c r="C240" i="8" s="1"/>
  <c r="C251" i="8"/>
  <c r="C215" i="8"/>
  <c r="C231" i="8" s="1"/>
  <c r="C247" i="8" s="1"/>
  <c r="C212" i="8"/>
  <c r="C228" i="8" s="1"/>
  <c r="C209" i="8"/>
  <c r="C225" i="8" s="1"/>
  <c r="X76" i="8"/>
  <c r="X13" i="8" s="1"/>
  <c r="G90" i="8"/>
  <c r="H124" i="8"/>
  <c r="H33" i="8"/>
  <c r="D140" i="8"/>
  <c r="D24" i="8" s="1"/>
  <c r="D25" i="8" s="1"/>
  <c r="D28" i="8" s="1"/>
  <c r="Z140" i="8"/>
  <c r="T162" i="8"/>
  <c r="R156" i="8"/>
  <c r="R27" i="8" s="1"/>
  <c r="N307" i="8"/>
  <c r="S35" i="6"/>
  <c r="S38" i="6" s="1"/>
  <c r="S36" i="6" s="1"/>
  <c r="L300" i="6"/>
  <c r="AH300" i="6"/>
  <c r="X160" i="8"/>
  <c r="V287" i="8"/>
  <c r="C76" i="8"/>
  <c r="C13" i="8" s="1"/>
  <c r="Y76" i="8"/>
  <c r="Y13" i="8" s="1"/>
  <c r="B82" i="8"/>
  <c r="AN84" i="8"/>
  <c r="AI86" i="8"/>
  <c r="I124" i="8"/>
  <c r="I33" i="8"/>
  <c r="I219" i="8" s="1"/>
  <c r="I235" i="8" s="1"/>
  <c r="E140" i="8"/>
  <c r="E24" i="8" s="1"/>
  <c r="E25" i="8" s="1"/>
  <c r="E28" i="8" s="1"/>
  <c r="E26" i="8" s="1"/>
  <c r="AA140" i="8"/>
  <c r="S156" i="8"/>
  <c r="S27" i="8" s="1"/>
  <c r="Y248" i="8"/>
  <c r="Y282" i="9"/>
  <c r="Y291" i="9"/>
  <c r="Y289" i="9"/>
  <c r="Y285" i="9"/>
  <c r="Y283" i="9"/>
  <c r="Y281" i="9"/>
  <c r="Y288" i="9"/>
  <c r="Y290" i="9"/>
  <c r="Y287" i="9"/>
  <c r="Y286" i="9"/>
  <c r="Y280" i="9"/>
  <c r="Y284" i="9"/>
  <c r="Q301" i="6"/>
  <c r="AE11" i="8"/>
  <c r="AE16" i="8" s="1"/>
  <c r="D76" i="8"/>
  <c r="D13" i="8" s="1"/>
  <c r="D15" i="8" s="1"/>
  <c r="C82" i="8"/>
  <c r="C98" i="8" s="1"/>
  <c r="C114" i="8" s="1"/>
  <c r="D89" i="8"/>
  <c r="D216" i="8" s="1"/>
  <c r="D232" i="8" s="1"/>
  <c r="D81" i="8"/>
  <c r="B81" i="8"/>
  <c r="D84" i="8"/>
  <c r="D211" i="8" s="1"/>
  <c r="D227" i="8" s="1"/>
  <c r="B87" i="8"/>
  <c r="B103" i="8" s="1"/>
  <c r="B119" i="8" s="1"/>
  <c r="AJ86" i="8"/>
  <c r="AJ87" i="8"/>
  <c r="AJ90" i="8"/>
  <c r="AJ82" i="8"/>
  <c r="AJ88" i="8"/>
  <c r="AJ85" i="8"/>
  <c r="AJ83" i="8"/>
  <c r="AJ80" i="8"/>
  <c r="AF33" i="8"/>
  <c r="AF35" i="8" s="1"/>
  <c r="AF41" i="8" s="1"/>
  <c r="AF23" i="8"/>
  <c r="F140" i="8"/>
  <c r="F24" i="8" s="1"/>
  <c r="AB140" i="8"/>
  <c r="P140" i="8"/>
  <c r="P24" i="8" s="1"/>
  <c r="P25" i="8" s="1"/>
  <c r="P28" i="8" s="1"/>
  <c r="P26" i="8" s="1"/>
  <c r="T156" i="8"/>
  <c r="T27" i="8" s="1"/>
  <c r="AC156" i="8"/>
  <c r="T160" i="8"/>
  <c r="AE162" i="8"/>
  <c r="H11" i="9"/>
  <c r="H16" i="9" s="1"/>
  <c r="T75" i="10"/>
  <c r="T13" i="10" s="1"/>
  <c r="T15" i="10" s="1"/>
  <c r="R301" i="6"/>
  <c r="N211" i="8"/>
  <c r="N227" i="8" s="1"/>
  <c r="N251" i="8"/>
  <c r="N207" i="8"/>
  <c r="N223" i="8" s="1"/>
  <c r="N239" i="8" s="1"/>
  <c r="N216" i="8"/>
  <c r="N232" i="8" s="1"/>
  <c r="N248" i="8" s="1"/>
  <c r="N208" i="8"/>
  <c r="N212" i="8"/>
  <c r="N228" i="8" s="1"/>
  <c r="N244" i="8" s="1"/>
  <c r="N209" i="8"/>
  <c r="N217" i="8"/>
  <c r="N233" i="8" s="1"/>
  <c r="N249" i="8" s="1"/>
  <c r="N213" i="8"/>
  <c r="N229" i="8" s="1"/>
  <c r="N245" i="8" s="1"/>
  <c r="B60" i="8"/>
  <c r="B10" i="8" s="1"/>
  <c r="B11" i="8" s="1"/>
  <c r="B16" i="8" s="1"/>
  <c r="E76" i="8"/>
  <c r="E13" i="8" s="1"/>
  <c r="D82" i="8"/>
  <c r="D209" i="8" s="1"/>
  <c r="D225" i="8" s="1"/>
  <c r="D88" i="8"/>
  <c r="D215" i="8" s="1"/>
  <c r="D231" i="8" s="1"/>
  <c r="AK81" i="8"/>
  <c r="AK87" i="8"/>
  <c r="AK82" i="8"/>
  <c r="AK88" i="8"/>
  <c r="AK85" i="8"/>
  <c r="AK83" i="8"/>
  <c r="AK80" i="8"/>
  <c r="K33" i="8"/>
  <c r="K124" i="8"/>
  <c r="G140" i="8"/>
  <c r="G24" i="8" s="1"/>
  <c r="G25" i="8" s="1"/>
  <c r="G28" i="8" s="1"/>
  <c r="G26" i="8" s="1"/>
  <c r="AC140" i="8"/>
  <c r="AC24" i="8" s="1"/>
  <c r="AC25" i="8" s="1"/>
  <c r="AC28" i="8" s="1"/>
  <c r="U156" i="8"/>
  <c r="U27" i="8" s="1"/>
  <c r="AD156" i="8"/>
  <c r="U160" i="8"/>
  <c r="V162" i="8"/>
  <c r="R283" i="8"/>
  <c r="R40" i="8" s="1"/>
  <c r="N302" i="6"/>
  <c r="O300" i="6"/>
  <c r="AG11" i="8"/>
  <c r="AG16" i="8" s="1"/>
  <c r="O251" i="8"/>
  <c r="O207" i="8"/>
  <c r="O223" i="8" s="1"/>
  <c r="O217" i="8"/>
  <c r="O233" i="8" s="1"/>
  <c r="O249" i="8" s="1"/>
  <c r="O216" i="8"/>
  <c r="O232" i="8" s="1"/>
  <c r="O248" i="8" s="1"/>
  <c r="O208" i="8"/>
  <c r="O224" i="8" s="1"/>
  <c r="O212" i="8"/>
  <c r="O228" i="8" s="1"/>
  <c r="O244" i="8" s="1"/>
  <c r="O209" i="8"/>
  <c r="O225" i="8" s="1"/>
  <c r="O213" i="8"/>
  <c r="O229" i="8" s="1"/>
  <c r="O210" i="8"/>
  <c r="O226" i="8" s="1"/>
  <c r="C60" i="8"/>
  <c r="C10" i="8" s="1"/>
  <c r="C11" i="8" s="1"/>
  <c r="C16" i="8" s="1"/>
  <c r="Y60" i="8"/>
  <c r="Y10" i="8" s="1"/>
  <c r="Y11" i="8" s="1"/>
  <c r="Y16" i="8" s="1"/>
  <c r="F76" i="8"/>
  <c r="F13" i="8" s="1"/>
  <c r="AB76" i="8"/>
  <c r="AB13" i="8" s="1"/>
  <c r="AJ74" i="8"/>
  <c r="G82" i="8"/>
  <c r="C85" i="8"/>
  <c r="O104" i="8"/>
  <c r="O120" i="8" s="1"/>
  <c r="O103" i="8"/>
  <c r="O119" i="8" s="1"/>
  <c r="O246" i="8" s="1"/>
  <c r="O97" i="8"/>
  <c r="O98" i="8"/>
  <c r="O114" i="8" s="1"/>
  <c r="O99" i="8"/>
  <c r="O115" i="8" s="1"/>
  <c r="O107" i="8"/>
  <c r="O123" i="8" s="1"/>
  <c r="O250" i="8" s="1"/>
  <c r="O100" i="8"/>
  <c r="O116" i="8" s="1"/>
  <c r="O243" i="8" s="1"/>
  <c r="N102" i="8"/>
  <c r="N118" i="8" s="1"/>
  <c r="L33" i="8"/>
  <c r="L124" i="8"/>
  <c r="H140" i="8"/>
  <c r="H24" i="8" s="1"/>
  <c r="H25" i="8" s="1"/>
  <c r="H28" i="8" s="1"/>
  <c r="H26" i="8" s="1"/>
  <c r="AD140" i="8"/>
  <c r="AD24" i="8" s="1"/>
  <c r="AD25" i="8" s="1"/>
  <c r="AD28" i="8" s="1"/>
  <c r="M176" i="8"/>
  <c r="M177" i="8"/>
  <c r="M178" i="8" s="1"/>
  <c r="M180" i="8"/>
  <c r="M179" i="8"/>
  <c r="L176" i="8"/>
  <c r="AI176" i="8"/>
  <c r="AI177" i="8"/>
  <c r="R212" i="8"/>
  <c r="R228" i="8" s="1"/>
  <c r="V245" i="8"/>
  <c r="B303" i="8"/>
  <c r="X303" i="8"/>
  <c r="G174" i="6"/>
  <c r="AC174" i="6"/>
  <c r="AC158" i="6" s="1"/>
  <c r="AA301" i="6"/>
  <c r="P300" i="6"/>
  <c r="F25" i="8"/>
  <c r="F28" i="8" s="1"/>
  <c r="P218" i="8"/>
  <c r="P234" i="8" s="1"/>
  <c r="P216" i="8"/>
  <c r="P232" i="8" s="1"/>
  <c r="P212" i="8"/>
  <c r="P228" i="8" s="1"/>
  <c r="P209" i="8"/>
  <c r="P217" i="8"/>
  <c r="P233" i="8" s="1"/>
  <c r="P213" i="8"/>
  <c r="P229" i="8" s="1"/>
  <c r="P210" i="8"/>
  <c r="P226" i="8" s="1"/>
  <c r="P214" i="8"/>
  <c r="P230" i="8" s="1"/>
  <c r="G76" i="8"/>
  <c r="G13" i="8" s="1"/>
  <c r="AC76" i="8"/>
  <c r="AC13" i="8" s="1"/>
  <c r="D85" i="8"/>
  <c r="D212" i="8" s="1"/>
  <c r="D228" i="8" s="1"/>
  <c r="O102" i="8"/>
  <c r="O118" i="8" s="1"/>
  <c r="I140" i="8"/>
  <c r="I24" i="8" s="1"/>
  <c r="I25" i="8" s="1"/>
  <c r="I28" i="8" s="1"/>
  <c r="I26" i="8" s="1"/>
  <c r="AE161" i="8"/>
  <c r="Y247" i="8"/>
  <c r="G267" i="8"/>
  <c r="G34" i="8" s="1"/>
  <c r="AC267" i="8"/>
  <c r="AH265" i="8" s="1"/>
  <c r="Q267" i="8"/>
  <c r="Q34" i="8" s="1"/>
  <c r="Q35" i="8" s="1"/>
  <c r="Q41" i="8" s="1"/>
  <c r="Q36" i="8" s="1"/>
  <c r="M283" i="8"/>
  <c r="M40" i="8" s="1"/>
  <c r="C305" i="8"/>
  <c r="C306" i="8"/>
  <c r="C303" i="8"/>
  <c r="C304" i="8" s="1"/>
  <c r="Y305" i="8"/>
  <c r="Y306" i="8"/>
  <c r="Y304" i="8"/>
  <c r="Y307" i="8"/>
  <c r="X11" i="10"/>
  <c r="X16" i="10" s="1"/>
  <c r="AD205" i="6"/>
  <c r="Q216" i="8"/>
  <c r="Q232" i="8" s="1"/>
  <c r="Q210" i="8"/>
  <c r="Q215" i="8"/>
  <c r="Q231" i="8" s="1"/>
  <c r="Q209" i="8"/>
  <c r="Q218" i="8"/>
  <c r="Q234" i="8" s="1"/>
  <c r="Q212" i="8"/>
  <c r="Q228" i="8" s="1"/>
  <c r="Q217" i="8"/>
  <c r="Q233" i="8" s="1"/>
  <c r="Q213" i="8"/>
  <c r="Q229" i="8" s="1"/>
  <c r="Q214" i="8"/>
  <c r="Q230" i="8" s="1"/>
  <c r="T60" i="8"/>
  <c r="T10" i="8" s="1"/>
  <c r="T11" i="8" s="1"/>
  <c r="T16" i="8" s="1"/>
  <c r="H76" i="8"/>
  <c r="H13" i="8" s="1"/>
  <c r="AD76" i="8"/>
  <c r="AD13" i="8" s="1"/>
  <c r="AL70" i="8"/>
  <c r="AL71" i="8"/>
  <c r="H80" i="8"/>
  <c r="H87" i="8"/>
  <c r="H84" i="8"/>
  <c r="Q124" i="8"/>
  <c r="H90" i="8"/>
  <c r="H85" i="8"/>
  <c r="H91" i="8" s="1"/>
  <c r="AN85" i="8"/>
  <c r="AN89" i="8"/>
  <c r="B156" i="8"/>
  <c r="B27" i="8" s="1"/>
  <c r="X156" i="8"/>
  <c r="X27" i="8" s="1"/>
  <c r="O177" i="8"/>
  <c r="N177" i="8"/>
  <c r="AJ177" i="8"/>
  <c r="AK178" i="8"/>
  <c r="X243" i="8"/>
  <c r="Z247" i="8"/>
  <c r="H267" i="8"/>
  <c r="H34" i="8" s="1"/>
  <c r="AD267" i="8"/>
  <c r="AD34" i="8" s="1"/>
  <c r="AD35" i="8" s="1"/>
  <c r="AD41" i="8" s="1"/>
  <c r="R267" i="8"/>
  <c r="R34" i="8" s="1"/>
  <c r="R35" i="8" s="1"/>
  <c r="R41" i="8" s="1"/>
  <c r="R36" i="8" s="1"/>
  <c r="J305" i="8"/>
  <c r="E303" i="8"/>
  <c r="D303" i="8"/>
  <c r="AA303" i="8"/>
  <c r="Z303" i="8"/>
  <c r="I174" i="6"/>
  <c r="AE174" i="6"/>
  <c r="N11" i="8"/>
  <c r="N16" i="8" s="1"/>
  <c r="R218" i="8"/>
  <c r="R234" i="8" s="1"/>
  <c r="R217" i="8"/>
  <c r="R233" i="8" s="1"/>
  <c r="R215" i="8"/>
  <c r="R231" i="8" s="1"/>
  <c r="R209" i="8"/>
  <c r="R213" i="8"/>
  <c r="R229" i="8" s="1"/>
  <c r="I76" i="8"/>
  <c r="AG73" i="8" s="1"/>
  <c r="AE76" i="8"/>
  <c r="AE13" i="8" s="1"/>
  <c r="C80" i="8"/>
  <c r="H88" i="8"/>
  <c r="I87" i="8"/>
  <c r="I84" i="8"/>
  <c r="R124" i="8"/>
  <c r="I90" i="8"/>
  <c r="I82" i="8"/>
  <c r="AO85" i="8"/>
  <c r="AO86" i="8"/>
  <c r="O96" i="8"/>
  <c r="O112" i="8" s="1"/>
  <c r="C156" i="8"/>
  <c r="C27" i="8" s="1"/>
  <c r="Y156" i="8"/>
  <c r="Y27" i="8" s="1"/>
  <c r="Y26" i="8" s="1"/>
  <c r="V235" i="8"/>
  <c r="I267" i="8"/>
  <c r="I34" i="8" s="1"/>
  <c r="AE267" i="8"/>
  <c r="AE34" i="8" s="1"/>
  <c r="O283" i="8"/>
  <c r="O40" i="8" s="1"/>
  <c r="AE68" i="6"/>
  <c r="AE70" i="6"/>
  <c r="U173" i="6"/>
  <c r="J174" i="6"/>
  <c r="AF174" i="6"/>
  <c r="U175" i="6"/>
  <c r="T301" i="6"/>
  <c r="O11" i="8"/>
  <c r="O16" i="8" s="1"/>
  <c r="AE25" i="8"/>
  <c r="AE28" i="8" s="1"/>
  <c r="AE26" i="8" s="1"/>
  <c r="AE160" i="8"/>
  <c r="J76" i="8"/>
  <c r="AF76" i="8"/>
  <c r="AF13" i="8" s="1"/>
  <c r="D80" i="8"/>
  <c r="I88" i="8"/>
  <c r="S107" i="8"/>
  <c r="S123" i="8" s="1"/>
  <c r="S250" i="8" s="1"/>
  <c r="S97" i="8"/>
  <c r="S98" i="8"/>
  <c r="S114" i="8" s="1"/>
  <c r="S241" i="8" s="1"/>
  <c r="S105" i="8"/>
  <c r="S121" i="8" s="1"/>
  <c r="S106" i="8"/>
  <c r="S122" i="8" s="1"/>
  <c r="S96" i="8"/>
  <c r="L140" i="8"/>
  <c r="L24" i="8" s="1"/>
  <c r="L25" i="8" s="1"/>
  <c r="L28" i="8" s="1"/>
  <c r="L26" i="8" s="1"/>
  <c r="V161" i="8"/>
  <c r="D156" i="8"/>
  <c r="D27" i="8" s="1"/>
  <c r="AH176" i="8"/>
  <c r="W178" i="8"/>
  <c r="Q176" i="8"/>
  <c r="Q177" i="8"/>
  <c r="Q178" i="8"/>
  <c r="P178" i="8"/>
  <c r="P177" i="8"/>
  <c r="P176" i="8"/>
  <c r="AM176" i="8"/>
  <c r="AM177" i="8" s="1"/>
  <c r="AM178" i="8"/>
  <c r="W235" i="8"/>
  <c r="W251" i="8" s="1"/>
  <c r="W239" i="8"/>
  <c r="AB247" i="8"/>
  <c r="J267" i="8"/>
  <c r="J34" i="8" s="1"/>
  <c r="AF267" i="8"/>
  <c r="AC287" i="8"/>
  <c r="S287" i="8"/>
  <c r="AL81" i="8"/>
  <c r="AL82" i="8"/>
  <c r="AL88" i="8"/>
  <c r="V156" i="8"/>
  <c r="V27" i="8" s="1"/>
  <c r="V26" i="8" s="1"/>
  <c r="C177" i="8"/>
  <c r="V240" i="8"/>
  <c r="S245" i="8"/>
  <c r="AD287" i="8"/>
  <c r="P291" i="8"/>
  <c r="P307" i="8"/>
  <c r="T287" i="8"/>
  <c r="G85" i="8"/>
  <c r="G80" i="8"/>
  <c r="AM87" i="8"/>
  <c r="AM82" i="8"/>
  <c r="W156" i="8"/>
  <c r="W27" i="8" s="1"/>
  <c r="W26" i="8" s="1"/>
  <c r="W240" i="8"/>
  <c r="AD243" i="8"/>
  <c r="S283" i="8"/>
  <c r="S40" i="8" s="1"/>
  <c r="I171" i="9"/>
  <c r="L175" i="10"/>
  <c r="L176" i="10"/>
  <c r="C176" i="8"/>
  <c r="Y176" i="8"/>
  <c r="Y177" i="8" s="1"/>
  <c r="AF243" i="8"/>
  <c r="U283" i="8"/>
  <c r="U40" i="8" s="1"/>
  <c r="W287" i="8"/>
  <c r="AI88" i="8"/>
  <c r="D176" i="8"/>
  <c r="Z176" i="8"/>
  <c r="AG243" i="8"/>
  <c r="AB244" i="8"/>
  <c r="U267" i="8"/>
  <c r="U34" i="8" s="1"/>
  <c r="U35" i="8" s="1"/>
  <c r="U41" i="8" s="1"/>
  <c r="V283" i="8"/>
  <c r="V40" i="8" s="1"/>
  <c r="V36" i="8" s="1"/>
  <c r="U220" i="9"/>
  <c r="U93" i="9"/>
  <c r="U109" i="9" s="1"/>
  <c r="AC132" i="9"/>
  <c r="Q171" i="9"/>
  <c r="T298" i="9"/>
  <c r="T201" i="9"/>
  <c r="K80" i="8"/>
  <c r="K86" i="8"/>
  <c r="K81" i="8"/>
  <c r="P124" i="8"/>
  <c r="N156" i="8"/>
  <c r="N27" i="8" s="1"/>
  <c r="E176" i="8"/>
  <c r="E177" i="8"/>
  <c r="AA176" i="8"/>
  <c r="U250" i="8"/>
  <c r="W283" i="8"/>
  <c r="W40" i="8" s="1"/>
  <c r="H283" i="8"/>
  <c r="H40" i="8" s="1"/>
  <c r="J69" i="9"/>
  <c r="J13" i="9" s="1"/>
  <c r="V220" i="9"/>
  <c r="V93" i="9"/>
  <c r="V109" i="9" s="1"/>
  <c r="K297" i="9"/>
  <c r="K296" i="9"/>
  <c r="Y287" i="8"/>
  <c r="K82" i="8"/>
  <c r="G84" i="8"/>
  <c r="AL85" i="8"/>
  <c r="G87" i="8"/>
  <c r="AB176" i="8"/>
  <c r="AB160" i="8" s="1"/>
  <c r="AD244" i="8"/>
  <c r="W267" i="8"/>
  <c r="W34" i="8" s="1"/>
  <c r="W35" i="8" s="1"/>
  <c r="W41" i="8" s="1"/>
  <c r="W36" i="8" s="1"/>
  <c r="I149" i="9"/>
  <c r="I25" i="9" s="1"/>
  <c r="AH264" i="8"/>
  <c r="AH259" i="8"/>
  <c r="AH82" i="8"/>
  <c r="AM85" i="8"/>
  <c r="K90" i="8"/>
  <c r="T161" i="8"/>
  <c r="R177" i="8"/>
  <c r="J178" i="8"/>
  <c r="J179" i="8"/>
  <c r="AC176" i="8"/>
  <c r="AC177" i="8"/>
  <c r="AC235" i="8"/>
  <c r="AC251" i="8" s="1"/>
  <c r="AE244" i="8"/>
  <c r="V246" i="8"/>
  <c r="B267" i="8"/>
  <c r="B34" i="8" s="1"/>
  <c r="B35" i="8" s="1"/>
  <c r="B41" i="8" s="1"/>
  <c r="B36" i="8" s="1"/>
  <c r="X267" i="8"/>
  <c r="X34" i="8" s="1"/>
  <c r="X35" i="8" s="1"/>
  <c r="X41" i="8" s="1"/>
  <c r="X36" i="8" s="1"/>
  <c r="AH256" i="8"/>
  <c r="AD283" i="8"/>
  <c r="AH274" i="8" s="1"/>
  <c r="AO305" i="8"/>
  <c r="D15" i="9"/>
  <c r="U161" i="8"/>
  <c r="S177" i="8"/>
  <c r="H177" i="8"/>
  <c r="AG245" i="8"/>
  <c r="C267" i="8"/>
  <c r="C34" i="8" s="1"/>
  <c r="C35" i="8" s="1"/>
  <c r="C41" i="8" s="1"/>
  <c r="C36" i="8" s="1"/>
  <c r="Y267" i="8"/>
  <c r="Y34" i="8" s="1"/>
  <c r="Y35" i="8" s="1"/>
  <c r="Y41" i="8" s="1"/>
  <c r="Y36" i="8" s="1"/>
  <c r="AE283" i="8"/>
  <c r="AE40" i="8" s="1"/>
  <c r="D284" i="9"/>
  <c r="D280" i="9"/>
  <c r="M69" i="9"/>
  <c r="M13" i="9" s="1"/>
  <c r="F69" i="9"/>
  <c r="F13" i="9" s="1"/>
  <c r="F15" i="9" s="1"/>
  <c r="AB69" i="9"/>
  <c r="AB13" i="9" s="1"/>
  <c r="AB15" i="9" s="1"/>
  <c r="Y26" i="10"/>
  <c r="Y172" i="10" s="1"/>
  <c r="U298" i="10"/>
  <c r="U38" i="10"/>
  <c r="AB304" i="8"/>
  <c r="B83" i="8"/>
  <c r="B99" i="8" s="1"/>
  <c r="B115" i="8" s="1"/>
  <c r="B89" i="8"/>
  <c r="B216" i="8" s="1"/>
  <c r="B232" i="8" s="1"/>
  <c r="B90" i="8"/>
  <c r="B217" i="8" s="1"/>
  <c r="B233" i="8" s="1"/>
  <c r="B84" i="8"/>
  <c r="AH80" i="8"/>
  <c r="AN80" i="8" s="1"/>
  <c r="AI81" i="8"/>
  <c r="AH81" i="8"/>
  <c r="I177" i="8"/>
  <c r="AE179" i="8"/>
  <c r="AE240" i="8"/>
  <c r="AE235" i="8"/>
  <c r="AE251" i="8" s="1"/>
  <c r="T247" i="8"/>
  <c r="D267" i="8"/>
  <c r="D34" i="8" s="1"/>
  <c r="D35" i="8" s="1"/>
  <c r="D41" i="8" s="1"/>
  <c r="D36" i="8" s="1"/>
  <c r="Z267" i="8"/>
  <c r="Z34" i="8" s="1"/>
  <c r="C24" i="9"/>
  <c r="T280" i="9"/>
  <c r="T200" i="9" s="1"/>
  <c r="T283" i="9"/>
  <c r="T286" i="9"/>
  <c r="T289" i="9"/>
  <c r="T290" i="9"/>
  <c r="T291" i="9"/>
  <c r="T287" i="9"/>
  <c r="T285" i="9"/>
  <c r="T284" i="9"/>
  <c r="N69" i="9"/>
  <c r="N13" i="9" s="1"/>
  <c r="G69" i="9"/>
  <c r="G13" i="9" s="1"/>
  <c r="G15" i="9" s="1"/>
  <c r="AC69" i="9"/>
  <c r="T281" i="9"/>
  <c r="V36" i="10"/>
  <c r="Y224" i="11"/>
  <c r="Y113" i="11"/>
  <c r="S35" i="8"/>
  <c r="S41" i="8" s="1"/>
  <c r="K84" i="8"/>
  <c r="B86" i="8"/>
  <c r="B102" i="8" s="1"/>
  <c r="B118" i="8" s="1"/>
  <c r="K87" i="8"/>
  <c r="AI90" i="8"/>
  <c r="C89" i="8"/>
  <c r="C105" i="8" s="1"/>
  <c r="C121" i="8" s="1"/>
  <c r="C90" i="8"/>
  <c r="C217" i="8" s="1"/>
  <c r="C233" i="8" s="1"/>
  <c r="C84" i="8"/>
  <c r="C211" i="8" s="1"/>
  <c r="C227" i="8" s="1"/>
  <c r="J177" i="8"/>
  <c r="AF177" i="8"/>
  <c r="V242" i="8"/>
  <c r="U247" i="8"/>
  <c r="Y235" i="8"/>
  <c r="Y251" i="8" s="1"/>
  <c r="V303" i="8"/>
  <c r="AE4" i="9"/>
  <c r="AE5" i="9" s="1"/>
  <c r="AD14" i="9" s="1"/>
  <c r="AD15" i="9" s="1"/>
  <c r="D24" i="9"/>
  <c r="AC160" i="8"/>
  <c r="AD304" i="8"/>
  <c r="T35" i="8"/>
  <c r="T41" i="8" s="1"/>
  <c r="T36" i="8" s="1"/>
  <c r="AI74" i="8"/>
  <c r="G81" i="8"/>
  <c r="C83" i="8"/>
  <c r="AH84" i="8"/>
  <c r="C86" i="8"/>
  <c r="C213" i="8" s="1"/>
  <c r="C229" i="8" s="1"/>
  <c r="AH87" i="8"/>
  <c r="G89" i="8"/>
  <c r="D91" i="8"/>
  <c r="D124" i="8"/>
  <c r="AD176" i="8"/>
  <c r="K177" i="8"/>
  <c r="AG177" i="8"/>
  <c r="AG240" i="8"/>
  <c r="W242" i="8"/>
  <c r="AF249" i="8"/>
  <c r="F267" i="8"/>
  <c r="F34" i="8" s="1"/>
  <c r="AB267" i="8"/>
  <c r="W305" i="8"/>
  <c r="W304" i="8"/>
  <c r="Z24" i="9"/>
  <c r="V33" i="9"/>
  <c r="V292" i="9" s="1"/>
  <c r="C69" i="9"/>
  <c r="C13" i="9" s="1"/>
  <c r="C15" i="9" s="1"/>
  <c r="Y69" i="9"/>
  <c r="B171" i="9"/>
  <c r="N276" i="9"/>
  <c r="N34" i="9" s="1"/>
  <c r="T282" i="9"/>
  <c r="G15" i="10"/>
  <c r="AP383" i="13"/>
  <c r="AO383" i="13"/>
  <c r="AO384" i="13"/>
  <c r="J11" i="9"/>
  <c r="J16" i="9" s="1"/>
  <c r="J15" i="9" s="1"/>
  <c r="M175" i="10"/>
  <c r="M177" i="10"/>
  <c r="M176" i="10"/>
  <c r="X266" i="11"/>
  <c r="X34" i="11" s="1"/>
  <c r="E267" i="8"/>
  <c r="E34" i="8" s="1"/>
  <c r="AA267" i="8"/>
  <c r="P283" i="8"/>
  <c r="P40" i="8" s="1"/>
  <c r="N290" i="8"/>
  <c r="B15" i="9"/>
  <c r="AD264" i="9"/>
  <c r="AD274" i="9"/>
  <c r="X172" i="9"/>
  <c r="U234" i="9"/>
  <c r="F15" i="10"/>
  <c r="AD305" i="8"/>
  <c r="Z33" i="9"/>
  <c r="Z292" i="9" s="1"/>
  <c r="K69" i="9"/>
  <c r="K13" i="9" s="1"/>
  <c r="P299" i="12"/>
  <c r="P39" i="12"/>
  <c r="L282" i="10"/>
  <c r="L39" i="10" s="1"/>
  <c r="L36" i="10" s="1"/>
  <c r="T267" i="8"/>
  <c r="T34" i="8" s="1"/>
  <c r="Q15" i="9"/>
  <c r="E24" i="9"/>
  <c r="O69" i="9"/>
  <c r="O13" i="9" s="1"/>
  <c r="H69" i="9"/>
  <c r="H13" i="9" s="1"/>
  <c r="L149" i="9"/>
  <c r="L25" i="9" s="1"/>
  <c r="L24" i="9" s="1"/>
  <c r="K149" i="9"/>
  <c r="K25" i="9" s="1"/>
  <c r="M276" i="9"/>
  <c r="M34" i="9" s="1"/>
  <c r="M33" i="9" s="1"/>
  <c r="M292" i="9" s="1"/>
  <c r="AF250" i="8"/>
  <c r="G283" i="8"/>
  <c r="G40" i="8" s="1"/>
  <c r="R11" i="9"/>
  <c r="R16" i="9" s="1"/>
  <c r="R15" i="9" s="1"/>
  <c r="F24" i="9"/>
  <c r="AC52" i="9"/>
  <c r="AC51" i="9"/>
  <c r="AC50" i="9"/>
  <c r="P69" i="9"/>
  <c r="P13" i="9" s="1"/>
  <c r="P15" i="9" s="1"/>
  <c r="I69" i="9"/>
  <c r="I13" i="9" s="1"/>
  <c r="H149" i="9"/>
  <c r="H25" i="9" s="1"/>
  <c r="H24" i="9" s="1"/>
  <c r="S173" i="9"/>
  <c r="I86" i="8"/>
  <c r="AI87" i="8"/>
  <c r="Y249" i="8"/>
  <c r="AB239" i="8"/>
  <c r="J283" i="8"/>
  <c r="J40" i="8" s="1"/>
  <c r="I23" i="9"/>
  <c r="I26" i="9" s="1"/>
  <c r="S69" i="9"/>
  <c r="S13" i="9" s="1"/>
  <c r="S15" i="9" s="1"/>
  <c r="L69" i="9"/>
  <c r="L13" i="9" s="1"/>
  <c r="X223" i="9"/>
  <c r="X239" i="9" s="1"/>
  <c r="X96" i="9"/>
  <c r="X112" i="9" s="1"/>
  <c r="AA149" i="9"/>
  <c r="AA25" i="9" s="1"/>
  <c r="AA24" i="9" s="1"/>
  <c r="P169" i="9"/>
  <c r="O169" i="9"/>
  <c r="AC239" i="8"/>
  <c r="Z243" i="8"/>
  <c r="Y245" i="8"/>
  <c r="Z249" i="8"/>
  <c r="P267" i="8"/>
  <c r="P34" i="8" s="1"/>
  <c r="P35" i="8" s="1"/>
  <c r="P41" i="8" s="1"/>
  <c r="P36" i="8" s="1"/>
  <c r="AA7" i="9"/>
  <c r="J23" i="9"/>
  <c r="J26" i="9" s="1"/>
  <c r="J24" i="9" s="1"/>
  <c r="T69" i="9"/>
  <c r="T13" i="9" s="1"/>
  <c r="T15" i="9" s="1"/>
  <c r="U227" i="9"/>
  <c r="U243" i="9" s="1"/>
  <c r="U100" i="9"/>
  <c r="U116" i="9" s="1"/>
  <c r="Q177" i="10"/>
  <c r="AD239" i="8"/>
  <c r="AA243" i="8"/>
  <c r="F283" i="8"/>
  <c r="F40" i="8" s="1"/>
  <c r="AB283" i="8"/>
  <c r="L283" i="8"/>
  <c r="L40" i="8" s="1"/>
  <c r="K305" i="8"/>
  <c r="K23" i="9"/>
  <c r="K26" i="9" s="1"/>
  <c r="K24" i="9" s="1"/>
  <c r="V227" i="9"/>
  <c r="V243" i="9" s="1"/>
  <c r="V100" i="9"/>
  <c r="V116" i="9" s="1"/>
  <c r="P35" i="10"/>
  <c r="P40" i="10" s="1"/>
  <c r="J298" i="10"/>
  <c r="J38" i="10"/>
  <c r="R245" i="11"/>
  <c r="R119" i="11"/>
  <c r="R230" i="11"/>
  <c r="U177" i="8"/>
  <c r="U178" i="8"/>
  <c r="AB249" i="8"/>
  <c r="S304" i="8"/>
  <c r="S288" i="8" s="1"/>
  <c r="AO304" i="8"/>
  <c r="V69" i="9"/>
  <c r="V13" i="9" s="1"/>
  <c r="V15" i="9" s="1"/>
  <c r="V99" i="9"/>
  <c r="V115" i="9" s="1"/>
  <c r="V242" i="9" s="1"/>
  <c r="X149" i="9"/>
  <c r="Q36" i="10"/>
  <c r="G298" i="10"/>
  <c r="G38" i="10"/>
  <c r="Y155" i="10"/>
  <c r="Y27" i="10" s="1"/>
  <c r="R91" i="11"/>
  <c r="R12" i="11" s="1"/>
  <c r="O156" i="8"/>
  <c r="O27" i="8" s="1"/>
  <c r="AF239" i="8"/>
  <c r="AE241" i="8"/>
  <c r="S242" i="8"/>
  <c r="S248" i="8"/>
  <c r="AC249" i="8"/>
  <c r="AD235" i="8"/>
  <c r="T304" i="8"/>
  <c r="T305" i="8"/>
  <c r="W69" i="9"/>
  <c r="W13" i="9" s="1"/>
  <c r="W15" i="9" s="1"/>
  <c r="X85" i="9"/>
  <c r="X90" i="9"/>
  <c r="X217" i="9"/>
  <c r="U94" i="9"/>
  <c r="U110" i="9" s="1"/>
  <c r="U221" i="9"/>
  <c r="U237" i="9" s="1"/>
  <c r="X227" i="9"/>
  <c r="X100" i="9"/>
  <c r="X116" i="9" s="1"/>
  <c r="N171" i="9"/>
  <c r="X59" i="11"/>
  <c r="X10" i="11" s="1"/>
  <c r="X11" i="11" s="1"/>
  <c r="X16" i="11" s="1"/>
  <c r="AK177" i="8"/>
  <c r="V178" i="8"/>
  <c r="AG239" i="8"/>
  <c r="T242" i="8"/>
  <c r="AC245" i="8"/>
  <c r="U304" i="8"/>
  <c r="N23" i="9"/>
  <c r="N26" i="9" s="1"/>
  <c r="N24" i="9" s="1"/>
  <c r="R32" i="9"/>
  <c r="R35" i="9" s="1"/>
  <c r="G33" i="9"/>
  <c r="G292" i="9" s="1"/>
  <c r="X69" i="9"/>
  <c r="V94" i="9"/>
  <c r="V110" i="9" s="1"/>
  <c r="V221" i="9"/>
  <c r="W176" i="10"/>
  <c r="V173" i="9"/>
  <c r="F276" i="9"/>
  <c r="F34" i="9" s="1"/>
  <c r="F33" i="9" s="1"/>
  <c r="F292" i="9" s="1"/>
  <c r="E303" i="10"/>
  <c r="Q227" i="11"/>
  <c r="Q243" i="11" s="1"/>
  <c r="Q218" i="11"/>
  <c r="Q33" i="11" s="1"/>
  <c r="Q35" i="11" s="1"/>
  <c r="Q40" i="11" s="1"/>
  <c r="Q36" i="11" s="1"/>
  <c r="AC283" i="8"/>
  <c r="AC40" i="8" s="1"/>
  <c r="F303" i="8"/>
  <c r="M23" i="9"/>
  <c r="M26" i="9" s="1"/>
  <c r="M24" i="9" s="1"/>
  <c r="R23" i="9"/>
  <c r="R26" i="9" s="1"/>
  <c r="X220" i="9"/>
  <c r="X93" i="9"/>
  <c r="X109" i="9" s="1"/>
  <c r="X105" i="9"/>
  <c r="X232" i="9" s="1"/>
  <c r="X153" i="9"/>
  <c r="X155" i="9"/>
  <c r="R171" i="9"/>
  <c r="AC259" i="9"/>
  <c r="AD253" i="9"/>
  <c r="AD248" i="9"/>
  <c r="AD254" i="9"/>
  <c r="AD249" i="9"/>
  <c r="AD256" i="9"/>
  <c r="AD251" i="9"/>
  <c r="AD258" i="9"/>
  <c r="AD250" i="9"/>
  <c r="G276" i="9"/>
  <c r="G34" i="9" s="1"/>
  <c r="R149" i="9"/>
  <c r="R25" i="9" s="1"/>
  <c r="R276" i="9"/>
  <c r="R34" i="9" s="1"/>
  <c r="H276" i="9"/>
  <c r="H34" i="9" s="1"/>
  <c r="H33" i="9" s="1"/>
  <c r="H292" i="9" s="1"/>
  <c r="AD306" i="8"/>
  <c r="AD132" i="9"/>
  <c r="S149" i="9"/>
  <c r="S25" i="9" s="1"/>
  <c r="S24" i="9" s="1"/>
  <c r="U170" i="9"/>
  <c r="U169" i="9"/>
  <c r="V238" i="9"/>
  <c r="AA244" i="9"/>
  <c r="AB228" i="9"/>
  <c r="AB244" i="9" s="1"/>
  <c r="S276" i="9"/>
  <c r="S34" i="9" s="1"/>
  <c r="S33" i="9" s="1"/>
  <c r="S292" i="9" s="1"/>
  <c r="C11" i="10"/>
  <c r="C16" i="10" s="1"/>
  <c r="S159" i="11"/>
  <c r="AF283" i="8"/>
  <c r="AF40" i="8" s="1"/>
  <c r="I303" i="8"/>
  <c r="T149" i="9"/>
  <c r="T25" i="9" s="1"/>
  <c r="T24" i="9" s="1"/>
  <c r="C276" i="9"/>
  <c r="C34" i="9" s="1"/>
  <c r="C33" i="9" s="1"/>
  <c r="C292" i="9" s="1"/>
  <c r="L306" i="10"/>
  <c r="V122" i="11"/>
  <c r="V249" i="11" s="1"/>
  <c r="V170" i="11"/>
  <c r="T239" i="11"/>
  <c r="I11" i="9"/>
  <c r="I16" i="9" s="1"/>
  <c r="U149" i="9"/>
  <c r="U25" i="9" s="1"/>
  <c r="U24" i="9" s="1"/>
  <c r="P149" i="9"/>
  <c r="P25" i="9" s="1"/>
  <c r="P24" i="9" s="1"/>
  <c r="AC257" i="9"/>
  <c r="U276" i="9"/>
  <c r="U34" i="9" s="1"/>
  <c r="U33" i="9" s="1"/>
  <c r="U292" i="9" s="1"/>
  <c r="V121" i="11"/>
  <c r="V107" i="11"/>
  <c r="V23" i="11" s="1"/>
  <c r="V25" i="11" s="1"/>
  <c r="V28" i="11" s="1"/>
  <c r="V26" i="11" s="1"/>
  <c r="T222" i="11"/>
  <c r="T218" i="11"/>
  <c r="T33" i="11" s="1"/>
  <c r="V149" i="9"/>
  <c r="V25" i="9" s="1"/>
  <c r="V24" i="9" s="1"/>
  <c r="Q149" i="9"/>
  <c r="Q25" i="9" s="1"/>
  <c r="Q24" i="9" s="1"/>
  <c r="AD257" i="9"/>
  <c r="V276" i="9"/>
  <c r="V34" i="9" s="1"/>
  <c r="E296" i="9"/>
  <c r="E297" i="9"/>
  <c r="E298" i="9" s="1"/>
  <c r="AA297" i="9"/>
  <c r="W25" i="10"/>
  <c r="W28" i="10" s="1"/>
  <c r="K303" i="10"/>
  <c r="X159" i="11"/>
  <c r="E117" i="11"/>
  <c r="E165" i="11"/>
  <c r="Y167" i="11"/>
  <c r="Y119" i="11"/>
  <c r="Y246" i="11" s="1"/>
  <c r="W121" i="11"/>
  <c r="W248" i="11" s="1"/>
  <c r="W107" i="11"/>
  <c r="W23" i="11" s="1"/>
  <c r="L307" i="8"/>
  <c r="K11" i="9"/>
  <c r="K16" i="9" s="1"/>
  <c r="K15" i="9" s="1"/>
  <c r="L32" i="9"/>
  <c r="L35" i="9" s="1"/>
  <c r="U97" i="9"/>
  <c r="U113" i="9" s="1"/>
  <c r="U224" i="9"/>
  <c r="W149" i="9"/>
  <c r="W25" i="9" s="1"/>
  <c r="W24" i="9" s="1"/>
  <c r="AD252" i="9"/>
  <c r="W276" i="9"/>
  <c r="F296" i="9"/>
  <c r="AB297" i="9"/>
  <c r="X25" i="10"/>
  <c r="X28" i="10" s="1"/>
  <c r="X121" i="11"/>
  <c r="X169" i="11"/>
  <c r="L11" i="9"/>
  <c r="L16" i="9" s="1"/>
  <c r="V97" i="9"/>
  <c r="V113" i="9" s="1"/>
  <c r="V224" i="9"/>
  <c r="T169" i="9"/>
  <c r="C169" i="9"/>
  <c r="Y169" i="9"/>
  <c r="S297" i="9"/>
  <c r="G296" i="9"/>
  <c r="G297" i="9"/>
  <c r="AC296" i="9"/>
  <c r="H15" i="10"/>
  <c r="O303" i="8"/>
  <c r="AK303" i="8"/>
  <c r="M11" i="9"/>
  <c r="M16" i="9" s="1"/>
  <c r="M15" i="9" s="1"/>
  <c r="N32" i="9"/>
  <c r="N35" i="9" s="1"/>
  <c r="H296" i="9"/>
  <c r="I297" i="9"/>
  <c r="H297" i="9"/>
  <c r="AD296" i="9"/>
  <c r="I15" i="10"/>
  <c r="I162" i="11"/>
  <c r="I114" i="11"/>
  <c r="P308" i="8"/>
  <c r="N11" i="9"/>
  <c r="N16" i="9" s="1"/>
  <c r="O32" i="9"/>
  <c r="O35" i="9" s="1"/>
  <c r="O33" i="9" s="1"/>
  <c r="O292" i="9" s="1"/>
  <c r="U217" i="9"/>
  <c r="U233" i="9" s="1"/>
  <c r="U85" i="9"/>
  <c r="X234" i="9"/>
  <c r="V223" i="9"/>
  <c r="V239" i="9" s="1"/>
  <c r="V96" i="9"/>
  <c r="V112" i="9" s="1"/>
  <c r="X97" i="9"/>
  <c r="X113" i="9" s="1"/>
  <c r="X224" i="9"/>
  <c r="X240" i="9" s="1"/>
  <c r="X91" i="9"/>
  <c r="X107" i="9" s="1"/>
  <c r="U96" i="9"/>
  <c r="U112" i="9" s="1"/>
  <c r="U239" i="9" s="1"/>
  <c r="W170" i="9"/>
  <c r="V156" i="9"/>
  <c r="AD255" i="9"/>
  <c r="I296" i="9"/>
  <c r="J15" i="10"/>
  <c r="AC56" i="10"/>
  <c r="AC58" i="10" s="1"/>
  <c r="W10" i="10"/>
  <c r="W11" i="10" s="1"/>
  <c r="W16" i="10" s="1"/>
  <c r="W15" i="10" s="1"/>
  <c r="J75" i="10"/>
  <c r="J13" i="10" s="1"/>
  <c r="S75" i="10"/>
  <c r="S13" i="10" s="1"/>
  <c r="S15" i="10" s="1"/>
  <c r="J113" i="11"/>
  <c r="J161" i="11"/>
  <c r="J162" i="11"/>
  <c r="J114" i="11"/>
  <c r="J241" i="11" s="1"/>
  <c r="O11" i="9"/>
  <c r="O16" i="9" s="1"/>
  <c r="P32" i="9"/>
  <c r="P35" i="9" s="1"/>
  <c r="V217" i="9"/>
  <c r="V85" i="9"/>
  <c r="V90" i="9"/>
  <c r="F170" i="9"/>
  <c r="F172" i="9"/>
  <c r="F171" i="9"/>
  <c r="AB170" i="9"/>
  <c r="AB169" i="9"/>
  <c r="AC170" i="9"/>
  <c r="J296" i="9"/>
  <c r="J297" i="9"/>
  <c r="J298" i="9" s="1"/>
  <c r="K11" i="10"/>
  <c r="K16" i="10" s="1"/>
  <c r="B15" i="10"/>
  <c r="AD52" i="10"/>
  <c r="AD51" i="10"/>
  <c r="AD50" i="10"/>
  <c r="AD49" i="10"/>
  <c r="AD48" i="10"/>
  <c r="AD56" i="10"/>
  <c r="X10" i="10"/>
  <c r="AD54" i="10"/>
  <c r="AD53" i="10"/>
  <c r="E75" i="10"/>
  <c r="E13" i="10" s="1"/>
  <c r="E15" i="10" s="1"/>
  <c r="AA75" i="10"/>
  <c r="AA13" i="10" s="1"/>
  <c r="AA15" i="10" s="1"/>
  <c r="I176" i="10"/>
  <c r="K113" i="11"/>
  <c r="K161" i="11"/>
  <c r="K162" i="11"/>
  <c r="K114" i="11"/>
  <c r="K241" i="11" s="1"/>
  <c r="D170" i="9"/>
  <c r="Z170" i="9"/>
  <c r="X276" i="9"/>
  <c r="X34" i="9" s="1"/>
  <c r="X33" i="9" s="1"/>
  <c r="X292" i="9" s="1"/>
  <c r="O303" i="9"/>
  <c r="L298" i="9"/>
  <c r="L297" i="9"/>
  <c r="L296" i="9"/>
  <c r="M15" i="10"/>
  <c r="G26" i="10"/>
  <c r="N175" i="10"/>
  <c r="N176" i="10" s="1"/>
  <c r="Y159" i="11"/>
  <c r="E170" i="9"/>
  <c r="N297" i="9"/>
  <c r="N298" i="9" s="1"/>
  <c r="M297" i="9"/>
  <c r="M298" i="9" s="1"/>
  <c r="N296" i="9"/>
  <c r="M296" i="9"/>
  <c r="M300" i="9"/>
  <c r="M299" i="9"/>
  <c r="V176" i="10"/>
  <c r="O177" i="10"/>
  <c r="P175" i="10"/>
  <c r="O175" i="10"/>
  <c r="O176" i="10" s="1"/>
  <c r="U153" i="9"/>
  <c r="G169" i="9"/>
  <c r="AC169" i="9"/>
  <c r="X75" i="10"/>
  <c r="X176" i="10"/>
  <c r="R178" i="10"/>
  <c r="O159" i="11"/>
  <c r="AI89" i="12"/>
  <c r="AI84" i="12"/>
  <c r="AI91" i="12" s="1"/>
  <c r="V153" i="9"/>
  <c r="H169" i="9"/>
  <c r="AD169" i="9"/>
  <c r="C75" i="10"/>
  <c r="C13" i="10" s="1"/>
  <c r="S177" i="10"/>
  <c r="P159" i="11"/>
  <c r="P25" i="11"/>
  <c r="P28" i="11" s="1"/>
  <c r="P26" i="11" s="1"/>
  <c r="AG41" i="9"/>
  <c r="AG51" i="9"/>
  <c r="U238" i="9"/>
  <c r="V241" i="9"/>
  <c r="Z169" i="9"/>
  <c r="I172" i="9"/>
  <c r="R298" i="9"/>
  <c r="R297" i="9"/>
  <c r="R11" i="10"/>
  <c r="R16" i="10" s="1"/>
  <c r="W266" i="11"/>
  <c r="W34" i="11" s="1"/>
  <c r="AA169" i="9"/>
  <c r="J169" i="9"/>
  <c r="P25" i="10"/>
  <c r="P28" i="10" s="1"/>
  <c r="P26" i="10" s="1"/>
  <c r="N59" i="11"/>
  <c r="N10" i="11" s="1"/>
  <c r="N11" i="11" s="1"/>
  <c r="N16" i="11" s="1"/>
  <c r="Q122" i="11"/>
  <c r="Q170" i="11"/>
  <c r="AG42" i="9"/>
  <c r="U232" i="9"/>
  <c r="V235" i="9"/>
  <c r="X241" i="9"/>
  <c r="K169" i="9"/>
  <c r="Z276" i="9"/>
  <c r="Z34" i="9" s="1"/>
  <c r="D26" i="10"/>
  <c r="P282" i="10"/>
  <c r="P39" i="10" s="1"/>
  <c r="O59" i="11"/>
  <c r="O10" i="11" s="1"/>
  <c r="O11" i="11" s="1"/>
  <c r="O16" i="11" s="1"/>
  <c r="L59" i="11"/>
  <c r="L10" i="11" s="1"/>
  <c r="L11" i="11" s="1"/>
  <c r="L16" i="11" s="1"/>
  <c r="R122" i="11"/>
  <c r="R249" i="11" s="1"/>
  <c r="R170" i="11"/>
  <c r="R107" i="11"/>
  <c r="R23" i="11" s="1"/>
  <c r="R25" i="11" s="1"/>
  <c r="R28" i="11" s="1"/>
  <c r="R26" i="11" s="1"/>
  <c r="R10" i="9"/>
  <c r="AG52" i="9"/>
  <c r="V232" i="9"/>
  <c r="X238" i="9"/>
  <c r="L169" i="9"/>
  <c r="E276" i="9"/>
  <c r="E34" i="9" s="1"/>
  <c r="E33" i="9" s="1"/>
  <c r="E292" i="9" s="1"/>
  <c r="AA276" i="9"/>
  <c r="AA34" i="9" s="1"/>
  <c r="AA33" i="9" s="1"/>
  <c r="AA292" i="9" s="1"/>
  <c r="B276" i="9"/>
  <c r="B34" i="9" s="1"/>
  <c r="B33" i="9" s="1"/>
  <c r="B292" i="9" s="1"/>
  <c r="R282" i="10"/>
  <c r="R39" i="10" s="1"/>
  <c r="R36" i="10" s="1"/>
  <c r="H282" i="10"/>
  <c r="H39" i="10" s="1"/>
  <c r="H36" i="10" s="1"/>
  <c r="R59" i="11"/>
  <c r="M59" i="11"/>
  <c r="M10" i="11" s="1"/>
  <c r="M11" i="11" s="1"/>
  <c r="M16" i="11" s="1"/>
  <c r="D163" i="11"/>
  <c r="D115" i="11"/>
  <c r="D242" i="11" s="1"/>
  <c r="U118" i="11"/>
  <c r="U245" i="11" s="1"/>
  <c r="U166" i="11"/>
  <c r="U107" i="11"/>
  <c r="U23" i="11" s="1"/>
  <c r="S122" i="11"/>
  <c r="S249" i="11" s="1"/>
  <c r="S170" i="11"/>
  <c r="M169" i="9"/>
  <c r="K276" i="9"/>
  <c r="K34" i="9" s="1"/>
  <c r="K33" i="9" s="1"/>
  <c r="K292" i="9" s="1"/>
  <c r="AB276" i="9"/>
  <c r="AB34" i="9" s="1"/>
  <c r="AB33" i="9" s="1"/>
  <c r="AB292" i="9" s="1"/>
  <c r="U10" i="10"/>
  <c r="U11" i="10" s="1"/>
  <c r="U16" i="10" s="1"/>
  <c r="AH55" i="10"/>
  <c r="AH53" i="10"/>
  <c r="AH52" i="10"/>
  <c r="AH51" i="10"/>
  <c r="AH50" i="10"/>
  <c r="AH49" i="10"/>
  <c r="AH48" i="10"/>
  <c r="H75" i="10"/>
  <c r="H13" i="10" s="1"/>
  <c r="W75" i="10"/>
  <c r="W13" i="10" s="1"/>
  <c r="S282" i="10"/>
  <c r="S39" i="10" s="1"/>
  <c r="S36" i="10" s="1"/>
  <c r="I282" i="10"/>
  <c r="I39" i="10" s="1"/>
  <c r="I36" i="10" s="1"/>
  <c r="B282" i="10"/>
  <c r="B39" i="10" s="1"/>
  <c r="B36" i="10" s="1"/>
  <c r="T302" i="10"/>
  <c r="F6" i="11"/>
  <c r="AB4" i="11"/>
  <c r="AC4" i="11" s="1"/>
  <c r="E115" i="11"/>
  <c r="E242" i="11" s="1"/>
  <c r="AC272" i="9"/>
  <c r="H170" i="9"/>
  <c r="N172" i="9"/>
  <c r="Q296" i="9"/>
  <c r="I75" i="10"/>
  <c r="I13" i="10" s="1"/>
  <c r="Q75" i="10"/>
  <c r="Q13" i="10" s="1"/>
  <c r="Y164" i="11"/>
  <c r="Y116" i="11"/>
  <c r="F75" i="10"/>
  <c r="F13" i="10" s="1"/>
  <c r="AB75" i="10"/>
  <c r="AB13" i="10" s="1"/>
  <c r="AB15" i="10" s="1"/>
  <c r="AD261" i="10"/>
  <c r="AD136" i="10"/>
  <c r="AD135" i="10"/>
  <c r="AD132" i="10"/>
  <c r="AD131" i="10"/>
  <c r="I304" i="10"/>
  <c r="K112" i="11"/>
  <c r="K107" i="11"/>
  <c r="K23" i="11" s="1"/>
  <c r="K160" i="11"/>
  <c r="L113" i="11"/>
  <c r="L161" i="11"/>
  <c r="V75" i="10"/>
  <c r="V13" i="10" s="1"/>
  <c r="V15" i="10" s="1"/>
  <c r="T177" i="10"/>
  <c r="T176" i="10"/>
  <c r="U175" i="10"/>
  <c r="U176" i="10" s="1"/>
  <c r="T175" i="10"/>
  <c r="Z282" i="10"/>
  <c r="Z39" i="10" s="1"/>
  <c r="J303" i="10"/>
  <c r="G59" i="11"/>
  <c r="G10" i="11" s="1"/>
  <c r="G11" i="11" s="1"/>
  <c r="G16" i="11" s="1"/>
  <c r="G112" i="11"/>
  <c r="G223" i="11"/>
  <c r="G91" i="11"/>
  <c r="V244" i="11"/>
  <c r="L112" i="11"/>
  <c r="L107" i="11"/>
  <c r="L23" i="11" s="1"/>
  <c r="L160" i="11"/>
  <c r="M113" i="11"/>
  <c r="M240" i="11" s="1"/>
  <c r="M161" i="11"/>
  <c r="U24" i="11"/>
  <c r="W247" i="11"/>
  <c r="AC57" i="10"/>
  <c r="AC264" i="10"/>
  <c r="AC263" i="10"/>
  <c r="AC265" i="10" s="1"/>
  <c r="AC138" i="10"/>
  <c r="AC137" i="10"/>
  <c r="AC136" i="10"/>
  <c r="H222" i="11"/>
  <c r="H111" i="11"/>
  <c r="H113" i="11"/>
  <c r="H224" i="11"/>
  <c r="H240" i="11" s="1"/>
  <c r="X244" i="11"/>
  <c r="E230" i="11"/>
  <c r="E246" i="11" s="1"/>
  <c r="AC304" i="10"/>
  <c r="AD57" i="10"/>
  <c r="AD260" i="10"/>
  <c r="I222" i="11"/>
  <c r="I111" i="11"/>
  <c r="C84" i="11"/>
  <c r="F227" i="11"/>
  <c r="F243" i="11" s="1"/>
  <c r="X35" i="11"/>
  <c r="X40" i="11" s="1"/>
  <c r="X36" i="11" s="1"/>
  <c r="I276" i="9"/>
  <c r="I34" i="9" s="1"/>
  <c r="I33" i="9" s="1"/>
  <c r="I292" i="9" s="1"/>
  <c r="AB26" i="10"/>
  <c r="AB172" i="10" s="1"/>
  <c r="B155" i="10"/>
  <c r="B27" i="10" s="1"/>
  <c r="B26" i="10" s="1"/>
  <c r="B179" i="10"/>
  <c r="M303" i="10"/>
  <c r="M302" i="10"/>
  <c r="M304" i="10"/>
  <c r="AA7" i="11"/>
  <c r="J222" i="11"/>
  <c r="J111" i="11"/>
  <c r="J91" i="11"/>
  <c r="J12" i="11" s="1"/>
  <c r="H91" i="11"/>
  <c r="H12" i="11" s="1"/>
  <c r="O111" i="11"/>
  <c r="O107" i="11"/>
  <c r="O23" i="11" s="1"/>
  <c r="O25" i="11" s="1"/>
  <c r="O28" i="11" s="1"/>
  <c r="O26" i="11" s="1"/>
  <c r="P160" i="11"/>
  <c r="P112" i="11"/>
  <c r="J276" i="9"/>
  <c r="J34" i="9" s="1"/>
  <c r="J33" i="9" s="1"/>
  <c r="J292" i="9" s="1"/>
  <c r="I25" i="10"/>
  <c r="I28" i="10" s="1"/>
  <c r="I26" i="10" s="1"/>
  <c r="AC25" i="10"/>
  <c r="AC28" i="10" s="1"/>
  <c r="AC26" i="10" s="1"/>
  <c r="AC172" i="10" s="1"/>
  <c r="Z35" i="10"/>
  <c r="Z40" i="10" s="1"/>
  <c r="Z36" i="10" s="1"/>
  <c r="C176" i="10"/>
  <c r="C175" i="10"/>
  <c r="Y176" i="10"/>
  <c r="Y177" i="10"/>
  <c r="N302" i="10"/>
  <c r="T13" i="11"/>
  <c r="Z71" i="11"/>
  <c r="K222" i="11"/>
  <c r="K111" i="11"/>
  <c r="K91" i="11"/>
  <c r="K12" i="11" s="1"/>
  <c r="I91" i="11"/>
  <c r="I12" i="11" s="1"/>
  <c r="P111" i="11"/>
  <c r="P107" i="11"/>
  <c r="P23" i="11" s="1"/>
  <c r="Q160" i="11"/>
  <c r="Q112" i="11"/>
  <c r="S161" i="11"/>
  <c r="V297" i="9"/>
  <c r="V298" i="9" s="1"/>
  <c r="V299" i="9" s="1"/>
  <c r="V300" i="9" s="1"/>
  <c r="V301" i="9" s="1"/>
  <c r="V302" i="9" s="1"/>
  <c r="V303" i="9" s="1"/>
  <c r="V304" i="9" s="1"/>
  <c r="V305" i="9" s="1"/>
  <c r="V306" i="9" s="1"/>
  <c r="P11" i="10"/>
  <c r="P16" i="10" s="1"/>
  <c r="P15" i="10" s="1"/>
  <c r="L15" i="10"/>
  <c r="J25" i="10"/>
  <c r="J28" i="10" s="1"/>
  <c r="J26" i="10" s="1"/>
  <c r="T155" i="10"/>
  <c r="T27" i="10" s="1"/>
  <c r="T26" i="10" s="1"/>
  <c r="T172" i="10" s="1"/>
  <c r="E282" i="10"/>
  <c r="E39" i="10" s="1"/>
  <c r="E36" i="10" s="1"/>
  <c r="AA282" i="10"/>
  <c r="O303" i="10"/>
  <c r="O302" i="10"/>
  <c r="J159" i="11"/>
  <c r="U13" i="11"/>
  <c r="AA66" i="11"/>
  <c r="AA68" i="11"/>
  <c r="AA65" i="11"/>
  <c r="AC65" i="11" s="1"/>
  <c r="AA64" i="11"/>
  <c r="AC64" i="11" s="1"/>
  <c r="AA63" i="11"/>
  <c r="S174" i="9"/>
  <c r="L276" i="9"/>
  <c r="L34" i="9" s="1"/>
  <c r="W297" i="9"/>
  <c r="AE4" i="10"/>
  <c r="AE5" i="10" s="1"/>
  <c r="AD14" i="10" s="1"/>
  <c r="AD15" i="10" s="1"/>
  <c r="Q11" i="10"/>
  <c r="Q16" i="10" s="1"/>
  <c r="Q15" i="10" s="1"/>
  <c r="U75" i="10"/>
  <c r="U13" i="10" s="1"/>
  <c r="U155" i="10"/>
  <c r="U27" i="10" s="1"/>
  <c r="U26" i="10" s="1"/>
  <c r="U172" i="10" s="1"/>
  <c r="M91" i="11"/>
  <c r="M12" i="11" s="1"/>
  <c r="B297" i="9"/>
  <c r="X297" i="9"/>
  <c r="X298" i="9" s="1"/>
  <c r="X299" i="9" s="1"/>
  <c r="X300" i="9"/>
  <c r="X301" i="9" s="1"/>
  <c r="X302" i="9" s="1"/>
  <c r="X303" i="9" s="1"/>
  <c r="X304" i="9" s="1"/>
  <c r="X305" i="9" s="1"/>
  <c r="X306" i="9" s="1"/>
  <c r="AC35" i="10"/>
  <c r="AC40" i="10" s="1"/>
  <c r="AC36" i="10" s="1"/>
  <c r="Q155" i="10"/>
  <c r="Q27" i="10" s="1"/>
  <c r="Q26" i="10" s="1"/>
  <c r="D177" i="10"/>
  <c r="N222" i="11"/>
  <c r="N91" i="11"/>
  <c r="N12" i="11" s="1"/>
  <c r="C296" i="9"/>
  <c r="Y297" i="9"/>
  <c r="Y296" i="9"/>
  <c r="M25" i="10"/>
  <c r="M28" i="10" s="1"/>
  <c r="M26" i="10" s="1"/>
  <c r="AD35" i="10"/>
  <c r="AD40" i="10" s="1"/>
  <c r="AD36" i="10" s="1"/>
  <c r="V155" i="10"/>
  <c r="V27" i="10" s="1"/>
  <c r="V26" i="10" s="1"/>
  <c r="V172" i="10" s="1"/>
  <c r="O244" i="11"/>
  <c r="U171" i="9"/>
  <c r="P296" i="9"/>
  <c r="D296" i="9"/>
  <c r="Z296" i="9"/>
  <c r="S155" i="10"/>
  <c r="S27" i="10" s="1"/>
  <c r="S26" i="10" s="1"/>
  <c r="H11" i="11"/>
  <c r="H16" i="11" s="1"/>
  <c r="H15" i="11" s="1"/>
  <c r="P303" i="10"/>
  <c r="P302" i="10"/>
  <c r="P304" i="10"/>
  <c r="B6" i="11"/>
  <c r="AA4" i="11"/>
  <c r="D59" i="11"/>
  <c r="D10" i="11" s="1"/>
  <c r="D11" i="11" s="1"/>
  <c r="D16" i="11" s="1"/>
  <c r="D15" i="11" s="1"/>
  <c r="T59" i="11"/>
  <c r="X13" i="11"/>
  <c r="AB64" i="11"/>
  <c r="AB63" i="11"/>
  <c r="M112" i="11"/>
  <c r="M107" i="11"/>
  <c r="M23" i="11" s="1"/>
  <c r="M25" i="11" s="1"/>
  <c r="M28" i="11" s="1"/>
  <c r="M26" i="11" s="1"/>
  <c r="N113" i="11"/>
  <c r="N161" i="11"/>
  <c r="W155" i="10"/>
  <c r="W27" i="10" s="1"/>
  <c r="Q302" i="10"/>
  <c r="C35" i="11"/>
  <c r="C40" i="11" s="1"/>
  <c r="C36" i="11" s="1"/>
  <c r="E59" i="11"/>
  <c r="E10" i="11" s="1"/>
  <c r="E11" i="11" s="1"/>
  <c r="E16" i="11" s="1"/>
  <c r="U59" i="11"/>
  <c r="O161" i="11"/>
  <c r="O113" i="11"/>
  <c r="Q161" i="11"/>
  <c r="L238" i="11"/>
  <c r="X155" i="10"/>
  <c r="R155" i="10"/>
  <c r="R27" i="10" s="1"/>
  <c r="R26" i="10" s="1"/>
  <c r="D282" i="10"/>
  <c r="D39" i="10" s="1"/>
  <c r="D36" i="10" s="1"/>
  <c r="F59" i="11"/>
  <c r="F10" i="11" s="1"/>
  <c r="F11" i="11" s="1"/>
  <c r="F16" i="11" s="1"/>
  <c r="V59" i="11"/>
  <c r="N111" i="11"/>
  <c r="N107" i="11"/>
  <c r="N23" i="11" s="1"/>
  <c r="P161" i="11"/>
  <c r="P113" i="11"/>
  <c r="P240" i="11" s="1"/>
  <c r="I167" i="11"/>
  <c r="S107" i="11"/>
  <c r="S23" i="11" s="1"/>
  <c r="M238" i="11"/>
  <c r="AA303" i="10"/>
  <c r="AD55" i="10"/>
  <c r="D176" i="10"/>
  <c r="Z176" i="10"/>
  <c r="Q25" i="11"/>
  <c r="Q28" i="11" s="1"/>
  <c r="Q26" i="11" s="1"/>
  <c r="Q159" i="11"/>
  <c r="I59" i="11"/>
  <c r="I10" i="11" s="1"/>
  <c r="I11" i="11" s="1"/>
  <c r="I16" i="11" s="1"/>
  <c r="I15" i="11" s="1"/>
  <c r="T13" i="12"/>
  <c r="AB303" i="10"/>
  <c r="E175" i="10"/>
  <c r="AA176" i="10"/>
  <c r="AA175" i="10"/>
  <c r="AD256" i="10"/>
  <c r="T25" i="11"/>
  <c r="T28" i="11" s="1"/>
  <c r="J59" i="11"/>
  <c r="J10" i="11" s="1"/>
  <c r="J11" i="11" s="1"/>
  <c r="J16" i="11" s="1"/>
  <c r="M122" i="11"/>
  <c r="M233" i="11"/>
  <c r="M249" i="11" s="1"/>
  <c r="X249" i="11"/>
  <c r="U76" i="12"/>
  <c r="AA68" i="12" s="1"/>
  <c r="F175" i="10"/>
  <c r="AB175" i="10"/>
  <c r="R35" i="11"/>
  <c r="R40" i="11" s="1"/>
  <c r="R36" i="11" s="1"/>
  <c r="K59" i="11"/>
  <c r="K10" i="11" s="1"/>
  <c r="K11" i="11" s="1"/>
  <c r="K16" i="11" s="1"/>
  <c r="K15" i="11" s="1"/>
  <c r="T160" i="11"/>
  <c r="N139" i="11"/>
  <c r="N24" i="11" s="1"/>
  <c r="H225" i="11"/>
  <c r="AB52" i="12"/>
  <c r="V76" i="12"/>
  <c r="G175" i="10"/>
  <c r="AC175" i="10"/>
  <c r="F139" i="11"/>
  <c r="F24" i="11" s="1"/>
  <c r="I240" i="11"/>
  <c r="I241" i="11"/>
  <c r="I245" i="11"/>
  <c r="AC52" i="12"/>
  <c r="AH56" i="10"/>
  <c r="H175" i="10"/>
  <c r="AD175" i="10"/>
  <c r="AD234" i="10"/>
  <c r="AD250" i="10" s="1"/>
  <c r="D302" i="10"/>
  <c r="C302" i="10"/>
  <c r="C303" i="10" s="1"/>
  <c r="D303" i="10"/>
  <c r="D304" i="10" s="1"/>
  <c r="Y304" i="10"/>
  <c r="W159" i="11"/>
  <c r="N247" i="11"/>
  <c r="P139" i="11"/>
  <c r="P24" i="11" s="1"/>
  <c r="H168" i="11"/>
  <c r="J245" i="11"/>
  <c r="F218" i="11"/>
  <c r="F33" i="11" s="1"/>
  <c r="I159" i="11"/>
  <c r="V224" i="11"/>
  <c r="V113" i="11"/>
  <c r="Q139" i="11"/>
  <c r="Q24" i="11" s="1"/>
  <c r="Z150" i="11"/>
  <c r="Z149" i="11"/>
  <c r="Z148" i="11"/>
  <c r="T27" i="11"/>
  <c r="Z153" i="11"/>
  <c r="Z151" i="11"/>
  <c r="AB176" i="11"/>
  <c r="B177" i="11"/>
  <c r="K245" i="11"/>
  <c r="G218" i="11"/>
  <c r="G33" i="11" s="1"/>
  <c r="G35" i="11" s="1"/>
  <c r="G40" i="11" s="1"/>
  <c r="G36" i="11" s="1"/>
  <c r="AD47" i="10"/>
  <c r="AD129" i="10"/>
  <c r="J175" i="10"/>
  <c r="AA305" i="11"/>
  <c r="E112" i="11"/>
  <c r="E223" i="11"/>
  <c r="P247" i="11"/>
  <c r="M160" i="11"/>
  <c r="H218" i="11"/>
  <c r="H33" i="11" s="1"/>
  <c r="H35" i="11" s="1"/>
  <c r="H40" i="11" s="1"/>
  <c r="H36" i="11" s="1"/>
  <c r="AH47" i="10"/>
  <c r="K175" i="10"/>
  <c r="F112" i="11"/>
  <c r="F223" i="11"/>
  <c r="F239" i="11" s="1"/>
  <c r="X224" i="11"/>
  <c r="X240" i="11" s="1"/>
  <c r="X91" i="11"/>
  <c r="X12" i="11" s="1"/>
  <c r="Q230" i="11"/>
  <c r="Q119" i="11"/>
  <c r="Y163" i="11"/>
  <c r="Y115" i="11"/>
  <c r="Y242" i="11" s="1"/>
  <c r="E139" i="11"/>
  <c r="E24" i="11" s="1"/>
  <c r="AB152" i="11"/>
  <c r="N160" i="11"/>
  <c r="S266" i="11"/>
  <c r="S34" i="11" s="1"/>
  <c r="H16" i="12"/>
  <c r="T282" i="10"/>
  <c r="T39" i="10" s="1"/>
  <c r="T36" i="10" s="1"/>
  <c r="R302" i="10"/>
  <c r="P91" i="11"/>
  <c r="P12" i="11" s="1"/>
  <c r="P15" i="11" s="1"/>
  <c r="Y244" i="11"/>
  <c r="G167" i="11"/>
  <c r="C176" i="11"/>
  <c r="R222" i="11"/>
  <c r="R218" i="11"/>
  <c r="R33" i="11" s="1"/>
  <c r="O227" i="11"/>
  <c r="O243" i="11" s="1"/>
  <c r="O218" i="11"/>
  <c r="O33" i="11" s="1"/>
  <c r="F240" i="11"/>
  <c r="I179" i="12"/>
  <c r="AV180" i="13"/>
  <c r="Q91" i="11"/>
  <c r="Q12" i="11" s="1"/>
  <c r="C83" i="11"/>
  <c r="H115" i="11"/>
  <c r="S160" i="11"/>
  <c r="I166" i="11"/>
  <c r="D176" i="11"/>
  <c r="Z176" i="11"/>
  <c r="S222" i="11"/>
  <c r="S218" i="11"/>
  <c r="S33" i="11" s="1"/>
  <c r="S35" i="11" s="1"/>
  <c r="S40" i="11" s="1"/>
  <c r="S36" i="11" s="1"/>
  <c r="S239" i="11"/>
  <c r="P243" i="11"/>
  <c r="P230" i="11"/>
  <c r="P246" i="11" s="1"/>
  <c r="S244" i="11"/>
  <c r="AH89" i="12"/>
  <c r="AH84" i="12"/>
  <c r="AH91" i="12" s="1"/>
  <c r="AD257" i="10"/>
  <c r="W282" i="10"/>
  <c r="W39" i="10" s="1"/>
  <c r="W36" i="10" s="1"/>
  <c r="U302" i="10"/>
  <c r="S91" i="11"/>
  <c r="S12" i="11" s="1"/>
  <c r="S15" i="11" s="1"/>
  <c r="J243" i="11"/>
  <c r="V245" i="11"/>
  <c r="W122" i="11"/>
  <c r="Y106" i="11" s="1"/>
  <c r="P170" i="11"/>
  <c r="U222" i="11"/>
  <c r="U218" i="11"/>
  <c r="U33" i="11" s="1"/>
  <c r="U239" i="11"/>
  <c r="Q240" i="11"/>
  <c r="AJ84" i="12"/>
  <c r="AJ91" i="12" s="1"/>
  <c r="AJ89" i="12"/>
  <c r="AD258" i="10"/>
  <c r="X282" i="10"/>
  <c r="V302" i="10"/>
  <c r="AD4" i="11"/>
  <c r="T91" i="11"/>
  <c r="T12" i="11" s="1"/>
  <c r="J120" i="11"/>
  <c r="J168" i="11"/>
  <c r="W139" i="11"/>
  <c r="V239" i="11"/>
  <c r="W224" i="11"/>
  <c r="W240" i="11" s="1"/>
  <c r="S242" i="11"/>
  <c r="F249" i="11"/>
  <c r="AK84" i="12"/>
  <c r="AK91" i="12" s="1"/>
  <c r="AK89" i="12"/>
  <c r="AD259" i="10"/>
  <c r="C282" i="10"/>
  <c r="C39" i="10" s="1"/>
  <c r="C36" i="10" s="1"/>
  <c r="Y282" i="10"/>
  <c r="W302" i="10"/>
  <c r="G159" i="11"/>
  <c r="X245" i="11"/>
  <c r="K120" i="11"/>
  <c r="K168" i="11"/>
  <c r="H121" i="11"/>
  <c r="H248" i="11" s="1"/>
  <c r="L170" i="11"/>
  <c r="H160" i="11"/>
  <c r="G161" i="11"/>
  <c r="X168" i="11"/>
  <c r="R169" i="11"/>
  <c r="W239" i="11"/>
  <c r="X16" i="12"/>
  <c r="X46" i="12" s="1"/>
  <c r="AD128" i="10"/>
  <c r="AD138" i="10" s="1"/>
  <c r="S304" i="10"/>
  <c r="B305" i="10"/>
  <c r="O165" i="11"/>
  <c r="O117" i="11"/>
  <c r="L120" i="11"/>
  <c r="G119" i="11"/>
  <c r="F167" i="11"/>
  <c r="X239" i="11"/>
  <c r="U243" i="11"/>
  <c r="B16" i="12"/>
  <c r="V26" i="12"/>
  <c r="V29" i="12" s="1"/>
  <c r="D107" i="11"/>
  <c r="D114" i="11"/>
  <c r="T115" i="11"/>
  <c r="T242" i="11" s="1"/>
  <c r="T163" i="11"/>
  <c r="M120" i="11"/>
  <c r="E170" i="11"/>
  <c r="E122" i="11"/>
  <c r="Y222" i="11"/>
  <c r="Y218" i="11"/>
  <c r="Y33" i="11" s="1"/>
  <c r="Y35" i="11" s="1"/>
  <c r="Y40" i="11" s="1"/>
  <c r="Y36" i="11" s="1"/>
  <c r="Y241" i="11"/>
  <c r="D302" i="11"/>
  <c r="D303" i="11" s="1"/>
  <c r="D304" i="11" s="1"/>
  <c r="AD255" i="10"/>
  <c r="AD254" i="10"/>
  <c r="AD264" i="10"/>
  <c r="AD262" i="10"/>
  <c r="R303" i="10"/>
  <c r="K159" i="11"/>
  <c r="Y111" i="11"/>
  <c r="E162" i="11"/>
  <c r="E114" i="11"/>
  <c r="E241" i="11" s="1"/>
  <c r="U115" i="11"/>
  <c r="U242" i="11" s="1"/>
  <c r="U163" i="11"/>
  <c r="R164" i="11"/>
  <c r="R116" i="11"/>
  <c r="R243" i="11" s="1"/>
  <c r="P118" i="11"/>
  <c r="P245" i="11" s="1"/>
  <c r="O119" i="11"/>
  <c r="K169" i="11"/>
  <c r="K121" i="11"/>
  <c r="K248" i="11" s="1"/>
  <c r="U170" i="11"/>
  <c r="H167" i="11"/>
  <c r="U159" i="11"/>
  <c r="D225" i="11"/>
  <c r="D218" i="11"/>
  <c r="D33" i="11" s="1"/>
  <c r="R232" i="11"/>
  <c r="G242" i="11"/>
  <c r="P249" i="11"/>
  <c r="J11" i="12"/>
  <c r="J17" i="12" s="1"/>
  <c r="S303" i="10"/>
  <c r="F304" i="10"/>
  <c r="L159" i="11"/>
  <c r="Y91" i="11"/>
  <c r="Y12" i="11" s="1"/>
  <c r="P114" i="11"/>
  <c r="P225" i="11"/>
  <c r="P241" i="11" s="1"/>
  <c r="P242" i="11"/>
  <c r="C89" i="11"/>
  <c r="F162" i="11"/>
  <c r="V115" i="11"/>
  <c r="V163" i="11"/>
  <c r="S164" i="11"/>
  <c r="S116" i="11"/>
  <c r="G170" i="11"/>
  <c r="I139" i="11"/>
  <c r="I24" i="11" s="1"/>
  <c r="T168" i="11"/>
  <c r="F168" i="11"/>
  <c r="V169" i="11"/>
  <c r="E218" i="11"/>
  <c r="X226" i="11"/>
  <c r="X242" i="11" s="1"/>
  <c r="X218" i="11"/>
  <c r="X33" i="11" s="1"/>
  <c r="H226" i="11"/>
  <c r="S230" i="11"/>
  <c r="S246" i="11" s="1"/>
  <c r="T249" i="11"/>
  <c r="K11" i="12"/>
  <c r="K17" i="12" s="1"/>
  <c r="AC53" i="12"/>
  <c r="AC58" i="12"/>
  <c r="AC49" i="12"/>
  <c r="AC57" i="12"/>
  <c r="AC56" i="12"/>
  <c r="AC55" i="12"/>
  <c r="AC50" i="12"/>
  <c r="Q76" i="12"/>
  <c r="Q13" i="12" s="1"/>
  <c r="N76" i="12"/>
  <c r="N13" i="12" s="1"/>
  <c r="N16" i="12" s="1"/>
  <c r="N46" i="12" s="1"/>
  <c r="AD130" i="10"/>
  <c r="AD263" i="10"/>
  <c r="G304" i="10"/>
  <c r="M159" i="11"/>
  <c r="Q114" i="11"/>
  <c r="Q225" i="11"/>
  <c r="G162" i="11"/>
  <c r="G114" i="11"/>
  <c r="W115" i="11"/>
  <c r="W242" i="11" s="1"/>
  <c r="W163" i="11"/>
  <c r="T164" i="11"/>
  <c r="T116" i="11"/>
  <c r="T243" i="11" s="1"/>
  <c r="S165" i="11"/>
  <c r="S117" i="11"/>
  <c r="R118" i="11"/>
  <c r="Q164" i="11"/>
  <c r="G168" i="11"/>
  <c r="W169" i="11"/>
  <c r="Y243" i="11"/>
  <c r="G238" i="11"/>
  <c r="L11" i="12"/>
  <c r="L17" i="12" s="1"/>
  <c r="R76" i="12"/>
  <c r="R13" i="12" s="1"/>
  <c r="R16" i="12" s="1"/>
  <c r="R46" i="12" s="1"/>
  <c r="O76" i="12"/>
  <c r="O13" i="12" s="1"/>
  <c r="N159" i="11"/>
  <c r="W59" i="11"/>
  <c r="E91" i="11"/>
  <c r="U240" i="11"/>
  <c r="H162" i="11"/>
  <c r="H114" i="11"/>
  <c r="X163" i="11"/>
  <c r="Q107" i="11"/>
  <c r="Q23" i="11" s="1"/>
  <c r="H139" i="11"/>
  <c r="H24" i="11" s="1"/>
  <c r="H159" i="11"/>
  <c r="U164" i="11"/>
  <c r="J226" i="11"/>
  <c r="J242" i="11" s="1"/>
  <c r="W230" i="11"/>
  <c r="L91" i="11"/>
  <c r="L12" i="11" s="1"/>
  <c r="Y117" i="11"/>
  <c r="S118" i="11"/>
  <c r="S245" i="11" s="1"/>
  <c r="V118" i="11"/>
  <c r="Y161" i="11"/>
  <c r="G224" i="11"/>
  <c r="F225" i="11"/>
  <c r="V226" i="11"/>
  <c r="V242" i="11" s="1"/>
  <c r="S227" i="11"/>
  <c r="S243" i="11" s="1"/>
  <c r="N246" i="11"/>
  <c r="O229" i="11"/>
  <c r="O245" i="11" s="1"/>
  <c r="C26" i="12"/>
  <c r="C29" i="12" s="1"/>
  <c r="C27" i="12" s="1"/>
  <c r="Y26" i="12"/>
  <c r="Y29" i="12" s="1"/>
  <c r="Y27" i="12" s="1"/>
  <c r="J299" i="12"/>
  <c r="J39" i="12"/>
  <c r="AC66" i="11"/>
  <c r="E245" i="11"/>
  <c r="X107" i="11"/>
  <c r="X23" i="11" s="1"/>
  <c r="X25" i="11" s="1"/>
  <c r="X28" i="11" s="1"/>
  <c r="X26" i="11" s="1"/>
  <c r="F116" i="11"/>
  <c r="D117" i="11"/>
  <c r="T118" i="11"/>
  <c r="T245" i="11" s="1"/>
  <c r="J169" i="11"/>
  <c r="D170" i="11"/>
  <c r="W118" i="11"/>
  <c r="S166" i="11"/>
  <c r="N166" i="11"/>
  <c r="O230" i="11"/>
  <c r="J231" i="11"/>
  <c r="H303" i="10"/>
  <c r="H304" i="10" s="1"/>
  <c r="AD303" i="10"/>
  <c r="AD304" i="10" s="1"/>
  <c r="X231" i="11"/>
  <c r="X247" i="11" s="1"/>
  <c r="X120" i="11"/>
  <c r="S121" i="11"/>
  <c r="S232" i="11"/>
  <c r="O91" i="11"/>
  <c r="O12" i="11" s="1"/>
  <c r="W161" i="11"/>
  <c r="Q162" i="11"/>
  <c r="H116" i="11"/>
  <c r="H243" i="11" s="1"/>
  <c r="L169" i="11"/>
  <c r="F170" i="11"/>
  <c r="I160" i="11"/>
  <c r="W164" i="11"/>
  <c r="J224" i="11"/>
  <c r="J240" i="11" s="1"/>
  <c r="L231" i="11"/>
  <c r="L247" i="11" s="1"/>
  <c r="K249" i="11"/>
  <c r="AB302" i="11"/>
  <c r="AP84" i="12"/>
  <c r="AP91" i="12" s="1"/>
  <c r="AP88" i="12"/>
  <c r="I303" i="10"/>
  <c r="B304" i="10"/>
  <c r="X304" i="10"/>
  <c r="Z68" i="11"/>
  <c r="Z73" i="11"/>
  <c r="D91" i="11"/>
  <c r="X113" i="11"/>
  <c r="X123" i="11" s="1"/>
  <c r="R114" i="11"/>
  <c r="L115" i="11"/>
  <c r="I116" i="11"/>
  <c r="I243" i="11" s="1"/>
  <c r="P168" i="11"/>
  <c r="I115" i="11"/>
  <c r="I242" i="11" s="1"/>
  <c r="R159" i="11"/>
  <c r="X164" i="11"/>
  <c r="Q166" i="11"/>
  <c r="K224" i="11"/>
  <c r="M231" i="11"/>
  <c r="L233" i="11"/>
  <c r="L249" i="11" s="1"/>
  <c r="AC302" i="11"/>
  <c r="W16" i="12"/>
  <c r="W46" i="12" s="1"/>
  <c r="AQ84" i="12"/>
  <c r="AQ91" i="12" s="1"/>
  <c r="AQ88" i="12"/>
  <c r="Z69" i="11"/>
  <c r="AA73" i="11"/>
  <c r="AA67" i="11"/>
  <c r="AC67" i="11" s="1"/>
  <c r="AA72" i="11"/>
  <c r="H230" i="11"/>
  <c r="H119" i="11"/>
  <c r="F107" i="11"/>
  <c r="J116" i="11"/>
  <c r="Q168" i="11"/>
  <c r="G163" i="11"/>
  <c r="T165" i="11"/>
  <c r="R166" i="11"/>
  <c r="L224" i="11"/>
  <c r="X227" i="11"/>
  <c r="X243" i="11" s="1"/>
  <c r="D239" i="11"/>
  <c r="AR84" i="12"/>
  <c r="AR91" i="12" s="1"/>
  <c r="AR88" i="12"/>
  <c r="AB138" i="12"/>
  <c r="AB132" i="12"/>
  <c r="AB137" i="12"/>
  <c r="AB131" i="12"/>
  <c r="AB128" i="12"/>
  <c r="I267" i="12"/>
  <c r="I35" i="12" s="1"/>
  <c r="I36" i="12" s="1"/>
  <c r="I41" i="12" s="1"/>
  <c r="I37" i="12" s="1"/>
  <c r="Z304" i="10"/>
  <c r="Z305" i="10" s="1"/>
  <c r="AA69" i="11"/>
  <c r="AB67" i="11"/>
  <c r="AB66" i="11"/>
  <c r="V248" i="11"/>
  <c r="Q249" i="11"/>
  <c r="G107" i="11"/>
  <c r="T114" i="11"/>
  <c r="T241" i="11" s="1"/>
  <c r="N115" i="11"/>
  <c r="N242" i="11" s="1"/>
  <c r="K116" i="11"/>
  <c r="K243" i="11" s="1"/>
  <c r="R168" i="11"/>
  <c r="O169" i="11"/>
  <c r="I170" i="11"/>
  <c r="L168" i="11"/>
  <c r="H163" i="11"/>
  <c r="D164" i="11"/>
  <c r="W218" i="11"/>
  <c r="W33" i="11" s="1"/>
  <c r="W35" i="11" s="1"/>
  <c r="W40" i="11" s="1"/>
  <c r="W36" i="11" s="1"/>
  <c r="AC72" i="11"/>
  <c r="J246" i="11"/>
  <c r="F247" i="11"/>
  <c r="H107" i="11"/>
  <c r="H23" i="11" s="1"/>
  <c r="H25" i="11" s="1"/>
  <c r="H28" i="11" s="1"/>
  <c r="H26" i="11" s="1"/>
  <c r="E113" i="11"/>
  <c r="E240" i="11" s="1"/>
  <c r="U114" i="11"/>
  <c r="O115" i="11"/>
  <c r="O242" i="11" s="1"/>
  <c r="P169" i="11"/>
  <c r="J170" i="11"/>
  <c r="E107" i="11"/>
  <c r="B100" i="11" s="1"/>
  <c r="M168" i="11"/>
  <c r="M218" i="11"/>
  <c r="M33" i="11" s="1"/>
  <c r="M35" i="11" s="1"/>
  <c r="M40" i="11" s="1"/>
  <c r="M36" i="11" s="1"/>
  <c r="M223" i="11"/>
  <c r="N240" i="11"/>
  <c r="P248" i="11"/>
  <c r="O233" i="11"/>
  <c r="Q299" i="12"/>
  <c r="Q39" i="12"/>
  <c r="N176" i="12"/>
  <c r="O177" i="12"/>
  <c r="I107" i="11"/>
  <c r="I23" i="11" s="1"/>
  <c r="I25" i="11" s="1"/>
  <c r="I28" i="11" s="1"/>
  <c r="I26" i="11" s="1"/>
  <c r="F113" i="11"/>
  <c r="F123" i="11" s="1"/>
  <c r="V114" i="11"/>
  <c r="P115" i="11"/>
  <c r="Q169" i="11"/>
  <c r="K170" i="11"/>
  <c r="J139" i="11"/>
  <c r="J24" i="11" s="1"/>
  <c r="J25" i="11" s="1"/>
  <c r="J28" i="11" s="1"/>
  <c r="J26" i="11" s="1"/>
  <c r="J163" i="11"/>
  <c r="F164" i="11"/>
  <c r="W165" i="11"/>
  <c r="N218" i="11"/>
  <c r="N33" i="11" s="1"/>
  <c r="N223" i="11"/>
  <c r="N239" i="11" s="1"/>
  <c r="O224" i="11"/>
  <c r="N225" i="11"/>
  <c r="N241" i="11" s="1"/>
  <c r="E227" i="11"/>
  <c r="E243" i="11" s="1"/>
  <c r="D228" i="11"/>
  <c r="V246" i="11"/>
  <c r="Q231" i="11"/>
  <c r="Q247" i="11" s="1"/>
  <c r="Q232" i="11"/>
  <c r="Q248" i="11" s="1"/>
  <c r="L241" i="11"/>
  <c r="Z70" i="11"/>
  <c r="AC70" i="11" s="1"/>
  <c r="U91" i="11"/>
  <c r="U12" i="11" s="1"/>
  <c r="H112" i="11"/>
  <c r="H239" i="11" s="1"/>
  <c r="G113" i="11"/>
  <c r="W114" i="11"/>
  <c r="Q115" i="11"/>
  <c r="L165" i="11"/>
  <c r="F166" i="11"/>
  <c r="V167" i="11"/>
  <c r="U168" i="11"/>
  <c r="L121" i="11"/>
  <c r="K139" i="11"/>
  <c r="K24" i="11" s="1"/>
  <c r="K25" i="11" s="1"/>
  <c r="K28" i="11" s="1"/>
  <c r="K26" i="11" s="1"/>
  <c r="E161" i="11"/>
  <c r="E171" i="11" s="1"/>
  <c r="G164" i="11"/>
  <c r="X165" i="11"/>
  <c r="O223" i="11"/>
  <c r="O239" i="11" s="1"/>
  <c r="O225" i="11"/>
  <c r="E228" i="11"/>
  <c r="E244" i="11" s="1"/>
  <c r="R247" i="11"/>
  <c r="B59" i="11"/>
  <c r="B10" i="11" s="1"/>
  <c r="B11" i="11" s="1"/>
  <c r="B16" i="11" s="1"/>
  <c r="B15" i="11" s="1"/>
  <c r="AA70" i="11"/>
  <c r="V91" i="11"/>
  <c r="V12" i="11" s="1"/>
  <c r="D227" i="11"/>
  <c r="D243" i="11" s="1"/>
  <c r="D116" i="11"/>
  <c r="N229" i="11"/>
  <c r="N118" i="11"/>
  <c r="M246" i="11"/>
  <c r="M165" i="11"/>
  <c r="G166" i="11"/>
  <c r="W167" i="11"/>
  <c r="V168" i="11"/>
  <c r="S169" i="11"/>
  <c r="L139" i="11"/>
  <c r="L24" i="11" s="1"/>
  <c r="F161" i="11"/>
  <c r="F171" i="11" s="1"/>
  <c r="L163" i="11"/>
  <c r="H164" i="11"/>
  <c r="P222" i="11"/>
  <c r="P223" i="11"/>
  <c r="F228" i="11"/>
  <c r="F244" i="11" s="1"/>
  <c r="F229" i="11"/>
  <c r="F245" i="11" s="1"/>
  <c r="AC278" i="11"/>
  <c r="AB278" i="11"/>
  <c r="B299" i="12"/>
  <c r="B39" i="12"/>
  <c r="AB70" i="11"/>
  <c r="W91" i="11"/>
  <c r="W12" i="11" s="1"/>
  <c r="J112" i="11"/>
  <c r="J239" i="11" s="1"/>
  <c r="N165" i="11"/>
  <c r="H166" i="11"/>
  <c r="X167" i="11"/>
  <c r="W168" i="11"/>
  <c r="T121" i="11"/>
  <c r="N170" i="11"/>
  <c r="O114" i="11"/>
  <c r="M162" i="11"/>
  <c r="M163" i="11"/>
  <c r="M170" i="11"/>
  <c r="Q222" i="11"/>
  <c r="R240" i="11"/>
  <c r="G229" i="11"/>
  <c r="T232" i="11"/>
  <c r="AB255" i="11"/>
  <c r="V222" i="11"/>
  <c r="Q223" i="11"/>
  <c r="Q239" i="11" s="1"/>
  <c r="D266" i="11"/>
  <c r="D34" i="11" s="1"/>
  <c r="T266" i="11"/>
  <c r="Z260" i="11" s="1"/>
  <c r="AB260" i="11" s="1"/>
  <c r="B304" i="11"/>
  <c r="B305" i="11" s="1"/>
  <c r="B306" i="11" s="1"/>
  <c r="B307" i="11" s="1"/>
  <c r="B308" i="11" s="1"/>
  <c r="B309" i="11" s="1"/>
  <c r="B310" i="11" s="1"/>
  <c r="B311" i="11" s="1"/>
  <c r="B312" i="11" s="1"/>
  <c r="B302" i="11"/>
  <c r="O11" i="12"/>
  <c r="O17" i="12" s="1"/>
  <c r="O16" i="12" s="1"/>
  <c r="O46" i="12" s="1"/>
  <c r="C293" i="12"/>
  <c r="C296" i="12"/>
  <c r="C288" i="12"/>
  <c r="C291" i="12"/>
  <c r="C297" i="12"/>
  <c r="C287" i="12"/>
  <c r="C298" i="12"/>
  <c r="C295" i="12"/>
  <c r="C289" i="12"/>
  <c r="C292" i="12"/>
  <c r="C290" i="12"/>
  <c r="W222" i="11"/>
  <c r="R223" i="11"/>
  <c r="R239" i="11" s="1"/>
  <c r="E266" i="11"/>
  <c r="E34" i="11" s="1"/>
  <c r="U266" i="11"/>
  <c r="C302" i="11"/>
  <c r="C303" i="11" s="1"/>
  <c r="C304" i="11" s="1"/>
  <c r="Z302" i="11"/>
  <c r="F299" i="12"/>
  <c r="F39" i="12"/>
  <c r="D296" i="12"/>
  <c r="D288" i="12"/>
  <c r="D291" i="12"/>
  <c r="D297" i="12"/>
  <c r="D287" i="12"/>
  <c r="D298" i="12"/>
  <c r="D290" i="12"/>
  <c r="D295" i="12"/>
  <c r="D289" i="12"/>
  <c r="D294" i="12"/>
  <c r="D293" i="12"/>
  <c r="D292" i="12"/>
  <c r="Y267" i="12"/>
  <c r="Y35" i="12" s="1"/>
  <c r="X222" i="11"/>
  <c r="V218" i="11"/>
  <c r="V33" i="11" s="1"/>
  <c r="V35" i="11" s="1"/>
  <c r="V40" i="11" s="1"/>
  <c r="V36" i="11" s="1"/>
  <c r="F266" i="11"/>
  <c r="F34" i="11" s="1"/>
  <c r="F35" i="11" s="1"/>
  <c r="F40" i="11" s="1"/>
  <c r="F36" i="11" s="1"/>
  <c r="AA304" i="11"/>
  <c r="AA303" i="11"/>
  <c r="AA302" i="11"/>
  <c r="Q16" i="12"/>
  <c r="Q46" i="12" s="1"/>
  <c r="E296" i="12"/>
  <c r="E291" i="12"/>
  <c r="E297" i="12"/>
  <c r="E287" i="12"/>
  <c r="E298" i="12"/>
  <c r="E290" i="12"/>
  <c r="E288" i="12"/>
  <c r="E289" i="12"/>
  <c r="E294" i="12"/>
  <c r="E293" i="12"/>
  <c r="E292" i="12"/>
  <c r="E295" i="12"/>
  <c r="AC280" i="12"/>
  <c r="C177" i="11"/>
  <c r="I266" i="11"/>
  <c r="I34" i="11" s="1"/>
  <c r="AL84" i="12"/>
  <c r="AL91" i="12" s="1"/>
  <c r="AC138" i="12"/>
  <c r="AC134" i="12"/>
  <c r="AC133" i="12"/>
  <c r="AC130" i="12"/>
  <c r="J179" i="12"/>
  <c r="J266" i="11"/>
  <c r="J34" i="11" s="1"/>
  <c r="J35" i="11" s="1"/>
  <c r="J40" i="11" s="1"/>
  <c r="J36" i="11" s="1"/>
  <c r="AM84" i="12"/>
  <c r="AM91" i="12" s="1"/>
  <c r="AC275" i="12"/>
  <c r="AB275" i="12"/>
  <c r="N122" i="11"/>
  <c r="N249" i="11" s="1"/>
  <c r="AA149" i="11"/>
  <c r="K231" i="11"/>
  <c r="J232" i="11"/>
  <c r="J248" i="11" s="1"/>
  <c r="E233" i="11"/>
  <c r="K266" i="11"/>
  <c r="K34" i="11" s="1"/>
  <c r="O26" i="12"/>
  <c r="O29" i="12" s="1"/>
  <c r="G228" i="11"/>
  <c r="G244" i="11" s="1"/>
  <c r="P26" i="12"/>
  <c r="P29" i="12" s="1"/>
  <c r="C39" i="12"/>
  <c r="AG87" i="12"/>
  <c r="AA143" i="11"/>
  <c r="C179" i="11"/>
  <c r="I218" i="11"/>
  <c r="I33" i="11" s="1"/>
  <c r="I35" i="11" s="1"/>
  <c r="I40" i="11" s="1"/>
  <c r="I36" i="11" s="1"/>
  <c r="L232" i="11"/>
  <c r="G233" i="11"/>
  <c r="G249" i="11" s="1"/>
  <c r="Q26" i="12"/>
  <c r="Q29" i="12" s="1"/>
  <c r="Q27" i="12" s="1"/>
  <c r="D39" i="12"/>
  <c r="Q179" i="12"/>
  <c r="C294" i="12"/>
  <c r="B178" i="11"/>
  <c r="AA175" i="11"/>
  <c r="V225" i="11"/>
  <c r="I228" i="11"/>
  <c r="I244" i="11" s="1"/>
  <c r="Y229" i="11"/>
  <c r="Y245" i="11" s="1"/>
  <c r="N266" i="11"/>
  <c r="N34" i="11" s="1"/>
  <c r="R26" i="12"/>
  <c r="R29" i="12" s="1"/>
  <c r="E39" i="12"/>
  <c r="K76" i="12"/>
  <c r="K13" i="12" s="1"/>
  <c r="S179" i="12"/>
  <c r="M13" i="13"/>
  <c r="C178" i="11"/>
  <c r="K218" i="11"/>
  <c r="K33" i="11" s="1"/>
  <c r="K35" i="11" s="1"/>
  <c r="K40" i="11" s="1"/>
  <c r="K36" i="11" s="1"/>
  <c r="Q226" i="11"/>
  <c r="D229" i="11"/>
  <c r="D245" i="11" s="1"/>
  <c r="T230" i="11"/>
  <c r="T246" i="11" s="1"/>
  <c r="O231" i="11"/>
  <c r="O247" i="11" s="1"/>
  <c r="N232" i="11"/>
  <c r="N248" i="11" s="1"/>
  <c r="I233" i="11"/>
  <c r="I249" i="11" s="1"/>
  <c r="O266" i="11"/>
  <c r="O34" i="11" s="1"/>
  <c r="AA4" i="12"/>
  <c r="S26" i="12"/>
  <c r="S29" i="12" s="1"/>
  <c r="L76" i="12"/>
  <c r="L13" i="12" s="1"/>
  <c r="AC175" i="11"/>
  <c r="L218" i="11"/>
  <c r="L33" i="11" s="1"/>
  <c r="X225" i="11"/>
  <c r="X241" i="11" s="1"/>
  <c r="L227" i="11"/>
  <c r="L243" i="11" s="1"/>
  <c r="K228" i="11"/>
  <c r="K244" i="11" s="1"/>
  <c r="O232" i="11"/>
  <c r="O248" i="11" s="1"/>
  <c r="J233" i="11"/>
  <c r="J249" i="11" s="1"/>
  <c r="B303" i="11"/>
  <c r="C305" i="11"/>
  <c r="C306" i="11" s="1"/>
  <c r="C307" i="11" s="1"/>
  <c r="C308" i="11" s="1"/>
  <c r="C309" i="11" s="1"/>
  <c r="C310" i="11" s="1"/>
  <c r="C311" i="11" s="1"/>
  <c r="C312" i="11" s="1"/>
  <c r="T26" i="12"/>
  <c r="T29" i="12" s="1"/>
  <c r="T27" i="12" s="1"/>
  <c r="M76" i="12"/>
  <c r="M13" i="12" s="1"/>
  <c r="M16" i="12" s="1"/>
  <c r="M46" i="12" s="1"/>
  <c r="L266" i="11"/>
  <c r="L34" i="11" s="1"/>
  <c r="L35" i="11" s="1"/>
  <c r="L40" i="11" s="1"/>
  <c r="L36" i="11" s="1"/>
  <c r="W26" i="12"/>
  <c r="W29" i="12" s="1"/>
  <c r="W27" i="12" s="1"/>
  <c r="W76" i="12"/>
  <c r="W13" i="12" s="1"/>
  <c r="AO84" i="12"/>
  <c r="AO91" i="12" s="1"/>
  <c r="R306" i="12"/>
  <c r="M266" i="11"/>
  <c r="M34" i="11" s="1"/>
  <c r="X26" i="12"/>
  <c r="X29" i="12" s="1"/>
  <c r="X27" i="12" s="1"/>
  <c r="G299" i="12"/>
  <c r="G39" i="12"/>
  <c r="B76" i="12"/>
  <c r="B13" i="12" s="1"/>
  <c r="X76" i="12"/>
  <c r="X13" i="12" s="1"/>
  <c r="AA131" i="12"/>
  <c r="AC131" i="12" s="1"/>
  <c r="W177" i="12"/>
  <c r="G180" i="12"/>
  <c r="M176" i="12"/>
  <c r="S306" i="12"/>
  <c r="AA7" i="12"/>
  <c r="S36" i="12"/>
  <c r="S41" i="12" s="1"/>
  <c r="S37" i="12" s="1"/>
  <c r="D76" i="12"/>
  <c r="D13" i="12" s="1"/>
  <c r="D16" i="12" s="1"/>
  <c r="D156" i="12"/>
  <c r="D28" i="12" s="1"/>
  <c r="Y177" i="12"/>
  <c r="Q76" i="13"/>
  <c r="L13" i="13"/>
  <c r="P266" i="11"/>
  <c r="P34" i="11" s="1"/>
  <c r="E76" i="12"/>
  <c r="E13" i="12" s="1"/>
  <c r="E16" i="12" s="1"/>
  <c r="AS84" i="12"/>
  <c r="AS91" i="12" s="1"/>
  <c r="AS87" i="12"/>
  <c r="AV84" i="12"/>
  <c r="AV91" i="12" s="1"/>
  <c r="AA134" i="12"/>
  <c r="Q266" i="11"/>
  <c r="Q34" i="11" s="1"/>
  <c r="F76" i="12"/>
  <c r="F13" i="12" s="1"/>
  <c r="F16" i="12" s="1"/>
  <c r="AT84" i="12"/>
  <c r="AT91" i="12" s="1"/>
  <c r="AT87" i="12"/>
  <c r="AX84" i="12"/>
  <c r="AX91" i="12" s="1"/>
  <c r="AC178" i="12"/>
  <c r="AB235" i="12"/>
  <c r="AA251" i="12"/>
  <c r="G76" i="12"/>
  <c r="G13" i="12" s="1"/>
  <c r="G16" i="12" s="1"/>
  <c r="AU84" i="12"/>
  <c r="AU91" i="12" s="1"/>
  <c r="AU87" i="12"/>
  <c r="L178" i="12"/>
  <c r="W36" i="12"/>
  <c r="W41" i="12" s="1"/>
  <c r="W37" i="12" s="1"/>
  <c r="H76" i="12"/>
  <c r="H13" i="12" s="1"/>
  <c r="M177" i="12"/>
  <c r="U232" i="11"/>
  <c r="U248" i="11" s="1"/>
  <c r="I76" i="12"/>
  <c r="I13" i="12" s="1"/>
  <c r="I16" i="12" s="1"/>
  <c r="AW84" i="12"/>
  <c r="AW91" i="12" s="1"/>
  <c r="C177" i="12"/>
  <c r="S225" i="11"/>
  <c r="M226" i="11"/>
  <c r="G227" i="11"/>
  <c r="G243" i="11" s="1"/>
  <c r="W228" i="11"/>
  <c r="W244" i="11" s="1"/>
  <c r="Q229" i="11"/>
  <c r="Q245" i="11" s="1"/>
  <c r="K230" i="11"/>
  <c r="K246" i="11" s="1"/>
  <c r="E231" i="11"/>
  <c r="E247" i="11" s="1"/>
  <c r="Y311" i="11"/>
  <c r="Y312" i="11" s="1"/>
  <c r="Y36" i="12"/>
  <c r="Y41" i="12" s="1"/>
  <c r="Y37" i="12" s="1"/>
  <c r="Z293" i="12"/>
  <c r="Z296" i="12"/>
  <c r="Z292" i="12"/>
  <c r="Z288" i="12"/>
  <c r="Z294" i="12"/>
  <c r="Z295" i="12"/>
  <c r="Z291" i="12"/>
  <c r="Z287" i="12"/>
  <c r="Z207" i="12" s="1"/>
  <c r="Z290" i="12"/>
  <c r="Z298" i="12"/>
  <c r="Z289" i="12"/>
  <c r="J76" i="12"/>
  <c r="J13" i="12" s="1"/>
  <c r="M156" i="12"/>
  <c r="M28" i="12" s="1"/>
  <c r="M27" i="12" s="1"/>
  <c r="AY84" i="12"/>
  <c r="AY91" i="12" s="1"/>
  <c r="Z133" i="12"/>
  <c r="AB133" i="12" s="1"/>
  <c r="Z138" i="12"/>
  <c r="Z132" i="12"/>
  <c r="AC132" i="12" s="1"/>
  <c r="Z137" i="12"/>
  <c r="AC137" i="12" s="1"/>
  <c r="Z139" i="12"/>
  <c r="Z136" i="12"/>
  <c r="AB136" i="12" s="1"/>
  <c r="Z135" i="12"/>
  <c r="AB135" i="12" s="1"/>
  <c r="Z134" i="12"/>
  <c r="AB134" i="12" s="1"/>
  <c r="N156" i="12"/>
  <c r="N28" i="12" s="1"/>
  <c r="N27" i="12" s="1"/>
  <c r="AC275" i="11"/>
  <c r="AC280" i="11"/>
  <c r="AN84" i="12"/>
  <c r="AN91" i="12" s="1"/>
  <c r="AN88" i="12"/>
  <c r="AA133" i="12"/>
  <c r="AA138" i="12"/>
  <c r="AA132" i="12"/>
  <c r="AA137" i="12"/>
  <c r="AA129" i="12"/>
  <c r="AC129" i="12" s="1"/>
  <c r="AA128" i="12"/>
  <c r="AA136" i="12"/>
  <c r="AC136" i="12" s="1"/>
  <c r="AA135" i="12"/>
  <c r="AC135" i="12" s="1"/>
  <c r="O156" i="12"/>
  <c r="O28" i="12" s="1"/>
  <c r="H179" i="12"/>
  <c r="AB256" i="12"/>
  <c r="V35" i="12"/>
  <c r="V36" i="12" s="1"/>
  <c r="V41" i="12" s="1"/>
  <c r="V37" i="12" s="1"/>
  <c r="R156" i="12"/>
  <c r="R28" i="12" s="1"/>
  <c r="Q306" i="12"/>
  <c r="K13" i="13"/>
  <c r="AO67" i="13"/>
  <c r="U156" i="12"/>
  <c r="T306" i="12"/>
  <c r="Q11" i="13"/>
  <c r="Q16" i="13" s="1"/>
  <c r="V156" i="12"/>
  <c r="V28" i="12" s="1"/>
  <c r="L267" i="12"/>
  <c r="L35" i="12" s="1"/>
  <c r="L36" i="12" s="1"/>
  <c r="L41" i="12" s="1"/>
  <c r="L37" i="12" s="1"/>
  <c r="U306" i="12"/>
  <c r="Q25" i="13"/>
  <c r="Q28" i="13" s="1"/>
  <c r="Q26" i="13" s="1"/>
  <c r="AB275" i="11"/>
  <c r="W156" i="12"/>
  <c r="W28" i="12" s="1"/>
  <c r="M267" i="12"/>
  <c r="M35" i="12" s="1"/>
  <c r="M36" i="12" s="1"/>
  <c r="M41" i="12" s="1"/>
  <c r="M37" i="12" s="1"/>
  <c r="V306" i="12"/>
  <c r="Z304" i="12"/>
  <c r="U178" i="12"/>
  <c r="N267" i="12"/>
  <c r="N35" i="12" s="1"/>
  <c r="N36" i="12" s="1"/>
  <c r="N41" i="12" s="1"/>
  <c r="N37" i="12" s="1"/>
  <c r="X13" i="13"/>
  <c r="Z276" i="11"/>
  <c r="AA304" i="12"/>
  <c r="Z54" i="12"/>
  <c r="Y13" i="13"/>
  <c r="AA276" i="11"/>
  <c r="AB304" i="12"/>
  <c r="AA54" i="12"/>
  <c r="Z13" i="13"/>
  <c r="N13" i="13"/>
  <c r="N15" i="13" s="1"/>
  <c r="N46" i="13" s="1"/>
  <c r="D26" i="12"/>
  <c r="D29" i="12" s="1"/>
  <c r="AA48" i="12"/>
  <c r="AC48" i="12" s="1"/>
  <c r="H267" i="12"/>
  <c r="AA270" i="11"/>
  <c r="E26" i="12"/>
  <c r="E29" i="12" s="1"/>
  <c r="E27" i="12" s="1"/>
  <c r="AB48" i="12"/>
  <c r="R267" i="12"/>
  <c r="R35" i="12" s="1"/>
  <c r="R36" i="12" s="1"/>
  <c r="R41" i="12" s="1"/>
  <c r="R37" i="12" s="1"/>
  <c r="E263" i="12"/>
  <c r="O304" i="12"/>
  <c r="P303" i="12"/>
  <c r="O303" i="12"/>
  <c r="D382" i="13"/>
  <c r="D254" i="13"/>
  <c r="D286" i="13"/>
  <c r="D397" i="13"/>
  <c r="D206" i="13"/>
  <c r="D270" i="13"/>
  <c r="D222" i="13"/>
  <c r="D238" i="13"/>
  <c r="D175" i="13"/>
  <c r="D159" i="13"/>
  <c r="D127" i="13"/>
  <c r="D143" i="13"/>
  <c r="D111" i="13"/>
  <c r="D190" i="13"/>
  <c r="D47" i="13"/>
  <c r="D95" i="13"/>
  <c r="D79" i="13"/>
  <c r="Z286" i="13"/>
  <c r="Z254" i="13"/>
  <c r="Z397" i="13"/>
  <c r="Z270" i="13"/>
  <c r="Z382" i="13"/>
  <c r="Z206" i="13"/>
  <c r="Z222" i="13"/>
  <c r="Z238" i="13"/>
  <c r="Z127" i="13"/>
  <c r="Z175" i="13"/>
  <c r="Z190" i="13"/>
  <c r="Z143" i="13"/>
  <c r="Z95" i="13"/>
  <c r="Z111" i="13"/>
  <c r="Z79" i="13"/>
  <c r="Z47" i="13"/>
  <c r="Z159" i="13"/>
  <c r="Z63" i="13"/>
  <c r="AV397" i="13"/>
  <c r="AV254" i="13"/>
  <c r="AV382" i="13"/>
  <c r="AV270" i="13"/>
  <c r="AV206" i="13"/>
  <c r="AV222" i="13"/>
  <c r="AV190" i="13"/>
  <c r="AV286" i="13"/>
  <c r="AV127" i="13"/>
  <c r="AV143" i="13"/>
  <c r="AV159" i="13"/>
  <c r="AV238" i="13"/>
  <c r="AV95" i="13"/>
  <c r="AV47" i="13"/>
  <c r="AV63" i="13"/>
  <c r="AV111" i="13"/>
  <c r="AV175" i="13"/>
  <c r="AV79" i="13"/>
  <c r="AD267" i="13"/>
  <c r="AD35" i="13"/>
  <c r="AD41" i="13" s="1"/>
  <c r="AD36" i="13" s="1"/>
  <c r="F76" i="13"/>
  <c r="AB270" i="11"/>
  <c r="T10" i="12"/>
  <c r="T11" i="12" s="1"/>
  <c r="T17" i="12" s="1"/>
  <c r="F26" i="12"/>
  <c r="F29" i="12" s="1"/>
  <c r="F27" i="12" s="1"/>
  <c r="K178" i="12"/>
  <c r="F176" i="12"/>
  <c r="E176" i="12"/>
  <c r="AB177" i="12"/>
  <c r="AB176" i="12"/>
  <c r="AA176" i="12"/>
  <c r="S267" i="12"/>
  <c r="S35" i="12" s="1"/>
  <c r="F275" i="12"/>
  <c r="F272" i="12"/>
  <c r="F277" i="12"/>
  <c r="F282" i="12" s="1"/>
  <c r="F279" i="12"/>
  <c r="F274" i="12"/>
  <c r="F271" i="12"/>
  <c r="F278" i="12"/>
  <c r="F281" i="12"/>
  <c r="F276" i="12"/>
  <c r="AB272" i="12"/>
  <c r="AB274" i="12"/>
  <c r="AB271" i="12"/>
  <c r="AB281" i="12"/>
  <c r="AB276" i="12"/>
  <c r="AL384" i="13"/>
  <c r="AL385" i="13"/>
  <c r="X219" i="13"/>
  <c r="X35" i="13"/>
  <c r="X41" i="13" s="1"/>
  <c r="X36" i="13" s="1"/>
  <c r="B35" i="13"/>
  <c r="B41" i="13" s="1"/>
  <c r="B36" i="13" s="1"/>
  <c r="E60" i="13"/>
  <c r="E10" i="13" s="1"/>
  <c r="AA49" i="12"/>
  <c r="AA55" i="12"/>
  <c r="T267" i="12"/>
  <c r="AC277" i="12"/>
  <c r="AC279" i="12"/>
  <c r="AC274" i="12"/>
  <c r="AC271" i="12"/>
  <c r="AC281" i="12"/>
  <c r="AC276" i="12"/>
  <c r="Y219" i="13"/>
  <c r="C35" i="13"/>
  <c r="C41" i="13" s="1"/>
  <c r="C36" i="13" s="1"/>
  <c r="H76" i="13"/>
  <c r="AD75" i="13"/>
  <c r="P13" i="13"/>
  <c r="V10" i="12"/>
  <c r="V11" i="12" s="1"/>
  <c r="V17" i="12" s="1"/>
  <c r="H26" i="12"/>
  <c r="H29" i="12" s="1"/>
  <c r="H27" i="12" s="1"/>
  <c r="U267" i="12"/>
  <c r="Z219" i="13"/>
  <c r="Z35" i="13"/>
  <c r="Z41" i="13" s="1"/>
  <c r="I76" i="13"/>
  <c r="AX180" i="13"/>
  <c r="AX181" i="13" s="1"/>
  <c r="P179" i="12"/>
  <c r="R60" i="13"/>
  <c r="R10" i="13" s="1"/>
  <c r="R11" i="13" s="1"/>
  <c r="R16" i="13" s="1"/>
  <c r="U11" i="13"/>
  <c r="U16" i="13" s="1"/>
  <c r="AF296" i="13"/>
  <c r="AF288" i="13"/>
  <c r="AF291" i="13"/>
  <c r="AF287" i="13"/>
  <c r="AF289" i="13"/>
  <c r="AF294" i="13"/>
  <c r="AF298" i="13"/>
  <c r="AF292" i="13"/>
  <c r="AF293" i="13"/>
  <c r="AF297" i="13"/>
  <c r="AF295" i="13"/>
  <c r="AF290" i="13"/>
  <c r="S60" i="13"/>
  <c r="S10" i="13" s="1"/>
  <c r="S11" i="13" s="1"/>
  <c r="S16" i="13" s="1"/>
  <c r="R178" i="12"/>
  <c r="T60" i="13"/>
  <c r="T10" i="13" s="1"/>
  <c r="T11" i="13" s="1"/>
  <c r="T16" i="13" s="1"/>
  <c r="BA384" i="13"/>
  <c r="U60" i="13"/>
  <c r="U10" i="13" s="1"/>
  <c r="T178" i="12"/>
  <c r="W25" i="13"/>
  <c r="W28" i="13" s="1"/>
  <c r="W26" i="13" s="1"/>
  <c r="V60" i="13"/>
  <c r="V10" i="13" s="1"/>
  <c r="V11" i="13" s="1"/>
  <c r="V16" i="13" s="1"/>
  <c r="G303" i="12"/>
  <c r="AC304" i="12"/>
  <c r="AC303" i="12"/>
  <c r="R286" i="13"/>
  <c r="R382" i="13"/>
  <c r="R397" i="13"/>
  <c r="R190" i="13"/>
  <c r="R159" i="13"/>
  <c r="R270" i="13"/>
  <c r="R206" i="13"/>
  <c r="R238" i="13"/>
  <c r="R254" i="13"/>
  <c r="R222" i="13"/>
  <c r="R127" i="13"/>
  <c r="R111" i="13"/>
  <c r="R175" i="13"/>
  <c r="R63" i="13"/>
  <c r="R143" i="13"/>
  <c r="AN286" i="13"/>
  <c r="AN382" i="13"/>
  <c r="AN397" i="13"/>
  <c r="AN190" i="13"/>
  <c r="AN270" i="13"/>
  <c r="AN238" i="13"/>
  <c r="AN254" i="13"/>
  <c r="AN222" i="13"/>
  <c r="AN159" i="13"/>
  <c r="AN175" i="13"/>
  <c r="AN111" i="13"/>
  <c r="AN127" i="13"/>
  <c r="AN143" i="13"/>
  <c r="AN63" i="13"/>
  <c r="AN47" i="13"/>
  <c r="AN206" i="13"/>
  <c r="AN95" i="13"/>
  <c r="W60" i="13"/>
  <c r="W10" i="13" s="1"/>
  <c r="W11" i="13" s="1"/>
  <c r="W16" i="13" s="1"/>
  <c r="AZ70" i="13"/>
  <c r="AY70" i="13"/>
  <c r="V178" i="12"/>
  <c r="K267" i="12"/>
  <c r="D261" i="12" s="1"/>
  <c r="B280" i="12"/>
  <c r="B275" i="12"/>
  <c r="B272" i="12"/>
  <c r="B282" i="12"/>
  <c r="B277" i="12"/>
  <c r="H303" i="12"/>
  <c r="S286" i="13"/>
  <c r="S382" i="13"/>
  <c r="S397" i="13"/>
  <c r="S190" i="13"/>
  <c r="S159" i="13"/>
  <c r="S270" i="13"/>
  <c r="S206" i="13"/>
  <c r="S238" i="13"/>
  <c r="S254" i="13"/>
  <c r="S111" i="13"/>
  <c r="S175" i="13"/>
  <c r="S222" i="13"/>
  <c r="S63" i="13"/>
  <c r="S127" i="13"/>
  <c r="S79" i="13"/>
  <c r="S143" i="13"/>
  <c r="AO286" i="13"/>
  <c r="AO382" i="13"/>
  <c r="AO397" i="13"/>
  <c r="AO190" i="13"/>
  <c r="AO270" i="13"/>
  <c r="AO238" i="13"/>
  <c r="AO254" i="13"/>
  <c r="AO222" i="13"/>
  <c r="AO159" i="13"/>
  <c r="AO175" i="13"/>
  <c r="AO111" i="13"/>
  <c r="AO127" i="13"/>
  <c r="AO143" i="13"/>
  <c r="AO63" i="13"/>
  <c r="AO47" i="13"/>
  <c r="AO206" i="13"/>
  <c r="AO95" i="13"/>
  <c r="D11" i="13"/>
  <c r="D16" i="13" s="1"/>
  <c r="D15" i="13" s="1"/>
  <c r="AH385" i="13"/>
  <c r="T219" i="13"/>
  <c r="T35" i="13"/>
  <c r="T41" i="13" s="1"/>
  <c r="T36" i="13" s="1"/>
  <c r="B60" i="13"/>
  <c r="B10" i="13" s="1"/>
  <c r="B11" i="13" s="1"/>
  <c r="B16" i="13" s="1"/>
  <c r="B15" i="13" s="1"/>
  <c r="X60" i="13"/>
  <c r="X10" i="13" s="1"/>
  <c r="X11" i="13" s="1"/>
  <c r="X16" i="13" s="1"/>
  <c r="X15" i="13" s="1"/>
  <c r="X46" i="13" s="1"/>
  <c r="C280" i="12"/>
  <c r="C275" i="12"/>
  <c r="C272" i="12"/>
  <c r="C277" i="12"/>
  <c r="C282" i="12" s="1"/>
  <c r="I303" i="12"/>
  <c r="T382" i="13"/>
  <c r="T397" i="13"/>
  <c r="T286" i="13"/>
  <c r="T254" i="13"/>
  <c r="T270" i="13"/>
  <c r="T159" i="13"/>
  <c r="T190" i="13"/>
  <c r="T206" i="13"/>
  <c r="T238" i="13"/>
  <c r="T222" i="13"/>
  <c r="T175" i="13"/>
  <c r="T95" i="13"/>
  <c r="T63" i="13"/>
  <c r="T127" i="13"/>
  <c r="T79" i="13"/>
  <c r="T47" i="13"/>
  <c r="T111" i="13"/>
  <c r="T143" i="13"/>
  <c r="AP382" i="13"/>
  <c r="AP397" i="13"/>
  <c r="AP286" i="13"/>
  <c r="AP238" i="13"/>
  <c r="AP190" i="13"/>
  <c r="AP270" i="13"/>
  <c r="AP254" i="13"/>
  <c r="AP159" i="13"/>
  <c r="AP222" i="13"/>
  <c r="AP127" i="13"/>
  <c r="AP143" i="13"/>
  <c r="AP111" i="13"/>
  <c r="AP175" i="13"/>
  <c r="AP95" i="13"/>
  <c r="AP47" i="13"/>
  <c r="AP63" i="13"/>
  <c r="AP206" i="13"/>
  <c r="E11" i="13"/>
  <c r="E16" i="13" s="1"/>
  <c r="U219" i="13"/>
  <c r="C60" i="13"/>
  <c r="C10" i="13" s="1"/>
  <c r="C11" i="13" s="1"/>
  <c r="C16" i="13" s="1"/>
  <c r="Y60" i="13"/>
  <c r="AN79" i="13"/>
  <c r="B177" i="12"/>
  <c r="X177" i="12"/>
  <c r="D280" i="12"/>
  <c r="D275" i="12"/>
  <c r="D282" i="12" s="1"/>
  <c r="D272" i="12"/>
  <c r="D277" i="12"/>
  <c r="D279" i="12"/>
  <c r="D274" i="12"/>
  <c r="Z277" i="12"/>
  <c r="AB277" i="12" s="1"/>
  <c r="Z279" i="12"/>
  <c r="AB279" i="12" s="1"/>
  <c r="J305" i="12"/>
  <c r="J304" i="12"/>
  <c r="J306" i="12"/>
  <c r="U382" i="13"/>
  <c r="U397" i="13"/>
  <c r="U286" i="13"/>
  <c r="U254" i="13"/>
  <c r="U270" i="13"/>
  <c r="U190" i="13"/>
  <c r="U206" i="13"/>
  <c r="U238" i="13"/>
  <c r="U222" i="13"/>
  <c r="U159" i="13"/>
  <c r="U95" i="13"/>
  <c r="U63" i="13"/>
  <c r="U175" i="13"/>
  <c r="U127" i="13"/>
  <c r="U79" i="13"/>
  <c r="U47" i="13"/>
  <c r="U143" i="13"/>
  <c r="U111" i="13"/>
  <c r="AQ382" i="13"/>
  <c r="AQ397" i="13"/>
  <c r="AQ286" i="13"/>
  <c r="AQ270" i="13"/>
  <c r="AQ238" i="13"/>
  <c r="AQ190" i="13"/>
  <c r="AQ254" i="13"/>
  <c r="AQ222" i="13"/>
  <c r="AQ127" i="13"/>
  <c r="AQ143" i="13"/>
  <c r="AQ159" i="13"/>
  <c r="AQ175" i="13"/>
  <c r="AQ95" i="13"/>
  <c r="AQ47" i="13"/>
  <c r="AQ63" i="13"/>
  <c r="AQ206" i="13"/>
  <c r="AC6" i="13"/>
  <c r="E25" i="13"/>
  <c r="E28" i="13" s="1"/>
  <c r="E26" i="13" s="1"/>
  <c r="AA25" i="13"/>
  <c r="AA28" i="13" s="1"/>
  <c r="V219" i="13"/>
  <c r="V35" i="13"/>
  <c r="V41" i="13" s="1"/>
  <c r="V36" i="13" s="1"/>
  <c r="Z60" i="13"/>
  <c r="V76" i="13"/>
  <c r="AZ75" i="13" s="1"/>
  <c r="AZ64" i="13"/>
  <c r="AO79" i="13"/>
  <c r="AI124" i="13"/>
  <c r="AH124" i="13"/>
  <c r="O176" i="12"/>
  <c r="D177" i="12"/>
  <c r="Z177" i="12"/>
  <c r="E280" i="12"/>
  <c r="E275" i="12"/>
  <c r="E272" i="12"/>
  <c r="E277" i="12"/>
  <c r="E282" i="12" s="1"/>
  <c r="E279" i="12"/>
  <c r="E274" i="12"/>
  <c r="AA272" i="12"/>
  <c r="AA282" i="12" s="1"/>
  <c r="AA277" i="12"/>
  <c r="AA279" i="12"/>
  <c r="AA274" i="12"/>
  <c r="AA271" i="12"/>
  <c r="AA281" i="12"/>
  <c r="K304" i="12"/>
  <c r="K305" i="12"/>
  <c r="K306" i="12"/>
  <c r="V382" i="13"/>
  <c r="V397" i="13"/>
  <c r="V286" i="13"/>
  <c r="V254" i="13"/>
  <c r="V270" i="13"/>
  <c r="V190" i="13"/>
  <c r="V206" i="13"/>
  <c r="V238" i="13"/>
  <c r="V222" i="13"/>
  <c r="V175" i="13"/>
  <c r="V159" i="13"/>
  <c r="V95" i="13"/>
  <c r="V143" i="13"/>
  <c r="V63" i="13"/>
  <c r="V127" i="13"/>
  <c r="V79" i="13"/>
  <c r="V47" i="13"/>
  <c r="V111" i="13"/>
  <c r="AR397" i="13"/>
  <c r="AR286" i="13"/>
  <c r="AR382" i="13"/>
  <c r="AR270" i="13"/>
  <c r="AR254" i="13"/>
  <c r="AR190" i="13"/>
  <c r="AR127" i="13"/>
  <c r="AR238" i="13"/>
  <c r="AR143" i="13"/>
  <c r="AR222" i="13"/>
  <c r="AR206" i="13"/>
  <c r="AR175" i="13"/>
  <c r="AR95" i="13"/>
  <c r="AR47" i="13"/>
  <c r="AR63" i="13"/>
  <c r="AR159" i="13"/>
  <c r="AD6" i="13"/>
  <c r="W219" i="13"/>
  <c r="AA60" i="13"/>
  <c r="W76" i="13"/>
  <c r="AP79" i="13"/>
  <c r="AG124" i="13"/>
  <c r="AD59" i="13"/>
  <c r="I60" i="13"/>
  <c r="I10" i="13" s="1"/>
  <c r="I11" i="13" s="1"/>
  <c r="I16" i="13" s="1"/>
  <c r="Q140" i="13"/>
  <c r="Q24" i="13" s="1"/>
  <c r="R76" i="13"/>
  <c r="AV68" i="13" s="1"/>
  <c r="S76" i="13"/>
  <c r="AW68" i="13" s="1"/>
  <c r="AS384" i="13"/>
  <c r="AE219" i="13"/>
  <c r="AE35" i="13"/>
  <c r="AE41" i="13" s="1"/>
  <c r="AE36" i="13" s="1"/>
  <c r="T76" i="13"/>
  <c r="W305" i="12"/>
  <c r="L397" i="13"/>
  <c r="L382" i="13"/>
  <c r="L286" i="13"/>
  <c r="L270" i="13"/>
  <c r="L238" i="13"/>
  <c r="L143" i="13"/>
  <c r="L190" i="13"/>
  <c r="L222" i="13"/>
  <c r="L206" i="13"/>
  <c r="L254" i="13"/>
  <c r="L159" i="13"/>
  <c r="L127" i="13"/>
  <c r="L175" i="13"/>
  <c r="L79" i="13"/>
  <c r="L111" i="13"/>
  <c r="L63" i="13"/>
  <c r="AH397" i="13"/>
  <c r="AH382" i="13"/>
  <c r="AH254" i="13"/>
  <c r="AH238" i="13"/>
  <c r="AH286" i="13"/>
  <c r="AH206" i="13"/>
  <c r="AH222" i="13"/>
  <c r="AH270" i="13"/>
  <c r="AH175" i="13"/>
  <c r="AH143" i="13"/>
  <c r="AH190" i="13"/>
  <c r="AH127" i="13"/>
  <c r="AH111" i="13"/>
  <c r="AH79" i="13"/>
  <c r="AH159" i="13"/>
  <c r="BD397" i="13"/>
  <c r="BD286" i="13"/>
  <c r="BD270" i="13"/>
  <c r="BD238" i="13"/>
  <c r="BD254" i="13"/>
  <c r="BD206" i="13"/>
  <c r="BD222" i="13"/>
  <c r="BD143" i="13"/>
  <c r="BD175" i="13"/>
  <c r="BD382" i="13"/>
  <c r="BD159" i="13"/>
  <c r="BD190" i="13"/>
  <c r="BD95" i="13"/>
  <c r="BD79" i="13"/>
  <c r="BD111" i="13"/>
  <c r="BD127" i="13"/>
  <c r="AH4" i="13"/>
  <c r="AG4" i="13"/>
  <c r="AF4" i="13"/>
  <c r="U76" i="13"/>
  <c r="W140" i="13"/>
  <c r="W24" i="13" s="1"/>
  <c r="AB303" i="12"/>
  <c r="X306" i="12"/>
  <c r="M397" i="13"/>
  <c r="M270" i="13"/>
  <c r="M382" i="13"/>
  <c r="M238" i="13"/>
  <c r="M190" i="13"/>
  <c r="M286" i="13"/>
  <c r="M143" i="13"/>
  <c r="M222" i="13"/>
  <c r="M254" i="13"/>
  <c r="M95" i="13"/>
  <c r="M159" i="13"/>
  <c r="M127" i="13"/>
  <c r="M175" i="13"/>
  <c r="M79" i="13"/>
  <c r="M111" i="13"/>
  <c r="M63" i="13"/>
  <c r="AI397" i="13"/>
  <c r="AI270" i="13"/>
  <c r="AI286" i="13"/>
  <c r="AI382" i="13"/>
  <c r="AI254" i="13"/>
  <c r="AI238" i="13"/>
  <c r="AI206" i="13"/>
  <c r="AI222" i="13"/>
  <c r="AI175" i="13"/>
  <c r="AI143" i="13"/>
  <c r="AI95" i="13"/>
  <c r="AI190" i="13"/>
  <c r="AI127" i="13"/>
  <c r="AI111" i="13"/>
  <c r="AI79" i="13"/>
  <c r="AI159" i="13"/>
  <c r="BE397" i="13"/>
  <c r="BE270" i="13"/>
  <c r="BE286" i="13"/>
  <c r="BE238" i="13"/>
  <c r="BE206" i="13"/>
  <c r="BE222" i="13"/>
  <c r="BE382" i="13"/>
  <c r="BE143" i="13"/>
  <c r="BE175" i="13"/>
  <c r="BE254" i="13"/>
  <c r="BE159" i="13"/>
  <c r="BE190" i="13"/>
  <c r="BE95" i="13"/>
  <c r="BE79" i="13"/>
  <c r="BE111" i="13"/>
  <c r="BE127" i="13"/>
  <c r="T6" i="13"/>
  <c r="L11" i="13"/>
  <c r="L16" i="13" s="1"/>
  <c r="Y306" i="12"/>
  <c r="N397" i="13"/>
  <c r="N286" i="13"/>
  <c r="N270" i="13"/>
  <c r="N382" i="13"/>
  <c r="N238" i="13"/>
  <c r="N190" i="13"/>
  <c r="N143" i="13"/>
  <c r="N222" i="13"/>
  <c r="N206" i="13"/>
  <c r="N254" i="13"/>
  <c r="N95" i="13"/>
  <c r="N159" i="13"/>
  <c r="N127" i="13"/>
  <c r="N111" i="13"/>
  <c r="N175" i="13"/>
  <c r="N79" i="13"/>
  <c r="N63" i="13"/>
  <c r="AJ397" i="13"/>
  <c r="AJ286" i="13"/>
  <c r="AJ270" i="13"/>
  <c r="AJ238" i="13"/>
  <c r="AJ222" i="13"/>
  <c r="AJ190" i="13"/>
  <c r="AJ143" i="13"/>
  <c r="AJ254" i="13"/>
  <c r="AJ382" i="13"/>
  <c r="AJ206" i="13"/>
  <c r="AJ175" i="13"/>
  <c r="AJ95" i="13"/>
  <c r="AJ111" i="13"/>
  <c r="AJ127" i="13"/>
  <c r="AJ79" i="13"/>
  <c r="AJ63" i="13"/>
  <c r="AJ159" i="13"/>
  <c r="BF397" i="13"/>
  <c r="BF286" i="13"/>
  <c r="BF270" i="13"/>
  <c r="BF382" i="13"/>
  <c r="BF238" i="13"/>
  <c r="BF254" i="13"/>
  <c r="BF206" i="13"/>
  <c r="BF222" i="13"/>
  <c r="BF143" i="13"/>
  <c r="BF175" i="13"/>
  <c r="BF159" i="13"/>
  <c r="BF190" i="13"/>
  <c r="BF95" i="13"/>
  <c r="BF111" i="13"/>
  <c r="BF79" i="13"/>
  <c r="BF63" i="13"/>
  <c r="BF127" i="13"/>
  <c r="V6" i="13"/>
  <c r="AG92" i="13"/>
  <c r="AG33" i="13"/>
  <c r="AG219" i="13" s="1"/>
  <c r="AP70" i="13"/>
  <c r="B304" i="12"/>
  <c r="D306" i="12"/>
  <c r="D305" i="12"/>
  <c r="O397" i="13"/>
  <c r="O286" i="13"/>
  <c r="O382" i="13"/>
  <c r="O238" i="13"/>
  <c r="O190" i="13"/>
  <c r="O143" i="13"/>
  <c r="O222" i="13"/>
  <c r="O270" i="13"/>
  <c r="O206" i="13"/>
  <c r="O254" i="13"/>
  <c r="O95" i="13"/>
  <c r="O159" i="13"/>
  <c r="O127" i="13"/>
  <c r="O111" i="13"/>
  <c r="O175" i="13"/>
  <c r="O79" i="13"/>
  <c r="O63" i="13"/>
  <c r="AK397" i="13"/>
  <c r="AK286" i="13"/>
  <c r="AK238" i="13"/>
  <c r="AK382" i="13"/>
  <c r="AK190" i="13"/>
  <c r="AK270" i="13"/>
  <c r="AK254" i="13"/>
  <c r="AK143" i="13"/>
  <c r="AK222" i="13"/>
  <c r="AK206" i="13"/>
  <c r="AK175" i="13"/>
  <c r="AK95" i="13"/>
  <c r="AK111" i="13"/>
  <c r="AK79" i="13"/>
  <c r="AK63" i="13"/>
  <c r="AK127" i="13"/>
  <c r="AK159" i="13"/>
  <c r="BG397" i="13"/>
  <c r="BG286" i="13"/>
  <c r="BG382" i="13"/>
  <c r="BG270" i="13"/>
  <c r="BG238" i="13"/>
  <c r="BG254" i="13"/>
  <c r="BG206" i="13"/>
  <c r="BG222" i="13"/>
  <c r="BG143" i="13"/>
  <c r="BG175" i="13"/>
  <c r="BG190" i="13"/>
  <c r="BG95" i="13"/>
  <c r="BG159" i="13"/>
  <c r="BG111" i="13"/>
  <c r="BG79" i="13"/>
  <c r="BG63" i="13"/>
  <c r="W6" i="13"/>
  <c r="AE5" i="13" s="1"/>
  <c r="AH12" i="13"/>
  <c r="AH63" i="13"/>
  <c r="AP67" i="13"/>
  <c r="C76" i="13"/>
  <c r="C13" i="13" s="1"/>
  <c r="AQ64" i="13"/>
  <c r="C304" i="12"/>
  <c r="Y307" i="12"/>
  <c r="E305" i="12"/>
  <c r="P286" i="13"/>
  <c r="P382" i="13"/>
  <c r="P397" i="13"/>
  <c r="P238" i="13"/>
  <c r="P190" i="13"/>
  <c r="P159" i="13"/>
  <c r="P270" i="13"/>
  <c r="P206" i="13"/>
  <c r="P254" i="13"/>
  <c r="P95" i="13"/>
  <c r="P127" i="13"/>
  <c r="P111" i="13"/>
  <c r="P222" i="13"/>
  <c r="P175" i="13"/>
  <c r="P79" i="13"/>
  <c r="P63" i="13"/>
  <c r="AL286" i="13"/>
  <c r="AL382" i="13"/>
  <c r="AL397" i="13"/>
  <c r="AL238" i="13"/>
  <c r="AL190" i="13"/>
  <c r="AL270" i="13"/>
  <c r="AL254" i="13"/>
  <c r="AL222" i="13"/>
  <c r="AL159" i="13"/>
  <c r="AL143" i="13"/>
  <c r="AL206" i="13"/>
  <c r="AL175" i="13"/>
  <c r="AL95" i="13"/>
  <c r="AL111" i="13"/>
  <c r="AL127" i="13"/>
  <c r="AL79" i="13"/>
  <c r="AL63" i="13"/>
  <c r="AI63" i="13"/>
  <c r="F305" i="12"/>
  <c r="AB305" i="12"/>
  <c r="AB306" i="12" s="1"/>
  <c r="Q286" i="13"/>
  <c r="Q382" i="13"/>
  <c r="Q397" i="13"/>
  <c r="Q238" i="13"/>
  <c r="Q190" i="13"/>
  <c r="Q159" i="13"/>
  <c r="Q270" i="13"/>
  <c r="Q206" i="13"/>
  <c r="Q254" i="13"/>
  <c r="Q95" i="13"/>
  <c r="Q127" i="13"/>
  <c r="Q111" i="13"/>
  <c r="Q222" i="13"/>
  <c r="Q175" i="13"/>
  <c r="Q63" i="13"/>
  <c r="AM286" i="13"/>
  <c r="AM382" i="13"/>
  <c r="AM397" i="13"/>
  <c r="AM238" i="13"/>
  <c r="AM190" i="13"/>
  <c r="AM270" i="13"/>
  <c r="AM254" i="13"/>
  <c r="AM222" i="13"/>
  <c r="AM159" i="13"/>
  <c r="AM206" i="13"/>
  <c r="AM175" i="13"/>
  <c r="AM95" i="13"/>
  <c r="AM111" i="13"/>
  <c r="AM127" i="13"/>
  <c r="AM143" i="13"/>
  <c r="AM63" i="13"/>
  <c r="L47" i="13"/>
  <c r="Q79" i="13"/>
  <c r="W397" i="13"/>
  <c r="W270" i="13"/>
  <c r="W286" i="13"/>
  <c r="W382" i="13"/>
  <c r="W222" i="13"/>
  <c r="W206" i="13"/>
  <c r="W238" i="13"/>
  <c r="W254" i="13"/>
  <c r="W127" i="13"/>
  <c r="W190" i="13"/>
  <c r="W159" i="13"/>
  <c r="W143" i="13"/>
  <c r="AS397" i="13"/>
  <c r="AS286" i="13"/>
  <c r="AS382" i="13"/>
  <c r="AS270" i="13"/>
  <c r="AS254" i="13"/>
  <c r="AS190" i="13"/>
  <c r="AS127" i="13"/>
  <c r="AS238" i="13"/>
  <c r="AS143" i="13"/>
  <c r="AS222" i="13"/>
  <c r="AS206" i="13"/>
  <c r="AS159" i="13"/>
  <c r="AP384" i="13"/>
  <c r="F60" i="13"/>
  <c r="F10" i="13" s="1"/>
  <c r="F11" i="13" s="1"/>
  <c r="F16" i="13" s="1"/>
  <c r="AB60" i="13"/>
  <c r="AB10" i="13" s="1"/>
  <c r="AB11" i="13" s="1"/>
  <c r="AB16" i="13" s="1"/>
  <c r="AB15" i="13" s="1"/>
  <c r="AB46" i="13" s="1"/>
  <c r="I63" i="13"/>
  <c r="AW79" i="13"/>
  <c r="F178" i="13"/>
  <c r="X254" i="13"/>
  <c r="X397" i="13"/>
  <c r="X270" i="13"/>
  <c r="X286" i="13"/>
  <c r="X382" i="13"/>
  <c r="X222" i="13"/>
  <c r="X206" i="13"/>
  <c r="X238" i="13"/>
  <c r="X127" i="13"/>
  <c r="X159" i="13"/>
  <c r="X175" i="13"/>
  <c r="X95" i="13"/>
  <c r="X143" i="13"/>
  <c r="AT397" i="13"/>
  <c r="AT286" i="13"/>
  <c r="AT254" i="13"/>
  <c r="AT382" i="13"/>
  <c r="AT270" i="13"/>
  <c r="AT190" i="13"/>
  <c r="AT206" i="13"/>
  <c r="AT127" i="13"/>
  <c r="AT238" i="13"/>
  <c r="AT143" i="13"/>
  <c r="AT159" i="13"/>
  <c r="AT222" i="13"/>
  <c r="AQ384" i="13"/>
  <c r="G60" i="13"/>
  <c r="G10" i="13" s="1"/>
  <c r="G11" i="13" s="1"/>
  <c r="G16" i="13" s="1"/>
  <c r="AC60" i="13"/>
  <c r="AC10" i="13" s="1"/>
  <c r="AC11" i="13" s="1"/>
  <c r="AC16" i="13" s="1"/>
  <c r="J63" i="13"/>
  <c r="AX79" i="13"/>
  <c r="AB177" i="13"/>
  <c r="C382" i="13"/>
  <c r="C254" i="13"/>
  <c r="C286" i="13"/>
  <c r="C397" i="13"/>
  <c r="C206" i="13"/>
  <c r="C270" i="13"/>
  <c r="C222" i="13"/>
  <c r="C238" i="13"/>
  <c r="C175" i="13"/>
  <c r="C159" i="13"/>
  <c r="C127" i="13"/>
  <c r="C143" i="13"/>
  <c r="C95" i="13"/>
  <c r="C111" i="13"/>
  <c r="Y254" i="13"/>
  <c r="Y397" i="13"/>
  <c r="Y270" i="13"/>
  <c r="Y286" i="13"/>
  <c r="Y206" i="13"/>
  <c r="Y222" i="13"/>
  <c r="Y382" i="13"/>
  <c r="Y238" i="13"/>
  <c r="Y127" i="13"/>
  <c r="Y159" i="13"/>
  <c r="Y175" i="13"/>
  <c r="Y190" i="13"/>
  <c r="Y95" i="13"/>
  <c r="Y143" i="13"/>
  <c r="AU397" i="13"/>
  <c r="AU254" i="13"/>
  <c r="AU382" i="13"/>
  <c r="AU270" i="13"/>
  <c r="AU206" i="13"/>
  <c r="AU222" i="13"/>
  <c r="AU190" i="13"/>
  <c r="AU286" i="13"/>
  <c r="AU127" i="13"/>
  <c r="AU238" i="13"/>
  <c r="AU143" i="13"/>
  <c r="AU159" i="13"/>
  <c r="AU95" i="13"/>
  <c r="AR384" i="13"/>
  <c r="H60" i="13"/>
  <c r="H10" i="13" s="1"/>
  <c r="H11" i="13" s="1"/>
  <c r="H16" i="13" s="1"/>
  <c r="K63" i="13"/>
  <c r="AS63" i="13"/>
  <c r="AY79" i="13"/>
  <c r="AT63" i="13"/>
  <c r="BA79" i="13"/>
  <c r="AS95" i="13"/>
  <c r="E382" i="13"/>
  <c r="E286" i="13"/>
  <c r="E270" i="13"/>
  <c r="E254" i="13"/>
  <c r="E397" i="13"/>
  <c r="E206" i="13"/>
  <c r="E222" i="13"/>
  <c r="E238" i="13"/>
  <c r="E175" i="13"/>
  <c r="E143" i="13"/>
  <c r="E159" i="13"/>
  <c r="E111" i="13"/>
  <c r="AA286" i="13"/>
  <c r="AA397" i="13"/>
  <c r="AA270" i="13"/>
  <c r="AA382" i="13"/>
  <c r="AA206" i="13"/>
  <c r="AA222" i="13"/>
  <c r="AA254" i="13"/>
  <c r="AA175" i="13"/>
  <c r="AA238" i="13"/>
  <c r="AA190" i="13"/>
  <c r="AA143" i="13"/>
  <c r="AA95" i="13"/>
  <c r="AA111" i="13"/>
  <c r="AW397" i="13"/>
  <c r="AW382" i="13"/>
  <c r="AW206" i="13"/>
  <c r="AW222" i="13"/>
  <c r="AW254" i="13"/>
  <c r="AW270" i="13"/>
  <c r="AW175" i="13"/>
  <c r="AW190" i="13"/>
  <c r="AW159" i="13"/>
  <c r="AW286" i="13"/>
  <c r="AW127" i="13"/>
  <c r="AW143" i="13"/>
  <c r="AW95" i="13"/>
  <c r="C25" i="13"/>
  <c r="C28" i="13" s="1"/>
  <c r="C26" i="13" s="1"/>
  <c r="AT384" i="13"/>
  <c r="X47" i="13"/>
  <c r="AT47" i="13"/>
  <c r="J60" i="13"/>
  <c r="J10" i="13" s="1"/>
  <c r="J11" i="13" s="1"/>
  <c r="J16" i="13" s="1"/>
  <c r="AU63" i="13"/>
  <c r="W79" i="13"/>
  <c r="AT95" i="13"/>
  <c r="AA127" i="13"/>
  <c r="W175" i="13"/>
  <c r="AE177" i="13"/>
  <c r="Z180" i="13"/>
  <c r="F397" i="13"/>
  <c r="F286" i="13"/>
  <c r="F270" i="13"/>
  <c r="F254" i="13"/>
  <c r="F222" i="13"/>
  <c r="F238" i="13"/>
  <c r="F175" i="13"/>
  <c r="F206" i="13"/>
  <c r="F382" i="13"/>
  <c r="F143" i="13"/>
  <c r="F159" i="13"/>
  <c r="F111" i="13"/>
  <c r="AB286" i="13"/>
  <c r="AB397" i="13"/>
  <c r="AB254" i="13"/>
  <c r="AB382" i="13"/>
  <c r="AB222" i="13"/>
  <c r="AB175" i="13"/>
  <c r="AB270" i="13"/>
  <c r="AB238" i="13"/>
  <c r="AB159" i="13"/>
  <c r="AB190" i="13"/>
  <c r="AB206" i="13"/>
  <c r="AB95" i="13"/>
  <c r="AB143" i="13"/>
  <c r="AB111" i="13"/>
  <c r="AX397" i="13"/>
  <c r="AX382" i="13"/>
  <c r="AX222" i="13"/>
  <c r="AX254" i="13"/>
  <c r="AX270" i="13"/>
  <c r="AX175" i="13"/>
  <c r="AX190" i="13"/>
  <c r="AX206" i="13"/>
  <c r="AX159" i="13"/>
  <c r="AX286" i="13"/>
  <c r="AX127" i="13"/>
  <c r="AX143" i="13"/>
  <c r="AU384" i="13"/>
  <c r="AU385" i="13"/>
  <c r="AU386" i="13"/>
  <c r="AU387" i="13" s="1"/>
  <c r="C47" i="13"/>
  <c r="Y47" i="13"/>
  <c r="AU47" i="13"/>
  <c r="K60" i="13"/>
  <c r="K10" i="13" s="1"/>
  <c r="K11" i="13" s="1"/>
  <c r="K16" i="13" s="1"/>
  <c r="X79" i="13"/>
  <c r="E95" i="13"/>
  <c r="AX95" i="13"/>
  <c r="BA111" i="13"/>
  <c r="AB127" i="13"/>
  <c r="AF177" i="13"/>
  <c r="Q177" i="13"/>
  <c r="Q176" i="13"/>
  <c r="AM178" i="13"/>
  <c r="AM177" i="13"/>
  <c r="C190" i="13"/>
  <c r="L304" i="12"/>
  <c r="G397" i="13"/>
  <c r="G286" i="13"/>
  <c r="G270" i="13"/>
  <c r="G254" i="13"/>
  <c r="G222" i="13"/>
  <c r="G238" i="13"/>
  <c r="G175" i="13"/>
  <c r="G206" i="13"/>
  <c r="G382" i="13"/>
  <c r="G190" i="13"/>
  <c r="G143" i="13"/>
  <c r="G111" i="13"/>
  <c r="AC397" i="13"/>
  <c r="AC270" i="13"/>
  <c r="AC254" i="13"/>
  <c r="AC382" i="13"/>
  <c r="AC222" i="13"/>
  <c r="AC175" i="13"/>
  <c r="AC286" i="13"/>
  <c r="AC238" i="13"/>
  <c r="AC159" i="13"/>
  <c r="AC190" i="13"/>
  <c r="AC206" i="13"/>
  <c r="AC143" i="13"/>
  <c r="AC95" i="13"/>
  <c r="AC111" i="13"/>
  <c r="AC127" i="13"/>
  <c r="AY397" i="13"/>
  <c r="AY382" i="13"/>
  <c r="AY286" i="13"/>
  <c r="AY222" i="13"/>
  <c r="AY254" i="13"/>
  <c r="AY270" i="13"/>
  <c r="AY175" i="13"/>
  <c r="AY190" i="13"/>
  <c r="AY206" i="13"/>
  <c r="AY159" i="13"/>
  <c r="AY127" i="13"/>
  <c r="AY143" i="13"/>
  <c r="AY95" i="13"/>
  <c r="AW63" i="13"/>
  <c r="Y79" i="13"/>
  <c r="F95" i="13"/>
  <c r="R140" i="13"/>
  <c r="R24" i="13" s="1"/>
  <c r="R25" i="13" s="1"/>
  <c r="R28" i="13" s="1"/>
  <c r="R26" i="13" s="1"/>
  <c r="AC177" i="13"/>
  <c r="R177" i="13"/>
  <c r="R176" i="13"/>
  <c r="AN176" i="13"/>
  <c r="AN177" i="13" s="1"/>
  <c r="M304" i="12"/>
  <c r="H397" i="13"/>
  <c r="H286" i="13"/>
  <c r="H270" i="13"/>
  <c r="H222" i="13"/>
  <c r="H254" i="13"/>
  <c r="H206" i="13"/>
  <c r="H382" i="13"/>
  <c r="H175" i="13"/>
  <c r="H190" i="13"/>
  <c r="H238" i="13"/>
  <c r="H143" i="13"/>
  <c r="H159" i="13"/>
  <c r="H127" i="13"/>
  <c r="H111" i="13"/>
  <c r="H79" i="13"/>
  <c r="AD397" i="13"/>
  <c r="AD382" i="13"/>
  <c r="AD270" i="13"/>
  <c r="AD254" i="13"/>
  <c r="AD286" i="13"/>
  <c r="AD238" i="13"/>
  <c r="AD222" i="13"/>
  <c r="AD175" i="13"/>
  <c r="AD159" i="13"/>
  <c r="AD190" i="13"/>
  <c r="AD143" i="13"/>
  <c r="AD206" i="13"/>
  <c r="AD95" i="13"/>
  <c r="AD111" i="13"/>
  <c r="AD79" i="13"/>
  <c r="AD127" i="13"/>
  <c r="AZ397" i="13"/>
  <c r="AZ382" i="13"/>
  <c r="AZ286" i="13"/>
  <c r="AZ270" i="13"/>
  <c r="AZ254" i="13"/>
  <c r="AZ190" i="13"/>
  <c r="AZ206" i="13"/>
  <c r="AZ159" i="13"/>
  <c r="AZ222" i="13"/>
  <c r="AZ127" i="13"/>
  <c r="AZ143" i="13"/>
  <c r="AZ95" i="13"/>
  <c r="AZ79" i="13"/>
  <c r="AZ175" i="13"/>
  <c r="AW384" i="13"/>
  <c r="AW385" i="13" s="1"/>
  <c r="E47" i="13"/>
  <c r="AA47" i="13"/>
  <c r="AW47" i="13"/>
  <c r="AX63" i="13"/>
  <c r="AF74" i="13"/>
  <c r="G95" i="13"/>
  <c r="S140" i="13"/>
  <c r="S24" i="13" s="1"/>
  <c r="S25" i="13" s="1"/>
  <c r="S28" i="13" s="1"/>
  <c r="S26" i="13" s="1"/>
  <c r="AD177" i="13"/>
  <c r="S177" i="13"/>
  <c r="S176" i="13"/>
  <c r="AO176" i="13"/>
  <c r="E190" i="13"/>
  <c r="N304" i="12"/>
  <c r="I397" i="13"/>
  <c r="I286" i="13"/>
  <c r="I270" i="13"/>
  <c r="I222" i="13"/>
  <c r="I254" i="13"/>
  <c r="I206" i="13"/>
  <c r="I382" i="13"/>
  <c r="I175" i="13"/>
  <c r="I190" i="13"/>
  <c r="I238" i="13"/>
  <c r="I143" i="13"/>
  <c r="I159" i="13"/>
  <c r="I127" i="13"/>
  <c r="AE382" i="13"/>
  <c r="AE270" i="13"/>
  <c r="AE397" i="13"/>
  <c r="AE254" i="13"/>
  <c r="AE286" i="13"/>
  <c r="AE206" i="13"/>
  <c r="AE238" i="13"/>
  <c r="AE222" i="13"/>
  <c r="AE175" i="13"/>
  <c r="AE159" i="13"/>
  <c r="AE190" i="13"/>
  <c r="AE143" i="13"/>
  <c r="AE111" i="13"/>
  <c r="AE127" i="13"/>
  <c r="BA397" i="13"/>
  <c r="BA382" i="13"/>
  <c r="BA270" i="13"/>
  <c r="BA286" i="13"/>
  <c r="BA254" i="13"/>
  <c r="BA206" i="13"/>
  <c r="BA175" i="13"/>
  <c r="BA143" i="13"/>
  <c r="BA159" i="13"/>
  <c r="BA190" i="13"/>
  <c r="BA127" i="13"/>
  <c r="BA95" i="13"/>
  <c r="AX384" i="13"/>
  <c r="AX385" i="13" s="1"/>
  <c r="F47" i="13"/>
  <c r="AB47" i="13"/>
  <c r="AX47" i="13"/>
  <c r="W63" i="13"/>
  <c r="AY63" i="13"/>
  <c r="AA79" i="13"/>
  <c r="H95" i="13"/>
  <c r="T140" i="13"/>
  <c r="T24" i="13" s="1"/>
  <c r="T25" i="13" s="1"/>
  <c r="T28" i="13" s="1"/>
  <c r="T26" i="13" s="1"/>
  <c r="AS175" i="13"/>
  <c r="AM176" i="13"/>
  <c r="T177" i="13"/>
  <c r="T176" i="13"/>
  <c r="U176" i="13"/>
  <c r="U178" i="13"/>
  <c r="T178" i="13"/>
  <c r="AQ176" i="13"/>
  <c r="AP176" i="13"/>
  <c r="F190" i="13"/>
  <c r="J397" i="13"/>
  <c r="J286" i="13"/>
  <c r="J270" i="13"/>
  <c r="J238" i="13"/>
  <c r="J254" i="13"/>
  <c r="J206" i="13"/>
  <c r="J175" i="13"/>
  <c r="J190" i="13"/>
  <c r="J382" i="13"/>
  <c r="J222" i="13"/>
  <c r="J143" i="13"/>
  <c r="J159" i="13"/>
  <c r="J127" i="13"/>
  <c r="J79" i="13"/>
  <c r="AF397" i="13"/>
  <c r="AF382" i="13"/>
  <c r="AF270" i="13"/>
  <c r="AF254" i="13"/>
  <c r="AF238" i="13"/>
  <c r="AF286" i="13"/>
  <c r="AF206" i="13"/>
  <c r="AF222" i="13"/>
  <c r="AF175" i="13"/>
  <c r="AF190" i="13"/>
  <c r="AF143" i="13"/>
  <c r="AF111" i="13"/>
  <c r="AF79" i="13"/>
  <c r="AF127" i="13"/>
  <c r="BB397" i="13"/>
  <c r="BB286" i="13"/>
  <c r="BB382" i="13"/>
  <c r="BB270" i="13"/>
  <c r="BB254" i="13"/>
  <c r="BB238" i="13"/>
  <c r="BB206" i="13"/>
  <c r="BB143" i="13"/>
  <c r="BB222" i="13"/>
  <c r="BB159" i="13"/>
  <c r="BB190" i="13"/>
  <c r="BB95" i="13"/>
  <c r="BB79" i="13"/>
  <c r="BB175" i="13"/>
  <c r="BB111" i="13"/>
  <c r="AD25" i="13"/>
  <c r="AD28" i="13" s="1"/>
  <c r="AD26" i="13" s="1"/>
  <c r="AY384" i="13"/>
  <c r="G47" i="13"/>
  <c r="AC47" i="13"/>
  <c r="AY47" i="13"/>
  <c r="X63" i="13"/>
  <c r="AZ63" i="13"/>
  <c r="AB79" i="13"/>
  <c r="I95" i="13"/>
  <c r="U140" i="13"/>
  <c r="U24" i="13" s="1"/>
  <c r="U25" i="13" s="1"/>
  <c r="U28" i="13" s="1"/>
  <c r="U26" i="13" s="1"/>
  <c r="AT175" i="13"/>
  <c r="X190" i="13"/>
  <c r="AW238" i="13"/>
  <c r="K397" i="13"/>
  <c r="K382" i="13"/>
  <c r="K286" i="13"/>
  <c r="K270" i="13"/>
  <c r="K190" i="13"/>
  <c r="K143" i="13"/>
  <c r="K238" i="13"/>
  <c r="K222" i="13"/>
  <c r="K206" i="13"/>
  <c r="K254" i="13"/>
  <c r="K159" i="13"/>
  <c r="K175" i="13"/>
  <c r="K79" i="13"/>
  <c r="AG397" i="13"/>
  <c r="AG382" i="13"/>
  <c r="AG270" i="13"/>
  <c r="AG254" i="13"/>
  <c r="AG286" i="13"/>
  <c r="AG206" i="13"/>
  <c r="AG222" i="13"/>
  <c r="AG238" i="13"/>
  <c r="AG175" i="13"/>
  <c r="AG143" i="13"/>
  <c r="AG190" i="13"/>
  <c r="AG111" i="13"/>
  <c r="AG79" i="13"/>
  <c r="AG127" i="13"/>
  <c r="BC397" i="13"/>
  <c r="BC286" i="13"/>
  <c r="BC270" i="13"/>
  <c r="BC254" i="13"/>
  <c r="BC222" i="13"/>
  <c r="BC206" i="13"/>
  <c r="BC143" i="13"/>
  <c r="BC175" i="13"/>
  <c r="BC238" i="13"/>
  <c r="BC382" i="13"/>
  <c r="BC159" i="13"/>
  <c r="BC190" i="13"/>
  <c r="BC95" i="13"/>
  <c r="BC79" i="13"/>
  <c r="BC111" i="13"/>
  <c r="H47" i="13"/>
  <c r="AD47" i="13"/>
  <c r="AZ47" i="13"/>
  <c r="Y63" i="13"/>
  <c r="BA63" i="13"/>
  <c r="AZ69" i="13"/>
  <c r="AC79" i="13"/>
  <c r="J95" i="13"/>
  <c r="V140" i="13"/>
  <c r="V24" i="13" s="1"/>
  <c r="V25" i="13" s="1"/>
  <c r="V28" i="13" s="1"/>
  <c r="V26" i="13" s="1"/>
  <c r="AU175" i="13"/>
  <c r="AX238" i="13"/>
  <c r="J140" i="13"/>
  <c r="J24" i="13" s="1"/>
  <c r="J25" i="13" s="1"/>
  <c r="J28" i="13" s="1"/>
  <c r="J26" i="13" s="1"/>
  <c r="K140" i="13"/>
  <c r="K24" i="13" s="1"/>
  <c r="K25" i="13" s="1"/>
  <c r="K28" i="13" s="1"/>
  <c r="K26" i="13" s="1"/>
  <c r="AF135" i="13"/>
  <c r="D179" i="13"/>
  <c r="M140" i="13"/>
  <c r="M24" i="13" s="1"/>
  <c r="M25" i="13" s="1"/>
  <c r="M28" i="13" s="1"/>
  <c r="M26" i="13" s="1"/>
  <c r="K179" i="13"/>
  <c r="L178" i="13"/>
  <c r="L177" i="13"/>
  <c r="L176" i="13"/>
  <c r="AH178" i="13"/>
  <c r="AH177" i="13"/>
  <c r="BD177" i="13"/>
  <c r="BD176" i="13"/>
  <c r="BD178" i="13"/>
  <c r="N140" i="13"/>
  <c r="N24" i="13" s="1"/>
  <c r="N25" i="13" s="1"/>
  <c r="N28" i="13" s="1"/>
  <c r="N26" i="13" s="1"/>
  <c r="M176" i="13"/>
  <c r="M177" i="13" s="1"/>
  <c r="AI176" i="13"/>
  <c r="BE176" i="13"/>
  <c r="BE177" i="13"/>
  <c r="BE178" i="13" s="1"/>
  <c r="O140" i="13"/>
  <c r="O24" i="13" s="1"/>
  <c r="O25" i="13" s="1"/>
  <c r="O28" i="13" s="1"/>
  <c r="O26" i="13" s="1"/>
  <c r="AE138" i="13"/>
  <c r="AE136" i="13"/>
  <c r="N176" i="13"/>
  <c r="N177" i="13"/>
  <c r="AJ176" i="13"/>
  <c r="BF176" i="13"/>
  <c r="BF177" i="13"/>
  <c r="BF178" i="13"/>
  <c r="BF179" i="13" s="1"/>
  <c r="AA156" i="13"/>
  <c r="AA27" i="13" s="1"/>
  <c r="O176" i="13"/>
  <c r="O177" i="13" s="1"/>
  <c r="AK176" i="13"/>
  <c r="AK177" i="13"/>
  <c r="BG176" i="13"/>
  <c r="BG177" i="13"/>
  <c r="BG178" i="13" s="1"/>
  <c r="P176" i="13"/>
  <c r="P177" i="13" s="1"/>
  <c r="AL177" i="13"/>
  <c r="AL176" i="13"/>
  <c r="Y140" i="13"/>
  <c r="D140" i="13"/>
  <c r="D24" i="13" s="1"/>
  <c r="D25" i="13" s="1"/>
  <c r="D28" i="13" s="1"/>
  <c r="D26" i="13" s="1"/>
  <c r="Z140" i="13"/>
  <c r="AF132" i="13" s="1"/>
  <c r="AG178" i="13"/>
  <c r="F140" i="13"/>
  <c r="F24" i="13" s="1"/>
  <c r="F25" i="13" s="1"/>
  <c r="F28" i="13" s="1"/>
  <c r="F26" i="13" s="1"/>
  <c r="AB140" i="13"/>
  <c r="AB24" i="13" s="1"/>
  <c r="AB25" i="13" s="1"/>
  <c r="AB28" i="13" s="1"/>
  <c r="G178" i="13"/>
  <c r="G140" i="13"/>
  <c r="G24" i="13" s="1"/>
  <c r="G25" i="13" s="1"/>
  <c r="G28" i="13" s="1"/>
  <c r="G26" i="13" s="1"/>
  <c r="AC140" i="13"/>
  <c r="AC24" i="13" s="1"/>
  <c r="AC25" i="13" s="1"/>
  <c r="AC28" i="13" s="1"/>
  <c r="AC26" i="13" s="1"/>
  <c r="BB180" i="13"/>
  <c r="H140" i="13"/>
  <c r="H24" i="13" s="1"/>
  <c r="H25" i="13" s="1"/>
  <c r="H28" i="13" s="1"/>
  <c r="H26" i="13" s="1"/>
  <c r="BC180" i="13"/>
  <c r="Z283" i="13"/>
  <c r="I140" i="13"/>
  <c r="I24" i="13" s="1"/>
  <c r="I25" i="13" s="1"/>
  <c r="I28" i="13" s="1"/>
  <c r="I26" i="13" s="1"/>
  <c r="J178" i="13"/>
  <c r="L140" i="13"/>
  <c r="L24" i="13" s="1"/>
  <c r="L25" i="13" s="1"/>
  <c r="L28" i="13" s="1"/>
  <c r="L26" i="13" s="1"/>
  <c r="AY178" i="13"/>
  <c r="AA283" i="13"/>
  <c r="AA40" i="13" s="1"/>
  <c r="M267" i="13"/>
  <c r="M34" i="13" s="1"/>
  <c r="M35" i="13" s="1"/>
  <c r="M41" i="13" s="1"/>
  <c r="M36" i="13" s="1"/>
  <c r="W177" i="13"/>
  <c r="W176" i="13"/>
  <c r="G385" i="13"/>
  <c r="P267" i="13"/>
  <c r="P34" i="13" s="1"/>
  <c r="P35" i="13" s="1"/>
  <c r="P41" i="13" s="1"/>
  <c r="P36" i="13" s="1"/>
  <c r="I178" i="13"/>
  <c r="I179" i="13" s="1"/>
  <c r="H178" i="13"/>
  <c r="H179" i="13" s="1"/>
  <c r="AE178" i="13"/>
  <c r="AD178" i="13"/>
  <c r="AD179" i="13"/>
  <c r="AD180" i="13" s="1"/>
  <c r="BA178" i="13"/>
  <c r="AZ176" i="13"/>
  <c r="U177" i="13"/>
  <c r="AQ177" i="13"/>
  <c r="B275" i="13"/>
  <c r="B280" i="13"/>
  <c r="B281" i="13"/>
  <c r="B273" i="13"/>
  <c r="B272" i="13"/>
  <c r="B271" i="13"/>
  <c r="B276" i="13"/>
  <c r="B274" i="13"/>
  <c r="B277" i="13"/>
  <c r="B278" i="13"/>
  <c r="AS176" i="13"/>
  <c r="V177" i="13"/>
  <c r="AR177" i="13"/>
  <c r="V267" i="13"/>
  <c r="V34" i="13" s="1"/>
  <c r="V176" i="13"/>
  <c r="C180" i="13"/>
  <c r="W267" i="13"/>
  <c r="W34" i="13" s="1"/>
  <c r="W35" i="13" s="1"/>
  <c r="W41" i="13" s="1"/>
  <c r="W36" i="13" s="1"/>
  <c r="B387" i="13"/>
  <c r="C387" i="13"/>
  <c r="X176" i="13"/>
  <c r="AT177" i="13"/>
  <c r="E178" i="13"/>
  <c r="AA178" i="13"/>
  <c r="AW178" i="13"/>
  <c r="Y176" i="13"/>
  <c r="AU177" i="13"/>
  <c r="AC267" i="13"/>
  <c r="AE264" i="13" s="1"/>
  <c r="H267" i="13"/>
  <c r="H34" i="13" s="1"/>
  <c r="H35" i="13" s="1"/>
  <c r="H41" i="13" s="1"/>
  <c r="H36" i="13" s="1"/>
  <c r="AD282" i="13"/>
  <c r="E386" i="13"/>
  <c r="B176" i="13"/>
  <c r="I267" i="13"/>
  <c r="I34" i="13" s="1"/>
  <c r="I35" i="13" s="1"/>
  <c r="I41" i="13" s="1"/>
  <c r="I36" i="13" s="1"/>
  <c r="F386" i="13"/>
  <c r="Q267" i="13"/>
  <c r="Q34" i="13" s="1"/>
  <c r="Q35" i="13" s="1"/>
  <c r="Q41" i="13" s="1"/>
  <c r="Q36" i="13" s="1"/>
  <c r="AF251" i="13"/>
  <c r="L384" i="13"/>
  <c r="L383" i="13"/>
  <c r="AH384" i="13"/>
  <c r="AH386" i="13"/>
  <c r="BD384" i="13"/>
  <c r="BE383" i="13"/>
  <c r="AG251" i="13"/>
  <c r="D267" i="13"/>
  <c r="AH235" i="13"/>
  <c r="AI235" i="13"/>
  <c r="K267" i="13"/>
  <c r="K34" i="13" s="1"/>
  <c r="K35" i="13" s="1"/>
  <c r="K41" i="13" s="1"/>
  <c r="K36" i="13" s="1"/>
  <c r="L267" i="13"/>
  <c r="L34" i="13" s="1"/>
  <c r="L35" i="13" s="1"/>
  <c r="L41" i="13" s="1"/>
  <c r="L36" i="13" s="1"/>
  <c r="U267" i="13"/>
  <c r="U34" i="13" s="1"/>
  <c r="U35" i="13" s="1"/>
  <c r="U41" i="13" s="1"/>
  <c r="U36" i="13" s="1"/>
  <c r="M383" i="13"/>
  <c r="M384" i="13" s="1"/>
  <c r="AI384" i="13"/>
  <c r="BE384" i="13"/>
  <c r="BE385" i="13"/>
  <c r="BF383" i="13"/>
  <c r="N384" i="13"/>
  <c r="N383" i="13"/>
  <c r="AJ384" i="13"/>
  <c r="O384" i="13"/>
  <c r="O385" i="13"/>
  <c r="AK384" i="13"/>
  <c r="AK385" i="13"/>
  <c r="AK386" i="13"/>
  <c r="BG384" i="13"/>
  <c r="P383" i="13"/>
  <c r="P384" i="13" s="1"/>
  <c r="AL383" i="13"/>
  <c r="E267" i="13"/>
  <c r="E34" i="13" s="1"/>
  <c r="E35" i="13" s="1"/>
  <c r="E41" i="13" s="1"/>
  <c r="E36" i="13" s="1"/>
  <c r="AA267" i="13"/>
  <c r="Q384" i="13"/>
  <c r="Q383" i="13"/>
  <c r="AM383" i="13"/>
  <c r="AM384" i="13" s="1"/>
  <c r="F267" i="13"/>
  <c r="F34" i="13" s="1"/>
  <c r="F35" i="13" s="1"/>
  <c r="F41" i="13" s="1"/>
  <c r="F36" i="13" s="1"/>
  <c r="AB267" i="13"/>
  <c r="AB34" i="13" s="1"/>
  <c r="AB35" i="13" s="1"/>
  <c r="AB41" i="13" s="1"/>
  <c r="R383" i="13"/>
  <c r="AN383" i="13"/>
  <c r="V385" i="13"/>
  <c r="AR385" i="13"/>
  <c r="R267" i="13"/>
  <c r="R34" i="13" s="1"/>
  <c r="R35" i="13" s="1"/>
  <c r="R41" i="13" s="1"/>
  <c r="R36" i="13" s="1"/>
  <c r="S267" i="13"/>
  <c r="S34" i="13" s="1"/>
  <c r="S35" i="13" s="1"/>
  <c r="S41" i="13" s="1"/>
  <c r="S36" i="13" s="1"/>
  <c r="AB283" i="13"/>
  <c r="AB40" i="13" s="1"/>
  <c r="T267" i="13"/>
  <c r="T34" i="13" s="1"/>
  <c r="AC283" i="13"/>
  <c r="AC40" i="13" s="1"/>
  <c r="H386" i="13"/>
  <c r="AD386" i="13"/>
  <c r="AD387" i="13"/>
  <c r="AZ384" i="13"/>
  <c r="AZ383" i="13"/>
  <c r="AZ385" i="13"/>
  <c r="I386" i="13"/>
  <c r="I387" i="13" s="1"/>
  <c r="AE386" i="13"/>
  <c r="AE387" i="13" s="1"/>
  <c r="BA383" i="13"/>
  <c r="H385" i="13"/>
  <c r="J384" i="13"/>
  <c r="AF384" i="13"/>
  <c r="BB384" i="13"/>
  <c r="BB385" i="13"/>
  <c r="I385" i="13"/>
  <c r="K384" i="13"/>
  <c r="AG384" i="13"/>
  <c r="BC384" i="13"/>
  <c r="AP385" i="13"/>
  <c r="W385" i="13"/>
  <c r="X383" i="13"/>
  <c r="W386" i="13"/>
  <c r="AT383" i="13"/>
  <c r="U384" i="13"/>
  <c r="Y388" i="13"/>
  <c r="D383" i="13"/>
  <c r="Z383" i="13"/>
  <c r="AV383" i="13"/>
  <c r="AQ385" i="13"/>
  <c r="AI7" i="3" l="1"/>
  <c r="I8" i="4"/>
  <c r="AE8" i="4"/>
  <c r="D8" i="4"/>
  <c r="X8" i="4"/>
  <c r="Q8" i="4"/>
  <c r="AD27" i="8"/>
  <c r="AG149" i="8"/>
  <c r="AI149" i="8" s="1"/>
  <c r="AG151" i="8"/>
  <c r="T18" i="6"/>
  <c r="T15" i="6"/>
  <c r="Z34" i="6"/>
  <c r="Z35" i="6" s="1"/>
  <c r="Z38" i="6" s="1"/>
  <c r="Z36" i="6" s="1"/>
  <c r="AF252" i="6"/>
  <c r="BB75" i="13"/>
  <c r="AG53" i="6"/>
  <c r="AQ359" i="3" a="1"/>
  <c r="AQ359" i="3" s="1"/>
  <c r="AQ311" i="3" s="1"/>
  <c r="M247" i="11"/>
  <c r="K298" i="10"/>
  <c r="K286" i="10" s="1"/>
  <c r="K206" i="10" s="1"/>
  <c r="K38" i="10"/>
  <c r="Y24" i="6"/>
  <c r="Y25" i="6" s="1"/>
  <c r="Y28" i="6" s="1"/>
  <c r="Y26" i="6" s="1"/>
  <c r="AD129" i="6"/>
  <c r="AD131" i="6"/>
  <c r="AF131" i="6" s="1"/>
  <c r="AE127" i="6"/>
  <c r="AG127" i="6" s="1"/>
  <c r="AE129" i="6"/>
  <c r="AE131" i="6"/>
  <c r="AK363" i="3" a="1"/>
  <c r="AK363" i="3" s="1"/>
  <c r="AK315" i="3" s="1"/>
  <c r="BB70" i="13"/>
  <c r="AF68" i="13"/>
  <c r="O299" i="13"/>
  <c r="O39" i="13"/>
  <c r="O38" i="13" s="1"/>
  <c r="BB71" i="13"/>
  <c r="AB286" i="5"/>
  <c r="N293" i="5"/>
  <c r="BD75" i="13"/>
  <c r="C264" i="12"/>
  <c r="K240" i="11"/>
  <c r="Y13" i="9"/>
  <c r="Y15" i="9" s="1"/>
  <c r="AD60" i="9"/>
  <c r="AD63" i="9"/>
  <c r="L13" i="6"/>
  <c r="L15" i="6" s="1"/>
  <c r="AG62" i="6"/>
  <c r="K36" i="6"/>
  <c r="M13" i="8"/>
  <c r="AJ73" i="8"/>
  <c r="AJ69" i="8"/>
  <c r="AJ64" i="8"/>
  <c r="AJ65" i="8"/>
  <c r="AJ70" i="8"/>
  <c r="AJ66" i="8"/>
  <c r="AI70" i="8"/>
  <c r="AK68" i="8"/>
  <c r="AK69" i="8"/>
  <c r="AI65" i="8"/>
  <c r="AI71" i="8"/>
  <c r="AJ71" i="8"/>
  <c r="AI69" i="8"/>
  <c r="AZ358" i="3" a="1"/>
  <c r="AZ358" i="3" s="1"/>
  <c r="AZ310" i="3" s="1"/>
  <c r="AZ360" i="3" a="1"/>
  <c r="AZ360" i="3" s="1"/>
  <c r="AZ312" i="3" s="1"/>
  <c r="AZ353" i="3" a="1"/>
  <c r="AZ353" i="3" s="1"/>
  <c r="AZ305" i="3" s="1"/>
  <c r="AZ357" i="3" a="1"/>
  <c r="AZ357" i="3" s="1"/>
  <c r="AZ309" i="3" s="1"/>
  <c r="BB65" i="13"/>
  <c r="AA127" i="11"/>
  <c r="AC127" i="11" s="1"/>
  <c r="AA136" i="11"/>
  <c r="B79" i="11"/>
  <c r="B80" i="11"/>
  <c r="AA13" i="13"/>
  <c r="BC73" i="13"/>
  <c r="BD68" i="13"/>
  <c r="AE69" i="13"/>
  <c r="AF69" i="13"/>
  <c r="BA67" i="13"/>
  <c r="AE71" i="13"/>
  <c r="AE65" i="13"/>
  <c r="BA68" i="13"/>
  <c r="BB68" i="13"/>
  <c r="BC72" i="13"/>
  <c r="AE68" i="13"/>
  <c r="AH70" i="3"/>
  <c r="AB13" i="3"/>
  <c r="AH71" i="3"/>
  <c r="AJ71" i="3" s="1"/>
  <c r="AH69" i="3"/>
  <c r="AJ69" i="3" s="1"/>
  <c r="BD67" i="13"/>
  <c r="BC65" i="13"/>
  <c r="D36" i="3"/>
  <c r="D40" i="3" s="1"/>
  <c r="D42" i="3" s="1"/>
  <c r="D413" i="3" s="1"/>
  <c r="X35" i="12"/>
  <c r="X36" i="12" s="1"/>
  <c r="X41" i="12" s="1"/>
  <c r="X37" i="12" s="1"/>
  <c r="X39" i="12" s="1"/>
  <c r="AB258" i="12"/>
  <c r="BD74" i="13"/>
  <c r="AF144" i="6"/>
  <c r="AH67" i="6"/>
  <c r="BA39" i="3"/>
  <c r="BA361" i="3" a="1"/>
  <c r="BA361" i="3" s="1"/>
  <c r="BA313" i="3" s="1"/>
  <c r="BE354" i="3" a="1"/>
  <c r="BE354" i="3" s="1"/>
  <c r="BE306" i="3" s="1"/>
  <c r="BE317" i="3" s="1"/>
  <c r="BE37" i="3" s="1"/>
  <c r="BA362" i="3" a="1"/>
  <c r="BA362" i="3" s="1"/>
  <c r="BA314" i="3" s="1"/>
  <c r="BB360" i="3" a="1"/>
  <c r="BB360" i="3" s="1"/>
  <c r="BB312" i="3" s="1"/>
  <c r="BA355" i="3" a="1"/>
  <c r="BA355" i="3" s="1"/>
  <c r="BA307" i="3" s="1"/>
  <c r="AB38" i="10"/>
  <c r="AB298" i="10"/>
  <c r="BD64" i="13"/>
  <c r="B208" i="11"/>
  <c r="Q123" i="11"/>
  <c r="AA39" i="10"/>
  <c r="AA36" i="10" s="1"/>
  <c r="AD273" i="10"/>
  <c r="AI73" i="8"/>
  <c r="N38" i="10"/>
  <c r="BA354" i="3" a="1"/>
  <c r="BA354" i="3" s="1"/>
  <c r="BA306" i="3" s="1"/>
  <c r="AC10" i="6"/>
  <c r="AC11" i="6" s="1"/>
  <c r="AC16" i="6" s="1"/>
  <c r="AE48" i="6"/>
  <c r="AH48" i="6" s="1"/>
  <c r="N287" i="5"/>
  <c r="N291" i="5"/>
  <c r="D288" i="9"/>
  <c r="D282" i="9"/>
  <c r="D287" i="9"/>
  <c r="D285" i="9"/>
  <c r="D290" i="9"/>
  <c r="D289" i="9"/>
  <c r="D286" i="9"/>
  <c r="D281" i="9"/>
  <c r="D291" i="9"/>
  <c r="Q15" i="11"/>
  <c r="AB13" i="5"/>
  <c r="AB15" i="5" s="1"/>
  <c r="AD71" i="5"/>
  <c r="AE63" i="5"/>
  <c r="BA358" i="3" a="1"/>
  <c r="BA358" i="3" s="1"/>
  <c r="BA310" i="3" s="1"/>
  <c r="F298" i="10"/>
  <c r="F38" i="10"/>
  <c r="Q36" i="2"/>
  <c r="Q23" i="2"/>
  <c r="AO353" i="3" a="1"/>
  <c r="AO353" i="3" s="1"/>
  <c r="AO305" i="3" s="1"/>
  <c r="AN357" i="3" a="1"/>
  <c r="AN357" i="3" s="1"/>
  <c r="AN309" i="3" s="1"/>
  <c r="AM358" i="3" a="1"/>
  <c r="AM358" i="3" s="1"/>
  <c r="AM310" i="3" s="1"/>
  <c r="AO356" i="3" a="1"/>
  <c r="AO356" i="3" s="1"/>
  <c r="AO308" i="3" s="1"/>
  <c r="AO359" i="3" a="1"/>
  <c r="AO359" i="3" s="1"/>
  <c r="AO311" i="3" s="1"/>
  <c r="AM353" i="3" a="1"/>
  <c r="AM353" i="3" s="1"/>
  <c r="AM305" i="3" s="1"/>
  <c r="AM360" i="3" a="1"/>
  <c r="AM360" i="3" s="1"/>
  <c r="AM312" i="3" s="1"/>
  <c r="AO364" i="3" a="1"/>
  <c r="AO364" i="3" s="1"/>
  <c r="AO316" i="3" s="1"/>
  <c r="AM359" i="3" a="1"/>
  <c r="AM359" i="3" s="1"/>
  <c r="AM311" i="3" s="1"/>
  <c r="AM357" i="3" a="1"/>
  <c r="AM357" i="3" s="1"/>
  <c r="AM309" i="3" s="1"/>
  <c r="AM362" i="3" a="1"/>
  <c r="AM362" i="3" s="1"/>
  <c r="AM314" i="3" s="1"/>
  <c r="AL358" i="3" a="1"/>
  <c r="AL358" i="3" s="1"/>
  <c r="AL310" i="3" s="1"/>
  <c r="AD135" i="6"/>
  <c r="AG148" i="8"/>
  <c r="Z137" i="11"/>
  <c r="AB137" i="11" s="1"/>
  <c r="E13" i="13"/>
  <c r="AI73" i="13"/>
  <c r="AB295" i="5"/>
  <c r="K15" i="13"/>
  <c r="AA259" i="12"/>
  <c r="O246" i="11"/>
  <c r="G13" i="6"/>
  <c r="G15" i="6" s="1"/>
  <c r="AD65" i="6"/>
  <c r="AE64" i="6"/>
  <c r="AD70" i="6"/>
  <c r="AD68" i="6"/>
  <c r="AE62" i="6"/>
  <c r="AD66" i="6"/>
  <c r="AJ64" i="13"/>
  <c r="B212" i="11"/>
  <c r="B228" i="11" s="1"/>
  <c r="BA72" i="13"/>
  <c r="BD71" i="13"/>
  <c r="AT65" i="13"/>
  <c r="AU69" i="13"/>
  <c r="B216" i="11"/>
  <c r="AM70" i="8"/>
  <c r="AM74" i="8"/>
  <c r="AM71" i="8"/>
  <c r="AM65" i="8"/>
  <c r="AD133" i="6"/>
  <c r="AL353" i="3" a="1"/>
  <c r="AL353" i="3" s="1"/>
  <c r="AL305" i="3" s="1"/>
  <c r="AA10" i="3"/>
  <c r="C10" i="2" s="1"/>
  <c r="AG58" i="3"/>
  <c r="AG59" i="3"/>
  <c r="AG56" i="3"/>
  <c r="AG60" i="3"/>
  <c r="G39" i="2"/>
  <c r="G40" i="2" s="1"/>
  <c r="AE35" i="3"/>
  <c r="AE44" i="3" s="1"/>
  <c r="AE36" i="3" s="1"/>
  <c r="Z133" i="11"/>
  <c r="AB133" i="11" s="1"/>
  <c r="BB64" i="13"/>
  <c r="BD65" i="13"/>
  <c r="BA70" i="13"/>
  <c r="AB290" i="5"/>
  <c r="BA74" i="13"/>
  <c r="BD73" i="13"/>
  <c r="I123" i="11"/>
  <c r="L25" i="11"/>
  <c r="L28" i="11" s="1"/>
  <c r="L26" i="11" s="1"/>
  <c r="AE133" i="6"/>
  <c r="AY355" i="3" a="1"/>
  <c r="AY355" i="3" s="1"/>
  <c r="AY307" i="3" s="1"/>
  <c r="AH74" i="8"/>
  <c r="AL354" i="3" a="1"/>
  <c r="AL354" i="3" s="1"/>
  <c r="AL306" i="3" s="1"/>
  <c r="BC70" i="13"/>
  <c r="W10" i="11"/>
  <c r="W11" i="11" s="1"/>
  <c r="W16" i="11" s="1"/>
  <c r="AB47" i="11"/>
  <c r="AA10" i="8"/>
  <c r="AA11" i="8" s="1"/>
  <c r="AA16" i="8" s="1"/>
  <c r="AG56" i="8"/>
  <c r="AI56" i="8" s="1"/>
  <c r="AG57" i="8"/>
  <c r="AI57" i="8" s="1"/>
  <c r="AK57" i="8" s="1"/>
  <c r="AG58" i="8"/>
  <c r="AJ58" i="8" s="1"/>
  <c r="G299" i="13"/>
  <c r="G291" i="13" s="1"/>
  <c r="G39" i="13"/>
  <c r="G38" i="13" s="1"/>
  <c r="G13" i="13"/>
  <c r="AK71" i="13"/>
  <c r="AK64" i="13"/>
  <c r="AH68" i="3"/>
  <c r="AJ68" i="3" s="1"/>
  <c r="BB73" i="13"/>
  <c r="M243" i="11"/>
  <c r="O299" i="12"/>
  <c r="O39" i="12"/>
  <c r="H242" i="11"/>
  <c r="AD151" i="10"/>
  <c r="AD144" i="10"/>
  <c r="AD147" i="10"/>
  <c r="AD149" i="10"/>
  <c r="AD152" i="10"/>
  <c r="AD150" i="10"/>
  <c r="AD146" i="10"/>
  <c r="AF64" i="6"/>
  <c r="AL357" i="3" a="1"/>
  <c r="AL357" i="3" s="1"/>
  <c r="AL309" i="3" s="1"/>
  <c r="AF497" i="3"/>
  <c r="AF487" i="3"/>
  <c r="AF485" i="3"/>
  <c r="AF501" i="3" s="1"/>
  <c r="B99" i="11"/>
  <c r="AK74" i="13"/>
  <c r="AF70" i="13"/>
  <c r="BF70" i="13" s="1"/>
  <c r="AE261" i="13"/>
  <c r="AH261" i="13" s="1"/>
  <c r="AE128" i="13"/>
  <c r="AG128" i="13" s="1"/>
  <c r="AE134" i="13"/>
  <c r="AG134" i="13" s="1"/>
  <c r="AE130" i="13"/>
  <c r="AG130" i="13" s="1"/>
  <c r="AE137" i="13"/>
  <c r="AE133" i="13"/>
  <c r="AG133" i="13" s="1"/>
  <c r="AD138" i="13"/>
  <c r="AG138" i="13" s="1"/>
  <c r="BB67" i="13"/>
  <c r="AE72" i="13"/>
  <c r="AE73" i="13"/>
  <c r="M26" i="8"/>
  <c r="AG271" i="6"/>
  <c r="AB10" i="3"/>
  <c r="D10" i="2" s="1"/>
  <c r="AH53" i="3"/>
  <c r="AH50" i="3"/>
  <c r="N171" i="11"/>
  <c r="N286" i="5"/>
  <c r="N288" i="5"/>
  <c r="N294" i="5"/>
  <c r="N290" i="5"/>
  <c r="N284" i="5"/>
  <c r="N204" i="5" s="1"/>
  <c r="N77" i="5" s="1"/>
  <c r="N93" i="5" s="1"/>
  <c r="N292" i="5"/>
  <c r="AM67" i="13"/>
  <c r="AN69" i="13"/>
  <c r="J13" i="13"/>
  <c r="J15" i="13" s="1"/>
  <c r="AN67" i="13"/>
  <c r="AN70" i="13"/>
  <c r="AN71" i="13"/>
  <c r="AN64" i="13"/>
  <c r="AN66" i="13"/>
  <c r="AN74" i="13"/>
  <c r="AN75" i="13"/>
  <c r="AN73" i="13"/>
  <c r="AN65" i="13"/>
  <c r="AM73" i="13"/>
  <c r="AN68" i="13"/>
  <c r="AN72" i="13"/>
  <c r="F294" i="5"/>
  <c r="F292" i="5"/>
  <c r="F290" i="5"/>
  <c r="F293" i="5"/>
  <c r="F288" i="5"/>
  <c r="F286" i="5"/>
  <c r="F284" i="5"/>
  <c r="F204" i="5" s="1"/>
  <c r="F291" i="5"/>
  <c r="F295" i="5"/>
  <c r="F289" i="5"/>
  <c r="F287" i="5"/>
  <c r="F285" i="5"/>
  <c r="C15" i="13"/>
  <c r="AI68" i="13"/>
  <c r="P36" i="3"/>
  <c r="P40" i="3" s="1"/>
  <c r="P42" i="3" s="1"/>
  <c r="P413" i="3" s="1"/>
  <c r="AF263" i="13"/>
  <c r="AF71" i="13"/>
  <c r="AE258" i="13"/>
  <c r="AG258" i="13" s="1"/>
  <c r="BB74" i="13"/>
  <c r="AE74" i="13"/>
  <c r="AB65" i="12"/>
  <c r="G241" i="11"/>
  <c r="AA54" i="11"/>
  <c r="AA47" i="11"/>
  <c r="AC47" i="11" s="1"/>
  <c r="Y15" i="6"/>
  <c r="Y18" i="6"/>
  <c r="AO73" i="13"/>
  <c r="AO71" i="13"/>
  <c r="AO72" i="13"/>
  <c r="AO70" i="13"/>
  <c r="AO66" i="13"/>
  <c r="AO75" i="13"/>
  <c r="AO74" i="13"/>
  <c r="AO65" i="13"/>
  <c r="AO64" i="13"/>
  <c r="AO69" i="13"/>
  <c r="AO68" i="13"/>
  <c r="AB291" i="5"/>
  <c r="AB289" i="5"/>
  <c r="AB287" i="5"/>
  <c r="AB285" i="5"/>
  <c r="AB292" i="5"/>
  <c r="AB294" i="5"/>
  <c r="AH66" i="3"/>
  <c r="AJ66" i="3" s="1"/>
  <c r="AL66" i="3" s="1"/>
  <c r="K35" i="12"/>
  <c r="K36" i="12" s="1"/>
  <c r="K41" i="12" s="1"/>
  <c r="K37" i="12" s="1"/>
  <c r="K299" i="12" s="1"/>
  <c r="B264" i="12"/>
  <c r="E258" i="12"/>
  <c r="B259" i="12"/>
  <c r="C256" i="12"/>
  <c r="C208" i="12" s="1"/>
  <c r="C263" i="12"/>
  <c r="B256" i="12"/>
  <c r="B208" i="12" s="1"/>
  <c r="D263" i="12"/>
  <c r="N295" i="5"/>
  <c r="BD69" i="13"/>
  <c r="L248" i="11"/>
  <c r="BB69" i="13"/>
  <c r="N39" i="13"/>
  <c r="N38" i="13" s="1"/>
  <c r="B96" i="11"/>
  <c r="B112" i="11" s="1"/>
  <c r="AJ67" i="8"/>
  <c r="N26" i="8"/>
  <c r="Z43" i="3"/>
  <c r="Z287" i="3"/>
  <c r="AF278" i="13"/>
  <c r="BB72" i="13"/>
  <c r="AH53" i="6"/>
  <c r="AB284" i="5"/>
  <c r="D283" i="9"/>
  <c r="AA67" i="12"/>
  <c r="AC67" i="12" s="1"/>
  <c r="Z69" i="12"/>
  <c r="AB69" i="12" s="1"/>
  <c r="AA71" i="12"/>
  <c r="Z72" i="12"/>
  <c r="AB72" i="12" s="1"/>
  <c r="M298" i="10"/>
  <c r="M297" i="10" s="1"/>
  <c r="M38" i="10"/>
  <c r="BA69" i="13"/>
  <c r="AF67" i="13"/>
  <c r="O240" i="11"/>
  <c r="K36" i="3"/>
  <c r="K40" i="3" s="1"/>
  <c r="K42" i="3" s="1"/>
  <c r="K413" i="3" s="1"/>
  <c r="AC43" i="3"/>
  <c r="E42" i="2" s="1"/>
  <c r="AC287" i="3"/>
  <c r="E15" i="13"/>
  <c r="AW74" i="13"/>
  <c r="AS71" i="13"/>
  <c r="Z261" i="11"/>
  <c r="F26" i="8"/>
  <c r="AG154" i="8"/>
  <c r="AQ360" i="3" a="1"/>
  <c r="AQ360" i="3" s="1"/>
  <c r="AQ312" i="3" s="1"/>
  <c r="U244" i="11"/>
  <c r="AR68" i="13"/>
  <c r="BC67" i="13"/>
  <c r="AF66" i="13"/>
  <c r="AF75" i="13" s="1"/>
  <c r="AE66" i="13"/>
  <c r="AV73" i="13"/>
  <c r="AX74" i="13"/>
  <c r="AS65" i="13"/>
  <c r="AE67" i="13"/>
  <c r="Z262" i="11"/>
  <c r="AB262" i="11" s="1"/>
  <c r="M15" i="11"/>
  <c r="P33" i="9"/>
  <c r="P292" i="9" s="1"/>
  <c r="X15" i="11"/>
  <c r="AE54" i="6"/>
  <c r="AI51" i="8"/>
  <c r="AF268" i="6"/>
  <c r="E26" i="6"/>
  <c r="AD276" i="6"/>
  <c r="S8" i="4"/>
  <c r="AF8" i="4"/>
  <c r="G8" i="4"/>
  <c r="Z8" i="4"/>
  <c r="C8" i="4"/>
  <c r="AL361" i="3" a="1"/>
  <c r="AL361" i="3" s="1"/>
  <c r="AL313" i="3" s="1"/>
  <c r="M242" i="11"/>
  <c r="AU363" i="3" a="1"/>
  <c r="AU363" i="3" s="1"/>
  <c r="AU315" i="3" s="1"/>
  <c r="AF53" i="13"/>
  <c r="S241" i="11"/>
  <c r="AI52" i="8"/>
  <c r="AC8" i="4"/>
  <c r="AS353" i="3" a="1"/>
  <c r="AS353" i="3" s="1"/>
  <c r="AS305" i="3" s="1"/>
  <c r="AF73" i="13"/>
  <c r="BC74" i="13"/>
  <c r="AB255" i="12"/>
  <c r="AE70" i="13"/>
  <c r="AF49" i="13"/>
  <c r="AS64" i="13"/>
  <c r="BC64" i="13"/>
  <c r="P27" i="12"/>
  <c r="AA258" i="11"/>
  <c r="AC258" i="11" s="1"/>
  <c r="L16" i="12"/>
  <c r="V171" i="11"/>
  <c r="O15" i="9"/>
  <c r="AE52" i="6"/>
  <c r="AG52" i="6" s="1"/>
  <c r="AI147" i="8"/>
  <c r="AC147" i="5"/>
  <c r="AE147" i="5" s="1"/>
  <c r="AE268" i="6"/>
  <c r="AF45" i="6"/>
  <c r="AH45" i="6" s="1"/>
  <c r="Z36" i="5"/>
  <c r="Z296" i="5" s="1"/>
  <c r="Z295" i="5" s="1"/>
  <c r="U8" i="4"/>
  <c r="J8" i="4"/>
  <c r="AN363" i="3" a="1"/>
  <c r="AN363" i="3" s="1"/>
  <c r="AN315" i="3" s="1"/>
  <c r="AM355" i="3" a="1"/>
  <c r="AM355" i="3" s="1"/>
  <c r="AM307" i="3" s="1"/>
  <c r="N8" i="4"/>
  <c r="AD271" i="9"/>
  <c r="BG333" i="3"/>
  <c r="BG38" i="3" s="1"/>
  <c r="AF72" i="13"/>
  <c r="BC69" i="13"/>
  <c r="BD66" i="13"/>
  <c r="AX70" i="13"/>
  <c r="O13" i="13"/>
  <c r="O15" i="13" s="1"/>
  <c r="O46" i="13" s="1"/>
  <c r="BC71" i="13"/>
  <c r="R27" i="12"/>
  <c r="AB254" i="11"/>
  <c r="V123" i="11"/>
  <c r="L171" i="11"/>
  <c r="S25" i="11"/>
  <c r="S28" i="11" s="1"/>
  <c r="S26" i="11" s="1"/>
  <c r="AG260" i="8"/>
  <c r="AH258" i="8"/>
  <c r="AJ258" i="8" s="1"/>
  <c r="AE50" i="6"/>
  <c r="AG50" i="6" s="1"/>
  <c r="AH58" i="8"/>
  <c r="AI146" i="8"/>
  <c r="D36" i="5"/>
  <c r="D296" i="5" s="1"/>
  <c r="D295" i="5" s="1"/>
  <c r="N36" i="3"/>
  <c r="N40" i="3" s="1"/>
  <c r="N42" i="3" s="1"/>
  <c r="N413" i="3" s="1"/>
  <c r="AF317" i="3"/>
  <c r="AF37" i="3" s="1"/>
  <c r="AB257" i="11"/>
  <c r="AF65" i="13"/>
  <c r="BA64" i="13"/>
  <c r="F263" i="12"/>
  <c r="F257" i="12"/>
  <c r="AB256" i="11"/>
  <c r="C88" i="11"/>
  <c r="S248" i="11"/>
  <c r="W246" i="11"/>
  <c r="AA132" i="11"/>
  <c r="V240" i="11"/>
  <c r="M123" i="11"/>
  <c r="Y200" i="9"/>
  <c r="Y73" i="9" s="1"/>
  <c r="C85" i="11"/>
  <c r="L15" i="9"/>
  <c r="W26" i="10"/>
  <c r="W172" i="10" s="1"/>
  <c r="B38" i="11"/>
  <c r="AH50" i="8"/>
  <c r="AJ50" i="8" s="1"/>
  <c r="AD274" i="6"/>
  <c r="I15" i="5"/>
  <c r="L8" i="4"/>
  <c r="BE353" i="3" a="1"/>
  <c r="BE353" i="3" s="1"/>
  <c r="BE305" i="3" s="1"/>
  <c r="AG257" i="3"/>
  <c r="V26" i="3"/>
  <c r="V175" i="3" s="1"/>
  <c r="U26" i="3"/>
  <c r="U175" i="3" s="1"/>
  <c r="AN364" i="3" a="1"/>
  <c r="AN364" i="3" s="1"/>
  <c r="AN316" i="3" s="1"/>
  <c r="AS355" i="3" a="1"/>
  <c r="AS355" i="3" s="1"/>
  <c r="AS307" i="3" s="1"/>
  <c r="X26" i="3"/>
  <c r="X175" i="3" s="1"/>
  <c r="AG133" i="3"/>
  <c r="AI50" i="8"/>
  <c r="J15" i="5"/>
  <c r="AD272" i="6"/>
  <c r="BC68" i="13"/>
  <c r="AF129" i="13"/>
  <c r="BC66" i="13"/>
  <c r="BA71" i="13"/>
  <c r="F260" i="12"/>
  <c r="AB144" i="12"/>
  <c r="T248" i="11"/>
  <c r="AA128" i="11"/>
  <c r="AC128" i="11" s="1"/>
  <c r="N25" i="11"/>
  <c r="N28" i="11" s="1"/>
  <c r="N26" i="11" s="1"/>
  <c r="C86" i="11"/>
  <c r="C90" i="11" s="1"/>
  <c r="X26" i="8"/>
  <c r="AC151" i="5"/>
  <c r="S26" i="8"/>
  <c r="AE51" i="6"/>
  <c r="AI64" i="8"/>
  <c r="I36" i="6"/>
  <c r="AG67" i="6"/>
  <c r="AF271" i="6"/>
  <c r="AH271" i="6" s="1"/>
  <c r="AP69" i="13"/>
  <c r="G245" i="11"/>
  <c r="AB258" i="11"/>
  <c r="Y104" i="11"/>
  <c r="AA129" i="11"/>
  <c r="AC129" i="11" s="1"/>
  <c r="Z135" i="11"/>
  <c r="AB135" i="11" s="1"/>
  <c r="N123" i="11"/>
  <c r="F12" i="11"/>
  <c r="F15" i="11" s="1"/>
  <c r="AC71" i="10"/>
  <c r="U36" i="8"/>
  <c r="U39" i="8" s="1"/>
  <c r="U300" i="8" s="1"/>
  <c r="E15" i="8"/>
  <c r="AF36" i="8"/>
  <c r="AC149" i="5"/>
  <c r="AE149" i="5" s="1"/>
  <c r="AG149" i="5" s="1"/>
  <c r="AD49" i="6"/>
  <c r="AG49" i="6" s="1"/>
  <c r="D36" i="6"/>
  <c r="E15" i="6"/>
  <c r="AE45" i="6"/>
  <c r="AE56" i="6" s="1"/>
  <c r="AE278" i="6"/>
  <c r="AH267" i="3"/>
  <c r="AG262" i="3"/>
  <c r="AK357" i="3" a="1"/>
  <c r="AK357" i="3" s="1"/>
  <c r="AK309" i="3" s="1"/>
  <c r="F248" i="11"/>
  <c r="S36" i="2"/>
  <c r="S23" i="2"/>
  <c r="G123" i="11"/>
  <c r="AH51" i="8"/>
  <c r="AI54" i="8"/>
  <c r="AP64" i="13"/>
  <c r="AR74" i="13"/>
  <c r="AB127" i="11"/>
  <c r="C79" i="11"/>
  <c r="R36" i="6"/>
  <c r="AF47" i="6"/>
  <c r="AH47" i="6" s="1"/>
  <c r="C15" i="6"/>
  <c r="AE272" i="6"/>
  <c r="AD278" i="6"/>
  <c r="AQ357" i="3" a="1"/>
  <c r="AQ357" i="3" s="1"/>
  <c r="AQ309" i="3" s="1"/>
  <c r="V8" i="4"/>
  <c r="E36" i="3"/>
  <c r="E40" i="3" s="1"/>
  <c r="E42" i="3" s="1"/>
  <c r="E413" i="3" s="1"/>
  <c r="AG259" i="3"/>
  <c r="AG317" i="3"/>
  <c r="AG37" i="3" s="1"/>
  <c r="BJ37" i="3" s="1"/>
  <c r="C36" i="3"/>
  <c r="C40" i="3" s="1"/>
  <c r="C42" i="3" s="1"/>
  <c r="C413" i="3" s="1"/>
  <c r="T16" i="12"/>
  <c r="T46" i="12" s="1"/>
  <c r="N205" i="5"/>
  <c r="T36" i="5"/>
  <c r="T296" i="5" s="1"/>
  <c r="AE142" i="5"/>
  <c r="AS361" i="3" a="1"/>
  <c r="AS361" i="3" s="1"/>
  <c r="AS313" i="3" s="1"/>
  <c r="BC75" i="13"/>
  <c r="P35" i="11"/>
  <c r="P40" i="11" s="1"/>
  <c r="P36" i="11" s="1"/>
  <c r="P298" i="11" s="1"/>
  <c r="AA137" i="11"/>
  <c r="AC137" i="11" s="1"/>
  <c r="R248" i="11"/>
  <c r="Z134" i="11"/>
  <c r="AE265" i="13"/>
  <c r="AH265" i="13" s="1"/>
  <c r="AB26" i="13"/>
  <c r="BB66" i="13"/>
  <c r="AP65" i="13"/>
  <c r="D256" i="12"/>
  <c r="D208" i="12" s="1"/>
  <c r="AZ67" i="13"/>
  <c r="AP74" i="13"/>
  <c r="S27" i="12"/>
  <c r="C87" i="11"/>
  <c r="D258" i="12"/>
  <c r="H171" i="11"/>
  <c r="AB128" i="11"/>
  <c r="AE58" i="11"/>
  <c r="AI256" i="8"/>
  <c r="C26" i="8"/>
  <c r="O36" i="6"/>
  <c r="G26" i="6"/>
  <c r="AE270" i="6"/>
  <c r="M36" i="6"/>
  <c r="G26" i="3"/>
  <c r="G175" i="3" s="1"/>
  <c r="W26" i="3"/>
  <c r="W175" i="3" s="1"/>
  <c r="N35" i="11"/>
  <c r="N40" i="11" s="1"/>
  <c r="N36" i="11" s="1"/>
  <c r="N298" i="11" s="1"/>
  <c r="AS74" i="13"/>
  <c r="AP66" i="13"/>
  <c r="P239" i="11"/>
  <c r="Z136" i="11"/>
  <c r="AB136" i="11" s="1"/>
  <c r="E123" i="11"/>
  <c r="K15" i="10"/>
  <c r="AD146" i="5"/>
  <c r="T26" i="6"/>
  <c r="AD273" i="6"/>
  <c r="AG273" i="6" s="1"/>
  <c r="AE276" i="6"/>
  <c r="J36" i="6"/>
  <c r="AE259" i="6"/>
  <c r="P26" i="3"/>
  <c r="P175" i="3" s="1"/>
  <c r="AF64" i="13"/>
  <c r="E238" i="11"/>
  <c r="BD70" i="13"/>
  <c r="AL73" i="13"/>
  <c r="I24" i="9"/>
  <c r="S36" i="5"/>
  <c r="S296" i="5" s="1"/>
  <c r="S289" i="5" s="1"/>
  <c r="AP73" i="13"/>
  <c r="AE64" i="13"/>
  <c r="AG64" i="13" s="1"/>
  <c r="D27" i="12"/>
  <c r="AR66" i="13"/>
  <c r="AC15" i="13"/>
  <c r="AC46" i="13" s="1"/>
  <c r="AP68" i="13"/>
  <c r="B263" i="12"/>
  <c r="AA146" i="12"/>
  <c r="AC146" i="12" s="1"/>
  <c r="AP72" i="13"/>
  <c r="O35" i="11"/>
  <c r="O40" i="11" s="1"/>
  <c r="O36" i="11" s="1"/>
  <c r="O241" i="11"/>
  <c r="U15" i="10"/>
  <c r="R15" i="10"/>
  <c r="AD71" i="10"/>
  <c r="AC273" i="9"/>
  <c r="R33" i="9"/>
  <c r="R292" i="9" s="1"/>
  <c r="AD275" i="6"/>
  <c r="AG275" i="6" s="1"/>
  <c r="AD273" i="5"/>
  <c r="AE274" i="6"/>
  <c r="Q36" i="6"/>
  <c r="AH264" i="3"/>
  <c r="O26" i="8"/>
  <c r="AH57" i="8"/>
  <c r="AI49" i="8"/>
  <c r="BA353" i="3" a="1"/>
  <c r="BA353" i="3" s="1"/>
  <c r="BA305" i="3" s="1"/>
  <c r="AH76" i="3"/>
  <c r="AE263" i="13"/>
  <c r="AG263" i="13" s="1"/>
  <c r="AZ74" i="13"/>
  <c r="G15" i="13"/>
  <c r="AP75" i="13"/>
  <c r="O249" i="11"/>
  <c r="S123" i="11"/>
  <c r="AD66" i="10"/>
  <c r="AH53" i="8"/>
  <c r="AD277" i="6"/>
  <c r="B26" i="6"/>
  <c r="AD143" i="5"/>
  <c r="D26" i="6"/>
  <c r="AE269" i="6"/>
  <c r="AG269" i="6" s="1"/>
  <c r="Y26" i="3"/>
  <c r="Y175" i="3" s="1"/>
  <c r="AF270" i="6"/>
  <c r="AI133" i="3"/>
  <c r="AF304" i="6"/>
  <c r="Y507" i="3"/>
  <c r="Y17" i="3"/>
  <c r="AD305" i="10"/>
  <c r="H305" i="10"/>
  <c r="Z177" i="5"/>
  <c r="BB180" i="3"/>
  <c r="P178" i="13"/>
  <c r="L298" i="11"/>
  <c r="L38" i="11"/>
  <c r="AU388" i="13"/>
  <c r="I298" i="11"/>
  <c r="I38" i="11"/>
  <c r="AJ274" i="8"/>
  <c r="AD14" i="13"/>
  <c r="AD15" i="13" s="1"/>
  <c r="AD46" i="13" s="1"/>
  <c r="AE6" i="13"/>
  <c r="AE7" i="13"/>
  <c r="AZ181" i="3"/>
  <c r="U177" i="10"/>
  <c r="P385" i="13"/>
  <c r="BF180" i="13"/>
  <c r="AE263" i="5"/>
  <c r="AB178" i="5"/>
  <c r="AD181" i="13"/>
  <c r="W299" i="13"/>
  <c r="W39" i="13"/>
  <c r="W38" i="13" s="1"/>
  <c r="AX182" i="13"/>
  <c r="T38" i="10"/>
  <c r="T298" i="10"/>
  <c r="I14" i="4"/>
  <c r="J3" i="4" s="1"/>
  <c r="AJ422" i="3"/>
  <c r="AX386" i="13"/>
  <c r="O298" i="11"/>
  <c r="O38" i="11"/>
  <c r="I299" i="13"/>
  <c r="I39" i="13"/>
  <c r="I38" i="13" s="1"/>
  <c r="M385" i="13"/>
  <c r="AB307" i="12"/>
  <c r="AG264" i="13"/>
  <c r="K299" i="13"/>
  <c r="K39" i="13"/>
  <c r="K38" i="13" s="1"/>
  <c r="AO420" i="3"/>
  <c r="AN178" i="13"/>
  <c r="D302" i="6"/>
  <c r="I180" i="12"/>
  <c r="P176" i="10"/>
  <c r="AB54" i="12"/>
  <c r="AC54" i="12"/>
  <c r="E219" i="8"/>
  <c r="E235" i="8" s="1"/>
  <c r="E35" i="8"/>
  <c r="E41" i="8" s="1"/>
  <c r="E36" i="8" s="1"/>
  <c r="AW386" i="13"/>
  <c r="AA177" i="10"/>
  <c r="T302" i="6"/>
  <c r="T286" i="6"/>
  <c r="S38" i="11"/>
  <c r="S298" i="11"/>
  <c r="X173" i="9"/>
  <c r="X157" i="9"/>
  <c r="BC181" i="13"/>
  <c r="AC298" i="10"/>
  <c r="AC38" i="10"/>
  <c r="AD177" i="8"/>
  <c r="AD160" i="8"/>
  <c r="V301" i="5"/>
  <c r="AI54" i="3"/>
  <c r="AD43" i="3"/>
  <c r="F42" i="2" s="1"/>
  <c r="AG281" i="3"/>
  <c r="AH275" i="3"/>
  <c r="AG278" i="3"/>
  <c r="AH281" i="3"/>
  <c r="AG277" i="3"/>
  <c r="AG283" i="3"/>
  <c r="AG282" i="3"/>
  <c r="AG273" i="3"/>
  <c r="AG279" i="3"/>
  <c r="AH276" i="3"/>
  <c r="AH282" i="3"/>
  <c r="AH277" i="3"/>
  <c r="AH273" i="3"/>
  <c r="AH278" i="3"/>
  <c r="AH280" i="3"/>
  <c r="AG280" i="3"/>
  <c r="AG276" i="3"/>
  <c r="BD353" i="3" a="1"/>
  <c r="BD353" i="3" s="1"/>
  <c r="BD305" i="3" s="1"/>
  <c r="BM32" i="3"/>
  <c r="D13" i="2"/>
  <c r="AB19" i="3"/>
  <c r="AE388" i="13"/>
  <c r="U299" i="13"/>
  <c r="U39" i="13"/>
  <c r="U38" i="13" s="1"/>
  <c r="AI251" i="13"/>
  <c r="T179" i="13"/>
  <c r="X307" i="12"/>
  <c r="AA10" i="13"/>
  <c r="AA11" i="13" s="1"/>
  <c r="AA16" i="13" s="1"/>
  <c r="AF58" i="13"/>
  <c r="AF55" i="13"/>
  <c r="H304" i="12"/>
  <c r="W178" i="12"/>
  <c r="C180" i="11"/>
  <c r="AB50" i="11"/>
  <c r="W298" i="11"/>
  <c r="W38" i="11"/>
  <c r="F176" i="10"/>
  <c r="Z59" i="12"/>
  <c r="K238" i="11"/>
  <c r="K234" i="11"/>
  <c r="R298" i="10"/>
  <c r="R38" i="10"/>
  <c r="D177" i="8"/>
  <c r="BN237" i="3"/>
  <c r="BM237" i="3"/>
  <c r="AF253" i="3"/>
  <c r="F91" i="8"/>
  <c r="BF180" i="3"/>
  <c r="AF140" i="3"/>
  <c r="BD356" i="3" a="1"/>
  <c r="BD356" i="3" s="1"/>
  <c r="BD308" i="3" s="1"/>
  <c r="C291" i="3"/>
  <c r="C371" i="3" s="1"/>
  <c r="C419" i="3"/>
  <c r="D249" i="8"/>
  <c r="BA418" i="3"/>
  <c r="K180" i="3"/>
  <c r="BE359" i="3" a="1"/>
  <c r="BE359" i="3" s="1"/>
  <c r="BE311" i="3" s="1"/>
  <c r="O178" i="13"/>
  <c r="AB139" i="12"/>
  <c r="M15" i="8"/>
  <c r="M18" i="8"/>
  <c r="AE52" i="5"/>
  <c r="AH52" i="5" s="1"/>
  <c r="AF52" i="5"/>
  <c r="AI137" i="13"/>
  <c r="X39" i="8"/>
  <c r="X300" i="8" s="1"/>
  <c r="X43" i="8"/>
  <c r="I301" i="6"/>
  <c r="K109" i="6"/>
  <c r="K157" i="6"/>
  <c r="AF257" i="13"/>
  <c r="T289" i="8"/>
  <c r="T288" i="8"/>
  <c r="C91" i="8"/>
  <c r="C96" i="8"/>
  <c r="C207" i="8"/>
  <c r="AA255" i="12"/>
  <c r="AG262" i="5"/>
  <c r="AF262" i="5"/>
  <c r="AH262" i="5" s="1"/>
  <c r="AY75" i="13"/>
  <c r="AY68" i="13"/>
  <c r="AY65" i="13"/>
  <c r="AY73" i="13"/>
  <c r="AY66" i="13"/>
  <c r="U13" i="13"/>
  <c r="U15" i="13" s="1"/>
  <c r="U46" i="13" s="1"/>
  <c r="AY74" i="13"/>
  <c r="AY64" i="13"/>
  <c r="AW66" i="13"/>
  <c r="AW71" i="13"/>
  <c r="AX71" i="13"/>
  <c r="AX69" i="13"/>
  <c r="AY67" i="13"/>
  <c r="M295" i="5"/>
  <c r="M293" i="5"/>
  <c r="M291" i="5"/>
  <c r="M289" i="5"/>
  <c r="M287" i="5"/>
  <c r="M285" i="5"/>
  <c r="M286" i="5"/>
  <c r="M292" i="5"/>
  <c r="M288" i="5"/>
  <c r="M294" i="5"/>
  <c r="M290" i="5"/>
  <c r="M284" i="5"/>
  <c r="M204" i="5" s="1"/>
  <c r="AY418" i="3"/>
  <c r="AD147" i="9"/>
  <c r="Z160" i="8"/>
  <c r="Z177" i="8"/>
  <c r="AO72" i="8"/>
  <c r="B255" i="13"/>
  <c r="AB145" i="12"/>
  <c r="AA148" i="12"/>
  <c r="F296" i="12"/>
  <c r="F291" i="12"/>
  <c r="F297" i="12"/>
  <c r="F287" i="12"/>
  <c r="F298" i="12"/>
  <c r="F290" i="12"/>
  <c r="F288" i="12"/>
  <c r="F289" i="12"/>
  <c r="F294" i="12"/>
  <c r="F292" i="12"/>
  <c r="F293" i="12"/>
  <c r="F295" i="12"/>
  <c r="W171" i="11"/>
  <c r="V158" i="9"/>
  <c r="V174" i="9"/>
  <c r="N176" i="5"/>
  <c r="D215" i="6"/>
  <c r="D231" i="6" s="1"/>
  <c r="D247" i="6" s="1"/>
  <c r="D213" i="6"/>
  <c r="D229" i="6" s="1"/>
  <c r="D245" i="6" s="1"/>
  <c r="D211" i="6"/>
  <c r="D227" i="6" s="1"/>
  <c r="D243" i="6" s="1"/>
  <c r="D209" i="6"/>
  <c r="D225" i="6" s="1"/>
  <c r="D241" i="6" s="1"/>
  <c r="D207" i="6"/>
  <c r="D223" i="6" s="1"/>
  <c r="D239" i="6" s="1"/>
  <c r="D205" i="6"/>
  <c r="D221" i="6" s="1"/>
  <c r="D237" i="6" s="1"/>
  <c r="D212" i="6"/>
  <c r="D228" i="6" s="1"/>
  <c r="D244" i="6" s="1"/>
  <c r="D208" i="6"/>
  <c r="D224" i="6" s="1"/>
  <c r="D240" i="6" s="1"/>
  <c r="D204" i="6"/>
  <c r="D206" i="6"/>
  <c r="D222" i="6" s="1"/>
  <c r="D238" i="6" s="1"/>
  <c r="D210" i="6"/>
  <c r="D226" i="6" s="1"/>
  <c r="D242" i="6" s="1"/>
  <c r="D214" i="6"/>
  <c r="D230" i="6" s="1"/>
  <c r="D246" i="6" s="1"/>
  <c r="D248" i="6"/>
  <c r="AK66" i="3"/>
  <c r="U161" i="6"/>
  <c r="U177" i="6"/>
  <c r="I388" i="13"/>
  <c r="BG179" i="13"/>
  <c r="U179" i="13"/>
  <c r="AT385" i="13"/>
  <c r="AQ69" i="13"/>
  <c r="K307" i="12"/>
  <c r="AL386" i="13"/>
  <c r="F13" i="13"/>
  <c r="F15" i="13" s="1"/>
  <c r="AJ73" i="13"/>
  <c r="AI75" i="13"/>
  <c r="AJ66" i="13"/>
  <c r="AI64" i="13"/>
  <c r="AI71" i="13"/>
  <c r="AI72" i="13"/>
  <c r="AI70" i="13"/>
  <c r="AI74" i="13"/>
  <c r="AJ67" i="13"/>
  <c r="AI67" i="13"/>
  <c r="AJ72" i="13"/>
  <c r="AI65" i="13"/>
  <c r="AJ65" i="13"/>
  <c r="AJ75" i="13"/>
  <c r="AJ68" i="13"/>
  <c r="AJ69" i="13"/>
  <c r="AJ71" i="13"/>
  <c r="AI66" i="13"/>
  <c r="AI69" i="13"/>
  <c r="Z264" i="11"/>
  <c r="T123" i="11"/>
  <c r="BC91" i="12"/>
  <c r="AC73" i="11"/>
  <c r="AB73" i="11"/>
  <c r="AB74" i="11" s="1"/>
  <c r="U238" i="11"/>
  <c r="U234" i="11"/>
  <c r="W249" i="11"/>
  <c r="AC71" i="11"/>
  <c r="AB71" i="11"/>
  <c r="D171" i="9"/>
  <c r="R172" i="9"/>
  <c r="D100" i="8"/>
  <c r="D116" i="8" s="1"/>
  <c r="D106" i="8"/>
  <c r="D122" i="8" s="1"/>
  <c r="D99" i="8"/>
  <c r="D115" i="8" s="1"/>
  <c r="D101" i="8"/>
  <c r="D117" i="8" s="1"/>
  <c r="D244" i="8" s="1"/>
  <c r="D102" i="8"/>
  <c r="D118" i="8" s="1"/>
  <c r="D245" i="8" s="1"/>
  <c r="D97" i="8"/>
  <c r="D113" i="8" s="1"/>
  <c r="D240" i="8" s="1"/>
  <c r="D104" i="8"/>
  <c r="D120" i="8" s="1"/>
  <c r="D247" i="8" s="1"/>
  <c r="D98" i="8"/>
  <c r="D114" i="8" s="1"/>
  <c r="D241" i="8" s="1"/>
  <c r="D107" i="8"/>
  <c r="D123" i="8" s="1"/>
  <c r="D250" i="8" s="1"/>
  <c r="D96" i="8"/>
  <c r="D105" i="8"/>
  <c r="D121" i="8" s="1"/>
  <c r="D248" i="8" s="1"/>
  <c r="D103" i="8"/>
  <c r="D119" i="8" s="1"/>
  <c r="D246" i="8" s="1"/>
  <c r="D251" i="8"/>
  <c r="U294" i="10"/>
  <c r="U297" i="10"/>
  <c r="U287" i="10"/>
  <c r="U290" i="10"/>
  <c r="U293" i="10"/>
  <c r="U296" i="10"/>
  <c r="U295" i="10"/>
  <c r="U291" i="10"/>
  <c r="U289" i="10"/>
  <c r="U286" i="10"/>
  <c r="U288" i="10"/>
  <c r="U292" i="10"/>
  <c r="Y43" i="8"/>
  <c r="Y39" i="8"/>
  <c r="Y300" i="8" s="1"/>
  <c r="R178" i="8"/>
  <c r="R162" i="8"/>
  <c r="G179" i="8"/>
  <c r="N174" i="6"/>
  <c r="M174" i="6"/>
  <c r="M157" i="6"/>
  <c r="L109" i="6"/>
  <c r="L157" i="6"/>
  <c r="BD419" i="3"/>
  <c r="AC418" i="3"/>
  <c r="AC289" i="3"/>
  <c r="AR419" i="3"/>
  <c r="AG182" i="3"/>
  <c r="J36" i="3"/>
  <c r="J40" i="3" s="1"/>
  <c r="J42" i="3" s="1"/>
  <c r="J413" i="3" s="1"/>
  <c r="AJ148" i="8"/>
  <c r="AI148" i="8"/>
  <c r="E7" i="5"/>
  <c r="E6" i="5"/>
  <c r="M298" i="11"/>
  <c r="M38" i="11"/>
  <c r="S158" i="6"/>
  <c r="S174" i="6"/>
  <c r="S157" i="6"/>
  <c r="AE39" i="3"/>
  <c r="AI357" i="3" a="1"/>
  <c r="AI357" i="3" s="1"/>
  <c r="AI309" i="3" s="1"/>
  <c r="AI364" i="3" a="1"/>
  <c r="AI364" i="3" s="1"/>
  <c r="AI316" i="3" s="1"/>
  <c r="AI359" i="3" a="1"/>
  <c r="AI359" i="3" s="1"/>
  <c r="AI311" i="3" s="1"/>
  <c r="AI354" i="3" a="1"/>
  <c r="AI354" i="3" s="1"/>
  <c r="AI306" i="3" s="1"/>
  <c r="AI356" i="3" a="1"/>
  <c r="AI356" i="3" s="1"/>
  <c r="AI308" i="3" s="1"/>
  <c r="AI363" i="3" a="1"/>
  <c r="AI363" i="3" s="1"/>
  <c r="AI315" i="3" s="1"/>
  <c r="AI362" i="3" a="1"/>
  <c r="AI362" i="3" s="1"/>
  <c r="AI314" i="3" s="1"/>
  <c r="AI355" i="3" a="1"/>
  <c r="AI355" i="3" s="1"/>
  <c r="AI307" i="3" s="1"/>
  <c r="AI361" i="3" a="1"/>
  <c r="AI361" i="3" s="1"/>
  <c r="AI313" i="3" s="1"/>
  <c r="AH362" i="3" a="1"/>
  <c r="AH362" i="3" s="1"/>
  <c r="AH314" i="3" s="1"/>
  <c r="AH357" i="3" a="1"/>
  <c r="AH357" i="3" s="1"/>
  <c r="AH309" i="3" s="1"/>
  <c r="AH364" i="3" a="1"/>
  <c r="AH364" i="3" s="1"/>
  <c r="AH316" i="3" s="1"/>
  <c r="AH359" i="3" a="1"/>
  <c r="AH359" i="3" s="1"/>
  <c r="AH311" i="3" s="1"/>
  <c r="AH354" i="3" a="1"/>
  <c r="AH354" i="3" s="1"/>
  <c r="AH306" i="3" s="1"/>
  <c r="AI360" i="3" a="1"/>
  <c r="AI360" i="3" s="1"/>
  <c r="AI312" i="3" s="1"/>
  <c r="AI353" i="3" a="1"/>
  <c r="AI353" i="3" s="1"/>
  <c r="AI305" i="3" s="1"/>
  <c r="AI358" i="3" a="1"/>
  <c r="AI358" i="3" s="1"/>
  <c r="AI310" i="3" s="1"/>
  <c r="AK256" i="8"/>
  <c r="AH151" i="5"/>
  <c r="I291" i="5"/>
  <c r="I286" i="5"/>
  <c r="I287" i="5"/>
  <c r="I293" i="5"/>
  <c r="I289" i="5"/>
  <c r="I285" i="5"/>
  <c r="I295" i="5"/>
  <c r="I284" i="5"/>
  <c r="I204" i="5" s="1"/>
  <c r="I294" i="5"/>
  <c r="I290" i="5"/>
  <c r="I292" i="5"/>
  <c r="I288" i="5"/>
  <c r="N177" i="12"/>
  <c r="T306" i="8"/>
  <c r="AD96" i="6"/>
  <c r="AD207" i="6"/>
  <c r="AD223" i="6" s="1"/>
  <c r="AF80" i="6"/>
  <c r="AJ53" i="3"/>
  <c r="X36" i="3"/>
  <c r="X40" i="3" s="1"/>
  <c r="X42" i="3" s="1"/>
  <c r="X413" i="3" s="1"/>
  <c r="X46" i="3"/>
  <c r="AB7" i="5"/>
  <c r="AB6" i="5"/>
  <c r="AJ84" i="3"/>
  <c r="AK84" i="3"/>
  <c r="O178" i="10"/>
  <c r="Z264" i="12"/>
  <c r="Z261" i="12"/>
  <c r="T35" i="12"/>
  <c r="T36" i="12" s="1"/>
  <c r="T41" i="12" s="1"/>
  <c r="T37" i="12" s="1"/>
  <c r="Z262" i="12"/>
  <c r="Z260" i="12"/>
  <c r="Z259" i="12"/>
  <c r="AU70" i="13"/>
  <c r="AU75" i="13"/>
  <c r="Q13" i="13"/>
  <c r="Q15" i="13" s="1"/>
  <c r="Q46" i="13" s="1"/>
  <c r="AU65" i="13"/>
  <c r="AU66" i="13"/>
  <c r="AU74" i="13"/>
  <c r="AT64" i="13"/>
  <c r="AR73" i="13"/>
  <c r="AR69" i="13"/>
  <c r="AQ67" i="13"/>
  <c r="AT68" i="13"/>
  <c r="AS75" i="13"/>
  <c r="AU68" i="13"/>
  <c r="AR70" i="13"/>
  <c r="AQ71" i="13"/>
  <c r="AU64" i="13"/>
  <c r="AR65" i="13"/>
  <c r="AQ72" i="13"/>
  <c r="AR71" i="13"/>
  <c r="AR75" i="13"/>
  <c r="AR72" i="13"/>
  <c r="AQ74" i="13"/>
  <c r="AR64" i="13"/>
  <c r="AT74" i="13"/>
  <c r="AU72" i="13"/>
  <c r="AQ66" i="13"/>
  <c r="AS72" i="13"/>
  <c r="AQ70" i="13"/>
  <c r="AT70" i="13"/>
  <c r="AU71" i="13"/>
  <c r="AQ75" i="13"/>
  <c r="AS68" i="13"/>
  <c r="AQ68" i="13"/>
  <c r="AS73" i="13"/>
  <c r="AU67" i="13"/>
  <c r="AR67" i="13"/>
  <c r="AT75" i="13"/>
  <c r="AU73" i="13"/>
  <c r="AQ73" i="13"/>
  <c r="AS66" i="13"/>
  <c r="AT66" i="13"/>
  <c r="AT73" i="13"/>
  <c r="AY71" i="13"/>
  <c r="F298" i="11"/>
  <c r="F38" i="11"/>
  <c r="P238" i="11"/>
  <c r="P234" i="11"/>
  <c r="R299" i="12"/>
  <c r="R39" i="12"/>
  <c r="G23" i="11"/>
  <c r="G25" i="11" s="1"/>
  <c r="G28" i="11" s="1"/>
  <c r="G26" i="11" s="1"/>
  <c r="C102" i="11"/>
  <c r="B102" i="11"/>
  <c r="B118" i="11" s="1"/>
  <c r="B98" i="11"/>
  <c r="B104" i="11"/>
  <c r="AB68" i="11"/>
  <c r="Z74" i="11"/>
  <c r="AC68" i="11"/>
  <c r="N299" i="9"/>
  <c r="AF175" i="6"/>
  <c r="AG15" i="8"/>
  <c r="AG20" i="8" s="1"/>
  <c r="AG18" i="8"/>
  <c r="R43" i="8"/>
  <c r="R39" i="8"/>
  <c r="R300" i="8" s="1"/>
  <c r="T180" i="8"/>
  <c r="AB232" i="6"/>
  <c r="AE79" i="6"/>
  <c r="AE78" i="6"/>
  <c r="AE80" i="6"/>
  <c r="AG80" i="6" s="1"/>
  <c r="L26" i="6"/>
  <c r="E305" i="8"/>
  <c r="B303" i="6"/>
  <c r="B287" i="6" s="1"/>
  <c r="H369" i="3"/>
  <c r="O419" i="3"/>
  <c r="J507" i="3"/>
  <c r="J17" i="3"/>
  <c r="BZ16" i="3"/>
  <c r="BZ17" i="3" s="1"/>
  <c r="CA15" i="3"/>
  <c r="AD420" i="3"/>
  <c r="AG126" i="3"/>
  <c r="AL48" i="8"/>
  <c r="AJ48" i="8"/>
  <c r="O164" i="3"/>
  <c r="O180" i="3"/>
  <c r="L177" i="10"/>
  <c r="U162" i="3"/>
  <c r="U179" i="3"/>
  <c r="C18" i="3"/>
  <c r="C15" i="3"/>
  <c r="I305" i="10"/>
  <c r="AD146" i="9"/>
  <c r="AI154" i="8"/>
  <c r="AD97" i="6"/>
  <c r="AD113" i="6" s="1"/>
  <c r="AD208" i="6"/>
  <c r="AD224" i="6" s="1"/>
  <c r="AH68" i="13"/>
  <c r="C177" i="10"/>
  <c r="C170" i="9"/>
  <c r="N291" i="8"/>
  <c r="Y298" i="11"/>
  <c r="Y38" i="11"/>
  <c r="AH65" i="6"/>
  <c r="U15" i="6"/>
  <c r="U18" i="6"/>
  <c r="BH328" i="3"/>
  <c r="F369" i="3"/>
  <c r="B298" i="10"/>
  <c r="B38" i="10"/>
  <c r="AG61" i="6"/>
  <c r="AZ418" i="3"/>
  <c r="Q205" i="5"/>
  <c r="Q302" i="5"/>
  <c r="AR178" i="3"/>
  <c r="AC34" i="13"/>
  <c r="AC35" i="13" s="1"/>
  <c r="AC41" i="13" s="1"/>
  <c r="AC36" i="13" s="1"/>
  <c r="AF260" i="13"/>
  <c r="AG255" i="13"/>
  <c r="AF133" i="8"/>
  <c r="AG385" i="13"/>
  <c r="C181" i="13"/>
  <c r="AC59" i="12"/>
  <c r="AD59" i="9"/>
  <c r="Z18" i="6"/>
  <c r="Z15" i="6"/>
  <c r="AB251" i="12"/>
  <c r="AC235" i="12"/>
  <c r="AC251" i="12" s="1"/>
  <c r="M234" i="11"/>
  <c r="B177" i="8"/>
  <c r="BD358" i="3" a="1"/>
  <c r="BD358" i="3" s="1"/>
  <c r="BD310" i="3" s="1"/>
  <c r="AX64" i="13"/>
  <c r="Z263" i="12"/>
  <c r="U28" i="12"/>
  <c r="U27" i="12" s="1"/>
  <c r="AA152" i="12"/>
  <c r="AA144" i="12"/>
  <c r="AA151" i="12"/>
  <c r="AA147" i="12"/>
  <c r="AC147" i="12" s="1"/>
  <c r="Z148" i="12"/>
  <c r="AA154" i="12"/>
  <c r="AA150" i="12"/>
  <c r="Z151" i="12"/>
  <c r="Z153" i="12"/>
  <c r="Z154" i="12"/>
  <c r="Z149" i="12"/>
  <c r="Z150" i="12"/>
  <c r="Z152" i="12"/>
  <c r="AA145" i="12"/>
  <c r="AC145" i="12" s="1"/>
  <c r="G181" i="12"/>
  <c r="AB48" i="11"/>
  <c r="I13" i="8"/>
  <c r="AG71" i="8"/>
  <c r="AG72" i="8"/>
  <c r="AG74" i="8"/>
  <c r="AD174" i="5"/>
  <c r="AH387" i="13"/>
  <c r="Q299" i="13"/>
  <c r="Q39" i="13"/>
  <c r="Q38" i="13" s="1"/>
  <c r="AJ177" i="13"/>
  <c r="W387" i="13"/>
  <c r="AE259" i="13"/>
  <c r="Q385" i="13"/>
  <c r="N385" i="13"/>
  <c r="AJ235" i="13"/>
  <c r="AS70" i="13"/>
  <c r="AQ65" i="13"/>
  <c r="J210" i="12"/>
  <c r="J307" i="12"/>
  <c r="AS67" i="13"/>
  <c r="V298" i="11"/>
  <c r="V38" i="11"/>
  <c r="Y122" i="11"/>
  <c r="Y249" i="11" s="1"/>
  <c r="Y170" i="11"/>
  <c r="D305" i="10"/>
  <c r="G298" i="11"/>
  <c r="G38" i="11"/>
  <c r="U172" i="9"/>
  <c r="J299" i="9"/>
  <c r="AE163" i="8"/>
  <c r="AE180" i="8"/>
  <c r="AE164" i="8" s="1"/>
  <c r="AD58" i="9"/>
  <c r="K15" i="8"/>
  <c r="K18" i="8"/>
  <c r="AJ256" i="8"/>
  <c r="G219" i="8"/>
  <c r="G235" i="8" s="1"/>
  <c r="G35" i="8"/>
  <c r="G41" i="8" s="1"/>
  <c r="G36" i="8" s="1"/>
  <c r="M287" i="8"/>
  <c r="S15" i="6"/>
  <c r="S18" i="6"/>
  <c r="T214" i="6"/>
  <c r="T230" i="6" s="1"/>
  <c r="T246" i="6" s="1"/>
  <c r="T212" i="6"/>
  <c r="T228" i="6" s="1"/>
  <c r="T244" i="6" s="1"/>
  <c r="T210" i="6"/>
  <c r="T226" i="6" s="1"/>
  <c r="T242" i="6" s="1"/>
  <c r="T208" i="6"/>
  <c r="T224" i="6" s="1"/>
  <c r="T240" i="6" s="1"/>
  <c r="T206" i="6"/>
  <c r="T222" i="6" s="1"/>
  <c r="T238" i="6" s="1"/>
  <c r="T204" i="6"/>
  <c r="T248" i="6"/>
  <c r="T213" i="6"/>
  <c r="T229" i="6" s="1"/>
  <c r="T245" i="6" s="1"/>
  <c r="T209" i="6"/>
  <c r="T225" i="6" s="1"/>
  <c r="T241" i="6" s="1"/>
  <c r="T205" i="6"/>
  <c r="T215" i="6"/>
  <c r="T231" i="6" s="1"/>
  <c r="T247" i="6" s="1"/>
  <c r="T211" i="6"/>
  <c r="T227" i="6" s="1"/>
  <c r="T243" i="6" s="1"/>
  <c r="T207" i="6"/>
  <c r="T223" i="6" s="1"/>
  <c r="T239" i="6" s="1"/>
  <c r="AF81" i="6"/>
  <c r="AH81" i="6" s="1"/>
  <c r="T163" i="8"/>
  <c r="AO207" i="8"/>
  <c r="AO96" i="8"/>
  <c r="B286" i="6"/>
  <c r="N292" i="3"/>
  <c r="N372" i="3" s="1"/>
  <c r="N420" i="3"/>
  <c r="Q13" i="8"/>
  <c r="Q15" i="8" s="1"/>
  <c r="AO71" i="8"/>
  <c r="AO64" i="8"/>
  <c r="AO68" i="8"/>
  <c r="AK64" i="8"/>
  <c r="AN69" i="8"/>
  <c r="AN72" i="8"/>
  <c r="AK74" i="8"/>
  <c r="AK65" i="8"/>
  <c r="AK71" i="8"/>
  <c r="AK70" i="8"/>
  <c r="AL73" i="8"/>
  <c r="AK66" i="8"/>
  <c r="AO73" i="8"/>
  <c r="AN68" i="8"/>
  <c r="AL69" i="8"/>
  <c r="AL64" i="8"/>
  <c r="AM69" i="8"/>
  <c r="AL67" i="8"/>
  <c r="AL74" i="8"/>
  <c r="AM64" i="8"/>
  <c r="AK67" i="8"/>
  <c r="AO69" i="8"/>
  <c r="AO70" i="8"/>
  <c r="AN74" i="8"/>
  <c r="AO74" i="8"/>
  <c r="AN65" i="8"/>
  <c r="AN67" i="8"/>
  <c r="AO65" i="8"/>
  <c r="AN70" i="8"/>
  <c r="AO67" i="8"/>
  <c r="AO66" i="8"/>
  <c r="AN66" i="8"/>
  <c r="AN73" i="8"/>
  <c r="AM68" i="8"/>
  <c r="AL68" i="8"/>
  <c r="AN71" i="8"/>
  <c r="AN64" i="8"/>
  <c r="AL65" i="8"/>
  <c r="I205" i="5"/>
  <c r="I302" i="5"/>
  <c r="AE176" i="5"/>
  <c r="Y289" i="3"/>
  <c r="Y418" i="3"/>
  <c r="BE420" i="3"/>
  <c r="AG39" i="3"/>
  <c r="AK364" i="3" a="1"/>
  <c r="AK364" i="3" s="1"/>
  <c r="AK316" i="3" s="1"/>
  <c r="AJ364" i="3" a="1"/>
  <c r="AJ364" i="3" s="1"/>
  <c r="AJ316" i="3" s="1"/>
  <c r="AJ359" i="3" a="1"/>
  <c r="AJ359" i="3" s="1"/>
  <c r="AJ311" i="3" s="1"/>
  <c r="AJ354" i="3" a="1"/>
  <c r="AJ354" i="3" s="1"/>
  <c r="AJ306" i="3" s="1"/>
  <c r="AJ363" i="3" a="1"/>
  <c r="AJ363" i="3" s="1"/>
  <c r="AJ315" i="3" s="1"/>
  <c r="AJ360" i="3" a="1"/>
  <c r="AJ360" i="3" s="1"/>
  <c r="AJ312" i="3" s="1"/>
  <c r="AJ357" i="3" a="1"/>
  <c r="AJ357" i="3" s="1"/>
  <c r="AJ309" i="3" s="1"/>
  <c r="AK359" i="3" a="1"/>
  <c r="AK359" i="3" s="1"/>
  <c r="AK311" i="3" s="1"/>
  <c r="AK362" i="3" a="1"/>
  <c r="AK362" i="3" s="1"/>
  <c r="AK314" i="3" s="1"/>
  <c r="AK354" i="3" a="1"/>
  <c r="AK354" i="3" s="1"/>
  <c r="AK306" i="3" s="1"/>
  <c r="AK360" i="3" a="1"/>
  <c r="AK360" i="3" s="1"/>
  <c r="AK312" i="3" s="1"/>
  <c r="AG459" i="3"/>
  <c r="AL180" i="3"/>
  <c r="AB27" i="6"/>
  <c r="AB26" i="6" s="1"/>
  <c r="AF143" i="6"/>
  <c r="AE148" i="6"/>
  <c r="AD151" i="6"/>
  <c r="AE145" i="6"/>
  <c r="AD145" i="6"/>
  <c r="AE141" i="6"/>
  <c r="AE143" i="6"/>
  <c r="AG139" i="3"/>
  <c r="M178" i="10"/>
  <c r="N221" i="5"/>
  <c r="N78" i="5"/>
  <c r="N94" i="5" s="1"/>
  <c r="AV384" i="13"/>
  <c r="BC385" i="13"/>
  <c r="R294" i="5"/>
  <c r="R292" i="5"/>
  <c r="R290" i="5"/>
  <c r="R288" i="5"/>
  <c r="R286" i="5"/>
  <c r="R284" i="5"/>
  <c r="R287" i="5"/>
  <c r="R289" i="5"/>
  <c r="R285" i="5"/>
  <c r="R293" i="5"/>
  <c r="R295" i="5"/>
  <c r="R291" i="5"/>
  <c r="E100" i="8"/>
  <c r="E116" i="8" s="1"/>
  <c r="E106" i="8"/>
  <c r="E122" i="8" s="1"/>
  <c r="E99" i="8"/>
  <c r="E115" i="8" s="1"/>
  <c r="E101" i="8"/>
  <c r="E117" i="8" s="1"/>
  <c r="E102" i="8"/>
  <c r="E118" i="8" s="1"/>
  <c r="E103" i="8"/>
  <c r="E119" i="8" s="1"/>
  <c r="E104" i="8"/>
  <c r="E120" i="8" s="1"/>
  <c r="E98" i="8"/>
  <c r="E107" i="8"/>
  <c r="E123" i="8" s="1"/>
  <c r="E96" i="8"/>
  <c r="E105" i="8"/>
  <c r="E121" i="8" s="1"/>
  <c r="E97" i="8"/>
  <c r="E113" i="8" s="1"/>
  <c r="L299" i="13"/>
  <c r="L39" i="13"/>
  <c r="L38" i="13" s="1"/>
  <c r="AD98" i="6"/>
  <c r="AD114" i="6" s="1"/>
  <c r="AD209" i="6"/>
  <c r="AD225" i="6" s="1"/>
  <c r="AF82" i="6"/>
  <c r="AH82" i="6" s="1"/>
  <c r="AG82" i="6"/>
  <c r="AY364" i="3" a="1"/>
  <c r="AY364" i="3" s="1"/>
  <c r="AY316" i="3" s="1"/>
  <c r="AY356" i="3" a="1"/>
  <c r="AY356" i="3" s="1"/>
  <c r="AY308" i="3" s="1"/>
  <c r="AU39" i="3"/>
  <c r="AY362" i="3" a="1"/>
  <c r="AY362" i="3" s="1"/>
  <c r="AY314" i="3" s="1"/>
  <c r="AY359" i="3" a="1"/>
  <c r="AY359" i="3" s="1"/>
  <c r="AY311" i="3" s="1"/>
  <c r="AY363" i="3" a="1"/>
  <c r="AY363" i="3" s="1"/>
  <c r="AY315" i="3" s="1"/>
  <c r="AY361" i="3" a="1"/>
  <c r="AY361" i="3" s="1"/>
  <c r="AY313" i="3" s="1"/>
  <c r="AY354" i="3" a="1"/>
  <c r="AY354" i="3" s="1"/>
  <c r="AY306" i="3" s="1"/>
  <c r="AY353" i="3" a="1"/>
  <c r="AY353" i="3" s="1"/>
  <c r="AY305" i="3" s="1"/>
  <c r="AY360" i="3" a="1"/>
  <c r="AY360" i="3" s="1"/>
  <c r="AY312" i="3" s="1"/>
  <c r="AY358" i="3" a="1"/>
  <c r="AY358" i="3" s="1"/>
  <c r="AY310" i="3" s="1"/>
  <c r="AY357" i="3" a="1"/>
  <c r="AY357" i="3" s="1"/>
  <c r="AY309" i="3" s="1"/>
  <c r="AF273" i="13"/>
  <c r="AF275" i="13"/>
  <c r="Z40" i="13"/>
  <c r="AE281" i="13"/>
  <c r="AE277" i="13"/>
  <c r="AF271" i="13"/>
  <c r="AF280" i="13"/>
  <c r="AE271" i="13"/>
  <c r="AF272" i="13"/>
  <c r="AF276" i="13"/>
  <c r="AE273" i="13"/>
  <c r="AE280" i="13"/>
  <c r="AF274" i="13"/>
  <c r="AE272" i="13"/>
  <c r="AE275" i="13"/>
  <c r="AE274" i="13"/>
  <c r="AE276" i="13"/>
  <c r="AF281" i="13"/>
  <c r="AD275" i="10"/>
  <c r="R38" i="11"/>
  <c r="R298" i="11"/>
  <c r="AE179" i="13"/>
  <c r="AA262" i="12"/>
  <c r="R241" i="11"/>
  <c r="R123" i="11"/>
  <c r="S298" i="10"/>
  <c r="S38" i="10"/>
  <c r="Z507" i="3"/>
  <c r="Z17" i="3"/>
  <c r="V386" i="13"/>
  <c r="X298" i="11"/>
  <c r="X38" i="11"/>
  <c r="N308" i="8"/>
  <c r="BE179" i="13"/>
  <c r="B178" i="12"/>
  <c r="X384" i="13"/>
  <c r="BF384" i="13"/>
  <c r="AF258" i="13"/>
  <c r="AH258" i="13" s="1"/>
  <c r="AG137" i="13"/>
  <c r="R178" i="13"/>
  <c r="F179" i="13"/>
  <c r="AS69" i="13"/>
  <c r="AW64" i="13"/>
  <c r="L305" i="12"/>
  <c r="AT67" i="13"/>
  <c r="F241" i="11"/>
  <c r="F234" i="11"/>
  <c r="AD265" i="10"/>
  <c r="C304" i="10"/>
  <c r="AC176" i="10"/>
  <c r="Q171" i="11"/>
  <c r="T178" i="10"/>
  <c r="X177" i="10"/>
  <c r="AH103" i="8"/>
  <c r="AH119" i="8" s="1"/>
  <c r="AH214" i="8"/>
  <c r="AH230" i="8" s="1"/>
  <c r="AH246" i="8" s="1"/>
  <c r="AO87" i="8"/>
  <c r="AN87" i="8"/>
  <c r="O285" i="6"/>
  <c r="O301" i="6"/>
  <c r="E302" i="5"/>
  <c r="AA248" i="5"/>
  <c r="AB232" i="5"/>
  <c r="AC232" i="5"/>
  <c r="AD232" i="5"/>
  <c r="AM67" i="8"/>
  <c r="K295" i="5"/>
  <c r="K293" i="5"/>
  <c r="K291" i="5"/>
  <c r="K289" i="5"/>
  <c r="K287" i="5"/>
  <c r="K285" i="5"/>
  <c r="K205" i="5" s="1"/>
  <c r="K286" i="5"/>
  <c r="K292" i="5"/>
  <c r="K284" i="5"/>
  <c r="K204" i="5" s="1"/>
  <c r="K288" i="5"/>
  <c r="K294" i="5"/>
  <c r="K290" i="5"/>
  <c r="Z419" i="3"/>
  <c r="V419" i="3"/>
  <c r="V290" i="3"/>
  <c r="X369" i="3"/>
  <c r="AJ92" i="3"/>
  <c r="AK92" i="3"/>
  <c r="BL37" i="3"/>
  <c r="AK353" i="3" a="1"/>
  <c r="AK353" i="3" s="1"/>
  <c r="AK305" i="3" s="1"/>
  <c r="BF364" i="3" a="1"/>
  <c r="BF364" i="3" s="1"/>
  <c r="BF316" i="3" s="1"/>
  <c r="AG132" i="3"/>
  <c r="S299" i="13"/>
  <c r="S39" i="13"/>
  <c r="S38" i="13" s="1"/>
  <c r="AB282" i="12"/>
  <c r="V303" i="6"/>
  <c r="B263" i="13"/>
  <c r="AX354" i="3" a="1"/>
  <c r="AX354" i="3" s="1"/>
  <c r="AX306" i="3" s="1"/>
  <c r="AT39" i="3"/>
  <c r="AX362" i="3" a="1"/>
  <c r="AX362" i="3" s="1"/>
  <c r="AX314" i="3" s="1"/>
  <c r="AX359" i="3" a="1"/>
  <c r="AX359" i="3" s="1"/>
  <c r="AX311" i="3" s="1"/>
  <c r="AX357" i="3" a="1"/>
  <c r="AX357" i="3" s="1"/>
  <c r="AX309" i="3" s="1"/>
  <c r="AX356" i="3" a="1"/>
  <c r="AX356" i="3" s="1"/>
  <c r="AX308" i="3" s="1"/>
  <c r="AX360" i="3" a="1"/>
  <c r="AX360" i="3" s="1"/>
  <c r="AX312" i="3" s="1"/>
  <c r="AX355" i="3" a="1"/>
  <c r="AX355" i="3" s="1"/>
  <c r="AX307" i="3" s="1"/>
  <c r="AX363" i="3" a="1"/>
  <c r="AX363" i="3" s="1"/>
  <c r="AX315" i="3" s="1"/>
  <c r="AX353" i="3" a="1"/>
  <c r="AX353" i="3" s="1"/>
  <c r="AX305" i="3" s="1"/>
  <c r="AX358" i="3" a="1"/>
  <c r="AX358" i="3" s="1"/>
  <c r="AX310" i="3" s="1"/>
  <c r="AX364" i="3" a="1"/>
  <c r="AX364" i="3" s="1"/>
  <c r="AX316" i="3" s="1"/>
  <c r="M305" i="12"/>
  <c r="X174" i="5"/>
  <c r="AR386" i="13"/>
  <c r="H180" i="13"/>
  <c r="AY69" i="13"/>
  <c r="AX67" i="13"/>
  <c r="C178" i="12"/>
  <c r="Q238" i="11"/>
  <c r="Q234" i="11"/>
  <c r="Q250" i="11" s="1"/>
  <c r="AG278" i="8"/>
  <c r="AQ386" i="13"/>
  <c r="BB386" i="13"/>
  <c r="AF256" i="13"/>
  <c r="AA26" i="13"/>
  <c r="C208" i="11"/>
  <c r="U34" i="11"/>
  <c r="U35" i="11" s="1"/>
  <c r="U40" i="11" s="1"/>
  <c r="U36" i="11" s="1"/>
  <c r="AA257" i="11"/>
  <c r="AC257" i="11" s="1"/>
  <c r="AA263" i="11"/>
  <c r="AA264" i="11"/>
  <c r="AA260" i="11"/>
  <c r="AC260" i="11" s="1"/>
  <c r="AA256" i="11"/>
  <c r="AC256" i="11" s="1"/>
  <c r="AA262" i="11"/>
  <c r="AA261" i="11"/>
  <c r="AA255" i="11"/>
  <c r="AC255" i="11" s="1"/>
  <c r="AA254" i="11"/>
  <c r="AA259" i="11"/>
  <c r="U241" i="11"/>
  <c r="U123" i="11"/>
  <c r="G240" i="11"/>
  <c r="G234" i="11"/>
  <c r="Z154" i="11"/>
  <c r="AB148" i="11"/>
  <c r="AC148" i="11"/>
  <c r="O304" i="10"/>
  <c r="N303" i="10"/>
  <c r="N173" i="9"/>
  <c r="AI260" i="8"/>
  <c r="AM179" i="8"/>
  <c r="AK179" i="8"/>
  <c r="AJ75" i="8"/>
  <c r="AC289" i="8"/>
  <c r="W110" i="6"/>
  <c r="W158" i="6"/>
  <c r="X13" i="5"/>
  <c r="X15" i="5" s="1"/>
  <c r="AD61" i="5"/>
  <c r="AD70" i="5"/>
  <c r="AD68" i="5"/>
  <c r="AD66" i="5"/>
  <c r="AD64" i="5"/>
  <c r="AD63" i="5"/>
  <c r="AD62" i="5"/>
  <c r="AD67" i="5"/>
  <c r="AD65" i="5"/>
  <c r="AC69" i="5"/>
  <c r="U232" i="6"/>
  <c r="AE121" i="6"/>
  <c r="U18" i="8"/>
  <c r="U15" i="8"/>
  <c r="U20" i="8" s="1"/>
  <c r="AU362" i="3" a="1"/>
  <c r="AU362" i="3" s="1"/>
  <c r="AU314" i="3" s="1"/>
  <c r="V179" i="5"/>
  <c r="AG484" i="3"/>
  <c r="AG500" i="3" s="1"/>
  <c r="AG21" i="3"/>
  <c r="M49" i="2"/>
  <c r="AJ91" i="3"/>
  <c r="AK91" i="3"/>
  <c r="AI91" i="3"/>
  <c r="AH356" i="3" a="1"/>
  <c r="AH356" i="3" s="1"/>
  <c r="AH308" i="3" s="1"/>
  <c r="AK358" i="3" a="1"/>
  <c r="AK358" i="3" s="1"/>
  <c r="AK310" i="3" s="1"/>
  <c r="AJ358" i="3" a="1"/>
  <c r="AJ358" i="3" s="1"/>
  <c r="AJ310" i="3" s="1"/>
  <c r="AG131" i="3"/>
  <c r="P214" i="6"/>
  <c r="P230" i="6" s="1"/>
  <c r="P246" i="6" s="1"/>
  <c r="P212" i="6"/>
  <c r="P228" i="6" s="1"/>
  <c r="P244" i="6" s="1"/>
  <c r="P210" i="6"/>
  <c r="P226" i="6" s="1"/>
  <c r="P242" i="6" s="1"/>
  <c r="P208" i="6"/>
  <c r="P224" i="6" s="1"/>
  <c r="P240" i="6" s="1"/>
  <c r="P206" i="6"/>
  <c r="P222" i="6" s="1"/>
  <c r="P238" i="6" s="1"/>
  <c r="P204" i="6"/>
  <c r="P248" i="6"/>
  <c r="P213" i="6"/>
  <c r="P229" i="6" s="1"/>
  <c r="P245" i="6" s="1"/>
  <c r="P209" i="6"/>
  <c r="P225" i="6" s="1"/>
  <c r="P241" i="6" s="1"/>
  <c r="P205" i="6"/>
  <c r="P215" i="6"/>
  <c r="P231" i="6" s="1"/>
  <c r="P247" i="6" s="1"/>
  <c r="P211" i="6"/>
  <c r="P227" i="6" s="1"/>
  <c r="P243" i="6" s="1"/>
  <c r="P207" i="6"/>
  <c r="P223" i="6" s="1"/>
  <c r="P239" i="6" s="1"/>
  <c r="AD40" i="8"/>
  <c r="AI272" i="8"/>
  <c r="AH277" i="8"/>
  <c r="AG277" i="8"/>
  <c r="AH278" i="8"/>
  <c r="AG279" i="8"/>
  <c r="AG281" i="8"/>
  <c r="AI271" i="8"/>
  <c r="AG275" i="8"/>
  <c r="AH279" i="8"/>
  <c r="AH275" i="8"/>
  <c r="AJ50" i="3"/>
  <c r="AD221" i="6"/>
  <c r="AD237" i="6" s="1"/>
  <c r="C388" i="13"/>
  <c r="AF178" i="13"/>
  <c r="AD140" i="9"/>
  <c r="Y308" i="8"/>
  <c r="AB276" i="11"/>
  <c r="AB281" i="11" s="1"/>
  <c r="AC276" i="11"/>
  <c r="N291" i="13"/>
  <c r="N294" i="13"/>
  <c r="N297" i="13"/>
  <c r="N293" i="13"/>
  <c r="N287" i="13"/>
  <c r="N207" i="13" s="1"/>
  <c r="N296" i="13"/>
  <c r="N290" i="13"/>
  <c r="N295" i="13"/>
  <c r="N298" i="13"/>
  <c r="N289" i="13"/>
  <c r="N288" i="13"/>
  <c r="N208" i="13" s="1"/>
  <c r="N292" i="13"/>
  <c r="BF355" i="3" a="1"/>
  <c r="BF355" i="3" s="1"/>
  <c r="BF307" i="3" s="1"/>
  <c r="L123" i="11"/>
  <c r="L242" i="11"/>
  <c r="G304" i="5"/>
  <c r="G207" i="5"/>
  <c r="AA281" i="11"/>
  <c r="AC270" i="11"/>
  <c r="AC281" i="11" s="1"/>
  <c r="V157" i="9"/>
  <c r="AB146" i="12"/>
  <c r="AG46" i="5"/>
  <c r="AF46" i="5"/>
  <c r="AH46" i="5" s="1"/>
  <c r="U385" i="13"/>
  <c r="AK387" i="13"/>
  <c r="AF277" i="13"/>
  <c r="AY385" i="13"/>
  <c r="AC178" i="13"/>
  <c r="Y178" i="12"/>
  <c r="C212" i="11"/>
  <c r="C228" i="11" s="1"/>
  <c r="C98" i="11"/>
  <c r="C114" i="11" s="1"/>
  <c r="Y168" i="11"/>
  <c r="Y120" i="11"/>
  <c r="Y247" i="11" s="1"/>
  <c r="C207" i="11"/>
  <c r="C223" i="11" s="1"/>
  <c r="H298" i="11"/>
  <c r="H38" i="11"/>
  <c r="AB149" i="11"/>
  <c r="AC149" i="11"/>
  <c r="W123" i="11"/>
  <c r="X13" i="10"/>
  <c r="AD64" i="10"/>
  <c r="AD68" i="10"/>
  <c r="AD69" i="10"/>
  <c r="AD67" i="10"/>
  <c r="AC72" i="10"/>
  <c r="AC73" i="10"/>
  <c r="AD65" i="10"/>
  <c r="AD73" i="10"/>
  <c r="AD63" i="10"/>
  <c r="AD70" i="10"/>
  <c r="AD72" i="10"/>
  <c r="E299" i="9"/>
  <c r="B172" i="9"/>
  <c r="AJ178" i="8"/>
  <c r="M164" i="8"/>
  <c r="AL306" i="8"/>
  <c r="F178" i="8"/>
  <c r="AG254" i="5"/>
  <c r="AF254" i="5"/>
  <c r="AH254" i="5" s="1"/>
  <c r="AI420" i="3"/>
  <c r="S18" i="8"/>
  <c r="S15" i="8"/>
  <c r="S20" i="8" s="1"/>
  <c r="AW364" i="3" a="1"/>
  <c r="AW364" i="3" s="1"/>
  <c r="AW316" i="3" s="1"/>
  <c r="AW353" i="3" a="1"/>
  <c r="AW353" i="3" s="1"/>
  <c r="AW305" i="3" s="1"/>
  <c r="AW354" i="3" a="1"/>
  <c r="AW354" i="3" s="1"/>
  <c r="AW306" i="3" s="1"/>
  <c r="AW360" i="3" a="1"/>
  <c r="AW360" i="3" s="1"/>
  <c r="AW312" i="3" s="1"/>
  <c r="AW362" i="3" a="1"/>
  <c r="AW362" i="3" s="1"/>
  <c r="AW314" i="3" s="1"/>
  <c r="AS39" i="3"/>
  <c r="AW361" i="3" a="1"/>
  <c r="AW361" i="3" s="1"/>
  <c r="AW313" i="3" s="1"/>
  <c r="AW358" i="3" a="1"/>
  <c r="AW358" i="3" s="1"/>
  <c r="AW310" i="3" s="1"/>
  <c r="AW363" i="3" a="1"/>
  <c r="AW363" i="3" s="1"/>
  <c r="AW315" i="3" s="1"/>
  <c r="AW355" i="3" a="1"/>
  <c r="AW355" i="3" s="1"/>
  <c r="AW307" i="3" s="1"/>
  <c r="AW356" i="3" a="1"/>
  <c r="AW356" i="3" s="1"/>
  <c r="AW308" i="3" s="1"/>
  <c r="AW357" i="3" a="1"/>
  <c r="AW357" i="3" s="1"/>
  <c r="AW309" i="3" s="1"/>
  <c r="AX418" i="3"/>
  <c r="C290" i="3"/>
  <c r="C370" i="3" s="1"/>
  <c r="C289" i="3"/>
  <c r="AK356" i="3" a="1"/>
  <c r="AK356" i="3" s="1"/>
  <c r="AK308" i="3" s="1"/>
  <c r="AJ355" i="3" a="1"/>
  <c r="AJ355" i="3" s="1"/>
  <c r="AJ307" i="3" s="1"/>
  <c r="AG135" i="3"/>
  <c r="B18" i="3"/>
  <c r="B15" i="3"/>
  <c r="AO306" i="8"/>
  <c r="B388" i="13"/>
  <c r="D223" i="8"/>
  <c r="D287" i="8"/>
  <c r="AA260" i="12"/>
  <c r="AA264" i="12"/>
  <c r="AA261" i="12"/>
  <c r="U35" i="12"/>
  <c r="U36" i="12" s="1"/>
  <c r="U41" i="12" s="1"/>
  <c r="U37" i="12" s="1"/>
  <c r="AA265" i="12"/>
  <c r="AA263" i="12"/>
  <c r="AA258" i="12"/>
  <c r="AC258" i="12" s="1"/>
  <c r="AA257" i="12"/>
  <c r="AC257" i="12" s="1"/>
  <c r="AA256" i="12"/>
  <c r="AC256" i="12" s="1"/>
  <c r="X15" i="10"/>
  <c r="AA175" i="5"/>
  <c r="B224" i="11"/>
  <c r="P290" i="9"/>
  <c r="P289" i="9"/>
  <c r="P288" i="9"/>
  <c r="P285" i="9"/>
  <c r="P283" i="9"/>
  <c r="P287" i="9"/>
  <c r="P282" i="9"/>
  <c r="P280" i="9"/>
  <c r="P284" i="9"/>
  <c r="P291" i="9"/>
  <c r="P281" i="9"/>
  <c r="P286" i="9"/>
  <c r="AD100" i="6"/>
  <c r="AD116" i="6" s="1"/>
  <c r="AD211" i="6"/>
  <c r="AD227" i="6" s="1"/>
  <c r="AD243" i="6" s="1"/>
  <c r="AF84" i="6"/>
  <c r="AH84" i="6" s="1"/>
  <c r="AG84" i="6"/>
  <c r="AF143" i="5"/>
  <c r="AF262" i="13"/>
  <c r="U507" i="3"/>
  <c r="U17" i="3"/>
  <c r="AN87" i="3"/>
  <c r="W179" i="8"/>
  <c r="W162" i="8"/>
  <c r="AK305" i="8"/>
  <c r="AV360" i="3" a="1"/>
  <c r="AV360" i="3" s="1"/>
  <c r="AV312" i="3" s="1"/>
  <c r="AV364" i="3" a="1"/>
  <c r="AV364" i="3" s="1"/>
  <c r="AV316" i="3" s="1"/>
  <c r="AV363" i="3" a="1"/>
  <c r="AV363" i="3" s="1"/>
  <c r="AV315" i="3" s="1"/>
  <c r="AR39" i="3"/>
  <c r="AV362" i="3" a="1"/>
  <c r="AV362" i="3" s="1"/>
  <c r="AV314" i="3" s="1"/>
  <c r="AV354" i="3" a="1"/>
  <c r="AV354" i="3" s="1"/>
  <c r="AV306" i="3" s="1"/>
  <c r="AV358" i="3" a="1"/>
  <c r="AV358" i="3" s="1"/>
  <c r="AV310" i="3" s="1"/>
  <c r="AV357" i="3" a="1"/>
  <c r="AV357" i="3" s="1"/>
  <c r="AV309" i="3" s="1"/>
  <c r="AS359" i="3" a="1"/>
  <c r="AS359" i="3" s="1"/>
  <c r="AS311" i="3" s="1"/>
  <c r="AU356" i="3" a="1"/>
  <c r="AU356" i="3" s="1"/>
  <c r="AU308" i="3" s="1"/>
  <c r="AV355" i="3" a="1"/>
  <c r="AV355" i="3" s="1"/>
  <c r="AV307" i="3" s="1"/>
  <c r="AT354" i="3" a="1"/>
  <c r="AT354" i="3" s="1"/>
  <c r="AT306" i="3" s="1"/>
  <c r="AU361" i="3" a="1"/>
  <c r="AU361" i="3" s="1"/>
  <c r="AU313" i="3" s="1"/>
  <c r="AV356" i="3" a="1"/>
  <c r="AV356" i="3" s="1"/>
  <c r="AV308" i="3" s="1"/>
  <c r="AT364" i="3" a="1"/>
  <c r="AT364" i="3" s="1"/>
  <c r="AT316" i="3" s="1"/>
  <c r="AT359" i="3" a="1"/>
  <c r="AT359" i="3" s="1"/>
  <c r="AT311" i="3" s="1"/>
  <c r="AU354" i="3" a="1"/>
  <c r="AU354" i="3" s="1"/>
  <c r="AU306" i="3" s="1"/>
  <c r="AU358" i="3" a="1"/>
  <c r="AU358" i="3" s="1"/>
  <c r="AU310" i="3" s="1"/>
  <c r="AV361" i="3" a="1"/>
  <c r="AV361" i="3" s="1"/>
  <c r="AV313" i="3" s="1"/>
  <c r="AT362" i="3" a="1"/>
  <c r="AT362" i="3" s="1"/>
  <c r="AT314" i="3" s="1"/>
  <c r="AU364" i="3" a="1"/>
  <c r="AU364" i="3" s="1"/>
  <c r="AU316" i="3" s="1"/>
  <c r="AB176" i="10"/>
  <c r="O304" i="8"/>
  <c r="O288" i="8"/>
  <c r="X156" i="9"/>
  <c r="AB177" i="8"/>
  <c r="M112" i="8"/>
  <c r="M160" i="8"/>
  <c r="AG179" i="13"/>
  <c r="AS385" i="13"/>
  <c r="AC282" i="12"/>
  <c r="V10" i="11"/>
  <c r="V11" i="11" s="1"/>
  <c r="V16" i="11" s="1"/>
  <c r="V15" i="11" s="1"/>
  <c r="AB51" i="11"/>
  <c r="AB49" i="11"/>
  <c r="F387" i="13"/>
  <c r="B282" i="13"/>
  <c r="AY179" i="13"/>
  <c r="AK178" i="13"/>
  <c r="AV64" i="13"/>
  <c r="AE49" i="13"/>
  <c r="I13" i="13"/>
  <c r="I15" i="13" s="1"/>
  <c r="AM71" i="13"/>
  <c r="AM66" i="13"/>
  <c r="AK73" i="13"/>
  <c r="AL67" i="13"/>
  <c r="AM75" i="13"/>
  <c r="AM68" i="13"/>
  <c r="AL72" i="13"/>
  <c r="AM72" i="13"/>
  <c r="AM74" i="13"/>
  <c r="AL75" i="13"/>
  <c r="AL74" i="13"/>
  <c r="AM65" i="13"/>
  <c r="AK75" i="13"/>
  <c r="AM70" i="13"/>
  <c r="AK67" i="13"/>
  <c r="AL64" i="13"/>
  <c r="AM64" i="13"/>
  <c r="AM69" i="13"/>
  <c r="AK70" i="13"/>
  <c r="L299" i="12"/>
  <c r="L39" i="12"/>
  <c r="O178" i="12"/>
  <c r="AC303" i="11"/>
  <c r="AE51" i="11"/>
  <c r="S305" i="10"/>
  <c r="AB150" i="11"/>
  <c r="AC150" i="11"/>
  <c r="AE49" i="11"/>
  <c r="E298" i="10"/>
  <c r="E38" i="10"/>
  <c r="AB7" i="11"/>
  <c r="E171" i="9"/>
  <c r="X25" i="9"/>
  <c r="X24" i="9" s="1"/>
  <c r="AD145" i="9"/>
  <c r="AD139" i="9"/>
  <c r="AD142" i="9"/>
  <c r="AC146" i="9"/>
  <c r="AD138" i="9"/>
  <c r="AD144" i="9"/>
  <c r="AD141" i="9"/>
  <c r="E282" i="9"/>
  <c r="E202" i="9" s="1"/>
  <c r="E285" i="9"/>
  <c r="E288" i="9"/>
  <c r="E287" i="9"/>
  <c r="E284" i="9"/>
  <c r="E291" i="9"/>
  <c r="E289" i="9"/>
  <c r="E283" i="9"/>
  <c r="E280" i="9"/>
  <c r="E200" i="9" s="1"/>
  <c r="E281" i="9"/>
  <c r="E290" i="9"/>
  <c r="E286" i="9"/>
  <c r="N162" i="8"/>
  <c r="N178" i="8"/>
  <c r="AF77" i="6"/>
  <c r="X37" i="5"/>
  <c r="X36" i="5" s="1"/>
  <c r="X296" i="5" s="1"/>
  <c r="AD275" i="5"/>
  <c r="AD277" i="5"/>
  <c r="AD272" i="5"/>
  <c r="AD274" i="5"/>
  <c r="AC270" i="5"/>
  <c r="AD269" i="5"/>
  <c r="AD276" i="5"/>
  <c r="AD268" i="5"/>
  <c r="AD271" i="5"/>
  <c r="AD270" i="5"/>
  <c r="AD278" i="5"/>
  <c r="AC278" i="5"/>
  <c r="AC276" i="5"/>
  <c r="AK100" i="8"/>
  <c r="AK116" i="8" s="1"/>
  <c r="AK211" i="8"/>
  <c r="AK227" i="8" s="1"/>
  <c r="AC305" i="8"/>
  <c r="AD121" i="5"/>
  <c r="AA34" i="6"/>
  <c r="AA35" i="6" s="1"/>
  <c r="AA38" i="6" s="1"/>
  <c r="AA36" i="6" s="1"/>
  <c r="AF255" i="6"/>
  <c r="AF253" i="6"/>
  <c r="AF254" i="6"/>
  <c r="AE261" i="6"/>
  <c r="AE253" i="6"/>
  <c r="N302" i="5"/>
  <c r="AH136" i="5"/>
  <c r="BD359" i="3" a="1"/>
  <c r="BD359" i="3" s="1"/>
  <c r="BD311" i="3" s="1"/>
  <c r="T287" i="5"/>
  <c r="T288" i="5"/>
  <c r="T293" i="5"/>
  <c r="T294" i="5"/>
  <c r="T284" i="5"/>
  <c r="T204" i="5" s="1"/>
  <c r="T289" i="5"/>
  <c r="T285" i="5"/>
  <c r="T295" i="5"/>
  <c r="T291" i="5"/>
  <c r="T290" i="5"/>
  <c r="T286" i="5"/>
  <c r="T292" i="5"/>
  <c r="AK361" i="3" a="1"/>
  <c r="AK361" i="3" s="1"/>
  <c r="AK313" i="3" s="1"/>
  <c r="AJ362" i="3" a="1"/>
  <c r="AJ362" i="3" s="1"/>
  <c r="AJ314" i="3" s="1"/>
  <c r="AE292" i="3"/>
  <c r="AE372" i="3" s="1"/>
  <c r="AE420" i="3"/>
  <c r="O290" i="3"/>
  <c r="O370" i="3" s="1"/>
  <c r="AG136" i="3"/>
  <c r="H180" i="12"/>
  <c r="AA288" i="8"/>
  <c r="AA287" i="8"/>
  <c r="AA304" i="8"/>
  <c r="D285" i="6"/>
  <c r="AL419" i="3"/>
  <c r="G305" i="8"/>
  <c r="BD39" i="3"/>
  <c r="AB69" i="11"/>
  <c r="AC69" i="11"/>
  <c r="AS177" i="13"/>
  <c r="E177" i="12"/>
  <c r="S175" i="9"/>
  <c r="S178" i="13"/>
  <c r="AD143" i="9"/>
  <c r="Q97" i="8"/>
  <c r="Q113" i="8" s="1"/>
  <c r="Q103" i="8"/>
  <c r="Q119" i="8" s="1"/>
  <c r="Q96" i="8"/>
  <c r="Q102" i="8"/>
  <c r="Q118" i="8" s="1"/>
  <c r="Q98" i="8"/>
  <c r="Q114" i="8" s="1"/>
  <c r="Q104" i="8"/>
  <c r="Q120" i="8" s="1"/>
  <c r="Q99" i="8"/>
  <c r="Q115" i="8" s="1"/>
  <c r="Q105" i="8"/>
  <c r="Q121" i="8" s="1"/>
  <c r="Q106" i="8"/>
  <c r="Q122" i="8" s="1"/>
  <c r="Q101" i="8"/>
  <c r="Q117" i="8" s="1"/>
  <c r="Q100" i="8"/>
  <c r="Q116" i="8" s="1"/>
  <c r="Q243" i="8" s="1"/>
  <c r="Q107" i="8"/>
  <c r="Q123" i="8" s="1"/>
  <c r="Q251" i="8"/>
  <c r="AF264" i="13"/>
  <c r="AF138" i="13"/>
  <c r="AI138" i="13" s="1"/>
  <c r="G304" i="12"/>
  <c r="AA139" i="12"/>
  <c r="AC128" i="12"/>
  <c r="AC139" i="12" s="1"/>
  <c r="Z298" i="10"/>
  <c r="Z38" i="10"/>
  <c r="T303" i="10"/>
  <c r="M13" i="6"/>
  <c r="M15" i="6" s="1"/>
  <c r="AH69" i="6"/>
  <c r="AH63" i="6"/>
  <c r="AG69" i="6"/>
  <c r="AG64" i="6"/>
  <c r="AH61" i="6"/>
  <c r="AD139" i="13"/>
  <c r="E306" i="12"/>
  <c r="F177" i="12"/>
  <c r="AA149" i="12"/>
  <c r="AD251" i="8"/>
  <c r="R15" i="6"/>
  <c r="R18" i="6"/>
  <c r="BF420" i="3"/>
  <c r="AI52" i="3"/>
  <c r="AH55" i="3"/>
  <c r="AI53" i="3"/>
  <c r="AK53" i="3" s="1"/>
  <c r="AH52" i="3"/>
  <c r="AH454" i="3" s="1"/>
  <c r="AI50" i="3"/>
  <c r="AK50" i="3" s="1"/>
  <c r="AH59" i="3"/>
  <c r="AJ59" i="3" s="1"/>
  <c r="AH56" i="3"/>
  <c r="AJ56" i="3" s="1"/>
  <c r="AH58" i="3"/>
  <c r="AK58" i="3" s="1"/>
  <c r="AI60" i="3"/>
  <c r="AH51" i="3"/>
  <c r="AH54" i="3"/>
  <c r="Z265" i="12"/>
  <c r="D123" i="11"/>
  <c r="AD369" i="3"/>
  <c r="H288" i="9"/>
  <c r="H291" i="9"/>
  <c r="H287" i="9"/>
  <c r="H290" i="9"/>
  <c r="H286" i="9"/>
  <c r="H284" i="9"/>
  <c r="H289" i="9"/>
  <c r="H283" i="9"/>
  <c r="H281" i="9"/>
  <c r="H201" i="9" s="1"/>
  <c r="H285" i="9"/>
  <c r="H280" i="9"/>
  <c r="H200" i="9" s="1"/>
  <c r="H282" i="9"/>
  <c r="AD24" i="3"/>
  <c r="AH133" i="3"/>
  <c r="AH134" i="3"/>
  <c r="AH132" i="3"/>
  <c r="AH138" i="3"/>
  <c r="AM385" i="13"/>
  <c r="D180" i="13"/>
  <c r="T299" i="13"/>
  <c r="T39" i="13"/>
  <c r="T38" i="13" s="1"/>
  <c r="L248" i="6"/>
  <c r="L214" i="6"/>
  <c r="L230" i="6" s="1"/>
  <c r="L246" i="6" s="1"/>
  <c r="L210" i="6"/>
  <c r="L226" i="6" s="1"/>
  <c r="L242" i="6" s="1"/>
  <c r="L206" i="6"/>
  <c r="L222" i="6" s="1"/>
  <c r="L238" i="6" s="1"/>
  <c r="L211" i="6"/>
  <c r="L227" i="6" s="1"/>
  <c r="L243" i="6" s="1"/>
  <c r="L213" i="6"/>
  <c r="L229" i="6" s="1"/>
  <c r="L245" i="6" s="1"/>
  <c r="L208" i="6"/>
  <c r="L224" i="6" s="1"/>
  <c r="L240" i="6" s="1"/>
  <c r="L205" i="6"/>
  <c r="L221" i="6" s="1"/>
  <c r="L237" i="6" s="1"/>
  <c r="L215" i="6"/>
  <c r="L231" i="6" s="1"/>
  <c r="L247" i="6" s="1"/>
  <c r="L209" i="6"/>
  <c r="L225" i="6" s="1"/>
  <c r="L241" i="6" s="1"/>
  <c r="L207" i="6"/>
  <c r="L223" i="6" s="1"/>
  <c r="L239" i="6" s="1"/>
  <c r="L212" i="6"/>
  <c r="L228" i="6" s="1"/>
  <c r="L244" i="6" s="1"/>
  <c r="L204" i="6"/>
  <c r="X306" i="6"/>
  <c r="AG302" i="6"/>
  <c r="AG81" i="6"/>
  <c r="W46" i="3"/>
  <c r="W36" i="3"/>
  <c r="W40" i="3" s="1"/>
  <c r="W42" i="3" s="1"/>
  <c r="W413" i="3" s="1"/>
  <c r="AI264" i="3"/>
  <c r="C305" i="12"/>
  <c r="W15" i="11"/>
  <c r="M308" i="8"/>
  <c r="AE260" i="13"/>
  <c r="L385" i="13"/>
  <c r="AQ178" i="13"/>
  <c r="AE135" i="13"/>
  <c r="AE131" i="13"/>
  <c r="Y24" i="13"/>
  <c r="Y25" i="13" s="1"/>
  <c r="Y28" i="13" s="1"/>
  <c r="Y26" i="13" s="1"/>
  <c r="AE132" i="13"/>
  <c r="AE129" i="13"/>
  <c r="AI177" i="13"/>
  <c r="AJ74" i="13"/>
  <c r="AA153" i="12"/>
  <c r="AA59" i="12"/>
  <c r="W238" i="11"/>
  <c r="W234" i="11"/>
  <c r="W250" i="11" s="1"/>
  <c r="Z281" i="11"/>
  <c r="Z306" i="10"/>
  <c r="M305" i="10"/>
  <c r="L307" i="10"/>
  <c r="AD307" i="8"/>
  <c r="AD291" i="8" s="1"/>
  <c r="I291" i="9"/>
  <c r="I290" i="9"/>
  <c r="I286" i="9"/>
  <c r="I284" i="9"/>
  <c r="I289" i="9"/>
  <c r="I283" i="9"/>
  <c r="I281" i="9"/>
  <c r="I201" i="9" s="1"/>
  <c r="I288" i="9"/>
  <c r="I285" i="9"/>
  <c r="I280" i="9"/>
  <c r="I200" i="9" s="1"/>
  <c r="I282" i="9"/>
  <c r="I287" i="9"/>
  <c r="I178" i="8"/>
  <c r="AE84" i="6"/>
  <c r="L15" i="8"/>
  <c r="L18" i="8"/>
  <c r="M181" i="8"/>
  <c r="M165" i="8" s="1"/>
  <c r="AC27" i="8"/>
  <c r="AC26" i="8" s="1"/>
  <c r="AH146" i="8"/>
  <c r="AG150" i="8"/>
  <c r="AI144" i="8"/>
  <c r="AG152" i="8"/>
  <c r="AG153" i="8"/>
  <c r="AH154" i="8"/>
  <c r="AH149" i="8"/>
  <c r="AI145" i="8"/>
  <c r="AH144" i="8"/>
  <c r="AH148" i="8"/>
  <c r="AH152" i="8"/>
  <c r="AH150" i="8"/>
  <c r="AH147" i="8"/>
  <c r="AH151" i="8"/>
  <c r="AJ151" i="8" s="1"/>
  <c r="AH145" i="8"/>
  <c r="AH153" i="8"/>
  <c r="B97" i="8"/>
  <c r="B113" i="8" s="1"/>
  <c r="B208" i="8"/>
  <c r="B224" i="8" s="1"/>
  <c r="B91" i="8"/>
  <c r="J18" i="8"/>
  <c r="J15" i="8"/>
  <c r="H301" i="6"/>
  <c r="H284" i="6"/>
  <c r="AH71" i="6"/>
  <c r="AL216" i="8"/>
  <c r="AL232" i="8" s="1"/>
  <c r="AL248" i="8" s="1"/>
  <c r="AL105" i="8"/>
  <c r="AL121" i="8" s="1"/>
  <c r="M225" i="8"/>
  <c r="M241" i="8" s="1"/>
  <c r="M289" i="8"/>
  <c r="AU359" i="3" a="1"/>
  <c r="AU359" i="3" s="1"/>
  <c r="AU311" i="3" s="1"/>
  <c r="Z290" i="3"/>
  <c r="Z370" i="3" s="1"/>
  <c r="Z289" i="3"/>
  <c r="AS362" i="3" a="1"/>
  <c r="AS362" i="3" s="1"/>
  <c r="AS314" i="3" s="1"/>
  <c r="I36" i="3"/>
  <c r="I40" i="3" s="1"/>
  <c r="I42" i="3" s="1"/>
  <c r="I413" i="3" s="1"/>
  <c r="I507" i="3"/>
  <c r="I17" i="3"/>
  <c r="AJ353" i="3" a="1"/>
  <c r="AJ353" i="3" s="1"/>
  <c r="AJ305" i="3" s="1"/>
  <c r="BE360" i="3" a="1"/>
  <c r="BE360" i="3" s="1"/>
  <c r="BE312" i="3" s="1"/>
  <c r="N214" i="6"/>
  <c r="N230" i="6" s="1"/>
  <c r="N246" i="6" s="1"/>
  <c r="N212" i="6"/>
  <c r="N228" i="6" s="1"/>
  <c r="N244" i="6" s="1"/>
  <c r="N210" i="6"/>
  <c r="N226" i="6" s="1"/>
  <c r="N242" i="6" s="1"/>
  <c r="N208" i="6"/>
  <c r="N224" i="6" s="1"/>
  <c r="N240" i="6" s="1"/>
  <c r="N206" i="6"/>
  <c r="N204" i="6"/>
  <c r="N248" i="6"/>
  <c r="N213" i="6"/>
  <c r="N229" i="6" s="1"/>
  <c r="N245" i="6" s="1"/>
  <c r="N209" i="6"/>
  <c r="N225" i="6" s="1"/>
  <c r="N241" i="6" s="1"/>
  <c r="N205" i="6"/>
  <c r="N211" i="6"/>
  <c r="N227" i="6" s="1"/>
  <c r="N243" i="6" s="1"/>
  <c r="N215" i="6"/>
  <c r="N231" i="6" s="1"/>
  <c r="N247" i="6" s="1"/>
  <c r="N207" i="6"/>
  <c r="N223" i="6" s="1"/>
  <c r="N239" i="6" s="1"/>
  <c r="M239" i="8"/>
  <c r="W369" i="3"/>
  <c r="Q178" i="13"/>
  <c r="E239" i="11"/>
  <c r="E234" i="11"/>
  <c r="W298" i="9"/>
  <c r="AI151" i="8"/>
  <c r="AF51" i="5"/>
  <c r="AH51" i="5"/>
  <c r="AG51" i="5"/>
  <c r="U46" i="3"/>
  <c r="U36" i="3"/>
  <c r="U40" i="3" s="1"/>
  <c r="U42" i="3" s="1"/>
  <c r="U413" i="3" s="1"/>
  <c r="C298" i="10"/>
  <c r="C38" i="10"/>
  <c r="S178" i="10"/>
  <c r="B221" i="6"/>
  <c r="B237" i="6" s="1"/>
  <c r="B285" i="6"/>
  <c r="AA24" i="3"/>
  <c r="AG137" i="3"/>
  <c r="AG134" i="3"/>
  <c r="AG130" i="3"/>
  <c r="P179" i="3"/>
  <c r="P162" i="3"/>
  <c r="BE364" i="3" a="1"/>
  <c r="BE364" i="3" s="1"/>
  <c r="BE316" i="3" s="1"/>
  <c r="AA306" i="11"/>
  <c r="S303" i="6"/>
  <c r="U294" i="5"/>
  <c r="U292" i="5"/>
  <c r="U290" i="5"/>
  <c r="U288" i="5"/>
  <c r="U286" i="5"/>
  <c r="U284" i="5"/>
  <c r="U293" i="5"/>
  <c r="U289" i="5"/>
  <c r="U285" i="5"/>
  <c r="U295" i="5"/>
  <c r="U287" i="5"/>
  <c r="U291" i="5"/>
  <c r="AI93" i="3"/>
  <c r="AI21" i="3" s="1"/>
  <c r="Y389" i="13"/>
  <c r="AB178" i="13"/>
  <c r="V299" i="12"/>
  <c r="V39" i="12"/>
  <c r="AG255" i="5"/>
  <c r="AF255" i="5"/>
  <c r="AH255" i="5" s="1"/>
  <c r="M299" i="12"/>
  <c r="M39" i="12"/>
  <c r="G304" i="6"/>
  <c r="G287" i="6"/>
  <c r="AE279" i="13"/>
  <c r="AG136" i="13"/>
  <c r="AH136" i="13"/>
  <c r="BE70" i="13"/>
  <c r="AG70" i="13"/>
  <c r="B297" i="12"/>
  <c r="B293" i="12"/>
  <c r="B296" i="12"/>
  <c r="B292" i="12"/>
  <c r="B288" i="12"/>
  <c r="B291" i="12"/>
  <c r="B287" i="12"/>
  <c r="B298" i="12"/>
  <c r="B295" i="12"/>
  <c r="B289" i="12"/>
  <c r="B294" i="12"/>
  <c r="B290" i="12"/>
  <c r="L299" i="9"/>
  <c r="T234" i="11"/>
  <c r="T250" i="11" s="1"/>
  <c r="T238" i="11"/>
  <c r="AD137" i="9"/>
  <c r="AD102" i="6"/>
  <c r="AD118" i="6" s="1"/>
  <c r="AD213" i="6"/>
  <c r="AD229" i="6" s="1"/>
  <c r="AD245" i="6" s="1"/>
  <c r="AG86" i="6"/>
  <c r="AF86" i="6"/>
  <c r="AH62" i="6"/>
  <c r="AV353" i="3" a="1"/>
  <c r="AV353" i="3" s="1"/>
  <c r="AV305" i="3" s="1"/>
  <c r="R299" i="13"/>
  <c r="R39" i="13"/>
  <c r="R38" i="13" s="1"/>
  <c r="I298" i="10"/>
  <c r="I38" i="10"/>
  <c r="S238" i="11"/>
  <c r="S234" i="11"/>
  <c r="S250" i="11" s="1"/>
  <c r="Z175" i="6"/>
  <c r="Z159" i="6"/>
  <c r="E418" i="3"/>
  <c r="L160" i="6"/>
  <c r="L176" i="6"/>
  <c r="AO85" i="3"/>
  <c r="AF50" i="13"/>
  <c r="S175" i="5"/>
  <c r="U292" i="3"/>
  <c r="U372" i="3" s="1"/>
  <c r="U420" i="3"/>
  <c r="BG385" i="13"/>
  <c r="I180" i="13"/>
  <c r="AC7" i="9"/>
  <c r="AD7" i="9" s="1"/>
  <c r="AB7" i="9"/>
  <c r="P299" i="13"/>
  <c r="P39" i="13"/>
  <c r="P38" i="13" s="1"/>
  <c r="AH179" i="13"/>
  <c r="AH92" i="13"/>
  <c r="AH33" i="13"/>
  <c r="AI12" i="13"/>
  <c r="AY72" i="13"/>
  <c r="AT72" i="13"/>
  <c r="V179" i="12"/>
  <c r="P304" i="12"/>
  <c r="Z208" i="12"/>
  <c r="Z305" i="12"/>
  <c r="AB147" i="12"/>
  <c r="J180" i="12"/>
  <c r="T34" i="11"/>
  <c r="T35" i="11" s="1"/>
  <c r="T40" i="11" s="1"/>
  <c r="T36" i="11" s="1"/>
  <c r="Z259" i="11"/>
  <c r="Z263" i="11"/>
  <c r="AV181" i="13"/>
  <c r="Q298" i="11"/>
  <c r="Q38" i="11"/>
  <c r="AA55" i="11"/>
  <c r="AA298" i="10"/>
  <c r="AA38" i="10"/>
  <c r="H171" i="9"/>
  <c r="F173" i="9"/>
  <c r="AD200" i="9"/>
  <c r="AD297" i="9"/>
  <c r="AD62" i="9"/>
  <c r="L298" i="10"/>
  <c r="L38" i="10"/>
  <c r="V286" i="9"/>
  <c r="V289" i="9"/>
  <c r="V285" i="9"/>
  <c r="V291" i="9"/>
  <c r="V287" i="9"/>
  <c r="V280" i="9"/>
  <c r="V283" i="9"/>
  <c r="V281" i="9"/>
  <c r="V284" i="9"/>
  <c r="V290" i="9"/>
  <c r="V288" i="9"/>
  <c r="V282" i="9"/>
  <c r="AE82" i="6"/>
  <c r="P301" i="6"/>
  <c r="AF121" i="6"/>
  <c r="G109" i="6"/>
  <c r="G157" i="6"/>
  <c r="AL106" i="8"/>
  <c r="AL122" i="8" s="1"/>
  <c r="AL217" i="8"/>
  <c r="AL233" i="8" s="1"/>
  <c r="M281" i="9"/>
  <c r="M201" i="9" s="1"/>
  <c r="M284" i="9"/>
  <c r="M204" i="9" s="1"/>
  <c r="M287" i="9"/>
  <c r="M290" i="9"/>
  <c r="M280" i="9"/>
  <c r="M286" i="9"/>
  <c r="M289" i="9"/>
  <c r="M283" i="9"/>
  <c r="M288" i="9"/>
  <c r="M285" i="9"/>
  <c r="M291" i="9"/>
  <c r="M282" i="9"/>
  <c r="M202" i="9" s="1"/>
  <c r="AG104" i="8"/>
  <c r="AG212" i="8"/>
  <c r="AG215" i="8"/>
  <c r="AG231" i="8" s="1"/>
  <c r="AN88" i="8"/>
  <c r="AO88" i="8"/>
  <c r="AG91" i="8"/>
  <c r="AM88" i="8"/>
  <c r="AG133" i="6"/>
  <c r="AF133" i="6"/>
  <c r="AH133" i="6" s="1"/>
  <c r="AB419" i="3"/>
  <c r="AB291" i="3" s="1"/>
  <c r="AB371" i="3" s="1"/>
  <c r="B220" i="6"/>
  <c r="B236" i="6" s="1"/>
  <c r="B284" i="6"/>
  <c r="AW359" i="3" a="1"/>
  <c r="AW359" i="3" s="1"/>
  <c r="AW311" i="3" s="1"/>
  <c r="AQ419" i="3"/>
  <c r="AV359" i="3" a="1"/>
  <c r="AV359" i="3" s="1"/>
  <c r="AV311" i="3" s="1"/>
  <c r="M507" i="3"/>
  <c r="M17" i="3"/>
  <c r="AY181" i="3"/>
  <c r="AJ356" i="3" a="1"/>
  <c r="AJ356" i="3" s="1"/>
  <c r="AJ308" i="3" s="1"/>
  <c r="BE363" i="3" a="1"/>
  <c r="BE363" i="3" s="1"/>
  <c r="BE315" i="3" s="1"/>
  <c r="AG138" i="3"/>
  <c r="V178" i="13"/>
  <c r="AD299" i="13"/>
  <c r="AD39" i="13"/>
  <c r="AD38" i="13" s="1"/>
  <c r="S299" i="12"/>
  <c r="S39" i="12"/>
  <c r="Y39" i="10"/>
  <c r="Y36" i="10" s="1"/>
  <c r="AD276" i="10"/>
  <c r="AD274" i="10"/>
  <c r="P305" i="10"/>
  <c r="M224" i="8"/>
  <c r="M240" i="8" s="1"/>
  <c r="M288" i="8"/>
  <c r="AV180" i="3"/>
  <c r="AI155" i="3"/>
  <c r="BA385" i="13"/>
  <c r="V236" i="9"/>
  <c r="AG47" i="6"/>
  <c r="H290" i="5"/>
  <c r="H291" i="5"/>
  <c r="H286" i="5"/>
  <c r="H292" i="5"/>
  <c r="H293" i="5"/>
  <c r="H287" i="5"/>
  <c r="H289" i="5"/>
  <c r="H285" i="5"/>
  <c r="H205" i="5" s="1"/>
  <c r="H288" i="5"/>
  <c r="H295" i="5"/>
  <c r="H284" i="5"/>
  <c r="H204" i="5" s="1"/>
  <c r="H294" i="5"/>
  <c r="O15" i="8"/>
  <c r="O18" i="8"/>
  <c r="AA305" i="12"/>
  <c r="Q303" i="10"/>
  <c r="AC6" i="5"/>
  <c r="E176" i="10"/>
  <c r="X303" i="5"/>
  <c r="W8" i="4"/>
  <c r="BD385" i="13"/>
  <c r="AF279" i="13"/>
  <c r="AN100" i="8"/>
  <c r="AN116" i="8" s="1"/>
  <c r="AN211" i="8"/>
  <c r="AN227" i="8" s="1"/>
  <c r="AO88" i="3"/>
  <c r="AQ88" i="3" s="1"/>
  <c r="O298" i="12"/>
  <c r="O294" i="12"/>
  <c r="O289" i="12"/>
  <c r="O293" i="12"/>
  <c r="O292" i="12"/>
  <c r="O296" i="12"/>
  <c r="O287" i="12"/>
  <c r="O207" i="12" s="1"/>
  <c r="O297" i="12"/>
  <c r="O288" i="12"/>
  <c r="O208" i="12" s="1"/>
  <c r="O295" i="12"/>
  <c r="O291" i="12"/>
  <c r="O290" i="12"/>
  <c r="AH177" i="8"/>
  <c r="Y308" i="12"/>
  <c r="AC261" i="11"/>
  <c r="AB261" i="11"/>
  <c r="K302" i="5"/>
  <c r="K175" i="6"/>
  <c r="K159" i="6" s="1"/>
  <c r="AF385" i="13"/>
  <c r="AZ386" i="13"/>
  <c r="R384" i="13"/>
  <c r="AI385" i="13"/>
  <c r="AE278" i="13"/>
  <c r="N178" i="13"/>
  <c r="M178" i="13"/>
  <c r="AT71" i="13"/>
  <c r="AJ124" i="13"/>
  <c r="AA5" i="12"/>
  <c r="AA9" i="12" s="1"/>
  <c r="AA11" i="12" s="1"/>
  <c r="AB4" i="12"/>
  <c r="R304" i="10"/>
  <c r="E15" i="11"/>
  <c r="AD176" i="10"/>
  <c r="P171" i="11"/>
  <c r="Z171" i="9"/>
  <c r="C282" i="9"/>
  <c r="C291" i="9"/>
  <c r="C284" i="9"/>
  <c r="C290" i="9"/>
  <c r="C286" i="9"/>
  <c r="C281" i="9"/>
  <c r="C280" i="9"/>
  <c r="C289" i="9"/>
  <c r="C285" i="9"/>
  <c r="C288" i="9"/>
  <c r="C287" i="9"/>
  <c r="C283" i="9"/>
  <c r="AD66" i="9"/>
  <c r="K298" i="9"/>
  <c r="Z287" i="8"/>
  <c r="Z304" i="8"/>
  <c r="M163" i="8"/>
  <c r="M214" i="6"/>
  <c r="M230" i="6" s="1"/>
  <c r="M246" i="6" s="1"/>
  <c r="M212" i="6"/>
  <c r="M228" i="6" s="1"/>
  <c r="M244" i="6" s="1"/>
  <c r="M210" i="6"/>
  <c r="M226" i="6" s="1"/>
  <c r="M242" i="6" s="1"/>
  <c r="M208" i="6"/>
  <c r="M224" i="6" s="1"/>
  <c r="M240" i="6" s="1"/>
  <c r="M206" i="6"/>
  <c r="M222" i="6" s="1"/>
  <c r="M238" i="6" s="1"/>
  <c r="M204" i="6"/>
  <c r="M213" i="6"/>
  <c r="M229" i="6" s="1"/>
  <c r="M245" i="6" s="1"/>
  <c r="M209" i="6"/>
  <c r="M225" i="6" s="1"/>
  <c r="M241" i="6" s="1"/>
  <c r="M205" i="6"/>
  <c r="M248" i="6"/>
  <c r="M211" i="6"/>
  <c r="M227" i="6" s="1"/>
  <c r="M243" i="6" s="1"/>
  <c r="M215" i="6"/>
  <c r="M231" i="6" s="1"/>
  <c r="M247" i="6" s="1"/>
  <c r="M207" i="6"/>
  <c r="M223" i="6" s="1"/>
  <c r="M239" i="6" s="1"/>
  <c r="AE83" i="6"/>
  <c r="J215" i="6"/>
  <c r="J231" i="6" s="1"/>
  <c r="J247" i="6" s="1"/>
  <c r="J213" i="6"/>
  <c r="J229" i="6" s="1"/>
  <c r="J245" i="6" s="1"/>
  <c r="J211" i="6"/>
  <c r="J227" i="6" s="1"/>
  <c r="J243" i="6" s="1"/>
  <c r="J209" i="6"/>
  <c r="J225" i="6" s="1"/>
  <c r="J241" i="6" s="1"/>
  <c r="J207" i="6"/>
  <c r="J205" i="6"/>
  <c r="J214" i="6"/>
  <c r="J230" i="6" s="1"/>
  <c r="J246" i="6" s="1"/>
  <c r="J212" i="6"/>
  <c r="J228" i="6" s="1"/>
  <c r="J244" i="6" s="1"/>
  <c r="J210" i="6"/>
  <c r="J226" i="6" s="1"/>
  <c r="J242" i="6" s="1"/>
  <c r="J208" i="6"/>
  <c r="J224" i="6" s="1"/>
  <c r="J240" i="6" s="1"/>
  <c r="J206" i="6"/>
  <c r="J204" i="6"/>
  <c r="J248" i="6"/>
  <c r="AJ56" i="8"/>
  <c r="C301" i="6"/>
  <c r="W303" i="5"/>
  <c r="E289" i="3"/>
  <c r="K369" i="3"/>
  <c r="AA253" i="3"/>
  <c r="BK237" i="3"/>
  <c r="BL237" i="3" s="1"/>
  <c r="AJ361" i="3" a="1"/>
  <c r="AJ361" i="3" s="1"/>
  <c r="AJ313" i="3" s="1"/>
  <c r="AJ70" i="3"/>
  <c r="BE356" i="3" a="1"/>
  <c r="BE356" i="3" s="1"/>
  <c r="BE308" i="3" s="1"/>
  <c r="AG140" i="3"/>
  <c r="D291" i="3"/>
  <c r="D371" i="3" s="1"/>
  <c r="D419" i="3"/>
  <c r="Z177" i="11"/>
  <c r="G176" i="10"/>
  <c r="X236" i="9"/>
  <c r="C162" i="8"/>
  <c r="D288" i="8"/>
  <c r="D304" i="8"/>
  <c r="Y291" i="8"/>
  <c r="L105" i="8"/>
  <c r="L121" i="8" s="1"/>
  <c r="L98" i="8"/>
  <c r="L114" i="8" s="1"/>
  <c r="L104" i="8"/>
  <c r="L120" i="8" s="1"/>
  <c r="L97" i="8"/>
  <c r="L113" i="8" s="1"/>
  <c r="L103" i="8"/>
  <c r="L119" i="8" s="1"/>
  <c r="L96" i="8"/>
  <c r="L99" i="8"/>
  <c r="L115" i="8" s="1"/>
  <c r="L100" i="8"/>
  <c r="L116" i="8" s="1"/>
  <c r="L102" i="8"/>
  <c r="L118" i="8" s="1"/>
  <c r="L106" i="8"/>
  <c r="L122" i="8" s="1"/>
  <c r="L107" i="8"/>
  <c r="L123" i="8" s="1"/>
  <c r="L101" i="8"/>
  <c r="L117" i="8" s="1"/>
  <c r="AB24" i="8"/>
  <c r="AB25" i="8" s="1"/>
  <c r="AB28" i="8" s="1"/>
  <c r="AB26" i="8" s="1"/>
  <c r="AG128" i="8"/>
  <c r="AJ57" i="8"/>
  <c r="C302" i="5"/>
  <c r="H304" i="8"/>
  <c r="P240" i="8"/>
  <c r="Z384" i="13"/>
  <c r="AD388" i="13"/>
  <c r="G179" i="13"/>
  <c r="N305" i="12"/>
  <c r="AH73" i="13"/>
  <c r="AG73" i="13"/>
  <c r="BG73" i="13" s="1"/>
  <c r="M299" i="13"/>
  <c r="M39" i="13"/>
  <c r="M38" i="13" s="1"/>
  <c r="Z178" i="12"/>
  <c r="AZ73" i="13"/>
  <c r="AZ65" i="13"/>
  <c r="AZ66" i="13"/>
  <c r="V13" i="13"/>
  <c r="V15" i="13" s="1"/>
  <c r="V46" i="13" s="1"/>
  <c r="AV70" i="13"/>
  <c r="D255" i="12"/>
  <c r="D207" i="12" s="1"/>
  <c r="C299" i="13"/>
  <c r="C39" i="13"/>
  <c r="C38" i="13" s="1"/>
  <c r="O305" i="12"/>
  <c r="AW67" i="13"/>
  <c r="Z80" i="12"/>
  <c r="Z96" i="12" s="1"/>
  <c r="V241" i="11"/>
  <c r="D264" i="12"/>
  <c r="AL68" i="13"/>
  <c r="D259" i="12"/>
  <c r="F305" i="10"/>
  <c r="V303" i="10"/>
  <c r="K176" i="10"/>
  <c r="I171" i="11"/>
  <c r="H176" i="10"/>
  <c r="Z177" i="10"/>
  <c r="AD298" i="10"/>
  <c r="AD38" i="10"/>
  <c r="AE50" i="11"/>
  <c r="R10" i="11"/>
  <c r="R11" i="11" s="1"/>
  <c r="R16" i="11" s="1"/>
  <c r="R15" i="11" s="1"/>
  <c r="AE57" i="11"/>
  <c r="AE47" i="11"/>
  <c r="AE53" i="11"/>
  <c r="AE56" i="11"/>
  <c r="R299" i="9"/>
  <c r="V177" i="10"/>
  <c r="R24" i="9"/>
  <c r="H298" i="10"/>
  <c r="H38" i="10"/>
  <c r="AH100" i="8"/>
  <c r="AH116" i="8" s="1"/>
  <c r="AO84" i="8"/>
  <c r="AH211" i="8"/>
  <c r="AH227" i="8" s="1"/>
  <c r="AH243" i="8" s="1"/>
  <c r="T299" i="9"/>
  <c r="T202" i="9"/>
  <c r="S113" i="8"/>
  <c r="S240" i="8" s="1"/>
  <c r="S161" i="8"/>
  <c r="L219" i="8"/>
  <c r="L235" i="8" s="1"/>
  <c r="L35" i="8"/>
  <c r="L41" i="8" s="1"/>
  <c r="L36" i="8" s="1"/>
  <c r="Y18" i="8"/>
  <c r="Y15" i="8"/>
  <c r="Y20" i="8" s="1"/>
  <c r="AF137" i="8"/>
  <c r="AK51" i="8"/>
  <c r="M26" i="6"/>
  <c r="M302" i="6"/>
  <c r="M286" i="6" s="1"/>
  <c r="K304" i="6"/>
  <c r="AK217" i="8"/>
  <c r="AK233" i="8" s="1"/>
  <c r="AK106" i="8"/>
  <c r="AK122" i="8" s="1"/>
  <c r="AF290" i="8"/>
  <c r="Q18" i="8"/>
  <c r="AK6" i="8"/>
  <c r="AF141" i="5"/>
  <c r="AK56" i="8"/>
  <c r="AM56" i="8"/>
  <c r="AF54" i="5"/>
  <c r="AE54" i="5"/>
  <c r="AG174" i="5"/>
  <c r="X288" i="9"/>
  <c r="X291" i="9"/>
  <c r="X287" i="9"/>
  <c r="X280" i="9"/>
  <c r="X289" i="9"/>
  <c r="X285" i="9"/>
  <c r="X283" i="9"/>
  <c r="X284" i="9"/>
  <c r="X290" i="9"/>
  <c r="X286" i="9"/>
  <c r="X282" i="9"/>
  <c r="X281" i="9"/>
  <c r="M248" i="8"/>
  <c r="D242" i="8"/>
  <c r="AI4" i="5"/>
  <c r="AI335" i="5" s="1"/>
  <c r="AH339" i="5" s="1"/>
  <c r="H6" i="5"/>
  <c r="H7" i="5"/>
  <c r="AA294" i="5"/>
  <c r="AA292" i="5"/>
  <c r="AA290" i="5"/>
  <c r="AA288" i="5"/>
  <c r="AA286" i="5"/>
  <c r="AA284" i="5"/>
  <c r="AA289" i="5"/>
  <c r="AA295" i="5"/>
  <c r="AA285" i="5"/>
  <c r="AA293" i="5"/>
  <c r="AA291" i="5"/>
  <c r="AA287" i="5"/>
  <c r="J291" i="3"/>
  <c r="J371" i="3" s="1"/>
  <c r="J419" i="3"/>
  <c r="AD291" i="3"/>
  <c r="AD371" i="3" s="1"/>
  <c r="AO357" i="3" a="1"/>
  <c r="AO357" i="3" s="1"/>
  <c r="AO309" i="3" s="1"/>
  <c r="AL363" i="3" a="1"/>
  <c r="AL363" i="3" s="1"/>
  <c r="AL315" i="3" s="1"/>
  <c r="AI258" i="3"/>
  <c r="BG181" i="3"/>
  <c r="BC181" i="3"/>
  <c r="AN419" i="3"/>
  <c r="AO354" i="3" a="1"/>
  <c r="AO354" i="3" s="1"/>
  <c r="AO306" i="3" s="1"/>
  <c r="AA182" i="3"/>
  <c r="AA165" i="3"/>
  <c r="AW181" i="3"/>
  <c r="S385" i="13"/>
  <c r="AA154" i="11"/>
  <c r="X238" i="11"/>
  <c r="X234" i="11"/>
  <c r="X250" i="11" s="1"/>
  <c r="B298" i="9"/>
  <c r="B201" i="9"/>
  <c r="AC200" i="9"/>
  <c r="AC297" i="9"/>
  <c r="T170" i="9"/>
  <c r="T74" i="9"/>
  <c r="T90" i="9" s="1"/>
  <c r="T106" i="9" s="1"/>
  <c r="O162" i="8"/>
  <c r="O178" i="8"/>
  <c r="N289" i="8"/>
  <c r="N225" i="8"/>
  <c r="N241" i="8" s="1"/>
  <c r="AD302" i="6"/>
  <c r="AG277" i="6"/>
  <c r="AD175" i="6"/>
  <c r="AD159" i="6" s="1"/>
  <c r="AC157" i="6"/>
  <c r="AC109" i="6"/>
  <c r="F215" i="6"/>
  <c r="F231" i="6" s="1"/>
  <c r="F247" i="6" s="1"/>
  <c r="F213" i="6"/>
  <c r="F229" i="6" s="1"/>
  <c r="F245" i="6" s="1"/>
  <c r="F211" i="6"/>
  <c r="F227" i="6" s="1"/>
  <c r="F243" i="6" s="1"/>
  <c r="F209" i="6"/>
  <c r="F225" i="6" s="1"/>
  <c r="F241" i="6" s="1"/>
  <c r="F207" i="6"/>
  <c r="F205" i="6"/>
  <c r="F212" i="6"/>
  <c r="F228" i="6" s="1"/>
  <c r="F244" i="6" s="1"/>
  <c r="F208" i="6"/>
  <c r="F224" i="6" s="1"/>
  <c r="F240" i="6" s="1"/>
  <c r="F204" i="6"/>
  <c r="F206" i="6"/>
  <c r="F248" i="6"/>
  <c r="F210" i="6"/>
  <c r="F226" i="6" s="1"/>
  <c r="F242" i="6" s="1"/>
  <c r="F214" i="6"/>
  <c r="F230" i="6" s="1"/>
  <c r="F246" i="6" s="1"/>
  <c r="AK449" i="3"/>
  <c r="L369" i="3"/>
  <c r="G419" i="3"/>
  <c r="BB39" i="3"/>
  <c r="BF363" i="3" a="1"/>
  <c r="BF363" i="3" s="1"/>
  <c r="BF315" i="3" s="1"/>
  <c r="BF360" i="3" a="1"/>
  <c r="BF360" i="3" s="1"/>
  <c r="BF312" i="3" s="1"/>
  <c r="BC359" i="3" a="1"/>
  <c r="BC359" i="3" s="1"/>
  <c r="BC311" i="3" s="1"/>
  <c r="BF357" i="3" a="1"/>
  <c r="BF357" i="3" s="1"/>
  <c r="BF309" i="3" s="1"/>
  <c r="BF353" i="3" a="1"/>
  <c r="BF353" i="3" s="1"/>
  <c r="BF305" i="3" s="1"/>
  <c r="BC355" i="3" a="1"/>
  <c r="BC355" i="3" s="1"/>
  <c r="BC307" i="3" s="1"/>
  <c r="BF358" i="3" a="1"/>
  <c r="BF358" i="3" s="1"/>
  <c r="BF310" i="3" s="1"/>
  <c r="BC362" i="3" a="1"/>
  <c r="BC362" i="3" s="1"/>
  <c r="BC314" i="3" s="1"/>
  <c r="BF362" i="3" a="1"/>
  <c r="BF362" i="3" s="1"/>
  <c r="BF314" i="3" s="1"/>
  <c r="BC357" i="3" a="1"/>
  <c r="BC357" i="3" s="1"/>
  <c r="BC309" i="3" s="1"/>
  <c r="BC364" i="3" a="1"/>
  <c r="BC364" i="3" s="1"/>
  <c r="BC316" i="3" s="1"/>
  <c r="BD357" i="3" a="1"/>
  <c r="BD357" i="3" s="1"/>
  <c r="BD309" i="3" s="1"/>
  <c r="BB357" i="3" a="1"/>
  <c r="BB357" i="3" s="1"/>
  <c r="BB309" i="3" s="1"/>
  <c r="BB364" i="3" a="1"/>
  <c r="BB364" i="3" s="1"/>
  <c r="BB316" i="3" s="1"/>
  <c r="BB359" i="3" a="1"/>
  <c r="BB359" i="3" s="1"/>
  <c r="BB311" i="3" s="1"/>
  <c r="AI261" i="3"/>
  <c r="D384" i="13"/>
  <c r="AU178" i="13"/>
  <c r="AG74" i="13"/>
  <c r="BG74" i="13" s="1"/>
  <c r="AZ72" i="13"/>
  <c r="AE58" i="13"/>
  <c r="AI4" i="13"/>
  <c r="AK65" i="13"/>
  <c r="AE50" i="13"/>
  <c r="Z282" i="12"/>
  <c r="AW70" i="13"/>
  <c r="E255" i="12"/>
  <c r="E207" i="12" s="1"/>
  <c r="R179" i="12"/>
  <c r="AE51" i="13"/>
  <c r="Y299" i="13"/>
  <c r="Y39" i="13"/>
  <c r="Y38" i="13" s="1"/>
  <c r="BA75" i="13"/>
  <c r="AE55" i="13"/>
  <c r="AC179" i="12"/>
  <c r="AA176" i="11"/>
  <c r="E264" i="12"/>
  <c r="Z303" i="11"/>
  <c r="V238" i="11"/>
  <c r="V234" i="11"/>
  <c r="V250" i="11" s="1"/>
  <c r="L240" i="11"/>
  <c r="L234" i="11"/>
  <c r="L250" i="11" s="1"/>
  <c r="J247" i="11"/>
  <c r="B258" i="12"/>
  <c r="C101" i="11"/>
  <c r="C117" i="11" s="1"/>
  <c r="Q241" i="11"/>
  <c r="AD270" i="10"/>
  <c r="AD58" i="10"/>
  <c r="AA66" i="12"/>
  <c r="AC66" i="12" s="1"/>
  <c r="U13" i="12"/>
  <c r="U16" i="12" s="1"/>
  <c r="U46" i="12" s="1"/>
  <c r="Z73" i="12"/>
  <c r="X27" i="10"/>
  <c r="AD143" i="10"/>
  <c r="AD145" i="10"/>
  <c r="AD153" i="10"/>
  <c r="AD148" i="10"/>
  <c r="C82" i="11"/>
  <c r="AC151" i="10"/>
  <c r="AE48" i="11"/>
  <c r="AD280" i="10"/>
  <c r="U283" i="9"/>
  <c r="U286" i="9"/>
  <c r="U289" i="9"/>
  <c r="U282" i="9"/>
  <c r="U280" i="9"/>
  <c r="U291" i="9"/>
  <c r="U287" i="9"/>
  <c r="U285" i="9"/>
  <c r="U284" i="9"/>
  <c r="U290" i="9"/>
  <c r="U288" i="9"/>
  <c r="U281" i="9"/>
  <c r="W290" i="8"/>
  <c r="W306" i="8"/>
  <c r="C99" i="8"/>
  <c r="C115" i="8" s="1"/>
  <c r="C210" i="8"/>
  <c r="C226" i="8" s="1"/>
  <c r="C242" i="8" s="1"/>
  <c r="C243" i="8"/>
  <c r="AL101" i="8"/>
  <c r="AL117" i="8" s="1"/>
  <c r="AL212" i="8"/>
  <c r="AL228" i="8" s="1"/>
  <c r="AL244" i="8" s="1"/>
  <c r="Q172" i="9"/>
  <c r="C289" i="8"/>
  <c r="AK53" i="8"/>
  <c r="AJ53" i="8"/>
  <c r="AL53" i="8" s="1"/>
  <c r="C18" i="8"/>
  <c r="C15" i="8"/>
  <c r="N288" i="8"/>
  <c r="N224" i="8"/>
  <c r="T174" i="6"/>
  <c r="T158" i="6"/>
  <c r="P175" i="5"/>
  <c r="AG289" i="8"/>
  <c r="AG288" i="8"/>
  <c r="C158" i="6"/>
  <c r="AF306" i="8"/>
  <c r="AG45" i="6"/>
  <c r="W302" i="6"/>
  <c r="AH104" i="8"/>
  <c r="AH120" i="8" s="1"/>
  <c r="AH215" i="8"/>
  <c r="AH231" i="8" s="1"/>
  <c r="AH247" i="8" s="1"/>
  <c r="AE149" i="6"/>
  <c r="AH175" i="5"/>
  <c r="AF253" i="5"/>
  <c r="M205" i="5"/>
  <c r="M302" i="5"/>
  <c r="BB418" i="3"/>
  <c r="BC360" i="3" a="1"/>
  <c r="BC360" i="3" s="1"/>
  <c r="BC312" i="3" s="1"/>
  <c r="D174" i="5"/>
  <c r="AG10" i="4"/>
  <c r="BH342" i="3"/>
  <c r="BG349" i="3"/>
  <c r="BG39" i="3" s="1"/>
  <c r="C237" i="6"/>
  <c r="AP363" i="3" a="1"/>
  <c r="AP363" i="3" s="1"/>
  <c r="AP315" i="3" s="1"/>
  <c r="AG664" i="3"/>
  <c r="G369" i="3"/>
  <c r="AO362" i="3" a="1"/>
  <c r="AO362" i="3" s="1"/>
  <c r="AO314" i="3" s="1"/>
  <c r="L507" i="3"/>
  <c r="L17" i="3"/>
  <c r="AL356" i="3" a="1"/>
  <c r="AL356" i="3" s="1"/>
  <c r="AL308" i="3" s="1"/>
  <c r="AM354" i="3" a="1"/>
  <c r="AM354" i="3" s="1"/>
  <c r="AM306" i="3" s="1"/>
  <c r="AI39" i="3"/>
  <c r="AM364" i="3" a="1"/>
  <c r="AM364" i="3" s="1"/>
  <c r="AM316" i="3" s="1"/>
  <c r="AM361" i="3" a="1"/>
  <c r="AM361" i="3" s="1"/>
  <c r="AM313" i="3" s="1"/>
  <c r="AM356" i="3" a="1"/>
  <c r="AM356" i="3" s="1"/>
  <c r="AM308" i="3" s="1"/>
  <c r="AM363" i="3" a="1"/>
  <c r="AM363" i="3" s="1"/>
  <c r="AM315" i="3" s="1"/>
  <c r="AH146" i="3"/>
  <c r="BD355" i="3" a="1"/>
  <c r="BD355" i="3" s="1"/>
  <c r="BD307" i="3" s="1"/>
  <c r="O36" i="5"/>
  <c r="O296" i="5" s="1"/>
  <c r="AI56" i="3"/>
  <c r="BD364" i="3" a="1"/>
  <c r="BD364" i="3" s="1"/>
  <c r="BD316" i="3" s="1"/>
  <c r="AK471" i="3"/>
  <c r="AP87" i="3"/>
  <c r="Y287" i="3"/>
  <c r="AK4" i="3"/>
  <c r="AL4" i="3" s="1"/>
  <c r="Y305" i="10"/>
  <c r="D298" i="10"/>
  <c r="D38" i="10"/>
  <c r="P43" i="8"/>
  <c r="P39" i="8"/>
  <c r="P300" i="8" s="1"/>
  <c r="C245" i="8"/>
  <c r="AF151" i="5"/>
  <c r="AE151" i="5"/>
  <c r="AG151" i="5" s="1"/>
  <c r="J304" i="6"/>
  <c r="U26" i="8"/>
  <c r="B294" i="5"/>
  <c r="B292" i="5"/>
  <c r="B290" i="5"/>
  <c r="B288" i="5"/>
  <c r="B286" i="5"/>
  <c r="B284" i="5"/>
  <c r="B204" i="5" s="1"/>
  <c r="B285" i="5"/>
  <c r="B291" i="5"/>
  <c r="B287" i="5"/>
  <c r="B295" i="5"/>
  <c r="B289" i="5"/>
  <c r="B293" i="5"/>
  <c r="V286" i="6"/>
  <c r="M226" i="8"/>
  <c r="M242" i="8" s="1"/>
  <c r="M290" i="8"/>
  <c r="P8" i="4"/>
  <c r="AF287" i="3"/>
  <c r="L159" i="6"/>
  <c r="BE357" i="3" a="1"/>
  <c r="BE357" i="3" s="1"/>
  <c r="BE309" i="3" s="1"/>
  <c r="BD360" i="3" a="1"/>
  <c r="BD360" i="3" s="1"/>
  <c r="BD312" i="3" s="1"/>
  <c r="AE291" i="3"/>
  <c r="AE371" i="3" s="1"/>
  <c r="P370" i="3"/>
  <c r="AI14" i="3"/>
  <c r="AI483" i="3" s="1"/>
  <c r="AI499" i="3" s="1"/>
  <c r="T384" i="13"/>
  <c r="AF265" i="13"/>
  <c r="Y177" i="13"/>
  <c r="F306" i="12"/>
  <c r="F209" i="12"/>
  <c r="AL69" i="13"/>
  <c r="AK72" i="13"/>
  <c r="AF48" i="13"/>
  <c r="AE48" i="13"/>
  <c r="AA177" i="12"/>
  <c r="G296" i="12"/>
  <c r="G291" i="12"/>
  <c r="G297" i="12"/>
  <c r="G287" i="12"/>
  <c r="G207" i="12" s="1"/>
  <c r="G298" i="12"/>
  <c r="G290" i="12"/>
  <c r="G288" i="12"/>
  <c r="G289" i="12"/>
  <c r="G294" i="12"/>
  <c r="G292" i="12"/>
  <c r="G293" i="12"/>
  <c r="G295" i="12"/>
  <c r="Q242" i="11"/>
  <c r="F264" i="12"/>
  <c r="AA69" i="12"/>
  <c r="AC69" i="12" s="1"/>
  <c r="AC143" i="11"/>
  <c r="C258" i="12"/>
  <c r="AD277" i="10"/>
  <c r="R238" i="11"/>
  <c r="R234" i="11"/>
  <c r="R250" i="11" s="1"/>
  <c r="V13" i="12"/>
  <c r="V16" i="12" s="1"/>
  <c r="V46" i="12" s="1"/>
  <c r="AB66" i="12"/>
  <c r="AB67" i="12"/>
  <c r="AB64" i="12"/>
  <c r="AA64" i="12"/>
  <c r="G170" i="9"/>
  <c r="M203" i="9"/>
  <c r="N177" i="10"/>
  <c r="I177" i="10"/>
  <c r="AA298" i="9"/>
  <c r="X13" i="9"/>
  <c r="X15" i="9" s="1"/>
  <c r="AD61" i="9"/>
  <c r="AD64" i="9"/>
  <c r="AD65" i="9"/>
  <c r="AD67" i="9"/>
  <c r="K306" i="8"/>
  <c r="V304" i="8"/>
  <c r="AA177" i="8"/>
  <c r="AA160" i="8"/>
  <c r="AF39" i="8"/>
  <c r="AF300" i="8" s="1"/>
  <c r="AF43" i="8"/>
  <c r="AG134" i="8"/>
  <c r="AF136" i="8"/>
  <c r="C244" i="8"/>
  <c r="AG265" i="8"/>
  <c r="H175" i="6"/>
  <c r="H159" i="6" s="1"/>
  <c r="C175" i="6"/>
  <c r="J39" i="8"/>
  <c r="J300" i="8" s="1"/>
  <c r="J43" i="8"/>
  <c r="Y174" i="5"/>
  <c r="W27" i="5"/>
  <c r="W26" i="5" s="1"/>
  <c r="AC148" i="5"/>
  <c r="AC145" i="5"/>
  <c r="AC150" i="5"/>
  <c r="AF277" i="6"/>
  <c r="AH277" i="6" s="1"/>
  <c r="AH99" i="8"/>
  <c r="AH115" i="8" s="1"/>
  <c r="AH210" i="8"/>
  <c r="AH226" i="8" s="1"/>
  <c r="AO83" i="8"/>
  <c r="AN83" i="8"/>
  <c r="AG46" i="6"/>
  <c r="AE147" i="6"/>
  <c r="E302" i="6"/>
  <c r="V507" i="3"/>
  <c r="V17" i="3"/>
  <c r="AC263" i="5"/>
  <c r="BC363" i="3" a="1"/>
  <c r="BC363" i="3" s="1"/>
  <c r="BC315" i="3" s="1"/>
  <c r="AH68" i="6"/>
  <c r="AE260" i="5"/>
  <c r="AB290" i="3"/>
  <c r="AB370" i="3" s="1"/>
  <c r="C239" i="6"/>
  <c r="Z24" i="6"/>
  <c r="Z25" i="6" s="1"/>
  <c r="Z28" i="6" s="1"/>
  <c r="Z26" i="6" s="1"/>
  <c r="AF126" i="6"/>
  <c r="AE134" i="6"/>
  <c r="AE135" i="6"/>
  <c r="AF127" i="6"/>
  <c r="AD134" i="6"/>
  <c r="AE132" i="6"/>
  <c r="AD132" i="6"/>
  <c r="AE130" i="6"/>
  <c r="AD130" i="6"/>
  <c r="AE128" i="6"/>
  <c r="AD128" i="6"/>
  <c r="AE126" i="6"/>
  <c r="AF125" i="6"/>
  <c r="AE180" i="3"/>
  <c r="Q419" i="3"/>
  <c r="Q291" i="3" s="1"/>
  <c r="Q371" i="3" s="1"/>
  <c r="Q290" i="3"/>
  <c r="AD253" i="3"/>
  <c r="AO358" i="3" a="1"/>
  <c r="AO358" i="3" s="1"/>
  <c r="AO310" i="3" s="1"/>
  <c r="S369" i="3"/>
  <c r="AH137" i="3"/>
  <c r="S36" i="3"/>
  <c r="S40" i="3" s="1"/>
  <c r="S42" i="3" s="1"/>
  <c r="S413" i="3" s="1"/>
  <c r="S46" i="3"/>
  <c r="H243" i="6"/>
  <c r="AI458" i="3"/>
  <c r="O303" i="5"/>
  <c r="AI59" i="3"/>
  <c r="O8" i="3"/>
  <c r="O11" i="3" s="1"/>
  <c r="O16" i="3" s="1"/>
  <c r="O15" i="3" s="1"/>
  <c r="H41" i="2"/>
  <c r="I41" i="2" s="1"/>
  <c r="I43" i="2"/>
  <c r="J290" i="3"/>
  <c r="J370" i="3" s="1"/>
  <c r="K385" i="13"/>
  <c r="B264" i="13"/>
  <c r="B265" i="13"/>
  <c r="B262" i="13"/>
  <c r="B258" i="13"/>
  <c r="D34" i="13"/>
  <c r="D35" i="13" s="1"/>
  <c r="D41" i="13" s="1"/>
  <c r="D36" i="13" s="1"/>
  <c r="B177" i="13"/>
  <c r="AW179" i="13"/>
  <c r="AF134" i="13"/>
  <c r="L179" i="13"/>
  <c r="Z181" i="13"/>
  <c r="AF56" i="13"/>
  <c r="Z10" i="13"/>
  <c r="Z11" i="13" s="1"/>
  <c r="Z16" i="13" s="1"/>
  <c r="Z15" i="13" s="1"/>
  <c r="Z46" i="13" s="1"/>
  <c r="AF57" i="13"/>
  <c r="AE54" i="13"/>
  <c r="AE56" i="13"/>
  <c r="Y10" i="13"/>
  <c r="Y11" i="13" s="1"/>
  <c r="Y16" i="13" s="1"/>
  <c r="Y15" i="13" s="1"/>
  <c r="Y46" i="13" s="1"/>
  <c r="K298" i="11"/>
  <c r="K38" i="11"/>
  <c r="AA74" i="12"/>
  <c r="O234" i="11"/>
  <c r="J281" i="9"/>
  <c r="J201" i="9" s="1"/>
  <c r="J290" i="9"/>
  <c r="J287" i="9"/>
  <c r="J289" i="9"/>
  <c r="J283" i="9"/>
  <c r="J288" i="9"/>
  <c r="J285" i="9"/>
  <c r="J280" i="9"/>
  <c r="J200" i="9" s="1"/>
  <c r="J282" i="9"/>
  <c r="J202" i="9" s="1"/>
  <c r="J291" i="9"/>
  <c r="J284" i="9"/>
  <c r="J286" i="9"/>
  <c r="G15" i="11"/>
  <c r="J170" i="9"/>
  <c r="AD170" i="9"/>
  <c r="C15" i="10"/>
  <c r="G285" i="9"/>
  <c r="G288" i="9"/>
  <c r="G291" i="9"/>
  <c r="G284" i="9"/>
  <c r="G287" i="9"/>
  <c r="G290" i="9"/>
  <c r="G286" i="9"/>
  <c r="G289" i="9"/>
  <c r="G283" i="9"/>
  <c r="G281" i="9"/>
  <c r="G201" i="9" s="1"/>
  <c r="G282" i="9"/>
  <c r="G280" i="9"/>
  <c r="G200" i="9" s="1"/>
  <c r="AN207" i="8"/>
  <c r="AN96" i="8"/>
  <c r="S178" i="8"/>
  <c r="S162" i="8"/>
  <c r="AC162" i="8"/>
  <c r="AC178" i="8"/>
  <c r="AL209" i="8"/>
  <c r="AL225" i="8" s="1"/>
  <c r="AL98" i="8"/>
  <c r="AL114" i="8" s="1"/>
  <c r="Q286" i="6"/>
  <c r="Q302" i="6"/>
  <c r="AF130" i="8"/>
  <c r="AC302" i="6"/>
  <c r="E175" i="6"/>
  <c r="AF50" i="6"/>
  <c r="Q307" i="8"/>
  <c r="I220" i="6"/>
  <c r="I236" i="6" s="1"/>
  <c r="I284" i="6"/>
  <c r="AL210" i="8"/>
  <c r="AL99" i="8"/>
  <c r="AL115" i="8" s="1"/>
  <c r="X232" i="6"/>
  <c r="AD83" i="6"/>
  <c r="AD87" i="6"/>
  <c r="AD85" i="6"/>
  <c r="T15" i="5"/>
  <c r="AF257" i="5"/>
  <c r="AH257" i="5" s="1"/>
  <c r="BC354" i="3" a="1"/>
  <c r="BC354" i="3" s="1"/>
  <c r="BC306" i="3" s="1"/>
  <c r="Q253" i="3"/>
  <c r="E174" i="5"/>
  <c r="I369" i="3"/>
  <c r="AP353" i="3" a="1"/>
  <c r="AP353" i="3" s="1"/>
  <c r="AP305" i="3" s="1"/>
  <c r="M163" i="3"/>
  <c r="M180" i="3"/>
  <c r="M164" i="3" s="1"/>
  <c r="AO363" i="3" a="1"/>
  <c r="AO363" i="3" s="1"/>
  <c r="AO315" i="3" s="1"/>
  <c r="AF79" i="3"/>
  <c r="AF13" i="3"/>
  <c r="AR353" i="3" a="1"/>
  <c r="AR353" i="3" s="1"/>
  <c r="AR305" i="3" s="1"/>
  <c r="N26" i="3"/>
  <c r="N175" i="3" s="1"/>
  <c r="AI58" i="3"/>
  <c r="AH39" i="3"/>
  <c r="AL362" i="3" a="1"/>
  <c r="AL362" i="3" s="1"/>
  <c r="AL314" i="3" s="1"/>
  <c r="AL364" i="3" a="1"/>
  <c r="AL364" i="3" s="1"/>
  <c r="AL316" i="3" s="1"/>
  <c r="AL360" i="3" a="1"/>
  <c r="AL360" i="3" s="1"/>
  <c r="AL312" i="3" s="1"/>
  <c r="AK179" i="3"/>
  <c r="AD13" i="3"/>
  <c r="AI71" i="3"/>
  <c r="AH74" i="3"/>
  <c r="AI70" i="3"/>
  <c r="AH67" i="3"/>
  <c r="AV420" i="3"/>
  <c r="AH72" i="3"/>
  <c r="AH468" i="3" s="1"/>
  <c r="AH14" i="3"/>
  <c r="AH483" i="3" s="1"/>
  <c r="AH499" i="3" s="1"/>
  <c r="D178" i="12"/>
  <c r="X18" i="8"/>
  <c r="X15" i="8"/>
  <c r="X20" i="8" s="1"/>
  <c r="X175" i="6"/>
  <c r="AI100" i="8"/>
  <c r="AI116" i="8" s="1"/>
  <c r="AI211" i="8"/>
  <c r="AI227" i="8" s="1"/>
  <c r="T290" i="3"/>
  <c r="L290" i="3"/>
  <c r="L370" i="3" s="1"/>
  <c r="AM89" i="3"/>
  <c r="AP89" i="3" s="1"/>
  <c r="AG74" i="3"/>
  <c r="AG75" i="3"/>
  <c r="AG72" i="3"/>
  <c r="AG76" i="3"/>
  <c r="AG73" i="3"/>
  <c r="Z46" i="3"/>
  <c r="Z36" i="3"/>
  <c r="Z40" i="3" s="1"/>
  <c r="Z42" i="3" s="1"/>
  <c r="Z413" i="3" s="1"/>
  <c r="B261" i="13"/>
  <c r="AB36" i="13"/>
  <c r="E387" i="13"/>
  <c r="AZ177" i="13"/>
  <c r="AF136" i="13"/>
  <c r="AF261" i="13"/>
  <c r="AM179" i="13"/>
  <c r="AV71" i="13"/>
  <c r="F259" i="12"/>
  <c r="AL70" i="13"/>
  <c r="AV75" i="13"/>
  <c r="R13" i="13"/>
  <c r="R15" i="13" s="1"/>
  <c r="R46" i="13" s="1"/>
  <c r="AV65" i="13"/>
  <c r="AK69" i="13"/>
  <c r="AB178" i="12"/>
  <c r="B261" i="12"/>
  <c r="V307" i="12"/>
  <c r="AA70" i="12"/>
  <c r="S307" i="12"/>
  <c r="AV72" i="13"/>
  <c r="N245" i="11"/>
  <c r="B97" i="11"/>
  <c r="BB91" i="12"/>
  <c r="Z52" i="11"/>
  <c r="K16" i="12"/>
  <c r="J16" i="12"/>
  <c r="D234" i="11"/>
  <c r="AB130" i="11"/>
  <c r="W24" i="11"/>
  <c r="W25" i="11" s="1"/>
  <c r="W28" i="11" s="1"/>
  <c r="W26" i="11" s="1"/>
  <c r="AA130" i="11"/>
  <c r="AC130" i="11" s="1"/>
  <c r="Z132" i="11"/>
  <c r="AA133" i="11"/>
  <c r="AA135" i="11"/>
  <c r="AC135" i="11" s="1"/>
  <c r="AD278" i="10"/>
  <c r="B103" i="11"/>
  <c r="AA131" i="11"/>
  <c r="AC131" i="11" s="1"/>
  <c r="C200" i="9"/>
  <c r="C297" i="9"/>
  <c r="B180" i="10"/>
  <c r="I173" i="9"/>
  <c r="AC171" i="9"/>
  <c r="O287" i="9"/>
  <c r="O290" i="9"/>
  <c r="O286" i="9"/>
  <c r="O206" i="9" s="1"/>
  <c r="O289" i="9"/>
  <c r="O288" i="9"/>
  <c r="O285" i="9"/>
  <c r="O205" i="9" s="1"/>
  <c r="O283" i="9"/>
  <c r="O203" i="9" s="1"/>
  <c r="O282" i="9"/>
  <c r="O202" i="9" s="1"/>
  <c r="O280" i="9"/>
  <c r="O200" i="9" s="1"/>
  <c r="O284" i="9"/>
  <c r="O204" i="9" s="1"/>
  <c r="O291" i="9"/>
  <c r="O281" i="9"/>
  <c r="O201" i="9" s="1"/>
  <c r="H298" i="9"/>
  <c r="L33" i="9"/>
  <c r="L292" i="9" s="1"/>
  <c r="X243" i="9"/>
  <c r="P298" i="12"/>
  <c r="P294" i="12"/>
  <c r="P289" i="12"/>
  <c r="P293" i="12"/>
  <c r="P292" i="12"/>
  <c r="P288" i="12"/>
  <c r="P296" i="12"/>
  <c r="P287" i="12"/>
  <c r="P207" i="12" s="1"/>
  <c r="P297" i="12"/>
  <c r="P295" i="12"/>
  <c r="P291" i="12"/>
  <c r="P290" i="12"/>
  <c r="AB34" i="8"/>
  <c r="AB35" i="8" s="1"/>
  <c r="AB41" i="8" s="1"/>
  <c r="AH262" i="8"/>
  <c r="AH255" i="8"/>
  <c r="AH260" i="8"/>
  <c r="AH257" i="8"/>
  <c r="AH263" i="8"/>
  <c r="AH261" i="8"/>
  <c r="T43" i="8"/>
  <c r="T39" i="8"/>
  <c r="T300" i="8" s="1"/>
  <c r="B249" i="8"/>
  <c r="E178" i="8"/>
  <c r="Y162" i="8"/>
  <c r="G159" i="6"/>
  <c r="G175" i="6"/>
  <c r="G158" i="6"/>
  <c r="AI178" i="8"/>
  <c r="AK209" i="8"/>
  <c r="AK225" i="8" s="1"/>
  <c r="AK98" i="8"/>
  <c r="AK114" i="8" s="1"/>
  <c r="AG131" i="8"/>
  <c r="H15" i="8"/>
  <c r="H18" i="8"/>
  <c r="C102" i="8"/>
  <c r="C118" i="8" s="1"/>
  <c r="AB6" i="6"/>
  <c r="AD4" i="6"/>
  <c r="C294" i="5"/>
  <c r="C292" i="5"/>
  <c r="C290" i="5"/>
  <c r="C288" i="5"/>
  <c r="C286" i="5"/>
  <c r="C284" i="5"/>
  <c r="C204" i="5" s="1"/>
  <c r="C291" i="5"/>
  <c r="C287" i="5"/>
  <c r="C293" i="5"/>
  <c r="C285" i="5"/>
  <c r="C205" i="5" s="1"/>
  <c r="C295" i="5"/>
  <c r="C289" i="5"/>
  <c r="AL100" i="8"/>
  <c r="AL116" i="8" s="1"/>
  <c r="AL211" i="8"/>
  <c r="AL227" i="8" s="1"/>
  <c r="AL243" i="8" s="1"/>
  <c r="AE255" i="6"/>
  <c r="AE150" i="6"/>
  <c r="AD149" i="6"/>
  <c r="AG261" i="5"/>
  <c r="AH261" i="5"/>
  <c r="W18" i="8"/>
  <c r="W15" i="8"/>
  <c r="W20" i="8" s="1"/>
  <c r="AL213" i="8"/>
  <c r="AL229" i="8" s="1"/>
  <c r="AL245" i="8" s="1"/>
  <c r="AL102" i="8"/>
  <c r="AL118" i="8" s="1"/>
  <c r="C245" i="6"/>
  <c r="AL355" i="3" a="1"/>
  <c r="AL355" i="3" s="1"/>
  <c r="AL307" i="3" s="1"/>
  <c r="AH419" i="3"/>
  <c r="L419" i="3"/>
  <c r="AK86" i="3"/>
  <c r="AJ86" i="3"/>
  <c r="AJ182" i="3"/>
  <c r="AQ83" i="3"/>
  <c r="AO83" i="3"/>
  <c r="Z26" i="3"/>
  <c r="Z175" i="3" s="1"/>
  <c r="AF128" i="13"/>
  <c r="J171" i="11"/>
  <c r="C307" i="8"/>
  <c r="T18" i="8"/>
  <c r="T15" i="8"/>
  <c r="T20" i="8" s="1"/>
  <c r="AF52" i="6"/>
  <c r="B241" i="8"/>
  <c r="W507" i="3"/>
  <c r="W17" i="3"/>
  <c r="M292" i="3"/>
  <c r="M372" i="3" s="1"/>
  <c r="M420" i="3"/>
  <c r="N291" i="3"/>
  <c r="N371" i="3" s="1"/>
  <c r="N290" i="3"/>
  <c r="AK489" i="3"/>
  <c r="AK102" i="8"/>
  <c r="AK118" i="8" s="1"/>
  <c r="AK213" i="8"/>
  <c r="AK229" i="8" s="1"/>
  <c r="AK245" i="8" s="1"/>
  <c r="L295" i="5"/>
  <c r="L293" i="5"/>
  <c r="L291" i="5"/>
  <c r="L289" i="5"/>
  <c r="L287" i="5"/>
  <c r="L285" i="5"/>
  <c r="L205" i="5" s="1"/>
  <c r="L292" i="5"/>
  <c r="L288" i="5"/>
  <c r="L294" i="5"/>
  <c r="L290" i="5"/>
  <c r="L284" i="5"/>
  <c r="L204" i="5" s="1"/>
  <c r="L286" i="5"/>
  <c r="AB507" i="3"/>
  <c r="AB17" i="3"/>
  <c r="U179" i="5"/>
  <c r="AR361" i="3" a="1"/>
  <c r="AR361" i="3" s="1"/>
  <c r="AR313" i="3" s="1"/>
  <c r="AR363" i="3" a="1"/>
  <c r="AR363" i="3" s="1"/>
  <c r="AR315" i="3" s="1"/>
  <c r="AR356" i="3" a="1"/>
  <c r="AR356" i="3" s="1"/>
  <c r="AR308" i="3" s="1"/>
  <c r="AR360" i="3" a="1"/>
  <c r="AR360" i="3" s="1"/>
  <c r="AR312" i="3" s="1"/>
  <c r="AN39" i="3"/>
  <c r="AR358" i="3" a="1"/>
  <c r="AR358" i="3" s="1"/>
  <c r="AR310" i="3" s="1"/>
  <c r="AQ363" i="3" a="1"/>
  <c r="AQ363" i="3" s="1"/>
  <c r="AQ315" i="3" s="1"/>
  <c r="AP360" i="3" a="1"/>
  <c r="AP360" i="3" s="1"/>
  <c r="AP312" i="3" s="1"/>
  <c r="AP362" i="3" a="1"/>
  <c r="AP362" i="3" s="1"/>
  <c r="AP314" i="3" s="1"/>
  <c r="AR355" i="3" a="1"/>
  <c r="AR355" i="3" s="1"/>
  <c r="AR307" i="3" s="1"/>
  <c r="AR362" i="3" a="1"/>
  <c r="AR362" i="3" s="1"/>
  <c r="AR314" i="3" s="1"/>
  <c r="AR357" i="3" a="1"/>
  <c r="AR357" i="3" s="1"/>
  <c r="AR309" i="3" s="1"/>
  <c r="AR359" i="3" a="1"/>
  <c r="AR359" i="3" s="1"/>
  <c r="AR311" i="3" s="1"/>
  <c r="AR364" i="3" a="1"/>
  <c r="AR364" i="3" s="1"/>
  <c r="AR316" i="3" s="1"/>
  <c r="AP364" i="3" a="1"/>
  <c r="AP364" i="3" s="1"/>
  <c r="AP316" i="3" s="1"/>
  <c r="F299" i="13"/>
  <c r="F39" i="13"/>
  <c r="F38" i="13" s="1"/>
  <c r="B257" i="13"/>
  <c r="G386" i="13"/>
  <c r="W178" i="13"/>
  <c r="AF130" i="13"/>
  <c r="AE57" i="13"/>
  <c r="F255" i="12"/>
  <c r="F207" i="12" s="1"/>
  <c r="AL65" i="13"/>
  <c r="AV66" i="13"/>
  <c r="J299" i="13"/>
  <c r="J39" i="13"/>
  <c r="J38" i="13" s="1"/>
  <c r="AK66" i="13"/>
  <c r="T307" i="12"/>
  <c r="Q307" i="12"/>
  <c r="B209" i="11"/>
  <c r="B225" i="11" s="1"/>
  <c r="O27" i="12"/>
  <c r="D244" i="11"/>
  <c r="I299" i="12"/>
  <c r="I39" i="12"/>
  <c r="J295" i="12"/>
  <c r="J297" i="12"/>
  <c r="J287" i="12"/>
  <c r="J207" i="12" s="1"/>
  <c r="J298" i="12"/>
  <c r="J290" i="12"/>
  <c r="J289" i="12"/>
  <c r="J209" i="12" s="1"/>
  <c r="J291" i="12"/>
  <c r="J294" i="12"/>
  <c r="J292" i="12"/>
  <c r="J296" i="12"/>
  <c r="J293" i="12"/>
  <c r="J288" i="12"/>
  <c r="J208" i="12" s="1"/>
  <c r="AB131" i="11"/>
  <c r="C209" i="11"/>
  <c r="Z297" i="9"/>
  <c r="J304" i="10"/>
  <c r="B288" i="9"/>
  <c r="B291" i="9"/>
  <c r="B287" i="9"/>
  <c r="B285" i="9"/>
  <c r="B284" i="9"/>
  <c r="B282" i="9"/>
  <c r="B280" i="9"/>
  <c r="B200" i="9" s="1"/>
  <c r="B281" i="9"/>
  <c r="B290" i="9"/>
  <c r="B283" i="9"/>
  <c r="B289" i="9"/>
  <c r="B286" i="9"/>
  <c r="N15" i="9"/>
  <c r="AC228" i="9"/>
  <c r="AC244" i="9" s="1"/>
  <c r="T73" i="9"/>
  <c r="B248" i="8"/>
  <c r="C290" i="8"/>
  <c r="O113" i="8"/>
  <c r="O161" i="8"/>
  <c r="AK214" i="8"/>
  <c r="AK230" i="8" s="1"/>
  <c r="AK103" i="8"/>
  <c r="AK119" i="8" s="1"/>
  <c r="AG136" i="8"/>
  <c r="AF128" i="8"/>
  <c r="AF134" i="8"/>
  <c r="Z24" i="8"/>
  <c r="Z25" i="8" s="1"/>
  <c r="Z28" i="8" s="1"/>
  <c r="Z26" i="8" s="1"/>
  <c r="AF129" i="8"/>
  <c r="AF131" i="8"/>
  <c r="AF138" i="8"/>
  <c r="AE137" i="8"/>
  <c r="AE138" i="8"/>
  <c r="R175" i="6"/>
  <c r="AH216" i="8"/>
  <c r="AH232" i="8" s="1"/>
  <c r="AH105" i="8"/>
  <c r="AH121" i="8" s="1"/>
  <c r="AO89" i="8"/>
  <c r="AC136" i="5"/>
  <c r="AE257" i="6"/>
  <c r="J303" i="5"/>
  <c r="Y301" i="5"/>
  <c r="AF66" i="6"/>
  <c r="B243" i="8"/>
  <c r="W294" i="5"/>
  <c r="W292" i="5"/>
  <c r="W290" i="5"/>
  <c r="W288" i="5"/>
  <c r="W286" i="5"/>
  <c r="W206" i="5" s="1"/>
  <c r="W284" i="5"/>
  <c r="W287" i="5"/>
  <c r="W289" i="5"/>
  <c r="W295" i="5"/>
  <c r="W291" i="5"/>
  <c r="W293" i="5"/>
  <c r="W285" i="5"/>
  <c r="W205" i="5" s="1"/>
  <c r="AF291" i="3"/>
  <c r="AF371" i="3" s="1"/>
  <c r="AE290" i="3"/>
  <c r="AE370" i="3" s="1"/>
  <c r="AE289" i="3"/>
  <c r="J174" i="5"/>
  <c r="AM213" i="8"/>
  <c r="AM229" i="8" s="1"/>
  <c r="AM245" i="8" s="1"/>
  <c r="AM102" i="8"/>
  <c r="AM118" i="8" s="1"/>
  <c r="H420" i="3"/>
  <c r="W174" i="5"/>
  <c r="F291" i="3"/>
  <c r="F371" i="3" s="1"/>
  <c r="F419" i="3"/>
  <c r="AD144" i="5"/>
  <c r="AW418" i="3"/>
  <c r="AT418" i="3"/>
  <c r="P291" i="3"/>
  <c r="P371" i="3" s="1"/>
  <c r="AN356" i="3" a="1"/>
  <c r="AN356" i="3" s="1"/>
  <c r="AN308" i="3" s="1"/>
  <c r="T46" i="3"/>
  <c r="T36" i="3"/>
  <c r="T40" i="3" s="1"/>
  <c r="T42" i="3" s="1"/>
  <c r="T413" i="3" s="1"/>
  <c r="BO152" i="3"/>
  <c r="BO153" i="3"/>
  <c r="Q46" i="3"/>
  <c r="Q36" i="3"/>
  <c r="Q40" i="3" s="1"/>
  <c r="Q42" i="3" s="1"/>
  <c r="Q413" i="3" s="1"/>
  <c r="BA179" i="3"/>
  <c r="N109" i="6"/>
  <c r="N157" i="6"/>
  <c r="AE125" i="6"/>
  <c r="AU181" i="3"/>
  <c r="AP83" i="3"/>
  <c r="AA44" i="3"/>
  <c r="C40" i="2"/>
  <c r="O386" i="13"/>
  <c r="V299" i="13"/>
  <c r="V39" i="13"/>
  <c r="V38" i="13" s="1"/>
  <c r="B163" i="11"/>
  <c r="B179" i="11"/>
  <c r="AB134" i="11"/>
  <c r="Y201" i="9"/>
  <c r="Y298" i="9"/>
  <c r="I298" i="9"/>
  <c r="AO385" i="13"/>
  <c r="AL208" i="8"/>
  <c r="AL97" i="8"/>
  <c r="AO213" i="8"/>
  <c r="AO229" i="8" s="1"/>
  <c r="AO102" i="8"/>
  <c r="AO118" i="8" s="1"/>
  <c r="U303" i="6"/>
  <c r="AG256" i="13"/>
  <c r="AF259" i="13"/>
  <c r="AA179" i="13"/>
  <c r="AF131" i="13"/>
  <c r="Z24" i="13"/>
  <c r="Z25" i="13" s="1"/>
  <c r="Z28" i="13" s="1"/>
  <c r="Z26" i="13" s="1"/>
  <c r="L15" i="13"/>
  <c r="AF51" i="13"/>
  <c r="Z36" i="13"/>
  <c r="F266" i="12"/>
  <c r="E266" i="12"/>
  <c r="D266" i="12"/>
  <c r="F262" i="12"/>
  <c r="C266" i="12"/>
  <c r="E262" i="12"/>
  <c r="B266" i="12"/>
  <c r="D262" i="12"/>
  <c r="E257" i="12"/>
  <c r="E209" i="12" s="1"/>
  <c r="D257" i="12"/>
  <c r="D209" i="12" s="1"/>
  <c r="C257" i="12"/>
  <c r="B255" i="12"/>
  <c r="B207" i="12" s="1"/>
  <c r="B257" i="12"/>
  <c r="E256" i="12"/>
  <c r="E208" i="12" s="1"/>
  <c r="D265" i="12"/>
  <c r="H35" i="12"/>
  <c r="H36" i="12" s="1"/>
  <c r="H41" i="12" s="1"/>
  <c r="H37" i="12" s="1"/>
  <c r="C265" i="12"/>
  <c r="B265" i="12"/>
  <c r="C262" i="12"/>
  <c r="B262" i="12"/>
  <c r="F261" i="12"/>
  <c r="E261" i="12"/>
  <c r="C261" i="12"/>
  <c r="F265" i="12"/>
  <c r="E265" i="12"/>
  <c r="F258" i="12"/>
  <c r="C259" i="12"/>
  <c r="W299" i="12"/>
  <c r="W39" i="12"/>
  <c r="Q180" i="12"/>
  <c r="AE52" i="11"/>
  <c r="AD272" i="10"/>
  <c r="AD279" i="10"/>
  <c r="X39" i="10"/>
  <c r="X36" i="10" s="1"/>
  <c r="AD271" i="10"/>
  <c r="U206" i="10"/>
  <c r="U303" i="10"/>
  <c r="H241" i="11"/>
  <c r="AA304" i="10"/>
  <c r="AE54" i="11"/>
  <c r="AC305" i="10"/>
  <c r="AB282" i="9"/>
  <c r="AB285" i="9"/>
  <c r="AB288" i="9"/>
  <c r="AB291" i="9"/>
  <c r="AB281" i="9"/>
  <c r="AB201" i="9" s="1"/>
  <c r="AB287" i="9"/>
  <c r="AB283" i="9"/>
  <c r="AB286" i="9"/>
  <c r="AB290" i="9"/>
  <c r="AB280" i="9"/>
  <c r="AB200" i="9" s="1"/>
  <c r="AB289" i="9"/>
  <c r="AB284" i="9"/>
  <c r="P293" i="8"/>
  <c r="P309" i="8"/>
  <c r="G298" i="9"/>
  <c r="AD228" i="9"/>
  <c r="AD244" i="9" s="1"/>
  <c r="Y178" i="8"/>
  <c r="P179" i="8"/>
  <c r="I91" i="8"/>
  <c r="N15" i="8"/>
  <c r="N18" i="8"/>
  <c r="X287" i="8"/>
  <c r="X304" i="8"/>
  <c r="X288" i="8" s="1"/>
  <c r="AK208" i="8"/>
  <c r="AK224" i="8" s="1"/>
  <c r="AK97" i="8"/>
  <c r="R302" i="6"/>
  <c r="R286" i="6" s="1"/>
  <c r="AJ209" i="8"/>
  <c r="AJ98" i="8"/>
  <c r="F293" i="10"/>
  <c r="F296" i="10"/>
  <c r="F286" i="10"/>
  <c r="F206" i="10" s="1"/>
  <c r="F289" i="10"/>
  <c r="F292" i="10"/>
  <c r="F295" i="10"/>
  <c r="F297" i="10"/>
  <c r="F294" i="10"/>
  <c r="F290" i="10"/>
  <c r="F291" i="10"/>
  <c r="F287" i="10"/>
  <c r="F207" i="10" s="1"/>
  <c r="F288" i="10"/>
  <c r="F208" i="10" s="1"/>
  <c r="AG130" i="8"/>
  <c r="D26" i="8"/>
  <c r="I158" i="6"/>
  <c r="AG306" i="8"/>
  <c r="C106" i="8"/>
  <c r="C122" i="8" s="1"/>
  <c r="C249" i="8" s="1"/>
  <c r="Y301" i="6"/>
  <c r="R204" i="5"/>
  <c r="X177" i="8"/>
  <c r="Q214" i="6"/>
  <c r="Q230" i="6" s="1"/>
  <c r="Q246" i="6" s="1"/>
  <c r="Q212" i="6"/>
  <c r="Q228" i="6" s="1"/>
  <c r="Q244" i="6" s="1"/>
  <c r="Q210" i="6"/>
  <c r="Q226" i="6" s="1"/>
  <c r="Q242" i="6" s="1"/>
  <c r="Q208" i="6"/>
  <c r="Q224" i="6" s="1"/>
  <c r="Q240" i="6" s="1"/>
  <c r="Q206" i="6"/>
  <c r="Q222" i="6" s="1"/>
  <c r="Q238" i="6" s="1"/>
  <c r="Q204" i="6"/>
  <c r="Q248" i="6"/>
  <c r="Q213" i="6"/>
  <c r="Q229" i="6" s="1"/>
  <c r="Q245" i="6" s="1"/>
  <c r="Q209" i="6"/>
  <c r="Q225" i="6" s="1"/>
  <c r="Q241" i="6" s="1"/>
  <c r="Q205" i="6"/>
  <c r="Q215" i="6"/>
  <c r="Q231" i="6" s="1"/>
  <c r="Q247" i="6" s="1"/>
  <c r="Q207" i="6"/>
  <c r="Q223" i="6" s="1"/>
  <c r="Q239" i="6" s="1"/>
  <c r="Q211" i="6"/>
  <c r="Q227" i="6" s="1"/>
  <c r="Q243" i="6" s="1"/>
  <c r="AE39" i="8"/>
  <c r="AE300" i="8" s="1"/>
  <c r="AE43" i="8"/>
  <c r="AI216" i="8"/>
  <c r="AI232" i="8" s="1"/>
  <c r="AI105" i="8"/>
  <c r="AI121" i="8" s="1"/>
  <c r="AG66" i="6"/>
  <c r="U15" i="5"/>
  <c r="I290" i="3"/>
  <c r="I418" i="3"/>
  <c r="AR354" i="3" a="1"/>
  <c r="AR354" i="3" s="1"/>
  <c r="AR306" i="3" s="1"/>
  <c r="AI99" i="8"/>
  <c r="AI115" i="8" s="1"/>
  <c r="AI210" i="8"/>
  <c r="AI226" i="8" s="1"/>
  <c r="AI242" i="8" s="1"/>
  <c r="AE143" i="5"/>
  <c r="AG143" i="5" s="1"/>
  <c r="AG450" i="3"/>
  <c r="AG490" i="3"/>
  <c r="AT360" i="3" a="1"/>
  <c r="AT360" i="3" s="1"/>
  <c r="AT312" i="3" s="1"/>
  <c r="AT363" i="3" a="1"/>
  <c r="AT363" i="3" s="1"/>
  <c r="AT315" i="3" s="1"/>
  <c r="AP39" i="3"/>
  <c r="AT356" i="3" a="1"/>
  <c r="AT356" i="3" s="1"/>
  <c r="AT308" i="3" s="1"/>
  <c r="AT361" i="3" a="1"/>
  <c r="AT361" i="3" s="1"/>
  <c r="AT313" i="3" s="1"/>
  <c r="AT353" i="3" a="1"/>
  <c r="AT353" i="3" s="1"/>
  <c r="AT305" i="3" s="1"/>
  <c r="AT358" i="3" a="1"/>
  <c r="AT358" i="3" s="1"/>
  <c r="AT310" i="3" s="1"/>
  <c r="AT357" i="3" a="1"/>
  <c r="AT357" i="3" s="1"/>
  <c r="AT309" i="3" s="1"/>
  <c r="AC146" i="5"/>
  <c r="AU421" i="3"/>
  <c r="X181" i="3"/>
  <c r="X165" i="3"/>
  <c r="X164" i="3"/>
  <c r="L181" i="3"/>
  <c r="P420" i="3"/>
  <c r="P292" i="3" s="1"/>
  <c r="P372" i="3" s="1"/>
  <c r="K253" i="3"/>
  <c r="AN359" i="3" a="1"/>
  <c r="AN359" i="3" s="1"/>
  <c r="AN311" i="3" s="1"/>
  <c r="AL112" i="8"/>
  <c r="S287" i="5"/>
  <c r="S288" i="5"/>
  <c r="S293" i="5"/>
  <c r="Q179" i="3"/>
  <c r="Q162" i="3"/>
  <c r="AQ364" i="3" a="1"/>
  <c r="AQ364" i="3" s="1"/>
  <c r="AQ316" i="3" s="1"/>
  <c r="J385" i="13"/>
  <c r="T179" i="12"/>
  <c r="Z71" i="12"/>
  <c r="AA170" i="9"/>
  <c r="S280" i="9"/>
  <c r="S200" i="9" s="1"/>
  <c r="S283" i="9"/>
  <c r="S286" i="9"/>
  <c r="S291" i="9"/>
  <c r="S281" i="9"/>
  <c r="S201" i="9" s="1"/>
  <c r="S290" i="9"/>
  <c r="S289" i="9"/>
  <c r="S287" i="9"/>
  <c r="S285" i="9"/>
  <c r="S284" i="9"/>
  <c r="S282" i="9"/>
  <c r="S288" i="9"/>
  <c r="R280" i="9"/>
  <c r="R200" i="9" s="1"/>
  <c r="R283" i="9"/>
  <c r="R284" i="9"/>
  <c r="R291" i="9"/>
  <c r="R281" i="9"/>
  <c r="R201" i="9" s="1"/>
  <c r="R290" i="9"/>
  <c r="R282" i="9"/>
  <c r="R202" i="9" s="1"/>
  <c r="R289" i="9"/>
  <c r="R287" i="9"/>
  <c r="R285" i="9"/>
  <c r="R286" i="9"/>
  <c r="R288" i="9"/>
  <c r="AA34" i="8"/>
  <c r="AA35" i="8" s="1"/>
  <c r="AA41" i="8" s="1"/>
  <c r="AA36" i="8" s="1"/>
  <c r="AG262" i="8"/>
  <c r="AG263" i="8"/>
  <c r="AG264" i="8"/>
  <c r="AG259" i="8"/>
  <c r="AG261" i="8"/>
  <c r="AC175" i="6"/>
  <c r="AC159" i="6"/>
  <c r="N303" i="6"/>
  <c r="AG133" i="8"/>
  <c r="AF135" i="8"/>
  <c r="AF255" i="13"/>
  <c r="AA34" i="13"/>
  <c r="AA35" i="13" s="1"/>
  <c r="AA41" i="13" s="1"/>
  <c r="AA36" i="13" s="1"/>
  <c r="AH251" i="13"/>
  <c r="AK235" i="13"/>
  <c r="AL235" i="13"/>
  <c r="B259" i="13"/>
  <c r="K180" i="13"/>
  <c r="AW75" i="13"/>
  <c r="S13" i="13"/>
  <c r="S15" i="13" s="1"/>
  <c r="S46" i="13" s="1"/>
  <c r="AW72" i="13"/>
  <c r="AW73" i="13"/>
  <c r="AW65" i="13"/>
  <c r="AW69" i="13"/>
  <c r="AV69" i="13"/>
  <c r="BE386" i="13"/>
  <c r="AG35" i="13"/>
  <c r="AG41" i="13" s="1"/>
  <c r="AG36" i="13" s="1"/>
  <c r="AV74" i="13"/>
  <c r="F256" i="12"/>
  <c r="F208" i="12" s="1"/>
  <c r="K179" i="12"/>
  <c r="E260" i="12"/>
  <c r="N299" i="12"/>
  <c r="N39" i="12"/>
  <c r="Y299" i="12"/>
  <c r="Y39" i="12"/>
  <c r="R307" i="12"/>
  <c r="Y105" i="11"/>
  <c r="AE52" i="13"/>
  <c r="C96" i="11"/>
  <c r="C95" i="11"/>
  <c r="F23" i="11"/>
  <c r="F25" i="11" s="1"/>
  <c r="F28" i="11" s="1"/>
  <c r="F26" i="11" s="1"/>
  <c r="C105" i="11"/>
  <c r="C121" i="11" s="1"/>
  <c r="C99" i="11"/>
  <c r="C115" i="11" s="1"/>
  <c r="C100" i="11"/>
  <c r="C116" i="11" s="1"/>
  <c r="C103" i="11"/>
  <c r="C119" i="11" s="1"/>
  <c r="M171" i="11"/>
  <c r="C97" i="11"/>
  <c r="Y238" i="11"/>
  <c r="Y234" i="11"/>
  <c r="W38" i="10"/>
  <c r="W298" i="10"/>
  <c r="AB177" i="11"/>
  <c r="Y178" i="10"/>
  <c r="K281" i="9"/>
  <c r="K201" i="9" s="1"/>
  <c r="K284" i="9"/>
  <c r="K287" i="9"/>
  <c r="K286" i="9"/>
  <c r="K290" i="9"/>
  <c r="K288" i="9"/>
  <c r="K285" i="9"/>
  <c r="K280" i="9"/>
  <c r="K200" i="9" s="1"/>
  <c r="K282" i="9"/>
  <c r="K291" i="9"/>
  <c r="K289" i="9"/>
  <c r="K283" i="9"/>
  <c r="L308" i="8"/>
  <c r="AH271" i="8"/>
  <c r="V43" i="8"/>
  <c r="V39" i="8"/>
  <c r="V300" i="8" s="1"/>
  <c r="AM209" i="8"/>
  <c r="AM98" i="8"/>
  <c r="AM114" i="8" s="1"/>
  <c r="Q179" i="8"/>
  <c r="L161" i="8"/>
  <c r="L177" i="8"/>
  <c r="AJ217" i="8"/>
  <c r="AJ233" i="8" s="1"/>
  <c r="AJ106" i="8"/>
  <c r="AJ122" i="8" s="1"/>
  <c r="H219" i="8"/>
  <c r="H235" i="8" s="1"/>
  <c r="H35" i="8"/>
  <c r="Z39" i="8"/>
  <c r="Z300" i="8" s="1"/>
  <c r="Z43" i="8"/>
  <c r="Q15" i="6"/>
  <c r="Q18" i="6"/>
  <c r="Z302" i="6"/>
  <c r="G162" i="8"/>
  <c r="V248" i="6"/>
  <c r="V215" i="6"/>
  <c r="V231" i="6" s="1"/>
  <c r="V247" i="6" s="1"/>
  <c r="V213" i="6"/>
  <c r="V229" i="6" s="1"/>
  <c r="V245" i="6" s="1"/>
  <c r="V211" i="6"/>
  <c r="V227" i="6" s="1"/>
  <c r="V243" i="6" s="1"/>
  <c r="V209" i="6"/>
  <c r="V225" i="6" s="1"/>
  <c r="V241" i="6" s="1"/>
  <c r="V207" i="6"/>
  <c r="V205" i="6"/>
  <c r="V208" i="6"/>
  <c r="V224" i="6" s="1"/>
  <c r="V240" i="6" s="1"/>
  <c r="V210" i="6"/>
  <c r="V226" i="6" s="1"/>
  <c r="V242" i="6" s="1"/>
  <c r="V206" i="6"/>
  <c r="V222" i="6" s="1"/>
  <c r="V238" i="6" s="1"/>
  <c r="V214" i="6"/>
  <c r="V230" i="6" s="1"/>
  <c r="V246" i="6" s="1"/>
  <c r="V212" i="6"/>
  <c r="V228" i="6" s="1"/>
  <c r="V244" i="6" s="1"/>
  <c r="V204" i="6"/>
  <c r="W175" i="6"/>
  <c r="AJ216" i="8"/>
  <c r="AJ232" i="8" s="1"/>
  <c r="AJ105" i="8"/>
  <c r="AJ121" i="8" s="1"/>
  <c r="AA215" i="6"/>
  <c r="AA231" i="6" s="1"/>
  <c r="AA247" i="6" s="1"/>
  <c r="AA213" i="6"/>
  <c r="AA229" i="6" s="1"/>
  <c r="AA245" i="6" s="1"/>
  <c r="AA211" i="6"/>
  <c r="AA227" i="6" s="1"/>
  <c r="AA243" i="6" s="1"/>
  <c r="AA209" i="6"/>
  <c r="AA225" i="6" s="1"/>
  <c r="AA241" i="6" s="1"/>
  <c r="AA207" i="6"/>
  <c r="AA223" i="6" s="1"/>
  <c r="AA239" i="6" s="1"/>
  <c r="AA205" i="6"/>
  <c r="AA214" i="6"/>
  <c r="AA230" i="6" s="1"/>
  <c r="AA246" i="6" s="1"/>
  <c r="AA210" i="6"/>
  <c r="AA226" i="6" s="1"/>
  <c r="AA242" i="6" s="1"/>
  <c r="AA206" i="6"/>
  <c r="AA204" i="6"/>
  <c r="AA212" i="6"/>
  <c r="AA228" i="6" s="1"/>
  <c r="AA244" i="6" s="1"/>
  <c r="AA208" i="6"/>
  <c r="AA224" i="6" s="1"/>
  <c r="AA240" i="6" s="1"/>
  <c r="AA248" i="6"/>
  <c r="AF175" i="5"/>
  <c r="B244" i="8"/>
  <c r="AG257" i="5"/>
  <c r="Y157" i="6"/>
  <c r="Y109" i="6"/>
  <c r="AM207" i="8"/>
  <c r="AM96" i="8"/>
  <c r="BB363" i="3" a="1"/>
  <c r="BB363" i="3" s="1"/>
  <c r="BB315" i="3" s="1"/>
  <c r="AF50" i="5"/>
  <c r="AE50" i="5"/>
  <c r="AD147" i="5"/>
  <c r="I180" i="3"/>
  <c r="I163" i="3"/>
  <c r="AS419" i="3"/>
  <c r="BG420" i="3"/>
  <c r="AN362" i="3" a="1"/>
  <c r="AN362" i="3" s="1"/>
  <c r="AN314" i="3" s="1"/>
  <c r="AL223" i="8"/>
  <c r="AF419" i="3"/>
  <c r="AO178" i="3"/>
  <c r="AO179" i="3"/>
  <c r="O253" i="3"/>
  <c r="E299" i="13"/>
  <c r="E39" i="13"/>
  <c r="E38" i="13" s="1"/>
  <c r="H299" i="13"/>
  <c r="H39" i="13"/>
  <c r="H38" i="13" s="1"/>
  <c r="E179" i="13"/>
  <c r="BA179" i="13"/>
  <c r="B256" i="13"/>
  <c r="B260" i="13"/>
  <c r="AF133" i="13"/>
  <c r="AH133" i="13" s="1"/>
  <c r="AJ385" i="13"/>
  <c r="AH71" i="13"/>
  <c r="AG71" i="13"/>
  <c r="BE71" i="13"/>
  <c r="U179" i="12"/>
  <c r="U307" i="12"/>
  <c r="O291" i="13"/>
  <c r="O294" i="13"/>
  <c r="O297" i="13"/>
  <c r="O293" i="13"/>
  <c r="O287" i="13"/>
  <c r="O207" i="13" s="1"/>
  <c r="O290" i="13"/>
  <c r="O295" i="13"/>
  <c r="O296" i="13"/>
  <c r="O298" i="13"/>
  <c r="O289" i="13"/>
  <c r="O209" i="13" s="1"/>
  <c r="O288" i="13"/>
  <c r="O208" i="13" s="1"/>
  <c r="O292" i="13"/>
  <c r="M178" i="12"/>
  <c r="AC176" i="11"/>
  <c r="AF52" i="13"/>
  <c r="M239" i="11"/>
  <c r="E12" i="11"/>
  <c r="B86" i="11"/>
  <c r="B85" i="11"/>
  <c r="B82" i="11"/>
  <c r="B81" i="11"/>
  <c r="B87" i="11"/>
  <c r="B88" i="11"/>
  <c r="G171" i="11"/>
  <c r="AA50" i="11"/>
  <c r="AC50" i="11" s="1"/>
  <c r="U10" i="11"/>
  <c r="U11" i="11" s="1"/>
  <c r="U16" i="11" s="1"/>
  <c r="U15" i="11" s="1"/>
  <c r="AA53" i="11"/>
  <c r="AA57" i="11"/>
  <c r="AA51" i="11"/>
  <c r="AC51" i="11" s="1"/>
  <c r="AA56" i="11"/>
  <c r="AA49" i="11"/>
  <c r="AC49" i="11" s="1"/>
  <c r="T10" i="11"/>
  <c r="T11" i="11" s="1"/>
  <c r="T16" i="11" s="1"/>
  <c r="T15" i="11" s="1"/>
  <c r="Z55" i="11"/>
  <c r="Z56" i="11"/>
  <c r="Z57" i="11"/>
  <c r="D297" i="9"/>
  <c r="D200" i="9"/>
  <c r="N238" i="11"/>
  <c r="N234" i="11"/>
  <c r="P123" i="11"/>
  <c r="Q200" i="9"/>
  <c r="Q297" i="9"/>
  <c r="AB171" i="9"/>
  <c r="S298" i="9"/>
  <c r="AB298" i="9"/>
  <c r="E201" i="9"/>
  <c r="E304" i="10"/>
  <c r="B292" i="11"/>
  <c r="B288" i="11"/>
  <c r="B295" i="11"/>
  <c r="B291" i="11"/>
  <c r="B287" i="11"/>
  <c r="B294" i="11"/>
  <c r="B290" i="11"/>
  <c r="B293" i="11"/>
  <c r="B296" i="11"/>
  <c r="B286" i="11"/>
  <c r="B297" i="11"/>
  <c r="B289" i="11"/>
  <c r="AB305" i="8"/>
  <c r="AB288" i="8"/>
  <c r="N295" i="10"/>
  <c r="N288" i="10"/>
  <c r="N291" i="10"/>
  <c r="N294" i="10"/>
  <c r="N297" i="10"/>
  <c r="N296" i="10"/>
  <c r="N292" i="10"/>
  <c r="N289" i="10"/>
  <c r="N286" i="10"/>
  <c r="N206" i="10" s="1"/>
  <c r="N293" i="10"/>
  <c r="N287" i="10"/>
  <c r="N290" i="10"/>
  <c r="AM214" i="8"/>
  <c r="AM230" i="8" s="1"/>
  <c r="AM103" i="8"/>
  <c r="AM119" i="8" s="1"/>
  <c r="R103" i="8"/>
  <c r="R119" i="8" s="1"/>
  <c r="R246" i="8" s="1"/>
  <c r="R96" i="8"/>
  <c r="R102" i="8"/>
  <c r="R118" i="8" s="1"/>
  <c r="R97" i="8"/>
  <c r="R98" i="8"/>
  <c r="R114" i="8" s="1"/>
  <c r="R104" i="8"/>
  <c r="R120" i="8" s="1"/>
  <c r="R99" i="8"/>
  <c r="R115" i="8" s="1"/>
  <c r="R242" i="8" s="1"/>
  <c r="R105" i="8"/>
  <c r="R121" i="8" s="1"/>
  <c r="R248" i="8" s="1"/>
  <c r="R106" i="8"/>
  <c r="R122" i="8" s="1"/>
  <c r="R249" i="8" s="1"/>
  <c r="R107" i="8"/>
  <c r="R123" i="8" s="1"/>
  <c r="R250" i="8" s="1"/>
  <c r="R100" i="8"/>
  <c r="R116" i="8" s="1"/>
  <c r="R243" i="8" s="1"/>
  <c r="R101" i="8"/>
  <c r="R117" i="8" s="1"/>
  <c r="R244" i="8" s="1"/>
  <c r="R251" i="8"/>
  <c r="Q225" i="8"/>
  <c r="Q241" i="8" s="1"/>
  <c r="Q289" i="8"/>
  <c r="Q43" i="8"/>
  <c r="Q39" i="8"/>
  <c r="Q300" i="8" s="1"/>
  <c r="O242" i="8"/>
  <c r="AJ214" i="8"/>
  <c r="AJ230" i="8" s="1"/>
  <c r="AJ103" i="8"/>
  <c r="AJ119" i="8" s="1"/>
  <c r="AM306" i="8"/>
  <c r="I243" i="6"/>
  <c r="AI96" i="8"/>
  <c r="AI207" i="8"/>
  <c r="AI91" i="8"/>
  <c r="AC295" i="5"/>
  <c r="AC293" i="5"/>
  <c r="AC291" i="5"/>
  <c r="AC289" i="5"/>
  <c r="AC287" i="5"/>
  <c r="AC285" i="5"/>
  <c r="AC288" i="5"/>
  <c r="AC294" i="5"/>
  <c r="AC284" i="5"/>
  <c r="AC290" i="5"/>
  <c r="AC286" i="5"/>
  <c r="AC292" i="5"/>
  <c r="AA282" i="9"/>
  <c r="AA285" i="9"/>
  <c r="AA288" i="9"/>
  <c r="AA283" i="9"/>
  <c r="AA281" i="9"/>
  <c r="AA201" i="9" s="1"/>
  <c r="AA290" i="9"/>
  <c r="AA291" i="9"/>
  <c r="AA287" i="9"/>
  <c r="AA286" i="9"/>
  <c r="AA280" i="9"/>
  <c r="AA200" i="9" s="1"/>
  <c r="AA289" i="9"/>
  <c r="AA284" i="9"/>
  <c r="D301" i="5"/>
  <c r="E215" i="6"/>
  <c r="E231" i="6" s="1"/>
  <c r="E247" i="6" s="1"/>
  <c r="E213" i="6"/>
  <c r="E229" i="6" s="1"/>
  <c r="E245" i="6" s="1"/>
  <c r="E211" i="6"/>
  <c r="E227" i="6" s="1"/>
  <c r="E243" i="6" s="1"/>
  <c r="E209" i="6"/>
  <c r="E225" i="6" s="1"/>
  <c r="E241" i="6" s="1"/>
  <c r="E207" i="6"/>
  <c r="E223" i="6" s="1"/>
  <c r="E239" i="6" s="1"/>
  <c r="E205" i="6"/>
  <c r="E212" i="6"/>
  <c r="E228" i="6" s="1"/>
  <c r="E244" i="6" s="1"/>
  <c r="E208" i="6"/>
  <c r="E224" i="6" s="1"/>
  <c r="E240" i="6" s="1"/>
  <c r="E204" i="6"/>
  <c r="E206" i="6"/>
  <c r="E222" i="6" s="1"/>
  <c r="E238" i="6" s="1"/>
  <c r="E248" i="6"/>
  <c r="E210" i="6"/>
  <c r="E226" i="6" s="1"/>
  <c r="E242" i="6" s="1"/>
  <c r="E214" i="6"/>
  <c r="E230" i="6" s="1"/>
  <c r="E246" i="6" s="1"/>
  <c r="G174" i="5"/>
  <c r="W13" i="5"/>
  <c r="W15" i="5" s="1"/>
  <c r="AC65" i="5"/>
  <c r="AC68" i="5"/>
  <c r="AC66" i="5"/>
  <c r="AC67" i="5"/>
  <c r="AC70" i="5"/>
  <c r="AC71" i="5"/>
  <c r="B213" i="8"/>
  <c r="B229" i="8" s="1"/>
  <c r="B245" i="8" s="1"/>
  <c r="Y34" i="6"/>
  <c r="Y35" i="6" s="1"/>
  <c r="Y38" i="6" s="1"/>
  <c r="Y36" i="6" s="1"/>
  <c r="AE262" i="6"/>
  <c r="AE258" i="6"/>
  <c r="AE260" i="6"/>
  <c r="AD261" i="6"/>
  <c r="AE252" i="6"/>
  <c r="AD259" i="6"/>
  <c r="AE254" i="6"/>
  <c r="AD257" i="6"/>
  <c r="AD258" i="6"/>
  <c r="AD260" i="6"/>
  <c r="AE256" i="6"/>
  <c r="AD256" i="6"/>
  <c r="B6" i="5"/>
  <c r="AH70" i="6"/>
  <c r="X10" i="6"/>
  <c r="X11" i="6" s="1"/>
  <c r="X16" i="6" s="1"/>
  <c r="AD55" i="6"/>
  <c r="AD51" i="6"/>
  <c r="AD54" i="6"/>
  <c r="AM210" i="8"/>
  <c r="AM226" i="8" s="1"/>
  <c r="AM99" i="8"/>
  <c r="BB354" i="3" a="1"/>
  <c r="BB354" i="3" s="1"/>
  <c r="BB306" i="3" s="1"/>
  <c r="Y354" i="5"/>
  <c r="Y355" i="5" s="1"/>
  <c r="Y11" i="5"/>
  <c r="Y16" i="5" s="1"/>
  <c r="Y15" i="5" s="1"/>
  <c r="Y163" i="3"/>
  <c r="Y179" i="3"/>
  <c r="Y162" i="3"/>
  <c r="AH263" i="3"/>
  <c r="AB34" i="3"/>
  <c r="AH259" i="3"/>
  <c r="AJ258" i="3" s="1"/>
  <c r="AG267" i="3"/>
  <c r="AH262" i="3"/>
  <c r="AG258" i="3"/>
  <c r="AH265" i="3"/>
  <c r="AG266" i="3"/>
  <c r="AG264" i="3"/>
  <c r="AH260" i="3"/>
  <c r="AG263" i="3"/>
  <c r="AH258" i="3"/>
  <c r="AG261" i="3"/>
  <c r="AH257" i="3"/>
  <c r="AH261" i="3"/>
  <c r="AH266" i="3"/>
  <c r="AA291" i="3"/>
  <c r="AA371" i="3" s="1"/>
  <c r="AA419" i="3"/>
  <c r="AG260" i="3"/>
  <c r="AN360" i="3" a="1"/>
  <c r="AN360" i="3" s="1"/>
  <c r="AN312" i="3" s="1"/>
  <c r="AL91" i="8"/>
  <c r="AG175" i="6"/>
  <c r="AF36" i="3"/>
  <c r="AF46" i="3"/>
  <c r="AB289" i="3"/>
  <c r="Q77" i="5"/>
  <c r="Q93" i="5" s="1"/>
  <c r="BF356" i="3" a="1"/>
  <c r="BF356" i="3" s="1"/>
  <c r="BF308" i="3" s="1"/>
  <c r="AI473" i="3"/>
  <c r="C255" i="12"/>
  <c r="C207" i="12" s="1"/>
  <c r="AC305" i="12"/>
  <c r="AN384" i="13"/>
  <c r="H13" i="13"/>
  <c r="H15" i="13" s="1"/>
  <c r="AL71" i="13"/>
  <c r="AL66" i="13"/>
  <c r="AK68" i="13"/>
  <c r="AC272" i="12"/>
  <c r="B299" i="13"/>
  <c r="B39" i="13"/>
  <c r="B38" i="13" s="1"/>
  <c r="B260" i="12"/>
  <c r="E259" i="12"/>
  <c r="L179" i="12"/>
  <c r="AB7" i="12"/>
  <c r="BA91" i="12"/>
  <c r="E249" i="11"/>
  <c r="B213" i="11"/>
  <c r="B229" i="11" s="1"/>
  <c r="C104" i="11"/>
  <c r="C120" i="11" s="1"/>
  <c r="AA52" i="11"/>
  <c r="G305" i="10"/>
  <c r="B84" i="11"/>
  <c r="B116" i="11" s="1"/>
  <c r="D35" i="11"/>
  <c r="D40" i="11" s="1"/>
  <c r="D36" i="11" s="1"/>
  <c r="X305" i="10"/>
  <c r="Q246" i="11"/>
  <c r="AA65" i="12"/>
  <c r="AC65" i="12" s="1"/>
  <c r="T171" i="11"/>
  <c r="AA48" i="11"/>
  <c r="AB293" i="10"/>
  <c r="AB296" i="10"/>
  <c r="AB286" i="10"/>
  <c r="AB206" i="10" s="1"/>
  <c r="AB289" i="10"/>
  <c r="AB292" i="10"/>
  <c r="AB295" i="10"/>
  <c r="AB297" i="10"/>
  <c r="AB291" i="10"/>
  <c r="AB288" i="10"/>
  <c r="AB290" i="10"/>
  <c r="AB287" i="10"/>
  <c r="AB207" i="10" s="1"/>
  <c r="AB294" i="10"/>
  <c r="U305" i="8"/>
  <c r="U288" i="8"/>
  <c r="Q298" i="10"/>
  <c r="Q38" i="10"/>
  <c r="U179" i="8"/>
  <c r="U163" i="8" s="1"/>
  <c r="AD290" i="8"/>
  <c r="AD289" i="8"/>
  <c r="C161" i="8"/>
  <c r="J13" i="8"/>
  <c r="AH68" i="8"/>
  <c r="AH71" i="8"/>
  <c r="AH73" i="8"/>
  <c r="AH67" i="8"/>
  <c r="AH72" i="8"/>
  <c r="AH64" i="8"/>
  <c r="AH65" i="8"/>
  <c r="AH70" i="8"/>
  <c r="AH69" i="8"/>
  <c r="Q247" i="8"/>
  <c r="AC34" i="8"/>
  <c r="AC35" i="8" s="1"/>
  <c r="AC41" i="8" s="1"/>
  <c r="AC36" i="8" s="1"/>
  <c r="AI258" i="8"/>
  <c r="AI255" i="8"/>
  <c r="AI257" i="8"/>
  <c r="AJ102" i="8"/>
  <c r="AJ118" i="8" s="1"/>
  <c r="AJ213" i="8"/>
  <c r="AJ229" i="8" s="1"/>
  <c r="AJ245" i="8" s="1"/>
  <c r="AE301" i="6"/>
  <c r="V18" i="8"/>
  <c r="V15" i="8"/>
  <c r="V20" i="8" s="1"/>
  <c r="Z232" i="6"/>
  <c r="AF78" i="6"/>
  <c r="AE86" i="6"/>
  <c r="AH86" i="6" s="1"/>
  <c r="AF79" i="6"/>
  <c r="Z27" i="6"/>
  <c r="AD150" i="6"/>
  <c r="AD148" i="6"/>
  <c r="AD146" i="6"/>
  <c r="AD147" i="6"/>
  <c r="AF142" i="6"/>
  <c r="AE146" i="6"/>
  <c r="AE144" i="6"/>
  <c r="AE142" i="6"/>
  <c r="I245" i="6"/>
  <c r="AF141" i="6"/>
  <c r="AE4" i="6"/>
  <c r="AE6" i="6" s="1"/>
  <c r="AH66" i="8"/>
  <c r="AG70" i="6"/>
  <c r="AP421" i="3"/>
  <c r="B214" i="8"/>
  <c r="B230" i="8" s="1"/>
  <c r="B246" i="8" s="1"/>
  <c r="AF132" i="8"/>
  <c r="AA175" i="6"/>
  <c r="AA159" i="6" s="1"/>
  <c r="I174" i="5"/>
  <c r="AM208" i="8"/>
  <c r="AM97" i="8"/>
  <c r="AM113" i="8" s="1"/>
  <c r="BB361" i="3" a="1"/>
  <c r="BB361" i="3" s="1"/>
  <c r="BB313" i="3" s="1"/>
  <c r="AQ356" i="3" a="1"/>
  <c r="AQ356" i="3" s="1"/>
  <c r="AQ308" i="3" s="1"/>
  <c r="C162" i="3"/>
  <c r="C179" i="3"/>
  <c r="W179" i="3"/>
  <c r="AT355" i="3" a="1"/>
  <c r="AT355" i="3" s="1"/>
  <c r="AT307" i="3" s="1"/>
  <c r="Q109" i="6"/>
  <c r="Q157" i="6"/>
  <c r="BC358" i="3" a="1"/>
  <c r="BC358" i="3" s="1"/>
  <c r="BC310" i="3" s="1"/>
  <c r="BF361" i="3" a="1"/>
  <c r="BF361" i="3" s="1"/>
  <c r="BF313" i="3" s="1"/>
  <c r="BC419" i="3"/>
  <c r="AM87" i="3"/>
  <c r="BB358" i="3" a="1"/>
  <c r="BB358" i="3" s="1"/>
  <c r="BB310" i="3" s="1"/>
  <c r="K27" i="2"/>
  <c r="L24" i="2"/>
  <c r="H387" i="13"/>
  <c r="AR178" i="13"/>
  <c r="AO177" i="13"/>
  <c r="D307" i="12"/>
  <c r="D210" i="12"/>
  <c r="AX75" i="13"/>
  <c r="AX68" i="13"/>
  <c r="T13" i="13"/>
  <c r="T15" i="13" s="1"/>
  <c r="T46" i="13" s="1"/>
  <c r="AX72" i="13"/>
  <c r="AX73" i="13"/>
  <c r="AX65" i="13"/>
  <c r="AX66" i="13"/>
  <c r="AE262" i="13"/>
  <c r="AT178" i="13"/>
  <c r="BB181" i="13"/>
  <c r="AL178" i="13"/>
  <c r="BD179" i="13"/>
  <c r="AZ68" i="13"/>
  <c r="AF54" i="13"/>
  <c r="X178" i="12"/>
  <c r="X299" i="13"/>
  <c r="X39" i="13"/>
  <c r="X38" i="13" s="1"/>
  <c r="C260" i="12"/>
  <c r="AV67" i="13"/>
  <c r="S180" i="12"/>
  <c r="AZ71" i="13"/>
  <c r="J298" i="11"/>
  <c r="J38" i="11"/>
  <c r="C213" i="11"/>
  <c r="AB303" i="11"/>
  <c r="AB129" i="11"/>
  <c r="B89" i="11"/>
  <c r="B232" i="11" s="1"/>
  <c r="B306" i="10"/>
  <c r="AE55" i="11"/>
  <c r="Z70" i="12"/>
  <c r="D178" i="10"/>
  <c r="B214" i="11"/>
  <c r="B230" i="11" s="1"/>
  <c r="AA134" i="11"/>
  <c r="AC134" i="11" s="1"/>
  <c r="M170" i="9"/>
  <c r="M301" i="9"/>
  <c r="U162" i="8"/>
  <c r="J180" i="8"/>
  <c r="Q162" i="8"/>
  <c r="AL56" i="8"/>
  <c r="AD36" i="8"/>
  <c r="AN216" i="8"/>
  <c r="AN232" i="8" s="1"/>
  <c r="AN105" i="8"/>
  <c r="AN121" i="8" s="1"/>
  <c r="Q226" i="8"/>
  <c r="Q242" i="8" s="1"/>
  <c r="Q290" i="8"/>
  <c r="P289" i="8"/>
  <c r="P225" i="8"/>
  <c r="P241" i="8" s="1"/>
  <c r="I99" i="8"/>
  <c r="I115" i="8" s="1"/>
  <c r="I105" i="8"/>
  <c r="I121" i="8" s="1"/>
  <c r="I98" i="8"/>
  <c r="I114" i="8" s="1"/>
  <c r="I102" i="8"/>
  <c r="I118" i="8" s="1"/>
  <c r="I103" i="8"/>
  <c r="I119" i="8" s="1"/>
  <c r="I96" i="8"/>
  <c r="I97" i="8"/>
  <c r="I104" i="8"/>
  <c r="I120" i="8" s="1"/>
  <c r="I100" i="8"/>
  <c r="I116" i="8" s="1"/>
  <c r="I106" i="8"/>
  <c r="I122" i="8" s="1"/>
  <c r="I101" i="8"/>
  <c r="I117" i="8" s="1"/>
  <c r="I107" i="8"/>
  <c r="I123" i="8" s="1"/>
  <c r="AN306" i="8"/>
  <c r="AH14" i="8"/>
  <c r="AI4" i="8"/>
  <c r="AK5" i="8"/>
  <c r="AI305" i="8"/>
  <c r="AD285" i="6"/>
  <c r="AD284" i="6"/>
  <c r="F303" i="6"/>
  <c r="AG129" i="8"/>
  <c r="F205" i="5"/>
  <c r="F302" i="5"/>
  <c r="AC279" i="10"/>
  <c r="I247" i="6"/>
  <c r="AB110" i="6"/>
  <c r="AB158" i="6"/>
  <c r="O6" i="5"/>
  <c r="K419" i="3"/>
  <c r="K291" i="3" s="1"/>
  <c r="AD288" i="8"/>
  <c r="T419" i="3"/>
  <c r="B247" i="8"/>
  <c r="V109" i="6"/>
  <c r="V157" i="6"/>
  <c r="AM100" i="8"/>
  <c r="AM116" i="8" s="1"/>
  <c r="AM211" i="8"/>
  <c r="AM227" i="8" s="1"/>
  <c r="BB362" i="3" a="1"/>
  <c r="BB362" i="3" s="1"/>
  <c r="BB314" i="3" s="1"/>
  <c r="AQ355" i="3" a="1"/>
  <c r="AQ355" i="3" s="1"/>
  <c r="AQ307" i="3" s="1"/>
  <c r="Y36" i="3"/>
  <c r="Y40" i="3" s="1"/>
  <c r="Y42" i="3" s="1"/>
  <c r="Y413" i="3" s="1"/>
  <c r="Y46" i="3"/>
  <c r="B419" i="3"/>
  <c r="AX179" i="3"/>
  <c r="AK82" i="3"/>
  <c r="P302" i="5"/>
  <c r="T162" i="3"/>
  <c r="T179" i="3"/>
  <c r="T163" i="3" s="1"/>
  <c r="AE287" i="3"/>
  <c r="AP88" i="3"/>
  <c r="V253" i="3"/>
  <c r="BF354" i="3" a="1"/>
  <c r="BF354" i="3" s="1"/>
  <c r="BF306" i="3" s="1"/>
  <c r="AG419" i="3"/>
  <c r="G26" i="2"/>
  <c r="G27" i="2" s="1"/>
  <c r="AE25" i="3"/>
  <c r="AE28" i="3" s="1"/>
  <c r="AE26" i="3" s="1"/>
  <c r="AN178" i="3"/>
  <c r="AN179" i="3"/>
  <c r="AN180" i="3" s="1"/>
  <c r="AQ178" i="3"/>
  <c r="AH473" i="3"/>
  <c r="AG152" i="3"/>
  <c r="AS178" i="3"/>
  <c r="AS179" i="3"/>
  <c r="AT179" i="3"/>
  <c r="AT178" i="3"/>
  <c r="Q298" i="12"/>
  <c r="Q294" i="12"/>
  <c r="Q289" i="12"/>
  <c r="Q209" i="12" s="1"/>
  <c r="Q293" i="12"/>
  <c r="Q292" i="12"/>
  <c r="Q288" i="12"/>
  <c r="Q208" i="12" s="1"/>
  <c r="Q296" i="12"/>
  <c r="Q287" i="12"/>
  <c r="Q207" i="12" s="1"/>
  <c r="Q295" i="12"/>
  <c r="Q291" i="12"/>
  <c r="Q290" i="12"/>
  <c r="Q210" i="12" s="1"/>
  <c r="Q297" i="12"/>
  <c r="J179" i="13"/>
  <c r="AE257" i="13"/>
  <c r="X177" i="13"/>
  <c r="AF137" i="13"/>
  <c r="AP177" i="13"/>
  <c r="AP386" i="13"/>
  <c r="B305" i="12"/>
  <c r="W306" i="12"/>
  <c r="AE299" i="13"/>
  <c r="AE39" i="13"/>
  <c r="AE38" i="13" s="1"/>
  <c r="BG71" i="13"/>
  <c r="BF71" i="13"/>
  <c r="BA73" i="13"/>
  <c r="BA66" i="13"/>
  <c r="BA65" i="13"/>
  <c r="W13" i="13"/>
  <c r="W15" i="13" s="1"/>
  <c r="W46" i="13" s="1"/>
  <c r="I304" i="12"/>
  <c r="AE53" i="13"/>
  <c r="P180" i="12"/>
  <c r="AB59" i="12"/>
  <c r="D260" i="12"/>
  <c r="AA72" i="12"/>
  <c r="Z68" i="12"/>
  <c r="Z74" i="12"/>
  <c r="B215" i="11"/>
  <c r="K247" i="11"/>
  <c r="G292" i="13"/>
  <c r="G289" i="13"/>
  <c r="G209" i="13" s="1"/>
  <c r="G288" i="13"/>
  <c r="G208" i="13" s="1"/>
  <c r="G295" i="13"/>
  <c r="G294" i="13"/>
  <c r="G298" i="13"/>
  <c r="G287" i="13"/>
  <c r="G207" i="13" s="1"/>
  <c r="B95" i="11"/>
  <c r="E23" i="11"/>
  <c r="E25" i="11" s="1"/>
  <c r="E28" i="11" s="1"/>
  <c r="E26" i="11" s="1"/>
  <c r="B105" i="11"/>
  <c r="B101" i="11"/>
  <c r="B207" i="11"/>
  <c r="B211" i="11"/>
  <c r="C211" i="11"/>
  <c r="C227" i="11" s="1"/>
  <c r="C210" i="11"/>
  <c r="C226" i="11" s="1"/>
  <c r="B210" i="11"/>
  <c r="C206" i="11"/>
  <c r="B206" i="11"/>
  <c r="C215" i="11"/>
  <c r="C231" i="11" s="1"/>
  <c r="E33" i="11"/>
  <c r="E35" i="11" s="1"/>
  <c r="E40" i="11" s="1"/>
  <c r="E36" i="11" s="1"/>
  <c r="C216" i="11"/>
  <c r="C232" i="11" s="1"/>
  <c r="B83" i="11"/>
  <c r="U171" i="11"/>
  <c r="AA73" i="12"/>
  <c r="Z54" i="11"/>
  <c r="J15" i="11"/>
  <c r="C298" i="11"/>
  <c r="C38" i="11"/>
  <c r="AC153" i="10"/>
  <c r="K123" i="11"/>
  <c r="C214" i="11"/>
  <c r="C230" i="11" s="1"/>
  <c r="Z53" i="11"/>
  <c r="F282" i="9"/>
  <c r="F285" i="9"/>
  <c r="F288" i="9"/>
  <c r="F291" i="9"/>
  <c r="F281" i="9"/>
  <c r="F287" i="9"/>
  <c r="F284" i="9"/>
  <c r="F290" i="9"/>
  <c r="F286" i="9"/>
  <c r="F280" i="9"/>
  <c r="F200" i="9" s="1"/>
  <c r="F289" i="9"/>
  <c r="F283" i="9"/>
  <c r="R246" i="11"/>
  <c r="C178" i="8"/>
  <c r="U160" i="6"/>
  <c r="Q248" i="8"/>
  <c r="D243" i="8"/>
  <c r="AI102" i="8"/>
  <c r="AI118" i="8" s="1"/>
  <c r="AI213" i="8"/>
  <c r="AI229" i="8" s="1"/>
  <c r="AI245" i="8" s="1"/>
  <c r="AJ5" i="8"/>
  <c r="H109" i="6"/>
  <c r="H236" i="6" s="1"/>
  <c r="H157" i="6"/>
  <c r="AJ305" i="8"/>
  <c r="AF135" i="6"/>
  <c r="AH135" i="6" s="1"/>
  <c r="AG135" i="6"/>
  <c r="AF71" i="6"/>
  <c r="U157" i="6"/>
  <c r="AH53" i="5"/>
  <c r="AF53" i="5"/>
  <c r="AE53" i="5"/>
  <c r="AG53" i="5" s="1"/>
  <c r="M291" i="3"/>
  <c r="M371" i="3" s="1"/>
  <c r="M290" i="3"/>
  <c r="T8" i="4"/>
  <c r="W204" i="5"/>
  <c r="Y110" i="6"/>
  <c r="Y158" i="6"/>
  <c r="O8" i="4"/>
  <c r="BB355" i="3" a="1"/>
  <c r="BB355" i="3" s="1"/>
  <c r="BB307" i="3" s="1"/>
  <c r="G507" i="3"/>
  <c r="G17" i="3"/>
  <c r="AS358" i="3" a="1"/>
  <c r="AS358" i="3" s="1"/>
  <c r="AS310" i="3" s="1"/>
  <c r="AS363" i="3" a="1"/>
  <c r="AS363" i="3" s="1"/>
  <c r="AS315" i="3" s="1"/>
  <c r="AS356" i="3" a="1"/>
  <c r="AS356" i="3" s="1"/>
  <c r="AS308" i="3" s="1"/>
  <c r="AS360" i="3" a="1"/>
  <c r="AS360" i="3" s="1"/>
  <c r="AS312" i="3" s="1"/>
  <c r="AO39" i="3"/>
  <c r="AS357" i="3" a="1"/>
  <c r="AS357" i="3" s="1"/>
  <c r="AS309" i="3" s="1"/>
  <c r="AS354" i="3" a="1"/>
  <c r="AS354" i="3" s="1"/>
  <c r="AS306" i="3" s="1"/>
  <c r="AS364" i="3" a="1"/>
  <c r="AS364" i="3" s="1"/>
  <c r="AS316" i="3" s="1"/>
  <c r="AE61" i="5"/>
  <c r="U370" i="3"/>
  <c r="R301" i="5"/>
  <c r="BF359" i="3" a="1"/>
  <c r="BF359" i="3" s="1"/>
  <c r="BF311" i="3" s="1"/>
  <c r="AD44" i="3"/>
  <c r="F40" i="2"/>
  <c r="AE163" i="3"/>
  <c r="V240" i="9"/>
  <c r="U154" i="9"/>
  <c r="AD266" i="9"/>
  <c r="AG178" i="8"/>
  <c r="E161" i="8"/>
  <c r="AC147" i="9"/>
  <c r="Q161" i="8"/>
  <c r="J175" i="6"/>
  <c r="J159" i="6"/>
  <c r="N243" i="8"/>
  <c r="AG135" i="8"/>
  <c r="AA24" i="8"/>
  <c r="AA25" i="8" s="1"/>
  <c r="AA28" i="8" s="1"/>
  <c r="AA26" i="8" s="1"/>
  <c r="AG132" i="8"/>
  <c r="H99" i="8"/>
  <c r="H115" i="8" s="1"/>
  <c r="H105" i="8"/>
  <c r="H121" i="8" s="1"/>
  <c r="H98" i="8"/>
  <c r="H114" i="8" s="1"/>
  <c r="H102" i="8"/>
  <c r="H118" i="8" s="1"/>
  <c r="H103" i="8"/>
  <c r="H119" i="8" s="1"/>
  <c r="H96" i="8"/>
  <c r="H97" i="8"/>
  <c r="H104" i="8"/>
  <c r="H120" i="8" s="1"/>
  <c r="H107" i="8"/>
  <c r="H123" i="8" s="1"/>
  <c r="H100" i="8"/>
  <c r="H116" i="8" s="1"/>
  <c r="H106" i="8"/>
  <c r="H122" i="8" s="1"/>
  <c r="H101" i="8"/>
  <c r="H117" i="8" s="1"/>
  <c r="C216" i="8"/>
  <c r="C232" i="8" s="1"/>
  <c r="C248" i="8" s="1"/>
  <c r="R158" i="6"/>
  <c r="AD67" i="6"/>
  <c r="Q158" i="6"/>
  <c r="AI67" i="8"/>
  <c r="O158" i="6"/>
  <c r="P26" i="6"/>
  <c r="S214" i="6"/>
  <c r="S230" i="6" s="1"/>
  <c r="S246" i="6" s="1"/>
  <c r="S212" i="6"/>
  <c r="S228" i="6" s="1"/>
  <c r="S244" i="6" s="1"/>
  <c r="S210" i="6"/>
  <c r="S226" i="6" s="1"/>
  <c r="S242" i="6" s="1"/>
  <c r="S208" i="6"/>
  <c r="S224" i="6" s="1"/>
  <c r="S240" i="6" s="1"/>
  <c r="S206" i="6"/>
  <c r="S204" i="6"/>
  <c r="S248" i="6"/>
  <c r="S213" i="6"/>
  <c r="S229" i="6" s="1"/>
  <c r="S245" i="6" s="1"/>
  <c r="S209" i="6"/>
  <c r="S225" i="6" s="1"/>
  <c r="S241" i="6" s="1"/>
  <c r="S205" i="6"/>
  <c r="S215" i="6"/>
  <c r="S231" i="6" s="1"/>
  <c r="S247" i="6" s="1"/>
  <c r="S207" i="6"/>
  <c r="S223" i="6" s="1"/>
  <c r="S239" i="6" s="1"/>
  <c r="S211" i="6"/>
  <c r="S227" i="6" s="1"/>
  <c r="S243" i="6" s="1"/>
  <c r="R214" i="6"/>
  <c r="R230" i="6" s="1"/>
  <c r="R246" i="6" s="1"/>
  <c r="R212" i="6"/>
  <c r="R228" i="6" s="1"/>
  <c r="R244" i="6" s="1"/>
  <c r="R210" i="6"/>
  <c r="R226" i="6" s="1"/>
  <c r="R242" i="6" s="1"/>
  <c r="R208" i="6"/>
  <c r="R224" i="6" s="1"/>
  <c r="R240" i="6" s="1"/>
  <c r="R206" i="6"/>
  <c r="R222" i="6" s="1"/>
  <c r="R238" i="6" s="1"/>
  <c r="R204" i="6"/>
  <c r="R248" i="6"/>
  <c r="R213" i="6"/>
  <c r="R229" i="6" s="1"/>
  <c r="R245" i="6" s="1"/>
  <c r="R209" i="6"/>
  <c r="R225" i="6" s="1"/>
  <c r="R241" i="6" s="1"/>
  <c r="R205" i="6"/>
  <c r="R215" i="6"/>
  <c r="R231" i="6" s="1"/>
  <c r="R247" i="6" s="1"/>
  <c r="R207" i="6"/>
  <c r="R223" i="6" s="1"/>
  <c r="R239" i="6" s="1"/>
  <c r="R211" i="6"/>
  <c r="R227" i="6" s="1"/>
  <c r="R243" i="6" s="1"/>
  <c r="J15" i="6"/>
  <c r="I237" i="6"/>
  <c r="AJ208" i="8"/>
  <c r="AJ97" i="8"/>
  <c r="B112" i="8"/>
  <c r="B160" i="8"/>
  <c r="G295" i="5"/>
  <c r="G293" i="5"/>
  <c r="G291" i="5"/>
  <c r="G289" i="5"/>
  <c r="G287" i="5"/>
  <c r="G285" i="5"/>
  <c r="G205" i="5" s="1"/>
  <c r="G290" i="5"/>
  <c r="G292" i="5"/>
  <c r="G288" i="5"/>
  <c r="G284" i="5"/>
  <c r="G204" i="5" s="1"/>
  <c r="G294" i="5"/>
  <c r="G286" i="5"/>
  <c r="G206" i="5" s="1"/>
  <c r="AC288" i="8"/>
  <c r="AK72" i="8"/>
  <c r="O179" i="5"/>
  <c r="AG105" i="8"/>
  <c r="AG121" i="8" s="1"/>
  <c r="AM89" i="8"/>
  <c r="AG216" i="8"/>
  <c r="AG232" i="8" s="1"/>
  <c r="AG248" i="8" s="1"/>
  <c r="Y8" i="4"/>
  <c r="Z157" i="6"/>
  <c r="Z109" i="6"/>
  <c r="H13" i="6"/>
  <c r="H15" i="6" s="1"/>
  <c r="AF68" i="6"/>
  <c r="AF70" i="6"/>
  <c r="BA360" i="3" a="1"/>
  <c r="BA360" i="3" s="1"/>
  <c r="BA312" i="3" s="1"/>
  <c r="D369" i="3"/>
  <c r="B243" i="6"/>
  <c r="AF180" i="3"/>
  <c r="AF164" i="3" s="1"/>
  <c r="B289" i="3"/>
  <c r="B290" i="3"/>
  <c r="B370" i="3" s="1"/>
  <c r="AO355" i="3" a="1"/>
  <c r="AO355" i="3" s="1"/>
  <c r="AO307" i="3" s="1"/>
  <c r="AB253" i="3"/>
  <c r="AC274" i="5"/>
  <c r="AN353" i="3" a="1"/>
  <c r="AN353" i="3" s="1"/>
  <c r="AN305" i="3" s="1"/>
  <c r="N163" i="3"/>
  <c r="AD8" i="4"/>
  <c r="BD363" i="3" a="1"/>
  <c r="BD363" i="3" s="1"/>
  <c r="BD315" i="3" s="1"/>
  <c r="AM178" i="3"/>
  <c r="AM179" i="3"/>
  <c r="BP126" i="3"/>
  <c r="BO126" i="3"/>
  <c r="S185" i="3"/>
  <c r="S169" i="3"/>
  <c r="B181" i="3"/>
  <c r="B165" i="3" s="1"/>
  <c r="AP180" i="3"/>
  <c r="AP178" i="3"/>
  <c r="AP179" i="3" s="1"/>
  <c r="AH57" i="3"/>
  <c r="D177" i="11"/>
  <c r="D162" i="11" s="1"/>
  <c r="AB151" i="11"/>
  <c r="AC151" i="11"/>
  <c r="AA5" i="11"/>
  <c r="I234" i="11"/>
  <c r="I250" i="11" s="1"/>
  <c r="I238" i="11"/>
  <c r="L15" i="11"/>
  <c r="O171" i="11"/>
  <c r="F297" i="9"/>
  <c r="AD268" i="9"/>
  <c r="AI217" i="8"/>
  <c r="AI233" i="8" s="1"/>
  <c r="AI249" i="8" s="1"/>
  <c r="AI106" i="8"/>
  <c r="AI122" i="8" s="1"/>
  <c r="U158" i="6"/>
  <c r="AE175" i="6"/>
  <c r="Y289" i="8"/>
  <c r="C241" i="8"/>
  <c r="AF67" i="6"/>
  <c r="Q175" i="6"/>
  <c r="O160" i="6"/>
  <c r="O176" i="6"/>
  <c r="AB301" i="6"/>
  <c r="B159" i="6"/>
  <c r="B175" i="6"/>
  <c r="AH273" i="6"/>
  <c r="O214" i="6"/>
  <c r="O230" i="6" s="1"/>
  <c r="O246" i="6" s="1"/>
  <c r="O212" i="6"/>
  <c r="O228" i="6" s="1"/>
  <c r="O244" i="6" s="1"/>
  <c r="O210" i="6"/>
  <c r="O226" i="6" s="1"/>
  <c r="O242" i="6" s="1"/>
  <c r="O208" i="6"/>
  <c r="O224" i="6" s="1"/>
  <c r="O240" i="6" s="1"/>
  <c r="O206" i="6"/>
  <c r="O222" i="6" s="1"/>
  <c r="O238" i="6" s="1"/>
  <c r="O204" i="6"/>
  <c r="O248" i="6"/>
  <c r="O213" i="6"/>
  <c r="O229" i="6" s="1"/>
  <c r="O245" i="6" s="1"/>
  <c r="O209" i="6"/>
  <c r="O225" i="6" s="1"/>
  <c r="O241" i="6" s="1"/>
  <c r="O205" i="6"/>
  <c r="O221" i="6" s="1"/>
  <c r="O237" i="6" s="1"/>
  <c r="O215" i="6"/>
  <c r="O231" i="6" s="1"/>
  <c r="O247" i="6" s="1"/>
  <c r="O211" i="6"/>
  <c r="O227" i="6" s="1"/>
  <c r="O243" i="6" s="1"/>
  <c r="O207" i="6"/>
  <c r="O223" i="6" s="1"/>
  <c r="O239" i="6" s="1"/>
  <c r="I239" i="6"/>
  <c r="AF273" i="6"/>
  <c r="AC215" i="6"/>
  <c r="AC231" i="6" s="1"/>
  <c r="AC247" i="6" s="1"/>
  <c r="AC213" i="6"/>
  <c r="AC229" i="6" s="1"/>
  <c r="AC245" i="6" s="1"/>
  <c r="AC211" i="6"/>
  <c r="AC227" i="6" s="1"/>
  <c r="AC243" i="6" s="1"/>
  <c r="AC209" i="6"/>
  <c r="AC225" i="6" s="1"/>
  <c r="AC241" i="6" s="1"/>
  <c r="AC207" i="6"/>
  <c r="AC223" i="6" s="1"/>
  <c r="AC239" i="6" s="1"/>
  <c r="AC205" i="6"/>
  <c r="AC221" i="6" s="1"/>
  <c r="AC237" i="6" s="1"/>
  <c r="AC214" i="6"/>
  <c r="AC230" i="6" s="1"/>
  <c r="AC246" i="6" s="1"/>
  <c r="AC210" i="6"/>
  <c r="AC226" i="6" s="1"/>
  <c r="AC242" i="6" s="1"/>
  <c r="AC206" i="6"/>
  <c r="AC222" i="6" s="1"/>
  <c r="AC238" i="6" s="1"/>
  <c r="AC248" i="6"/>
  <c r="AC212" i="6"/>
  <c r="AC228" i="6" s="1"/>
  <c r="AC244" i="6" s="1"/>
  <c r="AC204" i="6"/>
  <c r="AC208" i="6"/>
  <c r="AC224" i="6" s="1"/>
  <c r="AC240" i="6" s="1"/>
  <c r="AJ100" i="8"/>
  <c r="AJ116" i="8" s="1"/>
  <c r="AJ211" i="8"/>
  <c r="AJ227" i="8" s="1"/>
  <c r="AJ243" i="8" s="1"/>
  <c r="R15" i="8"/>
  <c r="R20" i="8" s="1"/>
  <c r="R18" i="8"/>
  <c r="K15" i="5"/>
  <c r="AE61" i="6"/>
  <c r="W215" i="6"/>
  <c r="W231" i="6" s="1"/>
  <c r="W247" i="6" s="1"/>
  <c r="W211" i="6"/>
  <c r="W227" i="6" s="1"/>
  <c r="W243" i="6" s="1"/>
  <c r="W207" i="6"/>
  <c r="W223" i="6" s="1"/>
  <c r="W239" i="6" s="1"/>
  <c r="W213" i="6"/>
  <c r="W229" i="6" s="1"/>
  <c r="W245" i="6" s="1"/>
  <c r="W208" i="6"/>
  <c r="W224" i="6" s="1"/>
  <c r="W240" i="6" s="1"/>
  <c r="W210" i="6"/>
  <c r="W226" i="6" s="1"/>
  <c r="W242" i="6" s="1"/>
  <c r="W214" i="6"/>
  <c r="W230" i="6" s="1"/>
  <c r="W246" i="6" s="1"/>
  <c r="W205" i="6"/>
  <c r="W221" i="6" s="1"/>
  <c r="W209" i="6"/>
  <c r="W225" i="6" s="1"/>
  <c r="W241" i="6" s="1"/>
  <c r="W204" i="6"/>
  <c r="W212" i="6"/>
  <c r="W228" i="6" s="1"/>
  <c r="W244" i="6" s="1"/>
  <c r="W206" i="6"/>
  <c r="W222" i="6" s="1"/>
  <c r="W238" i="6" s="1"/>
  <c r="W248" i="6"/>
  <c r="K176" i="5"/>
  <c r="AI68" i="8"/>
  <c r="Q505" i="3"/>
  <c r="V158" i="6"/>
  <c r="AF65" i="6"/>
  <c r="AQ353" i="3" a="1"/>
  <c r="AQ353" i="3" s="1"/>
  <c r="AQ305" i="3" s="1"/>
  <c r="B245" i="6"/>
  <c r="AD180" i="3"/>
  <c r="AH484" i="3"/>
  <c r="AK90" i="3"/>
  <c r="AO360" i="3" a="1"/>
  <c r="AO360" i="3" s="1"/>
  <c r="AO312" i="3" s="1"/>
  <c r="AC268" i="5"/>
  <c r="AN358" i="3" a="1"/>
  <c r="AN358" i="3" s="1"/>
  <c r="AN310" i="3" s="1"/>
  <c r="AZ363" i="3" a="1"/>
  <c r="AZ363" i="3" s="1"/>
  <c r="AZ315" i="3" s="1"/>
  <c r="AJ60" i="3"/>
  <c r="P295" i="5"/>
  <c r="P293" i="5"/>
  <c r="P291" i="5"/>
  <c r="P289" i="5"/>
  <c r="P287" i="5"/>
  <c r="P285" i="5"/>
  <c r="P205" i="5" s="1"/>
  <c r="P292" i="5"/>
  <c r="P288" i="5"/>
  <c r="P294" i="5"/>
  <c r="P284" i="5"/>
  <c r="P204" i="5" s="1"/>
  <c r="P290" i="5"/>
  <c r="P286" i="5"/>
  <c r="AI67" i="3"/>
  <c r="AC167" i="3"/>
  <c r="AC183" i="3"/>
  <c r="AI66" i="3"/>
  <c r="BD361" i="3" a="1"/>
  <c r="BD361" i="3" s="1"/>
  <c r="BD313" i="3" s="1"/>
  <c r="F181" i="3"/>
  <c r="F165" i="3"/>
  <c r="S168" i="3"/>
  <c r="B164" i="3"/>
  <c r="F11" i="2"/>
  <c r="AD16" i="3"/>
  <c r="E15" i="3"/>
  <c r="E18" i="3"/>
  <c r="D241" i="11"/>
  <c r="K171" i="11"/>
  <c r="D160" i="11"/>
  <c r="AC153" i="11"/>
  <c r="AB153" i="11"/>
  <c r="O15" i="11"/>
  <c r="R179" i="10"/>
  <c r="V154" i="9"/>
  <c r="V106" i="9"/>
  <c r="V233" i="9" s="1"/>
  <c r="U155" i="9"/>
  <c r="AH281" i="8"/>
  <c r="AH276" i="8"/>
  <c r="AB40" i="8"/>
  <c r="AH280" i="8"/>
  <c r="AD272" i="9"/>
  <c r="AG280" i="8"/>
  <c r="AC145" i="9"/>
  <c r="AI215" i="8"/>
  <c r="AI231" i="8" s="1"/>
  <c r="AI104" i="8"/>
  <c r="AI120" i="8" s="1"/>
  <c r="AL215" i="8"/>
  <c r="AL231" i="8" s="1"/>
  <c r="AL247" i="8" s="1"/>
  <c r="AL104" i="8"/>
  <c r="AL120" i="8" s="1"/>
  <c r="I175" i="6"/>
  <c r="B18" i="8"/>
  <c r="B15" i="8"/>
  <c r="I218" i="8"/>
  <c r="I234" i="8" s="1"/>
  <c r="I250" i="8" s="1"/>
  <c r="I217" i="8"/>
  <c r="I233" i="8" s="1"/>
  <c r="I249" i="8" s="1"/>
  <c r="I251" i="8"/>
  <c r="I210" i="8"/>
  <c r="I226" i="8" s="1"/>
  <c r="I209" i="8"/>
  <c r="I225" i="8" s="1"/>
  <c r="I208" i="8"/>
  <c r="I224" i="8" s="1"/>
  <c r="I215" i="8"/>
  <c r="I231" i="8" s="1"/>
  <c r="I247" i="8" s="1"/>
  <c r="I211" i="8"/>
  <c r="I227" i="8" s="1"/>
  <c r="I243" i="8" s="1"/>
  <c r="I216" i="8"/>
  <c r="I232" i="8" s="1"/>
  <c r="I212" i="8"/>
  <c r="I228" i="8" s="1"/>
  <c r="I244" i="8" s="1"/>
  <c r="I207" i="8"/>
  <c r="I214" i="8"/>
  <c r="I230" i="8" s="1"/>
  <c r="I213" i="8"/>
  <c r="I229" i="8" s="1"/>
  <c r="J157" i="6"/>
  <c r="H158" i="6"/>
  <c r="AF62" i="6"/>
  <c r="N43" i="8"/>
  <c r="N39" i="8"/>
  <c r="N300" i="8" s="1"/>
  <c r="M36" i="8"/>
  <c r="AD15" i="8"/>
  <c r="AD20" i="8" s="1"/>
  <c r="AD18" i="8"/>
  <c r="AE77" i="6"/>
  <c r="C174" i="5"/>
  <c r="AG71" i="6"/>
  <c r="R307" i="8"/>
  <c r="R291" i="8" s="1"/>
  <c r="V294" i="5"/>
  <c r="V292" i="5"/>
  <c r="V290" i="5"/>
  <c r="V288" i="5"/>
  <c r="V286" i="5"/>
  <c r="V284" i="5"/>
  <c r="V204" i="5" s="1"/>
  <c r="V287" i="5"/>
  <c r="V293" i="5"/>
  <c r="V289" i="5"/>
  <c r="V285" i="5"/>
  <c r="V295" i="5"/>
  <c r="V291" i="5"/>
  <c r="AH9" i="8"/>
  <c r="AH11" i="8" s="1"/>
  <c r="AH16" i="8" s="1"/>
  <c r="AI7" i="8"/>
  <c r="I241" i="6"/>
  <c r="AE289" i="8"/>
  <c r="AF275" i="6"/>
  <c r="AH275" i="6" s="1"/>
  <c r="AK216" i="8"/>
  <c r="AK232" i="8" s="1"/>
  <c r="AK105" i="8"/>
  <c r="AK121" i="8" s="1"/>
  <c r="E157" i="6"/>
  <c r="J6" i="5"/>
  <c r="R157" i="6"/>
  <c r="AC174" i="5"/>
  <c r="AG63" i="6"/>
  <c r="M175" i="5"/>
  <c r="AA158" i="6"/>
  <c r="Y175" i="6"/>
  <c r="Y159" i="6"/>
  <c r="AG217" i="8"/>
  <c r="AG233" i="8" s="1"/>
  <c r="AG249" i="8" s="1"/>
  <c r="AG106" i="8"/>
  <c r="AG122" i="8" s="1"/>
  <c r="AM90" i="8"/>
  <c r="V175" i="6"/>
  <c r="V159" i="6" s="1"/>
  <c r="AG449" i="3"/>
  <c r="AG451" i="3" s="1"/>
  <c r="AQ354" i="3" a="1"/>
  <c r="AQ354" i="3" s="1"/>
  <c r="AQ306" i="3" s="1"/>
  <c r="AQ361" i="3" a="1"/>
  <c r="AQ361" i="3" s="1"/>
  <c r="AQ313" i="3" s="1"/>
  <c r="AM39" i="3"/>
  <c r="AQ358" i="3" a="1"/>
  <c r="AQ358" i="3" s="1"/>
  <c r="AQ310" i="3" s="1"/>
  <c r="B247" i="6"/>
  <c r="AZ354" i="3" a="1"/>
  <c r="AZ354" i="3" s="1"/>
  <c r="AZ306" i="3" s="1"/>
  <c r="AM420" i="3"/>
  <c r="AH45" i="5"/>
  <c r="AG45" i="5"/>
  <c r="AF45" i="5"/>
  <c r="AF56" i="5" s="1"/>
  <c r="G167" i="3"/>
  <c r="G183" i="3"/>
  <c r="AC272" i="5"/>
  <c r="Z253" i="3"/>
  <c r="S291" i="3"/>
  <c r="S371" i="3" s="1"/>
  <c r="R46" i="3"/>
  <c r="R36" i="3"/>
  <c r="R40" i="3" s="1"/>
  <c r="R42" i="3" s="1"/>
  <c r="R413" i="3" s="1"/>
  <c r="AH283" i="3"/>
  <c r="AH279" i="3"/>
  <c r="AB43" i="3"/>
  <c r="AH274" i="3"/>
  <c r="AC166" i="3"/>
  <c r="W253" i="3"/>
  <c r="Q240" i="8"/>
  <c r="H8" i="4"/>
  <c r="BD354" i="3" a="1"/>
  <c r="BD354" i="3" s="1"/>
  <c r="BD306" i="3" s="1"/>
  <c r="F164" i="3"/>
  <c r="AH153" i="3"/>
  <c r="P253" i="3"/>
  <c r="AH131" i="3"/>
  <c r="AF369" i="3"/>
  <c r="H507" i="3"/>
  <c r="H17" i="3"/>
  <c r="S507" i="3"/>
  <c r="S17" i="3"/>
  <c r="O507" i="3"/>
  <c r="O17" i="3"/>
  <c r="F290" i="3"/>
  <c r="F370" i="3" s="1"/>
  <c r="AB183" i="3"/>
  <c r="AB167" i="3" s="1"/>
  <c r="O369" i="3"/>
  <c r="J253" i="3"/>
  <c r="AH237" i="3"/>
  <c r="AB27" i="3"/>
  <c r="D29" i="2" s="1"/>
  <c r="AH149" i="3"/>
  <c r="S420" i="3"/>
  <c r="AH147" i="3"/>
  <c r="R179" i="3"/>
  <c r="R163" i="3"/>
  <c r="E294" i="5"/>
  <c r="E292" i="5"/>
  <c r="E290" i="5"/>
  <c r="E288" i="5"/>
  <c r="E286" i="5"/>
  <c r="E284" i="5"/>
  <c r="E204" i="5" s="1"/>
  <c r="E285" i="5"/>
  <c r="E205" i="5" s="1"/>
  <c r="E287" i="5"/>
  <c r="E293" i="5"/>
  <c r="E289" i="5"/>
  <c r="E295" i="5"/>
  <c r="E291" i="5"/>
  <c r="O163" i="3"/>
  <c r="AG153" i="3"/>
  <c r="E184" i="3"/>
  <c r="AH151" i="3"/>
  <c r="W171" i="9"/>
  <c r="Q178" i="10"/>
  <c r="AD265" i="9"/>
  <c r="K178" i="8"/>
  <c r="K162" i="8"/>
  <c r="S36" i="8"/>
  <c r="AO81" i="8"/>
  <c r="AH208" i="8"/>
  <c r="AH97" i="8"/>
  <c r="AH113" i="8" s="1"/>
  <c r="AN81" i="8"/>
  <c r="AN91" i="8" s="1"/>
  <c r="AM101" i="8"/>
  <c r="AM117" i="8" s="1"/>
  <c r="AM212" i="8"/>
  <c r="AM228" i="8" s="1"/>
  <c r="AM244" i="8" s="1"/>
  <c r="U236" i="9"/>
  <c r="G91" i="8"/>
  <c r="G107" i="8" s="1"/>
  <c r="G123" i="8" s="1"/>
  <c r="R245" i="8"/>
  <c r="O245" i="8"/>
  <c r="K105" i="8"/>
  <c r="K121" i="8" s="1"/>
  <c r="K104" i="8"/>
  <c r="K120" i="8" s="1"/>
  <c r="K103" i="8"/>
  <c r="K119" i="8" s="1"/>
  <c r="K96" i="8"/>
  <c r="K97" i="8"/>
  <c r="K98" i="8"/>
  <c r="K114" i="8" s="1"/>
  <c r="K99" i="8"/>
  <c r="K115" i="8" s="1"/>
  <c r="K100" i="8"/>
  <c r="K116" i="8" s="1"/>
  <c r="K102" i="8"/>
  <c r="K118" i="8" s="1"/>
  <c r="K106" i="8"/>
  <c r="K122" i="8" s="1"/>
  <c r="K101" i="8"/>
  <c r="K117" i="8" s="1"/>
  <c r="AH301" i="6"/>
  <c r="B26" i="8"/>
  <c r="G106" i="8"/>
  <c r="G122" i="8" s="1"/>
  <c r="G99" i="8"/>
  <c r="G105" i="8"/>
  <c r="G121" i="8" s="1"/>
  <c r="G102" i="8"/>
  <c r="G118" i="8" s="1"/>
  <c r="G103" i="8"/>
  <c r="G119" i="8" s="1"/>
  <c r="G96" i="8"/>
  <c r="G97" i="8"/>
  <c r="G98" i="8"/>
  <c r="G114" i="8" s="1"/>
  <c r="G104" i="8"/>
  <c r="G120" i="8" s="1"/>
  <c r="G100" i="8"/>
  <c r="G116" i="8" s="1"/>
  <c r="G101" i="8"/>
  <c r="G117" i="8" s="1"/>
  <c r="X27" i="5"/>
  <c r="X26" i="5" s="1"/>
  <c r="AD148" i="5"/>
  <c r="AD150" i="5"/>
  <c r="AH55" i="8"/>
  <c r="AB10" i="8"/>
  <c r="AB11" i="8" s="1"/>
  <c r="AB16" i="8" s="1"/>
  <c r="AH59" i="8"/>
  <c r="C109" i="6"/>
  <c r="C157" i="6"/>
  <c r="N15" i="6"/>
  <c r="AE65" i="6"/>
  <c r="AE306" i="8"/>
  <c r="AH212" i="8"/>
  <c r="AH228" i="8" s="1"/>
  <c r="AH101" i="8"/>
  <c r="AH117" i="8" s="1"/>
  <c r="AH49" i="5"/>
  <c r="AG49" i="5"/>
  <c r="AF49" i="5"/>
  <c r="U204" i="5"/>
  <c r="U301" i="5"/>
  <c r="AC56" i="5"/>
  <c r="H302" i="5"/>
  <c r="O13" i="8"/>
  <c r="AM66" i="8"/>
  <c r="AL66" i="8"/>
  <c r="AM72" i="8"/>
  <c r="AL72" i="8"/>
  <c r="AH55" i="5"/>
  <c r="J369" i="3"/>
  <c r="H290" i="3"/>
  <c r="F507" i="3"/>
  <c r="F17" i="3"/>
  <c r="AA17" i="3"/>
  <c r="AA507" i="3"/>
  <c r="Z180" i="3"/>
  <c r="Z164" i="3" s="1"/>
  <c r="AG151" i="3"/>
  <c r="J180" i="3"/>
  <c r="AQ362" i="3" a="1"/>
  <c r="AQ362" i="3" s="1"/>
  <c r="AQ314" i="3" s="1"/>
  <c r="AC269" i="5"/>
  <c r="AH174" i="6"/>
  <c r="K158" i="6"/>
  <c r="AP359" i="3" a="1"/>
  <c r="AP359" i="3" s="1"/>
  <c r="AP311" i="3" s="1"/>
  <c r="Z27" i="3"/>
  <c r="AF156" i="3"/>
  <c r="AU355" i="3" a="1"/>
  <c r="AU355" i="3" s="1"/>
  <c r="AU307" i="3" s="1"/>
  <c r="AE79" i="3"/>
  <c r="AE13" i="3"/>
  <c r="AH139" i="3"/>
  <c r="BD362" i="3" a="1"/>
  <c r="BD362" i="3" s="1"/>
  <c r="BD314" i="3" s="1"/>
  <c r="E167" i="3"/>
  <c r="AL85" i="3"/>
  <c r="AQ85" i="3" s="1"/>
  <c r="AH397" i="3"/>
  <c r="AI41" i="3"/>
  <c r="AD163" i="3"/>
  <c r="AG57" i="3"/>
  <c r="AG61" i="3" s="1"/>
  <c r="AG480" i="3" s="1"/>
  <c r="AI55" i="3"/>
  <c r="AC152" i="10"/>
  <c r="I15" i="9"/>
  <c r="J286" i="10"/>
  <c r="J206" i="10" s="1"/>
  <c r="J289" i="10"/>
  <c r="J292" i="10"/>
  <c r="J291" i="10"/>
  <c r="J294" i="10"/>
  <c r="J287" i="10"/>
  <c r="J207" i="10" s="1"/>
  <c r="J288" i="10"/>
  <c r="J295" i="10"/>
  <c r="J297" i="10"/>
  <c r="J293" i="10"/>
  <c r="J290" i="10"/>
  <c r="J296" i="10"/>
  <c r="O170" i="9"/>
  <c r="AI208" i="8"/>
  <c r="AI97" i="8"/>
  <c r="AI113" i="8" s="1"/>
  <c r="AC161" i="8"/>
  <c r="AH98" i="8"/>
  <c r="AH114" i="8" s="1"/>
  <c r="AH209" i="8"/>
  <c r="AH225" i="8" s="1"/>
  <c r="R225" i="8"/>
  <c r="R241" i="8" s="1"/>
  <c r="R289" i="8"/>
  <c r="Q246" i="8"/>
  <c r="Y290" i="8"/>
  <c r="M162" i="8"/>
  <c r="O241" i="8"/>
  <c r="K219" i="8"/>
  <c r="K235" i="8" s="1"/>
  <c r="K35" i="8"/>
  <c r="K41" i="8" s="1"/>
  <c r="K36" i="8" s="1"/>
  <c r="AO90" i="8"/>
  <c r="I109" i="6"/>
  <c r="I157" i="6"/>
  <c r="K26" i="6"/>
  <c r="D159" i="6"/>
  <c r="D175" i="6"/>
  <c r="F15" i="8"/>
  <c r="F18" i="8"/>
  <c r="Y215" i="6"/>
  <c r="Y231" i="6" s="1"/>
  <c r="Y247" i="6" s="1"/>
  <c r="Y213" i="6"/>
  <c r="Y229" i="6" s="1"/>
  <c r="Y245" i="6" s="1"/>
  <c r="Y211" i="6"/>
  <c r="Y227" i="6" s="1"/>
  <c r="Y243" i="6" s="1"/>
  <c r="Y209" i="6"/>
  <c r="Y225" i="6" s="1"/>
  <c r="Y241" i="6" s="1"/>
  <c r="Y207" i="6"/>
  <c r="Y223" i="6" s="1"/>
  <c r="Y239" i="6" s="1"/>
  <c r="Y205" i="6"/>
  <c r="Y221" i="6" s="1"/>
  <c r="Y237" i="6" s="1"/>
  <c r="Y214" i="6"/>
  <c r="Y230" i="6" s="1"/>
  <c r="Y246" i="6" s="1"/>
  <c r="Y210" i="6"/>
  <c r="Y226" i="6" s="1"/>
  <c r="Y242" i="6" s="1"/>
  <c r="Y206" i="6"/>
  <c r="Y222" i="6" s="1"/>
  <c r="Y238" i="6" s="1"/>
  <c r="Y248" i="6"/>
  <c r="Y208" i="6"/>
  <c r="Y224" i="6" s="1"/>
  <c r="Y240" i="6" s="1"/>
  <c r="Y212" i="6"/>
  <c r="Y228" i="6" s="1"/>
  <c r="Y244" i="6" s="1"/>
  <c r="Y204" i="6"/>
  <c r="AN178" i="8"/>
  <c r="P290" i="8"/>
  <c r="G236" i="6"/>
  <c r="AI101" i="8"/>
  <c r="AI117" i="8" s="1"/>
  <c r="AI212" i="8"/>
  <c r="AI228" i="8" s="1"/>
  <c r="AI244" i="8" s="1"/>
  <c r="L175" i="5"/>
  <c r="AJ72" i="8"/>
  <c r="AH52" i="8"/>
  <c r="B109" i="6"/>
  <c r="B157" i="6"/>
  <c r="AK73" i="8"/>
  <c r="AG14" i="4"/>
  <c r="BH422" i="3"/>
  <c r="BH423" i="3" s="1"/>
  <c r="BH424" i="3" s="1"/>
  <c r="BH425" i="3" s="1"/>
  <c r="BH426" i="3" s="1"/>
  <c r="BH427" i="3" s="1"/>
  <c r="AN213" i="8"/>
  <c r="AN229" i="8" s="1"/>
  <c r="AN102" i="8"/>
  <c r="AN118" i="8" s="1"/>
  <c r="J105" i="8"/>
  <c r="J121" i="8" s="1"/>
  <c r="J98" i="8"/>
  <c r="J114" i="8" s="1"/>
  <c r="J103" i="8"/>
  <c r="J119" i="8" s="1"/>
  <c r="J96" i="8"/>
  <c r="J97" i="8"/>
  <c r="J104" i="8"/>
  <c r="J120" i="8" s="1"/>
  <c r="J100" i="8"/>
  <c r="J116" i="8" s="1"/>
  <c r="J102" i="8"/>
  <c r="J118" i="8" s="1"/>
  <c r="J99" i="8"/>
  <c r="J115" i="8" s="1"/>
  <c r="J101" i="8"/>
  <c r="J117" i="8" s="1"/>
  <c r="J106" i="8"/>
  <c r="J122" i="8" s="1"/>
  <c r="J107" i="8"/>
  <c r="J123" i="8" s="1"/>
  <c r="AZ362" i="3" a="1"/>
  <c r="AZ362" i="3" s="1"/>
  <c r="AZ314" i="3" s="1"/>
  <c r="L302" i="5"/>
  <c r="AC253" i="3"/>
  <c r="K507" i="3"/>
  <c r="K17" i="3"/>
  <c r="D180" i="3"/>
  <c r="D164" i="3"/>
  <c r="AN355" i="3" a="1"/>
  <c r="AN355" i="3" s="1"/>
  <c r="AN307" i="3" s="1"/>
  <c r="AN354" i="3" a="1"/>
  <c r="AN354" i="3" s="1"/>
  <c r="AN306" i="3" s="1"/>
  <c r="AJ39" i="3"/>
  <c r="AN361" i="3" a="1"/>
  <c r="AN361" i="3" s="1"/>
  <c r="AN313" i="3" s="1"/>
  <c r="AG148" i="3"/>
  <c r="H164" i="3"/>
  <c r="H180" i="3"/>
  <c r="AC271" i="5"/>
  <c r="BC361" i="3" a="1"/>
  <c r="BC361" i="3" s="1"/>
  <c r="BC313" i="3" s="1"/>
  <c r="BC356" i="3" a="1"/>
  <c r="BC356" i="3" s="1"/>
  <c r="BC308" i="3" s="1"/>
  <c r="BC353" i="3" a="1"/>
  <c r="BC353" i="3" s="1"/>
  <c r="BC305" i="3" s="1"/>
  <c r="AY39" i="3"/>
  <c r="K163" i="3"/>
  <c r="J163" i="3"/>
  <c r="AM90" i="3"/>
  <c r="L253" i="3"/>
  <c r="AL90" i="3"/>
  <c r="BD178" i="3"/>
  <c r="BE178" i="3"/>
  <c r="AG156" i="3"/>
  <c r="AA27" i="3"/>
  <c r="C29" i="2" s="1"/>
  <c r="AG146" i="3"/>
  <c r="AG149" i="3"/>
  <c r="AG165" i="3" s="1"/>
  <c r="AL89" i="3"/>
  <c r="AN89" i="3"/>
  <c r="O162" i="3"/>
  <c r="AH152" i="3"/>
  <c r="AN85" i="3"/>
  <c r="AG483" i="3"/>
  <c r="AG499" i="3" s="1"/>
  <c r="M14" i="2"/>
  <c r="M16" i="2" s="1"/>
  <c r="AH135" i="3"/>
  <c r="C161" i="11"/>
  <c r="T26" i="11"/>
  <c r="AB304" i="10"/>
  <c r="AC63" i="11"/>
  <c r="AA74" i="11"/>
  <c r="Y15" i="11"/>
  <c r="O123" i="11"/>
  <c r="H123" i="11"/>
  <c r="N15" i="11"/>
  <c r="W34" i="9"/>
  <c r="W33" i="9" s="1"/>
  <c r="W292" i="9" s="1"/>
  <c r="AC274" i="9"/>
  <c r="AC275" i="9" s="1"/>
  <c r="I304" i="8"/>
  <c r="I288" i="8" s="1"/>
  <c r="F304" i="8"/>
  <c r="X154" i="9"/>
  <c r="X106" i="9"/>
  <c r="X233" i="9" s="1"/>
  <c r="P36" i="10"/>
  <c r="P170" i="9"/>
  <c r="AD269" i="9"/>
  <c r="AD273" i="9"/>
  <c r="AF178" i="8"/>
  <c r="AH96" i="8"/>
  <c r="AH91" i="8"/>
  <c r="AH207" i="8"/>
  <c r="AH272" i="8"/>
  <c r="P104" i="8"/>
  <c r="P120" i="8" s="1"/>
  <c r="P247" i="8" s="1"/>
  <c r="P97" i="8"/>
  <c r="P113" i="8" s="1"/>
  <c r="P103" i="8"/>
  <c r="P119" i="8" s="1"/>
  <c r="P96" i="8"/>
  <c r="P98" i="8"/>
  <c r="P114" i="8" s="1"/>
  <c r="P99" i="8"/>
  <c r="P115" i="8" s="1"/>
  <c r="P242" i="8" s="1"/>
  <c r="P105" i="8"/>
  <c r="P121" i="8" s="1"/>
  <c r="P248" i="8" s="1"/>
  <c r="P100" i="8"/>
  <c r="P116" i="8" s="1"/>
  <c r="P243" i="8" s="1"/>
  <c r="P102" i="8"/>
  <c r="P118" i="8" s="1"/>
  <c r="P106" i="8"/>
  <c r="P122" i="8" s="1"/>
  <c r="P249" i="8" s="1"/>
  <c r="P101" i="8"/>
  <c r="P117" i="8" s="1"/>
  <c r="P244" i="8" s="1"/>
  <c r="P107" i="8"/>
  <c r="P123" i="8" s="1"/>
  <c r="P250" i="8" s="1"/>
  <c r="P251" i="8"/>
  <c r="U43" i="8"/>
  <c r="AO212" i="8"/>
  <c r="AO228" i="8" s="1"/>
  <c r="AO244" i="8" s="1"/>
  <c r="AO101" i="8"/>
  <c r="AO117" i="8" s="1"/>
  <c r="R247" i="8"/>
  <c r="Q245" i="8"/>
  <c r="AA302" i="6"/>
  <c r="B304" i="8"/>
  <c r="B288" i="8" s="1"/>
  <c r="M161" i="8"/>
  <c r="AK96" i="8"/>
  <c r="AK207" i="8"/>
  <c r="F219" i="8"/>
  <c r="F235" i="8" s="1"/>
  <c r="F35" i="8"/>
  <c r="F41" i="8" s="1"/>
  <c r="F36" i="8" s="1"/>
  <c r="P159" i="6"/>
  <c r="O159" i="6"/>
  <c r="L36" i="6"/>
  <c r="AC285" i="6"/>
  <c r="AE63" i="6"/>
  <c r="AO178" i="8"/>
  <c r="AL178" i="8"/>
  <c r="G240" i="6"/>
  <c r="AD69" i="6"/>
  <c r="AD71" i="6"/>
  <c r="AF647" i="3"/>
  <c r="AF661" i="3"/>
  <c r="AF646" i="3"/>
  <c r="AF660" i="3"/>
  <c r="AF631" i="3"/>
  <c r="AF629" i="3"/>
  <c r="AF644" i="3"/>
  <c r="AF645" i="3"/>
  <c r="AF643" i="3"/>
  <c r="AF663" i="3"/>
  <c r="AF630" i="3"/>
  <c r="AF628" i="3"/>
  <c r="AF662" i="3"/>
  <c r="AF659" i="3"/>
  <c r="AG648" i="3"/>
  <c r="Y27" i="5"/>
  <c r="Y26" i="5" s="1"/>
  <c r="AE141" i="5"/>
  <c r="AE144" i="5"/>
  <c r="AD149" i="5"/>
  <c r="K214" i="6"/>
  <c r="K230" i="6" s="1"/>
  <c r="K246" i="6" s="1"/>
  <c r="K212" i="6"/>
  <c r="K228" i="6" s="1"/>
  <c r="K244" i="6" s="1"/>
  <c r="K210" i="6"/>
  <c r="K226" i="6" s="1"/>
  <c r="K242" i="6" s="1"/>
  <c r="K208" i="6"/>
  <c r="K224" i="6" s="1"/>
  <c r="K240" i="6" s="1"/>
  <c r="K206" i="6"/>
  <c r="K204" i="6"/>
  <c r="K248" i="6"/>
  <c r="K211" i="6"/>
  <c r="K227" i="6" s="1"/>
  <c r="K243" i="6" s="1"/>
  <c r="K213" i="6"/>
  <c r="K229" i="6" s="1"/>
  <c r="K245" i="6" s="1"/>
  <c r="K205" i="6"/>
  <c r="K215" i="6"/>
  <c r="K231" i="6" s="1"/>
  <c r="K247" i="6" s="1"/>
  <c r="K207" i="6"/>
  <c r="K209" i="6"/>
  <c r="K225" i="6" s="1"/>
  <c r="K241" i="6" s="1"/>
  <c r="T507" i="3"/>
  <c r="T17" i="3"/>
  <c r="AH449" i="3"/>
  <c r="BH326" i="3"/>
  <c r="AG9" i="4"/>
  <c r="V181" i="3"/>
  <c r="V165" i="3" s="1"/>
  <c r="AU360" i="3" a="1"/>
  <c r="AU360" i="3" s="1"/>
  <c r="AU312" i="3" s="1"/>
  <c r="AU353" i="3" a="1"/>
  <c r="AU353" i="3" s="1"/>
  <c r="AU305" i="3" s="1"/>
  <c r="AU357" i="3" a="1"/>
  <c r="AU357" i="3" s="1"/>
  <c r="AU309" i="3" s="1"/>
  <c r="AQ39" i="3"/>
  <c r="AZ364" i="3" a="1"/>
  <c r="AZ364" i="3" s="1"/>
  <c r="AZ316" i="3" s="1"/>
  <c r="D290" i="3"/>
  <c r="D370" i="3" s="1"/>
  <c r="U291" i="3"/>
  <c r="AA290" i="3"/>
  <c r="AA370" i="3" s="1"/>
  <c r="AA289" i="3"/>
  <c r="AC273" i="5"/>
  <c r="BB356" i="3" a="1"/>
  <c r="BB356" i="3" s="1"/>
  <c r="BB308" i="3" s="1"/>
  <c r="BB353" i="3" a="1"/>
  <c r="BB353" i="3" s="1"/>
  <c r="BB305" i="3" s="1"/>
  <c r="AX39" i="3"/>
  <c r="H240" i="6"/>
  <c r="AH458" i="3"/>
  <c r="AH93" i="3"/>
  <c r="AH21" i="3" s="1"/>
  <c r="T179" i="5"/>
  <c r="R419" i="3"/>
  <c r="AD39" i="3"/>
  <c r="AH353" i="3" a="1"/>
  <c r="AH353" i="3" s="1"/>
  <c r="AH305" i="3" s="1"/>
  <c r="C253" i="3"/>
  <c r="L26" i="3"/>
  <c r="L175" i="3" s="1"/>
  <c r="AH155" i="3"/>
  <c r="AH358" i="3" a="1"/>
  <c r="AH358" i="3" s="1"/>
  <c r="AH310" i="3" s="1"/>
  <c r="AC44" i="3"/>
  <c r="E40" i="2"/>
  <c r="D157" i="6"/>
  <c r="D109" i="6"/>
  <c r="H246" i="11"/>
  <c r="R171" i="11"/>
  <c r="V27" i="12"/>
  <c r="W303" i="10"/>
  <c r="J176" i="10"/>
  <c r="H234" i="11"/>
  <c r="H238" i="11"/>
  <c r="AC280" i="10"/>
  <c r="L170" i="9"/>
  <c r="M200" i="9"/>
  <c r="O304" i="9"/>
  <c r="O207" i="9"/>
  <c r="X26" i="10"/>
  <c r="X172" i="10" s="1"/>
  <c r="W177" i="10"/>
  <c r="O298" i="10"/>
  <c r="O38" i="10"/>
  <c r="AD270" i="9"/>
  <c r="Y240" i="11"/>
  <c r="AG276" i="8"/>
  <c r="AI274" i="8"/>
  <c r="AK274" i="8" s="1"/>
  <c r="S112" i="8"/>
  <c r="S239" i="8" s="1"/>
  <c r="S160" i="8"/>
  <c r="J306" i="8"/>
  <c r="AN101" i="8"/>
  <c r="AN117" i="8" s="1"/>
  <c r="AN212" i="8"/>
  <c r="AN228" i="8" s="1"/>
  <c r="AN244" i="8" s="1"/>
  <c r="Q249" i="8"/>
  <c r="P246" i="8"/>
  <c r="O240" i="8"/>
  <c r="AK99" i="8"/>
  <c r="AK115" i="8" s="1"/>
  <c r="AK210" i="8"/>
  <c r="AK226" i="8" s="1"/>
  <c r="AK242" i="8" s="1"/>
  <c r="H15" i="9"/>
  <c r="AJ207" i="8"/>
  <c r="AJ96" i="8"/>
  <c r="AJ91" i="8"/>
  <c r="F100" i="8"/>
  <c r="F116" i="8" s="1"/>
  <c r="F106" i="8"/>
  <c r="F122" i="8" s="1"/>
  <c r="F99" i="8"/>
  <c r="F115" i="8" s="1"/>
  <c r="F101" i="8"/>
  <c r="F117" i="8" s="1"/>
  <c r="F102" i="8"/>
  <c r="F118" i="8" s="1"/>
  <c r="F103" i="8"/>
  <c r="F119" i="8" s="1"/>
  <c r="F96" i="8"/>
  <c r="F105" i="8"/>
  <c r="F121" i="8" s="1"/>
  <c r="F107" i="8"/>
  <c r="F123" i="8" s="1"/>
  <c r="F98" i="8"/>
  <c r="F114" i="8" s="1"/>
  <c r="F104" i="8"/>
  <c r="F120" i="8" s="1"/>
  <c r="F97" i="8"/>
  <c r="AI48" i="8"/>
  <c r="AK48" i="8" s="1"/>
  <c r="P158" i="6"/>
  <c r="AH305" i="8"/>
  <c r="AF289" i="8"/>
  <c r="AF288" i="8"/>
  <c r="AF69" i="6"/>
  <c r="T26" i="8"/>
  <c r="AE69" i="6"/>
  <c r="B174" i="5"/>
  <c r="Y294" i="5"/>
  <c r="Y292" i="5"/>
  <c r="Y290" i="5"/>
  <c r="Y288" i="5"/>
  <c r="Y286" i="5"/>
  <c r="Y284" i="5"/>
  <c r="Y204" i="5" s="1"/>
  <c r="Y293" i="5"/>
  <c r="Y289" i="5"/>
  <c r="Y295" i="5"/>
  <c r="Y291" i="5"/>
  <c r="Y287" i="5"/>
  <c r="Y285" i="5"/>
  <c r="AI273" i="8"/>
  <c r="AI289" i="8" s="1"/>
  <c r="G244" i="6"/>
  <c r="I35" i="8"/>
  <c r="I41" i="8" s="1"/>
  <c r="I36" i="8" s="1"/>
  <c r="AH217" i="8"/>
  <c r="AH233" i="8" s="1"/>
  <c r="AH106" i="8"/>
  <c r="AH122" i="8" s="1"/>
  <c r="AE71" i="6"/>
  <c r="AH64" i="6"/>
  <c r="F109" i="6"/>
  <c r="F157" i="6"/>
  <c r="AM73" i="8"/>
  <c r="N15" i="5"/>
  <c r="AD142" i="5"/>
  <c r="AF290" i="3"/>
  <c r="AF370" i="3" s="1"/>
  <c r="AI72" i="8"/>
  <c r="AI75" i="8" s="1"/>
  <c r="K8" i="4"/>
  <c r="AD290" i="3"/>
  <c r="AD370" i="3" s="1"/>
  <c r="AB8" i="4"/>
  <c r="N253" i="3"/>
  <c r="AH49" i="8"/>
  <c r="AG154" i="3"/>
  <c r="AE55" i="5"/>
  <c r="AG55" i="5" s="1"/>
  <c r="X290" i="3"/>
  <c r="X370" i="3" s="1"/>
  <c r="AC275" i="5"/>
  <c r="L163" i="3"/>
  <c r="H244" i="6"/>
  <c r="AG237" i="3"/>
  <c r="I253" i="3"/>
  <c r="AC13" i="3"/>
  <c r="AH73" i="3"/>
  <c r="AI69" i="3"/>
  <c r="AJ82" i="3"/>
  <c r="N179" i="3"/>
  <c r="AH148" i="3"/>
  <c r="BE355" i="3" a="1"/>
  <c r="BE355" i="3" s="1"/>
  <c r="BE307" i="3" s="1"/>
  <c r="AH360" i="3" a="1"/>
  <c r="AH360" i="3" s="1"/>
  <c r="AH312" i="3" s="1"/>
  <c r="J31" i="2"/>
  <c r="G10" i="2"/>
  <c r="G11" i="2" s="1"/>
  <c r="AE11" i="3"/>
  <c r="AE16" i="3" s="1"/>
  <c r="AH75" i="3"/>
  <c r="X171" i="11"/>
  <c r="AD267" i="9"/>
  <c r="W289" i="8"/>
  <c r="V298" i="10"/>
  <c r="V38" i="10"/>
  <c r="V251" i="8"/>
  <c r="AN82" i="8"/>
  <c r="Q244" i="8"/>
  <c r="C288" i="8"/>
  <c r="M287" i="10"/>
  <c r="M207" i="10" s="1"/>
  <c r="M286" i="10"/>
  <c r="M206" i="10" s="1"/>
  <c r="AK91" i="8"/>
  <c r="AJ99" i="8"/>
  <c r="AJ115" i="8" s="1"/>
  <c r="AJ210" i="8"/>
  <c r="AJ226" i="8" s="1"/>
  <c r="AE15" i="8"/>
  <c r="AE20" i="8" s="1"/>
  <c r="AE18" i="8"/>
  <c r="AN106" i="8"/>
  <c r="AN122" i="8" s="1"/>
  <c r="AN217" i="8"/>
  <c r="AN233" i="8" s="1"/>
  <c r="F159" i="6"/>
  <c r="F175" i="6"/>
  <c r="P175" i="6"/>
  <c r="U36" i="6"/>
  <c r="AF63" i="6"/>
  <c r="W285" i="6"/>
  <c r="J295" i="5"/>
  <c r="J293" i="5"/>
  <c r="J291" i="5"/>
  <c r="J289" i="5"/>
  <c r="J287" i="5"/>
  <c r="J285" i="5"/>
  <c r="J205" i="5" s="1"/>
  <c r="J286" i="5"/>
  <c r="J206" i="5" s="1"/>
  <c r="J292" i="5"/>
  <c r="J284" i="5"/>
  <c r="J204" i="5" s="1"/>
  <c r="J294" i="5"/>
  <c r="J290" i="5"/>
  <c r="J288" i="5"/>
  <c r="AI209" i="8"/>
  <c r="AI225" i="8" s="1"/>
  <c r="AI241" i="8" s="1"/>
  <c r="AI98" i="8"/>
  <c r="AI114" i="8" s="1"/>
  <c r="AH269" i="6"/>
  <c r="B301" i="5"/>
  <c r="AB175" i="6"/>
  <c r="AB159" i="6"/>
  <c r="M247" i="8"/>
  <c r="R175" i="5"/>
  <c r="AG259" i="5"/>
  <c r="AF259" i="5"/>
  <c r="AH259" i="5" s="1"/>
  <c r="AJ449" i="3"/>
  <c r="AZ359" i="3" a="1"/>
  <c r="AZ359" i="3" s="1"/>
  <c r="AZ311" i="3" s="1"/>
  <c r="AV39" i="3"/>
  <c r="AZ356" i="3" a="1"/>
  <c r="AZ356" i="3" s="1"/>
  <c r="AZ308" i="3" s="1"/>
  <c r="AE85" i="6"/>
  <c r="BA363" i="3" a="1"/>
  <c r="BA363" i="3" s="1"/>
  <c r="BA315" i="3" s="1"/>
  <c r="BA359" i="3" a="1"/>
  <c r="BA359" i="3" s="1"/>
  <c r="BA311" i="3" s="1"/>
  <c r="BA356" i="3" a="1"/>
  <c r="BA356" i="3" s="1"/>
  <c r="BA308" i="3" s="1"/>
  <c r="AW39" i="3"/>
  <c r="F8" i="4"/>
  <c r="C238" i="6"/>
  <c r="AG150" i="3"/>
  <c r="X418" i="3"/>
  <c r="AE253" i="3"/>
  <c r="AC277" i="5"/>
  <c r="AB24" i="3"/>
  <c r="AH130" i="3"/>
  <c r="H237" i="6"/>
  <c r="AK89" i="3"/>
  <c r="AO89" i="3" s="1"/>
  <c r="AD262" i="6"/>
  <c r="BE362" i="3" a="1"/>
  <c r="BE362" i="3" s="1"/>
  <c r="BE314" i="3" s="1"/>
  <c r="AH363" i="3" a="1"/>
  <c r="AH363" i="3" s="1"/>
  <c r="AH315" i="3" s="1"/>
  <c r="AA43" i="3"/>
  <c r="C42" i="2" s="1"/>
  <c r="AG274" i="3"/>
  <c r="AG275" i="3"/>
  <c r="AG291" i="3" s="1"/>
  <c r="AG371" i="3" s="1"/>
  <c r="AC25" i="3"/>
  <c r="AJ471" i="3"/>
  <c r="AI51" i="3"/>
  <c r="Y16" i="3"/>
  <c r="Y15" i="3" s="1"/>
  <c r="P200" i="9"/>
  <c r="P297" i="9"/>
  <c r="J123" i="11"/>
  <c r="G12" i="11"/>
  <c r="C81" i="11"/>
  <c r="AC278" i="10"/>
  <c r="U25" i="11"/>
  <c r="U28" i="11" s="1"/>
  <c r="U26" i="11" s="1"/>
  <c r="Y170" i="9"/>
  <c r="AD259" i="9"/>
  <c r="V179" i="8"/>
  <c r="AI214" i="8"/>
  <c r="AI230" i="8" s="1"/>
  <c r="AI103" i="8"/>
  <c r="AI119" i="8" s="1"/>
  <c r="W39" i="8"/>
  <c r="W300" i="8" s="1"/>
  <c r="W43" i="8"/>
  <c r="K91" i="8"/>
  <c r="K107" i="8" s="1"/>
  <c r="K123" i="8" s="1"/>
  <c r="P292" i="8"/>
  <c r="P161" i="8"/>
  <c r="AO82" i="8"/>
  <c r="AO91" i="8" s="1"/>
  <c r="P245" i="8"/>
  <c r="AK101" i="8"/>
  <c r="AK117" i="8" s="1"/>
  <c r="AK212" i="8"/>
  <c r="AK228" i="8" s="1"/>
  <c r="AJ101" i="8"/>
  <c r="AJ117" i="8" s="1"/>
  <c r="AJ212" i="8"/>
  <c r="AJ228" i="8" s="1"/>
  <c r="I18" i="8"/>
  <c r="I15" i="8"/>
  <c r="AH273" i="8"/>
  <c r="P36" i="6"/>
  <c r="O36" i="8"/>
  <c r="AC15" i="8"/>
  <c r="AC20" i="8" s="1"/>
  <c r="AC18" i="8"/>
  <c r="W15" i="6"/>
  <c r="W18" i="6"/>
  <c r="P15" i="8"/>
  <c r="P18" i="8"/>
  <c r="S26" i="6"/>
  <c r="AG55" i="8"/>
  <c r="G239" i="6"/>
  <c r="Q175" i="5"/>
  <c r="Z301" i="5"/>
  <c r="H174" i="5"/>
  <c r="F174" i="5"/>
  <c r="M243" i="8"/>
  <c r="B15" i="6"/>
  <c r="S15" i="5"/>
  <c r="AI449" i="3"/>
  <c r="C220" i="6"/>
  <c r="C284" i="6"/>
  <c r="AK39" i="3"/>
  <c r="AO361" i="3" a="1"/>
  <c r="AO361" i="3" s="1"/>
  <c r="AO313" i="3" s="1"/>
  <c r="M253" i="3"/>
  <c r="AG147" i="3"/>
  <c r="L164" i="3"/>
  <c r="R507" i="3"/>
  <c r="R17" i="3"/>
  <c r="AD56" i="5"/>
  <c r="W418" i="3"/>
  <c r="W290" i="3" s="1"/>
  <c r="AK420" i="3"/>
  <c r="AD287" i="3"/>
  <c r="H239" i="6"/>
  <c r="AI178" i="3"/>
  <c r="AH178" i="3"/>
  <c r="S302" i="5"/>
  <c r="Y253" i="3"/>
  <c r="AH154" i="3"/>
  <c r="BE358" i="3" a="1"/>
  <c r="BE358" i="3" s="1"/>
  <c r="BE310" i="3" s="1"/>
  <c r="T253" i="3"/>
  <c r="AH355" i="3" a="1"/>
  <c r="AH355" i="3" s="1"/>
  <c r="AH307" i="3" s="1"/>
  <c r="AA287" i="3"/>
  <c r="R369" i="3"/>
  <c r="AN88" i="3"/>
  <c r="AO87" i="3"/>
  <c r="AA19" i="3"/>
  <c r="BL32" i="3"/>
  <c r="C13" i="2"/>
  <c r="J234" i="11"/>
  <c r="J238" i="11"/>
  <c r="G239" i="11"/>
  <c r="K170" i="9"/>
  <c r="N33" i="9"/>
  <c r="N292" i="9" s="1"/>
  <c r="U240" i="9"/>
  <c r="K304" i="10"/>
  <c r="S171" i="11"/>
  <c r="V237" i="9"/>
  <c r="G296" i="10"/>
  <c r="G289" i="10"/>
  <c r="G292" i="10"/>
  <c r="G295" i="10"/>
  <c r="G294" i="10"/>
  <c r="G290" i="10"/>
  <c r="G291" i="10"/>
  <c r="G287" i="10"/>
  <c r="G207" i="10" s="1"/>
  <c r="G288" i="10"/>
  <c r="G208" i="10" s="1"/>
  <c r="G297" i="10"/>
  <c r="G286" i="10"/>
  <c r="G206" i="10" s="1"/>
  <c r="G293" i="10"/>
  <c r="S305" i="8"/>
  <c r="Z282" i="9"/>
  <c r="Z285" i="9"/>
  <c r="Z291" i="9"/>
  <c r="Z289" i="9"/>
  <c r="Z283" i="9"/>
  <c r="Z281" i="9"/>
  <c r="Z288" i="9"/>
  <c r="Z290" i="9"/>
  <c r="Z287" i="9"/>
  <c r="Z286" i="9"/>
  <c r="Z280" i="9"/>
  <c r="Z200" i="9" s="1"/>
  <c r="Z284" i="9"/>
  <c r="J162" i="8"/>
  <c r="H178" i="8"/>
  <c r="H162" i="8" s="1"/>
  <c r="K297" i="10"/>
  <c r="K291" i="10"/>
  <c r="K296" i="10"/>
  <c r="Y160" i="8"/>
  <c r="Y161" i="8"/>
  <c r="P162" i="8"/>
  <c r="AD26" i="8"/>
  <c r="Q250" i="8"/>
  <c r="O239" i="8"/>
  <c r="AK215" i="8"/>
  <c r="AK231" i="8" s="1"/>
  <c r="AK247" i="8" s="1"/>
  <c r="AK104" i="8"/>
  <c r="AK120" i="8" s="1"/>
  <c r="AJ215" i="8"/>
  <c r="AJ231" i="8" s="1"/>
  <c r="AJ247" i="8" s="1"/>
  <c r="AJ104" i="8"/>
  <c r="AJ120" i="8" s="1"/>
  <c r="L301" i="6"/>
  <c r="J13" i="6"/>
  <c r="AG65" i="6"/>
  <c r="AH66" i="6"/>
  <c r="AG68" i="6"/>
  <c r="N113" i="8"/>
  <c r="N161" i="8"/>
  <c r="U159" i="6"/>
  <c r="O287" i="8"/>
  <c r="G15" i="8"/>
  <c r="G18" i="8"/>
  <c r="V18" i="6"/>
  <c r="V15" i="6"/>
  <c r="J211" i="8"/>
  <c r="J227" i="8" s="1"/>
  <c r="J243" i="8" s="1"/>
  <c r="J209" i="8"/>
  <c r="J208" i="8"/>
  <c r="J207" i="8"/>
  <c r="J216" i="8"/>
  <c r="J232" i="8" s="1"/>
  <c r="J248" i="8" s="1"/>
  <c r="J212" i="8"/>
  <c r="J228" i="8" s="1"/>
  <c r="J244" i="8" s="1"/>
  <c r="J217" i="8"/>
  <c r="J233" i="8" s="1"/>
  <c r="J249" i="8" s="1"/>
  <c r="J215" i="8"/>
  <c r="J231" i="8" s="1"/>
  <c r="J214" i="8"/>
  <c r="J230" i="8" s="1"/>
  <c r="J213" i="8"/>
  <c r="J229" i="8" s="1"/>
  <c r="J245" i="8" s="1"/>
  <c r="J218" i="8"/>
  <c r="J234" i="8" s="1"/>
  <c r="J250" i="8" s="1"/>
  <c r="J210" i="8"/>
  <c r="J226" i="8" s="1"/>
  <c r="J242" i="8" s="1"/>
  <c r="J251" i="8"/>
  <c r="AH54" i="8"/>
  <c r="G241" i="6"/>
  <c r="AD145" i="5"/>
  <c r="AL214" i="8"/>
  <c r="AL230" i="8" s="1"/>
  <c r="AL103" i="8"/>
  <c r="AL119" i="8" s="1"/>
  <c r="AJ68" i="8"/>
  <c r="AA26" i="6"/>
  <c r="P15" i="6"/>
  <c r="B287" i="8"/>
  <c r="B223" i="8"/>
  <c r="B239" i="8" s="1"/>
  <c r="AG258" i="5"/>
  <c r="R8" i="4"/>
  <c r="H291" i="3"/>
  <c r="H371" i="3" s="1"/>
  <c r="G290" i="3"/>
  <c r="G370" i="3" s="1"/>
  <c r="C240" i="6"/>
  <c r="AP361" i="3" a="1"/>
  <c r="AP361" i="3" s="1"/>
  <c r="AP313" i="3" s="1"/>
  <c r="AP357" i="3" a="1"/>
  <c r="AP357" i="3" s="1"/>
  <c r="AP309" i="3" s="1"/>
  <c r="AP354" i="3" a="1"/>
  <c r="AP354" i="3" s="1"/>
  <c r="AP306" i="3" s="1"/>
  <c r="AL39" i="3"/>
  <c r="AP358" i="3" a="1"/>
  <c r="AP358" i="3" s="1"/>
  <c r="AP310" i="3" s="1"/>
  <c r="B246" i="6"/>
  <c r="AF15" i="8"/>
  <c r="AF20" i="8" s="1"/>
  <c r="AF18" i="8"/>
  <c r="AP355" i="3" a="1"/>
  <c r="AP355" i="3" s="1"/>
  <c r="AP307" i="3" s="1"/>
  <c r="V46" i="3"/>
  <c r="V36" i="3"/>
  <c r="V40" i="3" s="1"/>
  <c r="V42" i="3" s="1"/>
  <c r="V413" i="3" s="1"/>
  <c r="L158" i="6"/>
  <c r="H241" i="6"/>
  <c r="AH136" i="3"/>
  <c r="T301" i="5"/>
  <c r="X253" i="3"/>
  <c r="AH150" i="3"/>
  <c r="BE361" i="3" a="1"/>
  <c r="BE361" i="3" s="1"/>
  <c r="BE313" i="3" s="1"/>
  <c r="AG632" i="3"/>
  <c r="AH361" i="3" a="1"/>
  <c r="AH361" i="3" s="1"/>
  <c r="AH313" i="3" s="1"/>
  <c r="M36" i="3"/>
  <c r="M40" i="3" s="1"/>
  <c r="M42" i="3" s="1"/>
  <c r="M413" i="3" s="1"/>
  <c r="D18" i="3"/>
  <c r="D15" i="3"/>
  <c r="H36" i="3"/>
  <c r="H40" i="3" s="1"/>
  <c r="H42" i="3" s="1"/>
  <c r="H413" i="3" s="1"/>
  <c r="K41" i="2"/>
  <c r="L41" i="2" s="1"/>
  <c r="L43" i="2"/>
  <c r="H18" i="2"/>
  <c r="I18" i="2" s="1"/>
  <c r="I17" i="2"/>
  <c r="AJ7" i="3" l="1"/>
  <c r="AK7" i="3" s="1"/>
  <c r="AD72" i="6"/>
  <c r="AD152" i="5"/>
  <c r="AH70" i="13"/>
  <c r="Z287" i="5"/>
  <c r="AC18" i="6"/>
  <c r="AC15" i="6"/>
  <c r="K290" i="10"/>
  <c r="M288" i="10"/>
  <c r="M208" i="10" s="1"/>
  <c r="AK50" i="8"/>
  <c r="AL317" i="3"/>
  <c r="AL37" i="3" s="1"/>
  <c r="AL59" i="3"/>
  <c r="AH127" i="6"/>
  <c r="AC154" i="10"/>
  <c r="D287" i="5"/>
  <c r="AH138" i="13"/>
  <c r="AK138" i="13" s="1"/>
  <c r="Z289" i="5"/>
  <c r="AH64" i="13"/>
  <c r="AH75" i="13" s="1"/>
  <c r="AH270" i="6"/>
  <c r="AG270" i="6"/>
  <c r="AJ51" i="8"/>
  <c r="AF272" i="6"/>
  <c r="AH272" i="6" s="1"/>
  <c r="AG272" i="6"/>
  <c r="Z285" i="5"/>
  <c r="M296" i="10"/>
  <c r="B119" i="11"/>
  <c r="AH61" i="3"/>
  <c r="C118" i="11"/>
  <c r="AH263" i="13"/>
  <c r="AJ263" i="13" s="1"/>
  <c r="BF64" i="13"/>
  <c r="G296" i="13"/>
  <c r="K293" i="10"/>
  <c r="M295" i="10"/>
  <c r="C247" i="11"/>
  <c r="G293" i="13"/>
  <c r="N250" i="11"/>
  <c r="AH130" i="13"/>
  <c r="AJ130" i="13" s="1"/>
  <c r="AF49" i="6"/>
  <c r="AH49" i="6" s="1"/>
  <c r="AG48" i="6"/>
  <c r="D291" i="5"/>
  <c r="BG353" i="3" a="1"/>
  <c r="BG353" i="3" s="1"/>
  <c r="Z284" i="5"/>
  <c r="Z204" i="5" s="1"/>
  <c r="AE75" i="13"/>
  <c r="P250" i="11"/>
  <c r="AA15" i="8"/>
  <c r="AA20" i="8" s="1"/>
  <c r="AA18" i="8"/>
  <c r="AG268" i="6"/>
  <c r="AG279" i="6" s="1"/>
  <c r="AE279" i="6"/>
  <c r="D293" i="5"/>
  <c r="G290" i="13"/>
  <c r="Z286" i="5"/>
  <c r="AC74" i="10"/>
  <c r="AE46" i="3"/>
  <c r="AG265" i="13"/>
  <c r="AJ265" i="13" s="1"/>
  <c r="BE74" i="13"/>
  <c r="BF74" i="13"/>
  <c r="AH74" i="13"/>
  <c r="K287" i="10"/>
  <c r="K207" i="10" s="1"/>
  <c r="K80" i="10" s="1"/>
  <c r="K96" i="10" s="1"/>
  <c r="S286" i="5"/>
  <c r="S206" i="5" s="1"/>
  <c r="AH52" i="6"/>
  <c r="X299" i="12"/>
  <c r="D284" i="5"/>
  <c r="D204" i="5" s="1"/>
  <c r="Z288" i="5"/>
  <c r="AF276" i="6"/>
  <c r="AH276" i="6" s="1"/>
  <c r="AG276" i="6"/>
  <c r="M290" i="10"/>
  <c r="AG66" i="13"/>
  <c r="BG66" i="13" s="1"/>
  <c r="BF66" i="13"/>
  <c r="BE66" i="13"/>
  <c r="AH66" i="13"/>
  <c r="Z291" i="5"/>
  <c r="Z293" i="5"/>
  <c r="D289" i="5"/>
  <c r="M292" i="10"/>
  <c r="B231" i="11"/>
  <c r="D286" i="5"/>
  <c r="Z290" i="5"/>
  <c r="AG129" i="6"/>
  <c r="AF129" i="6"/>
  <c r="AH129" i="6" s="1"/>
  <c r="AH50" i="6"/>
  <c r="BE64" i="13"/>
  <c r="M291" i="10"/>
  <c r="AL68" i="3"/>
  <c r="D288" i="5"/>
  <c r="Z292" i="5"/>
  <c r="AC72" i="12"/>
  <c r="AG278" i="6"/>
  <c r="AF278" i="6"/>
  <c r="AH278" i="6" s="1"/>
  <c r="AG8" i="4"/>
  <c r="AM57" i="8"/>
  <c r="M294" i="10"/>
  <c r="C229" i="11"/>
  <c r="S284" i="5"/>
  <c r="S204" i="5" s="1"/>
  <c r="AT317" i="3"/>
  <c r="AT37" i="3" s="1"/>
  <c r="K288" i="10"/>
  <c r="K208" i="10" s="1"/>
  <c r="C243" i="11"/>
  <c r="AK137" i="13"/>
  <c r="S290" i="5"/>
  <c r="AM68" i="3"/>
  <c r="D290" i="5"/>
  <c r="Z294" i="5"/>
  <c r="AL274" i="8"/>
  <c r="AH268" i="6"/>
  <c r="BF73" i="13"/>
  <c r="BE73" i="13"/>
  <c r="BF68" i="13"/>
  <c r="BE68" i="13"/>
  <c r="AG68" i="13"/>
  <c r="BG68" i="13" s="1"/>
  <c r="B246" i="11"/>
  <c r="M293" i="10"/>
  <c r="AC133" i="11"/>
  <c r="J250" i="11"/>
  <c r="K294" i="10"/>
  <c r="C242" i="11"/>
  <c r="K295" i="10"/>
  <c r="AN48" i="8"/>
  <c r="BG359" i="3" a="1"/>
  <c r="BG359" i="3" s="1"/>
  <c r="AK68" i="3"/>
  <c r="D292" i="5"/>
  <c r="AJ258" i="13"/>
  <c r="AL58" i="8"/>
  <c r="AD279" i="6"/>
  <c r="AG72" i="13"/>
  <c r="BG72" i="13" s="1"/>
  <c r="BE72" i="13"/>
  <c r="BF72" i="13"/>
  <c r="AH72" i="13"/>
  <c r="BE67" i="13"/>
  <c r="AH67" i="13"/>
  <c r="AG67" i="13"/>
  <c r="BG67" i="13" s="1"/>
  <c r="BF67" i="13"/>
  <c r="AH141" i="5"/>
  <c r="AC148" i="9"/>
  <c r="M289" i="10"/>
  <c r="BG70" i="13"/>
  <c r="C248" i="11"/>
  <c r="D285" i="5"/>
  <c r="D205" i="5" s="1"/>
  <c r="P38" i="11"/>
  <c r="AG131" i="6"/>
  <c r="S294" i="5"/>
  <c r="K292" i="10"/>
  <c r="AF162" i="8"/>
  <c r="AN317" i="3"/>
  <c r="AN37" i="3" s="1"/>
  <c r="B223" i="11"/>
  <c r="B239" i="11" s="1"/>
  <c r="AH131" i="6"/>
  <c r="S291" i="5"/>
  <c r="D294" i="5"/>
  <c r="AC262" i="11"/>
  <c r="AI58" i="8"/>
  <c r="AG69" i="13"/>
  <c r="BG69" i="13" s="1"/>
  <c r="AH69" i="13"/>
  <c r="B90" i="11"/>
  <c r="G297" i="13"/>
  <c r="AF486" i="3"/>
  <c r="AF502" i="3" s="1"/>
  <c r="AF503" i="3" s="1"/>
  <c r="AF504" i="3" s="1"/>
  <c r="AF505" i="3" s="1"/>
  <c r="AF507" i="3" s="1"/>
  <c r="S292" i="5"/>
  <c r="K289" i="10"/>
  <c r="B117" i="11"/>
  <c r="B244" i="11" s="1"/>
  <c r="K39" i="12"/>
  <c r="S295" i="5"/>
  <c r="BE69" i="13"/>
  <c r="AI263" i="13"/>
  <c r="M250" i="11"/>
  <c r="AA15" i="13"/>
  <c r="AA46" i="13" s="1"/>
  <c r="BA317" i="3"/>
  <c r="BA37" i="3" s="1"/>
  <c r="AG261" i="13"/>
  <c r="BG361" i="3" a="1"/>
  <c r="BG361" i="3" s="1"/>
  <c r="Q220" i="5"/>
  <c r="C113" i="11"/>
  <c r="S285" i="5"/>
  <c r="S205" i="5" s="1"/>
  <c r="BF69" i="13"/>
  <c r="AN56" i="8"/>
  <c r="N38" i="11"/>
  <c r="B160" i="11"/>
  <c r="BI37" i="3"/>
  <c r="BK37" i="3"/>
  <c r="AG65" i="13"/>
  <c r="BG65" i="13" s="1"/>
  <c r="BE65" i="13"/>
  <c r="BF65" i="13"/>
  <c r="AH65" i="13"/>
  <c r="AG274" i="6"/>
  <c r="AF274" i="6"/>
  <c r="AH274" i="6" s="1"/>
  <c r="B115" i="11"/>
  <c r="AC136" i="11"/>
  <c r="AZ317" i="3"/>
  <c r="AZ37" i="3" s="1"/>
  <c r="AO317" i="3"/>
  <c r="AO37" i="3" s="1"/>
  <c r="C246" i="11"/>
  <c r="AO56" i="8"/>
  <c r="AH137" i="13"/>
  <c r="AJ137" i="13" s="1"/>
  <c r="AO218" i="8"/>
  <c r="AO234" i="8" s="1"/>
  <c r="AO107" i="8"/>
  <c r="AO123" i="8" s="1"/>
  <c r="K74" i="9"/>
  <c r="K90" i="9" s="1"/>
  <c r="M80" i="10"/>
  <c r="M96" i="10" s="1"/>
  <c r="W370" i="3"/>
  <c r="AK153" i="8"/>
  <c r="AJ153" i="8"/>
  <c r="AI153" i="8"/>
  <c r="AM153" i="8" s="1"/>
  <c r="AO92" i="3"/>
  <c r="AM92" i="3"/>
  <c r="AL92" i="3"/>
  <c r="AA369" i="3"/>
  <c r="E78" i="5"/>
  <c r="E94" i="5" s="1"/>
  <c r="Q176" i="5"/>
  <c r="AA220" i="6"/>
  <c r="AA236" i="6" s="1"/>
  <c r="AA284" i="6"/>
  <c r="AC36" i="3"/>
  <c r="E43" i="2"/>
  <c r="AC46" i="3"/>
  <c r="AI247" i="8"/>
  <c r="AJ259" i="3"/>
  <c r="AI259" i="3"/>
  <c r="P294" i="13"/>
  <c r="P297" i="13"/>
  <c r="P289" i="13"/>
  <c r="P209" i="13" s="1"/>
  <c r="P293" i="13"/>
  <c r="P295" i="13"/>
  <c r="P287" i="13"/>
  <c r="P207" i="13" s="1"/>
  <c r="P298" i="13"/>
  <c r="P290" i="13"/>
  <c r="P291" i="13"/>
  <c r="P288" i="13"/>
  <c r="P208" i="13" s="1"/>
  <c r="P296" i="13"/>
  <c r="P292" i="13"/>
  <c r="BE180" i="13"/>
  <c r="D82" i="12"/>
  <c r="D98" i="12" s="1"/>
  <c r="AI280" i="8"/>
  <c r="AK280" i="8" s="1"/>
  <c r="AJ280" i="8"/>
  <c r="E82" i="12"/>
  <c r="E98" i="12" s="1"/>
  <c r="E114" i="12" s="1"/>
  <c r="AD210" i="6"/>
  <c r="AD226" i="6" s="1"/>
  <c r="AD99" i="6"/>
  <c r="AD115" i="6" s="1"/>
  <c r="AG83" i="6"/>
  <c r="AF83" i="6"/>
  <c r="AH83" i="6" s="1"/>
  <c r="AD88" i="6"/>
  <c r="J75" i="9"/>
  <c r="J91" i="9" s="1"/>
  <c r="J107" i="9" s="1"/>
  <c r="G80" i="12"/>
  <c r="G96" i="12" s="1"/>
  <c r="E290" i="10"/>
  <c r="E293" i="10"/>
  <c r="E296" i="10"/>
  <c r="E286" i="10"/>
  <c r="E206" i="10" s="1"/>
  <c r="E289" i="10"/>
  <c r="E292" i="10"/>
  <c r="E297" i="10"/>
  <c r="E291" i="10"/>
  <c r="E287" i="10"/>
  <c r="E207" i="10" s="1"/>
  <c r="E288" i="10"/>
  <c r="E208" i="10" s="1"/>
  <c r="E294" i="10"/>
  <c r="E295" i="10"/>
  <c r="N224" i="13"/>
  <c r="N81" i="13"/>
  <c r="N97" i="13" s="1"/>
  <c r="AG79" i="6"/>
  <c r="AH79" i="6"/>
  <c r="BA419" i="3"/>
  <c r="O291" i="10"/>
  <c r="O294" i="10"/>
  <c r="O297" i="10"/>
  <c r="O287" i="10"/>
  <c r="O207" i="10" s="1"/>
  <c r="O288" i="10"/>
  <c r="O295" i="10"/>
  <c r="O296" i="10"/>
  <c r="O292" i="10"/>
  <c r="O289" i="10"/>
  <c r="O286" i="10"/>
  <c r="O206" i="10" s="1"/>
  <c r="O293" i="10"/>
  <c r="O290" i="10"/>
  <c r="J113" i="8"/>
  <c r="J161" i="8"/>
  <c r="K39" i="8"/>
  <c r="K300" i="8" s="1"/>
  <c r="K43" i="8"/>
  <c r="I245" i="8"/>
  <c r="AQ179" i="3"/>
  <c r="AM115" i="8"/>
  <c r="AA221" i="6"/>
  <c r="AA237" i="6" s="1"/>
  <c r="AA285" i="6"/>
  <c r="AB73" i="9"/>
  <c r="AB89" i="9" s="1"/>
  <c r="X8" i="3"/>
  <c r="X11" i="3" s="1"/>
  <c r="X16" i="3" s="1"/>
  <c r="J73" i="9"/>
  <c r="AC201" i="9"/>
  <c r="AC298" i="9"/>
  <c r="AG50" i="13"/>
  <c r="AH50" i="13"/>
  <c r="AI50" i="13"/>
  <c r="AJ67" i="3"/>
  <c r="AJ455" i="3" s="1"/>
  <c r="AK67" i="3"/>
  <c r="AL67" i="3"/>
  <c r="AH455" i="3"/>
  <c r="N79" i="10"/>
  <c r="N222" i="10" s="1"/>
  <c r="K177" i="10"/>
  <c r="W164" i="3"/>
  <c r="W180" i="3"/>
  <c r="W163" i="3"/>
  <c r="Y220" i="6"/>
  <c r="Y236" i="6" s="1"/>
  <c r="Y284" i="6"/>
  <c r="J180" i="13"/>
  <c r="J82" i="12"/>
  <c r="J98" i="12" s="1"/>
  <c r="L281" i="9"/>
  <c r="L201" i="9" s="1"/>
  <c r="L284" i="9"/>
  <c r="L287" i="9"/>
  <c r="L286" i="9"/>
  <c r="L289" i="9"/>
  <c r="L283" i="9"/>
  <c r="L290" i="9"/>
  <c r="L282" i="9"/>
  <c r="L202" i="9" s="1"/>
  <c r="L291" i="9"/>
  <c r="L280" i="9"/>
  <c r="L200" i="9" s="1"/>
  <c r="L285" i="9"/>
  <c r="L288" i="9"/>
  <c r="G73" i="9"/>
  <c r="G89" i="9" s="1"/>
  <c r="Y89" i="9"/>
  <c r="Y216" i="9"/>
  <c r="H179" i="8"/>
  <c r="W178" i="10"/>
  <c r="J112" i="8"/>
  <c r="J160" i="8"/>
  <c r="K212" i="8"/>
  <c r="K228" i="8" s="1"/>
  <c r="K244" i="8" s="1"/>
  <c r="K251" i="8"/>
  <c r="K209" i="8"/>
  <c r="K208" i="8"/>
  <c r="K207" i="8"/>
  <c r="K216" i="8"/>
  <c r="K232" i="8" s="1"/>
  <c r="K248" i="8" s="1"/>
  <c r="K213" i="8"/>
  <c r="K229" i="8" s="1"/>
  <c r="K245" i="8" s="1"/>
  <c r="K215" i="8"/>
  <c r="K231" i="8" s="1"/>
  <c r="K247" i="8" s="1"/>
  <c r="K217" i="8"/>
  <c r="K233" i="8" s="1"/>
  <c r="K249" i="8" s="1"/>
  <c r="K218" i="8"/>
  <c r="K234" i="8" s="1"/>
  <c r="K250" i="8" s="1"/>
  <c r="K211" i="8"/>
  <c r="K227" i="8" s="1"/>
  <c r="K243" i="8" s="1"/>
  <c r="K210" i="8"/>
  <c r="K214" i="8"/>
  <c r="K230" i="8" s="1"/>
  <c r="K246" i="8" s="1"/>
  <c r="G112" i="8"/>
  <c r="G160" i="8"/>
  <c r="M176" i="5"/>
  <c r="V77" i="5"/>
  <c r="V220" i="5" s="1"/>
  <c r="I246" i="8"/>
  <c r="Q83" i="12"/>
  <c r="AH143" i="5"/>
  <c r="AC8" i="3"/>
  <c r="D17" i="2"/>
  <c r="AC216" i="9"/>
  <c r="AC73" i="9"/>
  <c r="AC89" i="9" s="1"/>
  <c r="AD177" i="10"/>
  <c r="T298" i="11"/>
  <c r="T38" i="11"/>
  <c r="C287" i="10"/>
  <c r="C207" i="10" s="1"/>
  <c r="C290" i="10"/>
  <c r="C293" i="10"/>
  <c r="C286" i="10"/>
  <c r="C206" i="10" s="1"/>
  <c r="C292" i="10"/>
  <c r="C295" i="10"/>
  <c r="C297" i="10"/>
  <c r="C294" i="10"/>
  <c r="C289" i="10"/>
  <c r="C296" i="10"/>
  <c r="C288" i="10"/>
  <c r="C208" i="10" s="1"/>
  <c r="C291" i="10"/>
  <c r="E73" i="9"/>
  <c r="E89" i="9" s="1"/>
  <c r="AI278" i="8"/>
  <c r="AJ278" i="8"/>
  <c r="X292" i="11"/>
  <c r="X288" i="11"/>
  <c r="X295" i="11"/>
  <c r="X291" i="11"/>
  <c r="X287" i="11"/>
  <c r="X294" i="11"/>
  <c r="X297" i="11"/>
  <c r="X286" i="11"/>
  <c r="X289" i="11"/>
  <c r="X293" i="11"/>
  <c r="X296" i="11"/>
  <c r="X290" i="11"/>
  <c r="I303" i="5"/>
  <c r="I206" i="5"/>
  <c r="I77" i="5"/>
  <c r="AN179" i="13"/>
  <c r="Z205" i="5"/>
  <c r="Z302" i="5"/>
  <c r="AA180" i="13"/>
  <c r="AK107" i="8"/>
  <c r="AK218" i="8"/>
  <c r="AK234" i="8" s="1"/>
  <c r="Y220" i="5"/>
  <c r="Y77" i="5"/>
  <c r="Y93" i="5" s="1"/>
  <c r="J221" i="5"/>
  <c r="J78" i="5"/>
  <c r="J94" i="5" s="1"/>
  <c r="C73" i="9"/>
  <c r="C89" i="9" s="1"/>
  <c r="M81" i="10"/>
  <c r="M97" i="10" s="1"/>
  <c r="E220" i="5"/>
  <c r="E77" i="5"/>
  <c r="E93" i="5" s="1"/>
  <c r="Q176" i="6"/>
  <c r="AH136" i="8"/>
  <c r="AI136" i="8"/>
  <c r="D287" i="10"/>
  <c r="D207" i="10" s="1"/>
  <c r="D290" i="10"/>
  <c r="D293" i="10"/>
  <c r="D296" i="10"/>
  <c r="D286" i="10"/>
  <c r="D206" i="10" s="1"/>
  <c r="D289" i="10"/>
  <c r="D209" i="10" s="1"/>
  <c r="D295" i="10"/>
  <c r="D297" i="10"/>
  <c r="D294" i="10"/>
  <c r="D291" i="10"/>
  <c r="D288" i="10"/>
  <c r="D208" i="10" s="1"/>
  <c r="D292" i="10"/>
  <c r="M303" i="6"/>
  <c r="B389" i="13"/>
  <c r="G250" i="11"/>
  <c r="I78" i="5"/>
  <c r="AO112" i="8"/>
  <c r="D26" i="2"/>
  <c r="AB25" i="3"/>
  <c r="AJ107" i="8"/>
  <c r="AJ123" i="8" s="1"/>
  <c r="AJ218" i="8"/>
  <c r="AJ234" i="8" s="1"/>
  <c r="AJ250" i="8" s="1"/>
  <c r="AJ148" i="3"/>
  <c r="AI148" i="3"/>
  <c r="AK148" i="3" s="1"/>
  <c r="AG164" i="3"/>
  <c r="AG163" i="8"/>
  <c r="AG179" i="8"/>
  <c r="AG162" i="8"/>
  <c r="I165" i="3"/>
  <c r="I181" i="3"/>
  <c r="I164" i="3"/>
  <c r="G387" i="13"/>
  <c r="G210" i="13"/>
  <c r="D299" i="13"/>
  <c r="D39" i="13"/>
  <c r="D38" i="13" s="1"/>
  <c r="AJ136" i="13"/>
  <c r="AI136" i="13"/>
  <c r="AG276" i="5"/>
  <c r="AE276" i="5"/>
  <c r="AF276" i="5"/>
  <c r="S306" i="10"/>
  <c r="AB149" i="12"/>
  <c r="AC149" i="12"/>
  <c r="AO421" i="3"/>
  <c r="AR88" i="3"/>
  <c r="N177" i="5"/>
  <c r="AH211" i="3"/>
  <c r="AH216" i="3"/>
  <c r="AH232" i="3" s="1"/>
  <c r="AH209" i="3"/>
  <c r="AH219" i="3"/>
  <c r="AH235" i="3" s="1"/>
  <c r="AH214" i="3"/>
  <c r="AH215" i="3"/>
  <c r="AH231" i="3" s="1"/>
  <c r="AH217" i="3"/>
  <c r="AH233" i="3" s="1"/>
  <c r="AH220" i="3"/>
  <c r="AH236" i="3" s="1"/>
  <c r="AH218" i="3"/>
  <c r="AH234" i="3" s="1"/>
  <c r="AH253" i="3"/>
  <c r="AH126" i="3"/>
  <c r="AH210" i="3"/>
  <c r="AH213" i="3"/>
  <c r="AH229" i="3" s="1"/>
  <c r="AH212" i="3"/>
  <c r="AH228" i="3" s="1"/>
  <c r="E185" i="3"/>
  <c r="E168" i="3"/>
  <c r="AH257" i="13"/>
  <c r="AG257" i="13"/>
  <c r="AI257" i="13" s="1"/>
  <c r="AE266" i="13"/>
  <c r="AF263" i="5"/>
  <c r="AH253" i="5"/>
  <c r="AF274" i="5"/>
  <c r="AE274" i="5"/>
  <c r="AG274" i="5" s="1"/>
  <c r="P220" i="6"/>
  <c r="P236" i="6" s="1"/>
  <c r="P284" i="6"/>
  <c r="AN181" i="3"/>
  <c r="J80" i="12"/>
  <c r="J96" i="12" s="1"/>
  <c r="O74" i="9"/>
  <c r="AL226" i="8"/>
  <c r="AL242" i="8" s="1"/>
  <c r="AW317" i="3"/>
  <c r="AW37" i="3" s="1"/>
  <c r="J223" i="8"/>
  <c r="J287" i="8"/>
  <c r="Z73" i="9"/>
  <c r="Z89" i="9" s="1"/>
  <c r="AF277" i="5"/>
  <c r="AE277" i="5"/>
  <c r="AG277" i="5" s="1"/>
  <c r="AJ112" i="8"/>
  <c r="AN107" i="8"/>
  <c r="AN123" i="8" s="1"/>
  <c r="AN218" i="8"/>
  <c r="AN234" i="8" s="1"/>
  <c r="AN250" i="8" s="1"/>
  <c r="AC175" i="5"/>
  <c r="Q159" i="6"/>
  <c r="AP181" i="3"/>
  <c r="AO178" i="13"/>
  <c r="AF147" i="5"/>
  <c r="AH147" i="5" s="1"/>
  <c r="AG147" i="5"/>
  <c r="K181" i="13"/>
  <c r="AC71" i="12"/>
  <c r="AB71" i="12"/>
  <c r="AJ114" i="8"/>
  <c r="B299" i="9"/>
  <c r="B202" i="9"/>
  <c r="Z305" i="8"/>
  <c r="Z288" i="8"/>
  <c r="AL256" i="8"/>
  <c r="AM256" i="8"/>
  <c r="AO256" i="8" s="1"/>
  <c r="AN256" i="8"/>
  <c r="AC154" i="12"/>
  <c r="AB154" i="12"/>
  <c r="C181" i="11"/>
  <c r="C164" i="11"/>
  <c r="V297" i="12"/>
  <c r="V293" i="12"/>
  <c r="V292" i="12"/>
  <c r="V288" i="12"/>
  <c r="V208" i="12" s="1"/>
  <c r="V294" i="12"/>
  <c r="V295" i="12"/>
  <c r="V291" i="12"/>
  <c r="V296" i="12"/>
  <c r="V287" i="12"/>
  <c r="V207" i="12" s="1"/>
  <c r="V289" i="12"/>
  <c r="V209" i="12" s="1"/>
  <c r="V290" i="12"/>
  <c r="V210" i="12" s="1"/>
  <c r="V298" i="12"/>
  <c r="M79" i="10"/>
  <c r="M222" i="10" s="1"/>
  <c r="V221" i="6"/>
  <c r="V237" i="6" s="1"/>
  <c r="V285" i="6"/>
  <c r="J81" i="12"/>
  <c r="J97" i="12" s="1"/>
  <c r="J171" i="9"/>
  <c r="E221" i="6"/>
  <c r="E237" i="6" s="1"/>
  <c r="E285" i="6"/>
  <c r="AO106" i="8"/>
  <c r="AO122" i="8" s="1"/>
  <c r="AO217" i="8"/>
  <c r="AO233" i="8" s="1"/>
  <c r="AO249" i="8" s="1"/>
  <c r="Z385" i="13"/>
  <c r="P298" i="10"/>
  <c r="P38" i="10"/>
  <c r="J288" i="8"/>
  <c r="J224" i="8"/>
  <c r="J240" i="8" s="1"/>
  <c r="AJ219" i="8"/>
  <c r="AJ223" i="8"/>
  <c r="AJ239" i="8" s="1"/>
  <c r="G115" i="8"/>
  <c r="G163" i="8"/>
  <c r="G79" i="5"/>
  <c r="AL50" i="8"/>
  <c r="AJ133" i="13"/>
  <c r="AI133" i="13"/>
  <c r="AK133" i="13" s="1"/>
  <c r="X162" i="8"/>
  <c r="X178" i="8"/>
  <c r="AJ225" i="8"/>
  <c r="AJ241" i="8" s="1"/>
  <c r="AB74" i="9"/>
  <c r="AB90" i="9" s="1"/>
  <c r="J221" i="6"/>
  <c r="J237" i="6" s="1"/>
  <c r="J285" i="6"/>
  <c r="AC4" i="12"/>
  <c r="AD4" i="12"/>
  <c r="AH129" i="13"/>
  <c r="AG129" i="13"/>
  <c r="AE139" i="13"/>
  <c r="N80" i="13"/>
  <c r="AL181" i="3"/>
  <c r="W179" i="12"/>
  <c r="Z178" i="5"/>
  <c r="AJ317" i="3"/>
  <c r="AJ37" i="3" s="1"/>
  <c r="B114" i="11"/>
  <c r="B241" i="11" s="1"/>
  <c r="B162" i="11"/>
  <c r="AF273" i="5"/>
  <c r="AE273" i="5"/>
  <c r="AG273" i="5"/>
  <c r="AH273" i="5"/>
  <c r="AJ281" i="3"/>
  <c r="AI281" i="3"/>
  <c r="AL280" i="3" s="1"/>
  <c r="E203" i="9"/>
  <c r="E300" i="9"/>
  <c r="AJ153" i="3"/>
  <c r="AI153" i="3"/>
  <c r="AK153" i="3" s="1"/>
  <c r="AL153" i="3"/>
  <c r="BO32" i="3"/>
  <c r="BO33" i="3"/>
  <c r="F13" i="2"/>
  <c r="AD19" i="3"/>
  <c r="T289" i="13"/>
  <c r="T292" i="13"/>
  <c r="T295" i="13"/>
  <c r="T294" i="13"/>
  <c r="T296" i="13"/>
  <c r="T298" i="13"/>
  <c r="T290" i="13"/>
  <c r="T293" i="13"/>
  <c r="T297" i="13"/>
  <c r="T288" i="13"/>
  <c r="T287" i="13"/>
  <c r="T207" i="13" s="1"/>
  <c r="T291" i="13"/>
  <c r="M75" i="9"/>
  <c r="H286" i="10"/>
  <c r="H206" i="10" s="1"/>
  <c r="H292" i="10"/>
  <c r="H295" i="10"/>
  <c r="H288" i="10"/>
  <c r="H208" i="10" s="1"/>
  <c r="H294" i="10"/>
  <c r="H290" i="10"/>
  <c r="H287" i="10"/>
  <c r="H207" i="10" s="1"/>
  <c r="H297" i="10"/>
  <c r="H289" i="10"/>
  <c r="H209" i="10" s="1"/>
  <c r="H296" i="10"/>
  <c r="H293" i="10"/>
  <c r="H291" i="10"/>
  <c r="U289" i="13"/>
  <c r="U292" i="13"/>
  <c r="U295" i="13"/>
  <c r="U296" i="13"/>
  <c r="U298" i="13"/>
  <c r="U290" i="13"/>
  <c r="U293" i="13"/>
  <c r="U297" i="13"/>
  <c r="U288" i="13"/>
  <c r="U208" i="13" s="1"/>
  <c r="U287" i="13"/>
  <c r="U207" i="13" s="1"/>
  <c r="U291" i="13"/>
  <c r="U294" i="13"/>
  <c r="T205" i="5"/>
  <c r="T302" i="5"/>
  <c r="AH244" i="8"/>
  <c r="G225" i="13"/>
  <c r="G82" i="13"/>
  <c r="G98" i="13" s="1"/>
  <c r="AG420" i="3"/>
  <c r="X295" i="13"/>
  <c r="X298" i="13"/>
  <c r="X287" i="13"/>
  <c r="X207" i="13" s="1"/>
  <c r="X290" i="13"/>
  <c r="X297" i="13"/>
  <c r="X296" i="13"/>
  <c r="X288" i="13"/>
  <c r="X294" i="13"/>
  <c r="X289" i="13"/>
  <c r="X291" i="13"/>
  <c r="X293" i="13"/>
  <c r="X292" i="13"/>
  <c r="X306" i="10"/>
  <c r="AN385" i="13"/>
  <c r="R308" i="12"/>
  <c r="R75" i="9"/>
  <c r="R91" i="9" s="1"/>
  <c r="I370" i="3"/>
  <c r="X161" i="8"/>
  <c r="F290" i="13"/>
  <c r="F210" i="13" s="1"/>
  <c r="F293" i="13"/>
  <c r="F296" i="13"/>
  <c r="F289" i="13"/>
  <c r="F209" i="13" s="1"/>
  <c r="F291" i="13"/>
  <c r="F297" i="13"/>
  <c r="F292" i="13"/>
  <c r="F298" i="13"/>
  <c r="F287" i="13"/>
  <c r="F207" i="13" s="1"/>
  <c r="F294" i="13"/>
  <c r="F288" i="13"/>
  <c r="F208" i="13" s="1"/>
  <c r="F295" i="13"/>
  <c r="AD6" i="6"/>
  <c r="AF4" i="6"/>
  <c r="BQ32" i="3"/>
  <c r="BQ33" i="3"/>
  <c r="J13" i="2"/>
  <c r="AF19" i="3"/>
  <c r="AF15" i="3"/>
  <c r="J15" i="2" s="1"/>
  <c r="F223" i="6"/>
  <c r="F239" i="6" s="1"/>
  <c r="F287" i="6"/>
  <c r="J223" i="6"/>
  <c r="J239" i="6" s="1"/>
  <c r="J287" i="6"/>
  <c r="AA12" i="12"/>
  <c r="AA17" i="12"/>
  <c r="O81" i="12"/>
  <c r="O97" i="12" s="1"/>
  <c r="M77" i="9"/>
  <c r="M93" i="9" s="1"/>
  <c r="M109" i="9" s="1"/>
  <c r="I74" i="9"/>
  <c r="I90" i="9" s="1"/>
  <c r="AH132" i="13"/>
  <c r="AG132" i="13"/>
  <c r="AI132" i="13"/>
  <c r="AG461" i="3"/>
  <c r="AM48" i="8"/>
  <c r="Q164" i="8"/>
  <c r="Q180" i="8"/>
  <c r="Q163" i="8"/>
  <c r="P80" i="12"/>
  <c r="AG284" i="3"/>
  <c r="AJ273" i="3"/>
  <c r="F12" i="4"/>
  <c r="AI273" i="3"/>
  <c r="AG289" i="3"/>
  <c r="AT180" i="3"/>
  <c r="AO180" i="3"/>
  <c r="AE136" i="6"/>
  <c r="AG125" i="6"/>
  <c r="AH125" i="6"/>
  <c r="J79" i="5"/>
  <c r="J95" i="5" s="1"/>
  <c r="J111" i="5" s="1"/>
  <c r="AF72" i="6"/>
  <c r="V308" i="12"/>
  <c r="V211" i="12"/>
  <c r="N178" i="10"/>
  <c r="AH272" i="13"/>
  <c r="AG272" i="13"/>
  <c r="AI272" i="13" s="1"/>
  <c r="AJ290" i="8"/>
  <c r="AJ306" i="8"/>
  <c r="B166" i="3"/>
  <c r="B182" i="3"/>
  <c r="K371" i="3"/>
  <c r="AK113" i="8"/>
  <c r="W79" i="5"/>
  <c r="W222" i="5" s="1"/>
  <c r="S179" i="13"/>
  <c r="AG109" i="3"/>
  <c r="AG125" i="3" s="1"/>
  <c r="AG108" i="3"/>
  <c r="AG124" i="3" s="1"/>
  <c r="AG107" i="3"/>
  <c r="I286" i="6"/>
  <c r="I302" i="6"/>
  <c r="B222" i="11"/>
  <c r="B217" i="11"/>
  <c r="B233" i="11" s="1"/>
  <c r="H78" i="5"/>
  <c r="AG7" i="13"/>
  <c r="AH7" i="13"/>
  <c r="AF7" i="13"/>
  <c r="AB80" i="10"/>
  <c r="W175" i="5"/>
  <c r="O297" i="11"/>
  <c r="O286" i="11"/>
  <c r="O293" i="11"/>
  <c r="O289" i="11"/>
  <c r="O296" i="11"/>
  <c r="O292" i="11"/>
  <c r="O290" i="11"/>
  <c r="O288" i="11"/>
  <c r="O291" i="11"/>
  <c r="O287" i="11"/>
  <c r="O295" i="11"/>
  <c r="O294" i="11"/>
  <c r="AO209" i="8"/>
  <c r="AO98" i="8"/>
  <c r="AM225" i="8"/>
  <c r="AM241" i="8" s="1"/>
  <c r="AI9" i="3"/>
  <c r="AI6" i="3"/>
  <c r="AJ5" i="3" s="1"/>
  <c r="AH142" i="6"/>
  <c r="AG142" i="6"/>
  <c r="U371" i="3"/>
  <c r="V223" i="6"/>
  <c r="V239" i="6" s="1"/>
  <c r="V287" i="6"/>
  <c r="E81" i="12"/>
  <c r="E97" i="12" s="1"/>
  <c r="AH54" i="13"/>
  <c r="AG54" i="13"/>
  <c r="AI54" i="13" s="1"/>
  <c r="K176" i="6"/>
  <c r="AG261" i="6"/>
  <c r="AF261" i="6"/>
  <c r="AH261" i="6" s="1"/>
  <c r="J223" i="10"/>
  <c r="J80" i="10"/>
  <c r="J96" i="10" s="1"/>
  <c r="AY182" i="3"/>
  <c r="BB387" i="13"/>
  <c r="AH77" i="3"/>
  <c r="AG218" i="3"/>
  <c r="AG219" i="3"/>
  <c r="AG235" i="3" s="1"/>
  <c r="AG251" i="3" s="1"/>
  <c r="AG220" i="3"/>
  <c r="AG236" i="3" s="1"/>
  <c r="AG252" i="3" s="1"/>
  <c r="AG253" i="3"/>
  <c r="AI237" i="3"/>
  <c r="F77" i="5"/>
  <c r="F93" i="5" s="1"/>
  <c r="AE291" i="8"/>
  <c r="AE307" i="8"/>
  <c r="AE290" i="8"/>
  <c r="AQ317" i="3"/>
  <c r="AQ37" i="3" s="1"/>
  <c r="S303" i="5"/>
  <c r="T77" i="5"/>
  <c r="T220" i="5" s="1"/>
  <c r="BD179" i="3"/>
  <c r="AM421" i="3"/>
  <c r="R217" i="9"/>
  <c r="R74" i="9"/>
  <c r="R90" i="9" s="1"/>
  <c r="AN210" i="8"/>
  <c r="AN99" i="8"/>
  <c r="AN115" i="8" s="1"/>
  <c r="F82" i="12"/>
  <c r="R180" i="12"/>
  <c r="AM144" i="8"/>
  <c r="AH155" i="8"/>
  <c r="AK144" i="8"/>
  <c r="AJ144" i="8"/>
  <c r="AL144" i="8" s="1"/>
  <c r="AF61" i="5"/>
  <c r="AD72" i="5"/>
  <c r="AH61" i="5"/>
  <c r="AG61" i="5"/>
  <c r="AO84" i="3"/>
  <c r="AM84" i="3"/>
  <c r="AL84" i="3"/>
  <c r="I285" i="6"/>
  <c r="Q294" i="13"/>
  <c r="Q297" i="13"/>
  <c r="Q289" i="13"/>
  <c r="Q209" i="13" s="1"/>
  <c r="Q295" i="13"/>
  <c r="Q287" i="13"/>
  <c r="Q207" i="13" s="1"/>
  <c r="Q298" i="13"/>
  <c r="Q290" i="13"/>
  <c r="Q288" i="13"/>
  <c r="Q208" i="13" s="1"/>
  <c r="Q293" i="13"/>
  <c r="Q296" i="13"/>
  <c r="Q292" i="13"/>
  <c r="Q291" i="13"/>
  <c r="AG134" i="6"/>
  <c r="AF134" i="6"/>
  <c r="AH134" i="6" s="1"/>
  <c r="BH353" i="3"/>
  <c r="BG305" i="3"/>
  <c r="AH452" i="3"/>
  <c r="AH494" i="3" s="1"/>
  <c r="AH19" i="3"/>
  <c r="BS32" i="3"/>
  <c r="BS35" i="3"/>
  <c r="AH11" i="3"/>
  <c r="AH16" i="3" s="1"/>
  <c r="P221" i="6"/>
  <c r="P237" i="6" s="1"/>
  <c r="P285" i="6"/>
  <c r="I306" i="10"/>
  <c r="AJ76" i="3"/>
  <c r="AI76" i="3"/>
  <c r="AL76" i="3" s="1"/>
  <c r="AM317" i="3"/>
  <c r="AM37" i="3" s="1"/>
  <c r="G8" i="3"/>
  <c r="G11" i="3" s="1"/>
  <c r="G16" i="3" s="1"/>
  <c r="G15" i="3" s="1"/>
  <c r="F16" i="3"/>
  <c r="F15" i="3" s="1"/>
  <c r="AB55" i="11"/>
  <c r="AC55" i="11"/>
  <c r="L78" i="5"/>
  <c r="L94" i="5" s="1"/>
  <c r="E80" i="12"/>
  <c r="E96" i="12" s="1"/>
  <c r="E223" i="12"/>
  <c r="AH135" i="13"/>
  <c r="AG135" i="13"/>
  <c r="V8" i="3"/>
  <c r="V11" i="3" s="1"/>
  <c r="V16" i="3" s="1"/>
  <c r="V15" i="3" s="1"/>
  <c r="AD248" i="5"/>
  <c r="AL148" i="8"/>
  <c r="AN148" i="8" s="1"/>
  <c r="AJ178" i="13"/>
  <c r="M175" i="6"/>
  <c r="M158" i="6"/>
  <c r="D112" i="8"/>
  <c r="D160" i="8"/>
  <c r="S289" i="11"/>
  <c r="S296" i="11"/>
  <c r="S292" i="11"/>
  <c r="S288" i="11"/>
  <c r="S295" i="11"/>
  <c r="S293" i="11"/>
  <c r="S291" i="11"/>
  <c r="S294" i="11"/>
  <c r="S290" i="11"/>
  <c r="S286" i="11"/>
  <c r="S297" i="11"/>
  <c r="S287" i="11"/>
  <c r="E206" i="5"/>
  <c r="E303" i="5"/>
  <c r="AX317" i="3"/>
  <c r="AX37" i="3" s="1"/>
  <c r="K73" i="9"/>
  <c r="K89" i="9" s="1"/>
  <c r="AG276" i="13"/>
  <c r="AI276" i="13"/>
  <c r="AH276" i="13"/>
  <c r="AJ276" i="13" s="1"/>
  <c r="G13" i="2"/>
  <c r="BP32" i="3"/>
  <c r="BJ13" i="3"/>
  <c r="BP33" i="3"/>
  <c r="AE19" i="3"/>
  <c r="AS180" i="3"/>
  <c r="AL50" i="3"/>
  <c r="AO50" i="3" s="1"/>
  <c r="AM50" i="3"/>
  <c r="W419" i="3"/>
  <c r="M76" i="9"/>
  <c r="M92" i="9" s="1"/>
  <c r="M108" i="9" s="1"/>
  <c r="S8" i="3"/>
  <c r="S11" i="3" s="1"/>
  <c r="S16" i="3" s="1"/>
  <c r="S15" i="3" s="1"/>
  <c r="AS317" i="3"/>
  <c r="AS37" i="3" s="1"/>
  <c r="P201" i="9"/>
  <c r="P298" i="9"/>
  <c r="Q288" i="10"/>
  <c r="Q291" i="10"/>
  <c r="Q297" i="10"/>
  <c r="Q290" i="10"/>
  <c r="Q293" i="10"/>
  <c r="Q295" i="10"/>
  <c r="Q296" i="10"/>
  <c r="Q292" i="10"/>
  <c r="Q289" i="10"/>
  <c r="Q294" i="10"/>
  <c r="Q286" i="10"/>
  <c r="Q206" i="10" s="1"/>
  <c r="Q287" i="10"/>
  <c r="G81" i="10"/>
  <c r="G97" i="10" s="1"/>
  <c r="G113" i="10" s="1"/>
  <c r="AA74" i="9"/>
  <c r="AA90" i="9" s="1"/>
  <c r="O81" i="13"/>
  <c r="O97" i="13" s="1"/>
  <c r="AA299" i="13"/>
  <c r="AA39" i="13"/>
  <c r="AA38" i="13" s="1"/>
  <c r="AH134" i="8"/>
  <c r="AJ134" i="8" s="1"/>
  <c r="AI134" i="8"/>
  <c r="F307" i="12"/>
  <c r="F210" i="12"/>
  <c r="B77" i="5"/>
  <c r="H77" i="5"/>
  <c r="P73" i="9"/>
  <c r="K223" i="6"/>
  <c r="K239" i="6" s="1"/>
  <c r="K287" i="6"/>
  <c r="P77" i="5"/>
  <c r="P93" i="5" s="1"/>
  <c r="P220" i="5"/>
  <c r="Q507" i="3"/>
  <c r="Q17" i="3"/>
  <c r="F216" i="9"/>
  <c r="F73" i="9"/>
  <c r="F89" i="9" s="1"/>
  <c r="O82" i="13"/>
  <c r="AF139" i="8"/>
  <c r="AF160" i="8"/>
  <c r="AH128" i="8"/>
  <c r="AI128" i="8"/>
  <c r="AI160" i="8" s="1"/>
  <c r="AG149" i="6"/>
  <c r="AF149" i="6"/>
  <c r="AH149" i="6" s="1"/>
  <c r="AG175" i="5"/>
  <c r="S304" i="6"/>
  <c r="S288" i="6" s="1"/>
  <c r="G208" i="12"/>
  <c r="G305" i="12"/>
  <c r="E114" i="8"/>
  <c r="E162" i="8"/>
  <c r="N159" i="6"/>
  <c r="N175" i="6"/>
  <c r="N158" i="6"/>
  <c r="I293" i="13"/>
  <c r="I296" i="13"/>
  <c r="I288" i="13"/>
  <c r="I208" i="13" s="1"/>
  <c r="I290" i="13"/>
  <c r="I210" i="13" s="1"/>
  <c r="I297" i="13"/>
  <c r="I292" i="13"/>
  <c r="I289" i="13"/>
  <c r="I209" i="13" s="1"/>
  <c r="I295" i="13"/>
  <c r="I291" i="13"/>
  <c r="I211" i="13" s="1"/>
  <c r="I298" i="13"/>
  <c r="I287" i="13"/>
  <c r="I207" i="13" s="1"/>
  <c r="I294" i="13"/>
  <c r="AM216" i="8"/>
  <c r="AM232" i="8" s="1"/>
  <c r="AM248" i="8" s="1"/>
  <c r="AM105" i="8"/>
  <c r="AM121" i="8" s="1"/>
  <c r="AM91" i="8"/>
  <c r="AL258" i="8"/>
  <c r="AL290" i="8" s="1"/>
  <c r="AK258" i="8"/>
  <c r="AN258" i="8" s="1"/>
  <c r="J8" i="3"/>
  <c r="J11" i="3" s="1"/>
  <c r="J16" i="3" s="1"/>
  <c r="J15" i="3" s="1"/>
  <c r="P78" i="5"/>
  <c r="AK70" i="3"/>
  <c r="AN70" i="3" s="1"/>
  <c r="AP70" i="3" s="1"/>
  <c r="AM70" i="3"/>
  <c r="AL70" i="3"/>
  <c r="AS88" i="3"/>
  <c r="AV88" i="3" s="1"/>
  <c r="F306" i="10"/>
  <c r="F209" i="10"/>
  <c r="F288" i="6"/>
  <c r="F304" i="6"/>
  <c r="E307" i="12"/>
  <c r="E210" i="12"/>
  <c r="P171" i="9"/>
  <c r="AA222" i="6"/>
  <c r="AA238" i="6" s="1"/>
  <c r="AA286" i="6"/>
  <c r="AJ183" i="3"/>
  <c r="AN112" i="8"/>
  <c r="AN179" i="8"/>
  <c r="N290" i="11"/>
  <c r="N297" i="11"/>
  <c r="N286" i="11"/>
  <c r="N293" i="11"/>
  <c r="N289" i="11"/>
  <c r="N296" i="11"/>
  <c r="N292" i="11"/>
  <c r="N288" i="11"/>
  <c r="N291" i="11"/>
  <c r="N294" i="11"/>
  <c r="N287" i="11"/>
  <c r="N295" i="11"/>
  <c r="S78" i="5"/>
  <c r="S94" i="5" s="1"/>
  <c r="S221" i="6"/>
  <c r="S237" i="6" s="1"/>
  <c r="S285" i="6"/>
  <c r="AK244" i="8"/>
  <c r="AE275" i="5"/>
  <c r="AF275" i="5"/>
  <c r="H370" i="3"/>
  <c r="AD275" i="9"/>
  <c r="U290" i="8"/>
  <c r="U306" i="8"/>
  <c r="U289" i="8"/>
  <c r="AH54" i="5"/>
  <c r="AH56" i="5" s="1"/>
  <c r="AG54" i="5"/>
  <c r="AA307" i="11"/>
  <c r="AM91" i="3"/>
  <c r="AL91" i="3"/>
  <c r="AN91" i="3" s="1"/>
  <c r="AE232" i="5"/>
  <c r="Z162" i="8"/>
  <c r="Z178" i="8"/>
  <c r="Z161" i="8"/>
  <c r="E298" i="11"/>
  <c r="E38" i="11"/>
  <c r="X179" i="12"/>
  <c r="D83" i="12"/>
  <c r="D298" i="11"/>
  <c r="D38" i="11"/>
  <c r="AA292" i="3"/>
  <c r="AA372" i="3" s="1"/>
  <c r="AA420" i="3"/>
  <c r="Y179" i="10"/>
  <c r="AH255" i="13"/>
  <c r="AI255" i="13"/>
  <c r="AF266" i="13"/>
  <c r="T180" i="12"/>
  <c r="R77" i="5"/>
  <c r="R93" i="5" s="1"/>
  <c r="B80" i="12"/>
  <c r="B96" i="12" s="1"/>
  <c r="H293" i="3"/>
  <c r="H373" i="3" s="1"/>
  <c r="H421" i="3"/>
  <c r="G74" i="9"/>
  <c r="G90" i="9" s="1"/>
  <c r="D179" i="12"/>
  <c r="AH481" i="3"/>
  <c r="X215" i="6"/>
  <c r="X231" i="6" s="1"/>
  <c r="X247" i="6" s="1"/>
  <c r="X213" i="6"/>
  <c r="X229" i="6" s="1"/>
  <c r="X245" i="6" s="1"/>
  <c r="X211" i="6"/>
  <c r="X227" i="6" s="1"/>
  <c r="X243" i="6" s="1"/>
  <c r="X209" i="6"/>
  <c r="X207" i="6"/>
  <c r="X205" i="6"/>
  <c r="X214" i="6"/>
  <c r="X230" i="6" s="1"/>
  <c r="X246" i="6" s="1"/>
  <c r="X210" i="6"/>
  <c r="X206" i="6"/>
  <c r="X208" i="6"/>
  <c r="X212" i="6"/>
  <c r="X228" i="6" s="1"/>
  <c r="X244" i="6" s="1"/>
  <c r="X204" i="6"/>
  <c r="X248" i="6"/>
  <c r="AG232" i="6"/>
  <c r="S163" i="8"/>
  <c r="S179" i="8"/>
  <c r="AO99" i="8"/>
  <c r="AO115" i="8" s="1"/>
  <c r="AO210" i="8"/>
  <c r="G171" i="9"/>
  <c r="AH176" i="5"/>
  <c r="BF317" i="3"/>
  <c r="BF37" i="3" s="1"/>
  <c r="J74" i="9"/>
  <c r="J90" i="9" s="1"/>
  <c r="BG182" i="3"/>
  <c r="V304" i="10"/>
  <c r="K78" i="5"/>
  <c r="AV181" i="3"/>
  <c r="N8" i="3"/>
  <c r="N11" i="3" s="1"/>
  <c r="N16" i="3" s="1"/>
  <c r="AA290" i="10"/>
  <c r="AA293" i="10"/>
  <c r="AA296" i="10"/>
  <c r="AA286" i="10"/>
  <c r="AA206" i="10" s="1"/>
  <c r="AA289" i="10"/>
  <c r="AA292" i="10"/>
  <c r="AA297" i="10"/>
  <c r="AA291" i="10"/>
  <c r="AA294" i="10"/>
  <c r="AA288" i="10"/>
  <c r="AA287" i="10"/>
  <c r="AA207" i="10" s="1"/>
  <c r="AA295" i="10"/>
  <c r="AB179" i="13"/>
  <c r="S287" i="6"/>
  <c r="D181" i="13"/>
  <c r="F178" i="12"/>
  <c r="G290" i="8"/>
  <c r="G306" i="8"/>
  <c r="AE278" i="5"/>
  <c r="AG278" i="5" s="1"/>
  <c r="AF278" i="5"/>
  <c r="AS386" i="13"/>
  <c r="E75" i="9"/>
  <c r="AQ387" i="13"/>
  <c r="L306" i="12"/>
  <c r="N293" i="8"/>
  <c r="N309" i="8"/>
  <c r="AH274" i="13"/>
  <c r="AG274" i="13"/>
  <c r="AL75" i="8"/>
  <c r="AO223" i="8"/>
  <c r="V296" i="11"/>
  <c r="V292" i="11"/>
  <c r="V288" i="11"/>
  <c r="V295" i="11"/>
  <c r="V291" i="11"/>
  <c r="V287" i="11"/>
  <c r="V294" i="11"/>
  <c r="V297" i="11"/>
  <c r="V286" i="11"/>
  <c r="V289" i="11"/>
  <c r="V293" i="11"/>
  <c r="V290" i="11"/>
  <c r="AC153" i="12"/>
  <c r="AB153" i="12"/>
  <c r="Y288" i="11"/>
  <c r="Y295" i="11"/>
  <c r="Y291" i="11"/>
  <c r="Y287" i="11"/>
  <c r="Y294" i="11"/>
  <c r="Y297" i="11"/>
  <c r="Y286" i="11"/>
  <c r="Y289" i="11"/>
  <c r="Y292" i="11"/>
  <c r="Y296" i="11"/>
  <c r="Y293" i="11"/>
  <c r="Y290" i="11"/>
  <c r="AK455" i="3"/>
  <c r="V159" i="9"/>
  <c r="V175" i="9"/>
  <c r="AI282" i="3"/>
  <c r="AL281" i="3" s="1"/>
  <c r="AJ282" i="3"/>
  <c r="AD182" i="13"/>
  <c r="AM243" i="8"/>
  <c r="AI306" i="8"/>
  <c r="D179" i="10"/>
  <c r="D308" i="12"/>
  <c r="D211" i="12"/>
  <c r="C164" i="3"/>
  <c r="C180" i="3"/>
  <c r="E305" i="10"/>
  <c r="Y293" i="12"/>
  <c r="Y296" i="12"/>
  <c r="Y288" i="12"/>
  <c r="Y208" i="12" s="1"/>
  <c r="Y294" i="12"/>
  <c r="Y295" i="12"/>
  <c r="Y291" i="12"/>
  <c r="Y211" i="12" s="1"/>
  <c r="Y287" i="12"/>
  <c r="Y207" i="12" s="1"/>
  <c r="Y292" i="12"/>
  <c r="Y212" i="12" s="1"/>
  <c r="Y290" i="12"/>
  <c r="Y210" i="12" s="1"/>
  <c r="Y298" i="12"/>
  <c r="Y289" i="12"/>
  <c r="Y209" i="12" s="1"/>
  <c r="Y297" i="12"/>
  <c r="Y302" i="6"/>
  <c r="R303" i="6"/>
  <c r="B180" i="11"/>
  <c r="Y205" i="5"/>
  <c r="Y302" i="5"/>
  <c r="L77" i="5"/>
  <c r="H202" i="9"/>
  <c r="H299" i="9"/>
  <c r="AB179" i="12"/>
  <c r="AI73" i="3"/>
  <c r="AI468" i="3" s="1"/>
  <c r="AJ73" i="3"/>
  <c r="AG56" i="13"/>
  <c r="AH56" i="13"/>
  <c r="AH242" i="8"/>
  <c r="AM53" i="8"/>
  <c r="AO53" i="8" s="1"/>
  <c r="B74" i="9"/>
  <c r="B90" i="9" s="1"/>
  <c r="B217" i="9"/>
  <c r="H305" i="8"/>
  <c r="D289" i="8"/>
  <c r="D305" i="8"/>
  <c r="K202" i="9"/>
  <c r="K299" i="9"/>
  <c r="R305" i="10"/>
  <c r="K206" i="5"/>
  <c r="K303" i="5"/>
  <c r="AN243" i="8"/>
  <c r="L177" i="6"/>
  <c r="AD148" i="9"/>
  <c r="AH131" i="13"/>
  <c r="AG131" i="13"/>
  <c r="AM386" i="13"/>
  <c r="AO307" i="8"/>
  <c r="C244" i="11"/>
  <c r="O302" i="6"/>
  <c r="AH275" i="13"/>
  <c r="AG275" i="13"/>
  <c r="AJ275" i="13" s="1"/>
  <c r="AV385" i="13"/>
  <c r="AN75" i="8"/>
  <c r="G213" i="8"/>
  <c r="G229" i="8" s="1"/>
  <c r="G245" i="8" s="1"/>
  <c r="G207" i="8"/>
  <c r="G212" i="8"/>
  <c r="G228" i="8" s="1"/>
  <c r="G244" i="8" s="1"/>
  <c r="G211" i="8"/>
  <c r="G227" i="8" s="1"/>
  <c r="G243" i="8" s="1"/>
  <c r="G210" i="8"/>
  <c r="G226" i="8" s="1"/>
  <c r="G242" i="8" s="1"/>
  <c r="G209" i="8"/>
  <c r="G215" i="8"/>
  <c r="G231" i="8" s="1"/>
  <c r="G247" i="8" s="1"/>
  <c r="G208" i="8"/>
  <c r="G216" i="8"/>
  <c r="G232" i="8" s="1"/>
  <c r="G248" i="8" s="1"/>
  <c r="G251" i="8"/>
  <c r="G217" i="8"/>
  <c r="G233" i="8" s="1"/>
  <c r="G249" i="8" s="1"/>
  <c r="G218" i="8"/>
  <c r="G234" i="8" s="1"/>
  <c r="G250" i="8" s="1"/>
  <c r="G214" i="8"/>
  <c r="G230" i="8" s="1"/>
  <c r="G246" i="8" s="1"/>
  <c r="AB151" i="12"/>
  <c r="AC151" i="12"/>
  <c r="AG78" i="6"/>
  <c r="AH78" i="6"/>
  <c r="AI276" i="3"/>
  <c r="AL275" i="3" s="1"/>
  <c r="AJ276" i="3"/>
  <c r="H306" i="10"/>
  <c r="S186" i="3"/>
  <c r="AJ113" i="8"/>
  <c r="AC306" i="12"/>
  <c r="J207" i="5"/>
  <c r="J304" i="5"/>
  <c r="AL257" i="8"/>
  <c r="AJ257" i="8"/>
  <c r="AM257" i="8" s="1"/>
  <c r="AK257" i="8"/>
  <c r="AU179" i="13"/>
  <c r="V178" i="10"/>
  <c r="F81" i="10"/>
  <c r="F97" i="10" s="1"/>
  <c r="F113" i="10" s="1"/>
  <c r="Z179" i="12"/>
  <c r="C206" i="5"/>
  <c r="C303" i="5"/>
  <c r="AQ420" i="3"/>
  <c r="Q293" i="11"/>
  <c r="Q289" i="11"/>
  <c r="Q296" i="11"/>
  <c r="Q292" i="11"/>
  <c r="Q288" i="11"/>
  <c r="Q291" i="11"/>
  <c r="Q294" i="11"/>
  <c r="Q297" i="11"/>
  <c r="Q286" i="11"/>
  <c r="Q290" i="11"/>
  <c r="Q295" i="11"/>
  <c r="Q287" i="11"/>
  <c r="E419" i="3"/>
  <c r="AJ152" i="8"/>
  <c r="AI152" i="8"/>
  <c r="AK152" i="8" s="1"/>
  <c r="AQ179" i="13"/>
  <c r="AG303" i="6"/>
  <c r="AK71" i="3"/>
  <c r="AM71" i="3" s="1"/>
  <c r="AE121" i="5"/>
  <c r="AG180" i="13"/>
  <c r="AA176" i="5"/>
  <c r="AD74" i="10"/>
  <c r="Y179" i="12"/>
  <c r="AC248" i="5"/>
  <c r="N110" i="5"/>
  <c r="N237" i="5" s="1"/>
  <c r="N158" i="5"/>
  <c r="AH388" i="13"/>
  <c r="N292" i="8"/>
  <c r="AB215" i="6"/>
  <c r="AB231" i="6" s="1"/>
  <c r="AB247" i="6" s="1"/>
  <c r="AB213" i="6"/>
  <c r="AB229" i="6" s="1"/>
  <c r="AB245" i="6" s="1"/>
  <c r="AB211" i="6"/>
  <c r="AB227" i="6" s="1"/>
  <c r="AB243" i="6" s="1"/>
  <c r="AB209" i="6"/>
  <c r="AB225" i="6" s="1"/>
  <c r="AB241" i="6" s="1"/>
  <c r="AB207" i="6"/>
  <c r="AB223" i="6" s="1"/>
  <c r="AB239" i="6" s="1"/>
  <c r="AB205" i="6"/>
  <c r="AB214" i="6"/>
  <c r="AB230" i="6" s="1"/>
  <c r="AB246" i="6" s="1"/>
  <c r="AB210" i="6"/>
  <c r="AB226" i="6" s="1"/>
  <c r="AB242" i="6" s="1"/>
  <c r="AB206" i="6"/>
  <c r="AB222" i="6" s="1"/>
  <c r="AB238" i="6" s="1"/>
  <c r="AB212" i="6"/>
  <c r="AB228" i="6" s="1"/>
  <c r="AB244" i="6" s="1"/>
  <c r="AB204" i="6"/>
  <c r="AB208" i="6"/>
  <c r="AB224" i="6" s="1"/>
  <c r="AB240" i="6" s="1"/>
  <c r="AB248" i="6"/>
  <c r="R298" i="12"/>
  <c r="R294" i="12"/>
  <c r="R297" i="12"/>
  <c r="R289" i="12"/>
  <c r="R209" i="12" s="1"/>
  <c r="R293" i="12"/>
  <c r="R292" i="12"/>
  <c r="R288" i="12"/>
  <c r="R208" i="12" s="1"/>
  <c r="R296" i="12"/>
  <c r="R287" i="12"/>
  <c r="R207" i="12" s="1"/>
  <c r="R290" i="12"/>
  <c r="R210" i="12" s="1"/>
  <c r="R295" i="12"/>
  <c r="R291" i="12"/>
  <c r="R211" i="12" s="1"/>
  <c r="AM66" i="3"/>
  <c r="G164" i="8"/>
  <c r="G180" i="8"/>
  <c r="AL387" i="13"/>
  <c r="AN66" i="3"/>
  <c r="AY419" i="3"/>
  <c r="C292" i="3"/>
  <c r="C372" i="3" s="1"/>
  <c r="C420" i="3"/>
  <c r="F81" i="12"/>
  <c r="F97" i="12" s="1"/>
  <c r="G12" i="4"/>
  <c r="AJ277" i="3"/>
  <c r="AI277" i="3"/>
  <c r="T303" i="6"/>
  <c r="AX387" i="13"/>
  <c r="AB179" i="5"/>
  <c r="AD306" i="10"/>
  <c r="AK55" i="8"/>
  <c r="AI55" i="8"/>
  <c r="AG59" i="8"/>
  <c r="AJ55" i="8"/>
  <c r="AM242" i="8"/>
  <c r="AE56" i="5"/>
  <c r="Q181" i="12"/>
  <c r="AG77" i="3"/>
  <c r="Y178" i="13"/>
  <c r="K177" i="5"/>
  <c r="AE293" i="13"/>
  <c r="AE296" i="13"/>
  <c r="AE288" i="13"/>
  <c r="AE208" i="13" s="1"/>
  <c r="AE298" i="13"/>
  <c r="AE287" i="13"/>
  <c r="AE291" i="13"/>
  <c r="AE294" i="13"/>
  <c r="AE289" i="13"/>
  <c r="AE292" i="13"/>
  <c r="AE212" i="13" s="1"/>
  <c r="AE290" i="13"/>
  <c r="AE297" i="13"/>
  <c r="AE295" i="13"/>
  <c r="D302" i="5"/>
  <c r="AH50" i="5"/>
  <c r="AI248" i="8"/>
  <c r="AK72" i="3"/>
  <c r="AJ72" i="3"/>
  <c r="AG468" i="3"/>
  <c r="AI72" i="3"/>
  <c r="AM72" i="3" s="1"/>
  <c r="AE150" i="5"/>
  <c r="AF150" i="5"/>
  <c r="AC304" i="11"/>
  <c r="V180" i="5"/>
  <c r="AA265" i="11"/>
  <c r="AC254" i="11"/>
  <c r="AN214" i="8"/>
  <c r="AN230" i="8" s="1"/>
  <c r="AN103" i="8"/>
  <c r="AN119" i="8" s="1"/>
  <c r="V387" i="13"/>
  <c r="AH280" i="13"/>
  <c r="AG280" i="13"/>
  <c r="AC148" i="12"/>
  <c r="AB148" i="12"/>
  <c r="Z155" i="12"/>
  <c r="T181" i="8"/>
  <c r="T165" i="8"/>
  <c r="AG183" i="3"/>
  <c r="AC264" i="11"/>
  <c r="AB264" i="11"/>
  <c r="AE389" i="13"/>
  <c r="AN274" i="8"/>
  <c r="O80" i="9"/>
  <c r="O96" i="9" s="1"/>
  <c r="O112" i="9" s="1"/>
  <c r="AH664" i="3"/>
  <c r="AJ224" i="8"/>
  <c r="AJ240" i="8" s="1"/>
  <c r="AR179" i="13"/>
  <c r="AH268" i="3"/>
  <c r="AE71" i="5"/>
  <c r="AG71" i="5" s="1"/>
  <c r="AF71" i="5"/>
  <c r="AH71" i="5" s="1"/>
  <c r="AB202" i="9"/>
  <c r="AB299" i="9"/>
  <c r="R203" i="9"/>
  <c r="R300" i="9"/>
  <c r="BD386" i="13"/>
  <c r="AF51" i="6"/>
  <c r="AH51" i="6" s="1"/>
  <c r="AG51" i="6"/>
  <c r="BA180" i="13"/>
  <c r="K180" i="12"/>
  <c r="AK14" i="3"/>
  <c r="AK483" i="3" s="1"/>
  <c r="AK499" i="3" s="1"/>
  <c r="Z138" i="11"/>
  <c r="AC132" i="11"/>
  <c r="AB132" i="11"/>
  <c r="AB138" i="11" s="1"/>
  <c r="I223" i="8"/>
  <c r="I287" i="8"/>
  <c r="C217" i="11"/>
  <c r="C233" i="11" s="1"/>
  <c r="C222" i="11"/>
  <c r="C163" i="3"/>
  <c r="AK180" i="3"/>
  <c r="Y306" i="10"/>
  <c r="AJ473" i="3"/>
  <c r="H113" i="8"/>
  <c r="H161" i="8"/>
  <c r="C80" i="12"/>
  <c r="C96" i="12" s="1"/>
  <c r="R216" i="9"/>
  <c r="R73" i="9"/>
  <c r="AH450" i="3"/>
  <c r="O220" i="9"/>
  <c r="O236" i="9" s="1"/>
  <c r="O77" i="9"/>
  <c r="O93" i="9" s="1"/>
  <c r="O109" i="9" s="1"/>
  <c r="K386" i="13"/>
  <c r="AA178" i="8"/>
  <c r="AA162" i="8" s="1"/>
  <c r="C78" i="5"/>
  <c r="P306" i="10"/>
  <c r="AD279" i="5"/>
  <c r="C171" i="9"/>
  <c r="AE15" i="3"/>
  <c r="G15" i="2" s="1"/>
  <c r="AE18" i="3"/>
  <c r="AN245" i="8"/>
  <c r="AC74" i="12"/>
  <c r="AB74" i="12"/>
  <c r="BD180" i="13"/>
  <c r="AJ147" i="3"/>
  <c r="AI147" i="3"/>
  <c r="AK147" i="3" s="1"/>
  <c r="H8" i="3"/>
  <c r="H11" i="3" s="1"/>
  <c r="H16" i="3" s="1"/>
  <c r="H15" i="3" s="1"/>
  <c r="AJ14" i="8"/>
  <c r="BA180" i="3"/>
  <c r="AN223" i="8"/>
  <c r="AA75" i="12"/>
  <c r="AC64" i="12"/>
  <c r="E290" i="3"/>
  <c r="E370" i="3" s="1"/>
  <c r="S176" i="9"/>
  <c r="AD293" i="3"/>
  <c r="AD373" i="3" s="1"/>
  <c r="AD421" i="3"/>
  <c r="X419" i="3"/>
  <c r="AK223" i="8"/>
  <c r="AK219" i="8"/>
  <c r="W307" i="12"/>
  <c r="AH249" i="8"/>
  <c r="AA6" i="11"/>
  <c r="Z14" i="11"/>
  <c r="Z15" i="11" s="1"/>
  <c r="N295" i="12"/>
  <c r="N298" i="12"/>
  <c r="N294" i="12"/>
  <c r="N290" i="12"/>
  <c r="N289" i="12"/>
  <c r="N209" i="12" s="1"/>
  <c r="N293" i="12"/>
  <c r="N292" i="12"/>
  <c r="N296" i="12"/>
  <c r="N287" i="12"/>
  <c r="N207" i="12" s="1"/>
  <c r="N297" i="12"/>
  <c r="N288" i="12"/>
  <c r="N208" i="12" s="1"/>
  <c r="N291" i="12"/>
  <c r="AG307" i="8"/>
  <c r="AK246" i="8"/>
  <c r="AI179" i="3"/>
  <c r="R176" i="5"/>
  <c r="F305" i="8"/>
  <c r="F16" i="2"/>
  <c r="AD18" i="3"/>
  <c r="F18" i="2" s="1"/>
  <c r="AD15" i="3"/>
  <c r="F15" i="2" s="1"/>
  <c r="O180" i="5"/>
  <c r="W287" i="10"/>
  <c r="W293" i="10"/>
  <c r="W296" i="10"/>
  <c r="W286" i="10"/>
  <c r="W206" i="10" s="1"/>
  <c r="W289" i="10"/>
  <c r="W292" i="10"/>
  <c r="W288" i="10"/>
  <c r="W294" i="10"/>
  <c r="W291" i="10"/>
  <c r="W290" i="10"/>
  <c r="W297" i="10"/>
  <c r="W295" i="10"/>
  <c r="J386" i="13"/>
  <c r="AM51" i="8"/>
  <c r="N221" i="6"/>
  <c r="N237" i="6" s="1"/>
  <c r="N285" i="6"/>
  <c r="AH306" i="8"/>
  <c r="AH156" i="3"/>
  <c r="AF157" i="3"/>
  <c r="AI156" i="3"/>
  <c r="AH224" i="8"/>
  <c r="AH240" i="8" s="1"/>
  <c r="AH288" i="8"/>
  <c r="I248" i="8"/>
  <c r="AI260" i="3"/>
  <c r="AK260" i="3"/>
  <c r="AJ260" i="3"/>
  <c r="AL260" i="3"/>
  <c r="AI150" i="8"/>
  <c r="AK150" i="8" s="1"/>
  <c r="AL150" i="8"/>
  <c r="AJ150" i="8"/>
  <c r="AJ54" i="3"/>
  <c r="AL54" i="3" s="1"/>
  <c r="AK54" i="3"/>
  <c r="AG166" i="3"/>
  <c r="AH317" i="3"/>
  <c r="AH37" i="3" s="1"/>
  <c r="H388" i="13"/>
  <c r="AE67" i="5"/>
  <c r="AH67" i="5" s="1"/>
  <c r="AF67" i="5"/>
  <c r="W297" i="12"/>
  <c r="W293" i="12"/>
  <c r="W292" i="12"/>
  <c r="W288" i="12"/>
  <c r="W208" i="12" s="1"/>
  <c r="W294" i="12"/>
  <c r="W295" i="12"/>
  <c r="W291" i="12"/>
  <c r="W296" i="12"/>
  <c r="W287" i="12"/>
  <c r="W207" i="12" s="1"/>
  <c r="W289" i="12"/>
  <c r="W209" i="12" s="1"/>
  <c r="W290" i="12"/>
  <c r="W210" i="12" s="1"/>
  <c r="W298" i="12"/>
  <c r="O218" i="9"/>
  <c r="O234" i="9" s="1"/>
  <c r="O75" i="9"/>
  <c r="O91" i="9" s="1"/>
  <c r="O107" i="9" s="1"/>
  <c r="D385" i="13"/>
  <c r="S386" i="13"/>
  <c r="AJ146" i="8"/>
  <c r="AL146" i="8" s="1"/>
  <c r="AK146" i="8"/>
  <c r="R179" i="8"/>
  <c r="R163" i="8"/>
  <c r="AJ423" i="3"/>
  <c r="AI262" i="3"/>
  <c r="AJ262" i="3"/>
  <c r="T208" i="13"/>
  <c r="T385" i="13"/>
  <c r="AE270" i="5"/>
  <c r="AF270" i="5"/>
  <c r="AH270" i="5" s="1"/>
  <c r="AG270" i="5"/>
  <c r="AD68" i="9"/>
  <c r="B369" i="3"/>
  <c r="Z182" i="13"/>
  <c r="Y293" i="8"/>
  <c r="Y309" i="8"/>
  <c r="AH175" i="6"/>
  <c r="CA43" i="3"/>
  <c r="D42" i="2"/>
  <c r="P297" i="11"/>
  <c r="P286" i="11"/>
  <c r="P293" i="11"/>
  <c r="P289" i="11"/>
  <c r="P296" i="11"/>
  <c r="P292" i="11"/>
  <c r="P288" i="11"/>
  <c r="P291" i="11"/>
  <c r="P294" i="11"/>
  <c r="P287" i="11"/>
  <c r="P290" i="11"/>
  <c r="P295" i="11"/>
  <c r="AG150" i="6"/>
  <c r="AF150" i="6"/>
  <c r="AH150" i="6" s="1"/>
  <c r="Q157" i="5"/>
  <c r="Q109" i="5"/>
  <c r="Q236" i="5" s="1"/>
  <c r="AI263" i="3"/>
  <c r="AJ263" i="3"/>
  <c r="AK263" i="3"/>
  <c r="AC72" i="5"/>
  <c r="AE65" i="5"/>
  <c r="AF65" i="5"/>
  <c r="AI218" i="8"/>
  <c r="AI107" i="8"/>
  <c r="AI123" i="8" s="1"/>
  <c r="AB290" i="8"/>
  <c r="AB306" i="8"/>
  <c r="AM112" i="8"/>
  <c r="AI261" i="8"/>
  <c r="AK261" i="8"/>
  <c r="AJ261" i="8"/>
  <c r="AL261" i="8" s="1"/>
  <c r="Q164" i="3"/>
  <c r="Q180" i="3"/>
  <c r="F80" i="10"/>
  <c r="F96" i="10" s="1"/>
  <c r="AC306" i="10"/>
  <c r="AO245" i="8"/>
  <c r="AE210" i="13"/>
  <c r="T89" i="9"/>
  <c r="C225" i="11"/>
  <c r="C241" i="11" s="1"/>
  <c r="C292" i="8"/>
  <c r="C308" i="8"/>
  <c r="D250" i="11"/>
  <c r="AJ58" i="3"/>
  <c r="AM58" i="3" s="1"/>
  <c r="AO58" i="3" s="1"/>
  <c r="Y175" i="5"/>
  <c r="K291" i="8"/>
  <c r="K307" i="8"/>
  <c r="AA178" i="12"/>
  <c r="AJ261" i="3"/>
  <c r="AD303" i="6"/>
  <c r="AG141" i="5"/>
  <c r="L251" i="8"/>
  <c r="L208" i="8"/>
  <c r="L207" i="8"/>
  <c r="L216" i="8"/>
  <c r="L232" i="8" s="1"/>
  <c r="L248" i="8" s="1"/>
  <c r="L212" i="8"/>
  <c r="L217" i="8"/>
  <c r="L233" i="8" s="1"/>
  <c r="L249" i="8" s="1"/>
  <c r="L209" i="8"/>
  <c r="L213" i="8"/>
  <c r="L229" i="8" s="1"/>
  <c r="L245" i="8" s="1"/>
  <c r="L215" i="8"/>
  <c r="L231" i="8" s="1"/>
  <c r="L247" i="8" s="1"/>
  <c r="L214" i="8"/>
  <c r="L230" i="8" s="1"/>
  <c r="L246" i="8" s="1"/>
  <c r="L211" i="8"/>
  <c r="L210" i="8"/>
  <c r="L218" i="8"/>
  <c r="L234" i="8" s="1"/>
  <c r="L250" i="8" s="1"/>
  <c r="Z178" i="11"/>
  <c r="M221" i="6"/>
  <c r="M237" i="6" s="1"/>
  <c r="M285" i="6"/>
  <c r="M179" i="13"/>
  <c r="AK69" i="3"/>
  <c r="AN69" i="3" s="1"/>
  <c r="AJ149" i="8"/>
  <c r="G305" i="6"/>
  <c r="N222" i="6"/>
  <c r="N238" i="6" s="1"/>
  <c r="N286" i="6"/>
  <c r="AJ260" i="8"/>
  <c r="M293" i="8"/>
  <c r="M309" i="8"/>
  <c r="AK56" i="3"/>
  <c r="AH72" i="6"/>
  <c r="AK149" i="8"/>
  <c r="L295" i="12"/>
  <c r="L298" i="12"/>
  <c r="L290" i="12"/>
  <c r="L289" i="12"/>
  <c r="L209" i="12" s="1"/>
  <c r="L293" i="12"/>
  <c r="L294" i="12"/>
  <c r="L297" i="12"/>
  <c r="L292" i="12"/>
  <c r="L296" i="12"/>
  <c r="L288" i="12"/>
  <c r="L208" i="12" s="1"/>
  <c r="L291" i="12"/>
  <c r="L287" i="12"/>
  <c r="L207" i="12" s="1"/>
  <c r="Y292" i="8"/>
  <c r="AG163" i="3"/>
  <c r="AI131" i="3"/>
  <c r="AJ131" i="3"/>
  <c r="AE102" i="6"/>
  <c r="AE118" i="6" s="1"/>
  <c r="AE100" i="6"/>
  <c r="AE116" i="6" s="1"/>
  <c r="AE98" i="6"/>
  <c r="AE114" i="6" s="1"/>
  <c r="AE96" i="6"/>
  <c r="AE112" i="6" s="1"/>
  <c r="AE94" i="6"/>
  <c r="AE103" i="6"/>
  <c r="AE119" i="6" s="1"/>
  <c r="AE101" i="6"/>
  <c r="AE117" i="6" s="1"/>
  <c r="AE99" i="6"/>
  <c r="AE115" i="6" s="1"/>
  <c r="AE97" i="6"/>
  <c r="AE113" i="6" s="1"/>
  <c r="AE95" i="6"/>
  <c r="AE93" i="6"/>
  <c r="AG121" i="6"/>
  <c r="AD241" i="6"/>
  <c r="T221" i="6"/>
  <c r="T237" i="6" s="1"/>
  <c r="T285" i="6"/>
  <c r="AJ133" i="8"/>
  <c r="AH133" i="8"/>
  <c r="AI133" i="8"/>
  <c r="AG72" i="6"/>
  <c r="AL489" i="3"/>
  <c r="U164" i="3"/>
  <c r="U180" i="3"/>
  <c r="AB260" i="12"/>
  <c r="AC260" i="12"/>
  <c r="AC419" i="3"/>
  <c r="E218" i="8"/>
  <c r="E234" i="8" s="1"/>
  <c r="E250" i="8" s="1"/>
  <c r="E251" i="8"/>
  <c r="E214" i="8"/>
  <c r="E230" i="8" s="1"/>
  <c r="E246" i="8" s="1"/>
  <c r="E213" i="8"/>
  <c r="E229" i="8" s="1"/>
  <c r="E245" i="8" s="1"/>
  <c r="E212" i="8"/>
  <c r="E228" i="8" s="1"/>
  <c r="E244" i="8" s="1"/>
  <c r="E211" i="8"/>
  <c r="E227" i="8" s="1"/>
  <c r="E243" i="8" s="1"/>
  <c r="E210" i="8"/>
  <c r="E226" i="8" s="1"/>
  <c r="E242" i="8" s="1"/>
  <c r="E208" i="8"/>
  <c r="E215" i="8"/>
  <c r="E231" i="8" s="1"/>
  <c r="E247" i="8" s="1"/>
  <c r="E207" i="8"/>
  <c r="E209" i="8"/>
  <c r="E217" i="8"/>
  <c r="E233" i="8" s="1"/>
  <c r="E249" i="8" s="1"/>
  <c r="E216" i="8"/>
  <c r="E232" i="8" s="1"/>
  <c r="E248" i="8" s="1"/>
  <c r="AI264" i="13"/>
  <c r="AU389" i="13"/>
  <c r="AF305" i="6"/>
  <c r="AA8" i="3"/>
  <c r="Q206" i="5"/>
  <c r="Q303" i="5"/>
  <c r="T164" i="8"/>
  <c r="AA178" i="10"/>
  <c r="AI14" i="8"/>
  <c r="AJ4" i="8"/>
  <c r="AK4" i="8" s="1"/>
  <c r="AC68" i="12"/>
  <c r="Z75" i="12"/>
  <c r="AB68" i="12"/>
  <c r="AE148" i="5"/>
  <c r="AG148" i="5"/>
  <c r="AF148" i="5"/>
  <c r="AG386" i="13"/>
  <c r="AM274" i="8"/>
  <c r="AP85" i="3"/>
  <c r="K220" i="6"/>
  <c r="K236" i="6" s="1"/>
  <c r="K284" i="6"/>
  <c r="L8" i="3"/>
  <c r="L11" i="3" s="1"/>
  <c r="L16" i="3" s="1"/>
  <c r="L15" i="3" s="1"/>
  <c r="T420" i="3"/>
  <c r="AF66" i="5"/>
  <c r="AE66" i="5"/>
  <c r="AG66" i="5" s="1"/>
  <c r="P421" i="3"/>
  <c r="O219" i="9"/>
  <c r="O235" i="9" s="1"/>
  <c r="O76" i="9"/>
  <c r="O92" i="9" s="1"/>
  <c r="O108" i="9" s="1"/>
  <c r="AH260" i="5"/>
  <c r="AG260" i="5"/>
  <c r="AG263" i="5" s="1"/>
  <c r="AA177" i="11"/>
  <c r="P164" i="3"/>
  <c r="P180" i="3"/>
  <c r="AZ419" i="3"/>
  <c r="CA16" i="3"/>
  <c r="CA17" i="3" s="1"/>
  <c r="F295" i="11"/>
  <c r="F291" i="11"/>
  <c r="F287" i="11"/>
  <c r="F294" i="11"/>
  <c r="F290" i="11"/>
  <c r="F297" i="11"/>
  <c r="F286" i="11"/>
  <c r="F293" i="11"/>
  <c r="F296" i="11"/>
  <c r="F288" i="11"/>
  <c r="F292" i="11"/>
  <c r="F289" i="11"/>
  <c r="I175" i="5"/>
  <c r="L39" i="8"/>
  <c r="L300" i="8" s="1"/>
  <c r="L43" i="8"/>
  <c r="BF75" i="13"/>
  <c r="BE75" i="13"/>
  <c r="I287" i="11"/>
  <c r="I294" i="11"/>
  <c r="I290" i="11"/>
  <c r="I297" i="11"/>
  <c r="I286" i="11"/>
  <c r="I293" i="11"/>
  <c r="I296" i="11"/>
  <c r="I288" i="11"/>
  <c r="I291" i="11"/>
  <c r="I289" i="11"/>
  <c r="I292" i="11"/>
  <c r="I295" i="11"/>
  <c r="AI246" i="8"/>
  <c r="T180" i="5"/>
  <c r="I241" i="8"/>
  <c r="AP387" i="13"/>
  <c r="V180" i="8"/>
  <c r="P176" i="6"/>
  <c r="P160" i="6" s="1"/>
  <c r="J290" i="8"/>
  <c r="H250" i="11"/>
  <c r="AA303" i="6"/>
  <c r="AR89" i="3"/>
  <c r="AF269" i="5"/>
  <c r="AE269" i="5"/>
  <c r="AG269" i="5" s="1"/>
  <c r="AH269" i="5"/>
  <c r="AK248" i="8"/>
  <c r="I242" i="8"/>
  <c r="F166" i="3"/>
  <c r="F182" i="3"/>
  <c r="AB53" i="11"/>
  <c r="AC53" i="11"/>
  <c r="B121" i="11"/>
  <c r="B248" i="11" s="1"/>
  <c r="Q80" i="12"/>
  <c r="AD39" i="8"/>
  <c r="AD300" i="8" s="1"/>
  <c r="AD43" i="8"/>
  <c r="C245" i="11"/>
  <c r="AM471" i="3"/>
  <c r="N220" i="5"/>
  <c r="AI265" i="3"/>
  <c r="AJ265" i="3"/>
  <c r="AI223" i="8"/>
  <c r="AI239" i="8" s="1"/>
  <c r="AI287" i="8"/>
  <c r="AB289" i="8"/>
  <c r="H293" i="13"/>
  <c r="H296" i="13"/>
  <c r="H288" i="13"/>
  <c r="H208" i="13" s="1"/>
  <c r="H291" i="13"/>
  <c r="H211" i="13" s="1"/>
  <c r="H290" i="13"/>
  <c r="H210" i="13" s="1"/>
  <c r="H297" i="13"/>
  <c r="H292" i="13"/>
  <c r="H289" i="13"/>
  <c r="H209" i="13" s="1"/>
  <c r="H295" i="13"/>
  <c r="H298" i="13"/>
  <c r="H294" i="13"/>
  <c r="H287" i="13"/>
  <c r="H207" i="13" s="1"/>
  <c r="AF420" i="3"/>
  <c r="AM223" i="8"/>
  <c r="AM239" i="8" s="1"/>
  <c r="AJ248" i="8"/>
  <c r="AK259" i="8"/>
  <c r="AM259" i="8" s="1"/>
  <c r="AI259" i="8"/>
  <c r="AG266" i="8"/>
  <c r="AJ259" i="8"/>
  <c r="Q163" i="3"/>
  <c r="L182" i="3"/>
  <c r="Q221" i="6"/>
  <c r="Q237" i="6" s="1"/>
  <c r="Q285" i="6"/>
  <c r="P163" i="8"/>
  <c r="AL113" i="8"/>
  <c r="R160" i="6"/>
  <c r="R176" i="6"/>
  <c r="T216" i="9"/>
  <c r="T308" i="12"/>
  <c r="C291" i="8"/>
  <c r="L292" i="3"/>
  <c r="L372" i="3" s="1"/>
  <c r="L420" i="3"/>
  <c r="L291" i="3"/>
  <c r="L371" i="3" s="1"/>
  <c r="AL58" i="3"/>
  <c r="E176" i="6"/>
  <c r="E160" i="6"/>
  <c r="AE181" i="3"/>
  <c r="AE165" i="3" s="1"/>
  <c r="AC180" i="12"/>
  <c r="AD286" i="6"/>
  <c r="AW182" i="3"/>
  <c r="Z160" i="12"/>
  <c r="Z112" i="12"/>
  <c r="C302" i="6"/>
  <c r="S294" i="12"/>
  <c r="S297" i="12"/>
  <c r="S289" i="12"/>
  <c r="S209" i="12" s="1"/>
  <c r="S293" i="12"/>
  <c r="S292" i="12"/>
  <c r="S288" i="12"/>
  <c r="S208" i="12" s="1"/>
  <c r="S296" i="12"/>
  <c r="S287" i="12"/>
  <c r="S207" i="12" s="1"/>
  <c r="S290" i="12"/>
  <c r="S210" i="12" s="1"/>
  <c r="S295" i="12"/>
  <c r="S291" i="12"/>
  <c r="S298" i="12"/>
  <c r="J181" i="12"/>
  <c r="G288" i="6"/>
  <c r="AS83" i="3"/>
  <c r="B107" i="8"/>
  <c r="B123" i="8" s="1"/>
  <c r="B218" i="8"/>
  <c r="B234" i="8" s="1"/>
  <c r="M209" i="10"/>
  <c r="M306" i="10"/>
  <c r="M292" i="8"/>
  <c r="AK59" i="3"/>
  <c r="AK179" i="13"/>
  <c r="O289" i="8"/>
  <c r="O305" i="8"/>
  <c r="C369" i="3"/>
  <c r="AC179" i="13"/>
  <c r="AJ281" i="8"/>
  <c r="AI281" i="8"/>
  <c r="U214" i="6"/>
  <c r="U230" i="6" s="1"/>
  <c r="U246" i="6" s="1"/>
  <c r="U212" i="6"/>
  <c r="U228" i="6" s="1"/>
  <c r="U244" i="6" s="1"/>
  <c r="U210" i="6"/>
  <c r="U226" i="6" s="1"/>
  <c r="U242" i="6" s="1"/>
  <c r="U208" i="6"/>
  <c r="U224" i="6" s="1"/>
  <c r="U240" i="6" s="1"/>
  <c r="U206" i="6"/>
  <c r="U204" i="6"/>
  <c r="U248" i="6"/>
  <c r="U215" i="6"/>
  <c r="U231" i="6" s="1"/>
  <c r="U247" i="6" s="1"/>
  <c r="U213" i="6"/>
  <c r="U229" i="6" s="1"/>
  <c r="U245" i="6" s="1"/>
  <c r="U211" i="6"/>
  <c r="U227" i="6" s="1"/>
  <c r="U243" i="6" s="1"/>
  <c r="U209" i="6"/>
  <c r="U225" i="6" s="1"/>
  <c r="U241" i="6" s="1"/>
  <c r="U207" i="6"/>
  <c r="U205" i="6"/>
  <c r="AE232" i="6"/>
  <c r="H181" i="13"/>
  <c r="Z420" i="3"/>
  <c r="Z292" i="3" s="1"/>
  <c r="X178" i="10"/>
  <c r="AF282" i="13"/>
  <c r="AF207" i="13"/>
  <c r="AG75" i="8"/>
  <c r="AC263" i="12"/>
  <c r="AB263" i="12"/>
  <c r="CB15" i="3"/>
  <c r="AB262" i="12"/>
  <c r="AC262" i="12"/>
  <c r="AH80" i="6"/>
  <c r="AC290" i="3"/>
  <c r="AC370" i="3" s="1"/>
  <c r="U180" i="13"/>
  <c r="AA266" i="12"/>
  <c r="AC255" i="12"/>
  <c r="BD317" i="3"/>
  <c r="BD37" i="3" s="1"/>
  <c r="T291" i="10"/>
  <c r="T294" i="10"/>
  <c r="T297" i="10"/>
  <c r="T287" i="10"/>
  <c r="T290" i="10"/>
  <c r="T293" i="10"/>
  <c r="T295" i="10"/>
  <c r="T292" i="10"/>
  <c r="T288" i="10"/>
  <c r="T296" i="10"/>
  <c r="T289" i="10"/>
  <c r="T286" i="10"/>
  <c r="T206" i="10" s="1"/>
  <c r="P386" i="13"/>
  <c r="AF145" i="5"/>
  <c r="AE145" i="5"/>
  <c r="AG145" i="5" s="1"/>
  <c r="AC152" i="5"/>
  <c r="M179" i="10"/>
  <c r="L171" i="9"/>
  <c r="D181" i="3"/>
  <c r="D165" i="3"/>
  <c r="AO97" i="8"/>
  <c r="AO208" i="8"/>
  <c r="AO219" i="8" s="1"/>
  <c r="B245" i="11"/>
  <c r="AG50" i="5"/>
  <c r="AG56" i="5" s="1"/>
  <c r="AH490" i="3"/>
  <c r="AJ4" i="13"/>
  <c r="BH359" i="3"/>
  <c r="BG311" i="3"/>
  <c r="BH311" i="3" s="1"/>
  <c r="AB263" i="11"/>
  <c r="AC263" i="11"/>
  <c r="AW387" i="13"/>
  <c r="AK49" i="8"/>
  <c r="AJ49" i="8"/>
  <c r="M8" i="3"/>
  <c r="M11" i="3" s="1"/>
  <c r="M16" i="3" s="1"/>
  <c r="Z265" i="11"/>
  <c r="AB259" i="11"/>
  <c r="AC259" i="11"/>
  <c r="Y390" i="13"/>
  <c r="V420" i="3"/>
  <c r="AA155" i="12"/>
  <c r="AC144" i="12"/>
  <c r="B289" i="8"/>
  <c r="B305" i="8"/>
  <c r="AF68" i="5"/>
  <c r="AE68" i="5"/>
  <c r="AH68" i="5" s="1"/>
  <c r="O78" i="9"/>
  <c r="O94" i="9" s="1"/>
  <c r="O110" i="9" s="1"/>
  <c r="AK473" i="3"/>
  <c r="L211" i="10"/>
  <c r="L308" i="10"/>
  <c r="J83" i="12"/>
  <c r="J99" i="12" s="1"/>
  <c r="J226" i="12"/>
  <c r="BF181" i="13"/>
  <c r="J307" i="8"/>
  <c r="V182" i="3"/>
  <c r="W220" i="6"/>
  <c r="W236" i="6" s="1"/>
  <c r="W284" i="6"/>
  <c r="AL246" i="8"/>
  <c r="N284" i="9"/>
  <c r="N287" i="9"/>
  <c r="N290" i="9"/>
  <c r="N283" i="9"/>
  <c r="N286" i="9"/>
  <c r="N289" i="9"/>
  <c r="N288" i="9"/>
  <c r="N285" i="9"/>
  <c r="N282" i="9"/>
  <c r="N202" i="9" s="1"/>
  <c r="N280" i="9"/>
  <c r="N200" i="9" s="1"/>
  <c r="N291" i="9"/>
  <c r="N281" i="9"/>
  <c r="N201" i="9" s="1"/>
  <c r="V163" i="8"/>
  <c r="F176" i="6"/>
  <c r="F160" i="6"/>
  <c r="H73" i="9"/>
  <c r="H89" i="9" s="1"/>
  <c r="AJ149" i="3"/>
  <c r="AI149" i="3"/>
  <c r="AK149" i="3" s="1"/>
  <c r="L206" i="5"/>
  <c r="L303" i="5"/>
  <c r="AK52" i="8"/>
  <c r="AJ52" i="8"/>
  <c r="AL52" i="8" s="1"/>
  <c r="AH241" i="8"/>
  <c r="S18" i="3"/>
  <c r="T8" i="3"/>
  <c r="T11" i="3" s="1"/>
  <c r="T16" i="3" s="1"/>
  <c r="T15" i="3" s="1"/>
  <c r="AG77" i="6"/>
  <c r="AE88" i="6"/>
  <c r="AE104" i="6" s="1"/>
  <c r="AE120" i="6" s="1"/>
  <c r="AH77" i="6"/>
  <c r="W237" i="6"/>
  <c r="R221" i="6"/>
  <c r="R237" i="6" s="1"/>
  <c r="R285" i="6"/>
  <c r="M370" i="3"/>
  <c r="AN53" i="8"/>
  <c r="P206" i="5"/>
  <c r="P303" i="5"/>
  <c r="AN307" i="8"/>
  <c r="AT179" i="13"/>
  <c r="N157" i="5"/>
  <c r="N109" i="5"/>
  <c r="AC7" i="12"/>
  <c r="G175" i="5"/>
  <c r="AI108" i="8"/>
  <c r="AI112" i="8"/>
  <c r="Q201" i="9"/>
  <c r="Q298" i="9"/>
  <c r="U308" i="12"/>
  <c r="W176" i="6"/>
  <c r="W160" i="6" s="1"/>
  <c r="AG299" i="13"/>
  <c r="AG39" i="13"/>
  <c r="AG38" i="13" s="1"/>
  <c r="AM235" i="13"/>
  <c r="AI264" i="8"/>
  <c r="AK264" i="8" s="1"/>
  <c r="AJ264" i="8"/>
  <c r="AL264" i="8" s="1"/>
  <c r="L165" i="3"/>
  <c r="P180" i="8"/>
  <c r="AL224" i="8"/>
  <c r="AL240" i="8" s="1"/>
  <c r="R159" i="6"/>
  <c r="AK241" i="8"/>
  <c r="O79" i="9"/>
  <c r="O95" i="9" s="1"/>
  <c r="O111" i="9" s="1"/>
  <c r="AM180" i="13"/>
  <c r="T370" i="3"/>
  <c r="E175" i="5"/>
  <c r="E159" i="6"/>
  <c r="L180" i="13"/>
  <c r="AE164" i="3"/>
  <c r="AE59" i="13"/>
  <c r="AH48" i="13"/>
  <c r="AG48" i="13"/>
  <c r="AG467" i="3"/>
  <c r="AG495" i="3" s="1"/>
  <c r="D175" i="5"/>
  <c r="AF291" i="8"/>
  <c r="AF307" i="8"/>
  <c r="J420" i="3"/>
  <c r="J292" i="3" s="1"/>
  <c r="Z223" i="12"/>
  <c r="N306" i="12"/>
  <c r="C285" i="6"/>
  <c r="N179" i="13"/>
  <c r="E177" i="10"/>
  <c r="AL249" i="8"/>
  <c r="AL69" i="3"/>
  <c r="AG141" i="3"/>
  <c r="AJ130" i="3"/>
  <c r="AI130" i="3"/>
  <c r="AK130" i="3" s="1"/>
  <c r="AG162" i="3"/>
  <c r="AL151" i="8"/>
  <c r="B240" i="8"/>
  <c r="AI454" i="3"/>
  <c r="AA305" i="8"/>
  <c r="AY180" i="13"/>
  <c r="AB177" i="10"/>
  <c r="U299" i="12"/>
  <c r="U39" i="12"/>
  <c r="F162" i="8"/>
  <c r="AJ279" i="8"/>
  <c r="AI279" i="8"/>
  <c r="AL279" i="8"/>
  <c r="AH69" i="5"/>
  <c r="AE69" i="5"/>
  <c r="AG69" i="5" s="1"/>
  <c r="AF69" i="5"/>
  <c r="AL260" i="8"/>
  <c r="V288" i="6"/>
  <c r="V304" i="6"/>
  <c r="T179" i="10"/>
  <c r="AG277" i="13"/>
  <c r="AH277" i="13"/>
  <c r="AJ139" i="3"/>
  <c r="AL139" i="3" s="1"/>
  <c r="AI139" i="3"/>
  <c r="J203" i="9"/>
  <c r="J300" i="9"/>
  <c r="B287" i="10"/>
  <c r="B207" i="10" s="1"/>
  <c r="B290" i="10"/>
  <c r="B210" i="10" s="1"/>
  <c r="B296" i="10"/>
  <c r="B289" i="10"/>
  <c r="B209" i="10" s="1"/>
  <c r="B292" i="10"/>
  <c r="B293" i="10"/>
  <c r="B294" i="10"/>
  <c r="B295" i="10"/>
  <c r="B291" i="10"/>
  <c r="B297" i="10"/>
  <c r="B286" i="10"/>
  <c r="B206" i="10" s="1"/>
  <c r="B288" i="10"/>
  <c r="B208" i="10" s="1"/>
  <c r="U163" i="3"/>
  <c r="AF176" i="6"/>
  <c r="T299" i="12"/>
  <c r="T39" i="12"/>
  <c r="AD239" i="6"/>
  <c r="S159" i="6"/>
  <c r="S175" i="6"/>
  <c r="BD420" i="3"/>
  <c r="D220" i="6"/>
  <c r="D236" i="6" s="1"/>
  <c r="D284" i="6"/>
  <c r="C223" i="8"/>
  <c r="C287" i="8"/>
  <c r="R288" i="10"/>
  <c r="R208" i="10" s="1"/>
  <c r="R291" i="10"/>
  <c r="R294" i="10"/>
  <c r="R287" i="10"/>
  <c r="R207" i="10" s="1"/>
  <c r="R293" i="10"/>
  <c r="R296" i="10"/>
  <c r="R292" i="10"/>
  <c r="R289" i="10"/>
  <c r="R286" i="10"/>
  <c r="R206" i="10" s="1"/>
  <c r="R297" i="10"/>
  <c r="R290" i="10"/>
  <c r="R295" i="10"/>
  <c r="X308" i="12"/>
  <c r="X211" i="12"/>
  <c r="AJ275" i="3"/>
  <c r="AI275" i="3"/>
  <c r="AD178" i="8"/>
  <c r="AH264" i="13"/>
  <c r="Q308" i="8"/>
  <c r="AK180" i="8"/>
  <c r="AO214" i="8"/>
  <c r="AO230" i="8" s="1"/>
  <c r="AO103" i="8"/>
  <c r="AO119" i="8" s="1"/>
  <c r="M77" i="5"/>
  <c r="M93" i="5" s="1"/>
  <c r="M220" i="5"/>
  <c r="AI154" i="3"/>
  <c r="AL154" i="3" s="1"/>
  <c r="AJ154" i="3"/>
  <c r="AK112" i="8"/>
  <c r="AL179" i="13"/>
  <c r="S74" i="9"/>
  <c r="S90" i="9" s="1"/>
  <c r="Z298" i="9"/>
  <c r="Z201" i="9"/>
  <c r="Q291" i="8"/>
  <c r="AH14" i="5"/>
  <c r="D178" i="8"/>
  <c r="AH260" i="13"/>
  <c r="AJ260" i="13" s="1"/>
  <c r="AG260" i="13"/>
  <c r="AI260" i="13" s="1"/>
  <c r="K222" i="6"/>
  <c r="K238" i="6" s="1"/>
  <c r="K286" i="6"/>
  <c r="P112" i="8"/>
  <c r="P239" i="8" s="1"/>
  <c r="P160" i="8"/>
  <c r="AG493" i="3"/>
  <c r="AG496" i="3" s="1"/>
  <c r="AG465" i="3"/>
  <c r="C77" i="5"/>
  <c r="C93" i="5" s="1"/>
  <c r="L27" i="2"/>
  <c r="K31" i="2"/>
  <c r="L31" i="2" s="1"/>
  <c r="N220" i="6"/>
  <c r="N236" i="6" s="1"/>
  <c r="N284" i="6"/>
  <c r="S288" i="10"/>
  <c r="S208" i="10" s="1"/>
  <c r="S291" i="10"/>
  <c r="S294" i="10"/>
  <c r="S297" i="10"/>
  <c r="S287" i="10"/>
  <c r="S207" i="10" s="1"/>
  <c r="S290" i="10"/>
  <c r="S296" i="10"/>
  <c r="S295" i="10"/>
  <c r="S292" i="10"/>
  <c r="S293" i="10"/>
  <c r="S286" i="10"/>
  <c r="S206" i="10" s="1"/>
  <c r="S289" i="10"/>
  <c r="S209" i="10" s="1"/>
  <c r="W289" i="9"/>
  <c r="W288" i="9"/>
  <c r="W291" i="9"/>
  <c r="W287" i="9"/>
  <c r="W280" i="9"/>
  <c r="W200" i="9" s="1"/>
  <c r="W285" i="9"/>
  <c r="W281" i="9"/>
  <c r="W201" i="9" s="1"/>
  <c r="W284" i="9"/>
  <c r="W290" i="9"/>
  <c r="W283" i="9"/>
  <c r="W286" i="9"/>
  <c r="W282" i="9"/>
  <c r="AK60" i="3"/>
  <c r="K420" i="3"/>
  <c r="AK272" i="8"/>
  <c r="AJ272" i="8"/>
  <c r="AL272" i="8" s="1"/>
  <c r="AG157" i="3"/>
  <c r="AI146" i="3"/>
  <c r="AJ146" i="3"/>
  <c r="Q179" i="10"/>
  <c r="V176" i="6"/>
  <c r="V160" i="6"/>
  <c r="R180" i="10"/>
  <c r="AI455" i="3"/>
  <c r="AO66" i="3"/>
  <c r="AF268" i="5"/>
  <c r="AC279" i="5"/>
  <c r="AE268" i="5"/>
  <c r="AG268" i="5"/>
  <c r="R205" i="5"/>
  <c r="R302" i="5"/>
  <c r="B111" i="11"/>
  <c r="B159" i="11"/>
  <c r="B106" i="11"/>
  <c r="B122" i="11" s="1"/>
  <c r="Q81" i="12"/>
  <c r="Q97" i="12" s="1"/>
  <c r="J287" i="11"/>
  <c r="J294" i="11"/>
  <c r="J290" i="11"/>
  <c r="J297" i="11"/>
  <c r="J286" i="11"/>
  <c r="J293" i="11"/>
  <c r="J289" i="11"/>
  <c r="J296" i="11"/>
  <c r="J288" i="11"/>
  <c r="J291" i="11"/>
  <c r="J292" i="11"/>
  <c r="J295" i="11"/>
  <c r="BC420" i="3"/>
  <c r="AB79" i="10"/>
  <c r="AB222" i="10" s="1"/>
  <c r="AK257" i="3"/>
  <c r="AJ257" i="3"/>
  <c r="AI257" i="3"/>
  <c r="H5" i="4" s="1"/>
  <c r="AL257" i="3"/>
  <c r="F5" i="4"/>
  <c r="AD263" i="6"/>
  <c r="AF256" i="6"/>
  <c r="AH256" i="6" s="1"/>
  <c r="AG256" i="6"/>
  <c r="R113" i="8"/>
  <c r="R240" i="8" s="1"/>
  <c r="R161" i="8"/>
  <c r="Q216" i="9"/>
  <c r="Q73" i="9"/>
  <c r="W159" i="6"/>
  <c r="AI263" i="8"/>
  <c r="AK263" i="8"/>
  <c r="AJ263" i="8"/>
  <c r="AM263" i="8" s="1"/>
  <c r="Y163" i="8"/>
  <c r="Y179" i="8"/>
  <c r="AA208" i="10"/>
  <c r="AA305" i="10"/>
  <c r="Z299" i="13"/>
  <c r="Z39" i="13"/>
  <c r="Z38" i="13" s="1"/>
  <c r="AO386" i="13"/>
  <c r="AA46" i="3"/>
  <c r="AA36" i="3"/>
  <c r="C43" i="2"/>
  <c r="H292" i="3"/>
  <c r="AH420" i="3"/>
  <c r="AI179" i="8"/>
  <c r="Z58" i="11"/>
  <c r="AC52" i="11"/>
  <c r="AB52" i="11"/>
  <c r="T291" i="3"/>
  <c r="AC287" i="6"/>
  <c r="AC303" i="6"/>
  <c r="W8" i="3"/>
  <c r="W11" i="3" s="1"/>
  <c r="W16" i="3" s="1"/>
  <c r="AF59" i="13"/>
  <c r="W307" i="8"/>
  <c r="AD154" i="10"/>
  <c r="X297" i="12"/>
  <c r="X293" i="12"/>
  <c r="X296" i="12"/>
  <c r="X292" i="12"/>
  <c r="X288" i="12"/>
  <c r="X208" i="12" s="1"/>
  <c r="X294" i="12"/>
  <c r="X295" i="12"/>
  <c r="X291" i="12"/>
  <c r="X287" i="12"/>
  <c r="X207" i="12" s="1"/>
  <c r="X290" i="12"/>
  <c r="X210" i="12" s="1"/>
  <c r="X298" i="12"/>
  <c r="X289" i="12"/>
  <c r="X209" i="12" s="1"/>
  <c r="AL6" i="8"/>
  <c r="D420" i="3"/>
  <c r="M220" i="6"/>
  <c r="M236" i="6" s="1"/>
  <c r="M284" i="6"/>
  <c r="AI278" i="13"/>
  <c r="AH278" i="13"/>
  <c r="AG278" i="13"/>
  <c r="AD293" i="13"/>
  <c r="AD296" i="13"/>
  <c r="AD288" i="13"/>
  <c r="AD208" i="13" s="1"/>
  <c r="AD298" i="13"/>
  <c r="AD287" i="13"/>
  <c r="AD207" i="13" s="1"/>
  <c r="AD291" i="13"/>
  <c r="AD211" i="13" s="1"/>
  <c r="AD294" i="13"/>
  <c r="AD289" i="13"/>
  <c r="AD209" i="13" s="1"/>
  <c r="AD290" i="13"/>
  <c r="AD210" i="13" s="1"/>
  <c r="AD297" i="13"/>
  <c r="AD295" i="13"/>
  <c r="AD292" i="13"/>
  <c r="AD212" i="13" s="1"/>
  <c r="Z209" i="12"/>
  <c r="Z306" i="12"/>
  <c r="I286" i="10"/>
  <c r="I206" i="10" s="1"/>
  <c r="I289" i="10"/>
  <c r="I209" i="10" s="1"/>
  <c r="I295" i="10"/>
  <c r="I288" i="10"/>
  <c r="I208" i="10" s="1"/>
  <c r="I291" i="10"/>
  <c r="I294" i="10"/>
  <c r="I290" i="10"/>
  <c r="I287" i="10"/>
  <c r="I207" i="10" s="1"/>
  <c r="I297" i="10"/>
  <c r="I296" i="10"/>
  <c r="I293" i="10"/>
  <c r="I292" i="10"/>
  <c r="M295" i="12"/>
  <c r="M298" i="12"/>
  <c r="M290" i="12"/>
  <c r="M289" i="12"/>
  <c r="M209" i="12" s="1"/>
  <c r="M293" i="12"/>
  <c r="M294" i="12"/>
  <c r="M297" i="12"/>
  <c r="M292" i="12"/>
  <c r="M296" i="12"/>
  <c r="M288" i="12"/>
  <c r="M208" i="12" s="1"/>
  <c r="M291" i="12"/>
  <c r="M287" i="12"/>
  <c r="M207" i="12" s="1"/>
  <c r="AI134" i="3"/>
  <c r="AJ134" i="3"/>
  <c r="Z307" i="10"/>
  <c r="AK52" i="3"/>
  <c r="AJ52" i="3"/>
  <c r="AM52" i="3" s="1"/>
  <c r="X294" i="5"/>
  <c r="X292" i="5"/>
  <c r="X290" i="5"/>
  <c r="X288" i="5"/>
  <c r="X286" i="5"/>
  <c r="X206" i="5" s="1"/>
  <c r="X284" i="5"/>
  <c r="X204" i="5" s="1"/>
  <c r="X293" i="5"/>
  <c r="X295" i="5"/>
  <c r="X289" i="5"/>
  <c r="X291" i="5"/>
  <c r="X287" i="5"/>
  <c r="X285" i="5"/>
  <c r="X205" i="5" s="1"/>
  <c r="AX419" i="3"/>
  <c r="F179" i="8"/>
  <c r="AF179" i="13"/>
  <c r="N174" i="9"/>
  <c r="AA138" i="11"/>
  <c r="AI258" i="13"/>
  <c r="AK258" i="13" s="1"/>
  <c r="AG281" i="13"/>
  <c r="AI281" i="13"/>
  <c r="AH281" i="13"/>
  <c r="AG143" i="6"/>
  <c r="AH143" i="6"/>
  <c r="AK75" i="8"/>
  <c r="AD240" i="6"/>
  <c r="K8" i="3"/>
  <c r="K11" i="3" s="1"/>
  <c r="K16" i="3" s="1"/>
  <c r="AM149" i="8"/>
  <c r="AC261" i="12"/>
  <c r="AB261" i="12"/>
  <c r="AD112" i="6"/>
  <c r="R173" i="9"/>
  <c r="BG180" i="13"/>
  <c r="C112" i="8"/>
  <c r="C160" i="8"/>
  <c r="K250" i="11"/>
  <c r="AJ279" i="3"/>
  <c r="AI279" i="3"/>
  <c r="AD161" i="8"/>
  <c r="U178" i="10"/>
  <c r="AK133" i="3"/>
  <c r="AD176" i="6"/>
  <c r="BH361" i="3"/>
  <c r="BG313" i="3"/>
  <c r="BH313" i="3" s="1"/>
  <c r="AG75" i="13"/>
  <c r="BG75" i="13" s="1"/>
  <c r="BG64" i="13"/>
  <c r="AK280" i="3"/>
  <c r="AI280" i="3"/>
  <c r="AM279" i="3" s="1"/>
  <c r="AJ280" i="3"/>
  <c r="G78" i="5"/>
  <c r="G94" i="5" s="1"/>
  <c r="N287" i="6"/>
  <c r="L220" i="6"/>
  <c r="L236" i="6" s="1"/>
  <c r="L284" i="6"/>
  <c r="AB162" i="8"/>
  <c r="AB178" i="8"/>
  <c r="V370" i="3"/>
  <c r="AD175" i="5"/>
  <c r="Q221" i="5"/>
  <c r="Q78" i="5"/>
  <c r="Q94" i="5" s="1"/>
  <c r="AL53" i="3"/>
  <c r="B81" i="12"/>
  <c r="B97" i="12" s="1"/>
  <c r="AS89" i="3"/>
  <c r="F26" i="2"/>
  <c r="AD25" i="3"/>
  <c r="D161" i="8"/>
  <c r="R420" i="3"/>
  <c r="B209" i="12"/>
  <c r="B306" i="12"/>
  <c r="BB182" i="13"/>
  <c r="W78" i="5"/>
  <c r="W221" i="5"/>
  <c r="AC160" i="6"/>
  <c r="AC176" i="6"/>
  <c r="AP317" i="3"/>
  <c r="AP37" i="3" s="1"/>
  <c r="P163" i="3"/>
  <c r="M182" i="8"/>
  <c r="AL420" i="3"/>
  <c r="V291" i="3"/>
  <c r="V371" i="3" s="1"/>
  <c r="CC15" i="3"/>
  <c r="V205" i="5"/>
  <c r="V302" i="5"/>
  <c r="O18" i="3"/>
  <c r="P8" i="3"/>
  <c r="P11" i="3" s="1"/>
  <c r="P16" i="3" s="1"/>
  <c r="AE176" i="6"/>
  <c r="AE160" i="6" s="1"/>
  <c r="AF165" i="3"/>
  <c r="AF181" i="3"/>
  <c r="W220" i="5"/>
  <c r="W77" i="5"/>
  <c r="AN248" i="8"/>
  <c r="S306" i="8"/>
  <c r="AH179" i="3"/>
  <c r="AF262" i="6"/>
  <c r="AH262" i="6" s="1"/>
  <c r="AG262" i="6"/>
  <c r="N180" i="3"/>
  <c r="J165" i="3"/>
  <c r="J181" i="3"/>
  <c r="G80" i="13"/>
  <c r="G96" i="13" s="1"/>
  <c r="G223" i="13"/>
  <c r="P181" i="12"/>
  <c r="AP178" i="13"/>
  <c r="AK458" i="3"/>
  <c r="AK93" i="3"/>
  <c r="AK484" i="3" s="1"/>
  <c r="AB369" i="3"/>
  <c r="E298" i="13"/>
  <c r="E287" i="13"/>
  <c r="E207" i="13" s="1"/>
  <c r="E290" i="13"/>
  <c r="E210" i="13" s="1"/>
  <c r="E293" i="13"/>
  <c r="E289" i="13"/>
  <c r="E209" i="13" s="1"/>
  <c r="E297" i="13"/>
  <c r="E292" i="13"/>
  <c r="E291" i="13"/>
  <c r="E211" i="13" s="1"/>
  <c r="E296" i="13"/>
  <c r="E294" i="13"/>
  <c r="E288" i="13"/>
  <c r="E208" i="13" s="1"/>
  <c r="E295" i="13"/>
  <c r="V220" i="6"/>
  <c r="V236" i="6" s="1"/>
  <c r="V284" i="6"/>
  <c r="K295" i="12"/>
  <c r="K298" i="12"/>
  <c r="K290" i="12"/>
  <c r="K210" i="12" s="1"/>
  <c r="K289" i="12"/>
  <c r="K209" i="12" s="1"/>
  <c r="K293" i="12"/>
  <c r="K291" i="12"/>
  <c r="K211" i="12" s="1"/>
  <c r="K297" i="12"/>
  <c r="K294" i="12"/>
  <c r="K292" i="12"/>
  <c r="K296" i="12"/>
  <c r="K288" i="12"/>
  <c r="K208" i="12" s="1"/>
  <c r="K287" i="12"/>
  <c r="K207" i="12" s="1"/>
  <c r="AI262" i="8"/>
  <c r="AJ262" i="8"/>
  <c r="S77" i="5"/>
  <c r="S93" i="5" s="1"/>
  <c r="AL51" i="13"/>
  <c r="AL57" i="8"/>
  <c r="J296" i="13"/>
  <c r="J288" i="13"/>
  <c r="J208" i="13" s="1"/>
  <c r="J291" i="13"/>
  <c r="J290" i="13"/>
  <c r="J292" i="13"/>
  <c r="J289" i="13"/>
  <c r="J209" i="13" s="1"/>
  <c r="J295" i="13"/>
  <c r="J297" i="13"/>
  <c r="J298" i="13"/>
  <c r="J287" i="13"/>
  <c r="J207" i="13" s="1"/>
  <c r="J293" i="13"/>
  <c r="J294" i="13"/>
  <c r="AH57" i="13"/>
  <c r="AG57" i="13"/>
  <c r="AJ57" i="13"/>
  <c r="AI57" i="13"/>
  <c r="C163" i="11"/>
  <c r="AL136" i="13"/>
  <c r="AC286" i="6"/>
  <c r="O304" i="5"/>
  <c r="C176" i="6"/>
  <c r="C160" i="6" s="1"/>
  <c r="J305" i="6"/>
  <c r="AH55" i="13"/>
  <c r="AG55" i="13"/>
  <c r="AA167" i="3"/>
  <c r="AA183" i="3"/>
  <c r="O209" i="12"/>
  <c r="O306" i="12"/>
  <c r="AI386" i="13"/>
  <c r="V179" i="13"/>
  <c r="AM215" i="8"/>
  <c r="AM104" i="8"/>
  <c r="L289" i="10"/>
  <c r="L209" i="10" s="1"/>
  <c r="L292" i="10"/>
  <c r="L295" i="10"/>
  <c r="L288" i="10"/>
  <c r="L208" i="10" s="1"/>
  <c r="L291" i="10"/>
  <c r="L297" i="10"/>
  <c r="L287" i="10"/>
  <c r="L207" i="10" s="1"/>
  <c r="L294" i="10"/>
  <c r="L296" i="10"/>
  <c r="L293" i="10"/>
  <c r="L290" i="10"/>
  <c r="L210" i="10" s="1"/>
  <c r="L286" i="10"/>
  <c r="L206" i="10" s="1"/>
  <c r="Z81" i="12"/>
  <c r="Z97" i="12" s="1"/>
  <c r="AI33" i="13"/>
  <c r="AJ12" i="13"/>
  <c r="AI92" i="13"/>
  <c r="AH128" i="13"/>
  <c r="AI137" i="3"/>
  <c r="AK137" i="3" s="1"/>
  <c r="AJ137" i="3"/>
  <c r="C209" i="12"/>
  <c r="C306" i="12"/>
  <c r="AK306" i="8"/>
  <c r="AY386" i="13"/>
  <c r="AI277" i="8"/>
  <c r="AK277" i="8" s="1"/>
  <c r="AJ277" i="8"/>
  <c r="U298" i="11"/>
  <c r="U38" i="11"/>
  <c r="AR387" i="13"/>
  <c r="BF385" i="13"/>
  <c r="AE180" i="13"/>
  <c r="AG141" i="6"/>
  <c r="AE152" i="6"/>
  <c r="AH141" i="6"/>
  <c r="BE421" i="3"/>
  <c r="T220" i="6"/>
  <c r="T236" i="6" s="1"/>
  <c r="T284" i="6"/>
  <c r="U173" i="9"/>
  <c r="AJ251" i="13"/>
  <c r="B162" i="8"/>
  <c r="B178" i="8"/>
  <c r="BG354" i="3" a="1"/>
  <c r="BG354" i="3" s="1"/>
  <c r="N203" i="9"/>
  <c r="N300" i="9"/>
  <c r="AB264" i="12"/>
  <c r="AC264" i="12"/>
  <c r="T291" i="8"/>
  <c r="T307" i="8"/>
  <c r="C107" i="8"/>
  <c r="C123" i="8" s="1"/>
  <c r="C218" i="8"/>
  <c r="C234" i="8" s="1"/>
  <c r="P177" i="10"/>
  <c r="AB308" i="12"/>
  <c r="AV182" i="13"/>
  <c r="I181" i="13"/>
  <c r="L203" i="9"/>
  <c r="L300" i="9"/>
  <c r="H112" i="8"/>
  <c r="H160" i="8"/>
  <c r="AF70" i="5"/>
  <c r="AE70" i="5"/>
  <c r="O80" i="13"/>
  <c r="U304" i="6"/>
  <c r="AA161" i="8"/>
  <c r="Z304" i="11"/>
  <c r="AB248" i="5"/>
  <c r="AH273" i="13"/>
  <c r="AG273" i="13"/>
  <c r="AE209" i="13"/>
  <c r="AJ150" i="3"/>
  <c r="AI150" i="3"/>
  <c r="AL150" i="3"/>
  <c r="AF147" i="6"/>
  <c r="AH147" i="6" s="1"/>
  <c r="AG147" i="6"/>
  <c r="AK271" i="8"/>
  <c r="AJ271" i="8"/>
  <c r="AM271" i="8" s="1"/>
  <c r="AH282" i="8"/>
  <c r="AS178" i="13"/>
  <c r="G223" i="5"/>
  <c r="G239" i="5" s="1"/>
  <c r="G80" i="5"/>
  <c r="G96" i="5" s="1"/>
  <c r="G112" i="5" s="1"/>
  <c r="H305" i="12"/>
  <c r="B227" i="11"/>
  <c r="B243" i="11" s="1"/>
  <c r="AB15" i="8"/>
  <c r="AB20" i="8" s="1"/>
  <c r="AB18" i="8"/>
  <c r="D161" i="11"/>
  <c r="D171" i="11" s="1"/>
  <c r="C162" i="11"/>
  <c r="AH480" i="3"/>
  <c r="AN58" i="3"/>
  <c r="AK260" i="8"/>
  <c r="AM260" i="8" s="1"/>
  <c r="AO260" i="8" s="1"/>
  <c r="AJ264" i="13"/>
  <c r="C236" i="6"/>
  <c r="K163" i="8"/>
  <c r="K179" i="8"/>
  <c r="C175" i="5"/>
  <c r="AB304" i="11"/>
  <c r="AK54" i="8"/>
  <c r="AJ54" i="8"/>
  <c r="AM54" i="8" s="1"/>
  <c r="M74" i="9"/>
  <c r="M90" i="9" s="1"/>
  <c r="O43" i="8"/>
  <c r="O39" i="8"/>
  <c r="O300" i="8" s="1"/>
  <c r="Y171" i="9"/>
  <c r="F112" i="8"/>
  <c r="F160" i="8"/>
  <c r="J177" i="10"/>
  <c r="AH223" i="8"/>
  <c r="AH287" i="8"/>
  <c r="AI467" i="3"/>
  <c r="H206" i="5"/>
  <c r="H303" i="5"/>
  <c r="AH289" i="8"/>
  <c r="I8" i="3"/>
  <c r="I11" i="3" s="1"/>
  <c r="I16" i="3" s="1"/>
  <c r="I15" i="3" s="1"/>
  <c r="AM106" i="8"/>
  <c r="AM122" i="8" s="1"/>
  <c r="AM217" i="8"/>
  <c r="AM233" i="8" s="1"/>
  <c r="AM249" i="8" s="1"/>
  <c r="AO90" i="3"/>
  <c r="AM180" i="3"/>
  <c r="G77" i="5"/>
  <c r="G93" i="5" s="1"/>
  <c r="AJ152" i="3"/>
  <c r="AK152" i="3"/>
  <c r="AI152" i="3"/>
  <c r="J165" i="8"/>
  <c r="J181" i="8"/>
  <c r="AH262" i="13"/>
  <c r="AG262" i="13"/>
  <c r="AJ262" i="13" s="1"/>
  <c r="AA176" i="6"/>
  <c r="L180" i="12"/>
  <c r="U180" i="12"/>
  <c r="S289" i="8"/>
  <c r="AC340" i="5"/>
  <c r="AC12" i="5" s="1"/>
  <c r="AC15" i="5" s="1"/>
  <c r="AN249" i="8"/>
  <c r="AN209" i="8"/>
  <c r="AN98" i="8"/>
  <c r="AL60" i="3"/>
  <c r="W207" i="10"/>
  <c r="W304" i="10"/>
  <c r="AH500" i="3"/>
  <c r="AH460" i="3"/>
  <c r="AH218" i="8"/>
  <c r="AH234" i="8" s="1"/>
  <c r="AH250" i="8" s="1"/>
  <c r="AH107" i="8"/>
  <c r="AH123" i="8" s="1"/>
  <c r="L176" i="5"/>
  <c r="AK57" i="3"/>
  <c r="AL57" i="3"/>
  <c r="AI57" i="3"/>
  <c r="AJ57" i="3"/>
  <c r="J164" i="3"/>
  <c r="K113" i="8"/>
  <c r="K161" i="8"/>
  <c r="R180" i="3"/>
  <c r="R164" i="3" s="1"/>
  <c r="AI9" i="8"/>
  <c r="AI11" i="8" s="1"/>
  <c r="AI16" i="8" s="1"/>
  <c r="AK7" i="8"/>
  <c r="AK9" i="8" s="1"/>
  <c r="AK11" i="8" s="1"/>
  <c r="AK16" i="8" s="1"/>
  <c r="AJ7" i="8"/>
  <c r="AI484" i="3"/>
  <c r="B176" i="6"/>
  <c r="B160" i="6" s="1"/>
  <c r="AX180" i="3"/>
  <c r="J164" i="8"/>
  <c r="S181" i="12"/>
  <c r="AJ132" i="8"/>
  <c r="AL132" i="8" s="1"/>
  <c r="AI132" i="8"/>
  <c r="AH132" i="8"/>
  <c r="AJ266" i="3"/>
  <c r="AI266" i="3"/>
  <c r="AK265" i="3" s="1"/>
  <c r="AM264" i="3" s="1"/>
  <c r="AF260" i="6"/>
  <c r="AH260" i="6" s="1"/>
  <c r="AG260" i="6"/>
  <c r="R112" i="8"/>
  <c r="R239" i="8" s="1"/>
  <c r="R160" i="8"/>
  <c r="AL239" i="8"/>
  <c r="H41" i="8"/>
  <c r="H36" i="8" s="1"/>
  <c r="H39" i="8" s="1"/>
  <c r="H300" i="8" s="1"/>
  <c r="H43" i="8"/>
  <c r="BE387" i="13"/>
  <c r="AA39" i="8"/>
  <c r="AA300" i="8" s="1"/>
  <c r="AA43" i="8"/>
  <c r="X166" i="3"/>
  <c r="X182" i="3"/>
  <c r="Q220" i="6"/>
  <c r="Q236" i="6" s="1"/>
  <c r="Q284" i="6"/>
  <c r="G202" i="9"/>
  <c r="G299" i="9"/>
  <c r="I202" i="9"/>
  <c r="I299" i="9"/>
  <c r="AT419" i="3"/>
  <c r="AG138" i="8"/>
  <c r="AJ138" i="8" s="1"/>
  <c r="AH138" i="8"/>
  <c r="AC172" i="9"/>
  <c r="B113" i="11"/>
  <c r="B240" i="11" s="1"/>
  <c r="B161" i="11"/>
  <c r="AI243" i="8"/>
  <c r="AI130" i="8"/>
  <c r="AH130" i="8"/>
  <c r="AH126" i="6"/>
  <c r="AG126" i="6"/>
  <c r="C159" i="6"/>
  <c r="J288" i="6"/>
  <c r="AL56" i="3"/>
  <c r="BB419" i="3"/>
  <c r="AC73" i="12"/>
  <c r="AB73" i="12"/>
  <c r="AF5" i="13"/>
  <c r="O163" i="8"/>
  <c r="O179" i="8"/>
  <c r="AA166" i="3"/>
  <c r="T75" i="9"/>
  <c r="T218" i="9" s="1"/>
  <c r="AD286" i="10"/>
  <c r="AD206" i="10" s="1"/>
  <c r="AD292" i="10"/>
  <c r="AD295" i="10"/>
  <c r="AD288" i="10"/>
  <c r="AD208" i="10" s="1"/>
  <c r="AD296" i="10"/>
  <c r="AD297" i="10"/>
  <c r="AD293" i="10"/>
  <c r="AD294" i="10"/>
  <c r="AD290" i="10"/>
  <c r="AD291" i="10"/>
  <c r="AD289" i="10"/>
  <c r="AD209" i="10" s="1"/>
  <c r="AD287" i="10"/>
  <c r="AD207" i="10" s="1"/>
  <c r="G180" i="13"/>
  <c r="J220" i="6"/>
  <c r="J236" i="6" s="1"/>
  <c r="J284" i="6"/>
  <c r="AG218" i="8"/>
  <c r="AG234" i="8" s="1"/>
  <c r="AG250" i="8" s="1"/>
  <c r="AG107" i="8"/>
  <c r="AG123" i="8" s="1"/>
  <c r="P208" i="12"/>
  <c r="P305" i="12"/>
  <c r="AH219" i="13"/>
  <c r="AH35" i="13"/>
  <c r="AH41" i="13" s="1"/>
  <c r="AH36" i="13" s="1"/>
  <c r="U293" i="3"/>
  <c r="U421" i="3"/>
  <c r="C26" i="2"/>
  <c r="AA25" i="3"/>
  <c r="AJ145" i="8"/>
  <c r="AL145" i="8" s="1"/>
  <c r="AN145" i="8" s="1"/>
  <c r="AK145" i="8"/>
  <c r="I163" i="8"/>
  <c r="I179" i="8"/>
  <c r="C81" i="12"/>
  <c r="C97" i="12" s="1"/>
  <c r="AH467" i="3"/>
  <c r="AK55" i="3"/>
  <c r="AJ55" i="3"/>
  <c r="AM55" i="3" s="1"/>
  <c r="AL55" i="3"/>
  <c r="AN55" i="3" s="1"/>
  <c r="BG360" i="3" a="1"/>
  <c r="BG360" i="3" s="1"/>
  <c r="N163" i="8"/>
  <c r="N179" i="8"/>
  <c r="AK289" i="8"/>
  <c r="AL307" i="8"/>
  <c r="C389" i="13"/>
  <c r="C212" i="13"/>
  <c r="G41" i="2"/>
  <c r="G43" i="2" s="1"/>
  <c r="G44" i="2" s="1"/>
  <c r="AE40" i="3"/>
  <c r="AE42" i="3" s="1"/>
  <c r="AE413" i="3" s="1"/>
  <c r="AH62" i="5"/>
  <c r="AF62" i="5"/>
  <c r="AG62" i="5"/>
  <c r="N207" i="10"/>
  <c r="N304" i="10"/>
  <c r="C224" i="11"/>
  <c r="K77" i="5"/>
  <c r="K93" i="5" s="1"/>
  <c r="AC177" i="10"/>
  <c r="L288" i="13"/>
  <c r="L208" i="13" s="1"/>
  <c r="L291" i="13"/>
  <c r="L294" i="13"/>
  <c r="L292" i="13"/>
  <c r="L295" i="13"/>
  <c r="L296" i="13"/>
  <c r="L290" i="13"/>
  <c r="L297" i="13"/>
  <c r="L298" i="13"/>
  <c r="L293" i="13"/>
  <c r="L287" i="13"/>
  <c r="L207" i="13" s="1"/>
  <c r="L289" i="13"/>
  <c r="L209" i="13" s="1"/>
  <c r="AD152" i="6"/>
  <c r="AF145" i="6"/>
  <c r="AH145" i="6" s="1"/>
  <c r="AG145" i="6"/>
  <c r="Y291" i="3"/>
  <c r="Y371" i="3" s="1"/>
  <c r="Y419" i="3"/>
  <c r="AO75" i="8"/>
  <c r="U156" i="9"/>
  <c r="N209" i="13"/>
  <c r="N386" i="13"/>
  <c r="B161" i="8"/>
  <c r="AC299" i="13"/>
  <c r="AC39" i="13"/>
  <c r="AC38" i="13" s="1"/>
  <c r="AJ154" i="8"/>
  <c r="L178" i="10"/>
  <c r="O292" i="3"/>
  <c r="O372" i="3" s="1"/>
  <c r="O420" i="3"/>
  <c r="O179" i="10"/>
  <c r="T290" i="8"/>
  <c r="M290" i="11"/>
  <c r="M297" i="11"/>
  <c r="M286" i="11"/>
  <c r="M293" i="11"/>
  <c r="M289" i="11"/>
  <c r="M296" i="11"/>
  <c r="M288" i="11"/>
  <c r="M291" i="11"/>
  <c r="M294" i="11"/>
  <c r="M287" i="11"/>
  <c r="M292" i="11"/>
  <c r="M295" i="11"/>
  <c r="D172" i="9"/>
  <c r="T180" i="13"/>
  <c r="AC296" i="10"/>
  <c r="AC289" i="10"/>
  <c r="AC209" i="10" s="1"/>
  <c r="AC292" i="10"/>
  <c r="AC295" i="10"/>
  <c r="AC286" i="10"/>
  <c r="AC206" i="10" s="1"/>
  <c r="AC291" i="10"/>
  <c r="AC288" i="10"/>
  <c r="AC208" i="10" s="1"/>
  <c r="AC293" i="10"/>
  <c r="AC290" i="10"/>
  <c r="AC297" i="10"/>
  <c r="AC287" i="10"/>
  <c r="AC207" i="10" s="1"/>
  <c r="AC294" i="10"/>
  <c r="AZ182" i="3"/>
  <c r="L294" i="11"/>
  <c r="L290" i="11"/>
  <c r="L297" i="11"/>
  <c r="L286" i="11"/>
  <c r="L293" i="11"/>
  <c r="L289" i="11"/>
  <c r="L296" i="11"/>
  <c r="L288" i="11"/>
  <c r="L291" i="11"/>
  <c r="L287" i="11"/>
  <c r="L292" i="11"/>
  <c r="L295" i="11"/>
  <c r="Q173" i="9"/>
  <c r="AE211" i="13"/>
  <c r="AL274" i="3"/>
  <c r="AK274" i="3"/>
  <c r="AJ274" i="3"/>
  <c r="AI274" i="3"/>
  <c r="AC220" i="6"/>
  <c r="AC236" i="6" s="1"/>
  <c r="AC284" i="6"/>
  <c r="AF55" i="6"/>
  <c r="AH55" i="6" s="1"/>
  <c r="AG55" i="6"/>
  <c r="Z176" i="6"/>
  <c r="AD292" i="8"/>
  <c r="AD308" i="8"/>
  <c r="AK51" i="3"/>
  <c r="AJ51" i="3"/>
  <c r="AL51" i="3" s="1"/>
  <c r="O179" i="12"/>
  <c r="S222" i="6"/>
  <c r="S238" i="6" s="1"/>
  <c r="S286" i="6"/>
  <c r="AG146" i="6"/>
  <c r="AF146" i="6"/>
  <c r="AH146" i="6" s="1"/>
  <c r="S299" i="9"/>
  <c r="S202" i="9"/>
  <c r="E369" i="3"/>
  <c r="AH178" i="8"/>
  <c r="G208" i="5"/>
  <c r="G305" i="5"/>
  <c r="AM180" i="8"/>
  <c r="J211" i="12"/>
  <c r="J308" i="12"/>
  <c r="T164" i="3"/>
  <c r="T180" i="3"/>
  <c r="E180" i="13"/>
  <c r="Q420" i="3"/>
  <c r="Q292" i="3" s="1"/>
  <c r="Y298" i="10"/>
  <c r="Y38" i="10"/>
  <c r="BG358" i="3" a="1"/>
  <c r="BG358" i="3" s="1"/>
  <c r="AG49" i="13"/>
  <c r="AH49" i="13"/>
  <c r="AJ275" i="8"/>
  <c r="AI275" i="8"/>
  <c r="AK275" i="8" s="1"/>
  <c r="AL275" i="8"/>
  <c r="AG282" i="8"/>
  <c r="AT89" i="3"/>
  <c r="AQ89" i="3"/>
  <c r="AJ458" i="3"/>
  <c r="AJ93" i="3"/>
  <c r="AL82" i="3"/>
  <c r="AP82" i="3" s="1"/>
  <c r="AM82" i="3"/>
  <c r="AN82" i="3"/>
  <c r="AO274" i="8"/>
  <c r="AH451" i="3"/>
  <c r="AH112" i="8"/>
  <c r="AH108" i="8"/>
  <c r="AH160" i="8"/>
  <c r="BE179" i="3"/>
  <c r="BC317" i="3"/>
  <c r="BC37" i="3" s="1"/>
  <c r="D176" i="6"/>
  <c r="D160" i="6" s="1"/>
  <c r="AI224" i="8"/>
  <c r="AI240" i="8" s="1"/>
  <c r="AI288" i="8"/>
  <c r="AJ151" i="3"/>
  <c r="AI151" i="3"/>
  <c r="AK151" i="3" s="1"/>
  <c r="K112" i="8"/>
  <c r="K160" i="8"/>
  <c r="W172" i="9"/>
  <c r="AH15" i="8"/>
  <c r="AH20" i="8" s="1"/>
  <c r="AH18" i="8"/>
  <c r="M43" i="8"/>
  <c r="M39" i="8"/>
  <c r="M300" i="8" s="1"/>
  <c r="AC184" i="3"/>
  <c r="AC168" i="3" s="1"/>
  <c r="AN90" i="3"/>
  <c r="AQ90" i="3" s="1"/>
  <c r="R220" i="6"/>
  <c r="R236" i="6" s="1"/>
  <c r="R284" i="6"/>
  <c r="C288" i="11"/>
  <c r="C295" i="11"/>
  <c r="C291" i="11"/>
  <c r="C287" i="11"/>
  <c r="C294" i="11"/>
  <c r="C292" i="11"/>
  <c r="C290" i="11"/>
  <c r="C293" i="11"/>
  <c r="C296" i="11"/>
  <c r="C289" i="11"/>
  <c r="C286" i="11"/>
  <c r="C297" i="11"/>
  <c r="AH53" i="13"/>
  <c r="AG53" i="13"/>
  <c r="AJ53" i="13" s="1"/>
  <c r="Q82" i="12"/>
  <c r="Q98" i="12" s="1"/>
  <c r="Z215" i="6"/>
  <c r="Z231" i="6" s="1"/>
  <c r="Z247" i="6" s="1"/>
  <c r="Z213" i="6"/>
  <c r="Z229" i="6" s="1"/>
  <c r="Z245" i="6" s="1"/>
  <c r="Z211" i="6"/>
  <c r="Z227" i="6" s="1"/>
  <c r="Z243" i="6" s="1"/>
  <c r="Z209" i="6"/>
  <c r="Z225" i="6" s="1"/>
  <c r="Z241" i="6" s="1"/>
  <c r="Z207" i="6"/>
  <c r="Z223" i="6" s="1"/>
  <c r="Z239" i="6" s="1"/>
  <c r="Z205" i="6"/>
  <c r="Z214" i="6"/>
  <c r="Z230" i="6" s="1"/>
  <c r="Z246" i="6" s="1"/>
  <c r="Z210" i="6"/>
  <c r="Z226" i="6" s="1"/>
  <c r="Z242" i="6" s="1"/>
  <c r="Z206" i="6"/>
  <c r="Z248" i="6"/>
  <c r="Z208" i="6"/>
  <c r="Z224" i="6" s="1"/>
  <c r="Z240" i="6" s="1"/>
  <c r="Z212" i="6"/>
  <c r="Z228" i="6" s="1"/>
  <c r="Z244" i="6" s="1"/>
  <c r="Z204" i="6"/>
  <c r="AR83" i="3"/>
  <c r="AF258" i="6"/>
  <c r="AH258" i="6"/>
  <c r="AG258" i="6"/>
  <c r="AM307" i="8"/>
  <c r="AF176" i="5"/>
  <c r="AF232" i="6"/>
  <c r="H212" i="8"/>
  <c r="H228" i="8" s="1"/>
  <c r="H244" i="8" s="1"/>
  <c r="H211" i="8"/>
  <c r="H227" i="8" s="1"/>
  <c r="H243" i="8" s="1"/>
  <c r="H210" i="8"/>
  <c r="H226" i="8" s="1"/>
  <c r="H242" i="8" s="1"/>
  <c r="H209" i="8"/>
  <c r="H208" i="8"/>
  <c r="H215" i="8"/>
  <c r="H231" i="8" s="1"/>
  <c r="H247" i="8" s="1"/>
  <c r="H216" i="8"/>
  <c r="H232" i="8" s="1"/>
  <c r="H248" i="8" s="1"/>
  <c r="H217" i="8"/>
  <c r="H233" i="8" s="1"/>
  <c r="H249" i="8" s="1"/>
  <c r="H207" i="8"/>
  <c r="H251" i="8"/>
  <c r="H218" i="8"/>
  <c r="H234" i="8" s="1"/>
  <c r="H250" i="8" s="1"/>
  <c r="H213" i="8"/>
  <c r="H229" i="8" s="1"/>
  <c r="H245" i="8" s="1"/>
  <c r="H214" i="8"/>
  <c r="H230" i="8" s="1"/>
  <c r="H246" i="8" s="1"/>
  <c r="T14" i="4"/>
  <c r="U3" i="4" s="1"/>
  <c r="AU422" i="3"/>
  <c r="P310" i="8"/>
  <c r="AW419" i="3"/>
  <c r="AE139" i="8"/>
  <c r="AG137" i="8"/>
  <c r="AI137" i="8" s="1"/>
  <c r="AH137" i="8"/>
  <c r="G176" i="6"/>
  <c r="AZ178" i="13"/>
  <c r="Q303" i="6"/>
  <c r="O250" i="11"/>
  <c r="AG128" i="6"/>
  <c r="AD136" i="6"/>
  <c r="AF128" i="6"/>
  <c r="E287" i="6"/>
  <c r="E303" i="6"/>
  <c r="AC154" i="11"/>
  <c r="AG58" i="13"/>
  <c r="AI58" i="13" s="1"/>
  <c r="AH58" i="13"/>
  <c r="F222" i="6"/>
  <c r="F238" i="6" s="1"/>
  <c r="F286" i="6"/>
  <c r="T300" i="9"/>
  <c r="T203" i="9"/>
  <c r="Z178" i="10"/>
  <c r="J222" i="6"/>
  <c r="J238" i="6" s="1"/>
  <c r="J286" i="6"/>
  <c r="AG155" i="8"/>
  <c r="AJ138" i="3"/>
  <c r="AI138" i="3"/>
  <c r="AO215" i="8"/>
  <c r="AO231" i="8" s="1"/>
  <c r="AO104" i="8"/>
  <c r="AO120" i="8" s="1"/>
  <c r="AD201" i="9"/>
  <c r="AD298" i="9"/>
  <c r="R297" i="13"/>
  <c r="R289" i="13"/>
  <c r="R292" i="13"/>
  <c r="R295" i="13"/>
  <c r="R294" i="13"/>
  <c r="R287" i="13"/>
  <c r="R207" i="13" s="1"/>
  <c r="R298" i="13"/>
  <c r="R290" i="13"/>
  <c r="R293" i="13"/>
  <c r="R288" i="13"/>
  <c r="R296" i="13"/>
  <c r="R291" i="13"/>
  <c r="W299" i="9"/>
  <c r="W202" i="9"/>
  <c r="AK151" i="8"/>
  <c r="AM151" i="8" s="1"/>
  <c r="I162" i="8"/>
  <c r="T207" i="10"/>
  <c r="T304" i="10"/>
  <c r="BG355" i="3" a="1"/>
  <c r="BG355" i="3" s="1"/>
  <c r="H181" i="12"/>
  <c r="E172" i="9"/>
  <c r="F388" i="13"/>
  <c r="F211" i="13"/>
  <c r="AG63" i="5"/>
  <c r="AF63" i="5"/>
  <c r="AH63" i="5" s="1"/>
  <c r="X175" i="5"/>
  <c r="Y369" i="3"/>
  <c r="N178" i="12"/>
  <c r="AI317" i="3"/>
  <c r="AI37" i="3" s="1"/>
  <c r="O179" i="13"/>
  <c r="AF141" i="3"/>
  <c r="AH140" i="3"/>
  <c r="AI140" i="3"/>
  <c r="F177" i="10"/>
  <c r="F161" i="10" s="1"/>
  <c r="AH284" i="3"/>
  <c r="M209" i="13"/>
  <c r="M386" i="13"/>
  <c r="AX183" i="13"/>
  <c r="P179" i="13"/>
  <c r="AJ133" i="3"/>
  <c r="AM133" i="3" s="1"/>
  <c r="M288" i="13"/>
  <c r="M208" i="13" s="1"/>
  <c r="M291" i="13"/>
  <c r="M294" i="13"/>
  <c r="M295" i="13"/>
  <c r="M292" i="13"/>
  <c r="M296" i="13"/>
  <c r="M290" i="13"/>
  <c r="M297" i="13"/>
  <c r="M298" i="13"/>
  <c r="M287" i="13"/>
  <c r="M207" i="13" s="1"/>
  <c r="M289" i="13"/>
  <c r="M293" i="13"/>
  <c r="L386" i="13"/>
  <c r="AH75" i="8"/>
  <c r="L309" i="8"/>
  <c r="AG160" i="8"/>
  <c r="AB302" i="6"/>
  <c r="AB286" i="6" s="1"/>
  <c r="F206" i="5"/>
  <c r="F303" i="5"/>
  <c r="I73" i="9"/>
  <c r="I89" i="9" s="1"/>
  <c r="I216" i="9"/>
  <c r="O14" i="4"/>
  <c r="P3" i="4" s="1"/>
  <c r="AP422" i="3"/>
  <c r="AK288" i="8"/>
  <c r="O223" i="12"/>
  <c r="O80" i="12"/>
  <c r="CA34" i="3"/>
  <c r="D39" i="2"/>
  <c r="AB35" i="3"/>
  <c r="AF257" i="6"/>
  <c r="AH257" i="6" s="1"/>
  <c r="AG257" i="6"/>
  <c r="D73" i="9"/>
  <c r="D89" i="9" s="1"/>
  <c r="BG421" i="3"/>
  <c r="C111" i="11"/>
  <c r="C106" i="11"/>
  <c r="C122" i="11" s="1"/>
  <c r="C159" i="11"/>
  <c r="S73" i="9"/>
  <c r="S216" i="9" s="1"/>
  <c r="U207" i="10"/>
  <c r="U304" i="10"/>
  <c r="Y299" i="9"/>
  <c r="Y202" i="9"/>
  <c r="AF144" i="5"/>
  <c r="AH144" i="5"/>
  <c r="AG144" i="5"/>
  <c r="D81" i="12"/>
  <c r="D97" i="12" s="1"/>
  <c r="AL449" i="3"/>
  <c r="I174" i="9"/>
  <c r="X176" i="6"/>
  <c r="AW180" i="13"/>
  <c r="E286" i="6"/>
  <c r="H176" i="6"/>
  <c r="H160" i="6"/>
  <c r="AA202" i="9"/>
  <c r="AA299" i="9"/>
  <c r="O295" i="5"/>
  <c r="O293" i="5"/>
  <c r="O291" i="5"/>
  <c r="O289" i="5"/>
  <c r="O287" i="5"/>
  <c r="O207" i="5" s="1"/>
  <c r="O285" i="5"/>
  <c r="O205" i="5" s="1"/>
  <c r="O292" i="5"/>
  <c r="O294" i="5"/>
  <c r="O284" i="5"/>
  <c r="O204" i="5" s="1"/>
  <c r="O290" i="5"/>
  <c r="O286" i="5"/>
  <c r="O206" i="5" s="1"/>
  <c r="O288" i="5"/>
  <c r="AG290" i="3"/>
  <c r="AG370" i="3" s="1"/>
  <c r="P176" i="5"/>
  <c r="F220" i="6"/>
  <c r="F236" i="6" s="1"/>
  <c r="F284" i="6"/>
  <c r="L112" i="8"/>
  <c r="L160" i="8"/>
  <c r="Z172" i="9"/>
  <c r="R208" i="13"/>
  <c r="R385" i="13"/>
  <c r="BA386" i="13"/>
  <c r="AN215" i="8"/>
  <c r="AN231" i="8" s="1"/>
  <c r="AN104" i="8"/>
  <c r="AN120" i="8" s="1"/>
  <c r="AF101" i="6"/>
  <c r="AF117" i="6" s="1"/>
  <c r="AF99" i="6"/>
  <c r="AF115" i="6" s="1"/>
  <c r="AF97" i="6"/>
  <c r="AF113" i="6" s="1"/>
  <c r="AF95" i="6"/>
  <c r="AF93" i="6"/>
  <c r="AF102" i="6"/>
  <c r="AF118" i="6" s="1"/>
  <c r="AF98" i="6"/>
  <c r="AF114" i="6" s="1"/>
  <c r="AF94" i="6"/>
  <c r="AF100" i="6"/>
  <c r="AF116" i="6" s="1"/>
  <c r="AF96" i="6"/>
  <c r="AF112" i="6" s="1"/>
  <c r="AD73" i="9"/>
  <c r="AD89" i="9" s="1"/>
  <c r="AH180" i="13"/>
  <c r="AV317" i="3"/>
  <c r="AV37" i="3" s="1"/>
  <c r="AK147" i="8"/>
  <c r="AJ147" i="8"/>
  <c r="AM147" i="8" s="1"/>
  <c r="AR87" i="3"/>
  <c r="BF421" i="3"/>
  <c r="BG362" i="3" a="1"/>
  <c r="BG362" i="3" s="1"/>
  <c r="N206" i="5"/>
  <c r="N303" i="5"/>
  <c r="W180" i="8"/>
  <c r="AK388" i="13"/>
  <c r="AG64" i="5"/>
  <c r="AF64" i="5"/>
  <c r="AH64" i="5"/>
  <c r="O208" i="10"/>
  <c r="O305" i="10"/>
  <c r="S297" i="13"/>
  <c r="S289" i="13"/>
  <c r="S209" i="13" s="1"/>
  <c r="S292" i="13"/>
  <c r="S295" i="13"/>
  <c r="S294" i="13"/>
  <c r="S287" i="13"/>
  <c r="S207" i="13" s="1"/>
  <c r="S298" i="13"/>
  <c r="S290" i="13"/>
  <c r="S293" i="13"/>
  <c r="S288" i="13"/>
  <c r="S208" i="13" s="1"/>
  <c r="S291" i="13"/>
  <c r="S296" i="13"/>
  <c r="C305" i="10"/>
  <c r="R293" i="11"/>
  <c r="R289" i="11"/>
  <c r="R296" i="11"/>
  <c r="R292" i="11"/>
  <c r="R288" i="11"/>
  <c r="R295" i="11"/>
  <c r="R291" i="11"/>
  <c r="R294" i="11"/>
  <c r="R297" i="11"/>
  <c r="R286" i="11"/>
  <c r="R290" i="11"/>
  <c r="R287" i="11"/>
  <c r="AF151" i="6"/>
  <c r="AG151" i="6"/>
  <c r="AH151" i="6"/>
  <c r="Y290" i="3"/>
  <c r="Y370" i="3" s="1"/>
  <c r="G291" i="11"/>
  <c r="G287" i="11"/>
  <c r="G294" i="11"/>
  <c r="G290" i="11"/>
  <c r="G297" i="11"/>
  <c r="G286" i="11"/>
  <c r="G295" i="11"/>
  <c r="G293" i="11"/>
  <c r="G296" i="11"/>
  <c r="G292" i="11"/>
  <c r="G289" i="11"/>
  <c r="G288" i="11"/>
  <c r="Q386" i="13"/>
  <c r="G182" i="12"/>
  <c r="AR179" i="3"/>
  <c r="O181" i="3"/>
  <c r="AI130" i="13"/>
  <c r="BF181" i="3"/>
  <c r="BC182" i="13"/>
  <c r="I181" i="12"/>
  <c r="J225" i="8"/>
  <c r="J241" i="8" s="1"/>
  <c r="J289" i="8"/>
  <c r="AC70" i="12"/>
  <c r="AB70" i="12"/>
  <c r="AH144" i="6"/>
  <c r="AG144" i="6"/>
  <c r="G306" i="10"/>
  <c r="G209" i="10"/>
  <c r="E74" i="9"/>
  <c r="E90" i="9" s="1"/>
  <c r="E217" i="9"/>
  <c r="AB178" i="11"/>
  <c r="AH135" i="8"/>
  <c r="AI135" i="8"/>
  <c r="AK240" i="8"/>
  <c r="J159" i="5"/>
  <c r="J175" i="5"/>
  <c r="I295" i="12"/>
  <c r="I296" i="12"/>
  <c r="I297" i="12"/>
  <c r="I287" i="12"/>
  <c r="I207" i="12" s="1"/>
  <c r="I298" i="12"/>
  <c r="I290" i="12"/>
  <c r="I291" i="12"/>
  <c r="I289" i="12"/>
  <c r="I294" i="12"/>
  <c r="I292" i="12"/>
  <c r="I293" i="12"/>
  <c r="I288" i="12"/>
  <c r="I208" i="12" s="1"/>
  <c r="I39" i="8"/>
  <c r="I300" i="8" s="1"/>
  <c r="I43" i="8"/>
  <c r="F213" i="8"/>
  <c r="F229" i="8" s="1"/>
  <c r="F245" i="8" s="1"/>
  <c r="F212" i="8"/>
  <c r="F228" i="8" s="1"/>
  <c r="F244" i="8" s="1"/>
  <c r="F211" i="8"/>
  <c r="F227" i="8" s="1"/>
  <c r="F243" i="8" s="1"/>
  <c r="F210" i="8"/>
  <c r="F226" i="8" s="1"/>
  <c r="F242" i="8" s="1"/>
  <c r="F209" i="8"/>
  <c r="F207" i="8"/>
  <c r="F215" i="8"/>
  <c r="F231" i="8" s="1"/>
  <c r="F247" i="8" s="1"/>
  <c r="F208" i="8"/>
  <c r="F216" i="8"/>
  <c r="F232" i="8" s="1"/>
  <c r="F248" i="8" s="1"/>
  <c r="F218" i="8"/>
  <c r="F234" i="8" s="1"/>
  <c r="F250" i="8" s="1"/>
  <c r="F251" i="8"/>
  <c r="F217" i="8"/>
  <c r="F233" i="8" s="1"/>
  <c r="F249" i="8" s="1"/>
  <c r="F214" i="8"/>
  <c r="F230" i="8" s="1"/>
  <c r="F246" i="8" s="1"/>
  <c r="J208" i="10"/>
  <c r="J305" i="10"/>
  <c r="AM86" i="3"/>
  <c r="Z369" i="3"/>
  <c r="AB265" i="12"/>
  <c r="AC265" i="12"/>
  <c r="C182" i="13"/>
  <c r="D77" i="5"/>
  <c r="D93" i="5" s="1"/>
  <c r="V292" i="13"/>
  <c r="V295" i="13"/>
  <c r="V298" i="13"/>
  <c r="V287" i="13"/>
  <c r="V207" i="13" s="1"/>
  <c r="V296" i="13"/>
  <c r="V293" i="13"/>
  <c r="V290" i="13"/>
  <c r="V210" i="13" s="1"/>
  <c r="V294" i="13"/>
  <c r="V297" i="13"/>
  <c r="V288" i="13"/>
  <c r="V208" i="13" s="1"/>
  <c r="V291" i="13"/>
  <c r="V289" i="13"/>
  <c r="V209" i="13" s="1"/>
  <c r="O73" i="9"/>
  <c r="AI75" i="3"/>
  <c r="AK75" i="3" s="1"/>
  <c r="AJ75" i="3"/>
  <c r="M181" i="3"/>
  <c r="AJ14" i="3"/>
  <c r="AJ483" i="3" s="1"/>
  <c r="AJ499" i="3" s="1"/>
  <c r="AM4" i="3"/>
  <c r="AN4" i="3" s="1"/>
  <c r="Z15" i="12"/>
  <c r="Z16" i="12" s="1"/>
  <c r="Z46" i="12" s="1"/>
  <c r="AA6" i="12"/>
  <c r="AB5" i="12" s="1"/>
  <c r="H286" i="6"/>
  <c r="H302" i="6"/>
  <c r="F180" i="13"/>
  <c r="AD292" i="3"/>
  <c r="K308" i="12"/>
  <c r="O220" i="6"/>
  <c r="O236" i="6" s="1"/>
  <c r="O284" i="6"/>
  <c r="AL5" i="8"/>
  <c r="Z303" i="6"/>
  <c r="AG481" i="3"/>
  <c r="AG485" i="3" s="1"/>
  <c r="AK74" i="3"/>
  <c r="AI74" i="3"/>
  <c r="AJ74" i="3"/>
  <c r="AL74" i="3" s="1"/>
  <c r="G420" i="3"/>
  <c r="G292" i="3" s="1"/>
  <c r="Y309" i="12"/>
  <c r="BG386" i="13"/>
  <c r="AG279" i="13"/>
  <c r="AH279" i="13"/>
  <c r="AL71" i="3"/>
  <c r="AN71" i="3" s="1"/>
  <c r="AI421" i="3"/>
  <c r="AR420" i="3"/>
  <c r="AT88" i="3"/>
  <c r="AM224" i="8"/>
  <c r="AM240" i="8" s="1"/>
  <c r="AH255" i="6"/>
  <c r="AG255" i="6"/>
  <c r="Q370" i="3"/>
  <c r="R179" i="13"/>
  <c r="K305" i="10"/>
  <c r="F113" i="8"/>
  <c r="F161" i="8"/>
  <c r="AB172" i="9"/>
  <c r="O210" i="13"/>
  <c r="O387" i="13"/>
  <c r="W207" i="5"/>
  <c r="W304" i="5"/>
  <c r="AE181" i="8"/>
  <c r="G79" i="10"/>
  <c r="G222" i="10" s="1"/>
  <c r="AI397" i="3"/>
  <c r="AJ41" i="3"/>
  <c r="R291" i="3"/>
  <c r="F201" i="9"/>
  <c r="F298" i="9"/>
  <c r="C179" i="8"/>
  <c r="L286" i="6"/>
  <c r="L302" i="6"/>
  <c r="F175" i="5"/>
  <c r="AG661" i="3"/>
  <c r="AG653" i="3"/>
  <c r="AG639" i="3"/>
  <c r="AG643" i="3"/>
  <c r="AG652" i="3"/>
  <c r="AG646" i="3"/>
  <c r="AG638" i="3"/>
  <c r="AG631" i="3"/>
  <c r="AG663" i="3"/>
  <c r="AG637" i="3"/>
  <c r="AG656" i="3"/>
  <c r="AG660" i="3"/>
  <c r="AG640" i="3"/>
  <c r="AG629" i="3"/>
  <c r="AG644" i="3"/>
  <c r="AG645" i="3"/>
  <c r="AG641" i="3"/>
  <c r="AG628" i="3"/>
  <c r="AG654" i="3"/>
  <c r="AG630" i="3"/>
  <c r="AG658" i="3"/>
  <c r="AG642" i="3"/>
  <c r="AG655" i="3"/>
  <c r="AG662" i="3"/>
  <c r="AG636" i="3"/>
  <c r="AG659" i="3"/>
  <c r="AG657" i="3"/>
  <c r="AG647" i="3"/>
  <c r="AI648" i="3"/>
  <c r="AH648" i="3"/>
  <c r="S421" i="3"/>
  <c r="J160" i="6"/>
  <c r="J176" i="6"/>
  <c r="AB54" i="11"/>
  <c r="AC54" i="11"/>
  <c r="G81" i="13"/>
  <c r="G97" i="13" s="1"/>
  <c r="G224" i="13"/>
  <c r="I305" i="12"/>
  <c r="B420" i="3"/>
  <c r="F78" i="5"/>
  <c r="F94" i="5" s="1"/>
  <c r="AA58" i="11"/>
  <c r="AC48" i="11"/>
  <c r="AF40" i="3"/>
  <c r="AF42" i="3" s="1"/>
  <c r="AF413" i="3" s="1"/>
  <c r="J41" i="2"/>
  <c r="J43" i="2" s="1"/>
  <c r="J44" i="2" s="1"/>
  <c r="AH254" i="6"/>
  <c r="AG254" i="6"/>
  <c r="E220" i="6"/>
  <c r="E236" i="6" s="1"/>
  <c r="E284" i="6"/>
  <c r="AM246" i="8"/>
  <c r="D298" i="9"/>
  <c r="D201" i="9"/>
  <c r="AC177" i="11"/>
  <c r="AJ386" i="13"/>
  <c r="AJ249" i="8"/>
  <c r="C112" i="11"/>
  <c r="C160" i="11"/>
  <c r="AF146" i="5"/>
  <c r="AE146" i="5"/>
  <c r="AH146" i="5" s="1"/>
  <c r="F79" i="10"/>
  <c r="F222" i="10" s="1"/>
  <c r="U79" i="10"/>
  <c r="Y74" i="9"/>
  <c r="Y90" i="9" s="1"/>
  <c r="AI131" i="8"/>
  <c r="AH131" i="8"/>
  <c r="W179" i="13"/>
  <c r="N370" i="3"/>
  <c r="AF139" i="13"/>
  <c r="AI128" i="13"/>
  <c r="E388" i="13"/>
  <c r="X159" i="6"/>
  <c r="AR317" i="3"/>
  <c r="AR37" i="3" s="1"/>
  <c r="H74" i="9"/>
  <c r="H90" i="9" s="1"/>
  <c r="H217" i="9"/>
  <c r="AG130" i="6"/>
  <c r="AF130" i="6"/>
  <c r="AH130" i="6" s="1"/>
  <c r="AI265" i="8"/>
  <c r="AJ265" i="8"/>
  <c r="AL265" i="8" s="1"/>
  <c r="AD56" i="6"/>
  <c r="AI664" i="3"/>
  <c r="Y295" i="13"/>
  <c r="Y298" i="13"/>
  <c r="Y287" i="13"/>
  <c r="Y207" i="13" s="1"/>
  <c r="Y290" i="13"/>
  <c r="Y210" i="13" s="1"/>
  <c r="Y297" i="13"/>
  <c r="Y296" i="13"/>
  <c r="Y288" i="13"/>
  <c r="Y208" i="13" s="1"/>
  <c r="Y294" i="13"/>
  <c r="Y289" i="13"/>
  <c r="Y209" i="13" s="1"/>
  <c r="Y293" i="13"/>
  <c r="Y213" i="13" s="1"/>
  <c r="Y291" i="13"/>
  <c r="Y211" i="13" s="1"/>
  <c r="Y292" i="13"/>
  <c r="Y212" i="13" s="1"/>
  <c r="T217" i="9"/>
  <c r="T233" i="9" s="1"/>
  <c r="AN420" i="3"/>
  <c r="AK249" i="8"/>
  <c r="H177" i="10"/>
  <c r="C295" i="13"/>
  <c r="C298" i="13"/>
  <c r="C287" i="13"/>
  <c r="C207" i="13" s="1"/>
  <c r="C290" i="13"/>
  <c r="C210" i="13" s="1"/>
  <c r="C289" i="13"/>
  <c r="C209" i="13" s="1"/>
  <c r="C297" i="13"/>
  <c r="C291" i="13"/>
  <c r="C211" i="13" s="1"/>
  <c r="C294" i="13"/>
  <c r="C296" i="13"/>
  <c r="C292" i="13"/>
  <c r="C288" i="13"/>
  <c r="C208" i="13" s="1"/>
  <c r="C293" i="13"/>
  <c r="AD389" i="13"/>
  <c r="AZ387" i="13"/>
  <c r="Q207" i="10"/>
  <c r="Q304" i="10"/>
  <c r="AG247" i="8"/>
  <c r="P302" i="6"/>
  <c r="F174" i="9"/>
  <c r="V180" i="12"/>
  <c r="S179" i="10"/>
  <c r="Z234" i="11"/>
  <c r="E250" i="11"/>
  <c r="Q112" i="8"/>
  <c r="Q239" i="8" s="1"/>
  <c r="Q160" i="8"/>
  <c r="BG364" i="3" a="1"/>
  <c r="BG364" i="3" s="1"/>
  <c r="BG316" i="3" s="1"/>
  <c r="AJ136" i="3"/>
  <c r="AI136" i="3"/>
  <c r="AL136" i="3"/>
  <c r="AH253" i="6"/>
  <c r="AG253" i="6"/>
  <c r="AC7" i="11"/>
  <c r="W163" i="8"/>
  <c r="AH134" i="13"/>
  <c r="AJ134" i="13" s="1"/>
  <c r="AJ179" i="8"/>
  <c r="H291" i="11"/>
  <c r="H287" i="11"/>
  <c r="H294" i="11"/>
  <c r="H290" i="11"/>
  <c r="H297" i="11"/>
  <c r="H286" i="11"/>
  <c r="H293" i="11"/>
  <c r="H296" i="11"/>
  <c r="H288" i="11"/>
  <c r="H289" i="11"/>
  <c r="H292" i="11"/>
  <c r="H295" i="11"/>
  <c r="AJ132" i="3"/>
  <c r="AI132" i="3"/>
  <c r="AK132" i="3" s="1"/>
  <c r="X385" i="13"/>
  <c r="X208" i="13"/>
  <c r="Z291" i="3"/>
  <c r="Z371" i="3" s="1"/>
  <c r="N293" i="3"/>
  <c r="N373" i="3" s="1"/>
  <c r="N421" i="3"/>
  <c r="D306" i="10"/>
  <c r="AH259" i="13"/>
  <c r="AG259" i="13"/>
  <c r="AK154" i="8"/>
  <c r="I212" i="13"/>
  <c r="I389" i="13"/>
  <c r="BG356" i="3" a="1"/>
  <c r="BG356" i="3" s="1"/>
  <c r="D287" i="6"/>
  <c r="D303" i="6"/>
  <c r="W292" i="13"/>
  <c r="W295" i="13"/>
  <c r="W298" i="13"/>
  <c r="W287" i="13"/>
  <c r="W207" i="13" s="1"/>
  <c r="W296" i="13"/>
  <c r="W293" i="13"/>
  <c r="W294" i="13"/>
  <c r="W288" i="13"/>
  <c r="W208" i="13" s="1"/>
  <c r="W289" i="13"/>
  <c r="W209" i="13" s="1"/>
  <c r="W291" i="13"/>
  <c r="W290" i="13"/>
  <c r="W210" i="13" s="1"/>
  <c r="W297" i="13"/>
  <c r="K221" i="6"/>
  <c r="K237" i="6" s="1"/>
  <c r="K285" i="6"/>
  <c r="AN97" i="8"/>
  <c r="AN208" i="8"/>
  <c r="AC39" i="8"/>
  <c r="AC300" i="8" s="1"/>
  <c r="AC43" i="8"/>
  <c r="O208" i="9"/>
  <c r="O305" i="9"/>
  <c r="B226" i="11"/>
  <c r="B242" i="11" s="1"/>
  <c r="AF54" i="6"/>
  <c r="AH54" i="6" s="1"/>
  <c r="AG54" i="6"/>
  <c r="X289" i="8"/>
  <c r="X305" i="8"/>
  <c r="Y285" i="6"/>
  <c r="E27" i="2"/>
  <c r="AC28" i="3"/>
  <c r="M73" i="9"/>
  <c r="AH302" i="6"/>
  <c r="AB184" i="3"/>
  <c r="AB168" i="3"/>
  <c r="B307" i="10"/>
  <c r="N304" i="6"/>
  <c r="N288" i="6"/>
  <c r="AE369" i="3"/>
  <c r="AK255" i="8"/>
  <c r="AH266" i="8"/>
  <c r="AJ255" i="8"/>
  <c r="K296" i="13"/>
  <c r="K288" i="13"/>
  <c r="K208" i="13" s="1"/>
  <c r="K291" i="13"/>
  <c r="K292" i="13"/>
  <c r="K289" i="13"/>
  <c r="K209" i="13" s="1"/>
  <c r="K295" i="13"/>
  <c r="K297" i="13"/>
  <c r="K287" i="13"/>
  <c r="K207" i="13" s="1"/>
  <c r="K293" i="13"/>
  <c r="K298" i="13"/>
  <c r="K294" i="13"/>
  <c r="K290" i="13"/>
  <c r="AO471" i="3"/>
  <c r="R308" i="8"/>
  <c r="S220" i="6"/>
  <c r="S236" i="6" s="1"/>
  <c r="S284" i="6"/>
  <c r="W303" i="6"/>
  <c r="W287" i="6" s="1"/>
  <c r="AB176" i="6"/>
  <c r="AB160" i="6" s="1"/>
  <c r="AU317" i="3"/>
  <c r="AU37" i="3" s="1"/>
  <c r="J79" i="10"/>
  <c r="S43" i="8"/>
  <c r="S39" i="8"/>
  <c r="S300" i="8" s="1"/>
  <c r="X18" i="6"/>
  <c r="X15" i="6"/>
  <c r="AB36" i="8"/>
  <c r="AK4" i="13"/>
  <c r="AP471" i="3"/>
  <c r="W286" i="6"/>
  <c r="G291" i="3"/>
  <c r="G371" i="3" s="1"/>
  <c r="G177" i="10"/>
  <c r="AB161" i="8"/>
  <c r="AD36" i="3"/>
  <c r="F43" i="2"/>
  <c r="AD46" i="3"/>
  <c r="AG148" i="6"/>
  <c r="AF148" i="6"/>
  <c r="AH148" i="6" s="1"/>
  <c r="AA73" i="9"/>
  <c r="AA89" i="9" s="1"/>
  <c r="Q308" i="12"/>
  <c r="Q211" i="12"/>
  <c r="X207" i="5"/>
  <c r="X304" i="5"/>
  <c r="AE282" i="13"/>
  <c r="AE207" i="13"/>
  <c r="AH271" i="13"/>
  <c r="AG271" i="13"/>
  <c r="Z266" i="12"/>
  <c r="AB259" i="12"/>
  <c r="AC259" i="12"/>
  <c r="AC369" i="3"/>
  <c r="AT386" i="13"/>
  <c r="Z181" i="3"/>
  <c r="Z165" i="3"/>
  <c r="I160" i="6"/>
  <c r="I176" i="6"/>
  <c r="AG142" i="5"/>
  <c r="AF142" i="5"/>
  <c r="AH142" i="5" s="1"/>
  <c r="AI276" i="8"/>
  <c r="AL276" i="8" s="1"/>
  <c r="AJ276" i="8"/>
  <c r="T18" i="3"/>
  <c r="U8" i="3"/>
  <c r="U11" i="3" s="1"/>
  <c r="U16" i="3" s="1"/>
  <c r="U77" i="5"/>
  <c r="U220" i="5" s="1"/>
  <c r="AF272" i="5"/>
  <c r="AE272" i="5"/>
  <c r="AG272" i="5"/>
  <c r="Y176" i="6"/>
  <c r="Y160" i="6"/>
  <c r="I159" i="6"/>
  <c r="AD165" i="3"/>
  <c r="AD181" i="3"/>
  <c r="J163" i="8"/>
  <c r="J246" i="8"/>
  <c r="L285" i="6"/>
  <c r="AJ242" i="8"/>
  <c r="AC19" i="3"/>
  <c r="BN32" i="3"/>
  <c r="E13" i="2"/>
  <c r="AO179" i="8"/>
  <c r="AC74" i="11"/>
  <c r="AE271" i="5"/>
  <c r="AG271" i="5" s="1"/>
  <c r="AF271" i="5"/>
  <c r="S292" i="3"/>
  <c r="G184" i="3"/>
  <c r="G168" i="3"/>
  <c r="AD164" i="3"/>
  <c r="O177" i="6"/>
  <c r="O161" i="6" s="1"/>
  <c r="AF149" i="5"/>
  <c r="AH149" i="5" s="1"/>
  <c r="AK124" i="13"/>
  <c r="AE175" i="3"/>
  <c r="G28" i="2"/>
  <c r="G30" i="2" s="1"/>
  <c r="AG161" i="8"/>
  <c r="I113" i="8"/>
  <c r="I240" i="8" s="1"/>
  <c r="I161" i="8"/>
  <c r="M205" i="9"/>
  <c r="M302" i="9"/>
  <c r="F80" i="12"/>
  <c r="F96" i="12" s="1"/>
  <c r="B291" i="3"/>
  <c r="AE302" i="6"/>
  <c r="B295" i="13"/>
  <c r="B298" i="13"/>
  <c r="B287" i="13"/>
  <c r="B207" i="13" s="1"/>
  <c r="B290" i="13"/>
  <c r="B210" i="13" s="1"/>
  <c r="B288" i="13"/>
  <c r="B208" i="13" s="1"/>
  <c r="B294" i="13"/>
  <c r="B297" i="13"/>
  <c r="B296" i="13"/>
  <c r="B292" i="13"/>
  <c r="B212" i="13" s="1"/>
  <c r="B293" i="13"/>
  <c r="B291" i="13"/>
  <c r="B211" i="13" s="1"/>
  <c r="B289" i="13"/>
  <c r="B209" i="13" s="1"/>
  <c r="AG176" i="6"/>
  <c r="AG259" i="6"/>
  <c r="AF259" i="6"/>
  <c r="AH259" i="6" s="1"/>
  <c r="AJ246" i="8"/>
  <c r="AB57" i="11"/>
  <c r="AC57" i="11"/>
  <c r="AS420" i="3"/>
  <c r="AG52" i="13"/>
  <c r="AH52" i="13"/>
  <c r="AI52" i="13"/>
  <c r="AK52" i="13" s="1"/>
  <c r="AK251" i="13"/>
  <c r="AA171" i="9"/>
  <c r="H299" i="12"/>
  <c r="H39" i="12"/>
  <c r="AU182" i="3"/>
  <c r="F420" i="3"/>
  <c r="F292" i="3" s="1"/>
  <c r="AH129" i="8"/>
  <c r="AH161" i="8" s="1"/>
  <c r="AI129" i="8"/>
  <c r="AF161" i="8"/>
  <c r="U180" i="5"/>
  <c r="E163" i="8"/>
  <c r="E179" i="8"/>
  <c r="B181" i="10"/>
  <c r="S308" i="12"/>
  <c r="S211" i="12"/>
  <c r="AB299" i="13"/>
  <c r="AB39" i="13"/>
  <c r="AB38" i="13" s="1"/>
  <c r="AV421" i="3"/>
  <c r="AP90" i="3"/>
  <c r="AD212" i="6"/>
  <c r="AD228" i="6" s="1"/>
  <c r="AD101" i="6"/>
  <c r="AD117" i="6" s="1"/>
  <c r="AF85" i="6"/>
  <c r="AF88" i="6" s="1"/>
  <c r="AF104" i="6" s="1"/>
  <c r="AF120" i="6" s="1"/>
  <c r="AG85" i="6"/>
  <c r="AH85" i="6"/>
  <c r="AL241" i="8"/>
  <c r="AD171" i="9"/>
  <c r="K294" i="11"/>
  <c r="K290" i="11"/>
  <c r="K297" i="11"/>
  <c r="K286" i="11"/>
  <c r="K293" i="11"/>
  <c r="K289" i="11"/>
  <c r="K287" i="11"/>
  <c r="K296" i="11"/>
  <c r="K288" i="11"/>
  <c r="K295" i="11"/>
  <c r="K292" i="11"/>
  <c r="K291" i="11"/>
  <c r="B178" i="13"/>
  <c r="AI500" i="3"/>
  <c r="AI460" i="3"/>
  <c r="I178" i="10"/>
  <c r="M206" i="5"/>
  <c r="M303" i="5"/>
  <c r="T159" i="6"/>
  <c r="T175" i="6"/>
  <c r="AD281" i="10"/>
  <c r="AG51" i="13"/>
  <c r="AH51" i="13"/>
  <c r="AJ51" i="13"/>
  <c r="AI51" i="13"/>
  <c r="T171" i="9"/>
  <c r="K305" i="6"/>
  <c r="K289" i="6" s="1"/>
  <c r="AO100" i="8"/>
  <c r="AO116" i="8" s="1"/>
  <c r="AO211" i="8"/>
  <c r="D80" i="12"/>
  <c r="D96" i="12" s="1"/>
  <c r="AF208" i="13"/>
  <c r="AJ155" i="3"/>
  <c r="AL155" i="3" s="1"/>
  <c r="AG228" i="8"/>
  <c r="AG244" i="8" s="1"/>
  <c r="AG219" i="8"/>
  <c r="AI134" i="13"/>
  <c r="AL134" i="13" s="1"/>
  <c r="AI178" i="13"/>
  <c r="AK264" i="3"/>
  <c r="Z287" i="10"/>
  <c r="Z207" i="10" s="1"/>
  <c r="Z290" i="10"/>
  <c r="Z210" i="10" s="1"/>
  <c r="Z293" i="10"/>
  <c r="Z296" i="10"/>
  <c r="Z286" i="10"/>
  <c r="Z206" i="10" s="1"/>
  <c r="Z289" i="10"/>
  <c r="Z209" i="10" s="1"/>
  <c r="Z295" i="10"/>
  <c r="Z292" i="10"/>
  <c r="Z291" i="10"/>
  <c r="Z294" i="10"/>
  <c r="Z288" i="10"/>
  <c r="Z208" i="10" s="1"/>
  <c r="Z297" i="10"/>
  <c r="BG357" i="3" a="1"/>
  <c r="BG357" i="3" s="1"/>
  <c r="AC290" i="8"/>
  <c r="AC306" i="8"/>
  <c r="AA9" i="11"/>
  <c r="AA11" i="11" s="1"/>
  <c r="AA16" i="11" s="1"/>
  <c r="AN471" i="3"/>
  <c r="C239" i="11"/>
  <c r="AH256" i="13"/>
  <c r="AI256" i="13"/>
  <c r="M306" i="12"/>
  <c r="E112" i="8"/>
  <c r="E160" i="8"/>
  <c r="BC386" i="13"/>
  <c r="AE177" i="5"/>
  <c r="AM75" i="8"/>
  <c r="AC152" i="12"/>
  <c r="AB152" i="12"/>
  <c r="AG268" i="3"/>
  <c r="B304" i="6"/>
  <c r="B288" i="6"/>
  <c r="AD7" i="5"/>
  <c r="AE7" i="5" s="1"/>
  <c r="AE9" i="5" s="1"/>
  <c r="AE11" i="5" s="1"/>
  <c r="AE16" i="5" s="1"/>
  <c r="B266" i="13"/>
  <c r="K181" i="3"/>
  <c r="K165" i="3" s="1"/>
  <c r="O291" i="3"/>
  <c r="W292" i="11"/>
  <c r="W288" i="11"/>
  <c r="W295" i="11"/>
  <c r="W291" i="11"/>
  <c r="W287" i="11"/>
  <c r="W296" i="11"/>
  <c r="W294" i="11"/>
  <c r="W297" i="11"/>
  <c r="W286" i="11"/>
  <c r="W293" i="11"/>
  <c r="W289" i="11"/>
  <c r="W290" i="11"/>
  <c r="D286" i="6"/>
  <c r="X307" i="6"/>
  <c r="X291" i="6" s="1"/>
  <c r="E178" i="12"/>
  <c r="C179" i="12"/>
  <c r="C178" i="10"/>
  <c r="AM53" i="3"/>
  <c r="I305" i="8"/>
  <c r="I289" i="8" s="1"/>
  <c r="AO216" i="8"/>
  <c r="AO232" i="8" s="1"/>
  <c r="AO105" i="8"/>
  <c r="AO121" i="8" s="1"/>
  <c r="AG290" i="8"/>
  <c r="H285" i="6"/>
  <c r="AJ135" i="3"/>
  <c r="AL135" i="3" s="1"/>
  <c r="AI135" i="3"/>
  <c r="AG52" i="5"/>
  <c r="AO48" i="8"/>
  <c r="AL86" i="3"/>
  <c r="V305" i="8"/>
  <c r="Y18" i="3"/>
  <c r="Z8" i="3"/>
  <c r="Z11" i="3" s="1"/>
  <c r="Z16" i="3" s="1"/>
  <c r="AH248" i="8"/>
  <c r="V288" i="8"/>
  <c r="AB420" i="3"/>
  <c r="B205" i="5"/>
  <c r="B302" i="5"/>
  <c r="AG621" i="3"/>
  <c r="AG625" i="3"/>
  <c r="AG620" i="3"/>
  <c r="AG624" i="3"/>
  <c r="AG627" i="3"/>
  <c r="AG622" i="3"/>
  <c r="AG623" i="3"/>
  <c r="AG626" i="3"/>
  <c r="AH632" i="3"/>
  <c r="AI632" i="3"/>
  <c r="K171" i="9"/>
  <c r="AJ273" i="8"/>
  <c r="AL273" i="8" s="1"/>
  <c r="AK273" i="8"/>
  <c r="AC281" i="10"/>
  <c r="AL179" i="8"/>
  <c r="AF179" i="8"/>
  <c r="O171" i="9"/>
  <c r="U205" i="5"/>
  <c r="U302" i="5"/>
  <c r="J247" i="8"/>
  <c r="K79" i="10"/>
  <c r="K222" i="10" s="1"/>
  <c r="G80" i="10"/>
  <c r="G96" i="10" s="1"/>
  <c r="AK421" i="3"/>
  <c r="H175" i="5"/>
  <c r="AJ244" i="8"/>
  <c r="J77" i="5"/>
  <c r="J93" i="5" s="1"/>
  <c r="V297" i="10"/>
  <c r="V290" i="10"/>
  <c r="V293" i="10"/>
  <c r="V296" i="10"/>
  <c r="V286" i="10"/>
  <c r="V206" i="10" s="1"/>
  <c r="V295" i="10"/>
  <c r="V291" i="10"/>
  <c r="V292" i="10"/>
  <c r="V288" i="10"/>
  <c r="V289" i="10"/>
  <c r="V294" i="10"/>
  <c r="V287" i="10"/>
  <c r="V207" i="10" s="1"/>
  <c r="B175" i="5"/>
  <c r="BB317" i="3"/>
  <c r="BB37" i="3" s="1"/>
  <c r="AB208" i="10"/>
  <c r="AB305" i="10"/>
  <c r="H181" i="3"/>
  <c r="H165" i="3" s="1"/>
  <c r="AR85" i="3"/>
  <c r="AT85" i="3" s="1"/>
  <c r="AB8" i="3"/>
  <c r="C17" i="2"/>
  <c r="G113" i="8"/>
  <c r="G161" i="8"/>
  <c r="AE72" i="6"/>
  <c r="X178" i="13"/>
  <c r="G31" i="2"/>
  <c r="I112" i="8"/>
  <c r="I160" i="8"/>
  <c r="M171" i="9"/>
  <c r="U180" i="8"/>
  <c r="AL107" i="8"/>
  <c r="AL123" i="8" s="1"/>
  <c r="AL218" i="8"/>
  <c r="Y180" i="3"/>
  <c r="AH252" i="6"/>
  <c r="AE263" i="6"/>
  <c r="AG252" i="6"/>
  <c r="AC56" i="11"/>
  <c r="AB56" i="11"/>
  <c r="M179" i="12"/>
  <c r="AQ87" i="3"/>
  <c r="L178" i="8"/>
  <c r="Y121" i="11"/>
  <c r="Y169" i="11"/>
  <c r="Y171" i="11" s="1"/>
  <c r="I419" i="3"/>
  <c r="X38" i="10"/>
  <c r="X298" i="10"/>
  <c r="B73" i="9"/>
  <c r="B89" i="9" s="1"/>
  <c r="M421" i="3"/>
  <c r="C298" i="9"/>
  <c r="C201" i="9"/>
  <c r="AD214" i="6"/>
  <c r="AD230" i="6" s="1"/>
  <c r="AD103" i="6"/>
  <c r="AD119" i="6" s="1"/>
  <c r="AG87" i="6"/>
  <c r="AF87" i="6"/>
  <c r="AF103" i="6" s="1"/>
  <c r="AF119" i="6" s="1"/>
  <c r="AC179" i="8"/>
  <c r="AG132" i="6"/>
  <c r="AF132" i="6"/>
  <c r="AH132" i="6"/>
  <c r="AH157" i="3"/>
  <c r="M78" i="5"/>
  <c r="M94" i="5" s="1"/>
  <c r="N240" i="8"/>
  <c r="F221" i="6"/>
  <c r="F237" i="6" s="1"/>
  <c r="F285" i="6"/>
  <c r="T154" i="9"/>
  <c r="BC182" i="3"/>
  <c r="K288" i="6"/>
  <c r="AF209" i="13"/>
  <c r="AF386" i="13"/>
  <c r="AA306" i="12"/>
  <c r="AK155" i="3"/>
  <c r="AG120" i="8"/>
  <c r="AG108" i="8"/>
  <c r="H172" i="9"/>
  <c r="S176" i="5"/>
  <c r="Q179" i="13"/>
  <c r="AJ264" i="3"/>
  <c r="BG363" i="3" a="1"/>
  <c r="BG363" i="3" s="1"/>
  <c r="AE421" i="3"/>
  <c r="AK243" i="8"/>
  <c r="AL471" i="3"/>
  <c r="D239" i="8"/>
  <c r="B173" i="9"/>
  <c r="Y107" i="11"/>
  <c r="Y23" i="11" s="1"/>
  <c r="Y25" i="11" s="1"/>
  <c r="Y28" i="11" s="1"/>
  <c r="Y26" i="11" s="1"/>
  <c r="U386" i="13"/>
  <c r="U209" i="13"/>
  <c r="AB154" i="11"/>
  <c r="AK317" i="3"/>
  <c r="AK37" i="3" s="1"/>
  <c r="F250" i="11"/>
  <c r="B179" i="12"/>
  <c r="AY317" i="3"/>
  <c r="AY37" i="3" s="1"/>
  <c r="W211" i="13"/>
  <c r="W388" i="13"/>
  <c r="AB150" i="12"/>
  <c r="AC150" i="12"/>
  <c r="E290" i="8"/>
  <c r="E306" i="8"/>
  <c r="B120" i="11"/>
  <c r="B247" i="11" s="1"/>
  <c r="AK148" i="8"/>
  <c r="AM148" i="8" s="1"/>
  <c r="U250" i="11"/>
  <c r="U178" i="6"/>
  <c r="U162" i="6" s="1"/>
  <c r="K164" i="3"/>
  <c r="AJ278" i="3"/>
  <c r="AL278" i="3"/>
  <c r="AI278" i="3"/>
  <c r="X174" i="9"/>
  <c r="X158" i="9" s="1"/>
  <c r="BB181" i="3"/>
  <c r="AL7" i="3" l="1"/>
  <c r="G18" i="3"/>
  <c r="AM7" i="3"/>
  <c r="F18" i="3"/>
  <c r="AM137" i="13"/>
  <c r="AL137" i="13"/>
  <c r="AH279" i="6"/>
  <c r="AG146" i="5"/>
  <c r="C123" i="11"/>
  <c r="AH268" i="5"/>
  <c r="AL276" i="3"/>
  <c r="AI275" i="13"/>
  <c r="K216" i="9"/>
  <c r="AB75" i="12"/>
  <c r="AK257" i="13"/>
  <c r="AM257" i="13" s="1"/>
  <c r="AK50" i="13"/>
  <c r="F223" i="10"/>
  <c r="AJ273" i="13"/>
  <c r="AN56" i="3"/>
  <c r="AL148" i="3"/>
  <c r="AH272" i="5"/>
  <c r="AJ271" i="13"/>
  <c r="K220" i="5"/>
  <c r="C224" i="12"/>
  <c r="AL52" i="3"/>
  <c r="AN52" i="3" s="1"/>
  <c r="AI48" i="13"/>
  <c r="AK48" i="13" s="1"/>
  <c r="C249" i="11"/>
  <c r="J224" i="12"/>
  <c r="AJ50" i="13"/>
  <c r="AL256" i="13"/>
  <c r="AM280" i="8"/>
  <c r="AI273" i="13"/>
  <c r="AL273" i="13" s="1"/>
  <c r="AM151" i="3"/>
  <c r="AI271" i="13"/>
  <c r="AL271" i="13" s="1"/>
  <c r="AM75" i="3"/>
  <c r="AJ278" i="13"/>
  <c r="AL259" i="8"/>
  <c r="AL291" i="8" s="1"/>
  <c r="AQ66" i="3"/>
  <c r="AL152" i="8"/>
  <c r="F224" i="10"/>
  <c r="F240" i="10" s="1"/>
  <c r="L221" i="5"/>
  <c r="AJ272" i="13"/>
  <c r="AL272" i="13" s="1"/>
  <c r="Z216" i="9"/>
  <c r="AH276" i="5"/>
  <c r="AL263" i="13"/>
  <c r="AN150" i="8"/>
  <c r="Q225" i="12"/>
  <c r="Q241" i="12" s="1"/>
  <c r="AO68" i="3"/>
  <c r="AM258" i="8"/>
  <c r="AM290" i="8" s="1"/>
  <c r="AM264" i="8"/>
  <c r="AO264" i="8" s="1"/>
  <c r="AK130" i="13"/>
  <c r="AJ138" i="13"/>
  <c r="AL138" i="13" s="1"/>
  <c r="E224" i="12"/>
  <c r="AK261" i="13"/>
  <c r="AM261" i="13" s="1"/>
  <c r="O223" i="9"/>
  <c r="O239" i="9" s="1"/>
  <c r="AL72" i="3"/>
  <c r="AO72" i="3" s="1"/>
  <c r="AM152" i="8"/>
  <c r="AO152" i="8" s="1"/>
  <c r="F220" i="5"/>
  <c r="AM50" i="8"/>
  <c r="AO50" i="8" s="1"/>
  <c r="AH148" i="5"/>
  <c r="AH274" i="5"/>
  <c r="C240" i="11"/>
  <c r="AK51" i="13"/>
  <c r="AM51" i="13" s="1"/>
  <c r="AK287" i="8"/>
  <c r="AJ58" i="13"/>
  <c r="AM145" i="8"/>
  <c r="AM57" i="3"/>
  <c r="AL137" i="3"/>
  <c r="AK275" i="3"/>
  <c r="AM274" i="3" s="1"/>
  <c r="AG67" i="5"/>
  <c r="AN152" i="8"/>
  <c r="AN50" i="8"/>
  <c r="D223" i="12"/>
  <c r="AI265" i="13"/>
  <c r="AL265" i="13" s="1"/>
  <c r="O221" i="9"/>
  <c r="O237" i="9" s="1"/>
  <c r="AO258" i="8"/>
  <c r="AO290" i="8" s="1"/>
  <c r="AK290" i="8"/>
  <c r="AL130" i="13"/>
  <c r="AN130" i="13" s="1"/>
  <c r="AF152" i="5"/>
  <c r="AH70" i="5"/>
  <c r="AC138" i="11"/>
  <c r="AJ132" i="13"/>
  <c r="AI261" i="13"/>
  <c r="AL261" i="13" s="1"/>
  <c r="AN261" i="13" s="1"/>
  <c r="AJ261" i="13"/>
  <c r="H18" i="3"/>
  <c r="AN153" i="3"/>
  <c r="AN151" i="8"/>
  <c r="AO71" i="3"/>
  <c r="AM137" i="3"/>
  <c r="AL279" i="3"/>
  <c r="AB58" i="11"/>
  <c r="AO257" i="8"/>
  <c r="B249" i="11"/>
  <c r="AJ280" i="13"/>
  <c r="AM276" i="8"/>
  <c r="AH271" i="5"/>
  <c r="AN276" i="8"/>
  <c r="M217" i="9"/>
  <c r="AN148" i="3"/>
  <c r="AM130" i="3"/>
  <c r="AM52" i="8"/>
  <c r="AO52" i="8" s="1"/>
  <c r="AL133" i="8"/>
  <c r="AN133" i="8" s="1"/>
  <c r="AM146" i="8"/>
  <c r="AJ289" i="8"/>
  <c r="AH278" i="5"/>
  <c r="G224" i="10"/>
  <c r="G240" i="10" s="1"/>
  <c r="AB216" i="9"/>
  <c r="AM273" i="8"/>
  <c r="AM289" i="8" s="1"/>
  <c r="AK276" i="8"/>
  <c r="AL265" i="3"/>
  <c r="AB265" i="11"/>
  <c r="AK133" i="8"/>
  <c r="AM133" i="8" s="1"/>
  <c r="S221" i="5"/>
  <c r="J222" i="5"/>
  <c r="J238" i="5" s="1"/>
  <c r="M220" i="9"/>
  <c r="M236" i="9" s="1"/>
  <c r="J223" i="12"/>
  <c r="J239" i="12" s="1"/>
  <c r="C223" i="12"/>
  <c r="AB217" i="9"/>
  <c r="AL149" i="3"/>
  <c r="L18" i="3"/>
  <c r="AL55" i="8"/>
  <c r="AN55" i="8" s="1"/>
  <c r="AK76" i="3"/>
  <c r="AL278" i="8"/>
  <c r="E225" i="12"/>
  <c r="E241" i="12" s="1"/>
  <c r="AL51" i="8"/>
  <c r="AN51" i="8" s="1"/>
  <c r="AK263" i="13"/>
  <c r="AK154" i="3"/>
  <c r="AF136" i="6"/>
  <c r="AJ256" i="13"/>
  <c r="AJ52" i="13"/>
  <c r="AL52" i="13" s="1"/>
  <c r="AN52" i="13" s="1"/>
  <c r="O222" i="9"/>
  <c r="O238" i="9" s="1"/>
  <c r="G217" i="9"/>
  <c r="G16" i="2"/>
  <c r="G17" i="2" s="1"/>
  <c r="G18" i="2" s="1"/>
  <c r="AL280" i="8"/>
  <c r="AN280" i="8" s="1"/>
  <c r="AN68" i="3"/>
  <c r="E216" i="9"/>
  <c r="AF279" i="6"/>
  <c r="AK58" i="8"/>
  <c r="AM58" i="8" s="1"/>
  <c r="AM275" i="8"/>
  <c r="AO275" i="8" s="1"/>
  <c r="AN275" i="8"/>
  <c r="AC225" i="10"/>
  <c r="AC241" i="10" s="1"/>
  <c r="AC82" i="10"/>
  <c r="AC98" i="10" s="1"/>
  <c r="AC114" i="10" s="1"/>
  <c r="Z372" i="3"/>
  <c r="AL276" i="13"/>
  <c r="R81" i="10"/>
  <c r="R97" i="10" s="1"/>
  <c r="G372" i="3"/>
  <c r="AK260" i="13"/>
  <c r="AL260" i="13"/>
  <c r="F372" i="3"/>
  <c r="AN51" i="3"/>
  <c r="AP51" i="3" s="1"/>
  <c r="AM258" i="13"/>
  <c r="AN258" i="13"/>
  <c r="AN273" i="8"/>
  <c r="AO273" i="8"/>
  <c r="AO289" i="8" s="1"/>
  <c r="Y86" i="13"/>
  <c r="Y102" i="13" s="1"/>
  <c r="Y118" i="13" s="1"/>
  <c r="AL288" i="8"/>
  <c r="AO272" i="8"/>
  <c r="AO288" i="8" s="1"/>
  <c r="I81" i="12"/>
  <c r="I97" i="12" s="1"/>
  <c r="AL58" i="13"/>
  <c r="AK58" i="13"/>
  <c r="Q372" i="3"/>
  <c r="AD79" i="10"/>
  <c r="AD222" i="10" s="1"/>
  <c r="AD85" i="13"/>
  <c r="AD101" i="13" s="1"/>
  <c r="J372" i="3"/>
  <c r="AN147" i="8"/>
  <c r="AD82" i="10"/>
  <c r="AD98" i="10" s="1"/>
  <c r="AD114" i="10" s="1"/>
  <c r="Z83" i="10"/>
  <c r="Z99" i="10" s="1"/>
  <c r="Z115" i="10" s="1"/>
  <c r="Z226" i="10"/>
  <c r="Z242" i="10" s="1"/>
  <c r="R371" i="3"/>
  <c r="C183" i="13"/>
  <c r="AH139" i="13"/>
  <c r="AJ128" i="13"/>
  <c r="AO57" i="8"/>
  <c r="AN57" i="8"/>
  <c r="B307" i="12"/>
  <c r="B210" i="12"/>
  <c r="AI307" i="8"/>
  <c r="AI290" i="8"/>
  <c r="AJ179" i="13"/>
  <c r="Q82" i="13"/>
  <c r="Q98" i="13" s="1"/>
  <c r="U296" i="11"/>
  <c r="U292" i="11"/>
  <c r="U288" i="11"/>
  <c r="U295" i="11"/>
  <c r="U291" i="11"/>
  <c r="U294" i="11"/>
  <c r="U297" i="11"/>
  <c r="U286" i="11"/>
  <c r="U289" i="11"/>
  <c r="U293" i="11"/>
  <c r="U287" i="11"/>
  <c r="U290" i="11"/>
  <c r="AI450" i="3"/>
  <c r="AI451" i="3" s="1"/>
  <c r="AG103" i="6"/>
  <c r="AG119" i="6" s="1"/>
  <c r="AG99" i="6"/>
  <c r="AG115" i="6" s="1"/>
  <c r="AG95" i="6"/>
  <c r="AG100" i="6"/>
  <c r="AG116" i="6" s="1"/>
  <c r="AG96" i="6"/>
  <c r="AG98" i="6"/>
  <c r="AG114" i="6" s="1"/>
  <c r="AG102" i="6"/>
  <c r="AG118" i="6" s="1"/>
  <c r="AG101" i="6"/>
  <c r="AG117" i="6" s="1"/>
  <c r="AG94" i="6"/>
  <c r="AG93" i="6"/>
  <c r="AG97" i="6"/>
  <c r="AG113" i="6" s="1"/>
  <c r="AH121" i="6"/>
  <c r="AC75" i="12"/>
  <c r="C94" i="5"/>
  <c r="C221" i="5"/>
  <c r="AG150" i="5"/>
  <c r="AH150" i="5"/>
  <c r="I80" i="13"/>
  <c r="I96" i="13" s="1"/>
  <c r="H94" i="5"/>
  <c r="H221" i="5"/>
  <c r="P96" i="12"/>
  <c r="P223" i="12"/>
  <c r="AQ180" i="3"/>
  <c r="AG33" i="8"/>
  <c r="AG35" i="8" s="1"/>
  <c r="AG41" i="8" s="1"/>
  <c r="AG36" i="8" s="1"/>
  <c r="AG23" i="8"/>
  <c r="AG25" i="8" s="1"/>
  <c r="AG28" i="8" s="1"/>
  <c r="AG26" i="8" s="1"/>
  <c r="M82" i="12"/>
  <c r="M98" i="12" s="1"/>
  <c r="AN421" i="3"/>
  <c r="Y75" i="9"/>
  <c r="Y91" i="9" s="1"/>
  <c r="Y218" i="9"/>
  <c r="AH33" i="8"/>
  <c r="AH35" i="8" s="1"/>
  <c r="AH41" i="8" s="1"/>
  <c r="AH36" i="8" s="1"/>
  <c r="AH23" i="8"/>
  <c r="AH25" i="8" s="1"/>
  <c r="AH28" i="8" s="1"/>
  <c r="AH26" i="8" s="1"/>
  <c r="Z177" i="6"/>
  <c r="L204" i="9"/>
  <c r="L301" i="9"/>
  <c r="N76" i="9"/>
  <c r="N92" i="9" s="1"/>
  <c r="AN308" i="8"/>
  <c r="AG214" i="6"/>
  <c r="AG230" i="6" s="1"/>
  <c r="AG246" i="6" s="1"/>
  <c r="AG212" i="6"/>
  <c r="AG228" i="6" s="1"/>
  <c r="AG210" i="6"/>
  <c r="AG226" i="6" s="1"/>
  <c r="AG242" i="6" s="1"/>
  <c r="AG208" i="6"/>
  <c r="AG224" i="6" s="1"/>
  <c r="AG240" i="6" s="1"/>
  <c r="AG206" i="6"/>
  <c r="AG204" i="6"/>
  <c r="AG248" i="6"/>
  <c r="AG213" i="6"/>
  <c r="AG229" i="6" s="1"/>
  <c r="AG245" i="6" s="1"/>
  <c r="AG205" i="6"/>
  <c r="AG209" i="6"/>
  <c r="AG225" i="6" s="1"/>
  <c r="AG241" i="6" s="1"/>
  <c r="AG211" i="6"/>
  <c r="AG227" i="6" s="1"/>
  <c r="AG243" i="6" s="1"/>
  <c r="AG207" i="6"/>
  <c r="Z81" i="10"/>
  <c r="Z97" i="10" s="1"/>
  <c r="P311" i="8"/>
  <c r="K83" i="12"/>
  <c r="K99" i="12" s="1"/>
  <c r="R181" i="10"/>
  <c r="AB203" i="9"/>
  <c r="AB300" i="9"/>
  <c r="Y287" i="6"/>
  <c r="Y303" i="6"/>
  <c r="Y286" i="6"/>
  <c r="B82" i="12"/>
  <c r="B98" i="12" s="1"/>
  <c r="L181" i="13"/>
  <c r="F239" i="10"/>
  <c r="AP179" i="13"/>
  <c r="J76" i="9"/>
  <c r="J92" i="9" s="1"/>
  <c r="J108" i="9" s="1"/>
  <c r="L81" i="12"/>
  <c r="L97" i="12" s="1"/>
  <c r="AK134" i="8"/>
  <c r="AM134" i="8"/>
  <c r="AI163" i="8"/>
  <c r="AA203" i="9"/>
  <c r="AA300" i="9"/>
  <c r="AK130" i="8"/>
  <c r="AK162" i="8" s="1"/>
  <c r="K182" i="3"/>
  <c r="K166" i="3" s="1"/>
  <c r="AI161" i="8"/>
  <c r="F112" i="12"/>
  <c r="F160" i="12"/>
  <c r="AI661" i="3"/>
  <c r="AI630" i="3"/>
  <c r="AI658" i="3"/>
  <c r="AI640" i="3"/>
  <c r="AI659" i="3"/>
  <c r="AI631" i="3"/>
  <c r="C238" i="11"/>
  <c r="C234" i="11"/>
  <c r="C250" i="11" s="1"/>
  <c r="L210" i="12"/>
  <c r="L307" i="12"/>
  <c r="AJ632" i="3"/>
  <c r="AO227" i="8"/>
  <c r="AO243" i="8" s="1"/>
  <c r="AJ397" i="3"/>
  <c r="AK41" i="3"/>
  <c r="R81" i="13"/>
  <c r="R97" i="13" s="1"/>
  <c r="W75" i="9"/>
  <c r="W91" i="9" s="1"/>
  <c r="AK128" i="13"/>
  <c r="I82" i="10"/>
  <c r="I98" i="10" s="1"/>
  <c r="AL180" i="13"/>
  <c r="AF80" i="13"/>
  <c r="AF96" i="13" s="1"/>
  <c r="AA218" i="9"/>
  <c r="AA75" i="9"/>
  <c r="AA91" i="9" s="1"/>
  <c r="M82" i="13"/>
  <c r="M98" i="13" s="1"/>
  <c r="AJ49" i="13"/>
  <c r="AD81" i="10"/>
  <c r="AD97" i="10" s="1"/>
  <c r="R421" i="3"/>
  <c r="R293" i="3" s="1"/>
  <c r="H83" i="13"/>
  <c r="H99" i="13" s="1"/>
  <c r="B179" i="13"/>
  <c r="AN224" i="8"/>
  <c r="AN219" i="8"/>
  <c r="AL138" i="3"/>
  <c r="U373" i="3"/>
  <c r="AN225" i="8"/>
  <c r="N82" i="12"/>
  <c r="N98" i="12" s="1"/>
  <c r="E91" i="9"/>
  <c r="E218" i="9"/>
  <c r="Z225" i="12"/>
  <c r="Z82" i="12"/>
  <c r="Z98" i="12" s="1"/>
  <c r="L183" i="3"/>
  <c r="U78" i="5"/>
  <c r="U221" i="5" s="1"/>
  <c r="AO180" i="8"/>
  <c r="AB185" i="3"/>
  <c r="E79" i="5"/>
  <c r="E95" i="5" s="1"/>
  <c r="AD246" i="6"/>
  <c r="AB421" i="3"/>
  <c r="AB293" i="3" s="1"/>
  <c r="AB373" i="3" s="1"/>
  <c r="P81" i="12"/>
  <c r="P97" i="12" s="1"/>
  <c r="AA209" i="10"/>
  <c r="AA306" i="10"/>
  <c r="R79" i="10"/>
  <c r="AF160" i="6"/>
  <c r="D182" i="3"/>
  <c r="AH266" i="13"/>
  <c r="AK255" i="13"/>
  <c r="AJ255" i="13"/>
  <c r="AM255" i="13" s="1"/>
  <c r="O98" i="13"/>
  <c r="O225" i="13"/>
  <c r="O224" i="13"/>
  <c r="L75" i="9"/>
  <c r="L91" i="9" s="1"/>
  <c r="AL473" i="3"/>
  <c r="C74" i="9"/>
  <c r="C90" i="9" s="1"/>
  <c r="AF180" i="8"/>
  <c r="AF164" i="8" s="1"/>
  <c r="AB292" i="3"/>
  <c r="AM154" i="8"/>
  <c r="AO91" i="3"/>
  <c r="S212" i="12"/>
  <c r="S309" i="12"/>
  <c r="B84" i="13"/>
  <c r="B100" i="13" s="1"/>
  <c r="B116" i="13" s="1"/>
  <c r="M89" i="9"/>
  <c r="AN263" i="3"/>
  <c r="Y81" i="13"/>
  <c r="Y97" i="13" s="1"/>
  <c r="X177" i="6"/>
  <c r="H223" i="8"/>
  <c r="H239" i="8" s="1"/>
  <c r="H287" i="8"/>
  <c r="AL258" i="13"/>
  <c r="V18" i="3"/>
  <c r="AI277" i="13"/>
  <c r="AK277" i="13" s="1"/>
  <c r="AM181" i="13"/>
  <c r="U309" i="12"/>
  <c r="H105" i="9"/>
  <c r="H153" i="9"/>
  <c r="V183" i="3"/>
  <c r="V167" i="3" s="1"/>
  <c r="AG68" i="5"/>
  <c r="T421" i="3"/>
  <c r="T293" i="3" s="1"/>
  <c r="AN155" i="3"/>
  <c r="AL289" i="8"/>
  <c r="N15" i="3"/>
  <c r="N18" i="3"/>
  <c r="AG263" i="6"/>
  <c r="AB11" i="3"/>
  <c r="D8" i="2"/>
  <c r="AF163" i="8"/>
  <c r="AJ267" i="3"/>
  <c r="AI267" i="3"/>
  <c r="AI268" i="3" s="1"/>
  <c r="AK267" i="3" s="1"/>
  <c r="G5" i="4"/>
  <c r="AD216" i="6"/>
  <c r="AA172" i="9"/>
  <c r="AB266" i="12"/>
  <c r="K81" i="13"/>
  <c r="K97" i="13" s="1"/>
  <c r="M216" i="9"/>
  <c r="W80" i="5"/>
  <c r="W223" i="5" s="1"/>
  <c r="H303" i="6"/>
  <c r="G82" i="10"/>
  <c r="G98" i="10" s="1"/>
  <c r="G114" i="10" s="1"/>
  <c r="C209" i="10"/>
  <c r="C306" i="10"/>
  <c r="W181" i="8"/>
  <c r="W165" i="8"/>
  <c r="W164" i="8"/>
  <c r="X160" i="6"/>
  <c r="AF14" i="4"/>
  <c r="AG3" i="4" s="1"/>
  <c r="BG422" i="3"/>
  <c r="F79" i="5"/>
  <c r="F95" i="5" s="1"/>
  <c r="R80" i="13"/>
  <c r="T76" i="9"/>
  <c r="T92" i="9" s="1"/>
  <c r="T108" i="9" s="1"/>
  <c r="Z222" i="6"/>
  <c r="Z238" i="6" s="1"/>
  <c r="Z286" i="6"/>
  <c r="E181" i="13"/>
  <c r="AC80" i="10"/>
  <c r="AC96" i="10" s="1"/>
  <c r="Y420" i="3"/>
  <c r="K109" i="5"/>
  <c r="K236" i="5" s="1"/>
  <c r="K157" i="5"/>
  <c r="O180" i="8"/>
  <c r="H306" i="12"/>
  <c r="U305" i="6"/>
  <c r="AJ55" i="13"/>
  <c r="AK262" i="8"/>
  <c r="AM262" i="8" s="1"/>
  <c r="AD82" i="13"/>
  <c r="AD98" i="13" s="1"/>
  <c r="B123" i="11"/>
  <c r="S82" i="10"/>
  <c r="S98" i="10" s="1"/>
  <c r="AM154" i="3"/>
  <c r="AP154" i="3" s="1"/>
  <c r="B81" i="10"/>
  <c r="B97" i="10" s="1"/>
  <c r="AJ277" i="13"/>
  <c r="AL277" i="13" s="1"/>
  <c r="AA306" i="8"/>
  <c r="AA289" i="8"/>
  <c r="H216" i="9"/>
  <c r="H232" i="9" s="1"/>
  <c r="V166" i="3"/>
  <c r="AC266" i="12"/>
  <c r="T292" i="3"/>
  <c r="T372" i="3" s="1"/>
  <c r="AA11" i="3"/>
  <c r="C8" i="2"/>
  <c r="AP58" i="3"/>
  <c r="AK156" i="3"/>
  <c r="AJ156" i="3"/>
  <c r="AL156" i="3" s="1"/>
  <c r="AM147" i="3"/>
  <c r="AL147" i="3"/>
  <c r="AO147" i="3" s="1"/>
  <c r="F113" i="12"/>
  <c r="F161" i="12"/>
  <c r="J208" i="5"/>
  <c r="J305" i="5"/>
  <c r="G224" i="8"/>
  <c r="G240" i="8" s="1"/>
  <c r="G288" i="8"/>
  <c r="AV182" i="3"/>
  <c r="Y180" i="10"/>
  <c r="I81" i="13"/>
  <c r="I97" i="13" s="1"/>
  <c r="S180" i="13"/>
  <c r="AK132" i="13"/>
  <c r="Q80" i="10"/>
  <c r="Q96" i="10" s="1"/>
  <c r="AD372" i="3"/>
  <c r="W203" i="9"/>
  <c r="W300" i="9"/>
  <c r="AE152" i="5"/>
  <c r="O82" i="12"/>
  <c r="O98" i="12" s="1"/>
  <c r="AM14" i="3"/>
  <c r="AM483" i="3" s="1"/>
  <c r="AM499" i="3" s="1"/>
  <c r="X79" i="5"/>
  <c r="X95" i="5" s="1"/>
  <c r="AN93" i="3"/>
  <c r="AN484" i="3" s="1"/>
  <c r="AN458" i="3"/>
  <c r="Z293" i="3"/>
  <c r="Z373" i="3" s="1"/>
  <c r="Z421" i="3"/>
  <c r="D114" i="12"/>
  <c r="D162" i="12"/>
  <c r="J306" i="10"/>
  <c r="J209" i="10"/>
  <c r="Q207" i="5"/>
  <c r="Q304" i="5"/>
  <c r="L226" i="8"/>
  <c r="L242" i="8" s="1"/>
  <c r="L290" i="8"/>
  <c r="AN261" i="8"/>
  <c r="AI266" i="8"/>
  <c r="AM261" i="8"/>
  <c r="AO261" i="8" s="1"/>
  <c r="AJ131" i="13"/>
  <c r="AI131" i="13"/>
  <c r="F207" i="5"/>
  <c r="F304" i="5"/>
  <c r="M80" i="13"/>
  <c r="M223" i="13" s="1"/>
  <c r="AZ179" i="13"/>
  <c r="AK467" i="3"/>
  <c r="AC173" i="9"/>
  <c r="U181" i="12"/>
  <c r="CC16" i="3"/>
  <c r="CC17" i="3"/>
  <c r="R174" i="9"/>
  <c r="AM277" i="3"/>
  <c r="AI56" i="13"/>
  <c r="AJ56" i="13"/>
  <c r="W420" i="3"/>
  <c r="W291" i="3"/>
  <c r="BC183" i="3"/>
  <c r="M422" i="3"/>
  <c r="AB155" i="12"/>
  <c r="Z80" i="10"/>
  <c r="Z96" i="10" s="1"/>
  <c r="B85" i="13"/>
  <c r="B101" i="13" s="1"/>
  <c r="B117" i="13" s="1"/>
  <c r="U15" i="3"/>
  <c r="U18" i="3"/>
  <c r="E84" i="13"/>
  <c r="E100" i="13" s="1"/>
  <c r="F110" i="5"/>
  <c r="F158" i="5"/>
  <c r="O211" i="13"/>
  <c r="O388" i="13"/>
  <c r="V81" i="13"/>
  <c r="V97" i="13" s="1"/>
  <c r="N207" i="5"/>
  <c r="N304" i="5"/>
  <c r="I175" i="9"/>
  <c r="AO137" i="13"/>
  <c r="F84" i="13"/>
  <c r="F100" i="13" s="1"/>
  <c r="T301" i="9"/>
  <c r="T204" i="9"/>
  <c r="G177" i="6"/>
  <c r="G161" i="6" s="1"/>
  <c r="AJ500" i="3"/>
  <c r="AJ460" i="3"/>
  <c r="AH495" i="3"/>
  <c r="AI138" i="8"/>
  <c r="AK138" i="8" s="1"/>
  <c r="AL54" i="8"/>
  <c r="AN54" i="8" s="1"/>
  <c r="U288" i="6"/>
  <c r="AF21" i="6"/>
  <c r="AI55" i="13"/>
  <c r="N181" i="3"/>
  <c r="N165" i="3" s="1"/>
  <c r="B113" i="12"/>
  <c r="B161" i="12"/>
  <c r="AD105" i="6"/>
  <c r="AD23" i="6" s="1"/>
  <c r="AD25" i="6" s="1"/>
  <c r="AD28" i="6" s="1"/>
  <c r="AD26" i="6" s="1"/>
  <c r="N175" i="9"/>
  <c r="X83" i="12"/>
  <c r="X99" i="12" s="1"/>
  <c r="AM272" i="8"/>
  <c r="AM288" i="8" s="1"/>
  <c r="B79" i="10"/>
  <c r="Q74" i="9"/>
  <c r="Q90" i="9" s="1"/>
  <c r="J308" i="8"/>
  <c r="E177" i="6"/>
  <c r="E161" i="6" s="1"/>
  <c r="AA304" i="6"/>
  <c r="AA288" i="6"/>
  <c r="AA287" i="6"/>
  <c r="H212" i="13"/>
  <c r="H389" i="13"/>
  <c r="K181" i="12"/>
  <c r="F224" i="12"/>
  <c r="J80" i="5"/>
  <c r="J96" i="5" s="1"/>
  <c r="J112" i="5" s="1"/>
  <c r="K94" i="5"/>
  <c r="K221" i="5"/>
  <c r="C166" i="11"/>
  <c r="C182" i="11"/>
  <c r="C165" i="11"/>
  <c r="AH230" i="3"/>
  <c r="J110" i="5"/>
  <c r="J237" i="5" s="1"/>
  <c r="J158" i="5"/>
  <c r="AD178" i="10"/>
  <c r="E79" i="10"/>
  <c r="P81" i="13"/>
  <c r="P97" i="13" s="1"/>
  <c r="O81" i="9"/>
  <c r="O97" i="9" s="1"/>
  <c r="O113" i="9" s="1"/>
  <c r="G183" i="12"/>
  <c r="AE161" i="6"/>
  <c r="AE177" i="6"/>
  <c r="L227" i="10"/>
  <c r="L243" i="10" s="1"/>
  <c r="L84" i="10"/>
  <c r="L100" i="10" s="1"/>
  <c r="L116" i="10" s="1"/>
  <c r="AD244" i="6"/>
  <c r="Y177" i="6"/>
  <c r="N305" i="6"/>
  <c r="N289" i="6"/>
  <c r="Q208" i="10"/>
  <c r="Q305" i="10"/>
  <c r="S422" i="3"/>
  <c r="S294" i="3" s="1"/>
  <c r="O209" i="10"/>
  <c r="O306" i="10"/>
  <c r="I207" i="5"/>
  <c r="I304" i="5"/>
  <c r="U82" i="13"/>
  <c r="U98" i="13" s="1"/>
  <c r="L163" i="8"/>
  <c r="L179" i="8"/>
  <c r="S293" i="3"/>
  <c r="S373" i="3" s="1"/>
  <c r="AP423" i="3"/>
  <c r="AC290" i="13"/>
  <c r="AC210" i="13" s="1"/>
  <c r="AC293" i="13"/>
  <c r="AC213" i="13" s="1"/>
  <c r="AC296" i="13"/>
  <c r="AC216" i="13" s="1"/>
  <c r="AC298" i="13"/>
  <c r="AC218" i="13" s="1"/>
  <c r="AC288" i="13"/>
  <c r="AC208" i="13" s="1"/>
  <c r="AC291" i="13"/>
  <c r="AC211" i="13" s="1"/>
  <c r="AC294" i="13"/>
  <c r="AC214" i="13" s="1"/>
  <c r="AC287" i="13"/>
  <c r="AC207" i="13" s="1"/>
  <c r="AC289" i="13"/>
  <c r="AC209" i="13" s="1"/>
  <c r="AC292" i="13"/>
  <c r="AC212" i="13" s="1"/>
  <c r="AC297" i="13"/>
  <c r="AC217" i="13" s="1"/>
  <c r="AC295" i="13"/>
  <c r="AC215" i="13" s="1"/>
  <c r="R292" i="3"/>
  <c r="R372" i="3" s="1"/>
  <c r="X77" i="5"/>
  <c r="X93" i="5" s="1"/>
  <c r="Z210" i="12"/>
  <c r="Z307" i="12"/>
  <c r="X212" i="12"/>
  <c r="X309" i="12"/>
  <c r="AM259" i="3"/>
  <c r="AK259" i="3"/>
  <c r="AO258" i="3" s="1"/>
  <c r="O90" i="9"/>
  <c r="O217" i="9"/>
  <c r="AQ471" i="3"/>
  <c r="AS87" i="3"/>
  <c r="AU183" i="3"/>
  <c r="AN113" i="8"/>
  <c r="BC183" i="13"/>
  <c r="AD216" i="9"/>
  <c r="Z183" i="13"/>
  <c r="T172" i="9"/>
  <c r="L82" i="13"/>
  <c r="L98" i="13" s="1"/>
  <c r="Y287" i="10"/>
  <c r="Y207" i="10" s="1"/>
  <c r="Y290" i="10"/>
  <c r="Y210" i="10" s="1"/>
  <c r="Y293" i="10"/>
  <c r="Y286" i="10"/>
  <c r="Y206" i="10" s="1"/>
  <c r="Y292" i="10"/>
  <c r="Y295" i="10"/>
  <c r="Y288" i="10"/>
  <c r="Y208" i="10" s="1"/>
  <c r="Y289" i="10"/>
  <c r="Y209" i="10" s="1"/>
  <c r="Y296" i="10"/>
  <c r="Y294" i="10"/>
  <c r="Y291" i="10"/>
  <c r="Y297" i="10"/>
  <c r="N210" i="13"/>
  <c r="N387" i="13"/>
  <c r="AJ157" i="3"/>
  <c r="AF82" i="13"/>
  <c r="AF98" i="13" s="1"/>
  <c r="B78" i="5"/>
  <c r="B94" i="5" s="1"/>
  <c r="AB290" i="13"/>
  <c r="AB210" i="13" s="1"/>
  <c r="AB293" i="13"/>
  <c r="AB213" i="13" s="1"/>
  <c r="AB296" i="13"/>
  <c r="AB216" i="13" s="1"/>
  <c r="AB298" i="13"/>
  <c r="AB218" i="13" s="1"/>
  <c r="AB288" i="13"/>
  <c r="AB208" i="13" s="1"/>
  <c r="AB291" i="13"/>
  <c r="AB211" i="13" s="1"/>
  <c r="AB294" i="13"/>
  <c r="AB214" i="13" s="1"/>
  <c r="AB295" i="13"/>
  <c r="AB215" i="13" s="1"/>
  <c r="AB289" i="13"/>
  <c r="AB209" i="13" s="1"/>
  <c r="AB287" i="13"/>
  <c r="AB207" i="13" s="1"/>
  <c r="AB292" i="13"/>
  <c r="AB212" i="13" s="1"/>
  <c r="AB297" i="13"/>
  <c r="AB217" i="13" s="1"/>
  <c r="Y82" i="13"/>
  <c r="Y98" i="13" s="1"/>
  <c r="O89" i="9"/>
  <c r="AK389" i="13"/>
  <c r="N82" i="13"/>
  <c r="N98" i="13" s="1"/>
  <c r="AK150" i="3"/>
  <c r="AN150" i="3" s="1"/>
  <c r="Z298" i="13"/>
  <c r="Z287" i="13"/>
  <c r="Z207" i="13" s="1"/>
  <c r="Z290" i="13"/>
  <c r="Z293" i="13"/>
  <c r="Z297" i="13"/>
  <c r="Z296" i="13"/>
  <c r="Z288" i="13"/>
  <c r="Z208" i="13" s="1"/>
  <c r="Z291" i="13"/>
  <c r="Z294" i="13"/>
  <c r="Z295" i="13"/>
  <c r="Z289" i="13"/>
  <c r="Z209" i="13" s="1"/>
  <c r="Z292" i="13"/>
  <c r="O216" i="9"/>
  <c r="E233" i="9"/>
  <c r="AW181" i="13"/>
  <c r="AL458" i="3"/>
  <c r="AL93" i="3"/>
  <c r="AJ467" i="3"/>
  <c r="AP55" i="3"/>
  <c r="AX181" i="3"/>
  <c r="M106" i="9"/>
  <c r="M233" i="9" s="1"/>
  <c r="M154" i="9"/>
  <c r="U174" i="9"/>
  <c r="U158" i="9" s="1"/>
  <c r="W15" i="3"/>
  <c r="W18" i="3"/>
  <c r="AL146" i="3"/>
  <c r="AS90" i="3"/>
  <c r="AW388" i="13"/>
  <c r="AH66" i="5"/>
  <c r="AC420" i="3"/>
  <c r="AC291" i="3"/>
  <c r="Y84" i="12"/>
  <c r="Y100" i="12" s="1"/>
  <c r="Y116" i="12" s="1"/>
  <c r="F98" i="12"/>
  <c r="F225" i="12"/>
  <c r="U93" i="5"/>
  <c r="AA77" i="5"/>
  <c r="C81" i="13"/>
  <c r="C97" i="13" s="1"/>
  <c r="AC58" i="11"/>
  <c r="W208" i="5"/>
  <c r="W305" i="5"/>
  <c r="AJ481" i="3"/>
  <c r="V82" i="13"/>
  <c r="V98" i="13" s="1"/>
  <c r="J81" i="10"/>
  <c r="J97" i="10" s="1"/>
  <c r="E106" i="9"/>
  <c r="E154" i="9"/>
  <c r="AF110" i="6"/>
  <c r="AF158" i="6"/>
  <c r="P177" i="5"/>
  <c r="AJ140" i="3"/>
  <c r="AJ21" i="3"/>
  <c r="AJ484" i="3"/>
  <c r="AE82" i="13"/>
  <c r="AE98" i="13" s="1"/>
  <c r="U157" i="9"/>
  <c r="S220" i="5"/>
  <c r="X82" i="12"/>
  <c r="X98" i="12" s="1"/>
  <c r="AA81" i="10"/>
  <c r="AA97" i="10" s="1"/>
  <c r="J293" i="3"/>
  <c r="J373" i="3" s="1"/>
  <c r="J421" i="3"/>
  <c r="L172" i="9"/>
  <c r="S83" i="12"/>
  <c r="S99" i="12" s="1"/>
  <c r="AJ135" i="13"/>
  <c r="F80" i="13"/>
  <c r="F96" i="13" s="1"/>
  <c r="AH141" i="3"/>
  <c r="C299" i="9"/>
  <c r="C202" i="9"/>
  <c r="D14" i="4"/>
  <c r="E3" i="4" s="1"/>
  <c r="E6" i="4" s="1"/>
  <c r="AE294" i="3"/>
  <c r="AE374" i="3" s="1"/>
  <c r="AE422" i="3"/>
  <c r="AL180" i="8"/>
  <c r="B182" i="10"/>
  <c r="AB161" i="6"/>
  <c r="AB177" i="6"/>
  <c r="E30" i="2"/>
  <c r="AC26" i="3"/>
  <c r="W83" i="13"/>
  <c r="W99" i="13" s="1"/>
  <c r="AI259" i="13"/>
  <c r="E307" i="8"/>
  <c r="E291" i="8" s="1"/>
  <c r="AE293" i="3"/>
  <c r="M293" i="3"/>
  <c r="AH263" i="6"/>
  <c r="AX85" i="3"/>
  <c r="J220" i="5"/>
  <c r="J236" i="5" s="1"/>
  <c r="AO248" i="8"/>
  <c r="E180" i="8"/>
  <c r="AL124" i="13"/>
  <c r="AM124" i="13" s="1"/>
  <c r="AG282" i="13"/>
  <c r="AJ259" i="13"/>
  <c r="Y83" i="13"/>
  <c r="Y99" i="13" s="1"/>
  <c r="Y115" i="13" s="1"/>
  <c r="E389" i="13"/>
  <c r="E212" i="13"/>
  <c r="F221" i="5"/>
  <c r="O226" i="13"/>
  <c r="O83" i="13"/>
  <c r="O99" i="13" s="1"/>
  <c r="AR421" i="3"/>
  <c r="AM74" i="3"/>
  <c r="AA15" i="12"/>
  <c r="AB6" i="12"/>
  <c r="N79" i="5"/>
  <c r="N95" i="5" s="1"/>
  <c r="AF109" i="6"/>
  <c r="AF105" i="6"/>
  <c r="AF23" i="6" s="1"/>
  <c r="AF25" i="6" s="1"/>
  <c r="AF28" i="6" s="1"/>
  <c r="AF26" i="6" s="1"/>
  <c r="AF157" i="6"/>
  <c r="AE72" i="5"/>
  <c r="AK140" i="3"/>
  <c r="F389" i="13"/>
  <c r="F212" i="13"/>
  <c r="G160" i="6"/>
  <c r="AL151" i="3"/>
  <c r="AW89" i="3"/>
  <c r="AV89" i="3"/>
  <c r="AX89" i="3" s="1"/>
  <c r="AU89" i="3"/>
  <c r="T181" i="3"/>
  <c r="O180" i="12"/>
  <c r="AE84" i="13"/>
  <c r="AE100" i="13" s="1"/>
  <c r="N208" i="10"/>
  <c r="N305" i="10"/>
  <c r="C113" i="12"/>
  <c r="C161" i="12"/>
  <c r="AE14" i="13"/>
  <c r="AE15" i="13" s="1"/>
  <c r="AE46" i="13" s="1"/>
  <c r="AF6" i="13"/>
  <c r="AO57" i="3"/>
  <c r="AN57" i="3"/>
  <c r="AN467" i="3" s="1"/>
  <c r="O96" i="13"/>
  <c r="O223" i="13"/>
  <c r="AD14" i="4"/>
  <c r="AE3" i="4" s="1"/>
  <c r="BE422" i="3"/>
  <c r="L80" i="10"/>
  <c r="L96" i="10" s="1"/>
  <c r="N164" i="3"/>
  <c r="AL421" i="3"/>
  <c r="B224" i="12"/>
  <c r="AD227" i="13"/>
  <c r="AD84" i="13"/>
  <c r="AD100" i="13" s="1"/>
  <c r="X80" i="12"/>
  <c r="X223" i="12" s="1"/>
  <c r="M157" i="5"/>
  <c r="M109" i="5"/>
  <c r="M236" i="5" s="1"/>
  <c r="AI61" i="3"/>
  <c r="AI480" i="3" s="1"/>
  <c r="AI495" i="3" s="1"/>
  <c r="AF292" i="8"/>
  <c r="AF308" i="8"/>
  <c r="F177" i="6"/>
  <c r="F161" i="6"/>
  <c r="J291" i="8"/>
  <c r="B290" i="8"/>
  <c r="B306" i="8"/>
  <c r="AH145" i="5"/>
  <c r="AH152" i="5" s="1"/>
  <c r="O290" i="8"/>
  <c r="O306" i="8"/>
  <c r="S224" i="12"/>
  <c r="S81" i="12"/>
  <c r="S97" i="12" s="1"/>
  <c r="AR58" i="3"/>
  <c r="AQ58" i="3"/>
  <c r="AS58" i="3" s="1"/>
  <c r="AR90" i="3"/>
  <c r="AO51" i="3"/>
  <c r="X225" i="6"/>
  <c r="X241" i="6" s="1"/>
  <c r="X289" i="6"/>
  <c r="P94" i="5"/>
  <c r="P221" i="5"/>
  <c r="AL454" i="3"/>
  <c r="AL61" i="3"/>
  <c r="AL480" i="3" s="1"/>
  <c r="AN50" i="3"/>
  <c r="AS50" i="3" s="1"/>
  <c r="AQ50" i="3"/>
  <c r="AP50" i="3"/>
  <c r="K212" i="12"/>
  <c r="K309" i="12"/>
  <c r="R386" i="13"/>
  <c r="R209" i="13"/>
  <c r="T181" i="13"/>
  <c r="W80" i="10"/>
  <c r="W96" i="10" s="1"/>
  <c r="AI387" i="13"/>
  <c r="AC164" i="8"/>
  <c r="AC180" i="8"/>
  <c r="M307" i="12"/>
  <c r="M210" i="12"/>
  <c r="AB39" i="8"/>
  <c r="AB300" i="8" s="1"/>
  <c r="AB43" i="8"/>
  <c r="AH181" i="13"/>
  <c r="Y203" i="9"/>
  <c r="Y300" i="9"/>
  <c r="M210" i="13"/>
  <c r="M387" i="13"/>
  <c r="AM138" i="3"/>
  <c r="AA40" i="3"/>
  <c r="AA42" i="3" s="1"/>
  <c r="AA413" i="3" s="1"/>
  <c r="C41" i="2"/>
  <c r="C46" i="2" s="1"/>
  <c r="E178" i="10"/>
  <c r="M180" i="13"/>
  <c r="Q210" i="13"/>
  <c r="Q387" i="13"/>
  <c r="AN114" i="8"/>
  <c r="AM152" i="3"/>
  <c r="BH354" i="3"/>
  <c r="BG306" i="3"/>
  <c r="BH306" i="3" s="1"/>
  <c r="AH389" i="13"/>
  <c r="AE248" i="5"/>
  <c r="AF232" i="5"/>
  <c r="Z182" i="3"/>
  <c r="B83" i="10"/>
  <c r="B99" i="10" s="1"/>
  <c r="Y106" i="9"/>
  <c r="Y154" i="9"/>
  <c r="G95" i="10"/>
  <c r="AH128" i="6"/>
  <c r="AH136" i="6" s="1"/>
  <c r="G109" i="5"/>
  <c r="G157" i="5"/>
  <c r="M81" i="12"/>
  <c r="M97" i="12" s="1"/>
  <c r="R81" i="12"/>
  <c r="R97" i="12" s="1"/>
  <c r="AI139" i="8"/>
  <c r="AK128" i="8"/>
  <c r="AN144" i="8"/>
  <c r="AH290" i="3"/>
  <c r="AH370" i="3" s="1"/>
  <c r="AH226" i="3"/>
  <c r="BH360" i="3"/>
  <c r="BG312" i="3"/>
  <c r="BH312" i="3" s="1"/>
  <c r="S182" i="12"/>
  <c r="K387" i="13"/>
  <c r="K210" i="13"/>
  <c r="AO308" i="8"/>
  <c r="M91" i="9"/>
  <c r="M218" i="9"/>
  <c r="K182" i="13"/>
  <c r="AH87" i="6"/>
  <c r="AK256" i="13"/>
  <c r="AA105" i="9"/>
  <c r="AA153" i="9"/>
  <c r="U95" i="10"/>
  <c r="F27" i="2"/>
  <c r="AD28" i="3"/>
  <c r="AO108" i="8"/>
  <c r="AM458" i="3"/>
  <c r="AM93" i="3"/>
  <c r="AM484" i="3" s="1"/>
  <c r="AC162" i="10"/>
  <c r="AC178" i="10"/>
  <c r="Q224" i="12"/>
  <c r="AM49" i="8"/>
  <c r="R181" i="12"/>
  <c r="Z179" i="10"/>
  <c r="BH363" i="3"/>
  <c r="BG315" i="3"/>
  <c r="BH315" i="3" s="1"/>
  <c r="J109" i="5"/>
  <c r="J157" i="5"/>
  <c r="O180" i="13"/>
  <c r="H224" i="8"/>
  <c r="H240" i="8" s="1"/>
  <c r="H288" i="8"/>
  <c r="Q174" i="9"/>
  <c r="N80" i="10"/>
  <c r="N96" i="10" s="1"/>
  <c r="AD80" i="13"/>
  <c r="AD96" i="13" s="1"/>
  <c r="AB95" i="10"/>
  <c r="J172" i="9"/>
  <c r="J155" i="9"/>
  <c r="S81" i="13"/>
  <c r="S97" i="13" s="1"/>
  <c r="W308" i="12"/>
  <c r="W211" i="12"/>
  <c r="S187" i="3"/>
  <c r="S170" i="3"/>
  <c r="AB180" i="12"/>
  <c r="D288" i="11"/>
  <c r="D295" i="11"/>
  <c r="D291" i="11"/>
  <c r="D287" i="11"/>
  <c r="D294" i="11"/>
  <c r="D290" i="11"/>
  <c r="D293" i="11"/>
  <c r="D296" i="11"/>
  <c r="D286" i="11"/>
  <c r="D289" i="11"/>
  <c r="D292" i="11"/>
  <c r="D297" i="11"/>
  <c r="P236" i="5"/>
  <c r="K225" i="8"/>
  <c r="K241" i="8" s="1"/>
  <c r="K289" i="8"/>
  <c r="AL234" i="8"/>
  <c r="AL250" i="8" s="1"/>
  <c r="AL219" i="8"/>
  <c r="AB209" i="10"/>
  <c r="AB306" i="10"/>
  <c r="T176" i="6"/>
  <c r="T160" i="6" s="1"/>
  <c r="B81" i="13"/>
  <c r="B97" i="13" s="1"/>
  <c r="AM255" i="8"/>
  <c r="X306" i="8"/>
  <c r="X290" i="8" s="1"/>
  <c r="N422" i="3"/>
  <c r="AJ180" i="8"/>
  <c r="S180" i="10"/>
  <c r="C82" i="13"/>
  <c r="C98" i="13" s="1"/>
  <c r="I209" i="12"/>
  <c r="I306" i="12"/>
  <c r="AN154" i="3"/>
  <c r="I80" i="12"/>
  <c r="I96" i="12" s="1"/>
  <c r="O77" i="5"/>
  <c r="O93" i="5" s="1"/>
  <c r="J212" i="12"/>
  <c r="J309" i="12"/>
  <c r="I180" i="8"/>
  <c r="I164" i="8" s="1"/>
  <c r="BB420" i="3"/>
  <c r="L177" i="5"/>
  <c r="H79" i="5"/>
  <c r="H95" i="5" s="1"/>
  <c r="C176" i="5"/>
  <c r="AS179" i="13"/>
  <c r="AG70" i="5"/>
  <c r="AN279" i="3"/>
  <c r="C307" i="12"/>
  <c r="C210" i="12"/>
  <c r="L81" i="10"/>
  <c r="L97" i="10" s="1"/>
  <c r="K81" i="12"/>
  <c r="K97" i="12" s="1"/>
  <c r="E83" i="13"/>
  <c r="E99" i="13" s="1"/>
  <c r="AF263" i="6"/>
  <c r="AG279" i="5"/>
  <c r="G176" i="5"/>
  <c r="G160" i="5" s="1"/>
  <c r="AG88" i="6"/>
  <c r="AG104" i="6" s="1"/>
  <c r="AG120" i="6" s="1"/>
  <c r="U223" i="6"/>
  <c r="U239" i="6" s="1"/>
  <c r="U287" i="6"/>
  <c r="S82" i="12"/>
  <c r="S98" i="12" s="1"/>
  <c r="AL131" i="3"/>
  <c r="L228" i="8"/>
  <c r="L244" i="8" s="1"/>
  <c r="L292" i="8"/>
  <c r="AL261" i="3"/>
  <c r="AK261" i="3"/>
  <c r="AM54" i="3"/>
  <c r="AM454" i="3" s="1"/>
  <c r="AA177" i="5"/>
  <c r="H203" i="9"/>
  <c r="H300" i="9"/>
  <c r="P157" i="5"/>
  <c r="P109" i="5"/>
  <c r="AL21" i="3"/>
  <c r="AP84" i="3"/>
  <c r="AN84" i="3"/>
  <c r="AO148" i="8"/>
  <c r="AB96" i="10"/>
  <c r="AB223" i="10"/>
  <c r="B211" i="10"/>
  <c r="B308" i="10"/>
  <c r="AL75" i="3"/>
  <c r="X84" i="12"/>
  <c r="X100" i="12" s="1"/>
  <c r="X116" i="12" s="1"/>
  <c r="AK136" i="8"/>
  <c r="AM136" i="8" s="1"/>
  <c r="AO136" i="8" s="1"/>
  <c r="AJ136" i="8"/>
  <c r="G221" i="5"/>
  <c r="Q180" i="10"/>
  <c r="N180" i="13"/>
  <c r="AL484" i="3"/>
  <c r="AP91" i="3"/>
  <c r="AK135" i="8"/>
  <c r="K112" i="10"/>
  <c r="K160" i="10"/>
  <c r="H224" i="13"/>
  <c r="H81" i="13"/>
  <c r="H97" i="13" s="1"/>
  <c r="AD9" i="5"/>
  <c r="AD11" i="5" s="1"/>
  <c r="AD16" i="5" s="1"/>
  <c r="AF7" i="5"/>
  <c r="AF9" i="5" s="1"/>
  <c r="AF11" i="5" s="1"/>
  <c r="AF16" i="5" s="1"/>
  <c r="AJ281" i="13"/>
  <c r="T294" i="12"/>
  <c r="T297" i="12"/>
  <c r="T293" i="12"/>
  <c r="T289" i="12"/>
  <c r="T209" i="12" s="1"/>
  <c r="T292" i="12"/>
  <c r="T212" i="12" s="1"/>
  <c r="T288" i="12"/>
  <c r="T208" i="12" s="1"/>
  <c r="T295" i="12"/>
  <c r="T291" i="12"/>
  <c r="T211" i="12" s="1"/>
  <c r="T296" i="12"/>
  <c r="T287" i="12"/>
  <c r="T207" i="12" s="1"/>
  <c r="T290" i="12"/>
  <c r="T210" i="12" s="1"/>
  <c r="T298" i="12"/>
  <c r="X179" i="10"/>
  <c r="AR180" i="13"/>
  <c r="V79" i="10"/>
  <c r="Q304" i="6"/>
  <c r="BG181" i="13"/>
  <c r="L82" i="12"/>
  <c r="L98" i="12" s="1"/>
  <c r="B305" i="6"/>
  <c r="B289" i="6" s="1"/>
  <c r="H296" i="12"/>
  <c r="H295" i="12"/>
  <c r="H291" i="12"/>
  <c r="H297" i="12"/>
  <c r="H287" i="12"/>
  <c r="H207" i="12" s="1"/>
  <c r="H298" i="12"/>
  <c r="H290" i="12"/>
  <c r="H289" i="12"/>
  <c r="H209" i="12" s="1"/>
  <c r="H294" i="12"/>
  <c r="H292" i="12"/>
  <c r="H288" i="12"/>
  <c r="H208" i="12" s="1"/>
  <c r="H293" i="12"/>
  <c r="F95" i="10"/>
  <c r="Q287" i="6"/>
  <c r="AB173" i="9"/>
  <c r="E173" i="9"/>
  <c r="AJ288" i="8"/>
  <c r="AN272" i="8"/>
  <c r="AN288" i="8" s="1"/>
  <c r="AS181" i="3"/>
  <c r="D81" i="10"/>
  <c r="D97" i="10" s="1"/>
  <c r="B216" i="9"/>
  <c r="Z15" i="3"/>
  <c r="BK33" i="3"/>
  <c r="Z18" i="3"/>
  <c r="W81" i="13"/>
  <c r="W97" i="13" s="1"/>
  <c r="AH152" i="6"/>
  <c r="K80" i="12"/>
  <c r="K96" i="12" s="1"/>
  <c r="AD177" i="6"/>
  <c r="AD161" i="6"/>
  <c r="AD160" i="6"/>
  <c r="AF180" i="13"/>
  <c r="T371" i="3"/>
  <c r="BC421" i="3"/>
  <c r="AO246" i="8"/>
  <c r="N74" i="9"/>
  <c r="N90" i="9" s="1"/>
  <c r="P161" i="6"/>
  <c r="P177" i="6"/>
  <c r="AY420" i="3"/>
  <c r="AB81" i="10"/>
  <c r="AB97" i="10" s="1"/>
  <c r="H176" i="5"/>
  <c r="V306" i="8"/>
  <c r="V290" i="8" s="1"/>
  <c r="C179" i="10"/>
  <c r="AC307" i="8"/>
  <c r="AC291" i="8" s="1"/>
  <c r="B83" i="13"/>
  <c r="B99" i="13" s="1"/>
  <c r="B115" i="13" s="1"/>
  <c r="AO276" i="8"/>
  <c r="AO292" i="8" s="1"/>
  <c r="AL255" i="8"/>
  <c r="AN255" i="8" s="1"/>
  <c r="C83" i="13"/>
  <c r="C99" i="13" s="1"/>
  <c r="L303" i="6"/>
  <c r="L287" i="6"/>
  <c r="AL468" i="3"/>
  <c r="Z304" i="6"/>
  <c r="Z288" i="6" s="1"/>
  <c r="AR471" i="3"/>
  <c r="D113" i="12"/>
  <c r="D161" i="12"/>
  <c r="N179" i="12"/>
  <c r="H182" i="12"/>
  <c r="J84" i="12"/>
  <c r="J100" i="12" s="1"/>
  <c r="AJ454" i="3"/>
  <c r="AJ61" i="3"/>
  <c r="AJ480" i="3" s="1"/>
  <c r="AC79" i="10"/>
  <c r="AC222" i="10"/>
  <c r="G181" i="13"/>
  <c r="AT420" i="3"/>
  <c r="B177" i="6"/>
  <c r="B161" i="6"/>
  <c r="AI262" i="13"/>
  <c r="AO55" i="3"/>
  <c r="AR55" i="3" s="1"/>
  <c r="AM130" i="13"/>
  <c r="AG152" i="6"/>
  <c r="C82" i="12"/>
  <c r="C98" i="12" s="1"/>
  <c r="J306" i="6"/>
  <c r="U179" i="10"/>
  <c r="J18" i="3"/>
  <c r="F180" i="8"/>
  <c r="F164" i="8" s="1"/>
  <c r="Z211" i="10"/>
  <c r="Z308" i="10"/>
  <c r="X81" i="12"/>
  <c r="X97" i="12" s="1"/>
  <c r="AM260" i="13"/>
  <c r="AE21" i="6"/>
  <c r="N73" i="9"/>
  <c r="P82" i="13"/>
  <c r="P98" i="13" s="1"/>
  <c r="AN59" i="3"/>
  <c r="AM473" i="3"/>
  <c r="AH65" i="5"/>
  <c r="AH72" i="5" s="1"/>
  <c r="AG65" i="5"/>
  <c r="AG72" i="5" s="1"/>
  <c r="AN54" i="3"/>
  <c r="J387" i="13"/>
  <c r="J210" i="13"/>
  <c r="AI155" i="8"/>
  <c r="AN74" i="3"/>
  <c r="D99" i="12"/>
  <c r="D226" i="12"/>
  <c r="AN108" i="8"/>
  <c r="N178" i="5"/>
  <c r="AK123" i="8"/>
  <c r="AK108" i="8"/>
  <c r="P182" i="12"/>
  <c r="D421" i="3"/>
  <c r="D293" i="3" s="1"/>
  <c r="D373" i="3" s="1"/>
  <c r="AN235" i="13"/>
  <c r="AN146" i="8"/>
  <c r="U14" i="4"/>
  <c r="V3" i="4" s="1"/>
  <c r="AV422" i="3"/>
  <c r="Q309" i="12"/>
  <c r="Q212" i="12"/>
  <c r="Y85" i="13"/>
  <c r="Y101" i="13" s="1"/>
  <c r="Y117" i="13" s="1"/>
  <c r="Y85" i="12"/>
  <c r="Y101" i="12" s="1"/>
  <c r="Y117" i="12" s="1"/>
  <c r="I182" i="12"/>
  <c r="AD105" i="9"/>
  <c r="AD153" i="9"/>
  <c r="AH493" i="3"/>
  <c r="P422" i="3"/>
  <c r="P293" i="3"/>
  <c r="AT83" i="3"/>
  <c r="AJ130" i="8"/>
  <c r="AJ162" i="8" s="1"/>
  <c r="AF210" i="13"/>
  <c r="AF387" i="13"/>
  <c r="B206" i="5"/>
  <c r="B303" i="5"/>
  <c r="AG177" i="6"/>
  <c r="AG161" i="6" s="1"/>
  <c r="I85" i="13"/>
  <c r="I101" i="13" s="1"/>
  <c r="H106" i="9"/>
  <c r="H233" i="9" s="1"/>
  <c r="H154" i="9"/>
  <c r="Q113" i="12"/>
  <c r="Q161" i="12"/>
  <c r="L166" i="3"/>
  <c r="AK277" i="3"/>
  <c r="AK54" i="13"/>
  <c r="Z79" i="10"/>
  <c r="J95" i="10"/>
  <c r="U222" i="10"/>
  <c r="AE182" i="8"/>
  <c r="AE166" i="8" s="1"/>
  <c r="AY387" i="13"/>
  <c r="E81" i="13"/>
  <c r="E97" i="13" s="1"/>
  <c r="B105" i="9"/>
  <c r="B153" i="9"/>
  <c r="I290" i="8"/>
  <c r="I306" i="8"/>
  <c r="F41" i="2"/>
  <c r="AD40" i="3"/>
  <c r="AD42" i="3" s="1"/>
  <c r="AD413" i="3" s="1"/>
  <c r="B293" i="3"/>
  <c r="B373" i="3" s="1"/>
  <c r="B421" i="3"/>
  <c r="F176" i="5"/>
  <c r="AF111" i="6"/>
  <c r="AF159" i="6"/>
  <c r="D105" i="9"/>
  <c r="D153" i="9"/>
  <c r="R206" i="5"/>
  <c r="R303" i="5"/>
  <c r="AM263" i="3"/>
  <c r="AP262" i="3" s="1"/>
  <c r="V83" i="13"/>
  <c r="V99" i="13" s="1"/>
  <c r="AK21" i="3"/>
  <c r="AE14" i="4"/>
  <c r="AF3" i="4" s="1"/>
  <c r="BF422" i="3"/>
  <c r="D216" i="9"/>
  <c r="AJ137" i="8"/>
  <c r="AZ420" i="3"/>
  <c r="AI234" i="8"/>
  <c r="AI250" i="8" s="1"/>
  <c r="AI219" i="8"/>
  <c r="W84" i="13"/>
  <c r="W100" i="13" s="1"/>
  <c r="W116" i="13" s="1"/>
  <c r="B80" i="13"/>
  <c r="B96" i="13" s="1"/>
  <c r="AJ387" i="13"/>
  <c r="K306" i="10"/>
  <c r="K209" i="10"/>
  <c r="Z287" i="6"/>
  <c r="V80" i="13"/>
  <c r="F224" i="8"/>
  <c r="F240" i="8" s="1"/>
  <c r="F288" i="8"/>
  <c r="AO147" i="8"/>
  <c r="D224" i="12"/>
  <c r="D240" i="12" s="1"/>
  <c r="BH355" i="3"/>
  <c r="BG307" i="3"/>
  <c r="BH307" i="3" s="1"/>
  <c r="AK137" i="8"/>
  <c r="AM181" i="8"/>
  <c r="AM51" i="3"/>
  <c r="O180" i="10"/>
  <c r="L80" i="13"/>
  <c r="AD80" i="10"/>
  <c r="AD96" i="10" s="1"/>
  <c r="AJ282" i="8"/>
  <c r="C250" i="8"/>
  <c r="AE181" i="13"/>
  <c r="J289" i="6"/>
  <c r="J82" i="13"/>
  <c r="J98" i="13" s="1"/>
  <c r="S291" i="8"/>
  <c r="S307" i="8"/>
  <c r="S290" i="8"/>
  <c r="AC161" i="6"/>
  <c r="AC177" i="6"/>
  <c r="K15" i="3"/>
  <c r="K18" i="3"/>
  <c r="F163" i="8"/>
  <c r="AL263" i="8"/>
  <c r="AN263" i="8" s="1"/>
  <c r="K293" i="3"/>
  <c r="K373" i="3" s="1"/>
  <c r="K421" i="3"/>
  <c r="S80" i="10"/>
  <c r="S96" i="10" s="1"/>
  <c r="Q309" i="8"/>
  <c r="Q293" i="8"/>
  <c r="P165" i="8"/>
  <c r="P181" i="8"/>
  <c r="AN264" i="3"/>
  <c r="V421" i="3"/>
  <c r="V293" i="3" s="1"/>
  <c r="AL4" i="13"/>
  <c r="AM59" i="3"/>
  <c r="AF421" i="3"/>
  <c r="AF293" i="3" s="1"/>
  <c r="AF373" i="3" s="1"/>
  <c r="AF292" i="3"/>
  <c r="V181" i="8"/>
  <c r="AK131" i="3"/>
  <c r="AN260" i="8"/>
  <c r="L223" i="8"/>
  <c r="L239" i="8" s="1"/>
  <c r="L287" i="8"/>
  <c r="AG292" i="8"/>
  <c r="AG308" i="8"/>
  <c r="AK239" i="8"/>
  <c r="AO144" i="8"/>
  <c r="V181" i="5"/>
  <c r="AE85" i="13"/>
  <c r="AE101" i="13" s="1"/>
  <c r="AE117" i="13" s="1"/>
  <c r="L93" i="5"/>
  <c r="L220" i="5"/>
  <c r="AH177" i="5"/>
  <c r="AH485" i="3"/>
  <c r="AG275" i="5"/>
  <c r="AH275" i="5"/>
  <c r="F83" i="13"/>
  <c r="F99" i="13" s="1"/>
  <c r="AG421" i="3"/>
  <c r="AG292" i="3"/>
  <c r="AG372" i="3" s="1"/>
  <c r="W180" i="12"/>
  <c r="AU88" i="3"/>
  <c r="J89" i="9"/>
  <c r="J216" i="9"/>
  <c r="AD104" i="6"/>
  <c r="AD120" i="6" s="1"/>
  <c r="AD215" i="6"/>
  <c r="AD231" i="6" s="1"/>
  <c r="AD247" i="6" s="1"/>
  <c r="AD21" i="6"/>
  <c r="M206" i="9"/>
  <c r="M303" i="9"/>
  <c r="Q84" i="12"/>
  <c r="Q100" i="12" s="1"/>
  <c r="U208" i="10"/>
  <c r="U305" i="10"/>
  <c r="D173" i="9"/>
  <c r="Y172" i="9"/>
  <c r="I182" i="13"/>
  <c r="T304" i="6"/>
  <c r="T288" i="6"/>
  <c r="T287" i="6"/>
  <c r="X210" i="10"/>
  <c r="X307" i="10"/>
  <c r="M78" i="9"/>
  <c r="M94" i="9" s="1"/>
  <c r="M110" i="9" s="1"/>
  <c r="AE111" i="6"/>
  <c r="AE159" i="6"/>
  <c r="K178" i="5"/>
  <c r="U206" i="5"/>
  <c r="U303" i="5"/>
  <c r="AM136" i="3"/>
  <c r="L210" i="13"/>
  <c r="L387" i="13"/>
  <c r="P74" i="9"/>
  <c r="P90" i="9" s="1"/>
  <c r="AN149" i="3"/>
  <c r="AD213" i="13"/>
  <c r="AD390" i="13"/>
  <c r="AL277" i="8"/>
  <c r="AN277" i="8" s="1"/>
  <c r="W177" i="6"/>
  <c r="K82" i="13"/>
  <c r="K98" i="13" s="1"/>
  <c r="U179" i="6"/>
  <c r="U163" i="6" s="1"/>
  <c r="O172" i="9"/>
  <c r="AA216" i="9"/>
  <c r="AH303" i="6"/>
  <c r="AD340" i="5"/>
  <c r="AD12" i="5" s="1"/>
  <c r="AD89" i="5" s="1"/>
  <c r="AB179" i="11"/>
  <c r="R82" i="12"/>
  <c r="R98" i="12" s="1"/>
  <c r="AG56" i="6"/>
  <c r="AB220" i="6"/>
  <c r="AB236" i="6" s="1"/>
  <c r="AB284" i="6"/>
  <c r="L178" i="6"/>
  <c r="W304" i="6"/>
  <c r="B292" i="3"/>
  <c r="B372" i="3" s="1"/>
  <c r="H225" i="8"/>
  <c r="H241" i="8" s="1"/>
  <c r="H289" i="8"/>
  <c r="AC81" i="10"/>
  <c r="AC97" i="10" s="1"/>
  <c r="AA177" i="6"/>
  <c r="AA160" i="6"/>
  <c r="AH56" i="6"/>
  <c r="W389" i="13"/>
  <c r="W212" i="13"/>
  <c r="Q180" i="13"/>
  <c r="U181" i="8"/>
  <c r="V289" i="8"/>
  <c r="AE178" i="5"/>
  <c r="AE80" i="13"/>
  <c r="AE96" i="13" s="1"/>
  <c r="G178" i="10"/>
  <c r="AK134" i="13"/>
  <c r="AN134" i="13" s="1"/>
  <c r="BB182" i="3"/>
  <c r="J14" i="4"/>
  <c r="K3" i="4" s="1"/>
  <c r="AK422" i="3"/>
  <c r="AN86" i="3"/>
  <c r="G161" i="10"/>
  <c r="R309" i="8"/>
  <c r="R293" i="8"/>
  <c r="W180" i="13"/>
  <c r="G113" i="13"/>
  <c r="G240" i="13" s="1"/>
  <c r="G161" i="13"/>
  <c r="AH643" i="3"/>
  <c r="AI643" i="3" s="1"/>
  <c r="AH657" i="3"/>
  <c r="AI657" i="3" s="1"/>
  <c r="AH652" i="3"/>
  <c r="AI652" i="3" s="1"/>
  <c r="AH646" i="3"/>
  <c r="AI646" i="3" s="1"/>
  <c r="AH638" i="3"/>
  <c r="AI638" i="3" s="1"/>
  <c r="AH660" i="3"/>
  <c r="AI660" i="3" s="1"/>
  <c r="AH656" i="3"/>
  <c r="AI656" i="3" s="1"/>
  <c r="AH642" i="3"/>
  <c r="AI642" i="3" s="1"/>
  <c r="AH631" i="3"/>
  <c r="AH663" i="3"/>
  <c r="AI663" i="3" s="1"/>
  <c r="AH637" i="3"/>
  <c r="AI637" i="3" s="1"/>
  <c r="AH645" i="3"/>
  <c r="AI645" i="3" s="1"/>
  <c r="AH640" i="3"/>
  <c r="AH629" i="3"/>
  <c r="AI629" i="3" s="1"/>
  <c r="AH644" i="3"/>
  <c r="AI644" i="3" s="1"/>
  <c r="AH641" i="3"/>
  <c r="AI641" i="3" s="1"/>
  <c r="AH653" i="3"/>
  <c r="AI653" i="3" s="1"/>
  <c r="AH628" i="3"/>
  <c r="AI628" i="3" s="1"/>
  <c r="AH654" i="3"/>
  <c r="AI654" i="3" s="1"/>
  <c r="AH662" i="3"/>
  <c r="AI662" i="3" s="1"/>
  <c r="AH630" i="3"/>
  <c r="AH658" i="3"/>
  <c r="AH655" i="3"/>
  <c r="AI655" i="3" s="1"/>
  <c r="AH647" i="3"/>
  <c r="AI647" i="3" s="1"/>
  <c r="AH639" i="3"/>
  <c r="AI639" i="3" s="1"/>
  <c r="AH659" i="3"/>
  <c r="AH636" i="3"/>
  <c r="AI636" i="3" s="1"/>
  <c r="AH661" i="3"/>
  <c r="C180" i="8"/>
  <c r="AL14" i="3"/>
  <c r="AL483" i="3" s="1"/>
  <c r="AL499" i="3" s="1"/>
  <c r="AO4" i="3"/>
  <c r="AP4" i="3" s="1"/>
  <c r="O182" i="3"/>
  <c r="S80" i="13"/>
  <c r="O78" i="5"/>
  <c r="O94" i="5" s="1"/>
  <c r="AL138" i="8"/>
  <c r="AG139" i="8"/>
  <c r="M81" i="13"/>
  <c r="M97" i="13" s="1"/>
  <c r="AL154" i="8"/>
  <c r="AO154" i="8" s="1"/>
  <c r="T208" i="10"/>
  <c r="T305" i="10"/>
  <c r="AD202" i="9"/>
  <c r="AD299" i="9"/>
  <c r="AF215" i="6"/>
  <c r="AF231" i="6" s="1"/>
  <c r="AF247" i="6" s="1"/>
  <c r="AF213" i="6"/>
  <c r="AF229" i="6" s="1"/>
  <c r="AF245" i="6" s="1"/>
  <c r="AF211" i="6"/>
  <c r="AF227" i="6" s="1"/>
  <c r="AF243" i="6" s="1"/>
  <c r="AF209" i="6"/>
  <c r="AF207" i="6"/>
  <c r="AF205" i="6"/>
  <c r="AF214" i="6"/>
  <c r="AF230" i="6" s="1"/>
  <c r="AF246" i="6" s="1"/>
  <c r="AF212" i="6"/>
  <c r="AF228" i="6" s="1"/>
  <c r="AF244" i="6" s="1"/>
  <c r="AF210" i="6"/>
  <c r="AF226" i="6" s="1"/>
  <c r="AF242" i="6" s="1"/>
  <c r="AF208" i="6"/>
  <c r="AF206" i="6"/>
  <c r="AF204" i="6"/>
  <c r="AF248" i="6"/>
  <c r="AT90" i="3"/>
  <c r="D177" i="6"/>
  <c r="D161" i="6"/>
  <c r="AQ51" i="3"/>
  <c r="AK61" i="3"/>
  <c r="AK480" i="3" s="1"/>
  <c r="I203" i="9"/>
  <c r="I300" i="9"/>
  <c r="L82" i="10"/>
  <c r="L98" i="10" s="1"/>
  <c r="AX420" i="3"/>
  <c r="I80" i="10"/>
  <c r="I96" i="10" s="1"/>
  <c r="K292" i="3"/>
  <c r="D179" i="8"/>
  <c r="D162" i="8"/>
  <c r="Q292" i="8"/>
  <c r="AI141" i="3"/>
  <c r="AL130" i="3"/>
  <c r="AN130" i="3"/>
  <c r="AG59" i="13"/>
  <c r="AJ48" i="13"/>
  <c r="P164" i="8"/>
  <c r="V292" i="3"/>
  <c r="V372" i="3" s="1"/>
  <c r="T79" i="10"/>
  <c r="CB16" i="3"/>
  <c r="CB17" i="3" s="1"/>
  <c r="C303" i="6"/>
  <c r="C287" i="6" s="1"/>
  <c r="C286" i="6"/>
  <c r="V164" i="8"/>
  <c r="AO271" i="8"/>
  <c r="L288" i="8"/>
  <c r="L224" i="8"/>
  <c r="L240" i="8" s="1"/>
  <c r="T105" i="9"/>
  <c r="T232" i="9" s="1"/>
  <c r="T153" i="9"/>
  <c r="W226" i="12"/>
  <c r="W83" i="12"/>
  <c r="W99" i="12" s="1"/>
  <c r="AG291" i="8"/>
  <c r="X420" i="3"/>
  <c r="X291" i="3"/>
  <c r="BD387" i="13"/>
  <c r="AM55" i="8"/>
  <c r="AF121" i="5"/>
  <c r="AG121" i="5" s="1"/>
  <c r="AH121" i="5"/>
  <c r="C181" i="3"/>
  <c r="C165" i="3" s="1"/>
  <c r="AU85" i="3"/>
  <c r="G172" i="9"/>
  <c r="AQ91" i="3"/>
  <c r="P89" i="9"/>
  <c r="P216" i="9"/>
  <c r="H82" i="10"/>
  <c r="H98" i="10" s="1"/>
  <c r="H114" i="10" s="1"/>
  <c r="H225" i="10"/>
  <c r="H241" i="10" s="1"/>
  <c r="M95" i="10"/>
  <c r="Q99" i="12"/>
  <c r="Q226" i="12"/>
  <c r="O210" i="12"/>
  <c r="O307" i="12"/>
  <c r="P15" i="3"/>
  <c r="P18" i="3"/>
  <c r="AK632" i="3"/>
  <c r="BH356" i="3"/>
  <c r="BG308" i="3"/>
  <c r="BH308" i="3" s="1"/>
  <c r="AK136" i="3"/>
  <c r="AJ135" i="8"/>
  <c r="AL135" i="8" s="1"/>
  <c r="S300" i="9"/>
  <c r="S203" i="9"/>
  <c r="V179" i="10"/>
  <c r="X220" i="6"/>
  <c r="X236" i="6" s="1"/>
  <c r="X284" i="6"/>
  <c r="K177" i="6"/>
  <c r="K160" i="6"/>
  <c r="D27" i="2"/>
  <c r="AB28" i="3"/>
  <c r="I390" i="13"/>
  <c r="I213" i="13"/>
  <c r="G239" i="13"/>
  <c r="AA179" i="10"/>
  <c r="T181" i="12"/>
  <c r="U223" i="13"/>
  <c r="U80" i="13"/>
  <c r="G112" i="13"/>
  <c r="G160" i="13"/>
  <c r="P209" i="12"/>
  <c r="P306" i="12"/>
  <c r="N210" i="12"/>
  <c r="N307" i="12"/>
  <c r="AE166" i="3"/>
  <c r="AE182" i="3"/>
  <c r="O113" i="13"/>
  <c r="O161" i="13"/>
  <c r="B82" i="13"/>
  <c r="B98" i="13" s="1"/>
  <c r="J222" i="10"/>
  <c r="BF182" i="3"/>
  <c r="S109" i="5"/>
  <c r="S157" i="5"/>
  <c r="AT87" i="3"/>
  <c r="AB303" i="6"/>
  <c r="Z221" i="6"/>
  <c r="Z237" i="6" s="1"/>
  <c r="Z285" i="6"/>
  <c r="L181" i="12"/>
  <c r="AM133" i="13"/>
  <c r="AO53" i="3"/>
  <c r="M183" i="8"/>
  <c r="M166" i="8"/>
  <c r="D176" i="5"/>
  <c r="AI23" i="8"/>
  <c r="AI25" i="8" s="1"/>
  <c r="AI28" i="8" s="1"/>
  <c r="AI26" i="8" s="1"/>
  <c r="AI33" i="8"/>
  <c r="AI35" i="8" s="1"/>
  <c r="AI41" i="8" s="1"/>
  <c r="AI36" i="8" s="1"/>
  <c r="U221" i="6"/>
  <c r="U237" i="6" s="1"/>
  <c r="U285" i="6"/>
  <c r="AK180" i="13"/>
  <c r="D386" i="13"/>
  <c r="D209" i="13"/>
  <c r="L161" i="6"/>
  <c r="M110" i="5"/>
  <c r="M158" i="5"/>
  <c r="M221" i="5"/>
  <c r="M207" i="5"/>
  <c r="M304" i="5"/>
  <c r="AD172" i="9"/>
  <c r="C80" i="13"/>
  <c r="C96" i="13" s="1"/>
  <c r="X287" i="10"/>
  <c r="X207" i="10" s="1"/>
  <c r="X290" i="10"/>
  <c r="X296" i="10"/>
  <c r="X289" i="10"/>
  <c r="X209" i="10" s="1"/>
  <c r="X292" i="10"/>
  <c r="X288" i="10"/>
  <c r="X208" i="10" s="1"/>
  <c r="X293" i="10"/>
  <c r="X294" i="10"/>
  <c r="X286" i="10"/>
  <c r="X206" i="10" s="1"/>
  <c r="X291" i="10"/>
  <c r="X297" i="10"/>
  <c r="X295" i="10"/>
  <c r="U164" i="8"/>
  <c r="M79" i="5"/>
  <c r="M95" i="5" s="1"/>
  <c r="M222" i="5"/>
  <c r="U181" i="5"/>
  <c r="AS421" i="3"/>
  <c r="W80" i="13"/>
  <c r="W223" i="13" s="1"/>
  <c r="X81" i="13"/>
  <c r="X97" i="13" s="1"/>
  <c r="V181" i="12"/>
  <c r="K81" i="10"/>
  <c r="K97" i="10" s="1"/>
  <c r="AK14" i="8"/>
  <c r="AK15" i="8" s="1"/>
  <c r="AK20" i="8" s="1"/>
  <c r="AL4" i="8"/>
  <c r="AM5" i="8"/>
  <c r="B180" i="12"/>
  <c r="S177" i="5"/>
  <c r="M172" i="9"/>
  <c r="C180" i="12"/>
  <c r="BC387" i="13"/>
  <c r="AK129" i="8"/>
  <c r="AK161" i="8" s="1"/>
  <c r="G185" i="3"/>
  <c r="AD182" i="3"/>
  <c r="R292" i="8"/>
  <c r="X386" i="13"/>
  <c r="X209" i="13"/>
  <c r="F175" i="9"/>
  <c r="C163" i="8"/>
  <c r="R180" i="13"/>
  <c r="AI279" i="13"/>
  <c r="AL279" i="13" s="1"/>
  <c r="F223" i="8"/>
  <c r="F239" i="8" s="1"/>
  <c r="F287" i="8"/>
  <c r="J176" i="5"/>
  <c r="O165" i="3"/>
  <c r="AL147" i="8"/>
  <c r="AN247" i="8"/>
  <c r="O80" i="5"/>
  <c r="O96" i="5" s="1"/>
  <c r="AB44" i="3"/>
  <c r="CA35" i="3"/>
  <c r="D40" i="2"/>
  <c r="AL133" i="3"/>
  <c r="AN133" i="3" s="1"/>
  <c r="T80" i="10"/>
  <c r="T96" i="10" s="1"/>
  <c r="AD74" i="9"/>
  <c r="AD90" i="9" s="1"/>
  <c r="AJ664" i="3"/>
  <c r="AW420" i="3"/>
  <c r="AF177" i="5"/>
  <c r="Q114" i="12"/>
  <c r="Q162" i="12"/>
  <c r="G306" i="5"/>
  <c r="G209" i="5"/>
  <c r="AD309" i="8"/>
  <c r="O421" i="3"/>
  <c r="O293" i="3" s="1"/>
  <c r="I75" i="9"/>
  <c r="I91" i="9" s="1"/>
  <c r="J182" i="8"/>
  <c r="J166" i="8" s="1"/>
  <c r="AH219" i="8"/>
  <c r="AL271" i="8"/>
  <c r="T308" i="8"/>
  <c r="BF386" i="13"/>
  <c r="AM120" i="8"/>
  <c r="W93" i="5"/>
  <c r="AK134" i="3"/>
  <c r="AK278" i="13"/>
  <c r="AI180" i="8"/>
  <c r="AF279" i="5"/>
  <c r="AM60" i="3"/>
  <c r="AN60" i="3"/>
  <c r="AK264" i="13"/>
  <c r="AJ141" i="3"/>
  <c r="AB9" i="12"/>
  <c r="AB11" i="12" s="1"/>
  <c r="E223" i="8"/>
  <c r="E239" i="8" s="1"/>
  <c r="E287" i="8"/>
  <c r="AI282" i="8"/>
  <c r="AE83" i="13"/>
  <c r="AE99" i="13" s="1"/>
  <c r="AL263" i="3"/>
  <c r="AO262" i="3" s="1"/>
  <c r="AK181" i="3"/>
  <c r="AQ71" i="3"/>
  <c r="AP71" i="3"/>
  <c r="AV386" i="13"/>
  <c r="Y78" i="5"/>
  <c r="Y94" i="5" s="1"/>
  <c r="AM274" i="13"/>
  <c r="AJ274" i="13"/>
  <c r="AI274" i="13"/>
  <c r="AK274" i="13"/>
  <c r="E295" i="11"/>
  <c r="E291" i="11"/>
  <c r="E287" i="11"/>
  <c r="E294" i="11"/>
  <c r="E290" i="11"/>
  <c r="E293" i="11"/>
  <c r="E296" i="11"/>
  <c r="E288" i="11"/>
  <c r="E286" i="11"/>
  <c r="E289" i="11"/>
  <c r="E292" i="11"/>
  <c r="E297" i="11"/>
  <c r="G209" i="12"/>
  <c r="G306" i="12"/>
  <c r="H93" i="5"/>
  <c r="H220" i="5"/>
  <c r="AG369" i="3"/>
  <c r="G95" i="5"/>
  <c r="G222" i="5"/>
  <c r="AJ257" i="13"/>
  <c r="AB105" i="9"/>
  <c r="AB232" i="9" s="1"/>
  <c r="AB153" i="9"/>
  <c r="X176" i="5"/>
  <c r="W74" i="9"/>
  <c r="W90" i="9" s="1"/>
  <c r="AA179" i="8"/>
  <c r="AA163" i="8" s="1"/>
  <c r="AL134" i="8"/>
  <c r="AK136" i="13"/>
  <c r="AM136" i="13" s="1"/>
  <c r="AN136" i="13"/>
  <c r="U387" i="13"/>
  <c r="U210" i="13"/>
  <c r="L162" i="8"/>
  <c r="K80" i="13"/>
  <c r="K96" i="13" s="1"/>
  <c r="U80" i="10"/>
  <c r="U96" i="10" s="1"/>
  <c r="BH358" i="3"/>
  <c r="BG310" i="3"/>
  <c r="BH310" i="3" s="1"/>
  <c r="AI162" i="8"/>
  <c r="AF6" i="6"/>
  <c r="AH4" i="6"/>
  <c r="AH6" i="6" s="1"/>
  <c r="AG4" i="6"/>
  <c r="AG6" i="6" s="1"/>
  <c r="E204" i="9"/>
  <c r="E301" i="9"/>
  <c r="AT387" i="13"/>
  <c r="Y84" i="13"/>
  <c r="Y100" i="13" s="1"/>
  <c r="Y116" i="13" s="1"/>
  <c r="G421" i="3"/>
  <c r="AH299" i="13"/>
  <c r="AH39" i="13"/>
  <c r="AH38" i="13" s="1"/>
  <c r="U297" i="12"/>
  <c r="U293" i="12"/>
  <c r="U292" i="12"/>
  <c r="U212" i="12" s="1"/>
  <c r="U288" i="12"/>
  <c r="U208" i="12" s="1"/>
  <c r="U294" i="12"/>
  <c r="U295" i="12"/>
  <c r="U291" i="12"/>
  <c r="U211" i="12" s="1"/>
  <c r="U296" i="12"/>
  <c r="U289" i="12"/>
  <c r="U209" i="12" s="1"/>
  <c r="U287" i="12"/>
  <c r="U207" i="12" s="1"/>
  <c r="U290" i="12"/>
  <c r="U210" i="12" s="1"/>
  <c r="U298" i="12"/>
  <c r="BA181" i="3"/>
  <c r="AL277" i="3"/>
  <c r="Z82" i="10"/>
  <c r="Z98" i="10" s="1"/>
  <c r="F178" i="10"/>
  <c r="AZ183" i="3"/>
  <c r="BE388" i="13"/>
  <c r="L79" i="10"/>
  <c r="AM135" i="8"/>
  <c r="AF177" i="6"/>
  <c r="AF161" i="6"/>
  <c r="AM149" i="3"/>
  <c r="I94" i="5"/>
  <c r="I221" i="5"/>
  <c r="Y181" i="3"/>
  <c r="W82" i="13"/>
  <c r="W98" i="13" s="1"/>
  <c r="BH362" i="3"/>
  <c r="BG314" i="3"/>
  <c r="BH314" i="3" s="1"/>
  <c r="AF152" i="6"/>
  <c r="P178" i="10"/>
  <c r="S210" i="13"/>
  <c r="S387" i="13"/>
  <c r="O162" i="6"/>
  <c r="O178" i="6"/>
  <c r="Z33" i="11"/>
  <c r="G112" i="10"/>
  <c r="G160" i="10"/>
  <c r="AE303" i="6"/>
  <c r="S372" i="3"/>
  <c r="X208" i="5"/>
  <c r="X305" i="5"/>
  <c r="AM132" i="3"/>
  <c r="F202" i="9"/>
  <c r="F299" i="9"/>
  <c r="C85" i="13"/>
  <c r="C101" i="13" s="1"/>
  <c r="Y214" i="13"/>
  <c r="Y391" i="13"/>
  <c r="M82" i="10"/>
  <c r="M98" i="10" s="1"/>
  <c r="Q96" i="12"/>
  <c r="AO86" i="3"/>
  <c r="AC305" i="11"/>
  <c r="C207" i="5"/>
  <c r="C304" i="5"/>
  <c r="AJ77" i="3"/>
  <c r="B181" i="11"/>
  <c r="B164" i="11"/>
  <c r="P172" i="9"/>
  <c r="B93" i="5"/>
  <c r="B220" i="5"/>
  <c r="AL455" i="3"/>
  <c r="AN53" i="3"/>
  <c r="AQ53" i="3" s="1"/>
  <c r="W179" i="10"/>
  <c r="BA420" i="3"/>
  <c r="AI15" i="8"/>
  <c r="AI20" i="8" s="1"/>
  <c r="AI18" i="8"/>
  <c r="F223" i="12"/>
  <c r="F239" i="12" s="1"/>
  <c r="AC163" i="8"/>
  <c r="X179" i="13"/>
  <c r="AH625" i="3"/>
  <c r="AI625" i="3" s="1"/>
  <c r="AH620" i="3"/>
  <c r="AI620" i="3" s="1"/>
  <c r="AH624" i="3"/>
  <c r="AI624" i="3" s="1"/>
  <c r="AH623" i="3"/>
  <c r="AI623" i="3" s="1"/>
  <c r="AH621" i="3"/>
  <c r="AI621" i="3" s="1"/>
  <c r="AH622" i="3"/>
  <c r="AI622" i="3" s="1"/>
  <c r="AH627" i="3"/>
  <c r="AI627" i="3" s="1"/>
  <c r="AH626" i="3"/>
  <c r="AI626" i="3" s="1"/>
  <c r="F421" i="3"/>
  <c r="Y310" i="12"/>
  <c r="Y213" i="12"/>
  <c r="O81" i="10"/>
  <c r="O97" i="10" s="1"/>
  <c r="S75" i="9"/>
  <c r="S91" i="9" s="1"/>
  <c r="AL130" i="8"/>
  <c r="AL162" i="8" s="1"/>
  <c r="AJ33" i="13"/>
  <c r="AJ92" i="13"/>
  <c r="AK12" i="13"/>
  <c r="G110" i="5"/>
  <c r="G158" i="5"/>
  <c r="M15" i="3"/>
  <c r="M18" i="3"/>
  <c r="T182" i="8"/>
  <c r="T166" i="8"/>
  <c r="AJ648" i="3"/>
  <c r="K306" i="6"/>
  <c r="K290" i="6" s="1"/>
  <c r="AZ388" i="13"/>
  <c r="D292" i="3"/>
  <c r="H84" i="13"/>
  <c r="H100" i="13" s="1"/>
  <c r="H227" i="13"/>
  <c r="N95" i="10"/>
  <c r="Y217" i="9"/>
  <c r="Y233" i="9" s="1"/>
  <c r="F181" i="13"/>
  <c r="H161" i="6"/>
  <c r="H177" i="6"/>
  <c r="G220" i="5"/>
  <c r="AL281" i="8"/>
  <c r="J182" i="12"/>
  <c r="M180" i="12"/>
  <c r="AL467" i="3"/>
  <c r="Z224" i="12"/>
  <c r="K223" i="10"/>
  <c r="AM6" i="8"/>
  <c r="AN6" i="8" s="1"/>
  <c r="AO6" i="8"/>
  <c r="AG463" i="3"/>
  <c r="AG464" i="3"/>
  <c r="AB178" i="10"/>
  <c r="AL57" i="13"/>
  <c r="AA308" i="11"/>
  <c r="B174" i="9"/>
  <c r="AK135" i="3"/>
  <c r="T91" i="9"/>
  <c r="AK57" i="13"/>
  <c r="V206" i="5"/>
  <c r="V303" i="5"/>
  <c r="AK281" i="13"/>
  <c r="AK281" i="8"/>
  <c r="AM281" i="8" s="1"/>
  <c r="H182" i="3"/>
  <c r="AI179" i="13"/>
  <c r="C84" i="13"/>
  <c r="C100" i="13" s="1"/>
  <c r="C240" i="12"/>
  <c r="J80" i="13"/>
  <c r="J96" i="13" s="1"/>
  <c r="AM56" i="3"/>
  <c r="AK73" i="3"/>
  <c r="AL73" i="3"/>
  <c r="AN473" i="3"/>
  <c r="AO473" i="3" s="1"/>
  <c r="AP473" i="3" s="1"/>
  <c r="AH282" i="13"/>
  <c r="D82" i="10"/>
  <c r="D98" i="10" s="1"/>
  <c r="H14" i="4"/>
  <c r="I3" i="4" s="1"/>
  <c r="AI422" i="3"/>
  <c r="AN146" i="3"/>
  <c r="I420" i="3"/>
  <c r="B176" i="5"/>
  <c r="K172" i="9"/>
  <c r="AM155" i="3"/>
  <c r="AQ155" i="3" s="1"/>
  <c r="AO155" i="3"/>
  <c r="AJ129" i="8"/>
  <c r="AJ161" i="8" s="1"/>
  <c r="F225" i="8"/>
  <c r="F241" i="8" s="1"/>
  <c r="F289" i="8"/>
  <c r="L310" i="8"/>
  <c r="L294" i="8"/>
  <c r="P180" i="13"/>
  <c r="AC169" i="3"/>
  <c r="AC185" i="3"/>
  <c r="BE180" i="3"/>
  <c r="G81" i="5"/>
  <c r="G97" i="5" s="1"/>
  <c r="G113" i="5" s="1"/>
  <c r="AH239" i="8"/>
  <c r="AM231" i="8"/>
  <c r="AM219" i="8"/>
  <c r="C177" i="6"/>
  <c r="C161" i="6"/>
  <c r="AG266" i="13"/>
  <c r="AM134" i="3"/>
  <c r="AH421" i="3"/>
  <c r="H173" i="9"/>
  <c r="AL132" i="3"/>
  <c r="AO132" i="3" s="1"/>
  <c r="P287" i="6"/>
  <c r="P303" i="6"/>
  <c r="AJ131" i="8"/>
  <c r="AJ163" i="8" s="1"/>
  <c r="D74" i="9"/>
  <c r="D90" i="9" s="1"/>
  <c r="D217" i="9"/>
  <c r="F74" i="9"/>
  <c r="F90" i="9" s="1"/>
  <c r="AJ279" i="13"/>
  <c r="M182" i="3"/>
  <c r="D109" i="5"/>
  <c r="D157" i="5"/>
  <c r="AR180" i="3"/>
  <c r="BA387" i="13"/>
  <c r="L293" i="8"/>
  <c r="AO247" i="8"/>
  <c r="E304" i="6"/>
  <c r="E288" i="6"/>
  <c r="AO82" i="3"/>
  <c r="AM308" i="8"/>
  <c r="AK53" i="13"/>
  <c r="AI49" i="13"/>
  <c r="AH179" i="8"/>
  <c r="AN277" i="3"/>
  <c r="L179" i="10"/>
  <c r="C390" i="13"/>
  <c r="C213" i="13"/>
  <c r="AO145" i="8"/>
  <c r="G75" i="9"/>
  <c r="G91" i="9" s="1"/>
  <c r="AK18" i="8"/>
  <c r="AL152" i="3"/>
  <c r="J178" i="10"/>
  <c r="AR388" i="13"/>
  <c r="O208" i="5"/>
  <c r="O305" i="5"/>
  <c r="J81" i="13"/>
  <c r="J97" i="13" s="1"/>
  <c r="AQ82" i="3"/>
  <c r="BB183" i="13"/>
  <c r="AL134" i="3"/>
  <c r="AH292" i="3"/>
  <c r="AH372" i="3" s="1"/>
  <c r="Q89" i="9"/>
  <c r="AI77" i="3"/>
  <c r="AI481" i="3" s="1"/>
  <c r="Z74" i="9"/>
  <c r="Z90" i="9" s="1"/>
  <c r="AN274" i="3"/>
  <c r="B80" i="10"/>
  <c r="B96" i="10" s="1"/>
  <c r="AK279" i="8"/>
  <c r="AM279" i="8" s="1"/>
  <c r="AH59" i="13"/>
  <c r="J115" i="12"/>
  <c r="J242" i="12" s="1"/>
  <c r="J163" i="12"/>
  <c r="U220" i="6"/>
  <c r="U236" i="6" s="1"/>
  <c r="U284" i="6"/>
  <c r="B250" i="8"/>
  <c r="Q223" i="12"/>
  <c r="I176" i="5"/>
  <c r="L80" i="12"/>
  <c r="AD304" i="6"/>
  <c r="AD288" i="6" s="1"/>
  <c r="AD287" i="6"/>
  <c r="AM262" i="3"/>
  <c r="AK262" i="3"/>
  <c r="AM261" i="3" s="1"/>
  <c r="AL262" i="3"/>
  <c r="R164" i="8"/>
  <c r="R180" i="8"/>
  <c r="AM150" i="8"/>
  <c r="K75" i="9"/>
  <c r="K91" i="9" s="1"/>
  <c r="R304" i="6"/>
  <c r="AU83" i="3"/>
  <c r="AX83" i="3" s="1"/>
  <c r="AN137" i="13"/>
  <c r="E83" i="12"/>
  <c r="E99" i="12" s="1"/>
  <c r="E115" i="12" s="1"/>
  <c r="B75" i="9"/>
  <c r="B91" i="9" s="1"/>
  <c r="S210" i="10"/>
  <c r="S307" i="10"/>
  <c r="AK454" i="3"/>
  <c r="AK258" i="3"/>
  <c r="AL258" i="3"/>
  <c r="N204" i="9"/>
  <c r="N301" i="9"/>
  <c r="AE81" i="13"/>
  <c r="AE97" i="13" s="1"/>
  <c r="AL259" i="3"/>
  <c r="Y248" i="11"/>
  <c r="Y123" i="11"/>
  <c r="X292" i="6"/>
  <c r="X308" i="6"/>
  <c r="K84" i="12"/>
  <c r="K100" i="12" s="1"/>
  <c r="K227" i="12"/>
  <c r="AU423" i="3"/>
  <c r="L76" i="9"/>
  <c r="L92" i="9" s="1"/>
  <c r="L108" i="9" s="1"/>
  <c r="Z173" i="9"/>
  <c r="I79" i="10"/>
  <c r="I222" i="10"/>
  <c r="AA307" i="12"/>
  <c r="AL136" i="8"/>
  <c r="S89" i="9"/>
  <c r="L81" i="13"/>
  <c r="L97" i="13" s="1"/>
  <c r="R181" i="3"/>
  <c r="Z113" i="12"/>
  <c r="Z161" i="12"/>
  <c r="AO224" i="8"/>
  <c r="AO240" i="8" s="1"/>
  <c r="AM181" i="3"/>
  <c r="AL49" i="8"/>
  <c r="AN49" i="8" s="1"/>
  <c r="O155" i="9"/>
  <c r="S84" i="12"/>
  <c r="S100" i="12" s="1"/>
  <c r="AE165" i="8"/>
  <c r="Q421" i="3"/>
  <c r="D210" i="10"/>
  <c r="D307" i="10"/>
  <c r="Y80" i="13"/>
  <c r="Y96" i="13" s="1"/>
  <c r="O79" i="5"/>
  <c r="O95" i="5" s="1"/>
  <c r="AL262" i="8"/>
  <c r="AN262" i="8" s="1"/>
  <c r="E82" i="13"/>
  <c r="E98" i="13" s="1"/>
  <c r="R80" i="10"/>
  <c r="R96" i="10" s="1"/>
  <c r="R177" i="5"/>
  <c r="D78" i="5"/>
  <c r="D94" i="5" s="1"/>
  <c r="D221" i="5"/>
  <c r="Y164" i="3"/>
  <c r="AJ266" i="8"/>
  <c r="AO255" i="8"/>
  <c r="X175" i="9"/>
  <c r="X159" i="9" s="1"/>
  <c r="I179" i="10"/>
  <c r="H178" i="10"/>
  <c r="AC178" i="11"/>
  <c r="AN278" i="3"/>
  <c r="X78" i="5"/>
  <c r="X94" i="5" s="1"/>
  <c r="I291" i="3"/>
  <c r="G223" i="10"/>
  <c r="E179" i="12"/>
  <c r="BH357" i="3"/>
  <c r="BG309" i="3"/>
  <c r="BH309" i="3" s="1"/>
  <c r="AF81" i="13"/>
  <c r="AF97" i="13" s="1"/>
  <c r="X80" i="5"/>
  <c r="X96" i="5" s="1"/>
  <c r="X112" i="5" s="1"/>
  <c r="AK278" i="3"/>
  <c r="AA234" i="11"/>
  <c r="V80" i="10"/>
  <c r="V96" i="10" s="1"/>
  <c r="K95" i="10"/>
  <c r="E162" i="12"/>
  <c r="O371" i="3"/>
  <c r="D112" i="12"/>
  <c r="D239" i="12" s="1"/>
  <c r="D160" i="12"/>
  <c r="B371" i="3"/>
  <c r="I177" i="6"/>
  <c r="I161" i="6"/>
  <c r="AI490" i="3"/>
  <c r="O306" i="9"/>
  <c r="O209" i="9"/>
  <c r="D288" i="6"/>
  <c r="D304" i="6"/>
  <c r="P286" i="6"/>
  <c r="AK265" i="8"/>
  <c r="AM265" i="8" s="1"/>
  <c r="AK131" i="8"/>
  <c r="AK163" i="8" s="1"/>
  <c r="D202" i="9"/>
  <c r="D299" i="9"/>
  <c r="J177" i="6"/>
  <c r="J161" i="6" s="1"/>
  <c r="BG387" i="13"/>
  <c r="M165" i="3"/>
  <c r="D220" i="5"/>
  <c r="D236" i="5" s="1"/>
  <c r="AL108" i="8"/>
  <c r="S82" i="13"/>
  <c r="S98" i="13" s="1"/>
  <c r="AV83" i="3"/>
  <c r="O96" i="12"/>
  <c r="AN259" i="3"/>
  <c r="AX184" i="13"/>
  <c r="AO151" i="8"/>
  <c r="AK138" i="3"/>
  <c r="AN138" i="3" s="1"/>
  <c r="P294" i="8"/>
  <c r="AI53" i="13"/>
  <c r="AM53" i="13" s="1"/>
  <c r="AH162" i="8"/>
  <c r="Z160" i="6"/>
  <c r="H12" i="4"/>
  <c r="AL308" i="8"/>
  <c r="AA28" i="3"/>
  <c r="C27" i="2"/>
  <c r="AK132" i="8"/>
  <c r="AK164" i="8" s="1"/>
  <c r="W208" i="10"/>
  <c r="W305" i="10"/>
  <c r="AO152" i="3"/>
  <c r="AO137" i="3"/>
  <c r="AN137" i="3"/>
  <c r="AP137" i="3" s="1"/>
  <c r="V180" i="13"/>
  <c r="AK279" i="3"/>
  <c r="I81" i="10"/>
  <c r="I97" i="10" s="1"/>
  <c r="W308" i="8"/>
  <c r="W292" i="8" s="1"/>
  <c r="W291" i="8"/>
  <c r="H372" i="3"/>
  <c r="Z202" i="9"/>
  <c r="Z299" i="9"/>
  <c r="BD421" i="3"/>
  <c r="J204" i="9"/>
  <c r="J301" i="9"/>
  <c r="AN52" i="8"/>
  <c r="L309" i="10"/>
  <c r="L212" i="10"/>
  <c r="AQ86" i="3"/>
  <c r="H82" i="13"/>
  <c r="H98" i="13" s="1"/>
  <c r="AL149" i="8"/>
  <c r="AO149" i="8" s="1"/>
  <c r="AN149" i="8"/>
  <c r="N80" i="12"/>
  <c r="AG184" i="3"/>
  <c r="AG167" i="3"/>
  <c r="AL264" i="13"/>
  <c r="AQ180" i="13"/>
  <c r="R287" i="6"/>
  <c r="AM138" i="13"/>
  <c r="S305" i="6"/>
  <c r="S289" i="6"/>
  <c r="AO225" i="8"/>
  <c r="AO241" i="8" s="1"/>
  <c r="AM273" i="3"/>
  <c r="R227" i="12"/>
  <c r="R84" i="12"/>
  <c r="R100" i="12" s="1"/>
  <c r="AG139" i="13"/>
  <c r="AI129" i="13"/>
  <c r="AJ129" i="13"/>
  <c r="AJ287" i="8"/>
  <c r="AM148" i="3"/>
  <c r="AO148" i="3" s="1"/>
  <c r="I93" i="5"/>
  <c r="I220" i="5"/>
  <c r="BD180" i="3"/>
  <c r="AY183" i="3"/>
  <c r="R309" i="12"/>
  <c r="R212" i="12"/>
  <c r="AO179" i="13"/>
  <c r="O79" i="10"/>
  <c r="O222" i="10" s="1"/>
  <c r="J182" i="3"/>
  <c r="V78" i="5"/>
  <c r="V221" i="5" s="1"/>
  <c r="M80" i="12"/>
  <c r="M223" i="12"/>
  <c r="AE279" i="5"/>
  <c r="AK139" i="3"/>
  <c r="AM139" i="3" s="1"/>
  <c r="AH88" i="6"/>
  <c r="AH21" i="6" s="1"/>
  <c r="P210" i="13"/>
  <c r="P387" i="13"/>
  <c r="AE215" i="6"/>
  <c r="AE231" i="6" s="1"/>
  <c r="AE247" i="6" s="1"/>
  <c r="AE213" i="6"/>
  <c r="AE229" i="6" s="1"/>
  <c r="AE245" i="6" s="1"/>
  <c r="AE211" i="6"/>
  <c r="AE227" i="6" s="1"/>
  <c r="AE243" i="6" s="1"/>
  <c r="AE209" i="6"/>
  <c r="AE225" i="6" s="1"/>
  <c r="AE241" i="6" s="1"/>
  <c r="AE207" i="6"/>
  <c r="AE223" i="6" s="1"/>
  <c r="AE239" i="6" s="1"/>
  <c r="AE205" i="6"/>
  <c r="AE214" i="6"/>
  <c r="AE230" i="6" s="1"/>
  <c r="AE246" i="6" s="1"/>
  <c r="AE210" i="6"/>
  <c r="AE226" i="6" s="1"/>
  <c r="AE242" i="6" s="1"/>
  <c r="AE206" i="6"/>
  <c r="AE248" i="6"/>
  <c r="AE212" i="6"/>
  <c r="AE228" i="6" s="1"/>
  <c r="AE244" i="6" s="1"/>
  <c r="AE208" i="6"/>
  <c r="AE224" i="6" s="1"/>
  <c r="AE240" i="6" s="1"/>
  <c r="AE204" i="6"/>
  <c r="S223" i="12"/>
  <c r="S80" i="12"/>
  <c r="E224" i="8"/>
  <c r="E240" i="8" s="1"/>
  <c r="E288" i="8"/>
  <c r="M310" i="8"/>
  <c r="L225" i="8"/>
  <c r="L241" i="8" s="1"/>
  <c r="L289" i="8"/>
  <c r="Y310" i="8"/>
  <c r="Y294" i="8" s="1"/>
  <c r="AJ424" i="3"/>
  <c r="AI180" i="3"/>
  <c r="AF56" i="6"/>
  <c r="AG181" i="13"/>
  <c r="AN257" i="8"/>
  <c r="AN289" i="8" s="1"/>
  <c r="AP66" i="3"/>
  <c r="AS66" i="3" s="1"/>
  <c r="Z179" i="8"/>
  <c r="AN180" i="8"/>
  <c r="G81" i="12"/>
  <c r="G97" i="12" s="1"/>
  <c r="R8" i="3"/>
  <c r="R11" i="3" s="1"/>
  <c r="R16" i="3" s="1"/>
  <c r="Q16" i="3"/>
  <c r="Q15" i="3" s="1"/>
  <c r="Q80" i="13"/>
  <c r="AJ155" i="8"/>
  <c r="AJ237" i="3"/>
  <c r="AK273" i="3"/>
  <c r="I217" i="9"/>
  <c r="F81" i="13"/>
  <c r="F97" i="13" s="1"/>
  <c r="AN386" i="13"/>
  <c r="AC5" i="12"/>
  <c r="AC9" i="12" s="1"/>
  <c r="AC11" i="12" s="1"/>
  <c r="AH227" i="3"/>
  <c r="AH243" i="3" s="1"/>
  <c r="AH291" i="3"/>
  <c r="AH371" i="3" s="1"/>
  <c r="C105" i="9"/>
  <c r="C153" i="9"/>
  <c r="K178" i="10"/>
  <c r="X15" i="3"/>
  <c r="X18" i="3"/>
  <c r="AS387" i="13"/>
  <c r="AA298" i="13"/>
  <c r="AA218" i="13" s="1"/>
  <c r="AA287" i="13"/>
  <c r="AA207" i="13" s="1"/>
  <c r="AA290" i="13"/>
  <c r="AA210" i="13" s="1"/>
  <c r="AA293" i="13"/>
  <c r="AA213" i="13" s="1"/>
  <c r="AA297" i="13"/>
  <c r="AA217" i="13" s="1"/>
  <c r="AA296" i="13"/>
  <c r="AA216" i="13" s="1"/>
  <c r="AA288" i="13"/>
  <c r="AA208" i="13" s="1"/>
  <c r="AA291" i="13"/>
  <c r="AA211" i="13" s="1"/>
  <c r="AA295" i="13"/>
  <c r="AA215" i="13" s="1"/>
  <c r="AA289" i="13"/>
  <c r="AA209" i="13" s="1"/>
  <c r="AA292" i="13"/>
  <c r="AA212" i="13" s="1"/>
  <c r="AA294" i="13"/>
  <c r="AA214" i="13" s="1"/>
  <c r="P202" i="9"/>
  <c r="P299" i="9"/>
  <c r="AH15" i="3"/>
  <c r="BS33" i="3"/>
  <c r="AH18" i="3"/>
  <c r="AK155" i="8"/>
  <c r="T93" i="5"/>
  <c r="Z77" i="5"/>
  <c r="AB77" i="5" s="1"/>
  <c r="J112" i="10"/>
  <c r="J239" i="10" s="1"/>
  <c r="J160" i="10"/>
  <c r="W176" i="5"/>
  <c r="W95" i="5"/>
  <c r="AK272" i="13"/>
  <c r="AL273" i="3"/>
  <c r="I106" i="9"/>
  <c r="I154" i="9"/>
  <c r="H80" i="10"/>
  <c r="H96" i="10" s="1"/>
  <c r="AP182" i="3"/>
  <c r="D79" i="10"/>
  <c r="C216" i="9"/>
  <c r="V93" i="5"/>
  <c r="AL153" i="8"/>
  <c r="AN153" i="8" s="1"/>
  <c r="D84" i="12"/>
  <c r="D100" i="12" s="1"/>
  <c r="D116" i="12" s="1"/>
  <c r="AA79" i="10"/>
  <c r="AA222" i="10" s="1"/>
  <c r="AO226" i="8"/>
  <c r="AO242" i="8" s="1"/>
  <c r="AJ184" i="3"/>
  <c r="AS70" i="3"/>
  <c r="I84" i="13"/>
  <c r="I100" i="13" s="1"/>
  <c r="I227" i="13"/>
  <c r="AG176" i="5"/>
  <c r="AA106" i="9"/>
  <c r="AA154" i="9"/>
  <c r="S207" i="5"/>
  <c r="S304" i="5"/>
  <c r="AI211" i="3"/>
  <c r="AI216" i="3"/>
  <c r="AI232" i="3" s="1"/>
  <c r="AI209" i="3"/>
  <c r="AI219" i="3"/>
  <c r="AI235" i="3" s="1"/>
  <c r="AI214" i="3"/>
  <c r="AI212" i="3"/>
  <c r="AI217" i="3"/>
  <c r="AI233" i="3" s="1"/>
  <c r="AI220" i="3"/>
  <c r="AI236" i="3" s="1"/>
  <c r="AI218" i="3"/>
  <c r="AI234" i="3" s="1"/>
  <c r="AI126" i="3"/>
  <c r="AI253" i="3" s="1"/>
  <c r="AI213" i="3"/>
  <c r="AI210" i="3"/>
  <c r="AI215" i="3"/>
  <c r="AI231" i="3" s="1"/>
  <c r="AJ9" i="3"/>
  <c r="AJ6" i="3"/>
  <c r="N179" i="10"/>
  <c r="AJ283" i="3"/>
  <c r="AJ284" i="3" s="1"/>
  <c r="AI283" i="3"/>
  <c r="O113" i="12"/>
  <c r="O161" i="12"/>
  <c r="T206" i="5"/>
  <c r="T303" i="5"/>
  <c r="H81" i="10"/>
  <c r="H97" i="10" s="1"/>
  <c r="AC176" i="5"/>
  <c r="N14" i="4"/>
  <c r="O3" i="4" s="1"/>
  <c r="AO422" i="3"/>
  <c r="D298" i="13"/>
  <c r="D287" i="13"/>
  <c r="D207" i="13" s="1"/>
  <c r="D290" i="13"/>
  <c r="D293" i="13"/>
  <c r="D289" i="13"/>
  <c r="D297" i="13"/>
  <c r="D291" i="13"/>
  <c r="D296" i="13"/>
  <c r="D294" i="13"/>
  <c r="D292" i="13"/>
  <c r="D288" i="13"/>
  <c r="D208" i="13" s="1"/>
  <c r="D295" i="13"/>
  <c r="C79" i="10"/>
  <c r="M177" i="5"/>
  <c r="H180" i="8"/>
  <c r="H164" i="8" s="1"/>
  <c r="AH459" i="3"/>
  <c r="AH497" i="3"/>
  <c r="D225" i="12"/>
  <c r="R204" i="9"/>
  <c r="R301" i="9"/>
  <c r="C293" i="3"/>
  <c r="C421" i="3"/>
  <c r="AC307" i="12"/>
  <c r="K207" i="5"/>
  <c r="K304" i="5"/>
  <c r="D212" i="12"/>
  <c r="D309" i="12"/>
  <c r="D180" i="12"/>
  <c r="AA421" i="3"/>
  <c r="AA293" i="3" s="1"/>
  <c r="AQ70" i="3"/>
  <c r="AA217" i="9"/>
  <c r="AM276" i="13"/>
  <c r="S79" i="5"/>
  <c r="S95" i="5" s="1"/>
  <c r="AI452" i="3"/>
  <c r="AI494" i="3" s="1"/>
  <c r="AI19" i="3"/>
  <c r="AI11" i="3"/>
  <c r="AI16" i="3" s="1"/>
  <c r="BT32" i="3"/>
  <c r="O224" i="12"/>
  <c r="T78" i="5"/>
  <c r="T221" i="5" s="1"/>
  <c r="Z179" i="5"/>
  <c r="AB106" i="9"/>
  <c r="AB154" i="9"/>
  <c r="V83" i="12"/>
  <c r="V99" i="12" s="1"/>
  <c r="D80" i="10"/>
  <c r="D96" i="10" s="1"/>
  <c r="Y109" i="5"/>
  <c r="Y236" i="5" s="1"/>
  <c r="Y157" i="5"/>
  <c r="H163" i="8"/>
  <c r="L74" i="9"/>
  <c r="L90" i="9" s="1"/>
  <c r="L217" i="9"/>
  <c r="O80" i="10"/>
  <c r="O96" i="10" s="1"/>
  <c r="G306" i="6"/>
  <c r="N81" i="12"/>
  <c r="N97" i="12" s="1"/>
  <c r="I239" i="8"/>
  <c r="R76" i="9"/>
  <c r="R92" i="9" s="1"/>
  <c r="R219" i="9"/>
  <c r="AI59" i="8"/>
  <c r="AK59" i="8" s="1"/>
  <c r="AJ59" i="8"/>
  <c r="O303" i="6"/>
  <c r="K79" i="5"/>
  <c r="K95" i="5" s="1"/>
  <c r="D180" i="10"/>
  <c r="AO70" i="3"/>
  <c r="AR70" i="3" s="1"/>
  <c r="I82" i="13"/>
  <c r="I98" i="13" s="1"/>
  <c r="AK276" i="13"/>
  <c r="M176" i="6"/>
  <c r="M160" i="6" s="1"/>
  <c r="BH305" i="3"/>
  <c r="V84" i="12"/>
  <c r="V100" i="12" s="1"/>
  <c r="V227" i="12"/>
  <c r="AA16" i="12"/>
  <c r="AA46" i="12" s="1"/>
  <c r="V82" i="12"/>
  <c r="V98" i="12" s="1"/>
  <c r="Z306" i="8"/>
  <c r="J112" i="12"/>
  <c r="J160" i="12"/>
  <c r="E186" i="3"/>
  <c r="E170" i="3" s="1"/>
  <c r="G83" i="13"/>
  <c r="G99" i="13" s="1"/>
  <c r="G226" i="13"/>
  <c r="G112" i="12"/>
  <c r="G160" i="12"/>
  <c r="BE181" i="13"/>
  <c r="AC302" i="3"/>
  <c r="AC40" i="3"/>
  <c r="AC42" i="3" s="1"/>
  <c r="AC413" i="3" s="1"/>
  <c r="E41" i="2"/>
  <c r="Z305" i="11"/>
  <c r="AV183" i="13"/>
  <c r="B179" i="8"/>
  <c r="E80" i="13"/>
  <c r="E96" i="13" s="1"/>
  <c r="AH164" i="3"/>
  <c r="AH180" i="3"/>
  <c r="Q110" i="5"/>
  <c r="Q237" i="5" s="1"/>
  <c r="Q158" i="5"/>
  <c r="AD83" i="13"/>
  <c r="AD99" i="13" s="1"/>
  <c r="AO387" i="13"/>
  <c r="S81" i="10"/>
  <c r="S97" i="10" s="1"/>
  <c r="AK181" i="8"/>
  <c r="AK165" i="8" s="1"/>
  <c r="T180" i="10"/>
  <c r="AY181" i="13"/>
  <c r="N75" i="9"/>
  <c r="N91" i="9" s="1"/>
  <c r="F183" i="3"/>
  <c r="F167" i="3" s="1"/>
  <c r="AE109" i="6"/>
  <c r="AE105" i="6"/>
  <c r="AE23" i="6" s="1"/>
  <c r="AE25" i="6" s="1"/>
  <c r="AE28" i="6" s="1"/>
  <c r="AE26" i="6" s="1"/>
  <c r="AE157" i="6"/>
  <c r="G289" i="6"/>
  <c r="C309" i="8"/>
  <c r="C293" i="8" s="1"/>
  <c r="AB307" i="8"/>
  <c r="C14" i="4"/>
  <c r="D3" i="4" s="1"/>
  <c r="D6" i="4" s="1"/>
  <c r="AD422" i="3"/>
  <c r="AD294" i="3" s="1"/>
  <c r="BD181" i="13"/>
  <c r="AG304" i="6"/>
  <c r="AQ421" i="3"/>
  <c r="O286" i="6"/>
  <c r="R209" i="10"/>
  <c r="R306" i="10"/>
  <c r="Y82" i="12"/>
  <c r="Y98" i="12" s="1"/>
  <c r="AO239" i="8"/>
  <c r="G307" i="8"/>
  <c r="G291" i="8" s="1"/>
  <c r="S180" i="8"/>
  <c r="S164" i="8" s="1"/>
  <c r="G106" i="9"/>
  <c r="G233" i="9" s="1"/>
  <c r="G154" i="9"/>
  <c r="S110" i="5"/>
  <c r="S237" i="5" s="1"/>
  <c r="S158" i="5"/>
  <c r="M219" i="9"/>
  <c r="M235" i="9" s="1"/>
  <c r="K105" i="9"/>
  <c r="K153" i="9"/>
  <c r="M159" i="6"/>
  <c r="AN76" i="3"/>
  <c r="V212" i="12"/>
  <c r="V309" i="12"/>
  <c r="AA34" i="12"/>
  <c r="AA92" i="12"/>
  <c r="F82" i="13"/>
  <c r="F98" i="13" s="1"/>
  <c r="H79" i="10"/>
  <c r="H222" i="10" s="1"/>
  <c r="V80" i="12"/>
  <c r="Z289" i="8"/>
  <c r="AN182" i="3"/>
  <c r="E169" i="3"/>
  <c r="G388" i="13"/>
  <c r="G211" i="13"/>
  <c r="AK250" i="8"/>
  <c r="C223" i="10"/>
  <c r="C80" i="10"/>
  <c r="C96" i="10" s="1"/>
  <c r="G223" i="12"/>
  <c r="K226" i="8"/>
  <c r="K242" i="8" s="1"/>
  <c r="K290" i="8"/>
  <c r="Y105" i="9"/>
  <c r="Y232" i="9" s="1"/>
  <c r="Y153" i="9"/>
  <c r="J114" i="12"/>
  <c r="J162" i="12"/>
  <c r="AN67" i="3"/>
  <c r="G203" i="9"/>
  <c r="G300" i="9"/>
  <c r="AJ9" i="8"/>
  <c r="AJ11" i="8" s="1"/>
  <c r="AJ16" i="8" s="1"/>
  <c r="AL7" i="8"/>
  <c r="H207" i="5"/>
  <c r="H304" i="5"/>
  <c r="AB305" i="11"/>
  <c r="AM277" i="8"/>
  <c r="AI219" i="13"/>
  <c r="AI35" i="13"/>
  <c r="AI41" i="13" s="1"/>
  <c r="AI36" i="13" s="1"/>
  <c r="AD176" i="5"/>
  <c r="AP52" i="3"/>
  <c r="V177" i="6"/>
  <c r="V305" i="6"/>
  <c r="Z239" i="12"/>
  <c r="E176" i="5"/>
  <c r="AN264" i="8"/>
  <c r="AT180" i="13"/>
  <c r="AO113" i="8"/>
  <c r="U222" i="6"/>
  <c r="U238" i="6" s="1"/>
  <c r="U286" i="6"/>
  <c r="M210" i="10"/>
  <c r="M307" i="10"/>
  <c r="L421" i="3"/>
  <c r="L293" i="3" s="1"/>
  <c r="AP388" i="13"/>
  <c r="Q79" i="5"/>
  <c r="Q95" i="5" s="1"/>
  <c r="Q222" i="5"/>
  <c r="AM69" i="3"/>
  <c r="AM455" i="3" s="1"/>
  <c r="AO146" i="8"/>
  <c r="W79" i="10"/>
  <c r="S177" i="9"/>
  <c r="R89" i="9"/>
  <c r="K203" i="9"/>
  <c r="K300" i="9"/>
  <c r="Y83" i="12"/>
  <c r="Y99" i="12" s="1"/>
  <c r="F179" i="12"/>
  <c r="AH232" i="6"/>
  <c r="H422" i="3"/>
  <c r="I83" i="13"/>
  <c r="I99" i="13" s="1"/>
  <c r="Q222" i="10"/>
  <c r="Q79" i="10"/>
  <c r="AI135" i="13"/>
  <c r="AM76" i="3"/>
  <c r="AP76" i="3" s="1"/>
  <c r="AE308" i="8"/>
  <c r="AO114" i="8"/>
  <c r="U81" i="13"/>
  <c r="U97" i="13" s="1"/>
  <c r="AM153" i="3"/>
  <c r="AP153" i="3" s="1"/>
  <c r="X179" i="8"/>
  <c r="P288" i="10"/>
  <c r="P208" i="10" s="1"/>
  <c r="P294" i="10"/>
  <c r="P297" i="10"/>
  <c r="P287" i="10"/>
  <c r="P207" i="10" s="1"/>
  <c r="P290" i="10"/>
  <c r="P210" i="10" s="1"/>
  <c r="P291" i="10"/>
  <c r="P295" i="10"/>
  <c r="P289" i="10"/>
  <c r="P209" i="10" s="1"/>
  <c r="P296" i="10"/>
  <c r="P286" i="10"/>
  <c r="P206" i="10" s="1"/>
  <c r="P293" i="10"/>
  <c r="P292" i="10"/>
  <c r="B203" i="9"/>
  <c r="B300" i="9"/>
  <c r="AH245" i="3"/>
  <c r="I182" i="3"/>
  <c r="I166" i="3" s="1"/>
  <c r="AA181" i="13"/>
  <c r="T289" i="11"/>
  <c r="T296" i="11"/>
  <c r="T292" i="11"/>
  <c r="T288" i="11"/>
  <c r="T295" i="11"/>
  <c r="T291" i="11"/>
  <c r="T294" i="11"/>
  <c r="T297" i="11"/>
  <c r="T286" i="11"/>
  <c r="T290" i="11"/>
  <c r="T293" i="11"/>
  <c r="T287" i="11"/>
  <c r="J225" i="12"/>
  <c r="AM67" i="3"/>
  <c r="J218" i="9"/>
  <c r="J234" i="9" s="1"/>
  <c r="AV85" i="3"/>
  <c r="C112" i="12"/>
  <c r="C160" i="12"/>
  <c r="AB75" i="9"/>
  <c r="AB91" i="9" s="1"/>
  <c r="AI280" i="13"/>
  <c r="AD210" i="10"/>
  <c r="AD307" i="10"/>
  <c r="AL388" i="13"/>
  <c r="C79" i="5"/>
  <c r="C95" i="5" s="1"/>
  <c r="D306" i="8"/>
  <c r="Y80" i="12"/>
  <c r="Y96" i="12" s="1"/>
  <c r="AD183" i="13"/>
  <c r="D182" i="13"/>
  <c r="I18" i="3"/>
  <c r="AH139" i="8"/>
  <c r="E207" i="5"/>
  <c r="E304" i="5"/>
  <c r="AM21" i="3"/>
  <c r="F109" i="5"/>
  <c r="F157" i="5"/>
  <c r="B234" i="11"/>
  <c r="B238" i="11"/>
  <c r="Q181" i="8"/>
  <c r="T80" i="13"/>
  <c r="T223" i="13" s="1"/>
  <c r="E76" i="9"/>
  <c r="E92" i="9" s="1"/>
  <c r="AL182" i="3"/>
  <c r="Z386" i="13"/>
  <c r="AJ108" i="8"/>
  <c r="AH105" i="3"/>
  <c r="AH121" i="3" s="1"/>
  <c r="AH248" i="3" s="1"/>
  <c r="AH99" i="3"/>
  <c r="AH108" i="3"/>
  <c r="AH124" i="3" s="1"/>
  <c r="AH104" i="3"/>
  <c r="AH120" i="3" s="1"/>
  <c r="AH247" i="3" s="1"/>
  <c r="AH101" i="3"/>
  <c r="AH117" i="3" s="1"/>
  <c r="AH244" i="3" s="1"/>
  <c r="AH109" i="3"/>
  <c r="AH125" i="3" s="1"/>
  <c r="AH252" i="3" s="1"/>
  <c r="AH102" i="3"/>
  <c r="AH118" i="3" s="1"/>
  <c r="AH106" i="3"/>
  <c r="AH122" i="3" s="1"/>
  <c r="AH103" i="3"/>
  <c r="AH119" i="3" s="1"/>
  <c r="AH107" i="3"/>
  <c r="AH123" i="3" s="1"/>
  <c r="AH98" i="3"/>
  <c r="AH100" i="3"/>
  <c r="AH116" i="3" s="1"/>
  <c r="Z206" i="5"/>
  <c r="Z303" i="5"/>
  <c r="J181" i="13"/>
  <c r="M112" i="10"/>
  <c r="M160" i="10"/>
  <c r="I303" i="6"/>
  <c r="I287" i="6" s="1"/>
  <c r="B167" i="3"/>
  <c r="B183" i="3"/>
  <c r="AG136" i="6"/>
  <c r="AK281" i="3"/>
  <c r="AS85" i="3"/>
  <c r="AW85" i="3" s="1"/>
  <c r="V81" i="12"/>
  <c r="V97" i="12" s="1"/>
  <c r="AH277" i="5"/>
  <c r="AG180" i="8"/>
  <c r="AG164" i="8" s="1"/>
  <c r="AC105" i="9"/>
  <c r="AC232" i="9" s="1"/>
  <c r="AC153" i="9"/>
  <c r="Q177" i="5"/>
  <c r="M223" i="10"/>
  <c r="M239" i="10" s="1"/>
  <c r="G210" i="10"/>
  <c r="G307" i="10"/>
  <c r="C81" i="10"/>
  <c r="C97" i="10" s="1"/>
  <c r="I105" i="9"/>
  <c r="I232" i="9" s="1"/>
  <c r="I153" i="9"/>
  <c r="Z220" i="6"/>
  <c r="Z236" i="6" s="1"/>
  <c r="Z284" i="6"/>
  <c r="W173" i="9"/>
  <c r="N180" i="8"/>
  <c r="U422" i="3"/>
  <c r="U294" i="3" s="1"/>
  <c r="X183" i="3"/>
  <c r="K180" i="8"/>
  <c r="K164" i="8" s="1"/>
  <c r="AB309" i="12"/>
  <c r="AK307" i="8"/>
  <c r="L83" i="10"/>
  <c r="L99" i="10" s="1"/>
  <c r="L115" i="10" s="1"/>
  <c r="AA184" i="3"/>
  <c r="AA168" i="3"/>
  <c r="K82" i="12"/>
  <c r="K98" i="12" s="1"/>
  <c r="AK500" i="3"/>
  <c r="AK460" i="3"/>
  <c r="AF166" i="3"/>
  <c r="AF182" i="3"/>
  <c r="W94" i="5"/>
  <c r="AB179" i="8"/>
  <c r="AB163" i="8" s="1"/>
  <c r="AD81" i="13"/>
  <c r="AD97" i="13" s="1"/>
  <c r="AC304" i="6"/>
  <c r="AC288" i="6" s="1"/>
  <c r="Y164" i="8"/>
  <c r="Y180" i="8"/>
  <c r="AI157" i="3"/>
  <c r="W73" i="9"/>
  <c r="W216" i="9" s="1"/>
  <c r="C109" i="5"/>
  <c r="C157" i="5"/>
  <c r="S106" i="9"/>
  <c r="S154" i="9"/>
  <c r="AD179" i="8"/>
  <c r="B82" i="10"/>
  <c r="B98" i="10" s="1"/>
  <c r="AG296" i="13"/>
  <c r="AG288" i="13"/>
  <c r="AG208" i="13" s="1"/>
  <c r="AG291" i="13"/>
  <c r="AG289" i="13"/>
  <c r="AG209" i="13" s="1"/>
  <c r="AG294" i="13"/>
  <c r="AG298" i="13"/>
  <c r="AG287" i="13"/>
  <c r="AG207" i="13" s="1"/>
  <c r="AG292" i="13"/>
  <c r="AG290" i="13"/>
  <c r="AG293" i="13"/>
  <c r="AG297" i="13"/>
  <c r="AG295" i="13"/>
  <c r="P207" i="5"/>
  <c r="P304" i="5"/>
  <c r="L207" i="5"/>
  <c r="L304" i="5"/>
  <c r="BF182" i="13"/>
  <c r="AC155" i="12"/>
  <c r="AW183" i="3"/>
  <c r="P165" i="3"/>
  <c r="P181" i="3"/>
  <c r="AG210" i="13"/>
  <c r="AG387" i="13"/>
  <c r="AF290" i="6"/>
  <c r="AF306" i="6"/>
  <c r="AE110" i="6"/>
  <c r="AE158" i="6"/>
  <c r="T209" i="13"/>
  <c r="T386" i="13"/>
  <c r="W225" i="12"/>
  <c r="W82" i="12"/>
  <c r="W98" i="12" s="1"/>
  <c r="V211" i="13"/>
  <c r="V388" i="13"/>
  <c r="AG472" i="3"/>
  <c r="AG497" i="3"/>
  <c r="AB180" i="5"/>
  <c r="G181" i="8"/>
  <c r="G165" i="8" s="1"/>
  <c r="AB221" i="6"/>
  <c r="AB237" i="6" s="1"/>
  <c r="AB285" i="6"/>
  <c r="Z180" i="12"/>
  <c r="H306" i="8"/>
  <c r="H75" i="9"/>
  <c r="H91" i="9" s="1"/>
  <c r="B160" i="12"/>
  <c r="B112" i="12"/>
  <c r="E211" i="12"/>
  <c r="E308" i="12"/>
  <c r="E112" i="12"/>
  <c r="E239" i="12" s="1"/>
  <c r="E160" i="12"/>
  <c r="I210" i="10"/>
  <c r="I307" i="10"/>
  <c r="AN226" i="8"/>
  <c r="AN242" i="8" s="1"/>
  <c r="AN290" i="8"/>
  <c r="AI7" i="13"/>
  <c r="X80" i="13"/>
  <c r="X223" i="13" s="1"/>
  <c r="N96" i="13"/>
  <c r="AH250" i="3"/>
  <c r="B390" i="13"/>
  <c r="B213" i="13"/>
  <c r="G105" i="9"/>
  <c r="G153" i="9"/>
  <c r="E110" i="5"/>
  <c r="E158" i="5"/>
  <c r="K106" i="9"/>
  <c r="K154" i="9"/>
  <c r="AK146" i="3"/>
  <c r="C220" i="5"/>
  <c r="S217" i="9"/>
  <c r="AD162" i="8"/>
  <c r="C239" i="8"/>
  <c r="P79" i="5"/>
  <c r="P95" i="5" s="1"/>
  <c r="L79" i="5"/>
  <c r="L95" i="5" s="1"/>
  <c r="M180" i="10"/>
  <c r="T309" i="12"/>
  <c r="T181" i="5"/>
  <c r="AU390" i="13"/>
  <c r="U181" i="3"/>
  <c r="Z179" i="11"/>
  <c r="AA179" i="12"/>
  <c r="AC210" i="10"/>
  <c r="AC307" i="10"/>
  <c r="T81" i="13"/>
  <c r="T97" i="13" s="1"/>
  <c r="W80" i="12"/>
  <c r="W223" i="12" s="1"/>
  <c r="O181" i="5"/>
  <c r="AJ468" i="3"/>
  <c r="H210" i="10"/>
  <c r="H307" i="10"/>
  <c r="G225" i="8"/>
  <c r="G241" i="8" s="1"/>
  <c r="G289" i="8"/>
  <c r="AM387" i="13"/>
  <c r="V208" i="10"/>
  <c r="V305" i="10"/>
  <c r="X224" i="6"/>
  <c r="X240" i="6" s="1"/>
  <c r="X288" i="6"/>
  <c r="B223" i="12"/>
  <c r="B239" i="12" s="1"/>
  <c r="F305" i="6"/>
  <c r="F289" i="6"/>
  <c r="N176" i="6"/>
  <c r="N160" i="6" s="1"/>
  <c r="AJ128" i="8"/>
  <c r="F83" i="12"/>
  <c r="F99" i="12" s="1"/>
  <c r="F115" i="12" s="1"/>
  <c r="L110" i="5"/>
  <c r="L237" i="5" s="1"/>
  <c r="L158" i="5"/>
  <c r="R106" i="9"/>
  <c r="R233" i="9" s="1"/>
  <c r="R154" i="9"/>
  <c r="AJ54" i="13"/>
  <c r="AG123" i="3"/>
  <c r="AG110" i="3"/>
  <c r="AG23" i="3" s="1"/>
  <c r="AO181" i="3"/>
  <c r="J16" i="2"/>
  <c r="N223" i="13"/>
  <c r="AL133" i="13"/>
  <c r="AN133" i="13" s="1"/>
  <c r="AP133" i="13" s="1"/>
  <c r="M304" i="6"/>
  <c r="Q161" i="6"/>
  <c r="Q177" i="6"/>
  <c r="AN180" i="13"/>
  <c r="AK278" i="8"/>
  <c r="AN278" i="8" s="1"/>
  <c r="G216" i="9"/>
  <c r="N113" i="13"/>
  <c r="N240" i="13" s="1"/>
  <c r="N161" i="13"/>
  <c r="P80" i="13"/>
  <c r="P223" i="13" s="1"/>
  <c r="E221" i="5"/>
  <c r="K217" i="9"/>
  <c r="AH307" i="8"/>
  <c r="AH291" i="8" s="1"/>
  <c r="AN239" i="8"/>
  <c r="C172" i="9"/>
  <c r="AE213" i="13"/>
  <c r="AE390" i="13"/>
  <c r="AX388" i="13"/>
  <c r="E420" i="3"/>
  <c r="E292" i="3" s="1"/>
  <c r="E372" i="3" s="1"/>
  <c r="Y81" i="12"/>
  <c r="Y97" i="12" s="1"/>
  <c r="N310" i="8"/>
  <c r="N294" i="8" s="1"/>
  <c r="AB180" i="13"/>
  <c r="X222" i="6"/>
  <c r="X238" i="6" s="1"/>
  <c r="X286" i="6"/>
  <c r="R220" i="5"/>
  <c r="X180" i="12"/>
  <c r="F211" i="12"/>
  <c r="F308" i="12"/>
  <c r="G4" i="4"/>
  <c r="AG234" i="3"/>
  <c r="AG221" i="3"/>
  <c r="AG33" i="3" s="1"/>
  <c r="E113" i="12"/>
  <c r="E240" i="12" s="1"/>
  <c r="E161" i="12"/>
  <c r="AH249" i="3"/>
  <c r="M287" i="6"/>
  <c r="Q160" i="6"/>
  <c r="K223" i="8"/>
  <c r="K239" i="8" s="1"/>
  <c r="K287" i="8"/>
  <c r="R177" i="6"/>
  <c r="AL264" i="3"/>
  <c r="AO263" i="3" s="1"/>
  <c r="AA178" i="11"/>
  <c r="AM449" i="3"/>
  <c r="AM489" i="3"/>
  <c r="K308" i="8"/>
  <c r="F112" i="10"/>
  <c r="F160" i="10"/>
  <c r="AH290" i="8"/>
  <c r="AN246" i="8"/>
  <c r="Y179" i="13"/>
  <c r="Y163" i="13" s="1"/>
  <c r="E291" i="3"/>
  <c r="AK276" i="3"/>
  <c r="B154" i="9"/>
  <c r="B106" i="9"/>
  <c r="B233" i="9" s="1"/>
  <c r="BG183" i="3"/>
  <c r="X226" i="6"/>
  <c r="X242" i="6" s="1"/>
  <c r="X290" i="6"/>
  <c r="R109" i="5"/>
  <c r="R157" i="5"/>
  <c r="U307" i="8"/>
  <c r="AK237" i="3"/>
  <c r="AF9" i="13"/>
  <c r="AF11" i="13" s="1"/>
  <c r="AF16" i="13" s="1"/>
  <c r="AJ307" i="8"/>
  <c r="Z105" i="9"/>
  <c r="Z232" i="9" s="1"/>
  <c r="Z153" i="9"/>
  <c r="E109" i="5"/>
  <c r="E236" i="5" s="1"/>
  <c r="E157" i="5"/>
  <c r="E105" i="9"/>
  <c r="E153" i="9"/>
  <c r="AC11" i="3"/>
  <c r="E8" i="2"/>
  <c r="K224" i="8"/>
  <c r="K240" i="8" s="1"/>
  <c r="K288" i="8"/>
  <c r="AD242" i="6"/>
  <c r="AO250" i="8"/>
  <c r="AC181" i="12"/>
  <c r="N236" i="5"/>
  <c r="L227" i="8"/>
  <c r="L243" i="8" s="1"/>
  <c r="L291" i="8"/>
  <c r="Y176" i="5"/>
  <c r="AH176" i="6"/>
  <c r="F306" i="8"/>
  <c r="F290" i="8" s="1"/>
  <c r="AB5" i="11"/>
  <c r="Y307" i="10"/>
  <c r="BA181" i="13"/>
  <c r="AC265" i="11"/>
  <c r="R83" i="12"/>
  <c r="R99" i="12" s="1"/>
  <c r="Y180" i="12"/>
  <c r="Y164" i="12" s="1"/>
  <c r="AU180" i="13"/>
  <c r="G223" i="8"/>
  <c r="G239" i="8" s="1"/>
  <c r="G287" i="8"/>
  <c r="E81" i="10"/>
  <c r="E97" i="10" s="1"/>
  <c r="J217" i="9"/>
  <c r="J233" i="9" s="1"/>
  <c r="X221" i="6"/>
  <c r="X237" i="6" s="1"/>
  <c r="X285" i="6"/>
  <c r="F82" i="10"/>
  <c r="F98" i="10" s="1"/>
  <c r="F114" i="10" s="1"/>
  <c r="AM107" i="8"/>
  <c r="AM123" i="8" s="1"/>
  <c r="AM218" i="8"/>
  <c r="AM234" i="8" s="1"/>
  <c r="AM250" i="8" s="1"/>
  <c r="L14" i="4"/>
  <c r="M3" i="4" s="1"/>
  <c r="AM422" i="3"/>
  <c r="BB388" i="13"/>
  <c r="AT181" i="3"/>
  <c r="R107" i="9"/>
  <c r="R155" i="9"/>
  <c r="AH251" i="3"/>
  <c r="M224" i="10"/>
  <c r="L73" i="9"/>
  <c r="L216" i="9"/>
  <c r="AC202" i="9"/>
  <c r="AC299" i="9"/>
  <c r="R78" i="5"/>
  <c r="R94" i="5" s="1"/>
  <c r="S79" i="10"/>
  <c r="S176" i="6"/>
  <c r="S160" i="6"/>
  <c r="Q202" i="9"/>
  <c r="Q299" i="9"/>
  <c r="U181" i="13"/>
  <c r="H182" i="13"/>
  <c r="AC180" i="13"/>
  <c r="H80" i="13"/>
  <c r="H96" i="13" s="1"/>
  <c r="E225" i="8"/>
  <c r="E241" i="8" s="1"/>
  <c r="E289" i="8"/>
  <c r="Q181" i="3"/>
  <c r="Q165" i="3" s="1"/>
  <c r="W81" i="12"/>
  <c r="W97" i="12" s="1"/>
  <c r="P307" i="10"/>
  <c r="D206" i="5"/>
  <c r="D303" i="5"/>
  <c r="Q182" i="12"/>
  <c r="R80" i="12"/>
  <c r="R223" i="12" s="1"/>
  <c r="AM276" i="3"/>
  <c r="Y206" i="5"/>
  <c r="Y303" i="5"/>
  <c r="E306" i="10"/>
  <c r="E209" i="10"/>
  <c r="V176" i="9"/>
  <c r="V160" i="9"/>
  <c r="AQ388" i="13"/>
  <c r="AA80" i="10"/>
  <c r="AA96" i="10" s="1"/>
  <c r="J106" i="9"/>
  <c r="J154" i="9"/>
  <c r="X223" i="6"/>
  <c r="X239" i="6" s="1"/>
  <c r="X287" i="6"/>
  <c r="AP137" i="13"/>
  <c r="F307" i="10"/>
  <c r="F210" i="10"/>
  <c r="F105" i="9"/>
  <c r="F232" i="9" s="1"/>
  <c r="F153" i="9"/>
  <c r="Q81" i="13"/>
  <c r="Q97" i="13" s="1"/>
  <c r="AF72" i="5"/>
  <c r="AL237" i="3"/>
  <c r="AL132" i="13"/>
  <c r="R218" i="9"/>
  <c r="G114" i="13"/>
  <c r="G241" i="13" s="1"/>
  <c r="G162" i="13"/>
  <c r="J113" i="12"/>
  <c r="J240" i="12" s="1"/>
  <c r="J161" i="12"/>
  <c r="J239" i="8"/>
  <c r="AH263" i="5"/>
  <c r="AH289" i="3"/>
  <c r="AH225" i="3"/>
  <c r="AH221" i="3"/>
  <c r="AH33" i="3" s="1"/>
  <c r="AH35" i="3" s="1"/>
  <c r="AH44" i="3" s="1"/>
  <c r="M113" i="10"/>
  <c r="M161" i="10"/>
  <c r="I79" i="5"/>
  <c r="I95" i="5" s="1"/>
  <c r="W181" i="3"/>
  <c r="AC74" i="9"/>
  <c r="AC90" i="9" s="1"/>
  <c r="E80" i="10"/>
  <c r="E96" i="10" s="1"/>
  <c r="AN92" i="3"/>
  <c r="AN7" i="3" l="1"/>
  <c r="Q18" i="3"/>
  <c r="AQ4" i="3"/>
  <c r="AO133" i="8"/>
  <c r="AM165" i="8"/>
  <c r="AI485" i="3"/>
  <c r="AI497" i="3"/>
  <c r="AO263" i="13"/>
  <c r="AQ51" i="13"/>
  <c r="AO51" i="13"/>
  <c r="AP130" i="13"/>
  <c r="AM128" i="13"/>
  <c r="S225" i="12"/>
  <c r="AN279" i="8"/>
  <c r="AM155" i="8"/>
  <c r="N222" i="5"/>
  <c r="N238" i="5" s="1"/>
  <c r="S224" i="10"/>
  <c r="AN72" i="3"/>
  <c r="AQ72" i="3" s="1"/>
  <c r="Y228" i="12"/>
  <c r="Y244" i="12" s="1"/>
  <c r="AM281" i="13"/>
  <c r="AD217" i="9"/>
  <c r="AN292" i="8"/>
  <c r="W226" i="13"/>
  <c r="G232" i="9"/>
  <c r="J8" i="2"/>
  <c r="J11" i="2" s="1"/>
  <c r="J17" i="2" s="1"/>
  <c r="J18" i="2" s="1"/>
  <c r="AM256" i="13"/>
  <c r="AP256" i="13" s="1"/>
  <c r="AI282" i="13"/>
  <c r="AO262" i="8"/>
  <c r="AK271" i="13"/>
  <c r="AF225" i="13"/>
  <c r="AO281" i="8"/>
  <c r="AL275" i="13"/>
  <c r="AL128" i="13"/>
  <c r="AA233" i="9"/>
  <c r="E232" i="9"/>
  <c r="AB218" i="9"/>
  <c r="D227" i="12"/>
  <c r="D243" i="12" s="1"/>
  <c r="AL129" i="13"/>
  <c r="AN256" i="13"/>
  <c r="AJ282" i="13"/>
  <c r="AP261" i="13"/>
  <c r="AO51" i="8"/>
  <c r="F225" i="10"/>
  <c r="F241" i="10" s="1"/>
  <c r="H218" i="9"/>
  <c r="L163" i="10"/>
  <c r="H226" i="13"/>
  <c r="H242" i="13" s="1"/>
  <c r="W224" i="13"/>
  <c r="AP276" i="3"/>
  <c r="S218" i="9"/>
  <c r="R223" i="10"/>
  <c r="AM258" i="3"/>
  <c r="AO257" i="3" s="1"/>
  <c r="D225" i="10"/>
  <c r="AO256" i="13"/>
  <c r="Y221" i="5"/>
  <c r="Y237" i="5" s="1"/>
  <c r="AO55" i="8"/>
  <c r="K224" i="12"/>
  <c r="AQ68" i="3"/>
  <c r="I12" i="4"/>
  <c r="AM150" i="3"/>
  <c r="AO150" i="3" s="1"/>
  <c r="AO263" i="8"/>
  <c r="AC217" i="9"/>
  <c r="AP136" i="13"/>
  <c r="L222" i="5"/>
  <c r="AD224" i="13"/>
  <c r="AO280" i="8"/>
  <c r="P222" i="5"/>
  <c r="F236" i="5"/>
  <c r="C239" i="12"/>
  <c r="D223" i="10"/>
  <c r="AK275" i="13"/>
  <c r="AM275" i="13" s="1"/>
  <c r="AO154" i="3"/>
  <c r="G224" i="5"/>
  <c r="G240" i="5" s="1"/>
  <c r="AN271" i="13"/>
  <c r="AP271" i="13" s="1"/>
  <c r="AA232" i="9"/>
  <c r="F226" i="13"/>
  <c r="L224" i="10"/>
  <c r="L240" i="10" s="1"/>
  <c r="AN140" i="3"/>
  <c r="I224" i="10"/>
  <c r="F226" i="12"/>
  <c r="F242" i="12" s="1"/>
  <c r="AR137" i="3"/>
  <c r="AT137" i="3" s="1"/>
  <c r="AM132" i="13"/>
  <c r="AO132" i="13" s="1"/>
  <c r="AQ148" i="3"/>
  <c r="AP74" i="3"/>
  <c r="AO151" i="3"/>
  <c r="AN151" i="3"/>
  <c r="AE228" i="13"/>
  <c r="AE244" i="13" s="1"/>
  <c r="AO273" i="3"/>
  <c r="AQ137" i="3"/>
  <c r="AS137" i="3" s="1"/>
  <c r="AH279" i="5"/>
  <c r="W227" i="13"/>
  <c r="W243" i="13" s="1"/>
  <c r="AN156" i="3"/>
  <c r="AQ156" i="3" s="1"/>
  <c r="O240" i="13"/>
  <c r="AN130" i="8"/>
  <c r="AN162" i="8" s="1"/>
  <c r="Z224" i="10"/>
  <c r="AL140" i="3"/>
  <c r="AQ140" i="3" s="1"/>
  <c r="O224" i="9"/>
  <c r="O240" i="9" s="1"/>
  <c r="AD223" i="13"/>
  <c r="AD239" i="13" s="1"/>
  <c r="AG152" i="5"/>
  <c r="AA224" i="10"/>
  <c r="B250" i="11"/>
  <c r="F163" i="12"/>
  <c r="AL50" i="13"/>
  <c r="AN50" i="13" s="1"/>
  <c r="AO138" i="13"/>
  <c r="AL282" i="8"/>
  <c r="AL155" i="8"/>
  <c r="AO271" i="13"/>
  <c r="L223" i="10"/>
  <c r="AM271" i="13"/>
  <c r="AN154" i="8"/>
  <c r="AM263" i="13"/>
  <c r="AN263" i="13"/>
  <c r="AP68" i="3"/>
  <c r="AR68" i="3" s="1"/>
  <c r="AI284" i="3"/>
  <c r="AH496" i="3"/>
  <c r="C225" i="12"/>
  <c r="K233" i="9"/>
  <c r="P217" i="9"/>
  <c r="N225" i="13"/>
  <c r="R224" i="12"/>
  <c r="AO259" i="8"/>
  <c r="AO291" i="8" s="1"/>
  <c r="AB233" i="9"/>
  <c r="AL77" i="3"/>
  <c r="AL481" i="3" s="1"/>
  <c r="AK273" i="13"/>
  <c r="L226" i="10"/>
  <c r="L242" i="10" s="1"/>
  <c r="AO58" i="8"/>
  <c r="E237" i="5"/>
  <c r="C222" i="5"/>
  <c r="AP148" i="3"/>
  <c r="AM129" i="8"/>
  <c r="AM161" i="8" s="1"/>
  <c r="AK265" i="13"/>
  <c r="AL278" i="13"/>
  <c r="AN278" i="13" s="1"/>
  <c r="B224" i="13"/>
  <c r="B240" i="13" s="1"/>
  <c r="AO49" i="8"/>
  <c r="W223" i="10"/>
  <c r="T156" i="9"/>
  <c r="AJ485" i="3"/>
  <c r="AL129" i="8"/>
  <c r="AL161" i="8" s="1"/>
  <c r="AN259" i="8"/>
  <c r="AN291" i="8" s="1"/>
  <c r="AP60" i="3"/>
  <c r="AR60" i="3" s="1"/>
  <c r="C236" i="5"/>
  <c r="K232" i="9"/>
  <c r="G239" i="10"/>
  <c r="AN139" i="3"/>
  <c r="AP139" i="3" s="1"/>
  <c r="D241" i="12"/>
  <c r="AO277" i="8"/>
  <c r="AQ57" i="3"/>
  <c r="G237" i="5"/>
  <c r="Q240" i="12"/>
  <c r="AN51" i="13"/>
  <c r="AP51" i="13" s="1"/>
  <c r="AS51" i="13" s="1"/>
  <c r="AO134" i="8"/>
  <c r="I224" i="12"/>
  <c r="AO275" i="3"/>
  <c r="S225" i="13"/>
  <c r="S241" i="13" s="1"/>
  <c r="B225" i="12"/>
  <c r="AE165" i="13"/>
  <c r="S233" i="9"/>
  <c r="AM50" i="13"/>
  <c r="K222" i="5"/>
  <c r="AO52" i="3"/>
  <c r="AQ52" i="3" s="1"/>
  <c r="AP138" i="3"/>
  <c r="L219" i="9"/>
  <c r="L235" i="9" s="1"/>
  <c r="AR137" i="13"/>
  <c r="AE226" i="13"/>
  <c r="X224" i="13"/>
  <c r="X240" i="13" s="1"/>
  <c r="AM52" i="13"/>
  <c r="AO52" i="13" s="1"/>
  <c r="AM137" i="8"/>
  <c r="AN136" i="8"/>
  <c r="J224" i="10"/>
  <c r="B221" i="5"/>
  <c r="AD232" i="9"/>
  <c r="AN134" i="8"/>
  <c r="AN58" i="8"/>
  <c r="AC17" i="12"/>
  <c r="Z82" i="13"/>
  <c r="Z98" i="13" s="1"/>
  <c r="AT148" i="3"/>
  <c r="S374" i="3"/>
  <c r="AA373" i="3"/>
  <c r="T373" i="3"/>
  <c r="AG80" i="13"/>
  <c r="AG96" i="13" s="1"/>
  <c r="V373" i="3"/>
  <c r="AO58" i="13"/>
  <c r="R373" i="3"/>
  <c r="AD374" i="3"/>
  <c r="AB93" i="5"/>
  <c r="AB204" i="5"/>
  <c r="AP93" i="3"/>
  <c r="AP21" i="3" s="1"/>
  <c r="Y83" i="10"/>
  <c r="Y99" i="10" s="1"/>
  <c r="AQ151" i="3"/>
  <c r="AG82" i="13"/>
  <c r="AG98" i="13" s="1"/>
  <c r="AM251" i="13"/>
  <c r="U374" i="3"/>
  <c r="AZ85" i="3"/>
  <c r="AG81" i="13"/>
  <c r="AG97" i="13" s="1"/>
  <c r="P83" i="10"/>
  <c r="P99" i="10" s="1"/>
  <c r="P115" i="10" s="1"/>
  <c r="O373" i="3"/>
  <c r="AM138" i="8"/>
  <c r="AN138" i="8"/>
  <c r="AJ459" i="3"/>
  <c r="AK459" i="3" s="1"/>
  <c r="AP273" i="3"/>
  <c r="U85" i="12"/>
  <c r="U101" i="12" s="1"/>
  <c r="T85" i="12"/>
  <c r="T101" i="12" s="1"/>
  <c r="L373" i="3"/>
  <c r="AN128" i="8"/>
  <c r="E205" i="9"/>
  <c r="E302" i="9"/>
  <c r="W181" i="12"/>
  <c r="AN33" i="8"/>
  <c r="AN35" i="8" s="1"/>
  <c r="AN23" i="8"/>
  <c r="AN25" i="8" s="1"/>
  <c r="AN28" i="8" s="1"/>
  <c r="AN26" i="8" s="1"/>
  <c r="M234" i="9"/>
  <c r="F208" i="5"/>
  <c r="F305" i="5"/>
  <c r="I112" i="13"/>
  <c r="I160" i="13"/>
  <c r="R77" i="9"/>
  <c r="G14" i="4"/>
  <c r="H3" i="4" s="1"/>
  <c r="AH422" i="3"/>
  <c r="H116" i="13"/>
  <c r="H164" i="13"/>
  <c r="E77" i="9"/>
  <c r="E93" i="9" s="1"/>
  <c r="AP130" i="3"/>
  <c r="AR130" i="3" s="1"/>
  <c r="S204" i="9"/>
  <c r="S301" i="9"/>
  <c r="E113" i="13"/>
  <c r="E161" i="13"/>
  <c r="P423" i="3"/>
  <c r="B178" i="6"/>
  <c r="B162" i="6" s="1"/>
  <c r="B226" i="13"/>
  <c r="B242" i="13" s="1"/>
  <c r="N217" i="9"/>
  <c r="D224" i="10"/>
  <c r="H111" i="5"/>
  <c r="H159" i="5"/>
  <c r="C114" i="13"/>
  <c r="C162" i="13"/>
  <c r="M107" i="9"/>
  <c r="M155" i="9"/>
  <c r="W239" i="10"/>
  <c r="T182" i="3"/>
  <c r="T166" i="3" s="1"/>
  <c r="X225" i="12"/>
  <c r="O232" i="9"/>
  <c r="Y225" i="13"/>
  <c r="N83" i="13"/>
  <c r="N226" i="13" s="1"/>
  <c r="AC90" i="13"/>
  <c r="AC106" i="13" s="1"/>
  <c r="AC122" i="13" s="1"/>
  <c r="U225" i="13"/>
  <c r="AK56" i="13"/>
  <c r="AM56" i="13" s="1"/>
  <c r="F80" i="5"/>
  <c r="F96" i="5" s="1"/>
  <c r="F223" i="5"/>
  <c r="Y224" i="13"/>
  <c r="B163" i="13"/>
  <c r="AB204" i="9"/>
  <c r="AB301" i="9"/>
  <c r="I111" i="5"/>
  <c r="I159" i="5"/>
  <c r="H423" i="3"/>
  <c r="V306" i="6"/>
  <c r="V290" i="6" s="1"/>
  <c r="G204" i="9"/>
  <c r="G301" i="9"/>
  <c r="V116" i="12"/>
  <c r="V243" i="12" s="1"/>
  <c r="V164" i="12"/>
  <c r="AO423" i="3"/>
  <c r="I243" i="13"/>
  <c r="AA82" i="13"/>
  <c r="AA98" i="13" s="1"/>
  <c r="AI459" i="3"/>
  <c r="W209" i="10"/>
  <c r="W306" i="10"/>
  <c r="AN257" i="3"/>
  <c r="AM257" i="3"/>
  <c r="AO150" i="8"/>
  <c r="J113" i="13"/>
  <c r="J161" i="13"/>
  <c r="AH293" i="3"/>
  <c r="AH373" i="3" s="1"/>
  <c r="AP56" i="3"/>
  <c r="AO56" i="3"/>
  <c r="AR56" i="3" s="1"/>
  <c r="M181" i="12"/>
  <c r="D372" i="3"/>
  <c r="Y229" i="12"/>
  <c r="Y245" i="12" s="1"/>
  <c r="Y86" i="12"/>
  <c r="Y102" i="12" s="1"/>
  <c r="Y118" i="12" s="1"/>
  <c r="J12" i="4"/>
  <c r="M114" i="10"/>
  <c r="M162" i="10"/>
  <c r="U82" i="12"/>
  <c r="U98" i="12" s="1"/>
  <c r="AI4" i="6"/>
  <c r="W106" i="9"/>
  <c r="W154" i="9"/>
  <c r="AV387" i="13"/>
  <c r="BF387" i="13"/>
  <c r="AK664" i="3"/>
  <c r="AL664" i="3" s="1"/>
  <c r="AK279" i="13"/>
  <c r="C181" i="12"/>
  <c r="C223" i="13"/>
  <c r="P105" i="9"/>
  <c r="P232" i="9" s="1"/>
  <c r="P153" i="9"/>
  <c r="AO130" i="3"/>
  <c r="AM58" i="13"/>
  <c r="G179" i="10"/>
  <c r="D174" i="9"/>
  <c r="F14" i="4"/>
  <c r="G3" i="4" s="1"/>
  <c r="G6" i="4" s="1"/>
  <c r="AG422" i="3"/>
  <c r="AG294" i="3" s="1"/>
  <c r="AZ421" i="3"/>
  <c r="R79" i="5"/>
  <c r="R95" i="5" s="1"/>
  <c r="E224" i="13"/>
  <c r="P294" i="3"/>
  <c r="P374" i="3" s="1"/>
  <c r="D115" i="12"/>
  <c r="D242" i="12" s="1"/>
  <c r="D163" i="12"/>
  <c r="AT421" i="3"/>
  <c r="AR473" i="3"/>
  <c r="AS182" i="3"/>
  <c r="T80" i="12"/>
  <c r="AG21" i="6"/>
  <c r="H222" i="5"/>
  <c r="C225" i="13"/>
  <c r="C241" i="13" s="1"/>
  <c r="Q175" i="9"/>
  <c r="M224" i="12"/>
  <c r="W112" i="10"/>
  <c r="W160" i="10"/>
  <c r="F178" i="6"/>
  <c r="T165" i="3"/>
  <c r="C75" i="9"/>
  <c r="C91" i="9" s="1"/>
  <c r="S236" i="5"/>
  <c r="BC184" i="13"/>
  <c r="AC85" i="13"/>
  <c r="AC101" i="13" s="1"/>
  <c r="AC117" i="13" s="1"/>
  <c r="I208" i="5"/>
  <c r="I305" i="5"/>
  <c r="G184" i="12"/>
  <c r="J223" i="5"/>
  <c r="J239" i="5" s="1"/>
  <c r="AA305" i="6"/>
  <c r="E116" i="13"/>
  <c r="E164" i="13"/>
  <c r="AL56" i="13"/>
  <c r="X111" i="5"/>
  <c r="X159" i="5"/>
  <c r="J209" i="5"/>
  <c r="J306" i="5"/>
  <c r="AA307" i="8"/>
  <c r="AA291" i="8" s="1"/>
  <c r="O181" i="8"/>
  <c r="AU90" i="3"/>
  <c r="H115" i="13"/>
  <c r="H163" i="13"/>
  <c r="R224" i="13"/>
  <c r="AB76" i="9"/>
  <c r="AB92" i="9" s="1"/>
  <c r="AG221" i="6"/>
  <c r="AG285" i="6"/>
  <c r="L211" i="13"/>
  <c r="L388" i="13"/>
  <c r="AA173" i="9"/>
  <c r="L218" i="9"/>
  <c r="AA82" i="10"/>
  <c r="AA98" i="10" s="1"/>
  <c r="R113" i="13"/>
  <c r="R161" i="13"/>
  <c r="AH39" i="8"/>
  <c r="AH300" i="8" s="1"/>
  <c r="AH43" i="8"/>
  <c r="I223" i="13"/>
  <c r="AD225" i="10"/>
  <c r="AD241" i="10" s="1"/>
  <c r="Q113" i="13"/>
  <c r="Q161" i="13"/>
  <c r="BG184" i="3"/>
  <c r="Y224" i="12"/>
  <c r="Y240" i="12" s="1"/>
  <c r="AM388" i="13"/>
  <c r="U182" i="3"/>
  <c r="U166" i="3" s="1"/>
  <c r="Z181" i="12"/>
  <c r="AG226" i="13"/>
  <c r="AG83" i="13"/>
  <c r="AG99" i="13" s="1"/>
  <c r="C113" i="10"/>
  <c r="C161" i="10"/>
  <c r="Q111" i="5"/>
  <c r="Q238" i="5" s="1"/>
  <c r="Q159" i="5"/>
  <c r="V96" i="12"/>
  <c r="S222" i="5"/>
  <c r="AI226" i="3"/>
  <c r="AI290" i="3"/>
  <c r="AI370" i="3" s="1"/>
  <c r="H223" i="10"/>
  <c r="H239" i="10" s="1"/>
  <c r="I222" i="5"/>
  <c r="Q224" i="13"/>
  <c r="R96" i="12"/>
  <c r="U182" i="13"/>
  <c r="AH177" i="6"/>
  <c r="P96" i="13"/>
  <c r="U165" i="3"/>
  <c r="N112" i="13"/>
  <c r="N160" i="13"/>
  <c r="P166" i="3"/>
  <c r="P182" i="3"/>
  <c r="AD113" i="13"/>
  <c r="AD161" i="13"/>
  <c r="AB310" i="12"/>
  <c r="C224" i="10"/>
  <c r="C240" i="10" s="1"/>
  <c r="B184" i="3"/>
  <c r="B168" i="3"/>
  <c r="AH115" i="3"/>
  <c r="AH242" i="3" s="1"/>
  <c r="AH163" i="3"/>
  <c r="AD211" i="10"/>
  <c r="AD308" i="10"/>
  <c r="P80" i="10"/>
  <c r="P96" i="10" s="1"/>
  <c r="H294" i="3"/>
  <c r="V289" i="6"/>
  <c r="G76" i="9"/>
  <c r="G92" i="9" s="1"/>
  <c r="V223" i="12"/>
  <c r="D13" i="4"/>
  <c r="D7" i="4" s="1"/>
  <c r="D11" i="4" s="1"/>
  <c r="S113" i="10"/>
  <c r="S161" i="10"/>
  <c r="BE182" i="13"/>
  <c r="D112" i="10"/>
  <c r="D160" i="10"/>
  <c r="AI229" i="3"/>
  <c r="AI245" i="3" s="1"/>
  <c r="AI293" i="3"/>
  <c r="AI373" i="3" s="1"/>
  <c r="I116" i="13"/>
  <c r="I164" i="13"/>
  <c r="AA88" i="13"/>
  <c r="AA104" i="13" s="1"/>
  <c r="AA120" i="13" s="1"/>
  <c r="AN181" i="8"/>
  <c r="AN165" i="8"/>
  <c r="S96" i="12"/>
  <c r="W81" i="10"/>
  <c r="W97" i="10" s="1"/>
  <c r="I371" i="3"/>
  <c r="AO287" i="8"/>
  <c r="R181" i="8"/>
  <c r="R165" i="8"/>
  <c r="J224" i="13"/>
  <c r="F217" i="9"/>
  <c r="AC186" i="3"/>
  <c r="T107" i="9"/>
  <c r="T234" i="9" s="1"/>
  <c r="T155" i="9"/>
  <c r="Y311" i="12"/>
  <c r="Y214" i="12"/>
  <c r="M225" i="10"/>
  <c r="O163" i="6"/>
  <c r="O179" i="6"/>
  <c r="AO149" i="3"/>
  <c r="W217" i="9"/>
  <c r="H109" i="5"/>
  <c r="H236" i="5" s="1"/>
  <c r="H157" i="5"/>
  <c r="AN264" i="13"/>
  <c r="AD106" i="9"/>
  <c r="AD233" i="9" s="1"/>
  <c r="AD154" i="9"/>
  <c r="R181" i="13"/>
  <c r="R14" i="4"/>
  <c r="S3" i="4" s="1"/>
  <c r="AS422" i="3"/>
  <c r="BF183" i="3"/>
  <c r="AA180" i="10"/>
  <c r="AD203" i="9"/>
  <c r="AD300" i="9"/>
  <c r="G162" i="10"/>
  <c r="U207" i="5"/>
  <c r="U304" i="5"/>
  <c r="AG293" i="3"/>
  <c r="AG373" i="3" s="1"/>
  <c r="P166" i="8"/>
  <c r="P182" i="8"/>
  <c r="AE182" i="13"/>
  <c r="AY388" i="13"/>
  <c r="AB14" i="4"/>
  <c r="AC3" i="4" s="1"/>
  <c r="BC422" i="3"/>
  <c r="AN455" i="3"/>
  <c r="S181" i="10"/>
  <c r="AB210" i="10"/>
  <c r="AB307" i="10"/>
  <c r="AB181" i="12"/>
  <c r="AC179" i="10"/>
  <c r="AO293" i="8"/>
  <c r="AO309" i="8"/>
  <c r="T182" i="13"/>
  <c r="P110" i="5"/>
  <c r="P237" i="5" s="1"/>
  <c r="P158" i="5"/>
  <c r="AF309" i="8"/>
  <c r="O115" i="13"/>
  <c r="O163" i="13"/>
  <c r="C203" i="9"/>
  <c r="C300" i="9"/>
  <c r="W209" i="5"/>
  <c r="W306" i="5"/>
  <c r="AL157" i="3"/>
  <c r="AC82" i="13"/>
  <c r="AC98" i="13" s="1"/>
  <c r="I80" i="5"/>
  <c r="I96" i="5" s="1"/>
  <c r="F240" i="12"/>
  <c r="E227" i="13"/>
  <c r="X222" i="5"/>
  <c r="J81" i="5"/>
  <c r="J97" i="5" s="1"/>
  <c r="J113" i="5" s="1"/>
  <c r="J224" i="5"/>
  <c r="J240" i="5" s="1"/>
  <c r="AA290" i="8"/>
  <c r="O164" i="8"/>
  <c r="AK397" i="3"/>
  <c r="AL41" i="3"/>
  <c r="AG215" i="6"/>
  <c r="AG231" i="6" s="1"/>
  <c r="AG247" i="6" s="1"/>
  <c r="AI493" i="3"/>
  <c r="AI496" i="3" s="1"/>
  <c r="AO260" i="13"/>
  <c r="AL216" i="3"/>
  <c r="AL232" i="3" s="1"/>
  <c r="AL209" i="3"/>
  <c r="AL219" i="3"/>
  <c r="AL235" i="3" s="1"/>
  <c r="AL214" i="3"/>
  <c r="AL212" i="3"/>
  <c r="AL217" i="3"/>
  <c r="AL233" i="3" s="1"/>
  <c r="AL126" i="3"/>
  <c r="AL253" i="3" s="1"/>
  <c r="AL213" i="3"/>
  <c r="AL211" i="3"/>
  <c r="AL218" i="3"/>
  <c r="AL234" i="3" s="1"/>
  <c r="AL220" i="3"/>
  <c r="AL236" i="3" s="1"/>
  <c r="AL210" i="3"/>
  <c r="AL215" i="3"/>
  <c r="AL231" i="3" s="1"/>
  <c r="AK292" i="8"/>
  <c r="AK308" i="8"/>
  <c r="I115" i="13"/>
  <c r="I163" i="13"/>
  <c r="Z75" i="9"/>
  <c r="Z91" i="9" s="1"/>
  <c r="I180" i="10"/>
  <c r="BB184" i="13"/>
  <c r="P373" i="3"/>
  <c r="I82" i="12"/>
  <c r="I98" i="12" s="1"/>
  <c r="Y114" i="13"/>
  <c r="Y162" i="13"/>
  <c r="U114" i="13"/>
  <c r="U162" i="13"/>
  <c r="H183" i="13"/>
  <c r="Y113" i="12"/>
  <c r="Y161" i="12"/>
  <c r="AG211" i="13"/>
  <c r="AG388" i="13"/>
  <c r="AK182" i="8"/>
  <c r="T182" i="12"/>
  <c r="J225" i="13"/>
  <c r="AL54" i="13"/>
  <c r="AO54" i="13" s="1"/>
  <c r="AH248" i="6"/>
  <c r="AH212" i="6"/>
  <c r="AH228" i="6" s="1"/>
  <c r="AH244" i="6" s="1"/>
  <c r="AH208" i="6"/>
  <c r="AH224" i="6" s="1"/>
  <c r="AH204" i="6"/>
  <c r="AH215" i="6"/>
  <c r="AH231" i="6" s="1"/>
  <c r="AH210" i="6"/>
  <c r="AH226" i="6" s="1"/>
  <c r="AH205" i="6"/>
  <c r="AH207" i="6"/>
  <c r="AH214" i="6"/>
  <c r="AH230" i="6" s="1"/>
  <c r="AH209" i="6"/>
  <c r="AH225" i="6" s="1"/>
  <c r="AH213" i="6"/>
  <c r="AH229" i="6" s="1"/>
  <c r="AH206" i="6"/>
  <c r="AH211" i="6"/>
  <c r="AH227" i="6" s="1"/>
  <c r="U84" i="12"/>
  <c r="U100" i="12" s="1"/>
  <c r="W181" i="13"/>
  <c r="O173" i="9"/>
  <c r="O157" i="9" s="1"/>
  <c r="O242" i="13"/>
  <c r="E178" i="6"/>
  <c r="R182" i="10"/>
  <c r="AO276" i="3"/>
  <c r="E208" i="5"/>
  <c r="E305" i="5"/>
  <c r="AJ185" i="3"/>
  <c r="AK495" i="3"/>
  <c r="Y392" i="13"/>
  <c r="Y215" i="13"/>
  <c r="G82" i="12"/>
  <c r="G98" i="12" s="1"/>
  <c r="U182" i="5"/>
  <c r="U81" i="10"/>
  <c r="U224" i="10" s="1"/>
  <c r="V96" i="13"/>
  <c r="B309" i="10"/>
  <c r="B212" i="10"/>
  <c r="T77" i="9"/>
  <c r="T220" i="9" s="1"/>
  <c r="B113" i="10"/>
  <c r="B161" i="10"/>
  <c r="AM266" i="3"/>
  <c r="AL266" i="3"/>
  <c r="AK266" i="3"/>
  <c r="P224" i="12"/>
  <c r="P240" i="12" s="1"/>
  <c r="Y229" i="13"/>
  <c r="Y245" i="13" s="1"/>
  <c r="Q75" i="9"/>
  <c r="Y177" i="5"/>
  <c r="P81" i="10"/>
  <c r="P97" i="10" s="1"/>
  <c r="AY184" i="3"/>
  <c r="J183" i="12"/>
  <c r="B114" i="13"/>
  <c r="B162" i="13"/>
  <c r="D180" i="8"/>
  <c r="C181" i="8"/>
  <c r="C165" i="8" s="1"/>
  <c r="W305" i="6"/>
  <c r="V223" i="13"/>
  <c r="I117" i="13"/>
  <c r="I165" i="13"/>
  <c r="C180" i="10"/>
  <c r="K211" i="13"/>
  <c r="K388" i="13"/>
  <c r="J293" i="8"/>
  <c r="J309" i="8"/>
  <c r="Y421" i="3"/>
  <c r="AA90" i="13"/>
  <c r="AA106" i="13" s="1"/>
  <c r="AA122" i="13" s="1"/>
  <c r="D232" i="9"/>
  <c r="E174" i="9"/>
  <c r="AM500" i="3"/>
  <c r="E85" i="13"/>
  <c r="E101" i="13" s="1"/>
  <c r="AB82" i="13"/>
  <c r="AB98" i="13" s="1"/>
  <c r="AS471" i="3"/>
  <c r="F227" i="13"/>
  <c r="C82" i="10"/>
  <c r="C98" i="10" s="1"/>
  <c r="C225" i="10"/>
  <c r="AD224" i="10"/>
  <c r="AM54" i="13"/>
  <c r="AM61" i="3"/>
  <c r="AM480" i="3" s="1"/>
  <c r="AD226" i="13"/>
  <c r="AD242" i="13" s="1"/>
  <c r="W111" i="5"/>
  <c r="W238" i="5" s="1"/>
  <c r="W159" i="5"/>
  <c r="M96" i="12"/>
  <c r="AA26" i="3"/>
  <c r="C30" i="2"/>
  <c r="AI423" i="3"/>
  <c r="AJ660" i="3"/>
  <c r="AJ656" i="3"/>
  <c r="AJ642" i="3"/>
  <c r="AJ631" i="3"/>
  <c r="AJ645" i="3"/>
  <c r="AJ655" i="3"/>
  <c r="AJ641" i="3"/>
  <c r="AJ659" i="3"/>
  <c r="AJ637" i="3"/>
  <c r="AJ653" i="3"/>
  <c r="AJ628" i="3"/>
  <c r="AJ661" i="3"/>
  <c r="AJ657" i="3"/>
  <c r="AJ638" i="3"/>
  <c r="AJ658" i="3"/>
  <c r="AJ663" i="3"/>
  <c r="AJ640" i="3"/>
  <c r="AJ647" i="3"/>
  <c r="AJ639" i="3"/>
  <c r="AJ644" i="3"/>
  <c r="AJ662" i="3"/>
  <c r="AJ630" i="3"/>
  <c r="AJ629" i="3"/>
  <c r="AJ636" i="3"/>
  <c r="AJ643" i="3"/>
  <c r="AJ654" i="3"/>
  <c r="AJ652" i="3"/>
  <c r="AJ646" i="3"/>
  <c r="AP133" i="3"/>
  <c r="F116" i="13"/>
  <c r="F164" i="13"/>
  <c r="Q112" i="10"/>
  <c r="Q160" i="10"/>
  <c r="S114" i="10"/>
  <c r="S162" i="10"/>
  <c r="AC112" i="10"/>
  <c r="AC160" i="10"/>
  <c r="S310" i="12"/>
  <c r="S213" i="12"/>
  <c r="AP180" i="13"/>
  <c r="P296" i="8"/>
  <c r="P312" i="8"/>
  <c r="AO60" i="3"/>
  <c r="AN5" i="8"/>
  <c r="AK131" i="13"/>
  <c r="AH369" i="3"/>
  <c r="S177" i="6"/>
  <c r="S161" i="6" s="1"/>
  <c r="AU181" i="13"/>
  <c r="AB181" i="5"/>
  <c r="K204" i="9"/>
  <c r="K301" i="9"/>
  <c r="R235" i="9"/>
  <c r="H224" i="10"/>
  <c r="W177" i="5"/>
  <c r="BD181" i="3"/>
  <c r="H114" i="13"/>
  <c r="H162" i="13"/>
  <c r="AL309" i="8"/>
  <c r="AL293" i="8" s="1"/>
  <c r="S116" i="12"/>
  <c r="S164" i="12"/>
  <c r="B107" i="9"/>
  <c r="B155" i="9"/>
  <c r="B112" i="10"/>
  <c r="B160" i="10"/>
  <c r="AM293" i="8"/>
  <c r="AM309" i="8"/>
  <c r="AM247" i="8"/>
  <c r="AI294" i="3"/>
  <c r="AI374" i="3" s="1"/>
  <c r="AA309" i="11"/>
  <c r="C208" i="5"/>
  <c r="C305" i="5"/>
  <c r="U112" i="10"/>
  <c r="U160" i="10"/>
  <c r="AN262" i="3"/>
  <c r="AQ261" i="3" s="1"/>
  <c r="AI181" i="8"/>
  <c r="AO235" i="13"/>
  <c r="AK648" i="3"/>
  <c r="L179" i="6"/>
  <c r="L163" i="6" s="1"/>
  <c r="K225" i="13"/>
  <c r="M79" i="9"/>
  <c r="AD223" i="10"/>
  <c r="BF423" i="3"/>
  <c r="AB174" i="9"/>
  <c r="AO261" i="3"/>
  <c r="W309" i="12"/>
  <c r="W212" i="12"/>
  <c r="F30" i="2"/>
  <c r="AD26" i="3"/>
  <c r="G111" i="10"/>
  <c r="G238" i="10" s="1"/>
  <c r="G159" i="10"/>
  <c r="AH213" i="13"/>
  <c r="AH390" i="13"/>
  <c r="AM291" i="8"/>
  <c r="R113" i="10"/>
  <c r="R161" i="10"/>
  <c r="P211" i="10"/>
  <c r="P308" i="10"/>
  <c r="S95" i="10"/>
  <c r="AM272" i="13"/>
  <c r="AJ292" i="8"/>
  <c r="AJ308" i="8"/>
  <c r="R162" i="6"/>
  <c r="R178" i="6"/>
  <c r="AX389" i="13"/>
  <c r="AD180" i="8"/>
  <c r="AC78" i="5"/>
  <c r="E108" i="9"/>
  <c r="E156" i="9"/>
  <c r="AA182" i="13"/>
  <c r="U113" i="13"/>
  <c r="U161" i="13"/>
  <c r="K219" i="9"/>
  <c r="K76" i="9"/>
  <c r="K92" i="9" s="1"/>
  <c r="M211" i="10"/>
  <c r="M308" i="10"/>
  <c r="AA219" i="12"/>
  <c r="AA36" i="12"/>
  <c r="AA41" i="12" s="1"/>
  <c r="AA37" i="12" s="1"/>
  <c r="R108" i="9"/>
  <c r="R156" i="9"/>
  <c r="Z180" i="5"/>
  <c r="D181" i="12"/>
  <c r="C95" i="10"/>
  <c r="T207" i="5"/>
  <c r="T304" i="5"/>
  <c r="AI230" i="3"/>
  <c r="AI246" i="3" s="1"/>
  <c r="AA80" i="13"/>
  <c r="AA96" i="13" s="1"/>
  <c r="F113" i="13"/>
  <c r="F161" i="13"/>
  <c r="H225" i="13"/>
  <c r="H241" i="13" s="1"/>
  <c r="AL292" i="8"/>
  <c r="V223" i="10"/>
  <c r="R160" i="10"/>
  <c r="R112" i="10"/>
  <c r="R239" i="10" s="1"/>
  <c r="S227" i="12"/>
  <c r="L224" i="13"/>
  <c r="X309" i="6"/>
  <c r="X293" i="6"/>
  <c r="B218" i="9"/>
  <c r="B223" i="10"/>
  <c r="J179" i="10"/>
  <c r="AM292" i="8"/>
  <c r="AO265" i="8"/>
  <c r="L311" i="8"/>
  <c r="C116" i="13"/>
  <c r="C164" i="13"/>
  <c r="G236" i="5"/>
  <c r="T167" i="8"/>
  <c r="T183" i="8"/>
  <c r="C80" i="5"/>
  <c r="C96" i="5" s="1"/>
  <c r="F203" i="9"/>
  <c r="F300" i="9"/>
  <c r="P179" i="10"/>
  <c r="BE389" i="13"/>
  <c r="U223" i="10"/>
  <c r="U239" i="10" s="1"/>
  <c r="AL257" i="13"/>
  <c r="AE115" i="13"/>
  <c r="AE242" i="13" s="1"/>
  <c r="AE163" i="13"/>
  <c r="AI164" i="8"/>
  <c r="I107" i="9"/>
  <c r="I155" i="9"/>
  <c r="X82" i="13"/>
  <c r="X98" i="13" s="1"/>
  <c r="M237" i="5"/>
  <c r="AM275" i="3"/>
  <c r="AP86" i="3"/>
  <c r="U182" i="8"/>
  <c r="U166" i="8"/>
  <c r="L162" i="6"/>
  <c r="W178" i="6"/>
  <c r="AV90" i="3"/>
  <c r="AM4" i="13"/>
  <c r="S223" i="10"/>
  <c r="L96" i="13"/>
  <c r="K82" i="10"/>
  <c r="K225" i="10" s="1"/>
  <c r="B207" i="5"/>
  <c r="B304" i="5"/>
  <c r="I183" i="12"/>
  <c r="L288" i="6"/>
  <c r="L304" i="6"/>
  <c r="Q305" i="6"/>
  <c r="AR91" i="3"/>
  <c r="I5" i="4"/>
  <c r="E226" i="13"/>
  <c r="J213" i="12"/>
  <c r="J310" i="12"/>
  <c r="S113" i="13"/>
  <c r="S161" i="13"/>
  <c r="Y226" i="13"/>
  <c r="Y242" i="13" s="1"/>
  <c r="AK259" i="13"/>
  <c r="AL259" i="13"/>
  <c r="U109" i="5"/>
  <c r="U236" i="5" s="1"/>
  <c r="U157" i="5"/>
  <c r="AB84" i="13"/>
  <c r="AB100" i="13" s="1"/>
  <c r="Y79" i="10"/>
  <c r="Y222" i="10" s="1"/>
  <c r="AC86" i="13"/>
  <c r="AC102" i="13" s="1"/>
  <c r="AC118" i="13" s="1"/>
  <c r="Q209" i="10"/>
  <c r="Q306" i="10"/>
  <c r="AD162" i="10"/>
  <c r="Q217" i="9"/>
  <c r="Z223" i="10"/>
  <c r="AM57" i="13"/>
  <c r="E182" i="13"/>
  <c r="H304" i="6"/>
  <c r="AM182" i="13"/>
  <c r="AU91" i="3"/>
  <c r="D183" i="3"/>
  <c r="E111" i="5"/>
  <c r="E159" i="5"/>
  <c r="M225" i="13"/>
  <c r="L83" i="12"/>
  <c r="L99" i="12" s="1"/>
  <c r="L226" i="12"/>
  <c r="AO135" i="8"/>
  <c r="AG244" i="6"/>
  <c r="M225" i="12"/>
  <c r="M241" i="12" s="1"/>
  <c r="AI308" i="8"/>
  <c r="R224" i="10"/>
  <c r="D79" i="5"/>
  <c r="D95" i="5" s="1"/>
  <c r="AN181" i="13"/>
  <c r="AP72" i="3"/>
  <c r="W110" i="5"/>
  <c r="W237" i="5" s="1"/>
  <c r="W158" i="5"/>
  <c r="G308" i="8"/>
  <c r="G292" i="8" s="1"/>
  <c r="M177" i="6"/>
  <c r="M178" i="5"/>
  <c r="AI228" i="3"/>
  <c r="AI244" i="3" s="1"/>
  <c r="AI292" i="3"/>
  <c r="AI372" i="3" s="1"/>
  <c r="AA95" i="10"/>
  <c r="AA83" i="13"/>
  <c r="AA99" i="13" s="1"/>
  <c r="S306" i="6"/>
  <c r="V112" i="10"/>
  <c r="V160" i="10"/>
  <c r="L113" i="13"/>
  <c r="L161" i="13"/>
  <c r="AN271" i="8"/>
  <c r="AN265" i="8"/>
  <c r="AN266" i="8" s="1"/>
  <c r="BA421" i="3"/>
  <c r="C228" i="13"/>
  <c r="AP260" i="13"/>
  <c r="B181" i="12"/>
  <c r="I214" i="13"/>
  <c r="I391" i="13"/>
  <c r="M224" i="13"/>
  <c r="S112" i="10"/>
  <c r="S160" i="10"/>
  <c r="AN279" i="13"/>
  <c r="F177" i="5"/>
  <c r="AB112" i="10"/>
  <c r="AB239" i="10" s="1"/>
  <c r="AB160" i="10"/>
  <c r="E115" i="13"/>
  <c r="E163" i="13"/>
  <c r="X307" i="8"/>
  <c r="AI139" i="13"/>
  <c r="AH182" i="13"/>
  <c r="AM131" i="8"/>
  <c r="AM163" i="8" s="1"/>
  <c r="X96" i="12"/>
  <c r="F390" i="13"/>
  <c r="F213" i="13"/>
  <c r="AA93" i="5"/>
  <c r="AA204" i="5"/>
  <c r="U175" i="9"/>
  <c r="AB87" i="13"/>
  <c r="AB103" i="13" s="1"/>
  <c r="AB119" i="13" s="1"/>
  <c r="AQ473" i="3"/>
  <c r="AC89" i="13"/>
  <c r="AC105" i="13" s="1"/>
  <c r="AC121" i="13" s="1"/>
  <c r="AD179" i="10"/>
  <c r="Q106" i="9"/>
  <c r="Q154" i="9"/>
  <c r="Z112" i="10"/>
  <c r="Z160" i="10"/>
  <c r="Q223" i="10"/>
  <c r="Q239" i="10" s="1"/>
  <c r="S225" i="10"/>
  <c r="S241" i="10" s="1"/>
  <c r="AC223" i="10"/>
  <c r="AC239" i="10" s="1"/>
  <c r="G225" i="10"/>
  <c r="G241" i="10" s="1"/>
  <c r="U310" i="12"/>
  <c r="U213" i="12"/>
  <c r="S228" i="12"/>
  <c r="S85" i="12"/>
  <c r="S101" i="12" s="1"/>
  <c r="M114" i="13"/>
  <c r="M162" i="13"/>
  <c r="L211" i="12"/>
  <c r="L308" i="12"/>
  <c r="P295" i="8"/>
  <c r="M114" i="12"/>
  <c r="M162" i="12"/>
  <c r="AH103" i="6"/>
  <c r="AH119" i="6" s="1"/>
  <c r="AH101" i="6"/>
  <c r="AH117" i="6" s="1"/>
  <c r="AH99" i="6"/>
  <c r="AH115" i="6" s="1"/>
  <c r="AH97" i="6"/>
  <c r="AH113" i="6" s="1"/>
  <c r="AH95" i="6"/>
  <c r="AH93" i="6"/>
  <c r="AH98" i="6"/>
  <c r="AH114" i="6" s="1"/>
  <c r="AH100" i="6"/>
  <c r="AH116" i="6" s="1"/>
  <c r="AH102" i="6"/>
  <c r="AH118" i="6" s="1"/>
  <c r="AH94" i="6"/>
  <c r="AH104" i="6"/>
  <c r="AH120" i="6" s="1"/>
  <c r="AH96" i="6"/>
  <c r="S222" i="10"/>
  <c r="AJ291" i="8"/>
  <c r="R161" i="6"/>
  <c r="F212" i="12"/>
  <c r="F309" i="12"/>
  <c r="Q162" i="6"/>
  <c r="Q178" i="6"/>
  <c r="O182" i="5"/>
  <c r="T213" i="12"/>
  <c r="T310" i="12"/>
  <c r="BF183" i="13"/>
  <c r="AD163" i="8"/>
  <c r="AF183" i="3"/>
  <c r="AF167" i="3" s="1"/>
  <c r="AN132" i="8"/>
  <c r="AN164" i="8" s="1"/>
  <c r="J182" i="13"/>
  <c r="E219" i="9"/>
  <c r="U224" i="13"/>
  <c r="M226" i="10"/>
  <c r="M83" i="10"/>
  <c r="M99" i="10" s="1"/>
  <c r="V310" i="12"/>
  <c r="V213" i="12"/>
  <c r="AH165" i="3"/>
  <c r="AH181" i="3"/>
  <c r="G115" i="13"/>
  <c r="G242" i="13" s="1"/>
  <c r="G163" i="13"/>
  <c r="D164" i="12"/>
  <c r="C222" i="10"/>
  <c r="T79" i="5"/>
  <c r="AA91" i="13"/>
  <c r="AA107" i="13" s="1"/>
  <c r="AA123" i="13" s="1"/>
  <c r="F224" i="13"/>
  <c r="I113" i="10"/>
  <c r="I240" i="10" s="1"/>
  <c r="I161" i="10"/>
  <c r="S114" i="13"/>
  <c r="S162" i="13"/>
  <c r="D305" i="6"/>
  <c r="X221" i="5"/>
  <c r="S105" i="9"/>
  <c r="S232" i="9" s="1"/>
  <c r="S153" i="9"/>
  <c r="AO458" i="3"/>
  <c r="AU82" i="3"/>
  <c r="AO93" i="3"/>
  <c r="P304" i="6"/>
  <c r="P288" i="6" s="1"/>
  <c r="D114" i="10"/>
  <c r="D241" i="10" s="1"/>
  <c r="D162" i="10"/>
  <c r="C227" i="13"/>
  <c r="C243" i="13" s="1"/>
  <c r="H178" i="6"/>
  <c r="H162" i="6"/>
  <c r="AN138" i="13"/>
  <c r="F75" i="9"/>
  <c r="F91" i="9" s="1"/>
  <c r="I218" i="9"/>
  <c r="X387" i="13"/>
  <c r="X210" i="13"/>
  <c r="AE183" i="3"/>
  <c r="AE167" i="3" s="1"/>
  <c r="AB26" i="3"/>
  <c r="D30" i="2"/>
  <c r="O308" i="12"/>
  <c r="O211" i="12"/>
  <c r="AM278" i="13"/>
  <c r="AF220" i="6"/>
  <c r="AF236" i="6" s="1"/>
  <c r="AF216" i="6"/>
  <c r="AF33" i="6" s="1"/>
  <c r="AF35" i="6" s="1"/>
  <c r="AF38" i="6" s="1"/>
  <c r="AF36" i="6" s="1"/>
  <c r="AF284" i="6"/>
  <c r="U165" i="8"/>
  <c r="W161" i="6"/>
  <c r="M221" i="9"/>
  <c r="M237" i="9" s="1"/>
  <c r="AH178" i="5"/>
  <c r="AP59" i="3"/>
  <c r="K422" i="3"/>
  <c r="L223" i="13"/>
  <c r="K210" i="10"/>
  <c r="K307" i="10"/>
  <c r="B422" i="3"/>
  <c r="J111" i="10"/>
  <c r="J238" i="10" s="1"/>
  <c r="J159" i="10"/>
  <c r="B79" i="5"/>
  <c r="U180" i="10"/>
  <c r="AJ495" i="3"/>
  <c r="H177" i="5"/>
  <c r="AD178" i="6"/>
  <c r="AD162" i="6" s="1"/>
  <c r="Q288" i="6"/>
  <c r="AN21" i="3"/>
  <c r="AQ84" i="3"/>
  <c r="K113" i="12"/>
  <c r="K161" i="12"/>
  <c r="J85" i="12"/>
  <c r="J101" i="12" s="1"/>
  <c r="AM266" i="8"/>
  <c r="AM287" i="8"/>
  <c r="S224" i="13"/>
  <c r="AP150" i="3"/>
  <c r="AN135" i="8"/>
  <c r="AD116" i="13"/>
  <c r="AD243" i="13" s="1"/>
  <c r="AD164" i="13"/>
  <c r="W115" i="13"/>
  <c r="W242" i="13" s="1"/>
  <c r="W163" i="13"/>
  <c r="AB81" i="13"/>
  <c r="AB97" i="13" s="1"/>
  <c r="O106" i="9"/>
  <c r="O233" i="9" s="1"/>
  <c r="O154" i="9"/>
  <c r="AC83" i="13"/>
  <c r="AC99" i="13" s="1"/>
  <c r="Q81" i="10"/>
  <c r="Q97" i="10" s="1"/>
  <c r="I176" i="9"/>
  <c r="U182" i="12"/>
  <c r="Q208" i="5"/>
  <c r="Q305" i="5"/>
  <c r="AN132" i="13"/>
  <c r="AM156" i="3"/>
  <c r="H287" i="6"/>
  <c r="D166" i="3"/>
  <c r="E222" i="5"/>
  <c r="E238" i="5" s="1"/>
  <c r="AA107" i="9"/>
  <c r="AA234" i="9" s="1"/>
  <c r="AA155" i="9"/>
  <c r="Z113" i="10"/>
  <c r="Z161" i="10"/>
  <c r="AG105" i="6"/>
  <c r="AG23" i="6" s="1"/>
  <c r="AG25" i="6" s="1"/>
  <c r="AG28" i="6" s="1"/>
  <c r="AG26" i="6" s="1"/>
  <c r="AG109" i="6"/>
  <c r="AG157" i="6"/>
  <c r="AI291" i="8"/>
  <c r="Z180" i="11"/>
  <c r="M183" i="3"/>
  <c r="L107" i="9"/>
  <c r="L155" i="9"/>
  <c r="AK291" i="8"/>
  <c r="S111" i="5"/>
  <c r="S159" i="5"/>
  <c r="C112" i="13"/>
  <c r="C160" i="13"/>
  <c r="AP14" i="3"/>
  <c r="AP483" i="3" s="1"/>
  <c r="AP499" i="3" s="1"/>
  <c r="AL495" i="3"/>
  <c r="V178" i="6"/>
  <c r="V162" i="6"/>
  <c r="F106" i="9"/>
  <c r="F154" i="9"/>
  <c r="AE112" i="13"/>
  <c r="AE160" i="13"/>
  <c r="AO54" i="3"/>
  <c r="AR54" i="3" s="1"/>
  <c r="I421" i="3"/>
  <c r="I293" i="3" s="1"/>
  <c r="I373" i="3" s="1"/>
  <c r="AF162" i="6"/>
  <c r="AF178" i="6"/>
  <c r="M173" i="9"/>
  <c r="M157" i="9"/>
  <c r="M168" i="8"/>
  <c r="M184" i="8"/>
  <c r="V182" i="8"/>
  <c r="V166" i="8" s="1"/>
  <c r="K226" i="13"/>
  <c r="K83" i="13"/>
  <c r="K99" i="13" s="1"/>
  <c r="W182" i="8"/>
  <c r="W166" i="8" s="1"/>
  <c r="Q183" i="12"/>
  <c r="AI250" i="3"/>
  <c r="AA89" i="13"/>
  <c r="AA105" i="13" s="1"/>
  <c r="AA121" i="13" s="1"/>
  <c r="AK468" i="3"/>
  <c r="J211" i="13"/>
  <c r="J388" i="13"/>
  <c r="AO260" i="3"/>
  <c r="AN260" i="3"/>
  <c r="AM260" i="3"/>
  <c r="Y82" i="10"/>
  <c r="Y98" i="10" s="1"/>
  <c r="O210" i="10"/>
  <c r="O307" i="10"/>
  <c r="C210" i="10"/>
  <c r="C307" i="10"/>
  <c r="F211" i="10"/>
  <c r="F308" i="10"/>
  <c r="AT182" i="3"/>
  <c r="E371" i="3"/>
  <c r="B114" i="10"/>
  <c r="B162" i="10"/>
  <c r="AJ7" i="13"/>
  <c r="X180" i="8"/>
  <c r="AL59" i="8"/>
  <c r="AN59" i="8" s="1"/>
  <c r="AS91" i="3"/>
  <c r="D110" i="5"/>
  <c r="D237" i="5" s="1"/>
  <c r="D158" i="5"/>
  <c r="S211" i="10"/>
  <c r="S308" i="10"/>
  <c r="L95" i="10"/>
  <c r="M208" i="5"/>
  <c r="M305" i="5"/>
  <c r="W182" i="3"/>
  <c r="V81" i="10"/>
  <c r="V97" i="10" s="1"/>
  <c r="AN280" i="3"/>
  <c r="AM280" i="3"/>
  <c r="AJ15" i="8"/>
  <c r="AJ20" i="8" s="1"/>
  <c r="AJ18" i="8"/>
  <c r="O304" i="6"/>
  <c r="AJ452" i="3"/>
  <c r="AJ494" i="3" s="1"/>
  <c r="AJ19" i="3"/>
  <c r="AJ11" i="3"/>
  <c r="AJ16" i="3" s="1"/>
  <c r="R310" i="12"/>
  <c r="R213" i="12"/>
  <c r="H243" i="13"/>
  <c r="N106" i="9"/>
  <c r="N154" i="9"/>
  <c r="N112" i="10"/>
  <c r="N160" i="10"/>
  <c r="X114" i="12"/>
  <c r="X162" i="12"/>
  <c r="B180" i="13"/>
  <c r="B164" i="13"/>
  <c r="AC305" i="6"/>
  <c r="O287" i="6"/>
  <c r="K179" i="10"/>
  <c r="P173" i="9"/>
  <c r="Y110" i="5"/>
  <c r="Y158" i="5"/>
  <c r="T83" i="12"/>
  <c r="T99" i="12" s="1"/>
  <c r="AP389" i="13"/>
  <c r="AI109" i="3"/>
  <c r="AI125" i="3" s="1"/>
  <c r="AI252" i="3" s="1"/>
  <c r="AI100" i="3"/>
  <c r="AI99" i="3"/>
  <c r="AI108" i="3"/>
  <c r="AI124" i="3" s="1"/>
  <c r="AI251" i="3" s="1"/>
  <c r="AI104" i="3"/>
  <c r="AI120" i="3" s="1"/>
  <c r="AI247" i="3" s="1"/>
  <c r="AI98" i="3"/>
  <c r="AI105" i="3"/>
  <c r="AI121" i="3" s="1"/>
  <c r="AI102" i="3"/>
  <c r="AI118" i="3" s="1"/>
  <c r="AI103" i="3"/>
  <c r="AI119" i="3" s="1"/>
  <c r="AI106" i="3"/>
  <c r="AI122" i="3" s="1"/>
  <c r="AI107" i="3"/>
  <c r="AI123" i="3" s="1"/>
  <c r="AI101" i="3"/>
  <c r="AI117" i="3" s="1"/>
  <c r="J178" i="6"/>
  <c r="T84" i="12"/>
  <c r="T100" i="12" s="1"/>
  <c r="G177" i="5"/>
  <c r="AB82" i="10"/>
  <c r="AB98" i="10" s="1"/>
  <c r="AE114" i="13"/>
  <c r="AE162" i="13"/>
  <c r="AO138" i="3"/>
  <c r="AD173" i="9"/>
  <c r="G173" i="9"/>
  <c r="T209" i="10"/>
  <c r="T306" i="10"/>
  <c r="W164" i="13"/>
  <c r="O156" i="9"/>
  <c r="Q422" i="3"/>
  <c r="S83" i="13"/>
  <c r="S99" i="13" s="1"/>
  <c r="AK621" i="3"/>
  <c r="AK622" i="3"/>
  <c r="AK625" i="3"/>
  <c r="AK623" i="3"/>
  <c r="AK626" i="3"/>
  <c r="B84" i="10"/>
  <c r="B100" i="10" s="1"/>
  <c r="M83" i="13"/>
  <c r="M99" i="13" s="1"/>
  <c r="F223" i="13"/>
  <c r="N114" i="12"/>
  <c r="N162" i="12"/>
  <c r="AG220" i="6"/>
  <c r="AG284" i="6"/>
  <c r="Z387" i="13"/>
  <c r="Z210" i="13"/>
  <c r="R182" i="3"/>
  <c r="R166" i="3" s="1"/>
  <c r="AR389" i="13"/>
  <c r="Z84" i="10"/>
  <c r="Z100" i="10" s="1"/>
  <c r="Z116" i="10" s="1"/>
  <c r="K213" i="12"/>
  <c r="K310" i="12"/>
  <c r="C113" i="13"/>
  <c r="C161" i="13"/>
  <c r="E95" i="10"/>
  <c r="O225" i="12"/>
  <c r="AR147" i="3"/>
  <c r="AN147" i="3"/>
  <c r="AN157" i="3" s="1"/>
  <c r="J219" i="9"/>
  <c r="J235" i="9" s="1"/>
  <c r="AG222" i="6"/>
  <c r="AG286" i="6"/>
  <c r="F225" i="13"/>
  <c r="AE284" i="6"/>
  <c r="AE216" i="6"/>
  <c r="AE33" i="6" s="1"/>
  <c r="AE35" i="6" s="1"/>
  <c r="AE38" i="6" s="1"/>
  <c r="AE36" i="6" s="1"/>
  <c r="AE220" i="6"/>
  <c r="AE236" i="6" s="1"/>
  <c r="AM264" i="13"/>
  <c r="K116" i="12"/>
  <c r="K164" i="12"/>
  <c r="AO279" i="8"/>
  <c r="S178" i="5"/>
  <c r="Y76" i="9"/>
  <c r="Y92" i="9" s="1"/>
  <c r="W113" i="12"/>
  <c r="W161" i="12"/>
  <c r="Y181" i="12"/>
  <c r="Y165" i="12" s="1"/>
  <c r="I211" i="10"/>
  <c r="I308" i="10"/>
  <c r="I114" i="13"/>
  <c r="I162" i="13"/>
  <c r="AA33" i="11"/>
  <c r="AB234" i="11"/>
  <c r="I112" i="10"/>
  <c r="I160" i="10"/>
  <c r="O110" i="5"/>
  <c r="O158" i="5"/>
  <c r="S115" i="12"/>
  <c r="S163" i="12"/>
  <c r="AR72" i="3"/>
  <c r="AB186" i="3"/>
  <c r="AJ139" i="8"/>
  <c r="AJ160" i="8"/>
  <c r="D183" i="13"/>
  <c r="D85" i="12"/>
  <c r="D101" i="12" s="1"/>
  <c r="D117" i="12" s="1"/>
  <c r="J183" i="3"/>
  <c r="O82" i="9"/>
  <c r="O98" i="9" s="1"/>
  <c r="O114" i="9" s="1"/>
  <c r="L96" i="12"/>
  <c r="F182" i="13"/>
  <c r="G238" i="5"/>
  <c r="O112" i="5"/>
  <c r="O160" i="5"/>
  <c r="T95" i="10"/>
  <c r="I223" i="10"/>
  <c r="AF224" i="6"/>
  <c r="AF240" i="6" s="1"/>
  <c r="AF288" i="6"/>
  <c r="O221" i="5"/>
  <c r="O237" i="5" s="1"/>
  <c r="AK423" i="3"/>
  <c r="Q181" i="13"/>
  <c r="X83" i="10"/>
  <c r="X99" i="10" s="1"/>
  <c r="V115" i="13"/>
  <c r="V163" i="13"/>
  <c r="Z95" i="10"/>
  <c r="AF83" i="13"/>
  <c r="AF99" i="13" s="1"/>
  <c r="J307" i="6"/>
  <c r="J116" i="12"/>
  <c r="J164" i="12"/>
  <c r="C115" i="13"/>
  <c r="C163" i="13"/>
  <c r="AB113" i="10"/>
  <c r="AB161" i="10"/>
  <c r="K223" i="12"/>
  <c r="K239" i="12" s="1"/>
  <c r="AR84" i="3"/>
  <c r="AL55" i="13"/>
  <c r="J156" i="9"/>
  <c r="U111" i="10"/>
  <c r="U238" i="10" s="1"/>
  <c r="U159" i="10"/>
  <c r="B226" i="10"/>
  <c r="B240" i="12"/>
  <c r="AC175" i="3"/>
  <c r="E28" i="2"/>
  <c r="S226" i="12"/>
  <c r="F114" i="12"/>
  <c r="F241" i="12" s="1"/>
  <c r="F162" i="12"/>
  <c r="AX182" i="3"/>
  <c r="Z223" i="13"/>
  <c r="Z80" i="13"/>
  <c r="Z96" i="13" s="1"/>
  <c r="AB89" i="13"/>
  <c r="AB105" i="13" s="1"/>
  <c r="AB121" i="13" s="1"/>
  <c r="Y80" i="10"/>
  <c r="Y96" i="10" s="1"/>
  <c r="N306" i="6"/>
  <c r="AC174" i="9"/>
  <c r="J82" i="10"/>
  <c r="J225" i="10" s="1"/>
  <c r="AD225" i="13"/>
  <c r="AD241" i="13" s="1"/>
  <c r="AB372" i="3"/>
  <c r="AB169" i="3"/>
  <c r="L182" i="13"/>
  <c r="AQ181" i="3"/>
  <c r="B83" i="12"/>
  <c r="B99" i="12" s="1"/>
  <c r="E11" i="2"/>
  <c r="AC16" i="3"/>
  <c r="H291" i="8"/>
  <c r="H307" i="8"/>
  <c r="AG177" i="5"/>
  <c r="M311" i="8"/>
  <c r="M295" i="8" s="1"/>
  <c r="N77" i="9"/>
  <c r="N93" i="9" s="1"/>
  <c r="N220" i="9"/>
  <c r="O113" i="10"/>
  <c r="O161" i="10"/>
  <c r="I204" i="9"/>
  <c r="I301" i="9"/>
  <c r="V294" i="3"/>
  <c r="V374" i="3" s="1"/>
  <c r="V422" i="3"/>
  <c r="D113" i="10"/>
  <c r="D161" i="10"/>
  <c r="AN500" i="3"/>
  <c r="W107" i="9"/>
  <c r="W155" i="9"/>
  <c r="C184" i="13"/>
  <c r="AA85" i="13"/>
  <c r="AA101" i="13" s="1"/>
  <c r="S240" i="10"/>
  <c r="Z180" i="8"/>
  <c r="AH180" i="8"/>
  <c r="AZ389" i="13"/>
  <c r="F422" i="3"/>
  <c r="U209" i="10"/>
  <c r="U306" i="10"/>
  <c r="AN131" i="3"/>
  <c r="AP151" i="3"/>
  <c r="AR151" i="3" s="1"/>
  <c r="O112" i="13"/>
  <c r="O239" i="13" s="1"/>
  <c r="O160" i="13"/>
  <c r="AC80" i="13"/>
  <c r="AC96" i="13" s="1"/>
  <c r="P113" i="12"/>
  <c r="P161" i="12"/>
  <c r="Q114" i="13"/>
  <c r="Q162" i="13"/>
  <c r="M38" i="2"/>
  <c r="AG35" i="3"/>
  <c r="BI33" i="3"/>
  <c r="V161" i="6"/>
  <c r="AO388" i="13"/>
  <c r="T112" i="10"/>
  <c r="T160" i="10"/>
  <c r="J83" i="13"/>
  <c r="J99" i="13" s="1"/>
  <c r="Z289" i="6"/>
  <c r="Z305" i="6"/>
  <c r="P113" i="13"/>
  <c r="P161" i="13"/>
  <c r="AC177" i="5"/>
  <c r="D75" i="9"/>
  <c r="D91" i="9" s="1"/>
  <c r="T223" i="10"/>
  <c r="AE179" i="5"/>
  <c r="Q116" i="12"/>
  <c r="Q164" i="12"/>
  <c r="S188" i="3"/>
  <c r="S173" i="3" s="1"/>
  <c r="F237" i="5"/>
  <c r="AB80" i="13"/>
  <c r="AB96" i="13" s="1"/>
  <c r="O114" i="12"/>
  <c r="O162" i="12"/>
  <c r="AJ266" i="13"/>
  <c r="K183" i="3"/>
  <c r="C110" i="5"/>
  <c r="C237" i="5" s="1"/>
  <c r="C158" i="5"/>
  <c r="AH46" i="3"/>
  <c r="AH36" i="3"/>
  <c r="AH40" i="3" s="1"/>
  <c r="AH42" i="3" s="1"/>
  <c r="AH413" i="3" s="1"/>
  <c r="F114" i="13"/>
  <c r="F162" i="13"/>
  <c r="Q293" i="3"/>
  <c r="C178" i="6"/>
  <c r="C162" i="6" s="1"/>
  <c r="Q227" i="12"/>
  <c r="N295" i="3"/>
  <c r="N375" i="3" s="1"/>
  <c r="N423" i="3"/>
  <c r="AE373" i="3"/>
  <c r="J292" i="8"/>
  <c r="M14" i="4"/>
  <c r="N3" i="4" s="1"/>
  <c r="AN422" i="3"/>
  <c r="D207" i="5"/>
  <c r="D304" i="5"/>
  <c r="AJ472" i="3"/>
  <c r="AJ474" i="3" s="1"/>
  <c r="AN54" i="13"/>
  <c r="Q178" i="5"/>
  <c r="Y226" i="12"/>
  <c r="AN260" i="13"/>
  <c r="AQ260" i="13" s="1"/>
  <c r="AE183" i="8"/>
  <c r="AE167" i="8" s="1"/>
  <c r="BG182" i="13"/>
  <c r="G239" i="12"/>
  <c r="V85" i="12"/>
  <c r="V101" i="12" s="1"/>
  <c r="I109" i="5"/>
  <c r="I236" i="5" s="1"/>
  <c r="I157" i="5"/>
  <c r="Z123" i="11"/>
  <c r="Y250" i="11"/>
  <c r="AL14" i="8"/>
  <c r="AM4" i="8"/>
  <c r="AN277" i="13"/>
  <c r="O181" i="10"/>
  <c r="B115" i="10"/>
  <c r="B163" i="10"/>
  <c r="S181" i="13"/>
  <c r="AA112" i="10"/>
  <c r="AA160" i="10"/>
  <c r="W224" i="12"/>
  <c r="W240" i="12" s="1"/>
  <c r="R115" i="12"/>
  <c r="R163" i="12"/>
  <c r="X164" i="12"/>
  <c r="AP54" i="3"/>
  <c r="Q166" i="8"/>
  <c r="Q182" i="8"/>
  <c r="R210" i="10"/>
  <c r="R307" i="10"/>
  <c r="G291" i="6"/>
  <c r="G307" i="6"/>
  <c r="E226" i="12"/>
  <c r="E242" i="12" s="1"/>
  <c r="H183" i="3"/>
  <c r="H167" i="3" s="1"/>
  <c r="F179" i="10"/>
  <c r="D82" i="13"/>
  <c r="D98" i="13" s="1"/>
  <c r="N83" i="12"/>
  <c r="N99" i="12" s="1"/>
  <c r="K178" i="6"/>
  <c r="T222" i="10"/>
  <c r="AX421" i="3"/>
  <c r="S96" i="13"/>
  <c r="R114" i="12"/>
  <c r="R162" i="12"/>
  <c r="AD391" i="13"/>
  <c r="AD214" i="13"/>
  <c r="L109" i="5"/>
  <c r="L236" i="5" s="1"/>
  <c r="L157" i="5"/>
  <c r="AS51" i="3"/>
  <c r="V226" i="13"/>
  <c r="Z222" i="10"/>
  <c r="Y228" i="13"/>
  <c r="Y244" i="13" s="1"/>
  <c r="P183" i="12"/>
  <c r="J290" i="6"/>
  <c r="J227" i="12"/>
  <c r="C226" i="13"/>
  <c r="AB224" i="10"/>
  <c r="V95" i="10"/>
  <c r="Q181" i="10"/>
  <c r="AM131" i="3"/>
  <c r="AO131" i="3" s="1"/>
  <c r="L113" i="10"/>
  <c r="L161" i="10"/>
  <c r="J173" i="9"/>
  <c r="J157" i="9"/>
  <c r="AN155" i="8"/>
  <c r="Z183" i="3"/>
  <c r="K14" i="4"/>
  <c r="L3" i="4" s="1"/>
  <c r="AL422" i="3"/>
  <c r="AB86" i="13"/>
  <c r="AB102" i="13" s="1"/>
  <c r="AB118" i="13" s="1"/>
  <c r="L114" i="13"/>
  <c r="L162" i="13"/>
  <c r="Y162" i="6"/>
  <c r="Y178" i="6"/>
  <c r="AH246" i="3"/>
  <c r="B95" i="10"/>
  <c r="AO54" i="8"/>
  <c r="N208" i="5"/>
  <c r="N305" i="5"/>
  <c r="M423" i="3"/>
  <c r="M295" i="3" s="1"/>
  <c r="J307" i="10"/>
  <c r="J210" i="10"/>
  <c r="W204" i="9"/>
  <c r="W301" i="9"/>
  <c r="AO181" i="8"/>
  <c r="AN241" i="8"/>
  <c r="AF112" i="13"/>
  <c r="AF160" i="13"/>
  <c r="AU58" i="3"/>
  <c r="N108" i="9"/>
  <c r="N156" i="9"/>
  <c r="B308" i="12"/>
  <c r="B211" i="12"/>
  <c r="AN132" i="3"/>
  <c r="AN141" i="3" s="1"/>
  <c r="AP258" i="13"/>
  <c r="AM467" i="3"/>
  <c r="AM495" i="3" s="1"/>
  <c r="AB6" i="11"/>
  <c r="AA14" i="11"/>
  <c r="AA15" i="11" s="1"/>
  <c r="AB9" i="11"/>
  <c r="AB11" i="11" s="1"/>
  <c r="AB16" i="11" s="1"/>
  <c r="D80" i="13"/>
  <c r="D96" i="13" s="1"/>
  <c r="C177" i="5"/>
  <c r="N211" i="13"/>
  <c r="N388" i="13"/>
  <c r="AL389" i="13"/>
  <c r="BE181" i="3"/>
  <c r="U80" i="12"/>
  <c r="U223" i="12" s="1"/>
  <c r="N223" i="10"/>
  <c r="X177" i="5"/>
  <c r="T309" i="8"/>
  <c r="G182" i="13"/>
  <c r="B306" i="6"/>
  <c r="B290" i="6" s="1"/>
  <c r="V184" i="3"/>
  <c r="L113" i="12"/>
  <c r="L161" i="12"/>
  <c r="G83" i="10"/>
  <c r="Z163" i="8"/>
  <c r="D203" i="9"/>
  <c r="D300" i="9"/>
  <c r="AU424" i="3"/>
  <c r="F112" i="13"/>
  <c r="F160" i="13"/>
  <c r="N182" i="3"/>
  <c r="N166" i="3" s="1"/>
  <c r="M153" i="9"/>
  <c r="M105" i="9"/>
  <c r="M232" i="9" s="1"/>
  <c r="AR148" i="3"/>
  <c r="F83" i="10"/>
  <c r="AG250" i="3"/>
  <c r="AM135" i="3"/>
  <c r="Y87" i="13"/>
  <c r="Y103" i="13" s="1"/>
  <c r="Y119" i="13" s="1"/>
  <c r="AQ60" i="3"/>
  <c r="M156" i="9"/>
  <c r="T81" i="10"/>
  <c r="T97" i="10" s="1"/>
  <c r="L114" i="12"/>
  <c r="L162" i="12"/>
  <c r="BB421" i="3"/>
  <c r="M373" i="3"/>
  <c r="B3" i="4"/>
  <c r="B6" i="4" s="1"/>
  <c r="AB422" i="3"/>
  <c r="G182" i="8"/>
  <c r="L225" i="12"/>
  <c r="S183" i="12"/>
  <c r="AC81" i="13"/>
  <c r="AC97" i="13" s="1"/>
  <c r="AH241" i="3"/>
  <c r="Y180" i="13"/>
  <c r="X163" i="8"/>
  <c r="L422" i="3"/>
  <c r="AM59" i="8"/>
  <c r="AO59" i="8" s="1"/>
  <c r="H113" i="10"/>
  <c r="H161" i="10"/>
  <c r="R165" i="3"/>
  <c r="AD112" i="10"/>
  <c r="AD160" i="10"/>
  <c r="AG178" i="6"/>
  <c r="AG162" i="6" s="1"/>
  <c r="AC91" i="13"/>
  <c r="AC107" i="13" s="1"/>
  <c r="AC123" i="13" s="1"/>
  <c r="D310" i="12"/>
  <c r="D213" i="12"/>
  <c r="AI289" i="3"/>
  <c r="AI225" i="3"/>
  <c r="AI221" i="3"/>
  <c r="AI33" i="3" s="1"/>
  <c r="AI35" i="3" s="1"/>
  <c r="AI44" i="3" s="1"/>
  <c r="L85" i="10"/>
  <c r="L101" i="10" s="1"/>
  <c r="L117" i="10" s="1"/>
  <c r="AB179" i="10"/>
  <c r="AZ184" i="3"/>
  <c r="AF222" i="6"/>
  <c r="AF238" i="6" s="1"/>
  <c r="AF286" i="6"/>
  <c r="N181" i="13"/>
  <c r="Q80" i="5"/>
  <c r="Q96" i="5" s="1"/>
  <c r="R105" i="9"/>
  <c r="R232" i="9" s="1"/>
  <c r="R153" i="9"/>
  <c r="E223" i="13"/>
  <c r="AU70" i="3"/>
  <c r="AL282" i="3"/>
  <c r="AK282" i="3"/>
  <c r="T109" i="5"/>
  <c r="T236" i="5" s="1"/>
  <c r="T157" i="5"/>
  <c r="AJ425" i="3"/>
  <c r="AJ297" i="3" s="1"/>
  <c r="AJ377" i="3" s="1"/>
  <c r="J166" i="3"/>
  <c r="AM278" i="3"/>
  <c r="AQ277" i="3" s="1"/>
  <c r="AK49" i="13"/>
  <c r="O210" i="9"/>
  <c r="O211" i="9"/>
  <c r="AO278" i="3"/>
  <c r="L223" i="12"/>
  <c r="Z217" i="9"/>
  <c r="AL131" i="8"/>
  <c r="AL163" i="8" s="1"/>
  <c r="X209" i="5"/>
  <c r="X306" i="5"/>
  <c r="G111" i="5"/>
  <c r="G159" i="5"/>
  <c r="AD310" i="8"/>
  <c r="O223" i="5"/>
  <c r="Q115" i="12"/>
  <c r="Q242" i="12" s="1"/>
  <c r="Q163" i="12"/>
  <c r="AQ389" i="13"/>
  <c r="AM423" i="3"/>
  <c r="AK211" i="3"/>
  <c r="AK216" i="3"/>
  <c r="AK232" i="3" s="1"/>
  <c r="AK209" i="3"/>
  <c r="AK219" i="3"/>
  <c r="AK235" i="3" s="1"/>
  <c r="AK214" i="3"/>
  <c r="AK217" i="3"/>
  <c r="AK233" i="3" s="1"/>
  <c r="AK220" i="3"/>
  <c r="AK236" i="3" s="1"/>
  <c r="AK218" i="3"/>
  <c r="AK234" i="3" s="1"/>
  <c r="AK126" i="3"/>
  <c r="AK253" i="3" s="1"/>
  <c r="AK212" i="3"/>
  <c r="AK213" i="3"/>
  <c r="AK215" i="3"/>
  <c r="AK231" i="3" s="1"/>
  <c r="AK210" i="3"/>
  <c r="R236" i="5"/>
  <c r="C173" i="9"/>
  <c r="L111" i="5"/>
  <c r="L238" i="5" s="1"/>
  <c r="L159" i="5"/>
  <c r="W114" i="12"/>
  <c r="W241" i="12" s="1"/>
  <c r="W162" i="12"/>
  <c r="P208" i="5"/>
  <c r="P305" i="5"/>
  <c r="Q165" i="8"/>
  <c r="AD184" i="13"/>
  <c r="B204" i="9"/>
  <c r="B301" i="9"/>
  <c r="C112" i="10"/>
  <c r="C160" i="10"/>
  <c r="R225" i="10"/>
  <c r="R82" i="10"/>
  <c r="R98" i="10" s="1"/>
  <c r="G290" i="6"/>
  <c r="O240" i="12"/>
  <c r="K208" i="5"/>
  <c r="K305" i="5"/>
  <c r="AI227" i="3"/>
  <c r="AI291" i="3"/>
  <c r="AI371" i="3" s="1"/>
  <c r="AJ253" i="3"/>
  <c r="AJ211" i="3"/>
  <c r="AJ216" i="3"/>
  <c r="AJ209" i="3"/>
  <c r="AJ219" i="3"/>
  <c r="AJ235" i="3" s="1"/>
  <c r="AJ214" i="3"/>
  <c r="AJ212" i="3"/>
  <c r="AJ217" i="3"/>
  <c r="AJ233" i="3" s="1"/>
  <c r="AJ220" i="3"/>
  <c r="AJ236" i="3" s="1"/>
  <c r="AJ218" i="3"/>
  <c r="AJ234" i="3" s="1"/>
  <c r="AJ126" i="3"/>
  <c r="AJ213" i="3"/>
  <c r="AJ215" i="3"/>
  <c r="AJ210" i="3"/>
  <c r="AM237" i="3"/>
  <c r="AE221" i="6"/>
  <c r="AE237" i="6" s="1"/>
  <c r="AE285" i="6"/>
  <c r="O95" i="10"/>
  <c r="AQ181" i="13"/>
  <c r="AJ450" i="3"/>
  <c r="AJ451" i="3" s="1"/>
  <c r="X223" i="5"/>
  <c r="X239" i="5" s="1"/>
  <c r="AA308" i="12"/>
  <c r="AQ137" i="13"/>
  <c r="I177" i="5"/>
  <c r="H166" i="3"/>
  <c r="AR66" i="3"/>
  <c r="AU66" i="3" s="1"/>
  <c r="X81" i="5"/>
  <c r="X97" i="5" s="1"/>
  <c r="X113" i="5" s="1"/>
  <c r="F162" i="10"/>
  <c r="U83" i="13"/>
  <c r="U99" i="13" s="1"/>
  <c r="AD293" i="8"/>
  <c r="K224" i="10"/>
  <c r="D387" i="13"/>
  <c r="D210" i="13"/>
  <c r="L182" i="12"/>
  <c r="K161" i="6"/>
  <c r="BD388" i="13"/>
  <c r="S223" i="13"/>
  <c r="W85" i="13"/>
  <c r="W101" i="13" s="1"/>
  <c r="W117" i="13" s="1"/>
  <c r="R225" i="12"/>
  <c r="AD86" i="13"/>
  <c r="AD102" i="13" s="1"/>
  <c r="AM182" i="8"/>
  <c r="AM166" i="8" s="1"/>
  <c r="I307" i="8"/>
  <c r="Q85" i="12"/>
  <c r="C114" i="12"/>
  <c r="C162" i="12"/>
  <c r="AY421" i="3"/>
  <c r="W113" i="13"/>
  <c r="W161" i="13"/>
  <c r="H81" i="12"/>
  <c r="H97" i="12" s="1"/>
  <c r="V222" i="10"/>
  <c r="AG7" i="5"/>
  <c r="C83" i="12"/>
  <c r="C99" i="12" s="1"/>
  <c r="O220" i="5"/>
  <c r="AB111" i="10"/>
  <c r="AB238" i="10" s="1"/>
  <c r="AB159" i="10"/>
  <c r="Z166" i="3"/>
  <c r="S113" i="12"/>
  <c r="S161" i="12"/>
  <c r="AB162" i="6"/>
  <c r="AB178" i="6"/>
  <c r="L173" i="9"/>
  <c r="Y227" i="12"/>
  <c r="Y243" i="12" s="1"/>
  <c r="AB83" i="13"/>
  <c r="AB99" i="13" s="1"/>
  <c r="L225" i="13"/>
  <c r="L241" i="13" s="1"/>
  <c r="X213" i="12"/>
  <c r="X310" i="12"/>
  <c r="AP424" i="3"/>
  <c r="Y161" i="6"/>
  <c r="H4" i="4"/>
  <c r="B222" i="10"/>
  <c r="AP57" i="3"/>
  <c r="AS57" i="3" s="1"/>
  <c r="N80" i="5"/>
  <c r="N96" i="5" s="1"/>
  <c r="M294" i="3"/>
  <c r="M374" i="3" s="1"/>
  <c r="AQ55" i="3"/>
  <c r="W76" i="9"/>
  <c r="W92" i="9" s="1"/>
  <c r="T219" i="9"/>
  <c r="T235" i="9" s="1"/>
  <c r="W96" i="5"/>
  <c r="D11" i="2"/>
  <c r="AB16" i="3"/>
  <c r="AY89" i="3"/>
  <c r="AF223" i="13"/>
  <c r="AA204" i="9"/>
  <c r="AA301" i="9"/>
  <c r="B114" i="12"/>
  <c r="B162" i="12"/>
  <c r="N219" i="9"/>
  <c r="AM132" i="8"/>
  <c r="Y222" i="5"/>
  <c r="Y79" i="5"/>
  <c r="AA87" i="13"/>
  <c r="AA103" i="13" s="1"/>
  <c r="AA119" i="13" s="1"/>
  <c r="R243" i="12"/>
  <c r="W96" i="13"/>
  <c r="AC113" i="10"/>
  <c r="AC161" i="10"/>
  <c r="J114" i="13"/>
  <c r="J162" i="13"/>
  <c r="O224" i="10"/>
  <c r="AH304" i="6"/>
  <c r="AD240" i="13"/>
  <c r="AD83" i="10"/>
  <c r="AD99" i="10" s="1"/>
  <c r="AD115" i="10" s="1"/>
  <c r="AA84" i="13"/>
  <c r="AA100" i="13" s="1"/>
  <c r="J112" i="13"/>
  <c r="J160" i="13"/>
  <c r="G210" i="12"/>
  <c r="G307" i="12"/>
  <c r="AB308" i="8"/>
  <c r="V165" i="8"/>
  <c r="T81" i="12"/>
  <c r="T97" i="12" s="1"/>
  <c r="T302" i="9"/>
  <c r="T205" i="9"/>
  <c r="AD113" i="10"/>
  <c r="AD161" i="10"/>
  <c r="K115" i="12"/>
  <c r="K163" i="12"/>
  <c r="T182" i="5"/>
  <c r="AB291" i="8"/>
  <c r="K111" i="10"/>
  <c r="K238" i="10" s="1"/>
  <c r="K159" i="10"/>
  <c r="AN261" i="3"/>
  <c r="D163" i="8"/>
  <c r="Y81" i="10"/>
  <c r="Y97" i="10" s="1"/>
  <c r="AK157" i="3"/>
  <c r="B225" i="10"/>
  <c r="AL183" i="3"/>
  <c r="C310" i="8"/>
  <c r="AA294" i="3"/>
  <c r="AA374" i="3" s="1"/>
  <c r="AA422" i="3"/>
  <c r="AA86" i="13"/>
  <c r="AA102" i="13" s="1"/>
  <c r="AA118" i="13" s="1"/>
  <c r="W309" i="8"/>
  <c r="R178" i="5"/>
  <c r="M80" i="5"/>
  <c r="M96" i="5" s="1"/>
  <c r="C304" i="6"/>
  <c r="C288" i="6" s="1"/>
  <c r="W84" i="12"/>
  <c r="W100" i="12" s="1"/>
  <c r="AO33" i="8"/>
  <c r="AO35" i="8" s="1"/>
  <c r="AO23" i="8"/>
  <c r="AO25" i="8" s="1"/>
  <c r="AO28" i="8" s="1"/>
  <c r="AO26" i="8" s="1"/>
  <c r="E308" i="8"/>
  <c r="S423" i="3"/>
  <c r="K112" i="12"/>
  <c r="K160" i="12"/>
  <c r="AN258" i="3"/>
  <c r="AQ257" i="3" s="1"/>
  <c r="AD114" i="13"/>
  <c r="AD162" i="13"/>
  <c r="AO74" i="3"/>
  <c r="AP149" i="3"/>
  <c r="AR149" i="3" s="1"/>
  <c r="AN309" i="8"/>
  <c r="AQ262" i="3"/>
  <c r="I83" i="10"/>
  <c r="I99" i="10" s="1"/>
  <c r="AP67" i="3"/>
  <c r="AR67" i="3" s="1"/>
  <c r="Y225" i="12"/>
  <c r="Y241" i="12" s="1"/>
  <c r="N224" i="12"/>
  <c r="N240" i="12" s="1"/>
  <c r="Z93" i="5"/>
  <c r="Z220" i="5"/>
  <c r="E225" i="13"/>
  <c r="E305" i="6"/>
  <c r="AH288" i="13"/>
  <c r="AH208" i="13" s="1"/>
  <c r="AH291" i="13"/>
  <c r="AH211" i="13" s="1"/>
  <c r="AH294" i="13"/>
  <c r="AH289" i="13"/>
  <c r="AH209" i="13" s="1"/>
  <c r="AH296" i="13"/>
  <c r="AH293" i="13"/>
  <c r="AH292" i="13"/>
  <c r="AH212" i="13" s="1"/>
  <c r="AH290" i="13"/>
  <c r="AH210" i="13" s="1"/>
  <c r="AH297" i="13"/>
  <c r="AH295" i="13"/>
  <c r="AH287" i="13"/>
  <c r="AH207" i="13" s="1"/>
  <c r="AH298" i="13"/>
  <c r="N211" i="12"/>
  <c r="N308" i="12"/>
  <c r="Q182" i="3"/>
  <c r="Q166" i="3" s="1"/>
  <c r="O112" i="10"/>
  <c r="O160" i="10"/>
  <c r="AV87" i="3"/>
  <c r="Z114" i="10"/>
  <c r="Z162" i="10"/>
  <c r="G422" i="3"/>
  <c r="G82" i="5"/>
  <c r="G98" i="5" s="1"/>
  <c r="G114" i="5" s="1"/>
  <c r="AD183" i="3"/>
  <c r="K113" i="10"/>
  <c r="K161" i="10"/>
  <c r="X81" i="10"/>
  <c r="X97" i="10" s="1"/>
  <c r="P210" i="12"/>
  <c r="P307" i="12"/>
  <c r="M111" i="10"/>
  <c r="M238" i="10" s="1"/>
  <c r="M159" i="10"/>
  <c r="O167" i="3"/>
  <c r="O183" i="3"/>
  <c r="W390" i="13"/>
  <c r="W213" i="13"/>
  <c r="J105" i="9"/>
  <c r="J232" i="9" s="1"/>
  <c r="J153" i="9"/>
  <c r="AW83" i="3"/>
  <c r="Q310" i="12"/>
  <c r="Q213" i="12"/>
  <c r="P114" i="13"/>
  <c r="P162" i="13"/>
  <c r="C241" i="12"/>
  <c r="W240" i="13"/>
  <c r="C308" i="12"/>
  <c r="C211" i="12"/>
  <c r="O109" i="5"/>
  <c r="O157" i="5"/>
  <c r="Z180" i="10"/>
  <c r="AL128" i="8"/>
  <c r="AF248" i="5"/>
  <c r="M83" i="12"/>
  <c r="M99" i="12" s="1"/>
  <c r="S240" i="12"/>
  <c r="N111" i="5"/>
  <c r="N159" i="5"/>
  <c r="L156" i="9"/>
  <c r="N114" i="13"/>
  <c r="N162" i="13"/>
  <c r="B110" i="5"/>
  <c r="B237" i="5" s="1"/>
  <c r="B158" i="5"/>
  <c r="X85" i="12"/>
  <c r="X101" i="12" s="1"/>
  <c r="X117" i="12" s="1"/>
  <c r="K182" i="12"/>
  <c r="AO138" i="8"/>
  <c r="V113" i="13"/>
  <c r="V161" i="13"/>
  <c r="BC184" i="3"/>
  <c r="I113" i="13"/>
  <c r="I161" i="13"/>
  <c r="AN57" i="13"/>
  <c r="R96" i="13"/>
  <c r="AF165" i="8"/>
  <c r="AF181" i="8"/>
  <c r="AL181" i="13"/>
  <c r="AA219" i="9"/>
  <c r="AA76" i="9"/>
  <c r="AA92" i="9" s="1"/>
  <c r="AL49" i="13"/>
  <c r="AG112" i="6"/>
  <c r="AG160" i="6"/>
  <c r="AD117" i="13"/>
  <c r="AD165" i="13"/>
  <c r="AT51" i="3"/>
  <c r="AC181" i="13"/>
  <c r="N96" i="12"/>
  <c r="C214" i="13"/>
  <c r="C391" i="13"/>
  <c r="AA180" i="8"/>
  <c r="AA164" i="8"/>
  <c r="BC388" i="13"/>
  <c r="S76" i="9"/>
  <c r="T422" i="3"/>
  <c r="BI23" i="3"/>
  <c r="M25" i="2"/>
  <c r="AG25" i="3"/>
  <c r="H290" i="8"/>
  <c r="AD423" i="3"/>
  <c r="AD295" i="3" s="1"/>
  <c r="H112" i="10"/>
  <c r="H160" i="10"/>
  <c r="G224" i="12"/>
  <c r="X176" i="9"/>
  <c r="X160" i="9"/>
  <c r="M166" i="3"/>
  <c r="K173" i="9"/>
  <c r="Z218" i="11"/>
  <c r="Z35" i="11"/>
  <c r="Z40" i="11" s="1"/>
  <c r="Z36" i="11" s="1"/>
  <c r="D177" i="5"/>
  <c r="I76" i="9"/>
  <c r="I92" i="9" s="1"/>
  <c r="B177" i="5"/>
  <c r="AX185" i="13"/>
  <c r="AH163" i="8"/>
  <c r="F293" i="3"/>
  <c r="AE223" i="13"/>
  <c r="K179" i="5"/>
  <c r="M211" i="13"/>
  <c r="M388" i="13"/>
  <c r="E107" i="9"/>
  <c r="E234" i="9" s="1"/>
  <c r="E155" i="9"/>
  <c r="AN275" i="3"/>
  <c r="E80" i="5"/>
  <c r="E96" i="5" s="1"/>
  <c r="E223" i="5"/>
  <c r="AK280" i="13"/>
  <c r="H181" i="8"/>
  <c r="H165" i="8"/>
  <c r="I292" i="3"/>
  <c r="I372" i="3" s="1"/>
  <c r="Z212" i="10"/>
  <c r="Z309" i="10"/>
  <c r="BG317" i="3"/>
  <c r="BG37" i="3" s="1"/>
  <c r="F176" i="9"/>
  <c r="AF372" i="3"/>
  <c r="S171" i="3"/>
  <c r="N225" i="12"/>
  <c r="N241" i="12" s="1"/>
  <c r="AI249" i="3"/>
  <c r="AN387" i="13"/>
  <c r="L222" i="10"/>
  <c r="M207" i="9"/>
  <c r="M304" i="9"/>
  <c r="AC95" i="10"/>
  <c r="K85" i="12"/>
  <c r="K101" i="12" s="1"/>
  <c r="E390" i="13"/>
  <c r="E213" i="13"/>
  <c r="C224" i="13"/>
  <c r="C240" i="13" s="1"/>
  <c r="AB88" i="13"/>
  <c r="AB104" i="13" s="1"/>
  <c r="AB120" i="13" s="1"/>
  <c r="R110" i="5"/>
  <c r="R158" i="5"/>
  <c r="F84" i="12"/>
  <c r="F100" i="12" s="1"/>
  <c r="F116" i="12" s="1"/>
  <c r="AG474" i="3"/>
  <c r="AG478" i="3" s="1"/>
  <c r="AG501" i="3"/>
  <c r="AH472" i="3"/>
  <c r="AH474" i="3" s="1"/>
  <c r="Y114" i="12"/>
  <c r="Y162" i="12"/>
  <c r="AE222" i="6"/>
  <c r="AE238" i="6" s="1"/>
  <c r="AE286" i="6"/>
  <c r="E114" i="13"/>
  <c r="E162" i="13"/>
  <c r="AB36" i="3"/>
  <c r="CA44" i="3"/>
  <c r="D43" i="2"/>
  <c r="AB46" i="3"/>
  <c r="Z240" i="10"/>
  <c r="AG110" i="6"/>
  <c r="AG158" i="6"/>
  <c r="M305" i="6"/>
  <c r="M289" i="6"/>
  <c r="V389" i="13"/>
  <c r="V212" i="13"/>
  <c r="AI248" i="3"/>
  <c r="Z106" i="9"/>
  <c r="Z154" i="9"/>
  <c r="N177" i="6"/>
  <c r="N161" i="6" s="1"/>
  <c r="B76" i="9"/>
  <c r="B92" i="9" s="1"/>
  <c r="C239" i="10"/>
  <c r="Z307" i="8"/>
  <c r="AK283" i="3"/>
  <c r="S208" i="5"/>
  <c r="S305" i="5"/>
  <c r="J205" i="9"/>
  <c r="J302" i="9"/>
  <c r="AC179" i="11"/>
  <c r="AP92" i="3"/>
  <c r="AP484" i="3" s="1"/>
  <c r="AQ92" i="3"/>
  <c r="AR154" i="3"/>
  <c r="AT154" i="3" s="1"/>
  <c r="AE113" i="13"/>
  <c r="AE161" i="13"/>
  <c r="R305" i="6"/>
  <c r="R289" i="6" s="1"/>
  <c r="Q105" i="9"/>
  <c r="Q232" i="9" s="1"/>
  <c r="Q153" i="9"/>
  <c r="G107" i="9"/>
  <c r="G155" i="9"/>
  <c r="AN73" i="3"/>
  <c r="AT70" i="3"/>
  <c r="AP53" i="3"/>
  <c r="W114" i="13"/>
  <c r="W162" i="13"/>
  <c r="Z225" i="10"/>
  <c r="G293" i="3"/>
  <c r="G210" i="5"/>
  <c r="G307" i="5"/>
  <c r="AD166" i="3"/>
  <c r="AK181" i="13"/>
  <c r="P82" i="12"/>
  <c r="P98" i="12" s="1"/>
  <c r="X371" i="3"/>
  <c r="AF221" i="6"/>
  <c r="AF237" i="6" s="1"/>
  <c r="AF285" i="6"/>
  <c r="O166" i="3"/>
  <c r="BB183" i="3"/>
  <c r="AO261" i="13"/>
  <c r="T305" i="6"/>
  <c r="V182" i="5"/>
  <c r="AC178" i="6"/>
  <c r="AN276" i="3"/>
  <c r="AQ275" i="3" s="1"/>
  <c r="AZ83" i="3"/>
  <c r="AV423" i="3"/>
  <c r="AK23" i="8"/>
  <c r="AK25" i="8" s="1"/>
  <c r="AK28" i="8" s="1"/>
  <c r="AK26" i="8" s="1"/>
  <c r="AK33" i="8"/>
  <c r="AK35" i="8" s="1"/>
  <c r="AK41" i="8" s="1"/>
  <c r="AK36" i="8" s="1"/>
  <c r="P225" i="13"/>
  <c r="H183" i="12"/>
  <c r="I223" i="12"/>
  <c r="B113" i="13"/>
  <c r="B161" i="13"/>
  <c r="AD112" i="13"/>
  <c r="AD160" i="13"/>
  <c r="Z163" i="10"/>
  <c r="AK139" i="8"/>
  <c r="AK160" i="8"/>
  <c r="AG232" i="5"/>
  <c r="M211" i="12"/>
  <c r="M308" i="12"/>
  <c r="O307" i="8"/>
  <c r="O291" i="8" s="1"/>
  <c r="AK55" i="13"/>
  <c r="N209" i="10"/>
  <c r="N306" i="10"/>
  <c r="AL251" i="13"/>
  <c r="AN124" i="13"/>
  <c r="AO124" i="13"/>
  <c r="B183" i="10"/>
  <c r="J294" i="3"/>
  <c r="J422" i="3"/>
  <c r="J113" i="10"/>
  <c r="J240" i="10" s="1"/>
  <c r="J161" i="10"/>
  <c r="AN75" i="3"/>
  <c r="AQ75" i="3" s="1"/>
  <c r="AR82" i="3"/>
  <c r="T173" i="9"/>
  <c r="Z211" i="12"/>
  <c r="Z308" i="12"/>
  <c r="C183" i="11"/>
  <c r="C167" i="11" s="1"/>
  <c r="V224" i="13"/>
  <c r="AZ180" i="13"/>
  <c r="Z422" i="3"/>
  <c r="I224" i="13"/>
  <c r="C11" i="2"/>
  <c r="AA16" i="3"/>
  <c r="R223" i="13"/>
  <c r="AL255" i="13"/>
  <c r="C217" i="9"/>
  <c r="AM277" i="13"/>
  <c r="AO277" i="13" s="1"/>
  <c r="AA78" i="5"/>
  <c r="U94" i="5"/>
  <c r="P112" i="12"/>
  <c r="P239" i="12" s="1"/>
  <c r="P160" i="12"/>
  <c r="AJ139" i="13"/>
  <c r="AD228" i="13"/>
  <c r="AR51" i="3"/>
  <c r="AU51" i="3" s="1"/>
  <c r="BB389" i="13"/>
  <c r="X168" i="3"/>
  <c r="X184" i="3"/>
  <c r="T96" i="13"/>
  <c r="I183" i="3"/>
  <c r="I167" i="3" s="1"/>
  <c r="N113" i="12"/>
  <c r="N161" i="12"/>
  <c r="AS388" i="13"/>
  <c r="I233" i="9"/>
  <c r="AI181" i="3"/>
  <c r="AD305" i="6"/>
  <c r="AD289" i="6"/>
  <c r="O83" i="12"/>
  <c r="O99" i="12" s="1"/>
  <c r="AJ388" i="13"/>
  <c r="AO134" i="3"/>
  <c r="I225" i="13"/>
  <c r="AN273" i="3"/>
  <c r="AR273" i="3" s="1"/>
  <c r="AS148" i="3"/>
  <c r="AA223" i="10"/>
  <c r="R226" i="12"/>
  <c r="R242" i="12" s="1"/>
  <c r="X181" i="12"/>
  <c r="BA182" i="13"/>
  <c r="T113" i="13"/>
  <c r="T161" i="13"/>
  <c r="E212" i="12"/>
  <c r="E309" i="12"/>
  <c r="P80" i="5"/>
  <c r="P96" i="5" s="1"/>
  <c r="K114" i="12"/>
  <c r="K162" i="12"/>
  <c r="N181" i="8"/>
  <c r="AH114" i="3"/>
  <c r="AH110" i="3"/>
  <c r="AH23" i="3" s="1"/>
  <c r="AH25" i="3" s="1"/>
  <c r="AH28" i="3" s="1"/>
  <c r="AH26" i="3" s="1"/>
  <c r="AH175" i="3" s="1"/>
  <c r="AH162" i="3"/>
  <c r="AE309" i="8"/>
  <c r="B180" i="8"/>
  <c r="T224" i="13"/>
  <c r="E84" i="12"/>
  <c r="E100" i="12" s="1"/>
  <c r="E116" i="12" s="1"/>
  <c r="Y112" i="12"/>
  <c r="Y160" i="12"/>
  <c r="AE292" i="8"/>
  <c r="W95" i="10"/>
  <c r="N107" i="9"/>
  <c r="N155" i="9"/>
  <c r="Z290" i="8"/>
  <c r="S80" i="5"/>
  <c r="S96" i="5" s="1"/>
  <c r="H179" i="10"/>
  <c r="AN281" i="8"/>
  <c r="AJ219" i="13"/>
  <c r="AJ35" i="13"/>
  <c r="AJ41" i="13" s="1"/>
  <c r="AJ36" i="13" s="1"/>
  <c r="AE288" i="6"/>
  <c r="AE304" i="6"/>
  <c r="W225" i="13"/>
  <c r="AB17" i="12"/>
  <c r="AB12" i="12"/>
  <c r="J177" i="5"/>
  <c r="G186" i="3"/>
  <c r="G170" i="3" s="1"/>
  <c r="V182" i="12"/>
  <c r="X82" i="10"/>
  <c r="X98" i="10" s="1"/>
  <c r="AB304" i="6"/>
  <c r="V180" i="10"/>
  <c r="X421" i="3"/>
  <c r="AJ59" i="13"/>
  <c r="L114" i="10"/>
  <c r="L162" i="10"/>
  <c r="AF223" i="6"/>
  <c r="AF239" i="6" s="1"/>
  <c r="AF287" i="6"/>
  <c r="AB180" i="11"/>
  <c r="AN58" i="13"/>
  <c r="AQ58" i="13" s="1"/>
  <c r="B160" i="13"/>
  <c r="B112" i="13"/>
  <c r="AP263" i="3"/>
  <c r="AR262" i="3" s="1"/>
  <c r="N180" i="12"/>
  <c r="AL266" i="8"/>
  <c r="AL287" i="8"/>
  <c r="P178" i="6"/>
  <c r="AR181" i="13"/>
  <c r="AD15" i="5"/>
  <c r="S114" i="12"/>
  <c r="S241" i="12" s="1"/>
  <c r="S162" i="12"/>
  <c r="I112" i="12"/>
  <c r="I160" i="12"/>
  <c r="R182" i="12"/>
  <c r="AQ256" i="13"/>
  <c r="Q211" i="13"/>
  <c r="Q388" i="13"/>
  <c r="AC181" i="8"/>
  <c r="L112" i="10"/>
  <c r="L239" i="10" s="1"/>
  <c r="L160" i="10"/>
  <c r="N81" i="10"/>
  <c r="N97" i="10" s="1"/>
  <c r="AC371" i="3"/>
  <c r="AK390" i="13"/>
  <c r="AF114" i="13"/>
  <c r="AF241" i="13" s="1"/>
  <c r="AF162" i="13"/>
  <c r="Z83" i="12"/>
  <c r="Z99" i="12" s="1"/>
  <c r="AP147" i="3"/>
  <c r="X115" i="12"/>
  <c r="X163" i="12"/>
  <c r="W371" i="3"/>
  <c r="Y181" i="10"/>
  <c r="AO133" i="3"/>
  <c r="F111" i="5"/>
  <c r="F159" i="5"/>
  <c r="AN259" i="13"/>
  <c r="C106" i="9"/>
  <c r="C154" i="9"/>
  <c r="L184" i="3"/>
  <c r="I114" i="10"/>
  <c r="I162" i="10"/>
  <c r="L205" i="9"/>
  <c r="L302" i="9"/>
  <c r="AM146" i="3"/>
  <c r="AO146" i="3" s="1"/>
  <c r="AV82" i="3"/>
  <c r="X110" i="5"/>
  <c r="X158" i="5"/>
  <c r="AI180" i="13"/>
  <c r="W180" i="10"/>
  <c r="K112" i="13"/>
  <c r="K160" i="13"/>
  <c r="O294" i="3"/>
  <c r="O374" i="3" s="1"/>
  <c r="O422" i="3"/>
  <c r="AL131" i="13"/>
  <c r="D294" i="3"/>
  <c r="D374" i="3" s="1"/>
  <c r="D422" i="3"/>
  <c r="R221" i="5"/>
  <c r="Z207" i="5"/>
  <c r="Z304" i="5"/>
  <c r="AI299" i="13"/>
  <c r="AI39" i="13"/>
  <c r="AI38" i="13" s="1"/>
  <c r="D81" i="13"/>
  <c r="D97" i="13" s="1"/>
  <c r="X79" i="10"/>
  <c r="M288" i="6"/>
  <c r="W96" i="12"/>
  <c r="U295" i="3"/>
  <c r="U375" i="3" s="1"/>
  <c r="U423" i="3"/>
  <c r="R234" i="9"/>
  <c r="AC203" i="9"/>
  <c r="AC300" i="9"/>
  <c r="K309" i="8"/>
  <c r="W89" i="9"/>
  <c r="S178" i="9"/>
  <c r="F184" i="3"/>
  <c r="F168" i="3"/>
  <c r="V109" i="5"/>
  <c r="V236" i="5" s="1"/>
  <c r="V157" i="5"/>
  <c r="Y311" i="8"/>
  <c r="AK33" i="13"/>
  <c r="AK92" i="13"/>
  <c r="AL12" i="13"/>
  <c r="AC306" i="11"/>
  <c r="N239" i="13"/>
  <c r="P238" i="5"/>
  <c r="K225" i="12"/>
  <c r="K241" i="12" s="1"/>
  <c r="AB306" i="11"/>
  <c r="B163" i="8"/>
  <c r="Q96" i="13"/>
  <c r="J220" i="9"/>
  <c r="J236" i="9" s="1"/>
  <c r="J77" i="9"/>
  <c r="J93" i="9" s="1"/>
  <c r="J109" i="9" s="1"/>
  <c r="AF224" i="13"/>
  <c r="P111" i="5"/>
  <c r="P159" i="5"/>
  <c r="T82" i="13"/>
  <c r="T98" i="13" s="1"/>
  <c r="V113" i="12"/>
  <c r="V161" i="12"/>
  <c r="Y223" i="12"/>
  <c r="AO67" i="3"/>
  <c r="W222" i="10"/>
  <c r="G84" i="13"/>
  <c r="G100" i="13" s="1"/>
  <c r="G227" i="13"/>
  <c r="N218" i="9"/>
  <c r="N234" i="9" s="1"/>
  <c r="AV184" i="13"/>
  <c r="AC308" i="12"/>
  <c r="D95" i="10"/>
  <c r="Q223" i="13"/>
  <c r="AO180" i="13"/>
  <c r="BG388" i="13"/>
  <c r="AN134" i="3"/>
  <c r="AP134" i="3" s="1"/>
  <c r="I95" i="10"/>
  <c r="R288" i="6"/>
  <c r="G218" i="9"/>
  <c r="H112" i="13"/>
  <c r="H160" i="13"/>
  <c r="AB181" i="13"/>
  <c r="AC83" i="10"/>
  <c r="AC99" i="10" s="1"/>
  <c r="AC115" i="10" s="1"/>
  <c r="W174" i="9"/>
  <c r="V224" i="12"/>
  <c r="V240" i="12" s="1"/>
  <c r="D291" i="8"/>
  <c r="D307" i="8"/>
  <c r="J241" i="12"/>
  <c r="P79" i="10"/>
  <c r="AO156" i="3"/>
  <c r="H208" i="5"/>
  <c r="H305" i="5"/>
  <c r="G389" i="13"/>
  <c r="G212" i="13"/>
  <c r="AL135" i="13"/>
  <c r="AG305" i="6"/>
  <c r="AG289" i="6" s="1"/>
  <c r="AY182" i="13"/>
  <c r="V225" i="12"/>
  <c r="D181" i="10"/>
  <c r="BT33" i="3"/>
  <c r="AI15" i="3"/>
  <c r="AI18" i="3"/>
  <c r="N180" i="10"/>
  <c r="AO276" i="13"/>
  <c r="AQ276" i="13" s="1"/>
  <c r="D222" i="10"/>
  <c r="AO153" i="8"/>
  <c r="AO155" i="8" s="1"/>
  <c r="AG185" i="3"/>
  <c r="I178" i="6"/>
  <c r="AU87" i="3"/>
  <c r="AW87" i="3" s="1"/>
  <c r="Y112" i="13"/>
  <c r="Y160" i="13"/>
  <c r="AM182" i="3"/>
  <c r="K107" i="9"/>
  <c r="K155" i="9"/>
  <c r="K239" i="10"/>
  <c r="AN276" i="13"/>
  <c r="AP276" i="13" s="1"/>
  <c r="AE287" i="6"/>
  <c r="Y182" i="3"/>
  <c r="Y166" i="3" s="1"/>
  <c r="BA182" i="3"/>
  <c r="Y227" i="13"/>
  <c r="Y243" i="13" s="1"/>
  <c r="AO136" i="13"/>
  <c r="AL274" i="13"/>
  <c r="AC77" i="5"/>
  <c r="J160" i="5"/>
  <c r="G169" i="3"/>
  <c r="AB287" i="6"/>
  <c r="X292" i="3"/>
  <c r="X372" i="3" s="1"/>
  <c r="AL48" i="13"/>
  <c r="L225" i="10"/>
  <c r="L241" i="10" s="1"/>
  <c r="AF225" i="6"/>
  <c r="AF241" i="6" s="1"/>
  <c r="AF289" i="6"/>
  <c r="AA178" i="6"/>
  <c r="AA162" i="6"/>
  <c r="I183" i="13"/>
  <c r="AW88" i="3"/>
  <c r="B223" i="13"/>
  <c r="B239" i="13" s="1"/>
  <c r="AO258" i="13"/>
  <c r="AQ149" i="3"/>
  <c r="AO75" i="3"/>
  <c r="N89" i="9"/>
  <c r="H204" i="9"/>
  <c r="H301" i="9"/>
  <c r="AS180" i="13"/>
  <c r="Q83" i="13"/>
  <c r="Q99" i="13" s="1"/>
  <c r="AE116" i="13"/>
  <c r="AE164" i="13"/>
  <c r="AO130" i="13"/>
  <c r="E181" i="8"/>
  <c r="AL165" i="8"/>
  <c r="AL181" i="8"/>
  <c r="AQ154" i="3"/>
  <c r="AS154" i="3" s="1"/>
  <c r="V114" i="13"/>
  <c r="V162" i="13"/>
  <c r="AC293" i="3"/>
  <c r="AC373" i="3" s="1"/>
  <c r="AC421" i="3"/>
  <c r="AL500" i="3"/>
  <c r="AL460" i="3"/>
  <c r="AM460" i="3" s="1"/>
  <c r="X109" i="5"/>
  <c r="X157" i="5"/>
  <c r="H390" i="13"/>
  <c r="H213" i="13"/>
  <c r="X226" i="12"/>
  <c r="X242" i="12" s="1"/>
  <c r="W421" i="3"/>
  <c r="AM130" i="8"/>
  <c r="AM162" i="8" s="1"/>
  <c r="U306" i="6"/>
  <c r="F222" i="5"/>
  <c r="R95" i="10"/>
  <c r="L167" i="3"/>
  <c r="I225" i="10"/>
  <c r="I241" i="10" s="1"/>
  <c r="AN136" i="3"/>
  <c r="AQ136" i="3" s="1"/>
  <c r="L77" i="9"/>
  <c r="L93" i="9" s="1"/>
  <c r="L109" i="9" s="1"/>
  <c r="AG111" i="6"/>
  <c r="AG159" i="6"/>
  <c r="AO59" i="3"/>
  <c r="AP458" i="3"/>
  <c r="AK135" i="13"/>
  <c r="AL137" i="8"/>
  <c r="P83" i="13"/>
  <c r="P99" i="13" s="1"/>
  <c r="D83" i="10"/>
  <c r="D99" i="10" s="1"/>
  <c r="V79" i="5"/>
  <c r="V222" i="5" s="1"/>
  <c r="E179" i="10"/>
  <c r="AW389" i="13"/>
  <c r="Y113" i="13"/>
  <c r="Y161" i="13"/>
  <c r="W165" i="3"/>
  <c r="F307" i="8"/>
  <c r="F291" i="8" s="1"/>
  <c r="I226" i="13"/>
  <c r="I242" i="13" s="1"/>
  <c r="L180" i="10"/>
  <c r="I110" i="5"/>
  <c r="I237" i="5" s="1"/>
  <c r="I158" i="5"/>
  <c r="Q14" i="4"/>
  <c r="R3" i="4" s="1"/>
  <c r="AR422" i="3"/>
  <c r="G211" i="10"/>
  <c r="G308" i="10"/>
  <c r="D239" i="10"/>
  <c r="X113" i="12"/>
  <c r="X161" i="12"/>
  <c r="L178" i="5"/>
  <c r="AB90" i="13"/>
  <c r="AB106" i="13" s="1"/>
  <c r="AB122" i="13" s="1"/>
  <c r="G178" i="6"/>
  <c r="R422" i="3"/>
  <c r="R294" i="3" s="1"/>
  <c r="E113" i="10"/>
  <c r="E161" i="10"/>
  <c r="X96" i="13"/>
  <c r="AJ23" i="8"/>
  <c r="AJ25" i="8" s="1"/>
  <c r="AJ28" i="8" s="1"/>
  <c r="AJ26" i="8" s="1"/>
  <c r="AJ33" i="8"/>
  <c r="AJ35" i="8" s="1"/>
  <c r="AJ41" i="8" s="1"/>
  <c r="AJ36" i="8" s="1"/>
  <c r="F180" i="12"/>
  <c r="H95" i="10"/>
  <c r="AH501" i="3"/>
  <c r="AH461" i="3"/>
  <c r="AH465" i="3" s="1"/>
  <c r="AK141" i="3"/>
  <c r="J223" i="13"/>
  <c r="X160" i="5"/>
  <c r="T292" i="8"/>
  <c r="F115" i="13"/>
  <c r="F163" i="13"/>
  <c r="AJ181" i="8"/>
  <c r="AE225" i="13"/>
  <c r="AC87" i="13"/>
  <c r="AC103" i="13" s="1"/>
  <c r="AC119" i="13" s="1"/>
  <c r="O114" i="13"/>
  <c r="O162" i="13"/>
  <c r="L224" i="12"/>
  <c r="Q225" i="13"/>
  <c r="E224" i="10"/>
  <c r="AA179" i="11"/>
  <c r="H308" i="10"/>
  <c r="H211" i="10"/>
  <c r="AW184" i="3"/>
  <c r="V115" i="12"/>
  <c r="V163" i="12"/>
  <c r="K291" i="6"/>
  <c r="K307" i="6"/>
  <c r="B166" i="11"/>
  <c r="B182" i="11"/>
  <c r="M167" i="8"/>
  <c r="U180" i="6"/>
  <c r="AZ89" i="3"/>
  <c r="AJ164" i="8"/>
  <c r="AT72" i="3"/>
  <c r="AC84" i="13"/>
  <c r="AC100" i="13" s="1"/>
  <c r="B224" i="10"/>
  <c r="B240" i="10" s="1"/>
  <c r="Y107" i="9"/>
  <c r="Y234" i="9" s="1"/>
  <c r="Y155" i="9"/>
  <c r="H83" i="10"/>
  <c r="H99" i="10" s="1"/>
  <c r="H115" i="10" s="1"/>
  <c r="B175" i="9"/>
  <c r="B165" i="11"/>
  <c r="D178" i="6"/>
  <c r="D162" i="6" s="1"/>
  <c r="W288" i="6"/>
  <c r="Q310" i="8"/>
  <c r="Q294" i="8"/>
  <c r="I228" i="13"/>
  <c r="I244" i="13" s="1"/>
  <c r="AR71" i="3"/>
  <c r="R175" i="9"/>
  <c r="Y292" i="3"/>
  <c r="B227" i="13"/>
  <c r="B243" i="13" s="1"/>
  <c r="AB107" i="9"/>
  <c r="AB155" i="9"/>
  <c r="AG182" i="13"/>
  <c r="K114" i="13"/>
  <c r="K162" i="13"/>
  <c r="V307" i="8"/>
  <c r="V291" i="8" s="1"/>
  <c r="T82" i="12"/>
  <c r="T98" i="12" s="1"/>
  <c r="N294" i="3"/>
  <c r="AK266" i="8"/>
  <c r="X211" i="10"/>
  <c r="X308" i="10"/>
  <c r="F111" i="10"/>
  <c r="F238" i="10" s="1"/>
  <c r="F159" i="10"/>
  <c r="AW58" i="3"/>
  <c r="P178" i="5"/>
  <c r="AG39" i="8"/>
  <c r="AG300" i="8" s="1"/>
  <c r="AG43" i="8"/>
  <c r="M181" i="10"/>
  <c r="L208" i="5"/>
  <c r="L305" i="5"/>
  <c r="X167" i="3"/>
  <c r="AP260" i="3"/>
  <c r="E112" i="13"/>
  <c r="E160" i="13"/>
  <c r="Z78" i="5"/>
  <c r="AB78" i="5" s="1"/>
  <c r="T94" i="5"/>
  <c r="L310" i="10"/>
  <c r="L213" i="10"/>
  <c r="AL23" i="8"/>
  <c r="AL25" i="8" s="1"/>
  <c r="AL28" i="8" s="1"/>
  <c r="AL26" i="8" s="1"/>
  <c r="AL33" i="8"/>
  <c r="AL35" i="8" s="1"/>
  <c r="K223" i="13"/>
  <c r="AE86" i="13"/>
  <c r="AE102" i="13" s="1"/>
  <c r="AE118" i="13" s="1"/>
  <c r="V227" i="13"/>
  <c r="V84" i="13"/>
  <c r="V100" i="13" s="1"/>
  <c r="L223" i="5"/>
  <c r="L80" i="5"/>
  <c r="L96" i="5" s="1"/>
  <c r="AG165" i="8"/>
  <c r="AG181" i="8"/>
  <c r="V181" i="13"/>
  <c r="BA388" i="13"/>
  <c r="AC75" i="9"/>
  <c r="AC91" i="9" s="1"/>
  <c r="K292" i="8"/>
  <c r="F306" i="6"/>
  <c r="F290" i="6"/>
  <c r="T210" i="13"/>
  <c r="T387" i="13"/>
  <c r="N164" i="8"/>
  <c r="AT181" i="13"/>
  <c r="P14" i="4"/>
  <c r="Q3" i="4" s="1"/>
  <c r="AQ422" i="3"/>
  <c r="O223" i="10"/>
  <c r="AL283" i="3"/>
  <c r="AL284" i="3" s="1"/>
  <c r="C232" i="9"/>
  <c r="AJ497" i="3"/>
  <c r="AK129" i="13"/>
  <c r="AM129" i="13" s="1"/>
  <c r="O111" i="5"/>
  <c r="O159" i="5"/>
  <c r="E112" i="10"/>
  <c r="E160" i="10"/>
  <c r="V177" i="9"/>
  <c r="V161" i="9"/>
  <c r="Y211" i="10"/>
  <c r="Y308" i="10"/>
  <c r="U292" i="8"/>
  <c r="U308" i="8"/>
  <c r="AN489" i="3"/>
  <c r="AH308" i="8"/>
  <c r="AH292" i="8" s="1"/>
  <c r="AC211" i="10"/>
  <c r="AC308" i="10"/>
  <c r="AO76" i="3"/>
  <c r="V114" i="12"/>
  <c r="V162" i="12"/>
  <c r="AC14" i="4"/>
  <c r="AD3" i="4" s="1"/>
  <c r="BD422" i="3"/>
  <c r="AQ138" i="3"/>
  <c r="H162" i="10"/>
  <c r="O222" i="5"/>
  <c r="O238" i="5" s="1"/>
  <c r="AE224" i="13"/>
  <c r="AR181" i="3"/>
  <c r="E223" i="10"/>
  <c r="E82" i="10"/>
  <c r="E98" i="10" s="1"/>
  <c r="U291" i="8"/>
  <c r="AA185" i="3"/>
  <c r="AA169" i="3" s="1"/>
  <c r="AC106" i="9"/>
  <c r="AC233" i="9" s="1"/>
  <c r="AC154" i="9"/>
  <c r="AN272" i="13"/>
  <c r="AP272" i="13" s="1"/>
  <c r="E210" i="10"/>
  <c r="E307" i="10"/>
  <c r="H223" i="13"/>
  <c r="L89" i="9"/>
  <c r="AM278" i="8"/>
  <c r="AO278" i="8" s="1"/>
  <c r="AA180" i="12"/>
  <c r="B86" i="13"/>
  <c r="B102" i="13" s="1"/>
  <c r="B118" i="13" s="1"/>
  <c r="H107" i="9"/>
  <c r="H234" i="9" s="1"/>
  <c r="H155" i="9"/>
  <c r="AJ268" i="3"/>
  <c r="AY85" i="3"/>
  <c r="D290" i="8"/>
  <c r="Q95" i="10"/>
  <c r="H80" i="5"/>
  <c r="H96" i="5" s="1"/>
  <c r="AG288" i="6"/>
  <c r="Z306" i="11"/>
  <c r="K111" i="5"/>
  <c r="K238" i="5" s="1"/>
  <c r="K159" i="5"/>
  <c r="L106" i="9"/>
  <c r="L233" i="9" s="1"/>
  <c r="L154" i="9"/>
  <c r="C422" i="3"/>
  <c r="P203" i="9"/>
  <c r="P300" i="9"/>
  <c r="AP258" i="3"/>
  <c r="R15" i="3"/>
  <c r="R18" i="3"/>
  <c r="AG168" i="3"/>
  <c r="E180" i="12"/>
  <c r="AR4" i="3"/>
  <c r="Y223" i="13"/>
  <c r="Z174" i="9"/>
  <c r="K218" i="9"/>
  <c r="AP278" i="3"/>
  <c r="H174" i="9"/>
  <c r="AP155" i="3"/>
  <c r="AS155" i="3" s="1"/>
  <c r="AM73" i="3"/>
  <c r="AO73" i="3" s="1"/>
  <c r="Z240" i="12"/>
  <c r="N111" i="10"/>
  <c r="N238" i="10" s="1"/>
  <c r="N159" i="10"/>
  <c r="S107" i="9"/>
  <c r="S234" i="9" s="1"/>
  <c r="S155" i="9"/>
  <c r="Y165" i="3"/>
  <c r="AT388" i="13"/>
  <c r="AI59" i="13"/>
  <c r="W109" i="5"/>
  <c r="W236" i="5" s="1"/>
  <c r="W157" i="5"/>
  <c r="AF178" i="5"/>
  <c r="X113" i="13"/>
  <c r="X161" i="13"/>
  <c r="AT471" i="3"/>
  <c r="AJ490" i="3"/>
  <c r="AM48" i="13"/>
  <c r="AM134" i="13"/>
  <c r="AP134" i="13" s="1"/>
  <c r="AA161" i="6"/>
  <c r="P106" i="9"/>
  <c r="P154" i="9"/>
  <c r="AX88" i="3"/>
  <c r="AZ88" i="3" s="1"/>
  <c r="S308" i="8"/>
  <c r="AO140" i="3"/>
  <c r="AN135" i="3"/>
  <c r="N179" i="5"/>
  <c r="N216" i="9"/>
  <c r="AL262" i="13"/>
  <c r="AK262" i="13"/>
  <c r="AM128" i="8"/>
  <c r="X180" i="10"/>
  <c r="H113" i="13"/>
  <c r="H161" i="13"/>
  <c r="H76" i="9"/>
  <c r="H92" i="9" s="1"/>
  <c r="AI266" i="13"/>
  <c r="R113" i="12"/>
  <c r="R161" i="12"/>
  <c r="M181" i="13"/>
  <c r="AN454" i="3"/>
  <c r="AT50" i="3"/>
  <c r="AN61" i="3"/>
  <c r="AN480" i="3" s="1"/>
  <c r="B307" i="8"/>
  <c r="B291" i="8" s="1"/>
  <c r="BE423" i="3"/>
  <c r="AE227" i="13"/>
  <c r="E164" i="8"/>
  <c r="AL164" i="8"/>
  <c r="AA113" i="10"/>
  <c r="AA161" i="10"/>
  <c r="V225" i="13"/>
  <c r="AC292" i="3"/>
  <c r="AC372" i="3" s="1"/>
  <c r="AW182" i="13"/>
  <c r="O105" i="9"/>
  <c r="O153" i="9"/>
  <c r="AP146" i="3"/>
  <c r="Z184" i="13"/>
  <c r="X220" i="5"/>
  <c r="L180" i="8"/>
  <c r="L164" i="8" s="1"/>
  <c r="AE178" i="6"/>
  <c r="H228" i="13"/>
  <c r="H85" i="13"/>
  <c r="H101" i="13" s="1"/>
  <c r="N176" i="9"/>
  <c r="O212" i="13"/>
  <c r="O389" i="13"/>
  <c r="W292" i="3"/>
  <c r="W372" i="3" s="1"/>
  <c r="M96" i="13"/>
  <c r="AV183" i="3"/>
  <c r="U289" i="6"/>
  <c r="BG423" i="3"/>
  <c r="K113" i="13"/>
  <c r="K161" i="13"/>
  <c r="X178" i="6"/>
  <c r="R222" i="10"/>
  <c r="AN240" i="8"/>
  <c r="AO136" i="3"/>
  <c r="Z178" i="6"/>
  <c r="Z162" i="6"/>
  <c r="H110" i="5"/>
  <c r="H237" i="5" s="1"/>
  <c r="H158" i="5"/>
  <c r="AN152" i="3"/>
  <c r="AD95" i="10"/>
  <c r="I113" i="12"/>
  <c r="I161" i="12"/>
  <c r="AI472" i="3"/>
  <c r="AI474" i="3" s="1"/>
  <c r="R205" i="9"/>
  <c r="R302" i="9"/>
  <c r="G113" i="12"/>
  <c r="G161" i="12"/>
  <c r="U83" i="12"/>
  <c r="U99" i="12" s="1"/>
  <c r="AW421" i="3"/>
  <c r="AC231" i="13"/>
  <c r="AC247" i="13" s="1"/>
  <c r="AC88" i="13"/>
  <c r="AC104" i="13" s="1"/>
  <c r="AC120" i="13" s="1"/>
  <c r="H82" i="12"/>
  <c r="H98" i="12" s="1"/>
  <c r="AA210" i="10"/>
  <c r="AA307" i="10"/>
  <c r="N223" i="12"/>
  <c r="AC224" i="10"/>
  <c r="L83" i="13"/>
  <c r="L99" i="13" s="1"/>
  <c r="R207" i="5"/>
  <c r="R304" i="5"/>
  <c r="M113" i="12"/>
  <c r="M161" i="12"/>
  <c r="AU391" i="13"/>
  <c r="O209" i="5"/>
  <c r="O306" i="5"/>
  <c r="AD75" i="9"/>
  <c r="AD91" i="9" s="1"/>
  <c r="U79" i="5"/>
  <c r="U222" i="5"/>
  <c r="AC308" i="8"/>
  <c r="AC292" i="8" s="1"/>
  <c r="W81" i="5"/>
  <c r="W224" i="5" s="1"/>
  <c r="O241" i="13"/>
  <c r="Q203" i="9"/>
  <c r="Q300" i="9"/>
  <c r="E421" i="3"/>
  <c r="E293" i="3" s="1"/>
  <c r="K181" i="8"/>
  <c r="K165" i="8" s="1"/>
  <c r="I304" i="6"/>
  <c r="I288" i="6" s="1"/>
  <c r="AA81" i="13"/>
  <c r="AA97" i="13" s="1"/>
  <c r="O81" i="5"/>
  <c r="O97" i="5" s="1"/>
  <c r="S211" i="13"/>
  <c r="S388" i="13"/>
  <c r="X224" i="12"/>
  <c r="AS82" i="3"/>
  <c r="R82" i="13"/>
  <c r="R98" i="13" s="1"/>
  <c r="AB85" i="13"/>
  <c r="AB101" i="13" s="1"/>
  <c r="AB117" i="13" s="1"/>
  <c r="AU184" i="3"/>
  <c r="O181" i="13"/>
  <c r="R387" i="13"/>
  <c r="R210" i="13"/>
  <c r="P224" i="13"/>
  <c r="AO139" i="3"/>
  <c r="AB180" i="8"/>
  <c r="AB164" i="8"/>
  <c r="Y115" i="12"/>
  <c r="Y163" i="12"/>
  <c r="S181" i="8"/>
  <c r="S165" i="8"/>
  <c r="AD115" i="13"/>
  <c r="AD163" i="13"/>
  <c r="V226" i="12"/>
  <c r="AB15" i="12"/>
  <c r="AC6" i="12"/>
  <c r="AD5" i="12" s="1"/>
  <c r="AC15" i="12" s="1"/>
  <c r="AL280" i="13"/>
  <c r="O112" i="12"/>
  <c r="O239" i="12" s="1"/>
  <c r="O160" i="12"/>
  <c r="K243" i="12"/>
  <c r="D106" i="9"/>
  <c r="D233" i="9" s="1"/>
  <c r="D154" i="9"/>
  <c r="P181" i="13"/>
  <c r="U224" i="12"/>
  <c r="U81" i="12"/>
  <c r="U97" i="12" s="1"/>
  <c r="AK182" i="3"/>
  <c r="B225" i="13"/>
  <c r="C164" i="8"/>
  <c r="Y204" i="9"/>
  <c r="Y301" i="9"/>
  <c r="O82" i="10"/>
  <c r="O98" i="10" s="1"/>
  <c r="B228" i="13"/>
  <c r="B244" i="13" s="1"/>
  <c r="AK266" i="13"/>
  <c r="AJ620" i="3"/>
  <c r="AK620" i="3" s="1"/>
  <c r="AJ624" i="3"/>
  <c r="AK624" i="3" s="1"/>
  <c r="AJ627" i="3"/>
  <c r="AK627" i="3" s="1"/>
  <c r="AJ621" i="3"/>
  <c r="AJ622" i="3"/>
  <c r="AJ625" i="3"/>
  <c r="AJ623" i="3"/>
  <c r="AJ626" i="3"/>
  <c r="K226" i="12"/>
  <c r="AJ180" i="13"/>
  <c r="AD177" i="5"/>
  <c r="S83" i="10"/>
  <c r="S99" i="10" s="1"/>
  <c r="C117" i="13"/>
  <c r="C165" i="13"/>
  <c r="J183" i="8"/>
  <c r="M111" i="5"/>
  <c r="M238" i="5" s="1"/>
  <c r="M159" i="5"/>
  <c r="I86" i="13"/>
  <c r="I102" i="13" s="1"/>
  <c r="C166" i="3"/>
  <c r="C182" i="3"/>
  <c r="K372" i="3"/>
  <c r="M113" i="13"/>
  <c r="M161" i="13"/>
  <c r="R310" i="8"/>
  <c r="R294" i="8" s="1"/>
  <c r="AL632" i="3"/>
  <c r="E14" i="4"/>
  <c r="F3" i="4" s="1"/>
  <c r="F6" i="4" s="1"/>
  <c r="AF422" i="3"/>
  <c r="AF294" i="3" s="1"/>
  <c r="F181" i="8"/>
  <c r="AF181" i="13"/>
  <c r="I181" i="8"/>
  <c r="I165" i="8"/>
  <c r="AQ147" i="3"/>
  <c r="F85" i="13"/>
  <c r="F101" i="13" s="1"/>
  <c r="Z81" i="13"/>
  <c r="Z97" i="13" s="1"/>
  <c r="E222" i="10"/>
  <c r="E187" i="3"/>
  <c r="E171" i="3"/>
  <c r="V94" i="5"/>
  <c r="AF211" i="13"/>
  <c r="AF388" i="13"/>
  <c r="AG5" i="13"/>
  <c r="AB91" i="13"/>
  <c r="AB107" i="13" s="1"/>
  <c r="AB123" i="13" s="1"/>
  <c r="AC182" i="12"/>
  <c r="AE391" i="13"/>
  <c r="AE214" i="13"/>
  <c r="K80" i="5"/>
  <c r="K96" i="5" s="1"/>
  <c r="AF113" i="13"/>
  <c r="AF161" i="13"/>
  <c r="U211" i="13"/>
  <c r="U388" i="13"/>
  <c r="Y207" i="5"/>
  <c r="Y304" i="5"/>
  <c r="M240" i="10"/>
  <c r="AN449" i="3"/>
  <c r="N311" i="8"/>
  <c r="N295" i="8" s="1"/>
  <c r="AO182" i="3"/>
  <c r="V209" i="10"/>
  <c r="V306" i="10"/>
  <c r="B214" i="13"/>
  <c r="B391" i="13"/>
  <c r="AF307" i="6"/>
  <c r="AF291" i="6" s="1"/>
  <c r="Y181" i="8"/>
  <c r="Y165" i="8" s="1"/>
  <c r="AO133" i="13"/>
  <c r="AQ133" i="13" s="1"/>
  <c r="C111" i="5"/>
  <c r="C238" i="5" s="1"/>
  <c r="C159" i="5"/>
  <c r="P82" i="10"/>
  <c r="P98" i="10" s="1"/>
  <c r="AO69" i="3"/>
  <c r="AP69" i="3"/>
  <c r="E177" i="5"/>
  <c r="AL9" i="8"/>
  <c r="AL11" i="8" s="1"/>
  <c r="AL16" i="8" s="1"/>
  <c r="AM7" i="8"/>
  <c r="AN183" i="3"/>
  <c r="BD182" i="13"/>
  <c r="T181" i="10"/>
  <c r="AO153" i="3"/>
  <c r="C373" i="3"/>
  <c r="AK5" i="3"/>
  <c r="AP183" i="3"/>
  <c r="P75" i="9"/>
  <c r="M294" i="8"/>
  <c r="P211" i="13"/>
  <c r="P388" i="13"/>
  <c r="R85" i="12"/>
  <c r="R101" i="12" s="1"/>
  <c r="R116" i="12"/>
  <c r="R164" i="12"/>
  <c r="Z203" i="9"/>
  <c r="Z300" i="9"/>
  <c r="AT58" i="3"/>
  <c r="E163" i="12"/>
  <c r="D211" i="10"/>
  <c r="D308" i="10"/>
  <c r="N205" i="9"/>
  <c r="N302" i="9"/>
  <c r="AO14" i="3"/>
  <c r="AO483" i="3" s="1"/>
  <c r="AO499" i="3" s="1"/>
  <c r="C86" i="13"/>
  <c r="C102" i="13" s="1"/>
  <c r="C229" i="13"/>
  <c r="AS71" i="3"/>
  <c r="V207" i="5"/>
  <c r="V304" i="5"/>
  <c r="X180" i="13"/>
  <c r="B157" i="5"/>
  <c r="B109" i="5"/>
  <c r="B236" i="5" s="1"/>
  <c r="Q112" i="12"/>
  <c r="Q239" i="12" s="1"/>
  <c r="Q160" i="12"/>
  <c r="AM108" i="8"/>
  <c r="X80" i="10"/>
  <c r="X96" i="10" s="1"/>
  <c r="AI43" i="8"/>
  <c r="AI39" i="8"/>
  <c r="AI300" i="8" s="1"/>
  <c r="U96" i="13"/>
  <c r="W115" i="12"/>
  <c r="W242" i="12" s="1"/>
  <c r="W163" i="12"/>
  <c r="AK282" i="8"/>
  <c r="AN14" i="3"/>
  <c r="AN483" i="3" s="1"/>
  <c r="AN499" i="3" s="1"/>
  <c r="AM140" i="3"/>
  <c r="AD77" i="5"/>
  <c r="Y173" i="9"/>
  <c r="AG293" i="8"/>
  <c r="AG309" i="8"/>
  <c r="AM632" i="3"/>
  <c r="AL281" i="13"/>
  <c r="B232" i="9"/>
  <c r="H80" i="12"/>
  <c r="H96" i="12" s="1"/>
  <c r="H240" i="13"/>
  <c r="X227" i="12"/>
  <c r="X243" i="12" s="1"/>
  <c r="AA178" i="5"/>
  <c r="I210" i="12"/>
  <c r="I307" i="12"/>
  <c r="T177" i="6"/>
  <c r="K183" i="13"/>
  <c r="AI388" i="13"/>
  <c r="AR50" i="3"/>
  <c r="O181" i="12"/>
  <c r="AE423" i="3"/>
  <c r="AE295" i="3" s="1"/>
  <c r="AA240" i="10"/>
  <c r="K110" i="5"/>
  <c r="K237" i="5" s="1"/>
  <c r="K158" i="5"/>
  <c r="O84" i="13"/>
  <c r="O227" i="13" s="1"/>
  <c r="AT82" i="3"/>
  <c r="H210" i="12"/>
  <c r="H307" i="12"/>
  <c r="K224" i="13"/>
  <c r="K240" i="13" s="1"/>
  <c r="X161" i="6"/>
  <c r="AK77" i="3"/>
  <c r="AK481" i="3" s="1"/>
  <c r="AK485" i="3" s="1"/>
  <c r="Z114" i="12"/>
  <c r="Z241" i="12" s="1"/>
  <c r="Z162" i="12"/>
  <c r="W218" i="9"/>
  <c r="Y288" i="6"/>
  <c r="Y304" i="6"/>
  <c r="AG223" i="6"/>
  <c r="AG287" i="6"/>
  <c r="Z161" i="6"/>
  <c r="AL53" i="13"/>
  <c r="I240" i="12"/>
  <c r="AO7" i="3" l="1"/>
  <c r="AK295" i="3"/>
  <c r="AK375" i="3" s="1"/>
  <c r="E13" i="4"/>
  <c r="E7" i="4" s="1"/>
  <c r="E11" i="4" s="1"/>
  <c r="G13" i="4"/>
  <c r="G7" i="4" s="1"/>
  <c r="G11" i="4" s="1"/>
  <c r="M8" i="2"/>
  <c r="M11" i="2" s="1"/>
  <c r="M17" i="2" s="1"/>
  <c r="M18" i="2" s="1"/>
  <c r="AU137" i="3"/>
  <c r="AW137" i="3" s="1"/>
  <c r="AV137" i="3"/>
  <c r="AS271" i="13"/>
  <c r="AR271" i="13"/>
  <c r="AT271" i="13" s="1"/>
  <c r="AV271" i="13" s="1"/>
  <c r="AU137" i="13"/>
  <c r="AT151" i="3"/>
  <c r="AB229" i="13"/>
  <c r="AB245" i="13" s="1"/>
  <c r="C244" i="13"/>
  <c r="D222" i="5"/>
  <c r="P224" i="10"/>
  <c r="AM273" i="13"/>
  <c r="AQ273" i="13" s="1"/>
  <c r="AO273" i="13"/>
  <c r="AP52" i="13"/>
  <c r="AT52" i="13" s="1"/>
  <c r="AC165" i="13"/>
  <c r="I239" i="10"/>
  <c r="M226" i="13"/>
  <c r="AP140" i="3"/>
  <c r="L240" i="13"/>
  <c r="AS137" i="13"/>
  <c r="AB234" i="9"/>
  <c r="F242" i="13"/>
  <c r="AS60" i="3"/>
  <c r="AP275" i="13"/>
  <c r="W224" i="10"/>
  <c r="AL141" i="3"/>
  <c r="AS68" i="3"/>
  <c r="AN56" i="13"/>
  <c r="AT137" i="13"/>
  <c r="AC225" i="13"/>
  <c r="R222" i="5"/>
  <c r="R238" i="5" s="1"/>
  <c r="Y239" i="12"/>
  <c r="AA239" i="10"/>
  <c r="B241" i="12"/>
  <c r="AL139" i="13"/>
  <c r="M241" i="13"/>
  <c r="S239" i="10"/>
  <c r="AS149" i="3"/>
  <c r="AN273" i="13"/>
  <c r="AQ271" i="13"/>
  <c r="AP261" i="3"/>
  <c r="AR261" i="3"/>
  <c r="AO129" i="8"/>
  <c r="AO161" i="8" s="1"/>
  <c r="AR52" i="3"/>
  <c r="AU52" i="3" s="1"/>
  <c r="B241" i="10"/>
  <c r="C218" i="9"/>
  <c r="C234" i="9" s="1"/>
  <c r="AN128" i="13"/>
  <c r="AQ128" i="13" s="1"/>
  <c r="O239" i="5"/>
  <c r="P233" i="9"/>
  <c r="K234" i="9"/>
  <c r="AR52" i="13"/>
  <c r="K240" i="12"/>
  <c r="R240" i="13"/>
  <c r="AO275" i="13"/>
  <c r="AQ275" i="13" s="1"/>
  <c r="AN275" i="13"/>
  <c r="P223" i="5"/>
  <c r="V240" i="13"/>
  <c r="N241" i="13"/>
  <c r="AR256" i="13"/>
  <c r="AQ263" i="13"/>
  <c r="AS263" i="13" s="1"/>
  <c r="AT263" i="13"/>
  <c r="R240" i="12"/>
  <c r="O224" i="5"/>
  <c r="B229" i="13"/>
  <c r="B245" i="13" s="1"/>
  <c r="K239" i="13"/>
  <c r="AR75" i="3"/>
  <c r="AT75" i="3" s="1"/>
  <c r="AR51" i="13"/>
  <c r="AU51" i="13" s="1"/>
  <c r="L241" i="12"/>
  <c r="AP467" i="3"/>
  <c r="AN265" i="13"/>
  <c r="AM265" i="13"/>
  <c r="AA225" i="13"/>
  <c r="AO50" i="13"/>
  <c r="J161" i="5"/>
  <c r="D223" i="13"/>
  <c r="D239" i="13" s="1"/>
  <c r="AN131" i="8"/>
  <c r="AN163" i="8" s="1"/>
  <c r="Z225" i="13"/>
  <c r="AP263" i="13"/>
  <c r="AR263" i="13"/>
  <c r="AO128" i="13"/>
  <c r="X236" i="5"/>
  <c r="Q243" i="12"/>
  <c r="S242" i="12"/>
  <c r="X240" i="12"/>
  <c r="T240" i="13"/>
  <c r="AF239" i="13"/>
  <c r="AQ67" i="3"/>
  <c r="AS151" i="3"/>
  <c r="AQ132" i="13"/>
  <c r="AO266" i="8"/>
  <c r="K241" i="13"/>
  <c r="AQ139" i="3"/>
  <c r="AS139" i="3" s="1"/>
  <c r="G234" i="9"/>
  <c r="F233" i="9"/>
  <c r="AW51" i="3"/>
  <c r="N239" i="10"/>
  <c r="AB227" i="13"/>
  <c r="AS52" i="3"/>
  <c r="R241" i="12"/>
  <c r="AQ277" i="13"/>
  <c r="AO137" i="8"/>
  <c r="AP50" i="13"/>
  <c r="V228" i="12"/>
  <c r="AP75" i="3"/>
  <c r="F240" i="13"/>
  <c r="Z239" i="10"/>
  <c r="E242" i="13"/>
  <c r="H238" i="5"/>
  <c r="AO282" i="8"/>
  <c r="W234" i="9"/>
  <c r="AN77" i="3"/>
  <c r="AN481" i="3" s="1"/>
  <c r="AB224" i="13"/>
  <c r="AB240" i="13" s="1"/>
  <c r="AB230" i="13"/>
  <c r="AB246" i="13" s="1"/>
  <c r="X225" i="13"/>
  <c r="X241" i="13" s="1"/>
  <c r="Q240" i="13"/>
  <c r="AT68" i="3"/>
  <c r="AA166" i="13"/>
  <c r="AN129" i="8"/>
  <c r="AN161" i="8" s="1"/>
  <c r="AK139" i="13"/>
  <c r="H225" i="12"/>
  <c r="AQ153" i="3"/>
  <c r="AS153" i="3" s="1"/>
  <c r="G225" i="5"/>
  <c r="G241" i="5" s="1"/>
  <c r="K240" i="10"/>
  <c r="V242" i="13"/>
  <c r="J226" i="13"/>
  <c r="F241" i="13"/>
  <c r="AP277" i="13"/>
  <c r="AU277" i="13" s="1"/>
  <c r="Q233" i="9"/>
  <c r="H240" i="10"/>
  <c r="I238" i="5"/>
  <c r="AP56" i="13"/>
  <c r="R374" i="3"/>
  <c r="AM664" i="3"/>
  <c r="AN664" i="3" s="1"/>
  <c r="AO664" i="3" s="1"/>
  <c r="AP664" i="3" s="1"/>
  <c r="AQ664" i="3" s="1"/>
  <c r="AW471" i="3"/>
  <c r="AS260" i="13"/>
  <c r="AU260" i="13" s="1"/>
  <c r="AO468" i="3"/>
  <c r="AD375" i="3"/>
  <c r="AG374" i="3"/>
  <c r="AS133" i="13"/>
  <c r="AT133" i="13"/>
  <c r="AB94" i="5"/>
  <c r="AB205" i="5"/>
  <c r="AB221" i="5" s="1"/>
  <c r="AD78" i="5"/>
  <c r="AE375" i="3"/>
  <c r="AF374" i="3"/>
  <c r="M375" i="3"/>
  <c r="E373" i="3"/>
  <c r="AT76" i="3"/>
  <c r="AS69" i="3"/>
  <c r="AO157" i="3"/>
  <c r="AQ146" i="3"/>
  <c r="AS146" i="3" s="1"/>
  <c r="U112" i="13"/>
  <c r="U239" i="13" s="1"/>
  <c r="U160" i="13"/>
  <c r="AU392" i="13"/>
  <c r="BE424" i="3"/>
  <c r="AN280" i="13"/>
  <c r="AL184" i="3"/>
  <c r="AZ390" i="13"/>
  <c r="E175" i="9"/>
  <c r="V80" i="5"/>
  <c r="V223" i="5" s="1"/>
  <c r="W294" i="3"/>
  <c r="W374" i="3" s="1"/>
  <c r="W422" i="3"/>
  <c r="AK391" i="13"/>
  <c r="AD290" i="6"/>
  <c r="AD306" i="6"/>
  <c r="Q112" i="5"/>
  <c r="Q160" i="5"/>
  <c r="AD174" i="9"/>
  <c r="I81" i="5"/>
  <c r="I97" i="5" s="1"/>
  <c r="AA179" i="5"/>
  <c r="J168" i="3"/>
  <c r="J184" i="3"/>
  <c r="AH109" i="6"/>
  <c r="AH105" i="6"/>
  <c r="AH23" i="6" s="1"/>
  <c r="AH25" i="6" s="1"/>
  <c r="AH28" i="6" s="1"/>
  <c r="AH26" i="6" s="1"/>
  <c r="AH157" i="6"/>
  <c r="B182" i="12"/>
  <c r="AX90" i="3"/>
  <c r="P81" i="5"/>
  <c r="P97" i="5" s="1"/>
  <c r="P224" i="5"/>
  <c r="AN160" i="8"/>
  <c r="K168" i="3"/>
  <c r="K184" i="3"/>
  <c r="R112" i="12"/>
  <c r="R239" i="12" s="1"/>
  <c r="R160" i="12"/>
  <c r="T311" i="12"/>
  <c r="T214" i="12"/>
  <c r="AK652" i="3"/>
  <c r="AK646" i="3"/>
  <c r="AK638" i="3"/>
  <c r="AK660" i="3"/>
  <c r="AK656" i="3"/>
  <c r="AK642" i="3"/>
  <c r="AK631" i="3"/>
  <c r="AK663" i="3"/>
  <c r="AK637" i="3"/>
  <c r="AK655" i="3"/>
  <c r="AK641" i="3"/>
  <c r="AK659" i="3"/>
  <c r="AK653" i="3"/>
  <c r="AK628" i="3"/>
  <c r="AK645" i="3"/>
  <c r="AK661" i="3"/>
  <c r="AK657" i="3"/>
  <c r="AK654" i="3"/>
  <c r="AK658" i="3"/>
  <c r="AK640" i="3"/>
  <c r="AK647" i="3"/>
  <c r="AK662" i="3"/>
  <c r="AK639" i="3"/>
  <c r="AK644" i="3"/>
  <c r="AK630" i="3"/>
  <c r="AK629" i="3"/>
  <c r="AK636" i="3"/>
  <c r="AK643" i="3"/>
  <c r="AG224" i="13"/>
  <c r="BA183" i="3"/>
  <c r="AB231" i="13"/>
  <c r="AB247" i="13" s="1"/>
  <c r="N84" i="12"/>
  <c r="N100" i="12" s="1"/>
  <c r="Q184" i="12"/>
  <c r="AS84" i="3"/>
  <c r="AO257" i="13"/>
  <c r="AK6" i="3"/>
  <c r="AK9" i="3"/>
  <c r="S179" i="9"/>
  <c r="H180" i="10"/>
  <c r="T111" i="10"/>
  <c r="T159" i="10"/>
  <c r="AP390" i="13"/>
  <c r="AT183" i="3"/>
  <c r="K295" i="3"/>
  <c r="K375" i="3" s="1"/>
  <c r="K423" i="3"/>
  <c r="AS140" i="3"/>
  <c r="H223" i="5"/>
  <c r="Z208" i="5"/>
  <c r="Z305" i="5"/>
  <c r="AC179" i="6"/>
  <c r="AC163" i="6" s="1"/>
  <c r="AD226" i="10"/>
  <c r="AD242" i="10" s="1"/>
  <c r="AM209" i="3"/>
  <c r="L4" i="4" s="1"/>
  <c r="AM219" i="3"/>
  <c r="AM235" i="3" s="1"/>
  <c r="AM214" i="3"/>
  <c r="AM212" i="3"/>
  <c r="AM217" i="3"/>
  <c r="AM233" i="3" s="1"/>
  <c r="AM210" i="3"/>
  <c r="AM126" i="3"/>
  <c r="AM253" i="3"/>
  <c r="AM216" i="3"/>
  <c r="AM232" i="3" s="1"/>
  <c r="AM211" i="3"/>
  <c r="AM218" i="3"/>
  <c r="AM234" i="3" s="1"/>
  <c r="AM213" i="3"/>
  <c r="AM215" i="3"/>
  <c r="AM220" i="3"/>
  <c r="AM236" i="3" s="1"/>
  <c r="W182" i="12"/>
  <c r="AM55" i="13"/>
  <c r="Y182" i="10"/>
  <c r="AA94" i="5"/>
  <c r="AA205" i="5"/>
  <c r="AA221" i="5" s="1"/>
  <c r="Z84" i="12"/>
  <c r="Z100" i="12" s="1"/>
  <c r="E391" i="13"/>
  <c r="E214" i="13"/>
  <c r="M212" i="13"/>
  <c r="M389" i="13"/>
  <c r="AN310" i="8"/>
  <c r="Y113" i="10"/>
  <c r="Y161" i="10"/>
  <c r="W112" i="5"/>
  <c r="W239" i="5" s="1"/>
  <c r="W160" i="5"/>
  <c r="W228" i="13"/>
  <c r="W244" i="13" s="1"/>
  <c r="K209" i="5"/>
  <c r="K306" i="5"/>
  <c r="AM282" i="3"/>
  <c r="AU271" i="13"/>
  <c r="S182" i="13"/>
  <c r="AC112" i="13"/>
  <c r="AC160" i="13"/>
  <c r="AA117" i="13"/>
  <c r="AA165" i="13"/>
  <c r="AC175" i="9"/>
  <c r="S226" i="13"/>
  <c r="AB225" i="10"/>
  <c r="T115" i="12"/>
  <c r="T163" i="12"/>
  <c r="F212" i="10"/>
  <c r="F309" i="10"/>
  <c r="AN281" i="13"/>
  <c r="AB113" i="13"/>
  <c r="AB161" i="13"/>
  <c r="AR275" i="3"/>
  <c r="X211" i="13"/>
  <c r="X388" i="13"/>
  <c r="Q179" i="6"/>
  <c r="AD180" i="10"/>
  <c r="X308" i="8"/>
  <c r="Q82" i="10"/>
  <c r="Q98" i="10" s="1"/>
  <c r="W163" i="6"/>
  <c r="W179" i="6"/>
  <c r="BE390" i="13"/>
  <c r="B234" i="9"/>
  <c r="C111" i="10"/>
  <c r="C238" i="10" s="1"/>
  <c r="C159" i="10"/>
  <c r="AD181" i="8"/>
  <c r="AI182" i="8"/>
  <c r="AM14" i="8"/>
  <c r="AN4" i="8"/>
  <c r="F243" i="13"/>
  <c r="Y422" i="3"/>
  <c r="AY185" i="3"/>
  <c r="U227" i="12"/>
  <c r="AL289" i="3"/>
  <c r="AL225" i="3"/>
  <c r="AL221" i="3"/>
  <c r="AL33" i="3" s="1"/>
  <c r="AL35" i="3" s="1"/>
  <c r="AL44" i="3" s="1"/>
  <c r="R182" i="13"/>
  <c r="J240" i="13"/>
  <c r="J210" i="5"/>
  <c r="J307" i="5"/>
  <c r="H424" i="3"/>
  <c r="S302" i="9"/>
  <c r="S205" i="9"/>
  <c r="AN135" i="13"/>
  <c r="AP135" i="13" s="1"/>
  <c r="AV154" i="3"/>
  <c r="AX154" i="3" s="1"/>
  <c r="AO183" i="3"/>
  <c r="I289" i="6"/>
  <c r="I305" i="6"/>
  <c r="AJ299" i="13"/>
  <c r="AJ39" i="13"/>
  <c r="AJ38" i="13" s="1"/>
  <c r="N115" i="12"/>
  <c r="N163" i="12"/>
  <c r="P84" i="10"/>
  <c r="P100" i="10" s="1"/>
  <c r="P116" i="10" s="1"/>
  <c r="E179" i="6"/>
  <c r="AA174" i="9"/>
  <c r="U117" i="12"/>
  <c r="U165" i="12"/>
  <c r="B178" i="5"/>
  <c r="AK59" i="13"/>
  <c r="D204" i="9"/>
  <c r="D301" i="9"/>
  <c r="D218" i="9"/>
  <c r="I205" i="9"/>
  <c r="I302" i="9"/>
  <c r="Z227" i="10"/>
  <c r="Z243" i="10" s="1"/>
  <c r="B181" i="13"/>
  <c r="AP278" i="13"/>
  <c r="AO278" i="13"/>
  <c r="AR278" i="13" s="1"/>
  <c r="AO265" i="3"/>
  <c r="AM265" i="3"/>
  <c r="W82" i="5"/>
  <c r="W225" i="5" s="1"/>
  <c r="AE179" i="6"/>
  <c r="AE163" i="6"/>
  <c r="X95" i="10"/>
  <c r="S81" i="5"/>
  <c r="S97" i="5" s="1"/>
  <c r="C115" i="12"/>
  <c r="C163" i="12"/>
  <c r="Q223" i="5"/>
  <c r="I220" i="9"/>
  <c r="I77" i="9"/>
  <c r="I93" i="9" s="1"/>
  <c r="AR390" i="13"/>
  <c r="AU182" i="13"/>
  <c r="D165" i="8"/>
  <c r="D181" i="8"/>
  <c r="AM389" i="13"/>
  <c r="AC218" i="9"/>
  <c r="F185" i="3"/>
  <c r="X86" i="12"/>
  <c r="D311" i="12"/>
  <c r="D214" i="12"/>
  <c r="X178" i="5"/>
  <c r="D225" i="13"/>
  <c r="BI43" i="3"/>
  <c r="AG44" i="3"/>
  <c r="Q113" i="10"/>
  <c r="Q161" i="10"/>
  <c r="AB307" i="11"/>
  <c r="Z165" i="8"/>
  <c r="Z181" i="8"/>
  <c r="E209" i="5"/>
  <c r="E306" i="5"/>
  <c r="X223" i="10"/>
  <c r="AL43" i="8"/>
  <c r="AL41" i="8"/>
  <c r="AL36" i="8" s="1"/>
  <c r="AL39" i="8" s="1"/>
  <c r="AL300" i="8" s="1"/>
  <c r="AP500" i="3"/>
  <c r="AR136" i="13"/>
  <c r="AA227" i="13"/>
  <c r="AA243" i="13" s="1"/>
  <c r="AO130" i="8"/>
  <c r="AO162" i="8" s="1"/>
  <c r="AD118" i="13"/>
  <c r="AD166" i="13"/>
  <c r="AJ426" i="3"/>
  <c r="D228" i="12"/>
  <c r="D244" i="12" s="1"/>
  <c r="K83" i="10"/>
  <c r="K99" i="10" s="1"/>
  <c r="T96" i="12"/>
  <c r="O114" i="10"/>
  <c r="O162" i="10"/>
  <c r="AW70" i="3"/>
  <c r="AN495" i="3"/>
  <c r="AY88" i="3"/>
  <c r="BB88" i="3"/>
  <c r="AS389" i="13"/>
  <c r="G99" i="10"/>
  <c r="AP235" i="13"/>
  <c r="AF182" i="13"/>
  <c r="H81" i="5"/>
  <c r="H97" i="5" s="1"/>
  <c r="T423" i="3"/>
  <c r="X224" i="5"/>
  <c r="X240" i="5" s="1"/>
  <c r="AP135" i="3"/>
  <c r="AJ501" i="3"/>
  <c r="AJ461" i="3"/>
  <c r="AJ465" i="3" s="1"/>
  <c r="AC240" i="10"/>
  <c r="Z388" i="13"/>
  <c r="Z211" i="13"/>
  <c r="AL294" i="8"/>
  <c r="AL310" i="8"/>
  <c r="B185" i="3"/>
  <c r="Y205" i="9"/>
  <c r="Y302" i="9"/>
  <c r="BG424" i="3"/>
  <c r="BB89" i="3"/>
  <c r="AC162" i="6"/>
  <c r="AB34" i="12"/>
  <c r="AB92" i="12"/>
  <c r="T174" i="9"/>
  <c r="S92" i="9"/>
  <c r="AD184" i="3"/>
  <c r="AN293" i="8"/>
  <c r="M112" i="5"/>
  <c r="M160" i="5"/>
  <c r="Y224" i="10"/>
  <c r="Y240" i="10" s="1"/>
  <c r="K81" i="5"/>
  <c r="AD311" i="8"/>
  <c r="AN282" i="3"/>
  <c r="G183" i="8"/>
  <c r="F99" i="10"/>
  <c r="AD230" i="13"/>
  <c r="AD87" i="13"/>
  <c r="AD103" i="13" s="1"/>
  <c r="AB112" i="13"/>
  <c r="AB160" i="13"/>
  <c r="BC89" i="3"/>
  <c r="BE89" i="3" s="1"/>
  <c r="AC223" i="13"/>
  <c r="AA228" i="13"/>
  <c r="AG178" i="5"/>
  <c r="AF115" i="13"/>
  <c r="AF163" i="13"/>
  <c r="AB187" i="3"/>
  <c r="AB171" i="3" s="1"/>
  <c r="G162" i="5"/>
  <c r="G178" i="5"/>
  <c r="T226" i="12"/>
  <c r="F84" i="10"/>
  <c r="F100" i="10" s="1"/>
  <c r="F116" i="10" s="1"/>
  <c r="W167" i="8"/>
  <c r="W183" i="8"/>
  <c r="AR59" i="3"/>
  <c r="I234" i="9"/>
  <c r="AD163" i="10"/>
  <c r="X291" i="8"/>
  <c r="AN282" i="8"/>
  <c r="W162" i="6"/>
  <c r="D182" i="12"/>
  <c r="AD164" i="8"/>
  <c r="AD175" i="3"/>
  <c r="F28" i="2"/>
  <c r="AI165" i="8"/>
  <c r="AU60" i="3"/>
  <c r="AY87" i="3"/>
  <c r="Y293" i="3"/>
  <c r="Y373" i="3" s="1"/>
  <c r="B85" i="10"/>
  <c r="AK183" i="8"/>
  <c r="BB185" i="13"/>
  <c r="AY389" i="13"/>
  <c r="AB311" i="12"/>
  <c r="AR140" i="3"/>
  <c r="J82" i="5"/>
  <c r="C107" i="9"/>
  <c r="C155" i="9"/>
  <c r="AS58" i="13"/>
  <c r="AP58" i="13"/>
  <c r="H295" i="3"/>
  <c r="H375" i="3" s="1"/>
  <c r="S77" i="9"/>
  <c r="S93" i="9" s="1"/>
  <c r="E206" i="9"/>
  <c r="E303" i="9"/>
  <c r="AN287" i="8"/>
  <c r="AR139" i="3"/>
  <c r="AH305" i="6"/>
  <c r="AH289" i="6"/>
  <c r="AA230" i="13"/>
  <c r="AA246" i="13" s="1"/>
  <c r="L174" i="9"/>
  <c r="X14" i="4"/>
  <c r="Y3" i="4" s="1"/>
  <c r="AY422" i="3"/>
  <c r="I178" i="5"/>
  <c r="AN237" i="3"/>
  <c r="AK290" i="3"/>
  <c r="AK370" i="3" s="1"/>
  <c r="AK226" i="3"/>
  <c r="AD294" i="8"/>
  <c r="AN281" i="3"/>
  <c r="AM281" i="3"/>
  <c r="G166" i="8"/>
  <c r="F226" i="10"/>
  <c r="AL390" i="13"/>
  <c r="Y179" i="6"/>
  <c r="Y163" i="6"/>
  <c r="AD215" i="13"/>
  <c r="AD392" i="13"/>
  <c r="AO61" i="3"/>
  <c r="AO480" i="3" s="1"/>
  <c r="AP57" i="13"/>
  <c r="N424" i="3"/>
  <c r="AB223" i="13"/>
  <c r="AF226" i="13"/>
  <c r="AB170" i="3"/>
  <c r="AG238" i="6"/>
  <c r="AG216" i="6"/>
  <c r="AG33" i="6" s="1"/>
  <c r="AG35" i="6" s="1"/>
  <c r="AG38" i="6" s="1"/>
  <c r="AG36" i="6" s="1"/>
  <c r="G161" i="5"/>
  <c r="R86" i="12"/>
  <c r="C211" i="10"/>
  <c r="C308" i="10"/>
  <c r="K115" i="13"/>
  <c r="K242" i="13" s="1"/>
  <c r="K163" i="13"/>
  <c r="AQ278" i="13"/>
  <c r="AH182" i="3"/>
  <c r="F213" i="12"/>
  <c r="F310" i="12"/>
  <c r="L309" i="12"/>
  <c r="L212" i="12"/>
  <c r="AC232" i="13"/>
  <c r="AC248" i="13" s="1"/>
  <c r="AC229" i="13"/>
  <c r="AC245" i="13" s="1"/>
  <c r="AT91" i="3"/>
  <c r="P180" i="10"/>
  <c r="X310" i="6"/>
  <c r="X295" i="6" s="1"/>
  <c r="D165" i="12"/>
  <c r="AX390" i="13"/>
  <c r="AT261" i="3"/>
  <c r="P297" i="8"/>
  <c r="P299" i="8" s="1"/>
  <c r="P301" i="8" s="1"/>
  <c r="P313" i="8"/>
  <c r="P298" i="8" s="1"/>
  <c r="AS473" i="3"/>
  <c r="J310" i="8"/>
  <c r="J294" i="8" s="1"/>
  <c r="B310" i="10"/>
  <c r="B213" i="10"/>
  <c r="AH243" i="6"/>
  <c r="AK166" i="8"/>
  <c r="X238" i="5"/>
  <c r="T183" i="13"/>
  <c r="R182" i="8"/>
  <c r="R166" i="8"/>
  <c r="S238" i="5"/>
  <c r="AR260" i="13"/>
  <c r="S14" i="4"/>
  <c r="T3" i="4" s="1"/>
  <c r="AT422" i="3"/>
  <c r="E78" i="9"/>
  <c r="E94" i="9" s="1"/>
  <c r="AB220" i="5"/>
  <c r="Z114" i="13"/>
  <c r="Z162" i="13"/>
  <c r="P115" i="13"/>
  <c r="P163" i="13"/>
  <c r="AY183" i="13"/>
  <c r="W112" i="12"/>
  <c r="W239" i="12" s="1"/>
  <c r="W160" i="12"/>
  <c r="AB289" i="6"/>
  <c r="AB305" i="6"/>
  <c r="AG476" i="3"/>
  <c r="AG487" i="3"/>
  <c r="AG486" i="3" s="1"/>
  <c r="AG502" i="3" s="1"/>
  <c r="AG503" i="3" s="1"/>
  <c r="AG504" i="3" s="1"/>
  <c r="AG505" i="3" s="1"/>
  <c r="AG507" i="3" s="1"/>
  <c r="AG477" i="3"/>
  <c r="G226" i="12"/>
  <c r="G83" i="12"/>
  <c r="G99" i="12" s="1"/>
  <c r="J83" i="10"/>
  <c r="J99" i="10" s="1"/>
  <c r="Y215" i="12"/>
  <c r="Y312" i="12"/>
  <c r="M182" i="12"/>
  <c r="P226" i="13"/>
  <c r="AK227" i="3"/>
  <c r="AK291" i="3"/>
  <c r="AK371" i="3" s="1"/>
  <c r="P184" i="12"/>
  <c r="O225" i="9"/>
  <c r="O241" i="9" s="1"/>
  <c r="P112" i="10"/>
  <c r="P160" i="10"/>
  <c r="AO424" i="3"/>
  <c r="AE87" i="13"/>
  <c r="AE103" i="13" s="1"/>
  <c r="AE167" i="13" s="1"/>
  <c r="B308" i="8"/>
  <c r="W293" i="3"/>
  <c r="W373" i="3" s="1"/>
  <c r="AK472" i="3"/>
  <c r="AK474" i="3" s="1"/>
  <c r="AK497" i="3"/>
  <c r="AI293" i="8"/>
  <c r="AI309" i="8"/>
  <c r="AN265" i="3"/>
  <c r="U183" i="13"/>
  <c r="AT56" i="3"/>
  <c r="P424" i="3"/>
  <c r="F209" i="5"/>
  <c r="F306" i="5"/>
  <c r="AI292" i="8"/>
  <c r="C76" i="9"/>
  <c r="C92" i="9" s="1"/>
  <c r="AQ56" i="3"/>
  <c r="AU56" i="3" s="1"/>
  <c r="F81" i="5"/>
  <c r="F97" i="5" s="1"/>
  <c r="AL282" i="13"/>
  <c r="Y241" i="13"/>
  <c r="X179" i="6"/>
  <c r="H214" i="13"/>
  <c r="H391" i="13"/>
  <c r="M84" i="12"/>
  <c r="N309" i="12"/>
  <c r="N212" i="12"/>
  <c r="AB115" i="13"/>
  <c r="AB163" i="13"/>
  <c r="B84" i="12"/>
  <c r="B100" i="12" s="1"/>
  <c r="AS138" i="3"/>
  <c r="H209" i="5"/>
  <c r="H306" i="5"/>
  <c r="I115" i="10"/>
  <c r="I163" i="10"/>
  <c r="AN137" i="8"/>
  <c r="AN139" i="8" s="1"/>
  <c r="W182" i="13"/>
  <c r="AS423" i="3"/>
  <c r="BG185" i="3"/>
  <c r="O225" i="10"/>
  <c r="H112" i="5"/>
  <c r="H160" i="5"/>
  <c r="L86" i="10"/>
  <c r="H212" i="10"/>
  <c r="H309" i="10"/>
  <c r="I108" i="9"/>
  <c r="I156" i="9"/>
  <c r="X224" i="10"/>
  <c r="D16" i="2"/>
  <c r="AB15" i="3"/>
  <c r="D15" i="2" s="1"/>
  <c r="BM33" i="3"/>
  <c r="AB18" i="3"/>
  <c r="D18" i="2" s="1"/>
  <c r="G226" i="10"/>
  <c r="J98" i="10"/>
  <c r="I84" i="10"/>
  <c r="I100" i="10" s="1"/>
  <c r="Z226" i="13"/>
  <c r="Z83" i="13"/>
  <c r="Z99" i="13" s="1"/>
  <c r="AH86" i="13"/>
  <c r="AH102" i="13" s="1"/>
  <c r="V307" i="6"/>
  <c r="AA180" i="11"/>
  <c r="J178" i="5"/>
  <c r="I219" i="9"/>
  <c r="I235" i="9" s="1"/>
  <c r="AC94" i="5"/>
  <c r="AC205" i="5"/>
  <c r="AC221" i="5" s="1"/>
  <c r="S112" i="5"/>
  <c r="S160" i="5"/>
  <c r="K183" i="12"/>
  <c r="S166" i="8"/>
  <c r="S182" i="8"/>
  <c r="AK284" i="3"/>
  <c r="K12" i="4" s="1"/>
  <c r="K228" i="12"/>
  <c r="D227" i="10"/>
  <c r="D84" i="10"/>
  <c r="D100" i="10" s="1"/>
  <c r="AR133" i="13"/>
  <c r="AV133" i="13" s="1"/>
  <c r="H111" i="10"/>
  <c r="H238" i="10" s="1"/>
  <c r="H159" i="10"/>
  <c r="N181" i="10"/>
  <c r="K310" i="8"/>
  <c r="K294" i="8"/>
  <c r="Z213" i="10"/>
  <c r="Z310" i="10"/>
  <c r="AM141" i="3"/>
  <c r="AG236" i="6"/>
  <c r="T116" i="12"/>
  <c r="T164" i="12"/>
  <c r="R214" i="12"/>
  <c r="R311" i="12"/>
  <c r="S212" i="10"/>
  <c r="S309" i="10"/>
  <c r="C83" i="10"/>
  <c r="C99" i="10" s="1"/>
  <c r="AD179" i="6"/>
  <c r="AH179" i="5"/>
  <c r="X237" i="5"/>
  <c r="F85" i="12"/>
  <c r="F101" i="12" s="1"/>
  <c r="F117" i="12" s="1"/>
  <c r="L84" i="12"/>
  <c r="D184" i="3"/>
  <c r="Q290" i="6"/>
  <c r="Q306" i="6"/>
  <c r="P163" i="10"/>
  <c r="Z181" i="5"/>
  <c r="W85" i="12"/>
  <c r="W101" i="12" s="1"/>
  <c r="W228" i="12"/>
  <c r="BD182" i="3"/>
  <c r="AB114" i="13"/>
  <c r="AB162" i="13"/>
  <c r="AQ272" i="13"/>
  <c r="AT272" i="13" s="1"/>
  <c r="AH222" i="6"/>
  <c r="AH286" i="6"/>
  <c r="AG212" i="13"/>
  <c r="AG389" i="13"/>
  <c r="I181" i="10"/>
  <c r="AE183" i="13"/>
  <c r="U114" i="12"/>
  <c r="U162" i="12"/>
  <c r="AP257" i="3"/>
  <c r="E109" i="9"/>
  <c r="E157" i="9"/>
  <c r="AM282" i="8"/>
  <c r="AB109" i="5"/>
  <c r="AB157" i="5"/>
  <c r="Z241" i="13"/>
  <c r="F117" i="13"/>
  <c r="F165" i="13"/>
  <c r="R112" i="13"/>
  <c r="R239" i="13" s="1"/>
  <c r="R160" i="13"/>
  <c r="S296" i="3"/>
  <c r="S376" i="3" s="1"/>
  <c r="S424" i="3"/>
  <c r="D388" i="13"/>
  <c r="D211" i="13"/>
  <c r="O83" i="9"/>
  <c r="O99" i="9" s="1"/>
  <c r="O115" i="9" s="1"/>
  <c r="AI110" i="3"/>
  <c r="AI23" i="3" s="1"/>
  <c r="AI25" i="3" s="1"/>
  <c r="AI28" i="3" s="1"/>
  <c r="AI26" i="3" s="1"/>
  <c r="AI175" i="3" s="1"/>
  <c r="AI114" i="3"/>
  <c r="AI162" i="3"/>
  <c r="Y393" i="13"/>
  <c r="Y216" i="13"/>
  <c r="AH178" i="6"/>
  <c r="I83" i="12"/>
  <c r="R295" i="3"/>
  <c r="R375" i="3" s="1"/>
  <c r="R423" i="3"/>
  <c r="E227" i="12"/>
  <c r="E243" i="12" s="1"/>
  <c r="AM183" i="8"/>
  <c r="AJ289" i="3"/>
  <c r="AJ225" i="3"/>
  <c r="AJ221" i="3"/>
  <c r="AJ33" i="3" s="1"/>
  <c r="AJ35" i="3" s="1"/>
  <c r="AJ44" i="3" s="1"/>
  <c r="AI369" i="3"/>
  <c r="L183" i="13"/>
  <c r="V113" i="10"/>
  <c r="V161" i="10"/>
  <c r="I294" i="3"/>
  <c r="I374" i="3" s="1"/>
  <c r="I422" i="3"/>
  <c r="S182" i="10"/>
  <c r="AG112" i="13"/>
  <c r="AG160" i="13"/>
  <c r="K166" i="8"/>
  <c r="K182" i="8"/>
  <c r="Q112" i="13"/>
  <c r="Q160" i="13"/>
  <c r="D114" i="13"/>
  <c r="D162" i="13"/>
  <c r="O84" i="12"/>
  <c r="O227" i="12" s="1"/>
  <c r="AA234" i="13"/>
  <c r="AA250" i="13" s="1"/>
  <c r="F391" i="13"/>
  <c r="F214" i="13"/>
  <c r="AA112" i="13"/>
  <c r="AA160" i="13"/>
  <c r="N99" i="13"/>
  <c r="AE215" i="13"/>
  <c r="AE392" i="13"/>
  <c r="AE162" i="6"/>
  <c r="BD423" i="3"/>
  <c r="M226" i="12"/>
  <c r="M242" i="12" s="1"/>
  <c r="BF184" i="3"/>
  <c r="P295" i="3"/>
  <c r="R208" i="5"/>
  <c r="R305" i="5"/>
  <c r="L165" i="8"/>
  <c r="L181" i="8"/>
  <c r="Y239" i="13"/>
  <c r="I179" i="6"/>
  <c r="I163" i="6" s="1"/>
  <c r="N209" i="5"/>
  <c r="N306" i="5"/>
  <c r="M48" i="2"/>
  <c r="M40" i="2"/>
  <c r="T95" i="5"/>
  <c r="Z79" i="5"/>
  <c r="M47" i="2"/>
  <c r="M27" i="2"/>
  <c r="T303" i="9"/>
  <c r="T206" i="9"/>
  <c r="AC234" i="13"/>
  <c r="AC250" i="13" s="1"/>
  <c r="Z164" i="8"/>
  <c r="M209" i="5"/>
  <c r="M306" i="5"/>
  <c r="AB175" i="3"/>
  <c r="D28" i="2"/>
  <c r="G205" i="9"/>
  <c r="G302" i="9"/>
  <c r="P114" i="10"/>
  <c r="P162" i="10"/>
  <c r="J184" i="8"/>
  <c r="J168" i="8"/>
  <c r="AM135" i="13"/>
  <c r="T86" i="12"/>
  <c r="T102" i="12" s="1"/>
  <c r="AO251" i="13"/>
  <c r="AA231" i="13"/>
  <c r="AA247" i="13" s="1"/>
  <c r="L212" i="13"/>
  <c r="L389" i="13"/>
  <c r="AT389" i="13"/>
  <c r="W227" i="12"/>
  <c r="J292" i="6"/>
  <c r="J308" i="6"/>
  <c r="J180" i="10"/>
  <c r="L84" i="13"/>
  <c r="N206" i="9"/>
  <c r="N303" i="9"/>
  <c r="I111" i="10"/>
  <c r="I238" i="10" s="1"/>
  <c r="I159" i="10"/>
  <c r="H163" i="10"/>
  <c r="F177" i="9"/>
  <c r="AB114" i="10"/>
  <c r="AB162" i="10"/>
  <c r="K294" i="3"/>
  <c r="O182" i="12"/>
  <c r="AC84" i="10"/>
  <c r="AC100" i="10" s="1"/>
  <c r="AC116" i="10" s="1"/>
  <c r="L179" i="5"/>
  <c r="K117" i="12"/>
  <c r="K165" i="12"/>
  <c r="S226" i="10"/>
  <c r="N224" i="10"/>
  <c r="N182" i="8"/>
  <c r="C233" i="9"/>
  <c r="V183" i="5"/>
  <c r="M223" i="5"/>
  <c r="M239" i="5" s="1"/>
  <c r="AR153" i="3"/>
  <c r="AU153" i="3" s="1"/>
  <c r="Y208" i="5"/>
  <c r="Y305" i="5"/>
  <c r="AD178" i="5"/>
  <c r="R114" i="13"/>
  <c r="R162" i="13"/>
  <c r="AQ423" i="3"/>
  <c r="U181" i="6"/>
  <c r="AP136" i="3"/>
  <c r="AR136" i="3"/>
  <c r="P179" i="6"/>
  <c r="N165" i="8"/>
  <c r="I241" i="13"/>
  <c r="AL266" i="13"/>
  <c r="T290" i="6"/>
  <c r="T306" i="6"/>
  <c r="G373" i="3"/>
  <c r="BC389" i="13"/>
  <c r="X228" i="12"/>
  <c r="X244" i="12" s="1"/>
  <c r="Q214" i="12"/>
  <c r="Q311" i="12"/>
  <c r="AH85" i="13"/>
  <c r="AH101" i="13" s="1"/>
  <c r="AT260" i="3"/>
  <c r="AB309" i="8"/>
  <c r="AH288" i="6"/>
  <c r="W108" i="9"/>
  <c r="W156" i="9"/>
  <c r="L157" i="9"/>
  <c r="L12" i="4"/>
  <c r="AB423" i="3"/>
  <c r="V185" i="3"/>
  <c r="V169" i="3"/>
  <c r="AQ54" i="3"/>
  <c r="C185" i="13"/>
  <c r="AO454" i="3"/>
  <c r="Z111" i="10"/>
  <c r="Z159" i="10"/>
  <c r="Y108" i="9"/>
  <c r="Y156" i="9"/>
  <c r="Q423" i="3"/>
  <c r="AI389" i="13"/>
  <c r="AG294" i="8"/>
  <c r="AG310" i="8"/>
  <c r="T182" i="10"/>
  <c r="Y80" i="5"/>
  <c r="Y223" i="5"/>
  <c r="AF227" i="13"/>
  <c r="AF84" i="13"/>
  <c r="AF100" i="13" s="1"/>
  <c r="R225" i="13"/>
  <c r="R241" i="13" s="1"/>
  <c r="AA211" i="10"/>
  <c r="AA308" i="10"/>
  <c r="AW183" i="13"/>
  <c r="AO134" i="13"/>
  <c r="AR134" i="13" s="1"/>
  <c r="AG182" i="8"/>
  <c r="N374" i="3"/>
  <c r="U164" i="6"/>
  <c r="L240" i="12"/>
  <c r="F181" i="12"/>
  <c r="AC294" i="3"/>
  <c r="B14" i="4"/>
  <c r="C3" i="4" s="1"/>
  <c r="C6" i="4" s="1"/>
  <c r="C13" i="4" s="1"/>
  <c r="C7" i="4" s="1"/>
  <c r="C11" i="4" s="1"/>
  <c r="AC422" i="3"/>
  <c r="D308" i="8"/>
  <c r="AL33" i="13"/>
  <c r="AL92" i="13"/>
  <c r="AM12" i="13"/>
  <c r="K293" i="8"/>
  <c r="D423" i="3"/>
  <c r="D295" i="3" s="1"/>
  <c r="P162" i="6"/>
  <c r="T289" i="6"/>
  <c r="Z241" i="10"/>
  <c r="Z85" i="10"/>
  <c r="Z101" i="10" s="1"/>
  <c r="Z117" i="10" s="1"/>
  <c r="AE239" i="13"/>
  <c r="K174" i="9"/>
  <c r="AA108" i="9"/>
  <c r="AA235" i="9" s="1"/>
  <c r="AA156" i="9"/>
  <c r="AY83" i="3"/>
  <c r="R179" i="5"/>
  <c r="AB292" i="8"/>
  <c r="Y95" i="5"/>
  <c r="W219" i="9"/>
  <c r="AB179" i="6"/>
  <c r="AB163" i="6" s="1"/>
  <c r="AW137" i="13"/>
  <c r="AJ226" i="3"/>
  <c r="AJ290" i="3"/>
  <c r="AJ370" i="3" s="1"/>
  <c r="R114" i="10"/>
  <c r="R241" i="10" s="1"/>
  <c r="R162" i="10"/>
  <c r="AK229" i="3"/>
  <c r="AK293" i="3"/>
  <c r="AK373" i="3" s="1"/>
  <c r="AZ185" i="3"/>
  <c r="AB294" i="3"/>
  <c r="V168" i="3"/>
  <c r="S172" i="3"/>
  <c r="S174" i="3" s="1"/>
  <c r="Z306" i="6"/>
  <c r="H308" i="8"/>
  <c r="B242" i="10"/>
  <c r="Y219" i="9"/>
  <c r="AT147" i="3"/>
  <c r="Q294" i="3"/>
  <c r="Q374" i="3" s="1"/>
  <c r="T227" i="12"/>
  <c r="T243" i="12" s="1"/>
  <c r="AJ15" i="3"/>
  <c r="AJ18" i="3"/>
  <c r="S84" i="10"/>
  <c r="AK268" i="3"/>
  <c r="AM267" i="3" s="1"/>
  <c r="H178" i="5"/>
  <c r="AN257" i="13"/>
  <c r="V229" i="12"/>
  <c r="V86" i="12"/>
  <c r="V102" i="12" s="1"/>
  <c r="D167" i="3"/>
  <c r="Y95" i="10"/>
  <c r="Q289" i="6"/>
  <c r="U183" i="8"/>
  <c r="F204" i="9"/>
  <c r="F301" i="9"/>
  <c r="S243" i="12"/>
  <c r="R179" i="6"/>
  <c r="W213" i="12"/>
  <c r="W310" i="12"/>
  <c r="AP181" i="13"/>
  <c r="AB225" i="13"/>
  <c r="AB241" i="13" s="1"/>
  <c r="K212" i="13"/>
  <c r="K389" i="13"/>
  <c r="AH245" i="6"/>
  <c r="AG84" i="13"/>
  <c r="AG100" i="13" s="1"/>
  <c r="AE166" i="13"/>
  <c r="BE183" i="13"/>
  <c r="V112" i="12"/>
  <c r="V239" i="12" s="1"/>
  <c r="V160" i="12"/>
  <c r="F179" i="6"/>
  <c r="U225" i="12"/>
  <c r="U241" i="12" s="1"/>
  <c r="AB205" i="9"/>
  <c r="AB302" i="9"/>
  <c r="E220" i="9"/>
  <c r="AQ76" i="3"/>
  <c r="AS76" i="3" s="1"/>
  <c r="J179" i="6"/>
  <c r="J163" i="6" s="1"/>
  <c r="P174" i="9"/>
  <c r="O211" i="10"/>
  <c r="O308" i="10"/>
  <c r="V183" i="8"/>
  <c r="D306" i="6"/>
  <c r="V214" i="12"/>
  <c r="V311" i="12"/>
  <c r="AS86" i="3"/>
  <c r="F219" i="9"/>
  <c r="F76" i="9"/>
  <c r="F92" i="9" s="1"/>
  <c r="W178" i="5"/>
  <c r="AI296" i="3"/>
  <c r="AI376" i="3" s="1"/>
  <c r="AI424" i="3"/>
  <c r="E117" i="13"/>
  <c r="E165" i="13"/>
  <c r="K84" i="13"/>
  <c r="K100" i="13" s="1"/>
  <c r="V112" i="13"/>
  <c r="V160" i="13"/>
  <c r="AH241" i="6"/>
  <c r="Z107" i="9"/>
  <c r="Z155" i="9"/>
  <c r="E243" i="13"/>
  <c r="AO310" i="8"/>
  <c r="P167" i="8"/>
  <c r="P183" i="8"/>
  <c r="P167" i="3"/>
  <c r="P183" i="3"/>
  <c r="I239" i="13"/>
  <c r="F162" i="6"/>
  <c r="AB77" i="9"/>
  <c r="AB93" i="9" s="1"/>
  <c r="V208" i="5"/>
  <c r="V305" i="5"/>
  <c r="K112" i="5"/>
  <c r="K160" i="5"/>
  <c r="O182" i="13"/>
  <c r="U115" i="12"/>
  <c r="U163" i="12"/>
  <c r="AC93" i="5"/>
  <c r="AC204" i="5"/>
  <c r="S112" i="12"/>
  <c r="S239" i="12" s="1"/>
  <c r="S160" i="12"/>
  <c r="I209" i="5"/>
  <c r="I306" i="5"/>
  <c r="I118" i="13"/>
  <c r="I166" i="13"/>
  <c r="T310" i="8"/>
  <c r="AA181" i="10"/>
  <c r="AG223" i="13"/>
  <c r="AG239" i="13" s="1"/>
  <c r="N296" i="8"/>
  <c r="N312" i="8"/>
  <c r="AU471" i="3"/>
  <c r="BA87" i="3"/>
  <c r="AX87" i="3"/>
  <c r="D208" i="5"/>
  <c r="D305" i="5"/>
  <c r="AK182" i="13"/>
  <c r="BI25" i="3"/>
  <c r="AG28" i="3"/>
  <c r="AG26" i="3" s="1"/>
  <c r="AA116" i="13"/>
  <c r="AA164" i="13"/>
  <c r="V179" i="6"/>
  <c r="V163" i="6" s="1"/>
  <c r="X112" i="12"/>
  <c r="X239" i="12" s="1"/>
  <c r="X160" i="12"/>
  <c r="L112" i="13"/>
  <c r="L239" i="13" s="1"/>
  <c r="L160" i="13"/>
  <c r="AA233" i="13"/>
  <c r="AA249" i="13" s="1"/>
  <c r="J241" i="13"/>
  <c r="AC187" i="3"/>
  <c r="AC171" i="3" s="1"/>
  <c r="P83" i="12"/>
  <c r="P99" i="12" s="1"/>
  <c r="E211" i="10"/>
  <c r="E308" i="10"/>
  <c r="AC116" i="13"/>
  <c r="AC164" i="13"/>
  <c r="AE294" i="8"/>
  <c r="AE310" i="8"/>
  <c r="X113" i="10"/>
  <c r="X161" i="10"/>
  <c r="AD229" i="13"/>
  <c r="U96" i="12"/>
  <c r="S309" i="8"/>
  <c r="AG186" i="3"/>
  <c r="I226" i="10"/>
  <c r="I242" i="10" s="1"/>
  <c r="H184" i="3"/>
  <c r="AN4" i="13"/>
  <c r="S292" i="8"/>
  <c r="BE182" i="3"/>
  <c r="J291" i="6"/>
  <c r="L115" i="12"/>
  <c r="L242" i="12" s="1"/>
  <c r="L163" i="12"/>
  <c r="F182" i="8"/>
  <c r="AG6" i="13"/>
  <c r="AF14" i="13"/>
  <c r="AF15" i="13" s="1"/>
  <c r="AF46" i="13" s="1"/>
  <c r="AG9" i="13"/>
  <c r="AG11" i="13" s="1"/>
  <c r="AG16" i="13" s="1"/>
  <c r="W97" i="5"/>
  <c r="V182" i="13"/>
  <c r="AS181" i="13"/>
  <c r="AC307" i="11"/>
  <c r="S223" i="5"/>
  <c r="AC111" i="10"/>
  <c r="AC238" i="10" s="1"/>
  <c r="AC159" i="10"/>
  <c r="G295" i="3"/>
  <c r="G375" i="3" s="1"/>
  <c r="G423" i="3"/>
  <c r="W294" i="8"/>
  <c r="W310" i="8"/>
  <c r="O240" i="10"/>
  <c r="AS55" i="3"/>
  <c r="AU55" i="3" s="1"/>
  <c r="AJ231" i="3"/>
  <c r="AJ295" i="3"/>
  <c r="AJ375" i="3" s="1"/>
  <c r="X210" i="5"/>
  <c r="X307" i="5"/>
  <c r="B13" i="4"/>
  <c r="B7" i="4" s="1"/>
  <c r="B11" i="4" s="1"/>
  <c r="N212" i="13"/>
  <c r="N389" i="13"/>
  <c r="AO166" i="8"/>
  <c r="AO182" i="8"/>
  <c r="Q182" i="10"/>
  <c r="O182" i="10"/>
  <c r="BG183" i="13"/>
  <c r="N291" i="6"/>
  <c r="N307" i="6"/>
  <c r="Y174" i="9"/>
  <c r="BD183" i="13"/>
  <c r="AK183" i="3"/>
  <c r="AB181" i="8"/>
  <c r="AB165" i="8" s="1"/>
  <c r="U95" i="5"/>
  <c r="AA79" i="5"/>
  <c r="H114" i="12"/>
  <c r="H162" i="12"/>
  <c r="AD111" i="10"/>
  <c r="AD238" i="10" s="1"/>
  <c r="AD159" i="10"/>
  <c r="M112" i="13"/>
  <c r="M239" i="13" s="1"/>
  <c r="M160" i="13"/>
  <c r="V241" i="13"/>
  <c r="H219" i="9"/>
  <c r="J5" i="4"/>
  <c r="U309" i="8"/>
  <c r="AT182" i="13"/>
  <c r="L112" i="5"/>
  <c r="L239" i="5" s="1"/>
  <c r="L160" i="5"/>
  <c r="T225" i="12"/>
  <c r="AR133" i="3"/>
  <c r="B167" i="11"/>
  <c r="B183" i="11"/>
  <c r="AJ43" i="8"/>
  <c r="AJ39" i="8"/>
  <c r="AJ300" i="8" s="1"/>
  <c r="AT60" i="3"/>
  <c r="H220" i="9"/>
  <c r="H77" i="9"/>
  <c r="H93" i="9" s="1"/>
  <c r="T225" i="13"/>
  <c r="AK219" i="13"/>
  <c r="AK35" i="13"/>
  <c r="AK41" i="13" s="1"/>
  <c r="AK36" i="13" s="1"/>
  <c r="AC204" i="9"/>
  <c r="AC301" i="9"/>
  <c r="L78" i="9"/>
  <c r="L221" i="9"/>
  <c r="AQ74" i="3"/>
  <c r="AP61" i="3"/>
  <c r="AP480" i="3" s="1"/>
  <c r="AQ136" i="13"/>
  <c r="P112" i="5"/>
  <c r="P239" i="5" s="1"/>
  <c r="P160" i="5"/>
  <c r="AJ389" i="13"/>
  <c r="X169" i="3"/>
  <c r="X185" i="3"/>
  <c r="C16" i="2"/>
  <c r="AA15" i="3"/>
  <c r="C15" i="2" s="1"/>
  <c r="BL33" i="3"/>
  <c r="AA18" i="3"/>
  <c r="C18" i="2" s="1"/>
  <c r="AS75" i="3"/>
  <c r="BB184" i="3"/>
  <c r="F373" i="3"/>
  <c r="AA181" i="8"/>
  <c r="AL182" i="13"/>
  <c r="G294" i="3"/>
  <c r="G374" i="3" s="1"/>
  <c r="AH82" i="13"/>
  <c r="AH98" i="13" s="1"/>
  <c r="W293" i="8"/>
  <c r="AQ59" i="3"/>
  <c r="AS59" i="3" s="1"/>
  <c r="AA309" i="12"/>
  <c r="AJ229" i="3"/>
  <c r="AJ293" i="3"/>
  <c r="AJ373" i="3" s="1"/>
  <c r="AK105" i="3"/>
  <c r="AK121" i="3" s="1"/>
  <c r="AK248" i="3" s="1"/>
  <c r="AK99" i="3"/>
  <c r="AK108" i="3"/>
  <c r="AK124" i="3" s="1"/>
  <c r="AK251" i="3" s="1"/>
  <c r="AK104" i="3"/>
  <c r="AK120" i="3" s="1"/>
  <c r="AK247" i="3" s="1"/>
  <c r="AK98" i="3"/>
  <c r="AK103" i="3"/>
  <c r="AK119" i="3" s="1"/>
  <c r="AK109" i="3"/>
  <c r="AK125" i="3" s="1"/>
  <c r="AK252" i="3" s="1"/>
  <c r="AK102" i="3"/>
  <c r="AK107" i="3"/>
  <c r="AK123" i="3" s="1"/>
  <c r="AK106" i="3"/>
  <c r="AK122" i="3" s="1"/>
  <c r="AK249" i="3" s="1"/>
  <c r="AK101" i="3"/>
  <c r="AK100" i="3"/>
  <c r="X82" i="5"/>
  <c r="E239" i="13"/>
  <c r="N84" i="13"/>
  <c r="N100" i="13" s="1"/>
  <c r="AO165" i="8"/>
  <c r="AO57" i="13"/>
  <c r="AQ57" i="13" s="1"/>
  <c r="S112" i="13"/>
  <c r="S239" i="13" s="1"/>
  <c r="S160" i="13"/>
  <c r="G308" i="6"/>
  <c r="BA85" i="3"/>
  <c r="J115" i="13"/>
  <c r="J163" i="13"/>
  <c r="AQ131" i="3"/>
  <c r="E16" i="2"/>
  <c r="AC15" i="3"/>
  <c r="E15" i="2" s="1"/>
  <c r="AC18" i="3"/>
  <c r="E18" i="2" s="1"/>
  <c r="BN33" i="3"/>
  <c r="N290" i="6"/>
  <c r="F183" i="13"/>
  <c r="O241" i="12"/>
  <c r="F239" i="13"/>
  <c r="J162" i="6"/>
  <c r="O83" i="10"/>
  <c r="O226" i="10" s="1"/>
  <c r="M185" i="8"/>
  <c r="AP156" i="3"/>
  <c r="AS156" i="3" s="1"/>
  <c r="F218" i="9"/>
  <c r="D289" i="6"/>
  <c r="M115" i="10"/>
  <c r="M242" i="10" s="1"/>
  <c r="M163" i="10"/>
  <c r="S117" i="12"/>
  <c r="S244" i="12" s="1"/>
  <c r="S165" i="12"/>
  <c r="F178" i="5"/>
  <c r="AS72" i="3"/>
  <c r="AM183" i="13"/>
  <c r="AB116" i="13"/>
  <c r="AB243" i="13" s="1"/>
  <c r="AB164" i="13"/>
  <c r="L305" i="6"/>
  <c r="C223" i="5"/>
  <c r="AJ309" i="8"/>
  <c r="AB175" i="9"/>
  <c r="C209" i="5"/>
  <c r="C306" i="5"/>
  <c r="AI295" i="3"/>
  <c r="AI375" i="3" s="1"/>
  <c r="E228" i="13"/>
  <c r="E244" i="13" s="1"/>
  <c r="P113" i="10"/>
  <c r="P240" i="10" s="1"/>
  <c r="P161" i="10"/>
  <c r="U97" i="10"/>
  <c r="AH246" i="6"/>
  <c r="Z218" i="9"/>
  <c r="Z234" i="9" s="1"/>
  <c r="AG237" i="6"/>
  <c r="C239" i="13"/>
  <c r="W307" i="10"/>
  <c r="W210" i="10"/>
  <c r="AX137" i="3"/>
  <c r="AQ261" i="13"/>
  <c r="AD296" i="3"/>
  <c r="AD376" i="3" s="1"/>
  <c r="AD424" i="3"/>
  <c r="Q179" i="5"/>
  <c r="I177" i="9"/>
  <c r="I215" i="13"/>
  <c r="I392" i="13"/>
  <c r="C166" i="8"/>
  <c r="C182" i="8"/>
  <c r="Y115" i="10"/>
  <c r="Y163" i="10"/>
  <c r="K223" i="5"/>
  <c r="K239" i="5" s="1"/>
  <c r="R183" i="12"/>
  <c r="AZ181" i="13"/>
  <c r="AV424" i="3"/>
  <c r="S295" i="3"/>
  <c r="O236" i="5"/>
  <c r="Y226" i="10"/>
  <c r="I229" i="13"/>
  <c r="I245" i="13" s="1"/>
  <c r="E309" i="8"/>
  <c r="K98" i="10"/>
  <c r="L180" i="6"/>
  <c r="AL227" i="3"/>
  <c r="AL291" i="3"/>
  <c r="AL371" i="3" s="1"/>
  <c r="AN129" i="13"/>
  <c r="C226" i="12"/>
  <c r="C242" i="12" s="1"/>
  <c r="AM424" i="3"/>
  <c r="AC224" i="13"/>
  <c r="W183" i="3"/>
  <c r="P289" i="6"/>
  <c r="P305" i="6"/>
  <c r="BF184" i="13"/>
  <c r="X112" i="10"/>
  <c r="X160" i="10"/>
  <c r="G179" i="6"/>
  <c r="AS276" i="13"/>
  <c r="U226" i="13"/>
  <c r="U242" i="13" s="1"/>
  <c r="BC185" i="13"/>
  <c r="R206" i="9"/>
  <c r="R303" i="9"/>
  <c r="I162" i="6"/>
  <c r="T183" i="12"/>
  <c r="I166" i="8"/>
  <c r="I182" i="8"/>
  <c r="E181" i="12"/>
  <c r="W116" i="12"/>
  <c r="W164" i="12"/>
  <c r="AC227" i="13"/>
  <c r="AG163" i="6"/>
  <c r="AG179" i="6"/>
  <c r="U116" i="12"/>
  <c r="U164" i="12"/>
  <c r="N78" i="9"/>
  <c r="N94" i="9" s="1"/>
  <c r="T110" i="5"/>
  <c r="T237" i="5" s="1"/>
  <c r="T158" i="5"/>
  <c r="Y77" i="9"/>
  <c r="Y93" i="9" s="1"/>
  <c r="Q111" i="10"/>
  <c r="Q238" i="10" s="1"/>
  <c r="Q159" i="10"/>
  <c r="R237" i="5"/>
  <c r="M227" i="13"/>
  <c r="M84" i="13"/>
  <c r="D212" i="10"/>
  <c r="D309" i="10"/>
  <c r="AB228" i="13"/>
  <c r="AB244" i="13" s="1"/>
  <c r="Q311" i="8"/>
  <c r="Z298" i="11"/>
  <c r="Z38" i="11"/>
  <c r="Y166" i="8"/>
  <c r="Y182" i="8"/>
  <c r="AL620" i="3"/>
  <c r="AM620" i="3" s="1"/>
  <c r="AL624" i="3"/>
  <c r="AM624" i="3" s="1"/>
  <c r="AL623" i="3"/>
  <c r="AL621" i="3"/>
  <c r="AL622" i="3"/>
  <c r="AM622" i="3" s="1"/>
  <c r="AL625" i="3"/>
  <c r="AM625" i="3" s="1"/>
  <c r="AL627" i="3"/>
  <c r="AL626" i="3"/>
  <c r="AM626" i="3" s="1"/>
  <c r="H205" i="9"/>
  <c r="H302" i="9"/>
  <c r="Q101" i="12"/>
  <c r="AJ109" i="3"/>
  <c r="AJ125" i="3" s="1"/>
  <c r="AJ252" i="3" s="1"/>
  <c r="AJ100" i="3"/>
  <c r="AJ105" i="3"/>
  <c r="AJ99" i="3"/>
  <c r="AJ108" i="3"/>
  <c r="AJ124" i="3" s="1"/>
  <c r="AJ251" i="3" s="1"/>
  <c r="AJ104" i="3"/>
  <c r="AJ98" i="3"/>
  <c r="AJ102" i="3"/>
  <c r="AJ106" i="3"/>
  <c r="AJ103" i="3"/>
  <c r="AJ107" i="3"/>
  <c r="AJ123" i="3" s="1"/>
  <c r="AJ101" i="3"/>
  <c r="O305" i="6"/>
  <c r="O289" i="6"/>
  <c r="AN255" i="13"/>
  <c r="AS261" i="3"/>
  <c r="C181" i="10"/>
  <c r="AH223" i="6"/>
  <c r="AH287" i="6"/>
  <c r="I112" i="5"/>
  <c r="I160" i="5"/>
  <c r="AC164" i="10"/>
  <c r="AC180" i="10"/>
  <c r="W233" i="9"/>
  <c r="AB108" i="9"/>
  <c r="AB156" i="9"/>
  <c r="C182" i="12"/>
  <c r="W82" i="10"/>
  <c r="W225" i="10" s="1"/>
  <c r="Y240" i="13"/>
  <c r="AH423" i="3"/>
  <c r="AK282" i="13"/>
  <c r="I211" i="12"/>
  <c r="I308" i="12"/>
  <c r="AF179" i="5"/>
  <c r="J78" i="9"/>
  <c r="J94" i="9" s="1"/>
  <c r="J110" i="9" s="1"/>
  <c r="AP425" i="3"/>
  <c r="AC5" i="11"/>
  <c r="H374" i="3"/>
  <c r="AN274" i="13"/>
  <c r="AN282" i="13" s="1"/>
  <c r="AB288" i="6"/>
  <c r="S209" i="5"/>
  <c r="S306" i="5"/>
  <c r="C84" i="12"/>
  <c r="C100" i="12" s="1"/>
  <c r="Z184" i="3"/>
  <c r="Z168" i="3"/>
  <c r="AH161" i="6"/>
  <c r="AO274" i="13"/>
  <c r="AI181" i="13"/>
  <c r="X114" i="10"/>
  <c r="X162" i="10"/>
  <c r="F227" i="12"/>
  <c r="F243" i="12" s="1"/>
  <c r="T224" i="10"/>
  <c r="AA218" i="11"/>
  <c r="AA35" i="11"/>
  <c r="AA40" i="11" s="1"/>
  <c r="AA36" i="11" s="1"/>
  <c r="V224" i="10"/>
  <c r="AJ186" i="3"/>
  <c r="P223" i="10"/>
  <c r="P91" i="9"/>
  <c r="Z307" i="11"/>
  <c r="X222" i="10"/>
  <c r="B165" i="8"/>
  <c r="B181" i="8"/>
  <c r="C184" i="11"/>
  <c r="U115" i="13"/>
  <c r="U163" i="13"/>
  <c r="AN182" i="8"/>
  <c r="AN166" i="8"/>
  <c r="BF388" i="13"/>
  <c r="P218" i="9"/>
  <c r="N180" i="5"/>
  <c r="L165" i="10"/>
  <c r="L181" i="10"/>
  <c r="AP275" i="3"/>
  <c r="AT274" i="3" s="1"/>
  <c r="Z308" i="8"/>
  <c r="Z292" i="8"/>
  <c r="BC185" i="3"/>
  <c r="T78" i="9"/>
  <c r="T94" i="9" s="1"/>
  <c r="T110" i="9" s="1"/>
  <c r="X161" i="5"/>
  <c r="AQ132" i="3"/>
  <c r="AP132" i="3"/>
  <c r="AR132" i="3" s="1"/>
  <c r="AI116" i="3"/>
  <c r="AI243" i="3" s="1"/>
  <c r="AI164" i="3"/>
  <c r="S178" i="6"/>
  <c r="AL108" i="3"/>
  <c r="AL124" i="3" s="1"/>
  <c r="AL251" i="3" s="1"/>
  <c r="AL104" i="3"/>
  <c r="AL98" i="3"/>
  <c r="AL103" i="3"/>
  <c r="AL109" i="3"/>
  <c r="AL125" i="3" s="1"/>
  <c r="AL252" i="3" s="1"/>
  <c r="AL105" i="3"/>
  <c r="AL121" i="3" s="1"/>
  <c r="AL248" i="3" s="1"/>
  <c r="AL102" i="3"/>
  <c r="AL106" i="3"/>
  <c r="AL122" i="3" s="1"/>
  <c r="AL249" i="3" s="1"/>
  <c r="AL99" i="3"/>
  <c r="AL107" i="3"/>
  <c r="AL123" i="3" s="1"/>
  <c r="AL250" i="3" s="1"/>
  <c r="AL101" i="3"/>
  <c r="AL100" i="3"/>
  <c r="H239" i="13"/>
  <c r="L164" i="10"/>
  <c r="AM49" i="13"/>
  <c r="T222" i="5"/>
  <c r="M178" i="6"/>
  <c r="M162" i="6" s="1"/>
  <c r="X162" i="6"/>
  <c r="AG248" i="5"/>
  <c r="AH232" i="5"/>
  <c r="AB226" i="13"/>
  <c r="N236" i="9"/>
  <c r="M224" i="5"/>
  <c r="M81" i="5"/>
  <c r="M97" i="5" s="1"/>
  <c r="AL228" i="3"/>
  <c r="AL292" i="3"/>
  <c r="AL372" i="3" s="1"/>
  <c r="G77" i="9"/>
  <c r="H223" i="12"/>
  <c r="P225" i="10"/>
  <c r="P241" i="10" s="1"/>
  <c r="V242" i="12"/>
  <c r="M182" i="13"/>
  <c r="AU154" i="3"/>
  <c r="AI288" i="13"/>
  <c r="AI208" i="13" s="1"/>
  <c r="AI291" i="13"/>
  <c r="AI211" i="13" s="1"/>
  <c r="AI294" i="13"/>
  <c r="AI296" i="13"/>
  <c r="AI293" i="13"/>
  <c r="AI292" i="13"/>
  <c r="AI212" i="13" s="1"/>
  <c r="AI289" i="13"/>
  <c r="AI209" i="13" s="1"/>
  <c r="AI290" i="13"/>
  <c r="AI210" i="13" s="1"/>
  <c r="AI295" i="13"/>
  <c r="AI298" i="13"/>
  <c r="AI297" i="13"/>
  <c r="AI287" i="13"/>
  <c r="AI207" i="13" s="1"/>
  <c r="AE293" i="8"/>
  <c r="B108" i="9"/>
  <c r="B156" i="9"/>
  <c r="H113" i="12"/>
  <c r="H161" i="12"/>
  <c r="AF294" i="8"/>
  <c r="AF310" i="8"/>
  <c r="AM23" i="8"/>
  <c r="AM25" i="8" s="1"/>
  <c r="AM28" i="8" s="1"/>
  <c r="AM26" i="8" s="1"/>
  <c r="AM33" i="8"/>
  <c r="AM35" i="8" s="1"/>
  <c r="AR76" i="3"/>
  <c r="L214" i="10"/>
  <c r="L311" i="10"/>
  <c r="Q226" i="13"/>
  <c r="Y167" i="3"/>
  <c r="Y183" i="3"/>
  <c r="G211" i="5"/>
  <c r="G308" i="5"/>
  <c r="T294" i="3"/>
  <c r="C289" i="6"/>
  <c r="C305" i="6"/>
  <c r="B159" i="10"/>
  <c r="B111" i="10"/>
  <c r="Y166" i="12"/>
  <c r="Y182" i="12"/>
  <c r="Q210" i="10"/>
  <c r="Q307" i="10"/>
  <c r="R183" i="10"/>
  <c r="F308" i="8"/>
  <c r="AT149" i="3"/>
  <c r="G83" i="5"/>
  <c r="F165" i="8"/>
  <c r="E240" i="10"/>
  <c r="O239" i="10"/>
  <c r="Q241" i="13"/>
  <c r="BG389" i="13"/>
  <c r="I184" i="3"/>
  <c r="S219" i="9"/>
  <c r="AH83" i="13"/>
  <c r="AH99" i="13" s="1"/>
  <c r="AF212" i="13"/>
  <c r="AF389" i="13"/>
  <c r="AV184" i="3"/>
  <c r="V110" i="5"/>
  <c r="V237" i="5" s="1"/>
  <c r="V158" i="5"/>
  <c r="B241" i="13"/>
  <c r="AA226" i="10"/>
  <c r="AA83" i="10"/>
  <c r="T114" i="13"/>
  <c r="T162" i="13"/>
  <c r="L206" i="9"/>
  <c r="L303" i="9"/>
  <c r="X181" i="13"/>
  <c r="R295" i="8"/>
  <c r="R311" i="8"/>
  <c r="H241" i="12"/>
  <c r="AK450" i="3"/>
  <c r="AK451" i="3" s="1"/>
  <c r="AK490" i="3"/>
  <c r="P204" i="9"/>
  <c r="P301" i="9"/>
  <c r="E114" i="10"/>
  <c r="E162" i="10"/>
  <c r="AO131" i="8"/>
  <c r="AO163" i="8" s="1"/>
  <c r="X422" i="3"/>
  <c r="M208" i="9"/>
  <c r="M305" i="9"/>
  <c r="C178" i="5"/>
  <c r="J242" i="13"/>
  <c r="E111" i="10"/>
  <c r="E159" i="10"/>
  <c r="K180" i="10"/>
  <c r="F107" i="9"/>
  <c r="F155" i="9"/>
  <c r="AN182" i="13"/>
  <c r="C81" i="5"/>
  <c r="C97" i="5" s="1"/>
  <c r="AN53" i="13"/>
  <c r="K184" i="13"/>
  <c r="Z76" i="9"/>
  <c r="Z92" i="9" s="1"/>
  <c r="Z219" i="9"/>
  <c r="B392" i="13"/>
  <c r="B215" i="13"/>
  <c r="U84" i="13"/>
  <c r="E188" i="3"/>
  <c r="E173" i="3" s="1"/>
  <c r="U113" i="12"/>
  <c r="U240" i="12" s="1"/>
  <c r="U161" i="12"/>
  <c r="S84" i="13"/>
  <c r="S100" i="13" s="1"/>
  <c r="AD218" i="9"/>
  <c r="O213" i="13"/>
  <c r="O390" i="13"/>
  <c r="AZ87" i="3"/>
  <c r="AM77" i="3"/>
  <c r="AM481" i="3" s="1"/>
  <c r="AM468" i="3"/>
  <c r="P76" i="9"/>
  <c r="E225" i="10"/>
  <c r="Y212" i="10"/>
  <c r="Y309" i="10"/>
  <c r="V116" i="13"/>
  <c r="V243" i="13" s="1"/>
  <c r="V164" i="13"/>
  <c r="L81" i="5"/>
  <c r="L97" i="5" s="1"/>
  <c r="L224" i="5"/>
  <c r="B176" i="9"/>
  <c r="K292" i="6"/>
  <c r="K308" i="6"/>
  <c r="AC230" i="13"/>
  <c r="AC246" i="13" s="1"/>
  <c r="G309" i="10"/>
  <c r="G212" i="10"/>
  <c r="AW154" i="3"/>
  <c r="AY154" i="3" s="1"/>
  <c r="AL59" i="13"/>
  <c r="AO48" i="13"/>
  <c r="AN48" i="13"/>
  <c r="AR134" i="3"/>
  <c r="W175" i="9"/>
  <c r="D111" i="10"/>
  <c r="D238" i="10" s="1"/>
  <c r="D159" i="10"/>
  <c r="AC182" i="8"/>
  <c r="X293" i="3"/>
  <c r="X373" i="3" s="1"/>
  <c r="W241" i="13"/>
  <c r="W111" i="10"/>
  <c r="W238" i="10" s="1"/>
  <c r="W159" i="10"/>
  <c r="E310" i="12"/>
  <c r="E213" i="12"/>
  <c r="O115" i="12"/>
  <c r="O163" i="12"/>
  <c r="BB390" i="13"/>
  <c r="I240" i="13"/>
  <c r="AP131" i="3"/>
  <c r="AR131" i="3" s="1"/>
  <c r="AT131" i="3" s="1"/>
  <c r="AU92" i="3"/>
  <c r="AR92" i="3"/>
  <c r="M80" i="9"/>
  <c r="AX186" i="13"/>
  <c r="X177" i="9"/>
  <c r="C87" i="13"/>
  <c r="C103" i="13" s="1"/>
  <c r="AL139" i="8"/>
  <c r="AL160" i="8"/>
  <c r="W86" i="13"/>
  <c r="W229" i="13" s="1"/>
  <c r="AH84" i="13"/>
  <c r="AA229" i="13"/>
  <c r="AA245" i="13" s="1"/>
  <c r="AQ93" i="3"/>
  <c r="AQ258" i="13"/>
  <c r="N223" i="5"/>
  <c r="Q228" i="12"/>
  <c r="AJ250" i="3"/>
  <c r="Z233" i="9"/>
  <c r="L295" i="3"/>
  <c r="L375" i="3" s="1"/>
  <c r="L423" i="3"/>
  <c r="G183" i="13"/>
  <c r="AR258" i="13"/>
  <c r="V111" i="10"/>
  <c r="V238" i="10" s="1"/>
  <c r="V159" i="10"/>
  <c r="W14" i="4"/>
  <c r="X3" i="4" s="1"/>
  <c r="AX422" i="3"/>
  <c r="AO5" i="8"/>
  <c r="U225" i="10"/>
  <c r="U82" i="10"/>
  <c r="Y112" i="10"/>
  <c r="Y160" i="10"/>
  <c r="X115" i="10"/>
  <c r="X163" i="10"/>
  <c r="O288" i="6"/>
  <c r="Y225" i="10"/>
  <c r="Y241" i="10" s="1"/>
  <c r="M168" i="3"/>
  <c r="M184" i="3"/>
  <c r="U181" i="10"/>
  <c r="AQ138" i="13"/>
  <c r="U240" i="13"/>
  <c r="S238" i="10"/>
  <c r="U86" i="12"/>
  <c r="U102" i="12" s="1"/>
  <c r="U176" i="9"/>
  <c r="S307" i="6"/>
  <c r="H289" i="6"/>
  <c r="H305" i="6"/>
  <c r="V239" i="10"/>
  <c r="AA299" i="12"/>
  <c r="AA39" i="12"/>
  <c r="AO272" i="13"/>
  <c r="AR272" i="13"/>
  <c r="AA310" i="11"/>
  <c r="S86" i="12"/>
  <c r="S229" i="12" s="1"/>
  <c r="Y178" i="5"/>
  <c r="U183" i="5"/>
  <c r="AH221" i="6"/>
  <c r="AH237" i="6" s="1"/>
  <c r="AH285" i="6"/>
  <c r="I223" i="5"/>
  <c r="AC163" i="10"/>
  <c r="U208" i="5"/>
  <c r="U305" i="5"/>
  <c r="AU149" i="3"/>
  <c r="AW149" i="3" s="1"/>
  <c r="AB219" i="9"/>
  <c r="AB235" i="9" s="1"/>
  <c r="AA306" i="6"/>
  <c r="AA290" i="6"/>
  <c r="E240" i="13"/>
  <c r="AI501" i="3"/>
  <c r="AI461" i="3"/>
  <c r="AI465" i="3" s="1"/>
  <c r="D240" i="10"/>
  <c r="AH294" i="3"/>
  <c r="AH374" i="3" s="1"/>
  <c r="AQ52" i="13"/>
  <c r="AP124" i="13"/>
  <c r="AP73" i="3"/>
  <c r="AS73" i="3" s="1"/>
  <c r="AC12" i="12"/>
  <c r="AU75" i="3"/>
  <c r="AB33" i="11"/>
  <c r="AC234" i="11"/>
  <c r="F86" i="13"/>
  <c r="F102" i="13" s="1"/>
  <c r="X182" i="12"/>
  <c r="O292" i="8"/>
  <c r="O308" i="8"/>
  <c r="M115" i="12"/>
  <c r="M163" i="12"/>
  <c r="Z109" i="5"/>
  <c r="Z236" i="5" s="1"/>
  <c r="Z157" i="5"/>
  <c r="O111" i="10"/>
  <c r="O238" i="10" s="1"/>
  <c r="O159" i="10"/>
  <c r="AC113" i="13"/>
  <c r="AC161" i="13"/>
  <c r="AH165" i="8"/>
  <c r="AH181" i="8"/>
  <c r="L312" i="8"/>
  <c r="X225" i="10"/>
  <c r="X241" i="10" s="1"/>
  <c r="X165" i="12"/>
  <c r="P225" i="12"/>
  <c r="J228" i="12"/>
  <c r="AP54" i="13"/>
  <c r="AR54" i="13" s="1"/>
  <c r="AD212" i="10"/>
  <c r="AD309" i="10"/>
  <c r="L105" i="9"/>
  <c r="L232" i="9" s="1"/>
  <c r="L153" i="9"/>
  <c r="D113" i="13"/>
  <c r="D161" i="13"/>
  <c r="M309" i="12"/>
  <c r="M212" i="12"/>
  <c r="D80" i="5"/>
  <c r="W166" i="3"/>
  <c r="O174" i="9"/>
  <c r="AS56" i="3"/>
  <c r="C118" i="13"/>
  <c r="C245" i="13" s="1"/>
  <c r="C166" i="13"/>
  <c r="J239" i="13"/>
  <c r="V183" i="12"/>
  <c r="Z291" i="8"/>
  <c r="AG9" i="5"/>
  <c r="AG11" i="5" s="1"/>
  <c r="AG16" i="5" s="1"/>
  <c r="AH7" i="5"/>
  <c r="AH9" i="5" s="1"/>
  <c r="AH11" i="5" s="1"/>
  <c r="AH16" i="5" s="1"/>
  <c r="N182" i="13"/>
  <c r="N81" i="5"/>
  <c r="N97" i="5" s="1"/>
  <c r="N224" i="5"/>
  <c r="Z238" i="10"/>
  <c r="I114" i="12"/>
  <c r="I162" i="12"/>
  <c r="R78" i="9"/>
  <c r="R94" i="9" s="1"/>
  <c r="G116" i="13"/>
  <c r="G243" i="13" s="1"/>
  <c r="G164" i="13"/>
  <c r="G187" i="3"/>
  <c r="G171" i="3"/>
  <c r="B212" i="12"/>
  <c r="B309" i="12"/>
  <c r="AH183" i="13"/>
  <c r="AH214" i="13"/>
  <c r="AH391" i="13"/>
  <c r="AB234" i="13"/>
  <c r="AB250" i="13" s="1"/>
  <c r="Q76" i="9"/>
  <c r="E164" i="12"/>
  <c r="Q115" i="13"/>
  <c r="Q163" i="13"/>
  <c r="AQ150" i="3"/>
  <c r="V117" i="12"/>
  <c r="V244" i="12" s="1"/>
  <c r="V165" i="12"/>
  <c r="N109" i="9"/>
  <c r="N157" i="9"/>
  <c r="T80" i="5"/>
  <c r="T223" i="5" s="1"/>
  <c r="G180" i="10"/>
  <c r="AN41" i="8"/>
  <c r="AN36" i="8" s="1"/>
  <c r="AN39" i="8" s="1"/>
  <c r="AN300" i="8" s="1"/>
  <c r="AN43" i="8"/>
  <c r="AU148" i="3"/>
  <c r="AW148" i="3" s="1"/>
  <c r="AK7" i="13"/>
  <c r="J86" i="12"/>
  <c r="J102" i="12" s="1"/>
  <c r="T93" i="9"/>
  <c r="T183" i="3"/>
  <c r="T167" i="3" s="1"/>
  <c r="Z94" i="5"/>
  <c r="Z221" i="5"/>
  <c r="P95" i="10"/>
  <c r="N113" i="10"/>
  <c r="N161" i="10"/>
  <c r="AS277" i="13"/>
  <c r="AH293" i="8"/>
  <c r="AH309" i="8"/>
  <c r="AB40" i="3"/>
  <c r="AB42" i="3" s="1"/>
  <c r="AB413" i="3" s="1"/>
  <c r="CA36" i="3"/>
  <c r="D41" i="2"/>
  <c r="Q86" i="12"/>
  <c r="Q229" i="12" s="1"/>
  <c r="AM623" i="3"/>
  <c r="AM627" i="3"/>
  <c r="AM621" i="3"/>
  <c r="AN632" i="3"/>
  <c r="AC293" i="8"/>
  <c r="AC309" i="8"/>
  <c r="AS458" i="3"/>
  <c r="AO449" i="3"/>
  <c r="AO489" i="3"/>
  <c r="T114" i="12"/>
  <c r="T162" i="12"/>
  <c r="AP281" i="13"/>
  <c r="AN49" i="13"/>
  <c r="C392" i="13"/>
  <c r="C215" i="13"/>
  <c r="AN460" i="3"/>
  <c r="AN184" i="3"/>
  <c r="O240" i="5"/>
  <c r="O210" i="5"/>
  <c r="O307" i="5"/>
  <c r="O85" i="13"/>
  <c r="O101" i="13" s="1"/>
  <c r="X181" i="10"/>
  <c r="AT473" i="3"/>
  <c r="E239" i="10"/>
  <c r="Y227" i="10"/>
  <c r="Y84" i="10"/>
  <c r="Y100" i="10" s="1"/>
  <c r="T211" i="13"/>
  <c r="T388" i="13"/>
  <c r="M182" i="10"/>
  <c r="AE241" i="13"/>
  <c r="G84" i="10"/>
  <c r="G100" i="10" s="1"/>
  <c r="AL182" i="8"/>
  <c r="AO467" i="3"/>
  <c r="U424" i="3"/>
  <c r="O423" i="3"/>
  <c r="AC165" i="8"/>
  <c r="AE305" i="6"/>
  <c r="AE289" i="6"/>
  <c r="E85" i="12"/>
  <c r="E101" i="12" s="1"/>
  <c r="E117" i="12" s="1"/>
  <c r="O226" i="12"/>
  <c r="J423" i="3"/>
  <c r="AT92" i="3"/>
  <c r="V228" i="13"/>
  <c r="V85" i="13"/>
  <c r="G240" i="12"/>
  <c r="N112" i="12"/>
  <c r="N160" i="12"/>
  <c r="AF182" i="8"/>
  <c r="Z181" i="10"/>
  <c r="W214" i="13"/>
  <c r="W391" i="13"/>
  <c r="AV471" i="3"/>
  <c r="BB87" i="3"/>
  <c r="BB471" i="3" s="1"/>
  <c r="AH81" i="13"/>
  <c r="AH97" i="13" s="1"/>
  <c r="AA423" i="3"/>
  <c r="AQ458" i="3"/>
  <c r="AR57" i="3"/>
  <c r="AQ54" i="13"/>
  <c r="L294" i="3"/>
  <c r="AA14" i="4"/>
  <c r="AB3" i="4" s="1"/>
  <c r="BB422" i="3"/>
  <c r="D112" i="13"/>
  <c r="D160" i="13"/>
  <c r="AV58" i="3"/>
  <c r="R211" i="10"/>
  <c r="R308" i="10"/>
  <c r="AT260" i="13"/>
  <c r="Q373" i="3"/>
  <c r="AE180" i="5"/>
  <c r="Y223" i="10"/>
  <c r="X226" i="10"/>
  <c r="L112" i="12"/>
  <c r="L239" i="12" s="1"/>
  <c r="L160" i="12"/>
  <c r="M115" i="13"/>
  <c r="M163" i="13"/>
  <c r="T210" i="10"/>
  <c r="T307" i="10"/>
  <c r="AP259" i="3"/>
  <c r="AO259" i="3"/>
  <c r="AQ259" i="3"/>
  <c r="AR259" i="3"/>
  <c r="M174" i="9"/>
  <c r="M158" i="9"/>
  <c r="M167" i="3"/>
  <c r="Q209" i="5"/>
  <c r="Q306" i="5"/>
  <c r="AR86" i="3"/>
  <c r="E235" i="9"/>
  <c r="AH112" i="6"/>
  <c r="AH160" i="6"/>
  <c r="U214" i="12"/>
  <c r="U311" i="12"/>
  <c r="U159" i="9"/>
  <c r="S290" i="6"/>
  <c r="D111" i="5"/>
  <c r="D159" i="5"/>
  <c r="H288" i="6"/>
  <c r="AP274" i="3"/>
  <c r="AO274" i="3"/>
  <c r="AR274" i="3"/>
  <c r="AQ274" i="3"/>
  <c r="T184" i="8"/>
  <c r="T168" i="8"/>
  <c r="BF424" i="3"/>
  <c r="K205" i="9"/>
  <c r="K302" i="9"/>
  <c r="S311" i="12"/>
  <c r="S214" i="12"/>
  <c r="AH242" i="6"/>
  <c r="H184" i="13"/>
  <c r="AK293" i="8"/>
  <c r="AK309" i="8"/>
  <c r="AC114" i="13"/>
  <c r="AC162" i="13"/>
  <c r="U80" i="5"/>
  <c r="O180" i="6"/>
  <c r="O164" i="6" s="1"/>
  <c r="AG115" i="13"/>
  <c r="AG242" i="13" s="1"/>
  <c r="AG163" i="13"/>
  <c r="AA289" i="6"/>
  <c r="M240" i="12"/>
  <c r="R111" i="5"/>
  <c r="R159" i="5"/>
  <c r="AM279" i="13"/>
  <c r="F112" i="5"/>
  <c r="F239" i="5" s="1"/>
  <c r="F160" i="5"/>
  <c r="N233" i="9"/>
  <c r="H6" i="4"/>
  <c r="H13" i="4" s="1"/>
  <c r="H7" i="4" s="1"/>
  <c r="H11" i="4" s="1"/>
  <c r="Z250" i="11"/>
  <c r="D107" i="9"/>
  <c r="D155" i="9"/>
  <c r="J212" i="13"/>
  <c r="J389" i="13"/>
  <c r="AF184" i="3"/>
  <c r="W210" i="5"/>
  <c r="W307" i="5"/>
  <c r="P179" i="5"/>
  <c r="AG306" i="6"/>
  <c r="T113" i="10"/>
  <c r="T161" i="10"/>
  <c r="AA123" i="11"/>
  <c r="B295" i="3"/>
  <c r="B375" i="3" s="1"/>
  <c r="B423" i="3"/>
  <c r="I87" i="13"/>
  <c r="I103" i="13" s="1"/>
  <c r="Z175" i="9"/>
  <c r="B294" i="3"/>
  <c r="AS260" i="3"/>
  <c r="E112" i="5"/>
  <c r="E239" i="5" s="1"/>
  <c r="E160" i="5"/>
  <c r="Q167" i="3"/>
  <c r="Q183" i="3"/>
  <c r="AA77" i="9"/>
  <c r="AA223" i="13"/>
  <c r="D164" i="8"/>
  <c r="AL229" i="3"/>
  <c r="AL293" i="3"/>
  <c r="AL373" i="3" s="1"/>
  <c r="BC423" i="3"/>
  <c r="P226" i="10"/>
  <c r="P242" i="10" s="1"/>
  <c r="H86" i="13"/>
  <c r="AC178" i="5"/>
  <c r="R167" i="3"/>
  <c r="R183" i="3"/>
  <c r="Q224" i="10"/>
  <c r="Q240" i="10" s="1"/>
  <c r="M179" i="5"/>
  <c r="AL397" i="3"/>
  <c r="AM41" i="3"/>
  <c r="AD227" i="10"/>
  <c r="AD84" i="10"/>
  <c r="D175" i="9"/>
  <c r="AG161" i="13"/>
  <c r="AG113" i="13"/>
  <c r="R223" i="5"/>
  <c r="R80" i="5"/>
  <c r="R96" i="5" s="1"/>
  <c r="AQ390" i="13"/>
  <c r="K167" i="3"/>
  <c r="AU138" i="3"/>
  <c r="AO21" i="3"/>
  <c r="AO484" i="3"/>
  <c r="AO500" i="3" s="1"/>
  <c r="AC170" i="3"/>
  <c r="Q204" i="9"/>
  <c r="Q301" i="9"/>
  <c r="H84" i="10"/>
  <c r="H227" i="10" s="1"/>
  <c r="AB181" i="11"/>
  <c r="I309" i="10"/>
  <c r="I212" i="10"/>
  <c r="AE184" i="3"/>
  <c r="AE168" i="3" s="1"/>
  <c r="Z14" i="4"/>
  <c r="AA3" i="4" s="1"/>
  <c r="BA422" i="3"/>
  <c r="I225" i="12"/>
  <c r="T223" i="12"/>
  <c r="L226" i="13"/>
  <c r="L242" i="13" s="1"/>
  <c r="E83" i="10"/>
  <c r="AB233" i="13"/>
  <c r="AB249" i="13" s="1"/>
  <c r="T113" i="12"/>
  <c r="T161" i="12"/>
  <c r="AV51" i="3"/>
  <c r="AT84" i="3"/>
  <c r="J214" i="12"/>
  <c r="J311" i="12"/>
  <c r="J184" i="12"/>
  <c r="AL230" i="3"/>
  <c r="AS183" i="3"/>
  <c r="BA389" i="13"/>
  <c r="W105" i="9"/>
  <c r="W232" i="9" s="1"/>
  <c r="W153" i="9"/>
  <c r="U110" i="5"/>
  <c r="U237" i="5" s="1"/>
  <c r="U158" i="5"/>
  <c r="H224" i="12"/>
  <c r="AL485" i="3"/>
  <c r="C114" i="10"/>
  <c r="C241" i="10" s="1"/>
  <c r="C162" i="10"/>
  <c r="N239" i="12"/>
  <c r="X84" i="10"/>
  <c r="X100" i="10" s="1"/>
  <c r="T112" i="13"/>
  <c r="T239" i="13" s="1"/>
  <c r="T160" i="13"/>
  <c r="AK228" i="3"/>
  <c r="AK292" i="3"/>
  <c r="AK372" i="3" s="1"/>
  <c r="Z204" i="9"/>
  <c r="Z301" i="9"/>
  <c r="U212" i="13"/>
  <c r="U389" i="13"/>
  <c r="AD107" i="9"/>
  <c r="AD155" i="9"/>
  <c r="V292" i="8"/>
  <c r="V308" i="8"/>
  <c r="R111" i="10"/>
  <c r="R238" i="10" s="1"/>
  <c r="R159" i="10"/>
  <c r="Q239" i="13"/>
  <c r="AC76" i="9"/>
  <c r="AP454" i="3"/>
  <c r="B307" i="6"/>
  <c r="C179" i="6"/>
  <c r="U210" i="10"/>
  <c r="U307" i="10"/>
  <c r="B87" i="13"/>
  <c r="B103" i="13" s="1"/>
  <c r="B119" i="13" s="1"/>
  <c r="P240" i="13"/>
  <c r="C295" i="3"/>
  <c r="C375" i="3" s="1"/>
  <c r="C423" i="3"/>
  <c r="AR182" i="3"/>
  <c r="T83" i="13"/>
  <c r="T99" i="13" s="1"/>
  <c r="AJ166" i="8"/>
  <c r="AJ182" i="8"/>
  <c r="X112" i="13"/>
  <c r="X239" i="13" s="1"/>
  <c r="X160" i="13"/>
  <c r="V95" i="5"/>
  <c r="AB79" i="5"/>
  <c r="F238" i="5"/>
  <c r="D182" i="10"/>
  <c r="Y296" i="8"/>
  <c r="Y312" i="8"/>
  <c r="AR138" i="3"/>
  <c r="Z115" i="12"/>
  <c r="Z163" i="12"/>
  <c r="Q212" i="13"/>
  <c r="Q389" i="13"/>
  <c r="AQ134" i="3"/>
  <c r="J374" i="3"/>
  <c r="H184" i="12"/>
  <c r="AC180" i="11"/>
  <c r="V390" i="13"/>
  <c r="V213" i="13"/>
  <c r="AM280" i="13"/>
  <c r="AR74" i="3"/>
  <c r="AP455" i="3"/>
  <c r="Z164" i="10"/>
  <c r="E306" i="6"/>
  <c r="E290" i="6"/>
  <c r="T183" i="5"/>
  <c r="AR257" i="3"/>
  <c r="AT52" i="3"/>
  <c r="B238" i="10"/>
  <c r="I308" i="8"/>
  <c r="I292" i="8" s="1"/>
  <c r="L183" i="12"/>
  <c r="AJ493" i="3"/>
  <c r="AJ496" i="3" s="1"/>
  <c r="B205" i="9"/>
  <c r="B302" i="9"/>
  <c r="K4" i="4"/>
  <c r="AK230" i="3"/>
  <c r="AK246" i="3" s="1"/>
  <c r="AK294" i="3"/>
  <c r="AK374" i="3" s="1"/>
  <c r="BB85" i="3"/>
  <c r="AB240" i="10"/>
  <c r="T238" i="10"/>
  <c r="R83" i="10"/>
  <c r="R226" i="10" s="1"/>
  <c r="AO237" i="3"/>
  <c r="B115" i="12"/>
  <c r="B163" i="12"/>
  <c r="Q182" i="13"/>
  <c r="S179" i="5"/>
  <c r="M242" i="13"/>
  <c r="T225" i="10"/>
  <c r="T82" i="10"/>
  <c r="X165" i="8"/>
  <c r="X181" i="8"/>
  <c r="Z181" i="11"/>
  <c r="Q81" i="5"/>
  <c r="B95" i="5"/>
  <c r="J183" i="13"/>
  <c r="AA220" i="5"/>
  <c r="AA115" i="13"/>
  <c r="AA163" i="13"/>
  <c r="D238" i="5"/>
  <c r="E183" i="13"/>
  <c r="M212" i="10"/>
  <c r="M309" i="10"/>
  <c r="K77" i="9"/>
  <c r="K93" i="9" s="1"/>
  <c r="AL267" i="3"/>
  <c r="V239" i="13"/>
  <c r="Q91" i="9"/>
  <c r="G114" i="12"/>
  <c r="G162" i="12"/>
  <c r="AH247" i="6"/>
  <c r="AB182" i="12"/>
  <c r="G108" i="9"/>
  <c r="G156" i="9"/>
  <c r="AA114" i="10"/>
  <c r="AA162" i="10"/>
  <c r="Q176" i="9"/>
  <c r="R93" i="9"/>
  <c r="AQ133" i="3"/>
  <c r="T117" i="12"/>
  <c r="T165" i="12"/>
  <c r="AT55" i="3"/>
  <c r="AG114" i="13"/>
  <c r="AG162" i="13"/>
  <c r="AP138" i="13"/>
  <c r="AS138" i="13" s="1"/>
  <c r="AT71" i="3"/>
  <c r="AV60" i="3"/>
  <c r="AX60" i="3" s="1"/>
  <c r="AU50" i="3"/>
  <c r="P212" i="13"/>
  <c r="P389" i="13"/>
  <c r="AQ130" i="13"/>
  <c r="AR130" i="13"/>
  <c r="AI241" i="3"/>
  <c r="B80" i="5"/>
  <c r="B96" i="5" s="1"/>
  <c r="U183" i="3"/>
  <c r="P84" i="13"/>
  <c r="P100" i="13" s="1"/>
  <c r="F228" i="13"/>
  <c r="N226" i="12"/>
  <c r="N242" i="12" s="1"/>
  <c r="AG423" i="3"/>
  <c r="AC233" i="13"/>
  <c r="AC249" i="13" s="1"/>
  <c r="AT256" i="13"/>
  <c r="P114" i="12"/>
  <c r="P162" i="12"/>
  <c r="X311" i="12"/>
  <c r="X214" i="12"/>
  <c r="P209" i="5"/>
  <c r="P306" i="5"/>
  <c r="D86" i="12"/>
  <c r="D102" i="12" s="1"/>
  <c r="D118" i="12" s="1"/>
  <c r="D76" i="9"/>
  <c r="M424" i="3"/>
  <c r="Z167" i="3"/>
  <c r="J117" i="12"/>
  <c r="J165" i="12"/>
  <c r="AS147" i="3"/>
  <c r="C204" i="9"/>
  <c r="C301" i="9"/>
  <c r="AQ69" i="3"/>
  <c r="AR69" i="3"/>
  <c r="AR455" i="3" s="1"/>
  <c r="E292" i="8"/>
  <c r="BA664" i="3"/>
  <c r="BB664" i="3" s="1"/>
  <c r="BC664" i="3" s="1"/>
  <c r="BD664" i="3" s="1"/>
  <c r="BE664" i="3" s="1"/>
  <c r="BF664" i="3" s="1"/>
  <c r="BG664" i="3" s="1"/>
  <c r="AO264" i="13"/>
  <c r="G85" i="13"/>
  <c r="G101" i="13" s="1"/>
  <c r="B164" i="8"/>
  <c r="F180" i="10"/>
  <c r="AA232" i="13"/>
  <c r="AA248" i="13" s="1"/>
  <c r="G162" i="6"/>
  <c r="AW50" i="3"/>
  <c r="G390" i="13"/>
  <c r="G213" i="13"/>
  <c r="D224" i="13"/>
  <c r="AN423" i="3"/>
  <c r="AC115" i="13"/>
  <c r="AC163" i="13"/>
  <c r="L115" i="13"/>
  <c r="L163" i="13"/>
  <c r="W112" i="13"/>
  <c r="W239" i="13" s="1"/>
  <c r="W160" i="13"/>
  <c r="J174" i="9"/>
  <c r="M161" i="6"/>
  <c r="AV388" i="13"/>
  <c r="J167" i="8"/>
  <c r="Z185" i="13"/>
  <c r="I184" i="13"/>
  <c r="AQ73" i="3"/>
  <c r="D184" i="13"/>
  <c r="G293" i="8"/>
  <c r="G309" i="8"/>
  <c r="W165" i="13"/>
  <c r="AA308" i="8"/>
  <c r="AU185" i="3"/>
  <c r="X212" i="10"/>
  <c r="X309" i="10"/>
  <c r="AH463" i="3"/>
  <c r="AH464" i="3"/>
  <c r="AH478" i="3"/>
  <c r="AG169" i="3"/>
  <c r="Z212" i="12"/>
  <c r="Z309" i="12"/>
  <c r="E86" i="13"/>
  <c r="E102" i="13" s="1"/>
  <c r="AH80" i="13"/>
  <c r="AH96" i="13" s="1"/>
  <c r="C174" i="9"/>
  <c r="M312" i="8"/>
  <c r="S115" i="13"/>
  <c r="S163" i="13"/>
  <c r="O183" i="5"/>
  <c r="B239" i="10"/>
  <c r="AM131" i="13"/>
  <c r="AM139" i="13" s="1"/>
  <c r="AN131" i="13"/>
  <c r="H211" i="12"/>
  <c r="H308" i="12"/>
  <c r="AU71" i="3"/>
  <c r="AO77" i="3"/>
  <c r="AO481" i="3" s="1"/>
  <c r="AO455" i="3"/>
  <c r="R290" i="6"/>
  <c r="R306" i="6"/>
  <c r="AA170" i="3"/>
  <c r="AA186" i="3"/>
  <c r="L220" i="9"/>
  <c r="L236" i="9" s="1"/>
  <c r="P222" i="10"/>
  <c r="AB16" i="12"/>
  <c r="AB46" i="12" s="1"/>
  <c r="N178" i="6"/>
  <c r="N162" i="6"/>
  <c r="K180" i="5"/>
  <c r="AD167" i="3"/>
  <c r="F13" i="4"/>
  <c r="F7" i="4" s="1"/>
  <c r="F11" i="4" s="1"/>
  <c r="O100" i="13"/>
  <c r="AF292" i="6"/>
  <c r="AF308" i="6"/>
  <c r="AJ181" i="13"/>
  <c r="H108" i="9"/>
  <c r="H156" i="9"/>
  <c r="D163" i="6"/>
  <c r="D179" i="6"/>
  <c r="F164" i="12"/>
  <c r="AV50" i="3"/>
  <c r="AR458" i="3"/>
  <c r="AX82" i="3"/>
  <c r="AR93" i="3"/>
  <c r="I239" i="12"/>
  <c r="AR261" i="13"/>
  <c r="K242" i="12"/>
  <c r="S212" i="13"/>
  <c r="S389" i="13"/>
  <c r="AP152" i="3"/>
  <c r="AP157" i="3" s="1"/>
  <c r="N181" i="12"/>
  <c r="AR276" i="13"/>
  <c r="AK250" i="3"/>
  <c r="AE184" i="8"/>
  <c r="Y114" i="10"/>
  <c r="Y162" i="10"/>
  <c r="AP132" i="13"/>
  <c r="AD93" i="5"/>
  <c r="AD204" i="5"/>
  <c r="P182" i="13"/>
  <c r="O82" i="5"/>
  <c r="O98" i="5" s="1"/>
  <c r="N177" i="9"/>
  <c r="AG239" i="6"/>
  <c r="Z161" i="13"/>
  <c r="Z113" i="13"/>
  <c r="AA161" i="13"/>
  <c r="AA113" i="13"/>
  <c r="V14" i="4"/>
  <c r="W3" i="4" s="1"/>
  <c r="AW422" i="3"/>
  <c r="AG183" i="13"/>
  <c r="H226" i="10"/>
  <c r="H242" i="10" s="1"/>
  <c r="AJ165" i="8"/>
  <c r="D115" i="10"/>
  <c r="D163" i="10"/>
  <c r="U291" i="6"/>
  <c r="U307" i="6"/>
  <c r="E182" i="8"/>
  <c r="N105" i="9"/>
  <c r="N232" i="9" s="1"/>
  <c r="N153" i="9"/>
  <c r="V241" i="12"/>
  <c r="AF240" i="13"/>
  <c r="Y295" i="8"/>
  <c r="L169" i="3"/>
  <c r="L185" i="3"/>
  <c r="Z226" i="12"/>
  <c r="Z242" i="12" s="1"/>
  <c r="Q84" i="13"/>
  <c r="V181" i="10"/>
  <c r="AL459" i="3"/>
  <c r="Z295" i="3"/>
  <c r="Z375" i="3" s="1"/>
  <c r="Z423" i="3"/>
  <c r="B184" i="10"/>
  <c r="P241" i="13"/>
  <c r="AR53" i="3"/>
  <c r="AS53" i="3"/>
  <c r="AN388" i="13"/>
  <c r="AO53" i="13"/>
  <c r="E289" i="6"/>
  <c r="C295" i="8"/>
  <c r="C311" i="8"/>
  <c r="AM164" i="8"/>
  <c r="AO132" i="8"/>
  <c r="AO164" i="8" s="1"/>
  <c r="I291" i="8"/>
  <c r="AJ228" i="3"/>
  <c r="AJ292" i="3"/>
  <c r="AJ372" i="3" s="1"/>
  <c r="B77" i="9"/>
  <c r="B93" i="9" s="1"/>
  <c r="B220" i="9"/>
  <c r="L228" i="10"/>
  <c r="L244" i="10" s="1"/>
  <c r="Y181" i="13"/>
  <c r="Y165" i="13"/>
  <c r="AU425" i="3"/>
  <c r="W205" i="9"/>
  <c r="W302" i="9"/>
  <c r="AL423" i="3"/>
  <c r="AL295" i="3" s="1"/>
  <c r="AL375" i="3" s="1"/>
  <c r="C242" i="13"/>
  <c r="K163" i="6"/>
  <c r="K179" i="6"/>
  <c r="Y242" i="12"/>
  <c r="T239" i="10"/>
  <c r="AO389" i="13"/>
  <c r="F423" i="3"/>
  <c r="B226" i="12"/>
  <c r="AB232" i="13"/>
  <c r="AB248" i="13" s="1"/>
  <c r="K214" i="12"/>
  <c r="K311" i="12"/>
  <c r="B116" i="10"/>
  <c r="B164" i="10"/>
  <c r="G174" i="9"/>
  <c r="AC306" i="6"/>
  <c r="AO279" i="3"/>
  <c r="AP279" i="3"/>
  <c r="X164" i="8"/>
  <c r="U183" i="12"/>
  <c r="AN468" i="3"/>
  <c r="B222" i="5"/>
  <c r="H179" i="6"/>
  <c r="AH110" i="6"/>
  <c r="AH158" i="6"/>
  <c r="AA109" i="5"/>
  <c r="AA157" i="5"/>
  <c r="AA226" i="13"/>
  <c r="AA242" i="13" s="1"/>
  <c r="AM259" i="13"/>
  <c r="I184" i="12"/>
  <c r="M84" i="10"/>
  <c r="M227" i="10" s="1"/>
  <c r="S111" i="10"/>
  <c r="S159" i="10"/>
  <c r="AD239" i="10"/>
  <c r="AB182" i="5"/>
  <c r="AA175" i="3"/>
  <c r="C28" i="2"/>
  <c r="AR260" i="3"/>
  <c r="W290" i="6"/>
  <c r="W306" i="6"/>
  <c r="Q218" i="9"/>
  <c r="G225" i="12"/>
  <c r="AH220" i="6"/>
  <c r="AH236" i="6" s="1"/>
  <c r="AH216" i="6"/>
  <c r="AH33" i="6" s="1"/>
  <c r="AH35" i="6" s="1"/>
  <c r="AH38" i="6" s="1"/>
  <c r="AH36" i="6" s="1"/>
  <c r="AH284" i="6"/>
  <c r="AB211" i="10"/>
  <c r="AB308" i="10"/>
  <c r="AD204" i="9"/>
  <c r="AD301" i="9"/>
  <c r="M241" i="10"/>
  <c r="W113" i="10"/>
  <c r="W161" i="10"/>
  <c r="G219" i="9"/>
  <c r="G235" i="9" s="1"/>
  <c r="P112" i="13"/>
  <c r="P239" i="13" s="1"/>
  <c r="P160" i="13"/>
  <c r="Z182" i="12"/>
  <c r="AA225" i="10"/>
  <c r="AA241" i="10" s="1"/>
  <c r="Y14" i="4"/>
  <c r="Z3" i="4" s="1"/>
  <c r="AZ422" i="3"/>
  <c r="AR664" i="3"/>
  <c r="AS664" i="3" s="1"/>
  <c r="AT664" i="3" s="1"/>
  <c r="AU664" i="3" s="1"/>
  <c r="AV664" i="3" s="1"/>
  <c r="AW664" i="3" s="1"/>
  <c r="AX664" i="3" s="1"/>
  <c r="AY664" i="3" s="1"/>
  <c r="AZ664" i="3" s="1"/>
  <c r="AA114" i="13"/>
  <c r="AA162" i="13"/>
  <c r="AO56" i="13"/>
  <c r="AQ56" i="13" s="1"/>
  <c r="R220" i="9"/>
  <c r="T228" i="12"/>
  <c r="T244" i="12" s="1"/>
  <c r="AR155" i="3"/>
  <c r="AG225" i="13"/>
  <c r="AQ152" i="3"/>
  <c r="AV70" i="3"/>
  <c r="AY70" i="3" s="1"/>
  <c r="AR277" i="13"/>
  <c r="E178" i="5"/>
  <c r="AB182" i="13"/>
  <c r="W181" i="10"/>
  <c r="N82" i="10"/>
  <c r="AS256" i="13"/>
  <c r="AV256" i="13" s="1"/>
  <c r="M95" i="9"/>
  <c r="M111" i="9" s="1"/>
  <c r="U226" i="12"/>
  <c r="U242" i="12" s="1"/>
  <c r="AB165" i="13"/>
  <c r="J211" i="10"/>
  <c r="J308" i="10"/>
  <c r="AX183" i="3"/>
  <c r="J84" i="13"/>
  <c r="J100" i="13" s="1"/>
  <c r="J227" i="13"/>
  <c r="AC107" i="9"/>
  <c r="AC155" i="9"/>
  <c r="C212" i="12"/>
  <c r="C309" i="12"/>
  <c r="AA205" i="9"/>
  <c r="AA302" i="9"/>
  <c r="AJ232" i="3"/>
  <c r="AJ296" i="3"/>
  <c r="AJ376" i="3" s="1"/>
  <c r="AR277" i="3"/>
  <c r="AP277" i="3"/>
  <c r="T293" i="8"/>
  <c r="Y372" i="3"/>
  <c r="AV185" i="13"/>
  <c r="AI182" i="3"/>
  <c r="AJ227" i="3"/>
  <c r="AJ291" i="3"/>
  <c r="AJ371" i="3" s="1"/>
  <c r="AW90" i="3"/>
  <c r="AH164" i="8"/>
  <c r="J167" i="3"/>
  <c r="AI115" i="3"/>
  <c r="AI242" i="3" s="1"/>
  <c r="AI163" i="3"/>
  <c r="O212" i="12"/>
  <c r="O309" i="12"/>
  <c r="AH111" i="6"/>
  <c r="AH159" i="6"/>
  <c r="L295" i="8"/>
  <c r="AC228" i="13"/>
  <c r="AC244" i="13" s="1"/>
  <c r="AC183" i="12"/>
  <c r="E422" i="3"/>
  <c r="AO129" i="13"/>
  <c r="R176" i="9"/>
  <c r="AW185" i="3"/>
  <c r="AP264" i="13"/>
  <c r="AI165" i="3"/>
  <c r="P308" i="12"/>
  <c r="P211" i="12"/>
  <c r="AW60" i="3"/>
  <c r="K211" i="10"/>
  <c r="K308" i="10"/>
  <c r="AA183" i="13"/>
  <c r="AE424" i="3"/>
  <c r="AP184" i="3"/>
  <c r="AQ14" i="3"/>
  <c r="AQ483" i="3" s="1"/>
  <c r="AQ499" i="3" s="1"/>
  <c r="AO41" i="8"/>
  <c r="AO36" i="8" s="1"/>
  <c r="AO39" i="8" s="1"/>
  <c r="AO300" i="8" s="1"/>
  <c r="AO43" i="8"/>
  <c r="AK501" i="3"/>
  <c r="AK461" i="3"/>
  <c r="S184" i="12"/>
  <c r="I4" i="4"/>
  <c r="I6" i="4" s="1"/>
  <c r="I13" i="4" s="1"/>
  <c r="I7" i="4" s="1"/>
  <c r="I11" i="4" s="1"/>
  <c r="E81" i="5"/>
  <c r="E97" i="5" s="1"/>
  <c r="O182" i="8"/>
  <c r="H112" i="12"/>
  <c r="H160" i="12"/>
  <c r="Y230" i="13"/>
  <c r="Y246" i="13" s="1"/>
  <c r="AC226" i="13"/>
  <c r="T208" i="5"/>
  <c r="T305" i="5"/>
  <c r="AD240" i="10"/>
  <c r="BA89" i="3"/>
  <c r="BD89" i="3" s="1"/>
  <c r="O165" i="8"/>
  <c r="X241" i="12"/>
  <c r="B219" i="9"/>
  <c r="T224" i="12"/>
  <c r="T240" i="12" s="1"/>
  <c r="AT66" i="3"/>
  <c r="AW66" i="3" s="1"/>
  <c r="L111" i="10"/>
  <c r="L238" i="10" s="1"/>
  <c r="L159" i="10"/>
  <c r="X83" i="13"/>
  <c r="X226" i="13" s="1"/>
  <c r="AF293" i="8"/>
  <c r="AO281" i="13"/>
  <c r="AC212" i="10"/>
  <c r="AC309" i="10"/>
  <c r="AN55" i="13"/>
  <c r="AM157" i="3"/>
  <c r="AE340" i="5"/>
  <c r="AE12" i="5" s="1"/>
  <c r="D178" i="5"/>
  <c r="H226" i="12"/>
  <c r="H83" i="12"/>
  <c r="H99" i="12" s="1"/>
  <c r="S115" i="10"/>
  <c r="S163" i="10"/>
  <c r="AL648" i="3"/>
  <c r="AR182" i="13"/>
  <c r="AQ273" i="3"/>
  <c r="AT273" i="3" s="1"/>
  <c r="AO135" i="3"/>
  <c r="AQ135" i="3" s="1"/>
  <c r="AF423" i="3"/>
  <c r="BF89" i="3"/>
  <c r="AA179" i="6"/>
  <c r="AA163" i="6"/>
  <c r="AS4" i="3"/>
  <c r="AW390" i="13"/>
  <c r="AO181" i="13"/>
  <c r="L209" i="5"/>
  <c r="L306" i="5"/>
  <c r="E180" i="10"/>
  <c r="AW82" i="3"/>
  <c r="AY82" i="3" s="1"/>
  <c r="N112" i="5"/>
  <c r="N160" i="5"/>
  <c r="BD389" i="13"/>
  <c r="AB180" i="10"/>
  <c r="N183" i="3"/>
  <c r="N167" i="3" s="1"/>
  <c r="C112" i="5"/>
  <c r="C160" i="5"/>
  <c r="AO255" i="13"/>
  <c r="E238" i="10"/>
  <c r="O113" i="5"/>
  <c r="O161" i="5"/>
  <c r="H175" i="9"/>
  <c r="T178" i="6"/>
  <c r="AR150" i="3"/>
  <c r="R117" i="12"/>
  <c r="R165" i="12"/>
  <c r="AM9" i="8"/>
  <c r="AM11" i="8" s="1"/>
  <c r="AM16" i="8" s="1"/>
  <c r="AN7" i="8"/>
  <c r="V210" i="10"/>
  <c r="V307" i="10"/>
  <c r="R83" i="13"/>
  <c r="R99" i="13" s="1"/>
  <c r="Z179" i="6"/>
  <c r="Z163" i="6"/>
  <c r="AM139" i="8"/>
  <c r="AM160" i="8"/>
  <c r="C294" i="3"/>
  <c r="AA181" i="12"/>
  <c r="V178" i="9"/>
  <c r="V162" i="9" s="1"/>
  <c r="AE229" i="13"/>
  <c r="AE245" i="13" s="1"/>
  <c r="Y305" i="6"/>
  <c r="Y289" i="6" s="1"/>
  <c r="T161" i="6"/>
  <c r="R228" i="12"/>
  <c r="AL15" i="8"/>
  <c r="AL20" i="8" s="1"/>
  <c r="AL18" i="8"/>
  <c r="V82" i="10"/>
  <c r="V225" i="10" s="1"/>
  <c r="Z224" i="13"/>
  <c r="C183" i="3"/>
  <c r="R211" i="13"/>
  <c r="R388" i="13"/>
  <c r="AA224" i="13"/>
  <c r="AA240" i="13" s="1"/>
  <c r="H117" i="13"/>
  <c r="H244" i="13" s="1"/>
  <c r="H165" i="13"/>
  <c r="AE243" i="13"/>
  <c r="AM262" i="13"/>
  <c r="AN262" i="13"/>
  <c r="AE240" i="13"/>
  <c r="F307" i="6"/>
  <c r="AR423" i="3"/>
  <c r="D226" i="10"/>
  <c r="U290" i="6"/>
  <c r="E165" i="8"/>
  <c r="AM183" i="3"/>
  <c r="AC226" i="10"/>
  <c r="AC242" i="10" s="1"/>
  <c r="AC309" i="12"/>
  <c r="L168" i="3"/>
  <c r="AO128" i="8"/>
  <c r="AL497" i="3"/>
  <c r="BA183" i="13"/>
  <c r="AD244" i="13"/>
  <c r="Z294" i="3"/>
  <c r="N210" i="10"/>
  <c r="N307" i="10"/>
  <c r="AK43" i="8"/>
  <c r="AK39" i="8"/>
  <c r="AK300" i="8" s="1"/>
  <c r="J206" i="9"/>
  <c r="J303" i="9"/>
  <c r="M306" i="6"/>
  <c r="M290" i="6" s="1"/>
  <c r="H166" i="8"/>
  <c r="H182" i="8"/>
  <c r="AC182" i="13"/>
  <c r="O184" i="3"/>
  <c r="O168" i="3" s="1"/>
  <c r="AP129" i="13"/>
  <c r="E241" i="13"/>
  <c r="C294" i="8"/>
  <c r="AR58" i="13"/>
  <c r="G308" i="12"/>
  <c r="G211" i="12"/>
  <c r="N235" i="9"/>
  <c r="D83" i="13"/>
  <c r="D99" i="13" s="1"/>
  <c r="AQ182" i="13"/>
  <c r="J4" i="4"/>
  <c r="AJ230" i="3"/>
  <c r="AJ294" i="3"/>
  <c r="AJ374" i="3" s="1"/>
  <c r="AD185" i="13"/>
  <c r="AK289" i="3"/>
  <c r="AK225" i="3"/>
  <c r="AK221" i="3"/>
  <c r="AK33" i="3" s="1"/>
  <c r="AK35" i="3" s="1"/>
  <c r="AK44" i="3" s="1"/>
  <c r="O84" i="9"/>
  <c r="O100" i="9" s="1"/>
  <c r="O116" i="9" s="1"/>
  <c r="AI46" i="3"/>
  <c r="AI36" i="3"/>
  <c r="AI40" i="3" s="1"/>
  <c r="AI42" i="3" s="1"/>
  <c r="AI413" i="3" s="1"/>
  <c r="Y164" i="13"/>
  <c r="AN251" i="13"/>
  <c r="W77" i="9"/>
  <c r="W220" i="9" s="1"/>
  <c r="AL294" i="3"/>
  <c r="AL374" i="3" s="1"/>
  <c r="J243" i="12"/>
  <c r="K162" i="6"/>
  <c r="Q183" i="8"/>
  <c r="Q167" i="8" s="1"/>
  <c r="AQ130" i="3"/>
  <c r="F294" i="3"/>
  <c r="F374" i="3" s="1"/>
  <c r="V423" i="3"/>
  <c r="AQ182" i="3"/>
  <c r="Z160" i="13"/>
  <c r="Z112" i="13"/>
  <c r="Z239" i="13" s="1"/>
  <c r="AR21" i="3"/>
  <c r="AK424" i="3"/>
  <c r="K86" i="12"/>
  <c r="K102" i="12" s="1"/>
  <c r="B227" i="10"/>
  <c r="AC289" i="6"/>
  <c r="AQ260" i="3"/>
  <c r="AS259" i="3" s="1"/>
  <c r="AF179" i="6"/>
  <c r="AF163" i="6" s="1"/>
  <c r="AV148" i="3"/>
  <c r="S240" i="13"/>
  <c r="M240" i="13"/>
  <c r="AA111" i="10"/>
  <c r="AA238" i="10" s="1"/>
  <c r="AA159" i="10"/>
  <c r="R240" i="10"/>
  <c r="AR156" i="3"/>
  <c r="B208" i="5"/>
  <c r="B305" i="5"/>
  <c r="X114" i="13"/>
  <c r="X162" i="13"/>
  <c r="K108" i="9"/>
  <c r="K235" i="9" s="1"/>
  <c r="K156" i="9"/>
  <c r="P212" i="10"/>
  <c r="P309" i="10"/>
  <c r="M222" i="9"/>
  <c r="M238" i="9" s="1"/>
  <c r="AM294" i="8"/>
  <c r="AM310" i="8"/>
  <c r="M112" i="12"/>
  <c r="M239" i="12" s="1"/>
  <c r="M160" i="12"/>
  <c r="W289" i="6"/>
  <c r="Y88" i="13"/>
  <c r="Y104" i="13" s="1"/>
  <c r="Y120" i="13" s="1"/>
  <c r="E162" i="6"/>
  <c r="AH240" i="6"/>
  <c r="AL290" i="3"/>
  <c r="AL370" i="3" s="1"/>
  <c r="AL226" i="3"/>
  <c r="AR146" i="3"/>
  <c r="AT146" i="3" s="1"/>
  <c r="AB83" i="10"/>
  <c r="AB99" i="10" s="1"/>
  <c r="AD76" i="9"/>
  <c r="AD92" i="9" s="1"/>
  <c r="Y87" i="12"/>
  <c r="Y103" i="12" s="1"/>
  <c r="Y119" i="12" s="1"/>
  <c r="W240" i="10"/>
  <c r="L234" i="9"/>
  <c r="G185" i="12"/>
  <c r="U241" i="13"/>
  <c r="B179" i="6"/>
  <c r="AO277" i="3"/>
  <c r="AS92" i="3"/>
  <c r="U228" i="12"/>
  <c r="U244" i="12" s="1"/>
  <c r="BC85" i="3"/>
  <c r="BE85" i="3" s="1"/>
  <c r="AP7" i="3" l="1"/>
  <c r="AK167" i="3"/>
  <c r="J6" i="4"/>
  <c r="J13" i="4" s="1"/>
  <c r="J7" i="4" s="1"/>
  <c r="J11" i="4" s="1"/>
  <c r="AV75" i="3"/>
  <c r="AZ137" i="3"/>
  <c r="AY137" i="3"/>
  <c r="C226" i="10"/>
  <c r="E224" i="5"/>
  <c r="E240" i="5" s="1"/>
  <c r="D229" i="12"/>
  <c r="D245" i="12" s="1"/>
  <c r="I241" i="12"/>
  <c r="AU139" i="3"/>
  <c r="C227" i="12"/>
  <c r="AS50" i="13"/>
  <c r="S227" i="13"/>
  <c r="S243" i="13" s="1"/>
  <c r="O226" i="9"/>
  <c r="O242" i="9" s="1"/>
  <c r="H240" i="12"/>
  <c r="AS278" i="13"/>
  <c r="AB242" i="13"/>
  <c r="AR275" i="13"/>
  <c r="F227" i="10"/>
  <c r="F243" i="10" s="1"/>
  <c r="U229" i="12"/>
  <c r="Y220" i="9"/>
  <c r="AB220" i="9"/>
  <c r="AH225" i="13"/>
  <c r="T242" i="12"/>
  <c r="K220" i="9"/>
  <c r="E228" i="12"/>
  <c r="E244" i="12" s="1"/>
  <c r="AS275" i="13"/>
  <c r="F164" i="10"/>
  <c r="P239" i="10"/>
  <c r="AS131" i="3"/>
  <c r="AU131" i="3" s="1"/>
  <c r="Q225" i="10"/>
  <c r="AP128" i="13"/>
  <c r="AR128" i="13" s="1"/>
  <c r="AU151" i="3"/>
  <c r="AX151" i="3" s="1"/>
  <c r="H224" i="5"/>
  <c r="AA241" i="13"/>
  <c r="AS274" i="3"/>
  <c r="B235" i="9"/>
  <c r="AH223" i="13"/>
  <c r="AH224" i="13"/>
  <c r="P241" i="12"/>
  <c r="V240" i="10"/>
  <c r="AF242" i="13"/>
  <c r="R221" i="9"/>
  <c r="AA236" i="5"/>
  <c r="E241" i="10"/>
  <c r="AV151" i="3"/>
  <c r="AC227" i="10"/>
  <c r="AC243" i="10" s="1"/>
  <c r="AH229" i="13"/>
  <c r="P242" i="13"/>
  <c r="E221" i="9"/>
  <c r="Q239" i="5"/>
  <c r="AS67" i="3"/>
  <c r="AS455" i="3" s="1"/>
  <c r="N227" i="13"/>
  <c r="F244" i="13"/>
  <c r="AT67" i="3"/>
  <c r="AP141" i="3"/>
  <c r="AH226" i="13"/>
  <c r="AQ77" i="3"/>
  <c r="AC239" i="13"/>
  <c r="O228" i="13"/>
  <c r="AU156" i="3"/>
  <c r="AX70" i="3"/>
  <c r="O227" i="9"/>
  <c r="O243" i="9" s="1"/>
  <c r="O225" i="5"/>
  <c r="B230" i="13"/>
  <c r="B246" i="13" s="1"/>
  <c r="AZ154" i="3"/>
  <c r="AR129" i="13"/>
  <c r="Z228" i="10"/>
  <c r="Z244" i="10" s="1"/>
  <c r="AT139" i="3"/>
  <c r="AV139" i="3" s="1"/>
  <c r="AX139" i="3" s="1"/>
  <c r="B243" i="10"/>
  <c r="AS272" i="13"/>
  <c r="AU272" i="13" s="1"/>
  <c r="E236" i="9"/>
  <c r="AW263" i="13"/>
  <c r="AR50" i="13"/>
  <c r="AU50" i="13" s="1"/>
  <c r="AP265" i="13"/>
  <c r="AO265" i="13"/>
  <c r="AQ265" i="13" s="1"/>
  <c r="N221" i="9"/>
  <c r="K229" i="12"/>
  <c r="AP262" i="13"/>
  <c r="AC242" i="13"/>
  <c r="AA239" i="13"/>
  <c r="F228" i="12"/>
  <c r="F244" i="12" s="1"/>
  <c r="J226" i="10"/>
  <c r="P227" i="10"/>
  <c r="P243" i="10" s="1"/>
  <c r="AV68" i="3"/>
  <c r="AV137" i="13"/>
  <c r="AY137" i="13" s="1"/>
  <c r="D242" i="10"/>
  <c r="AC241" i="13"/>
  <c r="G227" i="10"/>
  <c r="AV147" i="3"/>
  <c r="AV146" i="3"/>
  <c r="AQ455" i="3"/>
  <c r="AQ497" i="3" s="1"/>
  <c r="AP273" i="13"/>
  <c r="AU68" i="3"/>
  <c r="AU263" i="13"/>
  <c r="AX263" i="13" s="1"/>
  <c r="AV263" i="13"/>
  <c r="B242" i="12"/>
  <c r="H239" i="12"/>
  <c r="AQ50" i="13"/>
  <c r="AT51" i="13"/>
  <c r="D241" i="13"/>
  <c r="AT93" i="3"/>
  <c r="AT484" i="3" s="1"/>
  <c r="D375" i="3"/>
  <c r="X84" i="13"/>
  <c r="X100" i="13" s="1"/>
  <c r="B111" i="5"/>
  <c r="B159" i="5"/>
  <c r="F309" i="8"/>
  <c r="F293" i="8"/>
  <c r="F292" i="8"/>
  <c r="E423" i="3"/>
  <c r="E295" i="3" s="1"/>
  <c r="E375" i="3" s="1"/>
  <c r="H185" i="13"/>
  <c r="Z186" i="13"/>
  <c r="P85" i="13"/>
  <c r="P101" i="13" s="1"/>
  <c r="AU59" i="3"/>
  <c r="AS136" i="13"/>
  <c r="AU136" i="13"/>
  <c r="H179" i="5"/>
  <c r="P180" i="6"/>
  <c r="P163" i="6"/>
  <c r="AG213" i="13"/>
  <c r="AG390" i="13"/>
  <c r="G186" i="12"/>
  <c r="E181" i="10"/>
  <c r="E113" i="5"/>
  <c r="E161" i="5"/>
  <c r="AX184" i="3"/>
  <c r="AG241" i="13"/>
  <c r="N182" i="12"/>
  <c r="AX50" i="3"/>
  <c r="BA50" i="3" s="1"/>
  <c r="Y313" i="8"/>
  <c r="Y298" i="8" s="1"/>
  <c r="B374" i="3"/>
  <c r="AZ92" i="3"/>
  <c r="T212" i="13"/>
  <c r="T389" i="13"/>
  <c r="AS93" i="3"/>
  <c r="L175" i="9"/>
  <c r="T87" i="12"/>
  <c r="T103" i="12" s="1"/>
  <c r="X85" i="10"/>
  <c r="X101" i="10" s="1"/>
  <c r="AO131" i="13"/>
  <c r="AP449" i="3"/>
  <c r="AP489" i="3"/>
  <c r="AQ489" i="3"/>
  <c r="AR489" i="3" s="1"/>
  <c r="AM230" i="3"/>
  <c r="AM294" i="3"/>
  <c r="AM374" i="3" s="1"/>
  <c r="R212" i="13"/>
  <c r="R389" i="13"/>
  <c r="E99" i="10"/>
  <c r="E226" i="10"/>
  <c r="O183" i="8"/>
  <c r="O166" i="8"/>
  <c r="AJ182" i="13"/>
  <c r="O165" i="6"/>
  <c r="O181" i="6"/>
  <c r="V184" i="12"/>
  <c r="AJ117" i="3"/>
  <c r="AJ165" i="3"/>
  <c r="G84" i="12"/>
  <c r="G100" i="12" s="1"/>
  <c r="AD205" i="9"/>
  <c r="AD302" i="9"/>
  <c r="X215" i="12"/>
  <c r="X312" i="12"/>
  <c r="J424" i="3"/>
  <c r="AI85" i="13"/>
  <c r="AI101" i="13" s="1"/>
  <c r="W168" i="3"/>
  <c r="W184" i="3"/>
  <c r="W167" i="3"/>
  <c r="T179" i="6"/>
  <c r="L210" i="5"/>
  <c r="L307" i="5"/>
  <c r="AW186" i="3"/>
  <c r="J309" i="10"/>
  <c r="J212" i="10"/>
  <c r="AT155" i="3"/>
  <c r="AV155" i="3" s="1"/>
  <c r="AU155" i="3"/>
  <c r="AC307" i="6"/>
  <c r="AN389" i="13"/>
  <c r="H212" i="12"/>
  <c r="H309" i="12"/>
  <c r="G117" i="13"/>
  <c r="G165" i="13"/>
  <c r="AB183" i="12"/>
  <c r="C164" i="6"/>
  <c r="C180" i="6"/>
  <c r="C163" i="6"/>
  <c r="H100" i="10"/>
  <c r="M180" i="5"/>
  <c r="AT57" i="3"/>
  <c r="AU57" i="3"/>
  <c r="AR467" i="3"/>
  <c r="J295" i="3"/>
  <c r="AH294" i="8"/>
  <c r="AH310" i="8"/>
  <c r="AQ21" i="3"/>
  <c r="AQ484" i="3"/>
  <c r="AQ500" i="3" s="1"/>
  <c r="C179" i="5"/>
  <c r="AJ122" i="3"/>
  <c r="AJ249" i="3" s="1"/>
  <c r="AJ170" i="3"/>
  <c r="AH114" i="13"/>
  <c r="AH162" i="13"/>
  <c r="O183" i="10"/>
  <c r="V312" i="12"/>
  <c r="V215" i="12"/>
  <c r="S100" i="10"/>
  <c r="S227" i="10"/>
  <c r="J115" i="10"/>
  <c r="J242" i="10" s="1"/>
  <c r="J163" i="10"/>
  <c r="Y423" i="3"/>
  <c r="Y294" i="3"/>
  <c r="AM99" i="3"/>
  <c r="AM108" i="3"/>
  <c r="AM124" i="3" s="1"/>
  <c r="AM104" i="3"/>
  <c r="AM120" i="3" s="1"/>
  <c r="AM98" i="3"/>
  <c r="AM103" i="3"/>
  <c r="AM107" i="3"/>
  <c r="AM123" i="3" s="1"/>
  <c r="AM250" i="3" s="1"/>
  <c r="AM105" i="3"/>
  <c r="AM121" i="3" s="1"/>
  <c r="AM248" i="3" s="1"/>
  <c r="AM102" i="3"/>
  <c r="AM106" i="3"/>
  <c r="AM122" i="3" s="1"/>
  <c r="AM249" i="3" s="1"/>
  <c r="AM100" i="3"/>
  <c r="AM109" i="3"/>
  <c r="AM125" i="3" s="1"/>
  <c r="AM252" i="3" s="1"/>
  <c r="AM101" i="3"/>
  <c r="AJ120" i="3"/>
  <c r="AJ168" i="3"/>
  <c r="I393" i="13"/>
  <c r="I216" i="13"/>
  <c r="X98" i="5"/>
  <c r="X225" i="5"/>
  <c r="Y230" i="12"/>
  <c r="Y246" i="12" s="1"/>
  <c r="BA184" i="13"/>
  <c r="AL268" i="3"/>
  <c r="AN266" i="3"/>
  <c r="AO266" i="3"/>
  <c r="W93" i="9"/>
  <c r="P212" i="12"/>
  <c r="P309" i="12"/>
  <c r="F181" i="10"/>
  <c r="AL120" i="3"/>
  <c r="AL247" i="3" s="1"/>
  <c r="AL168" i="3"/>
  <c r="AV389" i="13"/>
  <c r="AB182" i="11"/>
  <c r="T84" i="13"/>
  <c r="T100" i="13" s="1"/>
  <c r="AA296" i="12"/>
  <c r="AA293" i="12"/>
  <c r="AA294" i="12"/>
  <c r="AA295" i="12"/>
  <c r="AA291" i="12"/>
  <c r="AA211" i="12" s="1"/>
  <c r="AA287" i="12"/>
  <c r="AA207" i="12" s="1"/>
  <c r="AA290" i="12"/>
  <c r="AA210" i="12" s="1"/>
  <c r="AA292" i="12"/>
  <c r="AA212" i="12" s="1"/>
  <c r="AA298" i="12"/>
  <c r="AA288" i="12"/>
  <c r="AA208" i="12" s="1"/>
  <c r="AA297" i="12"/>
  <c r="AA289" i="12"/>
  <c r="AA209" i="12" s="1"/>
  <c r="S163" i="6"/>
  <c r="S179" i="6"/>
  <c r="S162" i="6"/>
  <c r="AJ119" i="3"/>
  <c r="AJ167" i="3"/>
  <c r="D296" i="3"/>
  <c r="D376" i="3" s="1"/>
  <c r="D424" i="3"/>
  <c r="P85" i="10"/>
  <c r="L82" i="5"/>
  <c r="L98" i="5" s="1"/>
  <c r="AB212" i="10"/>
  <c r="AB309" i="10"/>
  <c r="W206" i="9"/>
  <c r="W303" i="9"/>
  <c r="H227" i="12"/>
  <c r="H84" i="12"/>
  <c r="H100" i="12" s="1"/>
  <c r="G228" i="13"/>
  <c r="G244" i="13" s="1"/>
  <c r="J184" i="13"/>
  <c r="B308" i="6"/>
  <c r="B292" i="6" s="1"/>
  <c r="B291" i="6"/>
  <c r="J185" i="12"/>
  <c r="B213" i="12"/>
  <c r="B310" i="12"/>
  <c r="L313" i="8"/>
  <c r="L298" i="8" s="1"/>
  <c r="L296" i="8"/>
  <c r="E174" i="3"/>
  <c r="G99" i="5"/>
  <c r="G115" i="5" s="1"/>
  <c r="G226" i="5"/>
  <c r="K213" i="13"/>
  <c r="K390" i="13"/>
  <c r="F392" i="13"/>
  <c r="F215" i="13"/>
  <c r="AS57" i="13"/>
  <c r="AR57" i="13"/>
  <c r="AT136" i="13"/>
  <c r="E183" i="8"/>
  <c r="E166" i="8"/>
  <c r="AC183" i="13"/>
  <c r="AC167" i="13"/>
  <c r="N98" i="10"/>
  <c r="AV259" i="3"/>
  <c r="AT259" i="3"/>
  <c r="AW258" i="3" s="1"/>
  <c r="AU259" i="3"/>
  <c r="AL652" i="3"/>
  <c r="AL646" i="3"/>
  <c r="AL638" i="3"/>
  <c r="AL631" i="3"/>
  <c r="AL663" i="3"/>
  <c r="AL637" i="3"/>
  <c r="AL645" i="3"/>
  <c r="AL659" i="3"/>
  <c r="AL636" i="3"/>
  <c r="AL630" i="3"/>
  <c r="AL660" i="3"/>
  <c r="AL653" i="3"/>
  <c r="AL628" i="3"/>
  <c r="AL641" i="3"/>
  <c r="AL661" i="3"/>
  <c r="AL657" i="3"/>
  <c r="AL654" i="3"/>
  <c r="AL662" i="3"/>
  <c r="AL642" i="3"/>
  <c r="AL658" i="3"/>
  <c r="AL656" i="3"/>
  <c r="AL640" i="3"/>
  <c r="AL647" i="3"/>
  <c r="AL655" i="3"/>
  <c r="AL644" i="3"/>
  <c r="AL639" i="3"/>
  <c r="AL643" i="3"/>
  <c r="AL629" i="3"/>
  <c r="AM648" i="3"/>
  <c r="M100" i="10"/>
  <c r="L374" i="3"/>
  <c r="P213" i="10"/>
  <c r="P310" i="10"/>
  <c r="Y306" i="6"/>
  <c r="Y290" i="6" s="1"/>
  <c r="AL424" i="3"/>
  <c r="AL296" i="3" s="1"/>
  <c r="U83" i="10"/>
  <c r="U99" i="10" s="1"/>
  <c r="G181" i="10"/>
  <c r="T162" i="6"/>
  <c r="S185" i="12"/>
  <c r="J84" i="10"/>
  <c r="J227" i="10" s="1"/>
  <c r="AP259" i="13"/>
  <c r="AM266" i="13"/>
  <c r="AO259" i="13"/>
  <c r="AO266" i="13" s="1"/>
  <c r="AC290" i="6"/>
  <c r="H176" i="9"/>
  <c r="D179" i="5"/>
  <c r="AB84" i="10"/>
  <c r="AB100" i="10" s="1"/>
  <c r="G175" i="9"/>
  <c r="W78" i="9"/>
  <c r="W94" i="9" s="1"/>
  <c r="N178" i="9"/>
  <c r="O116" i="13"/>
  <c r="O243" i="13" s="1"/>
  <c r="O164" i="13"/>
  <c r="X310" i="10"/>
  <c r="X213" i="10"/>
  <c r="J175" i="9"/>
  <c r="J158" i="9"/>
  <c r="J215" i="12"/>
  <c r="J312" i="12"/>
  <c r="Q205" i="9"/>
  <c r="Q302" i="9"/>
  <c r="B424" i="3"/>
  <c r="B85" i="12"/>
  <c r="B101" i="12" s="1"/>
  <c r="AA307" i="6"/>
  <c r="AH100" i="13"/>
  <c r="AH227" i="13"/>
  <c r="B177" i="9"/>
  <c r="E172" i="3"/>
  <c r="M81" i="9"/>
  <c r="M97" i="9" s="1"/>
  <c r="M113" i="9" s="1"/>
  <c r="AV149" i="3"/>
  <c r="Q183" i="10"/>
  <c r="K85" i="13"/>
  <c r="K101" i="13" s="1"/>
  <c r="M100" i="12"/>
  <c r="AG179" i="5"/>
  <c r="AP251" i="13"/>
  <c r="AQ235" i="13"/>
  <c r="AR235" i="13"/>
  <c r="AS235" i="13"/>
  <c r="B166" i="13"/>
  <c r="B182" i="13"/>
  <c r="B165" i="13"/>
  <c r="M227" i="12"/>
  <c r="M213" i="13"/>
  <c r="M390" i="13"/>
  <c r="AM228" i="3"/>
  <c r="AM292" i="3"/>
  <c r="AM372" i="3" s="1"/>
  <c r="S213" i="13"/>
  <c r="S390" i="13"/>
  <c r="AO280" i="13"/>
  <c r="AQ280" i="13"/>
  <c r="AP280" i="13"/>
  <c r="AO262" i="13"/>
  <c r="AC92" i="9"/>
  <c r="AC219" i="9"/>
  <c r="AR391" i="13"/>
  <c r="X180" i="6"/>
  <c r="X163" i="6"/>
  <c r="F86" i="12"/>
  <c r="F102" i="12" s="1"/>
  <c r="F118" i="12" s="1"/>
  <c r="D183" i="12"/>
  <c r="E176" i="9"/>
  <c r="Q97" i="5"/>
  <c r="Q224" i="5"/>
  <c r="AA250" i="11"/>
  <c r="AB123" i="11"/>
  <c r="AK116" i="3"/>
  <c r="AK243" i="3" s="1"/>
  <c r="AK164" i="3"/>
  <c r="AO311" i="8"/>
  <c r="AO295" i="8" s="1"/>
  <c r="AD88" i="13"/>
  <c r="AD104" i="13" s="1"/>
  <c r="AD108" i="9"/>
  <c r="AD156" i="9"/>
  <c r="AX84" i="3"/>
  <c r="AK46" i="3"/>
  <c r="AK36" i="3"/>
  <c r="AK40" i="3" s="1"/>
  <c r="AK42" i="3" s="1"/>
  <c r="AK413" i="3" s="1"/>
  <c r="AR14" i="3"/>
  <c r="AR483" i="3" s="1"/>
  <c r="AR499" i="3" s="1"/>
  <c r="AT4" i="3"/>
  <c r="E294" i="3"/>
  <c r="Y182" i="13"/>
  <c r="Y166" i="13"/>
  <c r="P183" i="13"/>
  <c r="AQ131" i="13"/>
  <c r="V214" i="13"/>
  <c r="V391" i="13"/>
  <c r="AX51" i="3"/>
  <c r="BA51" i="3" s="1"/>
  <c r="U87" i="12"/>
  <c r="U103" i="12" s="1"/>
  <c r="S292" i="6"/>
  <c r="S308" i="6"/>
  <c r="S291" i="6"/>
  <c r="B393" i="13"/>
  <c r="B216" i="13"/>
  <c r="AK117" i="3"/>
  <c r="AK165" i="3"/>
  <c r="AA182" i="8"/>
  <c r="AA166" i="8" s="1"/>
  <c r="AA165" i="8"/>
  <c r="F178" i="9"/>
  <c r="H87" i="13"/>
  <c r="H103" i="13" s="1"/>
  <c r="AD219" i="9"/>
  <c r="AK241" i="3"/>
  <c r="C374" i="3"/>
  <c r="AC184" i="12"/>
  <c r="AU56" i="13"/>
  <c r="AS56" i="13"/>
  <c r="AR56" i="13"/>
  <c r="AU186" i="3"/>
  <c r="S87" i="12"/>
  <c r="S103" i="12" s="1"/>
  <c r="U81" i="5"/>
  <c r="U224" i="5" s="1"/>
  <c r="AC183" i="8"/>
  <c r="F184" i="13"/>
  <c r="AH5" i="13"/>
  <c r="AD220" i="5"/>
  <c r="AD236" i="5" s="1"/>
  <c r="B78" i="9"/>
  <c r="B94" i="9" s="1"/>
  <c r="B221" i="9"/>
  <c r="H185" i="12"/>
  <c r="AE181" i="5"/>
  <c r="C230" i="13"/>
  <c r="C246" i="13" s="1"/>
  <c r="AC166" i="8"/>
  <c r="Y213" i="10"/>
  <c r="Y310" i="10"/>
  <c r="S210" i="5"/>
  <c r="S307" i="5"/>
  <c r="T184" i="12"/>
  <c r="I99" i="12"/>
  <c r="I226" i="12"/>
  <c r="AH183" i="3"/>
  <c r="AH166" i="3"/>
  <c r="Z227" i="12"/>
  <c r="AX51" i="13"/>
  <c r="AW51" i="13"/>
  <c r="AY51" i="13" s="1"/>
  <c r="U100" i="13"/>
  <c r="U227" i="13"/>
  <c r="L113" i="5"/>
  <c r="L240" i="5" s="1"/>
  <c r="L161" i="5"/>
  <c r="O185" i="3"/>
  <c r="AE89" i="5"/>
  <c r="AE15" i="5"/>
  <c r="AR77" i="3"/>
  <c r="AR481" i="3" s="1"/>
  <c r="AW55" i="3"/>
  <c r="H102" i="13"/>
  <c r="H229" i="13"/>
  <c r="P111" i="10"/>
  <c r="P159" i="10"/>
  <c r="O175" i="9"/>
  <c r="O158" i="9"/>
  <c r="U209" i="5"/>
  <c r="U306" i="5"/>
  <c r="AO294" i="8"/>
  <c r="B206" i="9"/>
  <c r="B303" i="9"/>
  <c r="AC181" i="11"/>
  <c r="AY51" i="3"/>
  <c r="U177" i="9"/>
  <c r="U161" i="9" s="1"/>
  <c r="U160" i="9"/>
  <c r="C119" i="13"/>
  <c r="C167" i="13"/>
  <c r="W214" i="12"/>
  <c r="W311" i="12"/>
  <c r="AK369" i="3"/>
  <c r="AO139" i="8"/>
  <c r="AO160" i="8"/>
  <c r="AD186" i="13"/>
  <c r="AA180" i="6"/>
  <c r="AA164" i="6"/>
  <c r="AP55" i="13"/>
  <c r="AU256" i="13"/>
  <c r="AW256" i="13" s="1"/>
  <c r="AD109" i="5"/>
  <c r="AD157" i="5"/>
  <c r="AS54" i="13"/>
  <c r="AW54" i="13" s="1"/>
  <c r="T98" i="10"/>
  <c r="AG307" i="6"/>
  <c r="AG291" i="6" s="1"/>
  <c r="AG290" i="6"/>
  <c r="AS150" i="3"/>
  <c r="AT150" i="3"/>
  <c r="AU150" i="3"/>
  <c r="D96" i="5"/>
  <c r="D223" i="5"/>
  <c r="X162" i="9"/>
  <c r="X178" i="9"/>
  <c r="X161" i="9"/>
  <c r="Y85" i="10"/>
  <c r="Y101" i="10" s="1"/>
  <c r="AF213" i="13"/>
  <c r="AF390" i="13"/>
  <c r="S225" i="5"/>
  <c r="S82" i="5"/>
  <c r="S98" i="5" s="1"/>
  <c r="AC181" i="10"/>
  <c r="AK118" i="3"/>
  <c r="AK245" i="3" s="1"/>
  <c r="AK166" i="3"/>
  <c r="AW75" i="3"/>
  <c r="R180" i="5"/>
  <c r="R81" i="5"/>
  <c r="R97" i="5" s="1"/>
  <c r="AH163" i="6"/>
  <c r="AH179" i="6"/>
  <c r="AH162" i="6"/>
  <c r="Z86" i="10"/>
  <c r="Z102" i="10" s="1"/>
  <c r="Z118" i="10" s="1"/>
  <c r="S78" i="9"/>
  <c r="Z116" i="12"/>
  <c r="Z164" i="12"/>
  <c r="AU53" i="3"/>
  <c r="AW53" i="3" s="1"/>
  <c r="AR454" i="3"/>
  <c r="AR61" i="3"/>
  <c r="AR480" i="3" s="1"/>
  <c r="S303" i="9"/>
  <c r="S206" i="9"/>
  <c r="AL185" i="3"/>
  <c r="Y217" i="13"/>
  <c r="Y218" i="13"/>
  <c r="W183" i="13"/>
  <c r="AV51" i="13"/>
  <c r="B170" i="3"/>
  <c r="B186" i="3"/>
  <c r="B169" i="3"/>
  <c r="AW391" i="13"/>
  <c r="M163" i="6"/>
  <c r="M179" i="6"/>
  <c r="J87" i="12"/>
  <c r="J103" i="12" s="1"/>
  <c r="AN624" i="3"/>
  <c r="AN623" i="3"/>
  <c r="AN627" i="3"/>
  <c r="AN622" i="3"/>
  <c r="AN625" i="3"/>
  <c r="AN620" i="3"/>
  <c r="AN626" i="3"/>
  <c r="AN621" i="3"/>
  <c r="AO632" i="3"/>
  <c r="Q92" i="9"/>
  <c r="Q219" i="9"/>
  <c r="O293" i="8"/>
  <c r="O309" i="8"/>
  <c r="Y179" i="5"/>
  <c r="C290" i="6"/>
  <c r="C306" i="6"/>
  <c r="Y242" i="10"/>
  <c r="AU72" i="3"/>
  <c r="AS468" i="3"/>
  <c r="AV72" i="3"/>
  <c r="AX72" i="3" s="1"/>
  <c r="AU473" i="3"/>
  <c r="M82" i="5"/>
  <c r="M98" i="5" s="1"/>
  <c r="L100" i="12"/>
  <c r="L227" i="12"/>
  <c r="J98" i="5"/>
  <c r="J225" i="5"/>
  <c r="J185" i="3"/>
  <c r="Z169" i="3"/>
  <c r="Z185" i="3"/>
  <c r="AL219" i="13"/>
  <c r="AL35" i="13"/>
  <c r="AL41" i="13" s="1"/>
  <c r="AL36" i="13" s="1"/>
  <c r="H180" i="6"/>
  <c r="H164" i="6"/>
  <c r="H163" i="6"/>
  <c r="AJ478" i="3"/>
  <c r="P180" i="5"/>
  <c r="AC166" i="13"/>
  <c r="Q210" i="5"/>
  <c r="Q307" i="5"/>
  <c r="U425" i="3"/>
  <c r="U296" i="3"/>
  <c r="U376" i="3" s="1"/>
  <c r="P92" i="9"/>
  <c r="P219" i="9"/>
  <c r="V424" i="3"/>
  <c r="V295" i="3"/>
  <c r="V375" i="3" s="1"/>
  <c r="Z180" i="6"/>
  <c r="Z164" i="6"/>
  <c r="B238" i="5"/>
  <c r="AR500" i="3"/>
  <c r="AZ260" i="13"/>
  <c r="AV260" i="13"/>
  <c r="M210" i="5"/>
  <c r="M307" i="5"/>
  <c r="P185" i="12"/>
  <c r="AA78" i="9"/>
  <c r="AA94" i="9" s="1"/>
  <c r="F424" i="3"/>
  <c r="V182" i="10"/>
  <c r="AG184" i="13"/>
  <c r="P238" i="10"/>
  <c r="S180" i="5"/>
  <c r="R115" i="13"/>
  <c r="R163" i="13"/>
  <c r="AA184" i="13"/>
  <c r="AA168" i="13" s="1"/>
  <c r="AA167" i="13"/>
  <c r="O85" i="12"/>
  <c r="O101" i="12" s="1"/>
  <c r="C310" i="12"/>
  <c r="C213" i="12"/>
  <c r="Z183" i="12"/>
  <c r="U184" i="12"/>
  <c r="F295" i="3"/>
  <c r="F375" i="3" s="1"/>
  <c r="AJ244" i="3"/>
  <c r="M425" i="3"/>
  <c r="U85" i="13"/>
  <c r="U101" i="13" s="1"/>
  <c r="R84" i="10"/>
  <c r="R100" i="10" s="1"/>
  <c r="AL167" i="8"/>
  <c r="AL183" i="8"/>
  <c r="AN185" i="3"/>
  <c r="T109" i="9"/>
  <c r="T236" i="9" s="1"/>
  <c r="T157" i="9"/>
  <c r="J311" i="8"/>
  <c r="AU140" i="3"/>
  <c r="AT140" i="3"/>
  <c r="AV140" i="3"/>
  <c r="Z84" i="13"/>
  <c r="Z100" i="13" s="1"/>
  <c r="C85" i="12"/>
  <c r="C101" i="12" s="1"/>
  <c r="AB183" i="5"/>
  <c r="AO390" i="13"/>
  <c r="AW423" i="3"/>
  <c r="D180" i="6"/>
  <c r="D164" i="6"/>
  <c r="AA187" i="3"/>
  <c r="AA171" i="3"/>
  <c r="AH112" i="13"/>
  <c r="AH239" i="13" s="1"/>
  <c r="AH160" i="13"/>
  <c r="G86" i="13"/>
  <c r="G102" i="13" s="1"/>
  <c r="M296" i="3"/>
  <c r="M376" i="3" s="1"/>
  <c r="Z302" i="9"/>
  <c r="Z205" i="9"/>
  <c r="AA93" i="9"/>
  <c r="AA220" i="9"/>
  <c r="J85" i="13"/>
  <c r="J101" i="13" s="1"/>
  <c r="T185" i="8"/>
  <c r="T169" i="8"/>
  <c r="M175" i="9"/>
  <c r="M159" i="9" s="1"/>
  <c r="AX58" i="3"/>
  <c r="AZ58" i="3"/>
  <c r="AL166" i="8"/>
  <c r="J229" i="12"/>
  <c r="J245" i="12" s="1"/>
  <c r="M185" i="3"/>
  <c r="L424" i="3"/>
  <c r="AV92" i="3"/>
  <c r="AQ48" i="13"/>
  <c r="AK493" i="3"/>
  <c r="T374" i="3"/>
  <c r="W311" i="8"/>
  <c r="W295" i="8" s="1"/>
  <c r="AG183" i="8"/>
  <c r="AG166" i="8"/>
  <c r="O241" i="5"/>
  <c r="AA296" i="3"/>
  <c r="AA376" i="3" s="1"/>
  <c r="AA424" i="3"/>
  <c r="AA295" i="3"/>
  <c r="E182" i="12"/>
  <c r="AC220" i="5"/>
  <c r="AA309" i="8"/>
  <c r="AA293" i="8" s="1"/>
  <c r="AA292" i="8"/>
  <c r="AS133" i="3"/>
  <c r="AT133" i="3"/>
  <c r="AQ391" i="13"/>
  <c r="F167" i="8"/>
  <c r="F183" i="8"/>
  <c r="F166" i="8"/>
  <c r="Y78" i="9"/>
  <c r="Y94" i="9" s="1"/>
  <c r="W87" i="13"/>
  <c r="W103" i="13" s="1"/>
  <c r="W119" i="13" s="1"/>
  <c r="T168" i="3"/>
  <c r="T184" i="3"/>
  <c r="M313" i="8"/>
  <c r="M298" i="8" s="1"/>
  <c r="U390" i="13"/>
  <c r="U213" i="13"/>
  <c r="B180" i="6"/>
  <c r="B164" i="6"/>
  <c r="R226" i="13"/>
  <c r="D115" i="13"/>
  <c r="D163" i="13"/>
  <c r="K84" i="10"/>
  <c r="K227" i="10" s="1"/>
  <c r="Q100" i="13"/>
  <c r="G391" i="13"/>
  <c r="G214" i="13"/>
  <c r="D92" i="9"/>
  <c r="D219" i="9"/>
  <c r="G116" i="10"/>
  <c r="G164" i="10"/>
  <c r="AO460" i="3"/>
  <c r="AP460" i="3" s="1"/>
  <c r="J118" i="12"/>
  <c r="J166" i="12"/>
  <c r="AD213" i="10"/>
  <c r="AD310" i="10"/>
  <c r="X183" i="12"/>
  <c r="AQ124" i="13"/>
  <c r="G212" i="5"/>
  <c r="G309" i="5"/>
  <c r="AI80" i="13"/>
  <c r="AI96" i="13" s="1"/>
  <c r="AF180" i="5"/>
  <c r="AC188" i="3"/>
  <c r="AC173" i="3" s="1"/>
  <c r="T79" i="9"/>
  <c r="T222" i="9" s="1"/>
  <c r="AP131" i="13"/>
  <c r="J114" i="10"/>
  <c r="J241" i="10" s="1"/>
  <c r="J162" i="10"/>
  <c r="E180" i="6"/>
  <c r="E164" i="6"/>
  <c r="E163" i="6"/>
  <c r="AX271" i="13"/>
  <c r="AA180" i="5"/>
  <c r="AU133" i="13"/>
  <c r="AW133" i="13" s="1"/>
  <c r="S85" i="13"/>
  <c r="V86" i="13"/>
  <c r="V102" i="13" s="1"/>
  <c r="AR132" i="13"/>
  <c r="AS132" i="13"/>
  <c r="AS134" i="3"/>
  <c r="AU134" i="3" s="1"/>
  <c r="AT134" i="3"/>
  <c r="AR183" i="13"/>
  <c r="D226" i="13"/>
  <c r="D242" i="13" s="1"/>
  <c r="J207" i="9"/>
  <c r="J304" i="9"/>
  <c r="Q227" i="13"/>
  <c r="E118" i="13"/>
  <c r="E166" i="13"/>
  <c r="E184" i="13"/>
  <c r="D176" i="9"/>
  <c r="AL7" i="13"/>
  <c r="AH87" i="13"/>
  <c r="AH103" i="13" s="1"/>
  <c r="AD85" i="10"/>
  <c r="AD101" i="10" s="1"/>
  <c r="AD117" i="10" s="1"/>
  <c r="F118" i="13"/>
  <c r="F166" i="13"/>
  <c r="I212" i="12"/>
  <c r="I309" i="12"/>
  <c r="AJ390" i="13"/>
  <c r="AT390" i="13"/>
  <c r="T207" i="9"/>
  <c r="T304" i="9"/>
  <c r="AY390" i="13"/>
  <c r="K97" i="5"/>
  <c r="K224" i="5"/>
  <c r="AX75" i="3"/>
  <c r="I88" i="13"/>
  <c r="I104" i="13" s="1"/>
  <c r="AQ183" i="3"/>
  <c r="AP185" i="3"/>
  <c r="P116" i="13"/>
  <c r="P164" i="13"/>
  <c r="AO279" i="13"/>
  <c r="AQ279" i="13" s="1"/>
  <c r="AP279" i="13"/>
  <c r="AR279" i="13"/>
  <c r="AM282" i="13"/>
  <c r="AS500" i="3"/>
  <c r="AF85" i="13"/>
  <c r="AF101" i="13" s="1"/>
  <c r="W211" i="5"/>
  <c r="W308" i="5"/>
  <c r="G93" i="9"/>
  <c r="G220" i="9"/>
  <c r="E294" i="8"/>
  <c r="E310" i="8"/>
  <c r="E293" i="8"/>
  <c r="Q424" i="3"/>
  <c r="Q296" i="3" s="1"/>
  <c r="Q376" i="3" s="1"/>
  <c r="Q295" i="3"/>
  <c r="C184" i="3"/>
  <c r="C168" i="3" s="1"/>
  <c r="AE425" i="3"/>
  <c r="Q213" i="13"/>
  <c r="Q390" i="13"/>
  <c r="G184" i="13"/>
  <c r="C113" i="5"/>
  <c r="C161" i="5"/>
  <c r="P107" i="9"/>
  <c r="P155" i="9"/>
  <c r="P375" i="3"/>
  <c r="D185" i="3"/>
  <c r="D168" i="3"/>
  <c r="N184" i="3"/>
  <c r="N168" i="3" s="1"/>
  <c r="AE296" i="3"/>
  <c r="AN497" i="3"/>
  <c r="AT56" i="13"/>
  <c r="AQ183" i="13"/>
  <c r="Q168" i="8"/>
  <c r="Q184" i="8"/>
  <c r="AU275" i="13"/>
  <c r="B163" i="6"/>
  <c r="V98" i="10"/>
  <c r="X99" i="13"/>
  <c r="AT128" i="13"/>
  <c r="J222" i="9"/>
  <c r="J238" i="9" s="1"/>
  <c r="J79" i="9"/>
  <c r="J95" i="9" s="1"/>
  <c r="J111" i="9" s="1"/>
  <c r="AT277" i="13"/>
  <c r="AW277" i="13" s="1"/>
  <c r="AC123" i="11"/>
  <c r="AC250" i="11" s="1"/>
  <c r="C312" i="8"/>
  <c r="AU276" i="13"/>
  <c r="AT276" i="13"/>
  <c r="AW276" i="13" s="1"/>
  <c r="E229" i="13"/>
  <c r="AS130" i="13"/>
  <c r="AT130" i="13"/>
  <c r="AK244" i="3"/>
  <c r="AD100" i="10"/>
  <c r="BB423" i="3"/>
  <c r="C393" i="13"/>
  <c r="C216" i="13"/>
  <c r="AU54" i="13"/>
  <c r="AT54" i="13"/>
  <c r="F229" i="13"/>
  <c r="AY58" i="3"/>
  <c r="BA58" i="3" s="1"/>
  <c r="AU467" i="3"/>
  <c r="K181" i="10"/>
  <c r="I84" i="12"/>
  <c r="I100" i="12" s="1"/>
  <c r="AO4" i="13"/>
  <c r="AZ186" i="3"/>
  <c r="AB236" i="5"/>
  <c r="AY423" i="3"/>
  <c r="Q180" i="6"/>
  <c r="Q163" i="6"/>
  <c r="AP391" i="13"/>
  <c r="V179" i="9"/>
  <c r="V164" i="9" s="1"/>
  <c r="V163" i="9"/>
  <c r="AT21" i="3"/>
  <c r="AT458" i="3"/>
  <c r="M85" i="13"/>
  <c r="M101" i="13" s="1"/>
  <c r="AU147" i="3"/>
  <c r="O83" i="5"/>
  <c r="O99" i="5" s="1"/>
  <c r="N225" i="10"/>
  <c r="B236" i="9"/>
  <c r="P227" i="13"/>
  <c r="AC34" i="12"/>
  <c r="AC92" i="12"/>
  <c r="AC16" i="12"/>
  <c r="AC46" i="12" s="1"/>
  <c r="AL461" i="3"/>
  <c r="AM459" i="3"/>
  <c r="AN459" i="3" s="1"/>
  <c r="AV84" i="3"/>
  <c r="U184" i="3"/>
  <c r="Q82" i="5"/>
  <c r="Q98" i="5" s="1"/>
  <c r="M96" i="9"/>
  <c r="M112" i="9" s="1"/>
  <c r="M223" i="9"/>
  <c r="AB166" i="8"/>
  <c r="AB182" i="8"/>
  <c r="C167" i="3"/>
  <c r="W182" i="10"/>
  <c r="M296" i="8"/>
  <c r="U167" i="3"/>
  <c r="I309" i="8"/>
  <c r="I293" i="8" s="1"/>
  <c r="AF169" i="3"/>
  <c r="AF185" i="3"/>
  <c r="AF168" i="3"/>
  <c r="R212" i="10"/>
  <c r="R309" i="10"/>
  <c r="AR276" i="3"/>
  <c r="AS276" i="3"/>
  <c r="AT276" i="3"/>
  <c r="AQ276" i="3"/>
  <c r="AQ141" i="3"/>
  <c r="AT130" i="3"/>
  <c r="AS130" i="3"/>
  <c r="AU130" i="3"/>
  <c r="AM184" i="3"/>
  <c r="Z240" i="13"/>
  <c r="Y231" i="13"/>
  <c r="Y247" i="13" s="1"/>
  <c r="M307" i="6"/>
  <c r="M291" i="6" s="1"/>
  <c r="AB181" i="10"/>
  <c r="AM295" i="8"/>
  <c r="AM311" i="8"/>
  <c r="AF180" i="6"/>
  <c r="AT53" i="3"/>
  <c r="AR424" i="3"/>
  <c r="BA82" i="3"/>
  <c r="AZ82" i="3"/>
  <c r="P84" i="12"/>
  <c r="P100" i="12" s="1"/>
  <c r="AY90" i="3"/>
  <c r="BA90" i="3" s="1"/>
  <c r="AZ90" i="3"/>
  <c r="AW92" i="3"/>
  <c r="AO497" i="3"/>
  <c r="P210" i="5"/>
  <c r="P307" i="5"/>
  <c r="I213" i="10"/>
  <c r="I310" i="10"/>
  <c r="V101" i="13"/>
  <c r="M183" i="10"/>
  <c r="AP49" i="13"/>
  <c r="Q102" i="12"/>
  <c r="AY148" i="3"/>
  <c r="AX148" i="3"/>
  <c r="J244" i="12"/>
  <c r="X182" i="13"/>
  <c r="AL110" i="3"/>
  <c r="AL23" i="3" s="1"/>
  <c r="AL25" i="3" s="1"/>
  <c r="AL28" i="3" s="1"/>
  <c r="AL26" i="3" s="1"/>
  <c r="AL175" i="3" s="1"/>
  <c r="AL114" i="3"/>
  <c r="AL241" i="3" s="1"/>
  <c r="AL162" i="3"/>
  <c r="BF185" i="13"/>
  <c r="AP257" i="13"/>
  <c r="AR257" i="13" s="1"/>
  <c r="AQ257" i="13"/>
  <c r="M183" i="12"/>
  <c r="X389" i="13"/>
  <c r="X212" i="13"/>
  <c r="AJ246" i="3"/>
  <c r="H183" i="8"/>
  <c r="AC310" i="12"/>
  <c r="AO182" i="13"/>
  <c r="B109" i="9"/>
  <c r="B157" i="9"/>
  <c r="B185" i="10"/>
  <c r="B112" i="5"/>
  <c r="B160" i="5"/>
  <c r="Q183" i="13"/>
  <c r="D183" i="10"/>
  <c r="Z77" i="9"/>
  <c r="Z93" i="9" s="1"/>
  <c r="Q77" i="9"/>
  <c r="Q220" i="9" s="1"/>
  <c r="AM397" i="3"/>
  <c r="AN41" i="3"/>
  <c r="AA80" i="5"/>
  <c r="U96" i="5"/>
  <c r="AU258" i="3"/>
  <c r="AR258" i="3"/>
  <c r="AQ258" i="3"/>
  <c r="AT258" i="3"/>
  <c r="AS258" i="3"/>
  <c r="O242" i="12"/>
  <c r="AC33" i="11"/>
  <c r="AL450" i="3"/>
  <c r="AL451" i="3" s="1"/>
  <c r="AV185" i="3"/>
  <c r="G84" i="5"/>
  <c r="G100" i="5" s="1"/>
  <c r="G116" i="5" s="1"/>
  <c r="Z308" i="11"/>
  <c r="C116" i="12"/>
  <c r="C164" i="12"/>
  <c r="AJ118" i="3"/>
  <c r="AJ245" i="3" s="1"/>
  <c r="AJ166" i="3"/>
  <c r="Y109" i="9"/>
  <c r="Y236" i="9" s="1"/>
  <c r="Y157" i="9"/>
  <c r="E165" i="12"/>
  <c r="C183" i="8"/>
  <c r="T241" i="12"/>
  <c r="AA95" i="5"/>
  <c r="AA206" i="5"/>
  <c r="G296" i="3"/>
  <c r="G376" i="3" s="1"/>
  <c r="G424" i="3"/>
  <c r="AE311" i="8"/>
  <c r="AE295" i="8" s="1"/>
  <c r="AX471" i="3"/>
  <c r="BD87" i="3"/>
  <c r="AC109" i="5"/>
  <c r="AC157" i="5"/>
  <c r="P184" i="8"/>
  <c r="P168" i="8" s="1"/>
  <c r="AB206" i="9"/>
  <c r="AB303" i="9"/>
  <c r="K374" i="3"/>
  <c r="L213" i="13"/>
  <c r="L390" i="13"/>
  <c r="S183" i="10"/>
  <c r="U184" i="13"/>
  <c r="Y216" i="12"/>
  <c r="Y313" i="12"/>
  <c r="E110" i="9"/>
  <c r="E237" i="9" s="1"/>
  <c r="E158" i="9"/>
  <c r="AA244" i="13"/>
  <c r="G115" i="10"/>
  <c r="G242" i="10" s="1"/>
  <c r="G163" i="10"/>
  <c r="I109" i="9"/>
  <c r="I236" i="9" s="1"/>
  <c r="I157" i="9"/>
  <c r="AU278" i="13"/>
  <c r="AT278" i="13"/>
  <c r="AV278" i="13" s="1"/>
  <c r="BB154" i="3"/>
  <c r="E87" i="13"/>
  <c r="E103" i="13" s="1"/>
  <c r="AM290" i="3"/>
  <c r="AM370" i="3" s="1"/>
  <c r="AM226" i="3"/>
  <c r="AT184" i="3"/>
  <c r="Q185" i="12"/>
  <c r="AA182" i="12"/>
  <c r="H115" i="12"/>
  <c r="H242" i="12" s="1"/>
  <c r="H163" i="12"/>
  <c r="AT455" i="3"/>
  <c r="K309" i="10"/>
  <c r="K212" i="10"/>
  <c r="O213" i="12"/>
  <c r="O310" i="12"/>
  <c r="Z424" i="3"/>
  <c r="U308" i="6"/>
  <c r="O114" i="5"/>
  <c r="O162" i="5"/>
  <c r="R307" i="6"/>
  <c r="R291" i="6"/>
  <c r="B223" i="5"/>
  <c r="B239" i="5" s="1"/>
  <c r="R109" i="9"/>
  <c r="R236" i="9" s="1"/>
  <c r="R157" i="9"/>
  <c r="L184" i="12"/>
  <c r="U211" i="10"/>
  <c r="U308" i="10"/>
  <c r="Q184" i="3"/>
  <c r="U223" i="5"/>
  <c r="AH113" i="13"/>
  <c r="AH240" i="13" s="1"/>
  <c r="AH161" i="13"/>
  <c r="C88" i="13"/>
  <c r="C104" i="13" s="1"/>
  <c r="G172" i="3"/>
  <c r="G188" i="3"/>
  <c r="G173" i="3" s="1"/>
  <c r="AB218" i="11"/>
  <c r="AB35" i="11"/>
  <c r="AB40" i="11" s="1"/>
  <c r="AB36" i="11" s="1"/>
  <c r="I239" i="5"/>
  <c r="H306" i="6"/>
  <c r="AX92" i="3"/>
  <c r="AR484" i="3"/>
  <c r="W176" i="9"/>
  <c r="B88" i="13"/>
  <c r="B104" i="13" s="1"/>
  <c r="B120" i="13" s="1"/>
  <c r="AJ114" i="3"/>
  <c r="AJ241" i="3" s="1"/>
  <c r="AJ110" i="3"/>
  <c r="AJ23" i="3" s="1"/>
  <c r="AJ25" i="3" s="1"/>
  <c r="AJ28" i="3" s="1"/>
  <c r="AJ26" i="3" s="1"/>
  <c r="AJ175" i="3" s="1"/>
  <c r="AJ162" i="3"/>
  <c r="I167" i="8"/>
  <c r="I183" i="8"/>
  <c r="P290" i="6"/>
  <c r="P306" i="6"/>
  <c r="U113" i="10"/>
  <c r="U240" i="10" s="1"/>
  <c r="U161" i="10"/>
  <c r="F179" i="5"/>
  <c r="AL183" i="13"/>
  <c r="U111" i="5"/>
  <c r="U238" i="5" s="1"/>
  <c r="U159" i="5"/>
  <c r="BG87" i="3"/>
  <c r="AB78" i="9"/>
  <c r="AB94" i="9" s="1"/>
  <c r="AP182" i="13"/>
  <c r="AB374" i="3"/>
  <c r="BA83" i="3"/>
  <c r="BB83" i="3"/>
  <c r="AM92" i="13"/>
  <c r="AM33" i="13"/>
  <c r="AN12" i="13"/>
  <c r="AT134" i="13"/>
  <c r="AQ134" i="13"/>
  <c r="L85" i="13"/>
  <c r="L101" i="13" s="1"/>
  <c r="F87" i="13"/>
  <c r="F103" i="13" s="1"/>
  <c r="I423" i="3"/>
  <c r="Y89" i="13"/>
  <c r="Y105" i="13" s="1"/>
  <c r="Y121" i="13" s="1"/>
  <c r="I182" i="10"/>
  <c r="Z214" i="10"/>
  <c r="Z311" i="10"/>
  <c r="K184" i="12"/>
  <c r="H215" i="13"/>
  <c r="H392" i="13"/>
  <c r="Y88" i="12"/>
  <c r="Y104" i="12" s="1"/>
  <c r="Y120" i="12" s="1"/>
  <c r="Y231" i="12"/>
  <c r="Y247" i="12" s="1"/>
  <c r="AD216" i="13"/>
  <c r="AD393" i="13"/>
  <c r="AB312" i="12"/>
  <c r="AL311" i="8"/>
  <c r="AS390" i="13"/>
  <c r="AG36" i="3"/>
  <c r="AG46" i="3"/>
  <c r="S183" i="13"/>
  <c r="E392" i="13"/>
  <c r="E215" i="13"/>
  <c r="AZ391" i="13"/>
  <c r="AT138" i="3"/>
  <c r="AW138" i="3" s="1"/>
  <c r="AY138" i="3" s="1"/>
  <c r="R84" i="13"/>
  <c r="AA206" i="9"/>
  <c r="AA303" i="9"/>
  <c r="AD77" i="9"/>
  <c r="AD93" i="9" s="1"/>
  <c r="I185" i="12"/>
  <c r="AR278" i="3"/>
  <c r="AQ278" i="3"/>
  <c r="K180" i="6"/>
  <c r="K164" i="6" s="1"/>
  <c r="AR152" i="3"/>
  <c r="AF309" i="6"/>
  <c r="C175" i="9"/>
  <c r="P225" i="5"/>
  <c r="P82" i="5"/>
  <c r="P98" i="5" s="1"/>
  <c r="Q177" i="9"/>
  <c r="Q107" i="9"/>
  <c r="Q155" i="9"/>
  <c r="AO209" i="3"/>
  <c r="AO219" i="3"/>
  <c r="AO235" i="3" s="1"/>
  <c r="AO214" i="3"/>
  <c r="AO212" i="3"/>
  <c r="AO217" i="3"/>
  <c r="AO233" i="3" s="1"/>
  <c r="AO220" i="3"/>
  <c r="AO236" i="3" s="1"/>
  <c r="AO215" i="3"/>
  <c r="AO211" i="3"/>
  <c r="AO218" i="3"/>
  <c r="AO234" i="3" s="1"/>
  <c r="AO213" i="3"/>
  <c r="AO126" i="3"/>
  <c r="AO253" i="3" s="1"/>
  <c r="AO210" i="3"/>
  <c r="AO216" i="3"/>
  <c r="AP237" i="3"/>
  <c r="AB95" i="5"/>
  <c r="AB206" i="5"/>
  <c r="W83" i="5"/>
  <c r="W226" i="5" s="1"/>
  <c r="AK310" i="8"/>
  <c r="T211" i="10"/>
  <c r="T308" i="10"/>
  <c r="AE306" i="6"/>
  <c r="Y116" i="10"/>
  <c r="Y243" i="10" s="1"/>
  <c r="Y164" i="10"/>
  <c r="AC310" i="8"/>
  <c r="AC294" i="8" s="1"/>
  <c r="R110" i="9"/>
  <c r="R237" i="9" s="1"/>
  <c r="R158" i="9"/>
  <c r="N239" i="5"/>
  <c r="Z108" i="9"/>
  <c r="Z235" i="9" s="1"/>
  <c r="Z156" i="9"/>
  <c r="R312" i="8"/>
  <c r="R296" i="8" s="1"/>
  <c r="AH115" i="13"/>
  <c r="AH242" i="13" s="1"/>
  <c r="AH163" i="13"/>
  <c r="M113" i="5"/>
  <c r="M240" i="5" s="1"/>
  <c r="M161" i="5"/>
  <c r="L182" i="10"/>
  <c r="AJ115" i="3"/>
  <c r="AJ163" i="3"/>
  <c r="Y183" i="8"/>
  <c r="I178" i="9"/>
  <c r="AT183" i="13"/>
  <c r="AK168" i="3"/>
  <c r="AK184" i="3"/>
  <c r="AO183" i="8"/>
  <c r="E309" i="10"/>
  <c r="E212" i="10"/>
  <c r="N313" i="8"/>
  <c r="N298" i="8" s="1"/>
  <c r="V87" i="12"/>
  <c r="V103" i="12" s="1"/>
  <c r="W86" i="12"/>
  <c r="AW184" i="13"/>
  <c r="M31" i="2"/>
  <c r="BF185" i="3"/>
  <c r="O100" i="12"/>
  <c r="AG85" i="13"/>
  <c r="AG101" i="13" s="1"/>
  <c r="AH180" i="5"/>
  <c r="K311" i="8"/>
  <c r="AI310" i="8"/>
  <c r="G115" i="12"/>
  <c r="G242" i="12" s="1"/>
  <c r="G163" i="12"/>
  <c r="Y180" i="6"/>
  <c r="Y164" i="6" s="1"/>
  <c r="AD185" i="3"/>
  <c r="AD169" i="3" s="1"/>
  <c r="Z389" i="13"/>
  <c r="Z212" i="13"/>
  <c r="BA88" i="3"/>
  <c r="X179" i="5"/>
  <c r="H297" i="3"/>
  <c r="H377" i="3" s="1"/>
  <c r="H425" i="3"/>
  <c r="AI167" i="8"/>
  <c r="AI183" i="8"/>
  <c r="AM251" i="3"/>
  <c r="N116" i="12"/>
  <c r="N164" i="12"/>
  <c r="T312" i="12"/>
  <c r="T215" i="12"/>
  <c r="AQ157" i="3"/>
  <c r="X87" i="12"/>
  <c r="X103" i="12" s="1"/>
  <c r="X119" i="12" s="1"/>
  <c r="R99" i="10"/>
  <c r="AV52" i="3"/>
  <c r="V159" i="5"/>
  <c r="V111" i="5"/>
  <c r="V238" i="5" s="1"/>
  <c r="R184" i="3"/>
  <c r="R168" i="3" s="1"/>
  <c r="T83" i="10"/>
  <c r="W392" i="13"/>
  <c r="W215" i="13"/>
  <c r="AH182" i="8"/>
  <c r="AH166" i="8" s="1"/>
  <c r="AP468" i="3"/>
  <c r="U98" i="10"/>
  <c r="AT258" i="13"/>
  <c r="AN59" i="13"/>
  <c r="AP48" i="13"/>
  <c r="K185" i="13"/>
  <c r="M209" i="9"/>
  <c r="M306" i="9"/>
  <c r="AS132" i="3"/>
  <c r="AU132" i="3"/>
  <c r="AJ187" i="3"/>
  <c r="AJ171" i="3" s="1"/>
  <c r="AJ121" i="3"/>
  <c r="AJ248" i="3" s="1"/>
  <c r="AJ169" i="3"/>
  <c r="N110" i="9"/>
  <c r="N158" i="9"/>
  <c r="AC240" i="13"/>
  <c r="AK114" i="3"/>
  <c r="AK110" i="3"/>
  <c r="AK23" i="3" s="1"/>
  <c r="AK25" i="3" s="1"/>
  <c r="AK28" i="3" s="1"/>
  <c r="AK26" i="3" s="1"/>
  <c r="AK175" i="3" s="1"/>
  <c r="AK162" i="3"/>
  <c r="AQ481" i="3"/>
  <c r="AT74" i="3"/>
  <c r="AS74" i="3"/>
  <c r="H185" i="3"/>
  <c r="E84" i="10"/>
  <c r="E100" i="10" s="1"/>
  <c r="D307" i="6"/>
  <c r="F164" i="6"/>
  <c r="F180" i="6"/>
  <c r="R180" i="6"/>
  <c r="D309" i="8"/>
  <c r="AO495" i="3"/>
  <c r="AB310" i="8"/>
  <c r="L184" i="13"/>
  <c r="N182" i="10"/>
  <c r="AC110" i="5"/>
  <c r="AC237" i="5" s="1"/>
  <c r="AC158" i="5"/>
  <c r="X240" i="10"/>
  <c r="H210" i="5"/>
  <c r="H307" i="5"/>
  <c r="AT423" i="3"/>
  <c r="AL391" i="13"/>
  <c r="AH306" i="6"/>
  <c r="AD168" i="3"/>
  <c r="H296" i="3"/>
  <c r="AI166" i="8"/>
  <c r="AA110" i="5"/>
  <c r="AA237" i="5" s="1"/>
  <c r="AA158" i="5"/>
  <c r="AM225" i="3"/>
  <c r="AM289" i="3"/>
  <c r="AM221" i="3"/>
  <c r="AM33" i="3" s="1"/>
  <c r="AM35" i="3" s="1"/>
  <c r="AM44" i="3" s="1"/>
  <c r="N227" i="12"/>
  <c r="N243" i="12" s="1"/>
  <c r="I224" i="5"/>
  <c r="AU146" i="3"/>
  <c r="AY60" i="3"/>
  <c r="BB60" i="3" s="1"/>
  <c r="AH296" i="3"/>
  <c r="AH376" i="3" s="1"/>
  <c r="AH424" i="3"/>
  <c r="AJ116" i="3"/>
  <c r="AJ243" i="3" s="1"/>
  <c r="AJ164" i="3"/>
  <c r="N237" i="9"/>
  <c r="AM425" i="3"/>
  <c r="AM297" i="3" s="1"/>
  <c r="AM377" i="3" s="1"/>
  <c r="U310" i="8"/>
  <c r="BD184" i="13"/>
  <c r="N213" i="13"/>
  <c r="N390" i="13"/>
  <c r="BE183" i="3"/>
  <c r="H168" i="3"/>
  <c r="O183" i="13"/>
  <c r="D290" i="6"/>
  <c r="F163" i="6"/>
  <c r="R163" i="6"/>
  <c r="D292" i="8"/>
  <c r="AA212" i="10"/>
  <c r="AA309" i="10"/>
  <c r="C186" i="13"/>
  <c r="AB293" i="8"/>
  <c r="AS136" i="3"/>
  <c r="N183" i="8"/>
  <c r="N167" i="8" s="1"/>
  <c r="T118" i="12"/>
  <c r="T166" i="12"/>
  <c r="AH238" i="6"/>
  <c r="AD180" i="6"/>
  <c r="H82" i="5"/>
  <c r="H98" i="5" s="1"/>
  <c r="AX391" i="13"/>
  <c r="C212" i="10"/>
  <c r="C309" i="10"/>
  <c r="D87" i="12"/>
  <c r="D103" i="12" s="1"/>
  <c r="D119" i="12" s="1"/>
  <c r="S113" i="5"/>
  <c r="S161" i="5"/>
  <c r="I206" i="9"/>
  <c r="I303" i="9"/>
  <c r="AD182" i="8"/>
  <c r="Y183" i="10"/>
  <c r="I113" i="5"/>
  <c r="I161" i="5"/>
  <c r="AS152" i="3"/>
  <c r="AV66" i="3"/>
  <c r="AY66" i="3" s="1"/>
  <c r="AT261" i="13"/>
  <c r="G294" i="8"/>
  <c r="G310" i="8"/>
  <c r="K109" i="9"/>
  <c r="K236" i="9" s="1"/>
  <c r="K157" i="9"/>
  <c r="AC179" i="5"/>
  <c r="Z176" i="9"/>
  <c r="Z182" i="10"/>
  <c r="O424" i="3"/>
  <c r="AN14" i="8"/>
  <c r="AO4" i="8"/>
  <c r="AP5" i="8"/>
  <c r="AR48" i="13"/>
  <c r="AM497" i="3"/>
  <c r="AQ53" i="13"/>
  <c r="AP53" i="13"/>
  <c r="Y184" i="3"/>
  <c r="AI83" i="13"/>
  <c r="AI99" i="13" s="1"/>
  <c r="AT132" i="3"/>
  <c r="N181" i="5"/>
  <c r="AH295" i="3"/>
  <c r="AH375" i="3" s="1"/>
  <c r="AH239" i="6"/>
  <c r="AM296" i="3"/>
  <c r="AM376" i="3" s="1"/>
  <c r="C210" i="5"/>
  <c r="C307" i="5"/>
  <c r="BD85" i="3"/>
  <c r="BF85" i="3" s="1"/>
  <c r="L94" i="9"/>
  <c r="U293" i="8"/>
  <c r="N85" i="13"/>
  <c r="N101" i="13" s="1"/>
  <c r="S239" i="5"/>
  <c r="V180" i="6"/>
  <c r="V164" i="6"/>
  <c r="K175" i="9"/>
  <c r="AA84" i="10"/>
  <c r="AA100" i="10" s="1"/>
  <c r="AT136" i="3"/>
  <c r="N166" i="8"/>
  <c r="T229" i="12"/>
  <c r="Z95" i="5"/>
  <c r="AD79" i="5"/>
  <c r="Z222" i="5"/>
  <c r="AD163" i="6"/>
  <c r="J179" i="5"/>
  <c r="C84" i="10"/>
  <c r="BB186" i="13"/>
  <c r="W184" i="8"/>
  <c r="W168" i="8" s="1"/>
  <c r="S108" i="9"/>
  <c r="S235" i="9" s="1"/>
  <c r="S156" i="9"/>
  <c r="D215" i="12"/>
  <c r="D312" i="12"/>
  <c r="S224" i="5"/>
  <c r="S240" i="5" s="1"/>
  <c r="I221" i="9"/>
  <c r="I78" i="9"/>
  <c r="I94" i="9" s="1"/>
  <c r="J211" i="5"/>
  <c r="J308" i="5"/>
  <c r="AD165" i="8"/>
  <c r="H181" i="10"/>
  <c r="K185" i="3"/>
  <c r="AD175" i="9"/>
  <c r="P213" i="13"/>
  <c r="P390" i="13"/>
  <c r="AJ183" i="8"/>
  <c r="AP495" i="3"/>
  <c r="BA390" i="13"/>
  <c r="BA423" i="3"/>
  <c r="J390" i="13"/>
  <c r="J213" i="13"/>
  <c r="U312" i="12"/>
  <c r="U215" i="12"/>
  <c r="Z165" i="10"/>
  <c r="O295" i="3"/>
  <c r="Z110" i="5"/>
  <c r="Z237" i="5" s="1"/>
  <c r="Z158" i="5"/>
  <c r="Z80" i="5"/>
  <c r="AB80" i="5" s="1"/>
  <c r="T96" i="5"/>
  <c r="AH215" i="13"/>
  <c r="AH392" i="13"/>
  <c r="AS52" i="13"/>
  <c r="S102" i="12"/>
  <c r="U118" i="12"/>
  <c r="U245" i="12" s="1"/>
  <c r="U166" i="12"/>
  <c r="AX423" i="3"/>
  <c r="BB391" i="13"/>
  <c r="AM485" i="3"/>
  <c r="AN485" i="3" s="1"/>
  <c r="AO485" i="3" s="1"/>
  <c r="AR53" i="13"/>
  <c r="X423" i="3"/>
  <c r="I185" i="3"/>
  <c r="R184" i="10"/>
  <c r="AI82" i="13"/>
  <c r="AI98" i="13" s="1"/>
  <c r="AH248" i="5"/>
  <c r="P234" i="9"/>
  <c r="AA298" i="11"/>
  <c r="AA38" i="11"/>
  <c r="Q180" i="5"/>
  <c r="C82" i="5"/>
  <c r="C98" i="5" s="1"/>
  <c r="F234" i="9"/>
  <c r="G309" i="6"/>
  <c r="AK115" i="3"/>
  <c r="AK163" i="3"/>
  <c r="AC205" i="9"/>
  <c r="AC302" i="9"/>
  <c r="AC308" i="11"/>
  <c r="AG187" i="3"/>
  <c r="AG171" i="3" s="1"/>
  <c r="V184" i="8"/>
  <c r="F205" i="9"/>
  <c r="F302" i="9"/>
  <c r="AQ61" i="3"/>
  <c r="AQ480" i="3" s="1"/>
  <c r="AQ454" i="3"/>
  <c r="AT54" i="3"/>
  <c r="AU74" i="3"/>
  <c r="U182" i="6"/>
  <c r="U166" i="6" s="1"/>
  <c r="N240" i="10"/>
  <c r="N207" i="9"/>
  <c r="N304" i="9"/>
  <c r="T111" i="5"/>
  <c r="T238" i="5" s="1"/>
  <c r="T159" i="5"/>
  <c r="H213" i="10"/>
  <c r="H310" i="10"/>
  <c r="F113" i="5"/>
  <c r="F161" i="5"/>
  <c r="R102" i="12"/>
  <c r="AK168" i="8"/>
  <c r="AK184" i="8"/>
  <c r="X102" i="12"/>
  <c r="D234" i="9"/>
  <c r="AJ291" i="13"/>
  <c r="AJ211" i="13" s="1"/>
  <c r="AJ294" i="13"/>
  <c r="AJ297" i="13"/>
  <c r="AJ288" i="13"/>
  <c r="AJ208" i="13" s="1"/>
  <c r="AJ290" i="13"/>
  <c r="AJ210" i="13" s="1"/>
  <c r="AJ292" i="13"/>
  <c r="AJ212" i="13" s="1"/>
  <c r="AJ293" i="13"/>
  <c r="AJ213" i="13" s="1"/>
  <c r="AJ289" i="13"/>
  <c r="AJ209" i="13" s="1"/>
  <c r="AJ295" i="13"/>
  <c r="AJ296" i="13"/>
  <c r="AJ287" i="13"/>
  <c r="AJ207" i="13" s="1"/>
  <c r="AJ298" i="13"/>
  <c r="J83" i="5"/>
  <c r="J99" i="5" s="1"/>
  <c r="J115" i="5" s="1"/>
  <c r="AC180" i="6"/>
  <c r="AC164" i="6" s="1"/>
  <c r="BA184" i="3"/>
  <c r="BC87" i="3"/>
  <c r="X294" i="3"/>
  <c r="I168" i="3"/>
  <c r="Q242" i="13"/>
  <c r="AL116" i="3"/>
  <c r="AL164" i="3"/>
  <c r="BF389" i="13"/>
  <c r="W98" i="10"/>
  <c r="Q117" i="12"/>
  <c r="Q244" i="12" s="1"/>
  <c r="Q165" i="12"/>
  <c r="AG180" i="6"/>
  <c r="AG164" i="6" s="1"/>
  <c r="R207" i="9"/>
  <c r="R304" i="9"/>
  <c r="S375" i="3"/>
  <c r="AD297" i="3"/>
  <c r="AD425" i="3"/>
  <c r="G292" i="6"/>
  <c r="AC77" i="9"/>
  <c r="AC93" i="9" s="1"/>
  <c r="AG170" i="3"/>
  <c r="AA182" i="10"/>
  <c r="V167" i="8"/>
  <c r="F77" i="9"/>
  <c r="F93" i="9" s="1"/>
  <c r="AC423" i="3"/>
  <c r="AF116" i="13"/>
  <c r="AF243" i="13" s="1"/>
  <c r="AF164" i="13"/>
  <c r="U165" i="6"/>
  <c r="S242" i="10"/>
  <c r="N79" i="9"/>
  <c r="N222" i="9"/>
  <c r="AJ46" i="3"/>
  <c r="AJ36" i="3"/>
  <c r="AJ40" i="3" s="1"/>
  <c r="AJ42" i="3" s="1"/>
  <c r="AJ413" i="3" s="1"/>
  <c r="C115" i="10"/>
  <c r="C242" i="10" s="1"/>
  <c r="C163" i="10"/>
  <c r="AA181" i="11"/>
  <c r="H85" i="10"/>
  <c r="H101" i="10" s="1"/>
  <c r="H117" i="10" s="1"/>
  <c r="F224" i="5"/>
  <c r="F240" i="5" s="1"/>
  <c r="AB306" i="6"/>
  <c r="AX260" i="13"/>
  <c r="X294" i="6"/>
  <c r="X296" i="6" s="1"/>
  <c r="R229" i="12"/>
  <c r="AO281" i="3"/>
  <c r="AQ280" i="3" s="1"/>
  <c r="E207" i="9"/>
  <c r="E304" i="9"/>
  <c r="AK167" i="8"/>
  <c r="AD119" i="13"/>
  <c r="AD246" i="13" s="1"/>
  <c r="AD167" i="13"/>
  <c r="T175" i="9"/>
  <c r="X229" i="12"/>
  <c r="F213" i="10"/>
  <c r="F310" i="10"/>
  <c r="K210" i="5"/>
  <c r="K307" i="5"/>
  <c r="Z209" i="5"/>
  <c r="Z306" i="5"/>
  <c r="BE425" i="3"/>
  <c r="AQ274" i="13"/>
  <c r="Z213" i="12"/>
  <c r="Z310" i="12"/>
  <c r="AN424" i="3"/>
  <c r="AY50" i="3"/>
  <c r="Q85" i="13"/>
  <c r="Q101" i="13" s="1"/>
  <c r="T115" i="13"/>
  <c r="T163" i="13"/>
  <c r="S312" i="12"/>
  <c r="S215" i="12"/>
  <c r="AF167" i="8"/>
  <c r="AF183" i="8"/>
  <c r="X182" i="10"/>
  <c r="AH184" i="13"/>
  <c r="M85" i="12"/>
  <c r="M101" i="12" s="1"/>
  <c r="AA311" i="11"/>
  <c r="AZ471" i="3"/>
  <c r="BF87" i="3"/>
  <c r="C224" i="5"/>
  <c r="C240" i="5" s="1"/>
  <c r="BD154" i="3"/>
  <c r="BG390" i="13"/>
  <c r="AL117" i="3"/>
  <c r="AL244" i="3" s="1"/>
  <c r="AL165" i="3"/>
  <c r="T240" i="10"/>
  <c r="Z288" i="11"/>
  <c r="Z208" i="11" s="1"/>
  <c r="Z295" i="11"/>
  <c r="Z291" i="11"/>
  <c r="Z211" i="11" s="1"/>
  <c r="Z287" i="11"/>
  <c r="Z207" i="11" s="1"/>
  <c r="Z294" i="11"/>
  <c r="Z290" i="11"/>
  <c r="Z210" i="11" s="1"/>
  <c r="Z297" i="11"/>
  <c r="Z286" i="11"/>
  <c r="Z206" i="11" s="1"/>
  <c r="Z289" i="11"/>
  <c r="Z209" i="11" s="1"/>
  <c r="Z292" i="11"/>
  <c r="Z296" i="11"/>
  <c r="Z293" i="11"/>
  <c r="R79" i="9"/>
  <c r="R222" i="9" s="1"/>
  <c r="AN139" i="13"/>
  <c r="AB176" i="9"/>
  <c r="M186" i="8"/>
  <c r="M171" i="8" s="1"/>
  <c r="AR264" i="13"/>
  <c r="AK299" i="13"/>
  <c r="AK39" i="13"/>
  <c r="AK38" i="13" s="1"/>
  <c r="X211" i="5"/>
  <c r="X308" i="5"/>
  <c r="AS182" i="13"/>
  <c r="S310" i="8"/>
  <c r="V209" i="5"/>
  <c r="V306" i="5"/>
  <c r="K116" i="13"/>
  <c r="K164" i="13"/>
  <c r="O212" i="10"/>
  <c r="O309" i="10"/>
  <c r="BE184" i="13"/>
  <c r="U184" i="8"/>
  <c r="U168" i="8"/>
  <c r="Y235" i="9"/>
  <c r="AH117" i="13"/>
  <c r="AH165" i="13"/>
  <c r="AQ424" i="3"/>
  <c r="BD424" i="3"/>
  <c r="BD183" i="3"/>
  <c r="L102" i="10"/>
  <c r="L118" i="10" s="1"/>
  <c r="AV56" i="3"/>
  <c r="B309" i="8"/>
  <c r="AP280" i="3"/>
  <c r="AO280" i="3"/>
  <c r="E222" i="9"/>
  <c r="E79" i="9"/>
  <c r="E95" i="9" s="1"/>
  <c r="B101" i="10"/>
  <c r="T158" i="9"/>
  <c r="X111" i="10"/>
  <c r="X238" i="10" s="1"/>
  <c r="X159" i="10"/>
  <c r="D205" i="9"/>
  <c r="D302" i="9"/>
  <c r="F85" i="10"/>
  <c r="F101" i="10" s="1"/>
  <c r="F117" i="10" s="1"/>
  <c r="K82" i="5"/>
  <c r="K98" i="5" s="1"/>
  <c r="AM284" i="3"/>
  <c r="AS258" i="13"/>
  <c r="S293" i="8"/>
  <c r="T311" i="8"/>
  <c r="V81" i="5"/>
  <c r="V224" i="5" s="1"/>
  <c r="K227" i="13"/>
  <c r="O84" i="10"/>
  <c r="O100" i="10" s="1"/>
  <c r="U167" i="8"/>
  <c r="AJ242" i="3"/>
  <c r="AC374" i="3"/>
  <c r="AH228" i="13"/>
  <c r="AH244" i="13" s="1"/>
  <c r="N210" i="5"/>
  <c r="N307" i="5"/>
  <c r="AJ369" i="3"/>
  <c r="D84" i="13"/>
  <c r="D100" i="13" s="1"/>
  <c r="S213" i="10"/>
  <c r="S310" i="10"/>
  <c r="V308" i="6"/>
  <c r="V292" i="6" s="1"/>
  <c r="L229" i="10"/>
  <c r="AW56" i="3"/>
  <c r="B292" i="8"/>
  <c r="P181" i="10"/>
  <c r="AP281" i="3"/>
  <c r="S109" i="9"/>
  <c r="S157" i="9"/>
  <c r="B228" i="10"/>
  <c r="AR135" i="3"/>
  <c r="T112" i="12"/>
  <c r="T239" i="12" s="1"/>
  <c r="T160" i="12"/>
  <c r="AP274" i="13"/>
  <c r="AS274" i="13" s="1"/>
  <c r="F186" i="3"/>
  <c r="D77" i="9"/>
  <c r="D93" i="9" s="1"/>
  <c r="BE391" i="13"/>
  <c r="W183" i="12"/>
  <c r="AK452" i="3"/>
  <c r="AK494" i="3" s="1"/>
  <c r="AK19" i="3"/>
  <c r="AK11" i="3"/>
  <c r="AK16" i="3" s="1"/>
  <c r="AU393" i="13"/>
  <c r="AP77" i="3"/>
  <c r="AP481" i="3" s="1"/>
  <c r="K245" i="12"/>
  <c r="G212" i="12"/>
  <c r="G309" i="12"/>
  <c r="N211" i="10"/>
  <c r="N308" i="10"/>
  <c r="AF424" i="3"/>
  <c r="AC213" i="10"/>
  <c r="AC310" i="10"/>
  <c r="BG89" i="3"/>
  <c r="R177" i="9"/>
  <c r="AI183" i="3"/>
  <c r="AI167" i="3" s="1"/>
  <c r="AB183" i="13"/>
  <c r="AB167" i="13"/>
  <c r="K206" i="9"/>
  <c r="K303" i="9"/>
  <c r="AF166" i="8"/>
  <c r="O391" i="13"/>
  <c r="O214" i="13"/>
  <c r="L207" i="9"/>
  <c r="L304" i="9"/>
  <c r="Q211" i="10"/>
  <c r="Q308" i="10"/>
  <c r="L312" i="10"/>
  <c r="L215" i="10"/>
  <c r="T221" i="9"/>
  <c r="T237" i="9" s="1"/>
  <c r="C182" i="10"/>
  <c r="Q312" i="8"/>
  <c r="Q296" i="8" s="1"/>
  <c r="AQ129" i="13"/>
  <c r="AT129" i="13" s="1"/>
  <c r="AV425" i="3"/>
  <c r="AS261" i="13"/>
  <c r="AJ310" i="8"/>
  <c r="AJ294" i="8" s="1"/>
  <c r="M169" i="8"/>
  <c r="BB185" i="3"/>
  <c r="AM59" i="13"/>
  <c r="X226" i="5"/>
  <c r="X83" i="5"/>
  <c r="AB226" i="10"/>
  <c r="B209" i="5"/>
  <c r="B306" i="5"/>
  <c r="K118" i="12"/>
  <c r="K166" i="12"/>
  <c r="N83" i="10"/>
  <c r="N99" i="10" s="1"/>
  <c r="V83" i="10"/>
  <c r="BD390" i="13"/>
  <c r="AF295" i="3"/>
  <c r="AC85" i="10"/>
  <c r="AC228" i="10"/>
  <c r="AI166" i="3"/>
  <c r="AB166" i="13"/>
  <c r="G241" i="12"/>
  <c r="L170" i="3"/>
  <c r="L186" i="3"/>
  <c r="AQ468" i="3"/>
  <c r="AU69" i="3"/>
  <c r="M85" i="10"/>
  <c r="M101" i="10" s="1"/>
  <c r="AW71" i="3"/>
  <c r="E307" i="6"/>
  <c r="AR183" i="3"/>
  <c r="AS184" i="3"/>
  <c r="K78" i="9"/>
  <c r="K94" i="9" s="1"/>
  <c r="O117" i="13"/>
  <c r="O165" i="13"/>
  <c r="N183" i="13"/>
  <c r="E229" i="12"/>
  <c r="E245" i="12" s="1"/>
  <c r="E86" i="12"/>
  <c r="E102" i="12" s="1"/>
  <c r="E118" i="12" s="1"/>
  <c r="G310" i="10"/>
  <c r="G213" i="10"/>
  <c r="O86" i="13"/>
  <c r="AN183" i="13"/>
  <c r="L79" i="9"/>
  <c r="L95" i="9" s="1"/>
  <c r="L111" i="9" s="1"/>
  <c r="Q83" i="10"/>
  <c r="L87" i="10"/>
  <c r="L103" i="10" s="1"/>
  <c r="L119" i="10" s="1"/>
  <c r="AL115" i="3"/>
  <c r="AL242" i="3" s="1"/>
  <c r="AL163" i="3"/>
  <c r="BC186" i="3"/>
  <c r="AN183" i="8"/>
  <c r="AC6" i="11"/>
  <c r="AD5" i="11" s="1"/>
  <c r="AC14" i="11" s="1"/>
  <c r="AB14" i="11"/>
  <c r="AB15" i="11" s="1"/>
  <c r="AC9" i="11"/>
  <c r="AC11" i="11" s="1"/>
  <c r="AC16" i="11" s="1"/>
  <c r="AC15" i="11" s="1"/>
  <c r="C183" i="12"/>
  <c r="H206" i="9"/>
  <c r="H303" i="9"/>
  <c r="Q295" i="8"/>
  <c r="AC243" i="13"/>
  <c r="BC186" i="13"/>
  <c r="AJ293" i="8"/>
  <c r="O99" i="10"/>
  <c r="T241" i="13"/>
  <c r="AS48" i="13"/>
  <c r="Y175" i="9"/>
  <c r="V183" i="13"/>
  <c r="BB137" i="3"/>
  <c r="AG175" i="3"/>
  <c r="M28" i="2"/>
  <c r="M30" i="2" s="1"/>
  <c r="T294" i="8"/>
  <c r="P175" i="9"/>
  <c r="F166" i="12"/>
  <c r="F182" i="12"/>
  <c r="Y96" i="5"/>
  <c r="Q312" i="12"/>
  <c r="Q215" i="12"/>
  <c r="L100" i="13"/>
  <c r="J169" i="8"/>
  <c r="J185" i="8"/>
  <c r="N82" i="5"/>
  <c r="N98" i="5" s="1"/>
  <c r="AM184" i="8"/>
  <c r="AM168" i="8" s="1"/>
  <c r="D389" i="13"/>
  <c r="D212" i="13"/>
  <c r="S85" i="10"/>
  <c r="V291" i="6"/>
  <c r="C108" i="9"/>
  <c r="C156" i="9"/>
  <c r="AE119" i="13"/>
  <c r="R167" i="8"/>
  <c r="R183" i="8"/>
  <c r="P164" i="10"/>
  <c r="S220" i="9"/>
  <c r="G179" i="5"/>
  <c r="AB219" i="12"/>
  <c r="AB36" i="12"/>
  <c r="AB41" i="12" s="1"/>
  <c r="AB37" i="12" s="1"/>
  <c r="AS135" i="3"/>
  <c r="X239" i="10"/>
  <c r="F169" i="3"/>
  <c r="R183" i="13"/>
  <c r="AL5" i="3"/>
  <c r="P113" i="5"/>
  <c r="P240" i="5" s="1"/>
  <c r="P161" i="5"/>
  <c r="AD291" i="6"/>
  <c r="AD307" i="6"/>
  <c r="AQ264" i="13"/>
  <c r="AT264" i="13" s="1"/>
  <c r="AQ281" i="13"/>
  <c r="AS281" i="13" s="1"/>
  <c r="B81" i="5"/>
  <c r="B224" i="5" s="1"/>
  <c r="AK425" i="3"/>
  <c r="Z374" i="3"/>
  <c r="AN9" i="8"/>
  <c r="AN11" i="8" s="1"/>
  <c r="AN16" i="8" s="1"/>
  <c r="AO7" i="8"/>
  <c r="AO9" i="8" s="1"/>
  <c r="AO11" i="8" s="1"/>
  <c r="AO16" i="8" s="1"/>
  <c r="T209" i="5"/>
  <c r="T306" i="5"/>
  <c r="Q234" i="9"/>
  <c r="K215" i="12"/>
  <c r="K312" i="12"/>
  <c r="AU426" i="3"/>
  <c r="AE169" i="8"/>
  <c r="AE185" i="8"/>
  <c r="AH477" i="3"/>
  <c r="AH487" i="3"/>
  <c r="AH486" i="3" s="1"/>
  <c r="AH502" i="3" s="1"/>
  <c r="AH503" i="3" s="1"/>
  <c r="AH504" i="3" s="1"/>
  <c r="AH505" i="3" s="1"/>
  <c r="AH507" i="3" s="1"/>
  <c r="AH476" i="3"/>
  <c r="I119" i="13"/>
  <c r="I167" i="13"/>
  <c r="BF425" i="3"/>
  <c r="Y239" i="10"/>
  <c r="AI478" i="3"/>
  <c r="AI464" i="3"/>
  <c r="AJ464" i="3" s="1"/>
  <c r="AI463" i="3"/>
  <c r="AJ463" i="3" s="1"/>
  <c r="E311" i="12"/>
  <c r="E214" i="12"/>
  <c r="AW52" i="3"/>
  <c r="AD234" i="9"/>
  <c r="H78" i="9"/>
  <c r="H94" i="9" s="1"/>
  <c r="C239" i="5"/>
  <c r="AJ247" i="3"/>
  <c r="Y159" i="10"/>
  <c r="Y111" i="10"/>
  <c r="Y238" i="10" s="1"/>
  <c r="F165" i="12"/>
  <c r="T183" i="10"/>
  <c r="Q87" i="12"/>
  <c r="Q103" i="12" s="1"/>
  <c r="L227" i="13"/>
  <c r="AE216" i="13"/>
  <c r="AE393" i="13"/>
  <c r="AM167" i="8"/>
  <c r="S425" i="3"/>
  <c r="S297" i="3" s="1"/>
  <c r="W117" i="12"/>
  <c r="W244" i="12" s="1"/>
  <c r="W165" i="12"/>
  <c r="R312" i="12"/>
  <c r="R215" i="12"/>
  <c r="D116" i="10"/>
  <c r="D243" i="10" s="1"/>
  <c r="D164" i="10"/>
  <c r="AH118" i="13"/>
  <c r="AH245" i="13" s="1"/>
  <c r="AH166" i="13"/>
  <c r="C219" i="9"/>
  <c r="AE230" i="13"/>
  <c r="AY184" i="13"/>
  <c r="T184" i="13"/>
  <c r="AZ91" i="3"/>
  <c r="AW91" i="3"/>
  <c r="AV91" i="3"/>
  <c r="AY471" i="3"/>
  <c r="BE87" i="3"/>
  <c r="F115" i="10"/>
  <c r="F242" i="10" s="1"/>
  <c r="F163" i="10"/>
  <c r="K115" i="10"/>
  <c r="K163" i="10"/>
  <c r="E210" i="5"/>
  <c r="E307" i="5"/>
  <c r="AC234" i="9"/>
  <c r="AE180" i="6"/>
  <c r="I290" i="6"/>
  <c r="I306" i="6"/>
  <c r="W180" i="6"/>
  <c r="AB241" i="10"/>
  <c r="AG240" i="13"/>
  <c r="AW271" i="13"/>
  <c r="D185" i="13"/>
  <c r="AB115" i="10"/>
  <c r="AB163" i="10"/>
  <c r="V211" i="10"/>
  <c r="V308" i="10"/>
  <c r="K181" i="5"/>
  <c r="Z85" i="12"/>
  <c r="Z101" i="12" s="1"/>
  <c r="AT69" i="3"/>
  <c r="M213" i="10"/>
  <c r="M310" i="10"/>
  <c r="Z182" i="11"/>
  <c r="T226" i="13"/>
  <c r="AE185" i="3"/>
  <c r="AE169" i="3" s="1"/>
  <c r="X242" i="10"/>
  <c r="N113" i="5"/>
  <c r="N240" i="5" s="1"/>
  <c r="N161" i="5"/>
  <c r="M213" i="12"/>
  <c r="M310" i="12"/>
  <c r="W102" i="13"/>
  <c r="G85" i="10"/>
  <c r="G228" i="10" s="1"/>
  <c r="F308" i="6"/>
  <c r="R244" i="12"/>
  <c r="AV186" i="13"/>
  <c r="AZ423" i="3"/>
  <c r="I185" i="13"/>
  <c r="C205" i="9"/>
  <c r="C302" i="9"/>
  <c r="AG424" i="3"/>
  <c r="AG296" i="3" s="1"/>
  <c r="AG376" i="3" s="1"/>
  <c r="AR138" i="13"/>
  <c r="AU138" i="13" s="1"/>
  <c r="AV138" i="3"/>
  <c r="X116" i="10"/>
  <c r="X164" i="10"/>
  <c r="O244" i="13"/>
  <c r="AT138" i="13"/>
  <c r="P205" i="9"/>
  <c r="P302" i="9"/>
  <c r="AI84" i="13"/>
  <c r="AI100" i="13" s="1"/>
  <c r="AZ182" i="13"/>
  <c r="AA213" i="12"/>
  <c r="AA310" i="12"/>
  <c r="AY75" i="3"/>
  <c r="H235" i="9"/>
  <c r="AS484" i="3"/>
  <c r="AK296" i="3"/>
  <c r="AK376" i="3" s="1"/>
  <c r="F291" i="6"/>
  <c r="AM15" i="8"/>
  <c r="AM20" i="8" s="1"/>
  <c r="AM18" i="8"/>
  <c r="AS273" i="3"/>
  <c r="AV273" i="3" s="1"/>
  <c r="AR281" i="13"/>
  <c r="T81" i="5"/>
  <c r="J116" i="13"/>
  <c r="J243" i="13" s="1"/>
  <c r="J164" i="13"/>
  <c r="E179" i="5"/>
  <c r="W307" i="6"/>
  <c r="W291" i="6" s="1"/>
  <c r="K87" i="12"/>
  <c r="K103" i="12" s="1"/>
  <c r="K230" i="12"/>
  <c r="AE168" i="8"/>
  <c r="N163" i="6"/>
  <c r="N179" i="6"/>
  <c r="AO49" i="13"/>
  <c r="AR49" i="13" s="1"/>
  <c r="D240" i="13"/>
  <c r="C77" i="9"/>
  <c r="C93" i="9" s="1"/>
  <c r="AG295" i="3"/>
  <c r="X182" i="8"/>
  <c r="C424" i="3"/>
  <c r="V309" i="8"/>
  <c r="X227" i="10"/>
  <c r="I85" i="10"/>
  <c r="R112" i="5"/>
  <c r="R239" i="5" s="1"/>
  <c r="R160" i="5"/>
  <c r="BC424" i="3"/>
  <c r="I230" i="13"/>
  <c r="AU86" i="3"/>
  <c r="AV71" i="3"/>
  <c r="O211" i="5"/>
  <c r="O308" i="5"/>
  <c r="AO282" i="13"/>
  <c r="U182" i="10"/>
  <c r="S116" i="13"/>
  <c r="S164" i="13"/>
  <c r="P220" i="9"/>
  <c r="P77" i="9"/>
  <c r="P93" i="9" s="1"/>
  <c r="Y167" i="12"/>
  <c r="Y183" i="12"/>
  <c r="AU76" i="3"/>
  <c r="AI81" i="13"/>
  <c r="AI97" i="13" s="1"/>
  <c r="AL118" i="3"/>
  <c r="AL245" i="3" s="1"/>
  <c r="AL166" i="3"/>
  <c r="AI182" i="13"/>
  <c r="AP426" i="3"/>
  <c r="AN266" i="13"/>
  <c r="AQ255" i="13"/>
  <c r="AP255" i="13"/>
  <c r="AT86" i="3"/>
  <c r="AV86" i="3" s="1"/>
  <c r="N116" i="13"/>
  <c r="N164" i="13"/>
  <c r="H109" i="9"/>
  <c r="H236" i="9" s="1"/>
  <c r="H157" i="9"/>
  <c r="AS467" i="3"/>
  <c r="AV55" i="3"/>
  <c r="AK183" i="13"/>
  <c r="AB109" i="9"/>
  <c r="AB157" i="9"/>
  <c r="AI425" i="3"/>
  <c r="V186" i="3"/>
  <c r="V170" i="3" s="1"/>
  <c r="AD179" i="5"/>
  <c r="L180" i="5"/>
  <c r="AE88" i="13"/>
  <c r="AE104" i="13" s="1"/>
  <c r="AE120" i="13" s="1"/>
  <c r="AO141" i="3"/>
  <c r="Z182" i="5"/>
  <c r="R87" i="12"/>
  <c r="R103" i="12" s="1"/>
  <c r="O241" i="10"/>
  <c r="B227" i="12"/>
  <c r="AO425" i="3"/>
  <c r="AX91" i="3"/>
  <c r="AM268" i="3"/>
  <c r="M5" i="4" s="1"/>
  <c r="G184" i="8"/>
  <c r="G168" i="8" s="1"/>
  <c r="T424" i="3"/>
  <c r="T296" i="3" s="1"/>
  <c r="T376" i="3" s="1"/>
  <c r="K226" i="10"/>
  <c r="E82" i="5"/>
  <c r="E98" i="5" s="1"/>
  <c r="E225" i="5"/>
  <c r="AM390" i="13"/>
  <c r="AV69" i="3"/>
  <c r="S242" i="13"/>
  <c r="H239" i="5"/>
  <c r="AK392" i="13"/>
  <c r="AR73" i="3"/>
  <c r="AU73" i="3" s="1"/>
  <c r="AU468" i="3" s="1"/>
  <c r="AT156" i="3"/>
  <c r="AW156" i="3" s="1"/>
  <c r="K309" i="6"/>
  <c r="AM43" i="8"/>
  <c r="AM41" i="8"/>
  <c r="AM36" i="8" s="1"/>
  <c r="AM39" i="8" s="1"/>
  <c r="AM300" i="8" s="1"/>
  <c r="BA154" i="3"/>
  <c r="C185" i="11"/>
  <c r="C170" i="11" s="1"/>
  <c r="C169" i="11"/>
  <c r="D213" i="10"/>
  <c r="D310" i="10"/>
  <c r="AL243" i="3"/>
  <c r="R184" i="12"/>
  <c r="W226" i="10"/>
  <c r="W83" i="10"/>
  <c r="W99" i="10" s="1"/>
  <c r="L306" i="6"/>
  <c r="L290" i="6" s="1"/>
  <c r="AL472" i="3"/>
  <c r="AL474" i="3" s="1"/>
  <c r="W113" i="5"/>
  <c r="W240" i="5" s="1"/>
  <c r="W161" i="5"/>
  <c r="I307" i="5"/>
  <c r="I210" i="5"/>
  <c r="J180" i="6"/>
  <c r="J164" i="6" s="1"/>
  <c r="AG116" i="13"/>
  <c r="AG164" i="13"/>
  <c r="H309" i="8"/>
  <c r="H293" i="8" s="1"/>
  <c r="AB180" i="6"/>
  <c r="AB296" i="3"/>
  <c r="AB376" i="3" s="1"/>
  <c r="AB424" i="3"/>
  <c r="BC390" i="13"/>
  <c r="G206" i="9"/>
  <c r="G303" i="9"/>
  <c r="I164" i="6"/>
  <c r="I180" i="6"/>
  <c r="K244" i="12"/>
  <c r="AS54" i="3"/>
  <c r="AS454" i="3" s="1"/>
  <c r="B116" i="12"/>
  <c r="B164" i="12"/>
  <c r="AK242" i="3"/>
  <c r="G167" i="8"/>
  <c r="AO135" i="13"/>
  <c r="T295" i="3"/>
  <c r="T375" i="3" s="1"/>
  <c r="Z182" i="8"/>
  <c r="O85" i="9"/>
  <c r="B179" i="5"/>
  <c r="AO184" i="3"/>
  <c r="AL46" i="3"/>
  <c r="AL36" i="3"/>
  <c r="AL40" i="3" s="1"/>
  <c r="AL42" i="3" s="1"/>
  <c r="AL413" i="3" s="1"/>
  <c r="Q114" i="10"/>
  <c r="Q162" i="10"/>
  <c r="AM231" i="3"/>
  <c r="AM295" i="3"/>
  <c r="AM375" i="3" s="1"/>
  <c r="B183" i="12"/>
  <c r="AD94" i="5"/>
  <c r="AD205" i="5"/>
  <c r="AD221" i="5" s="1"/>
  <c r="AW58" i="13"/>
  <c r="AM490" i="3"/>
  <c r="M183" i="13"/>
  <c r="Z293" i="8"/>
  <c r="Z309" i="8"/>
  <c r="C168" i="11"/>
  <c r="O306" i="6"/>
  <c r="D85" i="10"/>
  <c r="D228" i="10" s="1"/>
  <c r="G180" i="6"/>
  <c r="L181" i="6"/>
  <c r="L165" i="6" s="1"/>
  <c r="W211" i="10"/>
  <c r="W308" i="10"/>
  <c r="L289" i="6"/>
  <c r="AZ60" i="3"/>
  <c r="N308" i="6"/>
  <c r="N292" i="6"/>
  <c r="AQ467" i="3"/>
  <c r="U112" i="12"/>
  <c r="U239" i="12" s="1"/>
  <c r="U160" i="12"/>
  <c r="I82" i="5"/>
  <c r="I98" i="5" s="1"/>
  <c r="W179" i="5"/>
  <c r="AW76" i="3"/>
  <c r="AV76" i="3"/>
  <c r="AY76" i="3" s="1"/>
  <c r="AG227" i="13"/>
  <c r="H292" i="8"/>
  <c r="W235" i="9"/>
  <c r="AG311" i="8"/>
  <c r="AG295" i="8" s="1"/>
  <c r="AB295" i="3"/>
  <c r="AB375" i="3" s="1"/>
  <c r="Y209" i="5"/>
  <c r="Y306" i="5"/>
  <c r="J181" i="10"/>
  <c r="G78" i="9"/>
  <c r="G94" i="9" s="1"/>
  <c r="G221" i="9"/>
  <c r="K167" i="8"/>
  <c r="K183" i="8"/>
  <c r="AN283" i="3"/>
  <c r="AM283" i="3"/>
  <c r="Z115" i="13"/>
  <c r="Z242" i="13" s="1"/>
  <c r="Z163" i="13"/>
  <c r="BG186" i="3"/>
  <c r="F210" i="5"/>
  <c r="F307" i="5"/>
  <c r="AT58" i="13"/>
  <c r="AV58" i="13" s="1"/>
  <c r="AY58" i="13" s="1"/>
  <c r="AB188" i="3"/>
  <c r="AB173" i="3" s="1"/>
  <c r="H113" i="5"/>
  <c r="H240" i="5" s="1"/>
  <c r="H161" i="5"/>
  <c r="D182" i="8"/>
  <c r="D166" i="8" s="1"/>
  <c r="AT59" i="3"/>
  <c r="AW59" i="3" s="1"/>
  <c r="AM229" i="3"/>
  <c r="AM293" i="3"/>
  <c r="AM373" i="3" s="1"/>
  <c r="W423" i="3"/>
  <c r="AL490" i="3"/>
  <c r="AA99" i="10"/>
  <c r="AF311" i="8"/>
  <c r="AF295" i="8" s="1"/>
  <c r="AL119" i="3"/>
  <c r="AL246" i="3" s="1"/>
  <c r="AL167" i="3"/>
  <c r="B166" i="8"/>
  <c r="B182" i="8"/>
  <c r="AV260" i="3"/>
  <c r="J221" i="9"/>
  <c r="J237" i="9" s="1"/>
  <c r="M100" i="13"/>
  <c r="G163" i="6"/>
  <c r="L164" i="6"/>
  <c r="AD245" i="13"/>
  <c r="V118" i="12"/>
  <c r="V245" i="12" s="1"/>
  <c r="V166" i="12"/>
  <c r="AC79" i="5"/>
  <c r="Y81" i="5"/>
  <c r="J309" i="6"/>
  <c r="L166" i="8"/>
  <c r="L182" i="8"/>
  <c r="R424" i="3"/>
  <c r="Q307" i="6"/>
  <c r="Q291" i="6" s="1"/>
  <c r="F82" i="5"/>
  <c r="F98" i="5" s="1"/>
  <c r="L85" i="12"/>
  <c r="AB239" i="13"/>
  <c r="AN209" i="3"/>
  <c r="AN219" i="3"/>
  <c r="AN235" i="3" s="1"/>
  <c r="AN214" i="3"/>
  <c r="AN212" i="3"/>
  <c r="AN217" i="3"/>
  <c r="AN233" i="3" s="1"/>
  <c r="AN210" i="3"/>
  <c r="AN220" i="3"/>
  <c r="AN236" i="3" s="1"/>
  <c r="AN215" i="3"/>
  <c r="AN126" i="3"/>
  <c r="AN211" i="3"/>
  <c r="AN218" i="3"/>
  <c r="AN234" i="3" s="1"/>
  <c r="AN213" i="3"/>
  <c r="AN216" i="3"/>
  <c r="AN232" i="3" s="1"/>
  <c r="AD312" i="8"/>
  <c r="AD296" i="8" s="1"/>
  <c r="BG425" i="3"/>
  <c r="AB308" i="11"/>
  <c r="W98" i="5"/>
  <c r="AU58" i="13"/>
  <c r="AL369" i="3"/>
  <c r="X309" i="8"/>
  <c r="X293" i="8" s="1"/>
  <c r="AC176" i="9"/>
  <c r="AS21" i="3"/>
  <c r="AB237" i="5"/>
  <c r="AY260" i="13"/>
  <c r="P115" i="12"/>
  <c r="P163" i="12"/>
  <c r="D209" i="5"/>
  <c r="D306" i="5"/>
  <c r="AU260" i="3"/>
  <c r="AW259" i="3" s="1"/>
  <c r="Z307" i="6"/>
  <c r="Y111" i="5"/>
  <c r="Y238" i="5" s="1"/>
  <c r="Y159" i="5"/>
  <c r="AI213" i="13"/>
  <c r="AI390" i="13"/>
  <c r="N115" i="13"/>
  <c r="N242" i="13" s="1"/>
  <c r="N163" i="13"/>
  <c r="I116" i="10"/>
  <c r="I164" i="10"/>
  <c r="AS424" i="3"/>
  <c r="N228" i="12"/>
  <c r="N85" i="12"/>
  <c r="P425" i="3"/>
  <c r="B86" i="10"/>
  <c r="B102" i="10" s="1"/>
  <c r="L213" i="12"/>
  <c r="L310" i="12"/>
  <c r="N425" i="3"/>
  <c r="I179" i="5"/>
  <c r="AD295" i="8"/>
  <c r="AF183" i="13"/>
  <c r="AJ427" i="3"/>
  <c r="AJ300" i="3" s="1"/>
  <c r="AJ380" i="3" s="1"/>
  <c r="AQ264" i="3"/>
  <c r="AP264" i="3"/>
  <c r="AO264" i="3"/>
  <c r="AA175" i="9"/>
  <c r="U243" i="12"/>
  <c r="X292" i="8"/>
  <c r="AN311" i="8"/>
  <c r="AN295" i="8" s="1"/>
  <c r="AM227" i="3"/>
  <c r="AM291" i="3"/>
  <c r="AM371" i="3" s="1"/>
  <c r="AU84" i="3"/>
  <c r="AB110" i="5"/>
  <c r="AB158" i="5"/>
  <c r="AW260" i="13"/>
  <c r="K114" i="10"/>
  <c r="K241" i="10" s="1"/>
  <c r="K162" i="10"/>
  <c r="AM184" i="13"/>
  <c r="X186" i="3"/>
  <c r="B184" i="11"/>
  <c r="BG184" i="13"/>
  <c r="K5" i="4"/>
  <c r="K6" i="4" s="1"/>
  <c r="K13" i="4" s="1"/>
  <c r="K7" i="4" s="1"/>
  <c r="K11" i="4" s="1"/>
  <c r="AT275" i="13"/>
  <c r="P226" i="12"/>
  <c r="D81" i="5"/>
  <c r="D97" i="5" s="1"/>
  <c r="P184" i="3"/>
  <c r="F108" i="9"/>
  <c r="F235" i="9" s="1"/>
  <c r="F156" i="9"/>
  <c r="Z290" i="6"/>
  <c r="T307" i="6"/>
  <c r="AT153" i="3"/>
  <c r="O183" i="12"/>
  <c r="W243" i="12"/>
  <c r="R209" i="5"/>
  <c r="R306" i="5"/>
  <c r="AE184" i="13"/>
  <c r="S183" i="8"/>
  <c r="I227" i="10"/>
  <c r="I243" i="10" s="1"/>
  <c r="N213" i="12"/>
  <c r="N310" i="12"/>
  <c r="P296" i="3"/>
  <c r="P376" i="3" s="1"/>
  <c r="B214" i="10"/>
  <c r="B311" i="10"/>
  <c r="F311" i="12"/>
  <c r="F214" i="12"/>
  <c r="N296" i="3"/>
  <c r="D166" i="12"/>
  <c r="Y206" i="9"/>
  <c r="Y303" i="9"/>
  <c r="AJ298" i="3"/>
  <c r="AJ378" i="3" s="1"/>
  <c r="AU183" i="13"/>
  <c r="AY186" i="3"/>
  <c r="AD181" i="10"/>
  <c r="AN294" i="8"/>
  <c r="K296" i="3"/>
  <c r="K376" i="3" s="1"/>
  <c r="K424" i="3"/>
  <c r="V96" i="5"/>
  <c r="AO55" i="13"/>
  <c r="AQ55" i="13" s="1"/>
  <c r="AQ7" i="3" l="1"/>
  <c r="M4" i="4"/>
  <c r="AM247" i="3"/>
  <c r="AK465" i="3"/>
  <c r="AK478" i="3" s="1"/>
  <c r="I225" i="5"/>
  <c r="AT454" i="3"/>
  <c r="AR273" i="13"/>
  <c r="AS157" i="3"/>
  <c r="AI228" i="13"/>
  <c r="AV53" i="3"/>
  <c r="Q241" i="10"/>
  <c r="AI226" i="13"/>
  <c r="AD220" i="9"/>
  <c r="AV258" i="3"/>
  <c r="AZ257" i="3" s="1"/>
  <c r="C243" i="12"/>
  <c r="AW131" i="3"/>
  <c r="AQ49" i="13"/>
  <c r="AS49" i="13" s="1"/>
  <c r="L230" i="10"/>
  <c r="L246" i="10" s="1"/>
  <c r="M225" i="5"/>
  <c r="M241" i="5" s="1"/>
  <c r="AU152" i="3"/>
  <c r="AU157" i="3" s="1"/>
  <c r="AG228" i="13"/>
  <c r="F228" i="10"/>
  <c r="F244" i="10" s="1"/>
  <c r="AW56" i="13"/>
  <c r="J228" i="13"/>
  <c r="BA137" i="3"/>
  <c r="N243" i="13"/>
  <c r="AX140" i="3"/>
  <c r="AW139" i="3"/>
  <c r="BD137" i="3"/>
  <c r="AV67" i="3"/>
  <c r="AV455" i="3" s="1"/>
  <c r="AU67" i="3"/>
  <c r="AW67" i="3" s="1"/>
  <c r="AW455" i="3" s="1"/>
  <c r="F225" i="5"/>
  <c r="F241" i="5" s="1"/>
  <c r="BB263" i="13"/>
  <c r="M239" i="9"/>
  <c r="AZ51" i="3"/>
  <c r="BB51" i="3" s="1"/>
  <c r="AR131" i="13"/>
  <c r="AW151" i="3"/>
  <c r="AR265" i="13"/>
  <c r="AS273" i="13"/>
  <c r="AS77" i="3"/>
  <c r="AX68" i="3"/>
  <c r="AW74" i="3"/>
  <c r="AV131" i="3"/>
  <c r="AW130" i="3"/>
  <c r="Q225" i="5"/>
  <c r="AY151" i="3"/>
  <c r="BA151" i="3" s="1"/>
  <c r="AH241" i="13"/>
  <c r="P243" i="13"/>
  <c r="AW138" i="13"/>
  <c r="X243" i="10"/>
  <c r="D227" i="13"/>
  <c r="D243" i="13" s="1"/>
  <c r="AX137" i="13"/>
  <c r="BA137" i="13" s="1"/>
  <c r="AS265" i="13"/>
  <c r="AU265" i="13" s="1"/>
  <c r="AV265" i="13"/>
  <c r="AW68" i="3"/>
  <c r="AY68" i="3" s="1"/>
  <c r="AI225" i="13"/>
  <c r="E245" i="13"/>
  <c r="AZ263" i="13"/>
  <c r="AC80" i="5"/>
  <c r="AW50" i="13"/>
  <c r="AS128" i="13"/>
  <c r="AT50" i="13"/>
  <c r="AO267" i="3"/>
  <c r="O5" i="4" s="1"/>
  <c r="AB236" i="9"/>
  <c r="AW278" i="13"/>
  <c r="BA70" i="3"/>
  <c r="BC70" i="3" s="1"/>
  <c r="AH230" i="13"/>
  <c r="G243" i="10"/>
  <c r="P228" i="13"/>
  <c r="AT273" i="13"/>
  <c r="AX259" i="3"/>
  <c r="AZ258" i="3" s="1"/>
  <c r="Z243" i="12"/>
  <c r="C220" i="9"/>
  <c r="C236" i="9" s="1"/>
  <c r="G163" i="5"/>
  <c r="AZ70" i="3"/>
  <c r="AO459" i="3"/>
  <c r="AX258" i="3"/>
  <c r="AV272" i="13"/>
  <c r="AX155" i="3"/>
  <c r="AY263" i="13"/>
  <c r="BA263" i="13" s="1"/>
  <c r="AZ151" i="3"/>
  <c r="AY55" i="3"/>
  <c r="AE246" i="13"/>
  <c r="BB70" i="3"/>
  <c r="Y221" i="9"/>
  <c r="O228" i="12"/>
  <c r="X227" i="13"/>
  <c r="AO268" i="3"/>
  <c r="M6" i="4"/>
  <c r="M13" i="4" s="1"/>
  <c r="C235" i="9"/>
  <c r="AL501" i="3"/>
  <c r="AT265" i="13"/>
  <c r="AO461" i="3"/>
  <c r="AX136" i="13"/>
  <c r="AZ136" i="13" s="1"/>
  <c r="AJ86" i="13"/>
  <c r="AJ102" i="13" s="1"/>
  <c r="AJ229" i="13"/>
  <c r="AL376" i="3"/>
  <c r="S377" i="3"/>
  <c r="AW473" i="3"/>
  <c r="BB75" i="3"/>
  <c r="AC96" i="5"/>
  <c r="AC207" i="5"/>
  <c r="AC223" i="5" s="1"/>
  <c r="AS449" i="3"/>
  <c r="AR139" i="13"/>
  <c r="AT131" i="13"/>
  <c r="W118" i="13"/>
  <c r="W245" i="13" s="1"/>
  <c r="W166" i="13"/>
  <c r="AV258" i="13"/>
  <c r="AU258" i="13"/>
  <c r="AX258" i="13" s="1"/>
  <c r="AT235" i="13"/>
  <c r="E184" i="8"/>
  <c r="AP266" i="13"/>
  <c r="N84" i="10"/>
  <c r="N100" i="10" s="1"/>
  <c r="AT184" i="13"/>
  <c r="D112" i="5"/>
  <c r="D160" i="5"/>
  <c r="O184" i="8"/>
  <c r="N309" i="6"/>
  <c r="S313" i="12"/>
  <c r="S216" i="12"/>
  <c r="AD95" i="5"/>
  <c r="AD206" i="5"/>
  <c r="AD222" i="5" s="1"/>
  <c r="AM185" i="3"/>
  <c r="BC51" i="13"/>
  <c r="AA84" i="12"/>
  <c r="W212" i="5"/>
  <c r="W309" i="5"/>
  <c r="AR55" i="13"/>
  <c r="AR59" i="13" s="1"/>
  <c r="AV57" i="3"/>
  <c r="AX57" i="3" s="1"/>
  <c r="V84" i="10"/>
  <c r="V100" i="10" s="1"/>
  <c r="N80" i="9"/>
  <c r="N96" i="9" s="1"/>
  <c r="AF310" i="6"/>
  <c r="AF295" i="6" s="1"/>
  <c r="AJ487" i="3"/>
  <c r="AJ486" i="3" s="1"/>
  <c r="AJ502" i="3" s="1"/>
  <c r="AJ503" i="3" s="1"/>
  <c r="AJ504" i="3" s="1"/>
  <c r="AJ505" i="3" s="1"/>
  <c r="AJ507" i="3" s="1"/>
  <c r="E115" i="10"/>
  <c r="E242" i="10" s="1"/>
  <c r="E163" i="10"/>
  <c r="E180" i="5"/>
  <c r="E211" i="5"/>
  <c r="E308" i="5"/>
  <c r="Y184" i="8"/>
  <c r="AH119" i="13"/>
  <c r="AH167" i="13"/>
  <c r="AY139" i="3"/>
  <c r="F185" i="13"/>
  <c r="AH116" i="13"/>
  <c r="AH243" i="13" s="1"/>
  <c r="AH164" i="13"/>
  <c r="AG86" i="13"/>
  <c r="AG102" i="13" s="1"/>
  <c r="P185" i="3"/>
  <c r="P169" i="3" s="1"/>
  <c r="AX55" i="3"/>
  <c r="H186" i="3"/>
  <c r="H170" i="3"/>
  <c r="AW424" i="3"/>
  <c r="H186" i="12"/>
  <c r="V313" i="12"/>
  <c r="V216" i="12"/>
  <c r="Q113" i="5"/>
  <c r="Q240" i="5" s="1"/>
  <c r="Q161" i="5"/>
  <c r="P181" i="6"/>
  <c r="V160" i="5"/>
  <c r="V112" i="5"/>
  <c r="V239" i="5" s="1"/>
  <c r="N426" i="3"/>
  <c r="F214" i="10"/>
  <c r="F311" i="10"/>
  <c r="G310" i="6"/>
  <c r="G295" i="6" s="1"/>
  <c r="Z220" i="9"/>
  <c r="M426" i="3"/>
  <c r="E177" i="9"/>
  <c r="N297" i="3"/>
  <c r="N377" i="3" s="1"/>
  <c r="AU261" i="13"/>
  <c r="AW261" i="13" s="1"/>
  <c r="AH216" i="13"/>
  <c r="AH393" i="13"/>
  <c r="Y217" i="12"/>
  <c r="Y218" i="12"/>
  <c r="AL299" i="13"/>
  <c r="AL39" i="13"/>
  <c r="AL38" i="13" s="1"/>
  <c r="O84" i="5"/>
  <c r="F220" i="9"/>
  <c r="AZ271" i="13"/>
  <c r="AQ495" i="3"/>
  <c r="AH88" i="13"/>
  <c r="AH104" i="13" s="1"/>
  <c r="P86" i="13"/>
  <c r="K176" i="9"/>
  <c r="Z177" i="9"/>
  <c r="L185" i="13"/>
  <c r="T99" i="10"/>
  <c r="W102" i="12"/>
  <c r="L166" i="10"/>
  <c r="AD89" i="13"/>
  <c r="AD105" i="13" s="1"/>
  <c r="L228" i="13"/>
  <c r="Y89" i="12"/>
  <c r="Y105" i="12" s="1"/>
  <c r="Y121" i="12" s="1"/>
  <c r="P83" i="5"/>
  <c r="P99" i="5" s="1"/>
  <c r="P226" i="5"/>
  <c r="AR425" i="3"/>
  <c r="C217" i="13"/>
  <c r="C218" i="13"/>
  <c r="C313" i="8"/>
  <c r="C298" i="8" s="1"/>
  <c r="X115" i="13"/>
  <c r="X242" i="13" s="1"/>
  <c r="X163" i="13"/>
  <c r="D170" i="3"/>
  <c r="D186" i="3"/>
  <c r="AY391" i="13"/>
  <c r="AM7" i="13"/>
  <c r="S101" i="13"/>
  <c r="AF181" i="5"/>
  <c r="G392" i="13"/>
  <c r="G215" i="13"/>
  <c r="T186" i="8"/>
  <c r="T171" i="8" s="1"/>
  <c r="J230" i="12"/>
  <c r="AX53" i="3"/>
  <c r="BA53" i="3" s="1"/>
  <c r="B304" i="9"/>
  <c r="B207" i="9"/>
  <c r="I242" i="12"/>
  <c r="AT57" i="13"/>
  <c r="AW57" i="13" s="1"/>
  <c r="P184" i="13"/>
  <c r="D167" i="12"/>
  <c r="S214" i="13"/>
  <c r="S391" i="13"/>
  <c r="B117" i="12"/>
  <c r="B165" i="12"/>
  <c r="P214" i="10"/>
  <c r="P311" i="10"/>
  <c r="D425" i="3"/>
  <c r="AM118" i="3"/>
  <c r="AM166" i="3"/>
  <c r="AW187" i="3"/>
  <c r="G227" i="12"/>
  <c r="G243" i="12" s="1"/>
  <c r="AS129" i="13"/>
  <c r="AU129" i="13" s="1"/>
  <c r="AG297" i="3"/>
  <c r="AG425" i="3"/>
  <c r="L80" i="9"/>
  <c r="L96" i="9" s="1"/>
  <c r="AR135" i="13"/>
  <c r="B310" i="8"/>
  <c r="AJ84" i="13"/>
  <c r="AJ100" i="13" s="1"/>
  <c r="AZ187" i="3"/>
  <c r="C211" i="5"/>
  <c r="C308" i="5"/>
  <c r="H211" i="5"/>
  <c r="H308" i="5"/>
  <c r="O116" i="12"/>
  <c r="O243" i="12" s="1"/>
  <c r="O164" i="12"/>
  <c r="H168" i="8"/>
  <c r="H184" i="8"/>
  <c r="AE426" i="3"/>
  <c r="L297" i="8"/>
  <c r="L299" i="8" s="1"/>
  <c r="L301" i="8" s="1"/>
  <c r="AF184" i="13"/>
  <c r="D85" i="13"/>
  <c r="D101" i="13" s="1"/>
  <c r="AC206" i="9"/>
  <c r="AC303" i="9"/>
  <c r="Z390" i="13"/>
  <c r="Z213" i="13"/>
  <c r="C425" i="3"/>
  <c r="AN184" i="13"/>
  <c r="AS55" i="13"/>
  <c r="O425" i="3"/>
  <c r="X228" i="10"/>
  <c r="Q185" i="3"/>
  <c r="B86" i="12"/>
  <c r="B102" i="12" s="1"/>
  <c r="T119" i="12"/>
  <c r="T167" i="12"/>
  <c r="AB313" i="12"/>
  <c r="AR495" i="3"/>
  <c r="R425" i="3"/>
  <c r="R297" i="3" s="1"/>
  <c r="R377" i="3" s="1"/>
  <c r="E114" i="5"/>
  <c r="E241" i="5" s="1"/>
  <c r="E162" i="5"/>
  <c r="BD184" i="3"/>
  <c r="AO227" i="3"/>
  <c r="AO291" i="3"/>
  <c r="AO371" i="3" s="1"/>
  <c r="V118" i="13"/>
  <c r="V166" i="13"/>
  <c r="AH168" i="3"/>
  <c r="AH184" i="3"/>
  <c r="H230" i="13"/>
  <c r="AA308" i="6"/>
  <c r="AA292" i="6" s="1"/>
  <c r="T97" i="5"/>
  <c r="Z81" i="5"/>
  <c r="AB81" i="5" s="1"/>
  <c r="M228" i="10"/>
  <c r="V82" i="5"/>
  <c r="V225" i="5"/>
  <c r="G293" i="6"/>
  <c r="AV74" i="3"/>
  <c r="V229" i="13"/>
  <c r="V245" i="13" s="1"/>
  <c r="AO391" i="13"/>
  <c r="AH167" i="3"/>
  <c r="P242" i="12"/>
  <c r="H110" i="9"/>
  <c r="H158" i="9"/>
  <c r="N225" i="5"/>
  <c r="G214" i="10"/>
  <c r="G311" i="10"/>
  <c r="O116" i="10"/>
  <c r="O164" i="10"/>
  <c r="S295" i="8"/>
  <c r="S311" i="8"/>
  <c r="K425" i="3"/>
  <c r="AV275" i="13"/>
  <c r="AY275" i="13" s="1"/>
  <c r="L86" i="12"/>
  <c r="L102" i="12" s="1"/>
  <c r="L229" i="12"/>
  <c r="AI214" i="13"/>
  <c r="AI391" i="13"/>
  <c r="L183" i="8"/>
  <c r="F83" i="5"/>
  <c r="F99" i="5" s="1"/>
  <c r="I165" i="6"/>
  <c r="I181" i="6"/>
  <c r="AE231" i="13"/>
  <c r="AE247" i="13" s="1"/>
  <c r="AZ75" i="3"/>
  <c r="AG375" i="3"/>
  <c r="P221" i="9"/>
  <c r="P78" i="9"/>
  <c r="AU281" i="13"/>
  <c r="H221" i="9"/>
  <c r="H237" i="9" s="1"/>
  <c r="AE186" i="8"/>
  <c r="AE171" i="8" s="1"/>
  <c r="AD292" i="6"/>
  <c r="AD308" i="6"/>
  <c r="J170" i="8"/>
  <c r="J186" i="8"/>
  <c r="J171" i="8" s="1"/>
  <c r="V184" i="13"/>
  <c r="C184" i="12"/>
  <c r="C183" i="10"/>
  <c r="AB184" i="13"/>
  <c r="O227" i="10"/>
  <c r="O243" i="10" s="1"/>
  <c r="AV135" i="3"/>
  <c r="S294" i="8"/>
  <c r="Z82" i="11"/>
  <c r="Z98" i="11" s="1"/>
  <c r="AA215" i="11"/>
  <c r="AA312" i="11"/>
  <c r="W114" i="10"/>
  <c r="W241" i="10" s="1"/>
  <c r="W162" i="10"/>
  <c r="J226" i="5"/>
  <c r="J242" i="5" s="1"/>
  <c r="AK185" i="8"/>
  <c r="AK169" i="8" s="1"/>
  <c r="C225" i="5"/>
  <c r="AI114" i="13"/>
  <c r="AI162" i="13"/>
  <c r="T112" i="5"/>
  <c r="T239" i="5" s="1"/>
  <c r="T160" i="5"/>
  <c r="AI115" i="13"/>
  <c r="AI242" i="13" s="1"/>
  <c r="AI163" i="13"/>
  <c r="M210" i="9"/>
  <c r="M211" i="9"/>
  <c r="T226" i="10"/>
  <c r="W229" i="12"/>
  <c r="T212" i="10"/>
  <c r="T309" i="10"/>
  <c r="AS277" i="3"/>
  <c r="AT277" i="3"/>
  <c r="AS134" i="13"/>
  <c r="W177" i="9"/>
  <c r="G425" i="3"/>
  <c r="Q184" i="13"/>
  <c r="X85" i="13"/>
  <c r="X228" i="13" s="1"/>
  <c r="AB167" i="8"/>
  <c r="AB183" i="8"/>
  <c r="BB424" i="3"/>
  <c r="C296" i="8"/>
  <c r="D169" i="3"/>
  <c r="E311" i="8"/>
  <c r="E295" i="8" s="1"/>
  <c r="S228" i="13"/>
  <c r="T169" i="3"/>
  <c r="T185" i="3"/>
  <c r="J117" i="13"/>
  <c r="J165" i="13"/>
  <c r="V183" i="10"/>
  <c r="P235" i="9"/>
  <c r="Z186" i="3"/>
  <c r="C307" i="6"/>
  <c r="C291" i="6" s="1"/>
  <c r="M164" i="6"/>
  <c r="M180" i="6"/>
  <c r="S114" i="5"/>
  <c r="S162" i="5"/>
  <c r="T114" i="10"/>
  <c r="T241" i="10" s="1"/>
  <c r="T162" i="10"/>
  <c r="B79" i="9"/>
  <c r="B95" i="9" s="1"/>
  <c r="I115" i="12"/>
  <c r="I163" i="12"/>
  <c r="D184" i="12"/>
  <c r="S86" i="13"/>
  <c r="S102" i="13" s="1"/>
  <c r="M116" i="12"/>
  <c r="M243" i="12" s="1"/>
  <c r="M164" i="12"/>
  <c r="B228" i="12"/>
  <c r="B244" i="12" s="1"/>
  <c r="P86" i="10"/>
  <c r="P102" i="10" s="1"/>
  <c r="P118" i="10" s="1"/>
  <c r="AV390" i="13"/>
  <c r="C181" i="6"/>
  <c r="C165" i="6" s="1"/>
  <c r="AV276" i="13"/>
  <c r="AX276" i="13" s="1"/>
  <c r="AR124" i="13"/>
  <c r="AR251" i="13" s="1"/>
  <c r="O115" i="10"/>
  <c r="O242" i="10" s="1"/>
  <c r="O163" i="10"/>
  <c r="AD181" i="6"/>
  <c r="AD165" i="6" s="1"/>
  <c r="U114" i="10"/>
  <c r="U241" i="10" s="1"/>
  <c r="U162" i="10"/>
  <c r="U84" i="10"/>
  <c r="U100" i="10" s="1"/>
  <c r="AC101" i="10"/>
  <c r="AM461" i="3"/>
  <c r="AA80" i="12"/>
  <c r="AA96" i="12" s="1"/>
  <c r="F114" i="5"/>
  <c r="F162" i="5"/>
  <c r="R230" i="12"/>
  <c r="C206" i="9"/>
  <c r="C303" i="9"/>
  <c r="L185" i="12"/>
  <c r="R224" i="5"/>
  <c r="AR184" i="3"/>
  <c r="Z111" i="5"/>
  <c r="Z238" i="5" s="1"/>
  <c r="Z159" i="5"/>
  <c r="I186" i="13"/>
  <c r="BF426" i="3"/>
  <c r="Y184" i="10"/>
  <c r="E116" i="10"/>
  <c r="E164" i="10"/>
  <c r="AO290" i="3"/>
  <c r="AO370" i="3" s="1"/>
  <c r="AO226" i="3"/>
  <c r="AB110" i="9"/>
  <c r="AB158" i="9"/>
  <c r="AT500" i="3"/>
  <c r="I120" i="13"/>
  <c r="I168" i="13"/>
  <c r="U117" i="13"/>
  <c r="U165" i="13"/>
  <c r="AW57" i="3"/>
  <c r="I296" i="3"/>
  <c r="I376" i="3" s="1"/>
  <c r="I424" i="3"/>
  <c r="W183" i="10"/>
  <c r="L114" i="5"/>
  <c r="L162" i="5"/>
  <c r="B312" i="10"/>
  <c r="B215" i="10"/>
  <c r="AZ424" i="3"/>
  <c r="X118" i="12"/>
  <c r="X245" i="12" s="1"/>
  <c r="X166" i="12"/>
  <c r="AV132" i="3"/>
  <c r="AY132" i="3" s="1"/>
  <c r="AO229" i="3"/>
  <c r="AO293" i="3"/>
  <c r="AO373" i="3" s="1"/>
  <c r="Z84" i="11"/>
  <c r="B87" i="10"/>
  <c r="B103" i="10" s="1"/>
  <c r="AP427" i="3"/>
  <c r="O102" i="13"/>
  <c r="Q228" i="13"/>
  <c r="AV52" i="13"/>
  <c r="AU136" i="3"/>
  <c r="AX136" i="3" s="1"/>
  <c r="AW136" i="3"/>
  <c r="AM46" i="3"/>
  <c r="AM36" i="3"/>
  <c r="AM40" i="3" s="1"/>
  <c r="AM42" i="3" s="1"/>
  <c r="AM413" i="3" s="1"/>
  <c r="L5" i="4"/>
  <c r="L6" i="4" s="1"/>
  <c r="L13" i="4" s="1"/>
  <c r="L7" i="4" s="1"/>
  <c r="L11" i="4" s="1"/>
  <c r="AY140" i="3"/>
  <c r="K79" i="9"/>
  <c r="K95" i="9" s="1"/>
  <c r="D108" i="9"/>
  <c r="D235" i="9" s="1"/>
  <c r="D156" i="9"/>
  <c r="AM116" i="3"/>
  <c r="AM243" i="3" s="1"/>
  <c r="AM164" i="3"/>
  <c r="AB96" i="5"/>
  <c r="AB207" i="5"/>
  <c r="AB223" i="5" s="1"/>
  <c r="AN99" i="3"/>
  <c r="AN98" i="3"/>
  <c r="AN103" i="3"/>
  <c r="AN107" i="3"/>
  <c r="AN123" i="3" s="1"/>
  <c r="AN106" i="3"/>
  <c r="AN122" i="3" s="1"/>
  <c r="AN249" i="3" s="1"/>
  <c r="AN100" i="3"/>
  <c r="AN102" i="3"/>
  <c r="AN108" i="3"/>
  <c r="AN124" i="3" s="1"/>
  <c r="AN251" i="3" s="1"/>
  <c r="AN104" i="3"/>
  <c r="AN105" i="3"/>
  <c r="AN109" i="3"/>
  <c r="AN125" i="3" s="1"/>
  <c r="AN252" i="3" s="1"/>
  <c r="AN101" i="3"/>
  <c r="K242" i="10"/>
  <c r="O212" i="5"/>
  <c r="O309" i="5"/>
  <c r="R313" i="12"/>
  <c r="R216" i="12"/>
  <c r="H79" i="9"/>
  <c r="H95" i="9" s="1"/>
  <c r="Q297" i="8"/>
  <c r="Q313" i="8"/>
  <c r="Q298" i="8" s="1"/>
  <c r="K165" i="6"/>
  <c r="K181" i="6"/>
  <c r="AE312" i="8"/>
  <c r="G87" i="13"/>
  <c r="G103" i="13" s="1"/>
  <c r="AC182" i="10"/>
  <c r="H116" i="10"/>
  <c r="H243" i="10" s="1"/>
  <c r="H164" i="10"/>
  <c r="L245" i="10"/>
  <c r="M82" i="9"/>
  <c r="M98" i="9" s="1"/>
  <c r="M114" i="9" s="1"/>
  <c r="AO228" i="3"/>
  <c r="AO292" i="3"/>
  <c r="AO372" i="3" s="1"/>
  <c r="U309" i="6"/>
  <c r="Q181" i="6"/>
  <c r="J294" i="6"/>
  <c r="J310" i="6"/>
  <c r="J295" i="6" s="1"/>
  <c r="C109" i="9"/>
  <c r="C157" i="9"/>
  <c r="AX56" i="3"/>
  <c r="Y185" i="3"/>
  <c r="V230" i="12"/>
  <c r="AL184" i="13"/>
  <c r="M184" i="12"/>
  <c r="Q164" i="6"/>
  <c r="AP4" i="13"/>
  <c r="T305" i="9"/>
  <c r="T208" i="9"/>
  <c r="C117" i="12"/>
  <c r="C165" i="12"/>
  <c r="F425" i="3"/>
  <c r="J186" i="3"/>
  <c r="J170" i="3" s="1"/>
  <c r="AW392" i="13"/>
  <c r="AF391" i="13"/>
  <c r="AF214" i="13"/>
  <c r="AE80" i="5"/>
  <c r="AE78" i="5"/>
  <c r="AE77" i="5"/>
  <c r="AE79" i="5"/>
  <c r="Y167" i="13"/>
  <c r="Y183" i="13"/>
  <c r="F229" i="12"/>
  <c r="F245" i="12" s="1"/>
  <c r="K228" i="13"/>
  <c r="B425" i="3"/>
  <c r="AY53" i="3"/>
  <c r="AS264" i="13"/>
  <c r="X114" i="5"/>
  <c r="X241" i="5" s="1"/>
  <c r="X162" i="5"/>
  <c r="AM119" i="3"/>
  <c r="AM167" i="3"/>
  <c r="L83" i="5"/>
  <c r="L99" i="5" s="1"/>
  <c r="L226" i="5"/>
  <c r="V185" i="12"/>
  <c r="AQ449" i="3"/>
  <c r="AX185" i="3"/>
  <c r="F294" i="8"/>
  <c r="F310" i="8"/>
  <c r="AN450" i="3"/>
  <c r="AN451" i="3" s="1"/>
  <c r="AY185" i="13"/>
  <c r="U119" i="12"/>
  <c r="U167" i="12"/>
  <c r="J425" i="3"/>
  <c r="J297" i="3" s="1"/>
  <c r="J377" i="3" s="1"/>
  <c r="S88" i="12"/>
  <c r="BG85" i="3"/>
  <c r="AI477" i="3"/>
  <c r="AJ477" i="3" s="1"/>
  <c r="AI487" i="3"/>
  <c r="AI486" i="3" s="1"/>
  <c r="AI502" i="3" s="1"/>
  <c r="AI503" i="3" s="1"/>
  <c r="AI504" i="3" s="1"/>
  <c r="AI505" i="3" s="1"/>
  <c r="AI507" i="3" s="1"/>
  <c r="AI476" i="3"/>
  <c r="AJ476" i="3" s="1"/>
  <c r="S228" i="10"/>
  <c r="G213" i="12"/>
  <c r="G310" i="12"/>
  <c r="D216" i="12"/>
  <c r="D313" i="12"/>
  <c r="AA96" i="5"/>
  <c r="AA207" i="5"/>
  <c r="AA223" i="5" s="1"/>
  <c r="BD60" i="3"/>
  <c r="BC260" i="13"/>
  <c r="Z183" i="5"/>
  <c r="V294" i="8"/>
  <c r="V310" i="8"/>
  <c r="M214" i="12"/>
  <c r="M311" i="12"/>
  <c r="D88" i="12"/>
  <c r="D104" i="12" s="1"/>
  <c r="D120" i="12" s="1"/>
  <c r="X230" i="12"/>
  <c r="X246" i="12" s="1"/>
  <c r="Z85" i="13"/>
  <c r="Z101" i="13" s="1"/>
  <c r="B178" i="9"/>
  <c r="R80" i="9"/>
  <c r="R96" i="9" s="1"/>
  <c r="I240" i="5"/>
  <c r="F245" i="13"/>
  <c r="AV150" i="3"/>
  <c r="AB85" i="10"/>
  <c r="AB228" i="10" s="1"/>
  <c r="E227" i="10"/>
  <c r="D181" i="6"/>
  <c r="D165" i="6"/>
  <c r="V88" i="12"/>
  <c r="V231" i="12"/>
  <c r="S118" i="12"/>
  <c r="S245" i="12" s="1"/>
  <c r="S166" i="12"/>
  <c r="U311" i="8"/>
  <c r="U295" i="8" s="1"/>
  <c r="I295" i="3"/>
  <c r="AA181" i="6"/>
  <c r="AQ135" i="13"/>
  <c r="Z183" i="10"/>
  <c r="F119" i="13"/>
  <c r="F167" i="13"/>
  <c r="AF117" i="13"/>
  <c r="AF165" i="13"/>
  <c r="H181" i="6"/>
  <c r="AR255" i="13"/>
  <c r="D113" i="5"/>
  <c r="D161" i="5"/>
  <c r="AN227" i="3"/>
  <c r="AN291" i="3"/>
  <c r="AN371" i="3" s="1"/>
  <c r="G164" i="5"/>
  <c r="G180" i="5"/>
  <c r="O229" i="13"/>
  <c r="AW52" i="13"/>
  <c r="G227" i="5"/>
  <c r="G243" i="5" s="1"/>
  <c r="B237" i="9"/>
  <c r="O184" i="10"/>
  <c r="AP392" i="13"/>
  <c r="W296" i="8"/>
  <c r="W312" i="8"/>
  <c r="AG185" i="13"/>
  <c r="AC182" i="11"/>
  <c r="AO296" i="8"/>
  <c r="AO312" i="8"/>
  <c r="G116" i="12"/>
  <c r="G164" i="12"/>
  <c r="F211" i="5"/>
  <c r="F308" i="5"/>
  <c r="T425" i="3"/>
  <c r="AE186" i="3"/>
  <c r="AI86" i="13"/>
  <c r="AI102" i="13" s="1"/>
  <c r="AN226" i="3"/>
  <c r="AN290" i="3"/>
  <c r="AN370" i="3" s="1"/>
  <c r="BG187" i="3"/>
  <c r="AL493" i="3"/>
  <c r="J244" i="13"/>
  <c r="AY54" i="13"/>
  <c r="M116" i="13"/>
  <c r="M243" i="13" s="1"/>
  <c r="M164" i="13"/>
  <c r="W424" i="3"/>
  <c r="D230" i="12"/>
  <c r="D246" i="12" s="1"/>
  <c r="P298" i="3"/>
  <c r="P378" i="3" s="1"/>
  <c r="P426" i="3"/>
  <c r="AI224" i="13"/>
  <c r="Z183" i="11"/>
  <c r="L116" i="13"/>
  <c r="L164" i="13"/>
  <c r="Y176" i="9"/>
  <c r="N184" i="13"/>
  <c r="AB242" i="10"/>
  <c r="R178" i="9"/>
  <c r="AS135" i="13"/>
  <c r="X212" i="5"/>
  <c r="X309" i="5"/>
  <c r="Z83" i="11"/>
  <c r="Z99" i="11" s="1"/>
  <c r="Z226" i="11"/>
  <c r="M117" i="12"/>
  <c r="M165" i="12"/>
  <c r="AN297" i="3"/>
  <c r="AN377" i="3" s="1"/>
  <c r="AN425" i="3"/>
  <c r="T176" i="9"/>
  <c r="AJ80" i="13"/>
  <c r="AJ96" i="13" s="1"/>
  <c r="Q181" i="5"/>
  <c r="K186" i="3"/>
  <c r="J180" i="5"/>
  <c r="Y168" i="3"/>
  <c r="C213" i="10"/>
  <c r="C310" i="10"/>
  <c r="H376" i="3"/>
  <c r="AB311" i="8"/>
  <c r="AI295" i="8"/>
  <c r="AI311" i="8"/>
  <c r="AK295" i="8"/>
  <c r="AK311" i="8"/>
  <c r="AO12" i="13"/>
  <c r="AN92" i="13"/>
  <c r="AN33" i="13"/>
  <c r="H307" i="6"/>
  <c r="Z425" i="3"/>
  <c r="Z297" i="3" s="1"/>
  <c r="Z377" i="3" s="1"/>
  <c r="AT185" i="3"/>
  <c r="AA111" i="5"/>
  <c r="AA159" i="5"/>
  <c r="AF181" i="6"/>
  <c r="AF165" i="6"/>
  <c r="R213" i="10"/>
  <c r="R310" i="10"/>
  <c r="AV277" i="13"/>
  <c r="T223" i="9"/>
  <c r="T239" i="9" s="1"/>
  <c r="T80" i="9"/>
  <c r="T96" i="9" s="1"/>
  <c r="T112" i="9" s="1"/>
  <c r="AY133" i="13"/>
  <c r="G213" i="5"/>
  <c r="G310" i="5"/>
  <c r="AD214" i="10"/>
  <c r="AD311" i="10"/>
  <c r="Q116" i="13"/>
  <c r="Q243" i="13" s="1"/>
  <c r="Q164" i="13"/>
  <c r="W230" i="13"/>
  <c r="W246" i="13" s="1"/>
  <c r="AR141" i="3"/>
  <c r="AK496" i="3"/>
  <c r="AA109" i="9"/>
  <c r="AA236" i="9" s="1"/>
  <c r="AA157" i="9"/>
  <c r="C228" i="12"/>
  <c r="U185" i="12"/>
  <c r="F296" i="3"/>
  <c r="F376" i="3" s="1"/>
  <c r="J169" i="3"/>
  <c r="Y180" i="5"/>
  <c r="AF86" i="13"/>
  <c r="AF102" i="13" s="1"/>
  <c r="U210" i="5"/>
  <c r="U307" i="5"/>
  <c r="O186" i="3"/>
  <c r="S119" i="12"/>
  <c r="S167" i="12"/>
  <c r="AB250" i="11"/>
  <c r="Q184" i="10"/>
  <c r="B296" i="3"/>
  <c r="W110" i="9"/>
  <c r="W158" i="9"/>
  <c r="S186" i="12"/>
  <c r="F88" i="13"/>
  <c r="F104" i="13" s="1"/>
  <c r="AP459" i="3"/>
  <c r="AQ459" i="3" s="1"/>
  <c r="AR459" i="3" s="1"/>
  <c r="I89" i="13"/>
  <c r="I105" i="13" s="1"/>
  <c r="AM110" i="3"/>
  <c r="AM23" i="3" s="1"/>
  <c r="AM25" i="3" s="1"/>
  <c r="AM28" i="3" s="1"/>
  <c r="AM26" i="3" s="1"/>
  <c r="AM175" i="3" s="1"/>
  <c r="AM114" i="3"/>
  <c r="AM241" i="3" s="1"/>
  <c r="AM162" i="3"/>
  <c r="C180" i="5"/>
  <c r="AB184" i="12"/>
  <c r="T180" i="6"/>
  <c r="AG188" i="3"/>
  <c r="AG173" i="3" s="1"/>
  <c r="I183" i="10"/>
  <c r="C120" i="13"/>
  <c r="C168" i="13"/>
  <c r="U116" i="13"/>
  <c r="U164" i="13"/>
  <c r="AA83" i="12"/>
  <c r="AA99" i="12" s="1"/>
  <c r="U185" i="8"/>
  <c r="BD88" i="3"/>
  <c r="BD471" i="3" s="1"/>
  <c r="BC88" i="3"/>
  <c r="AH6" i="13"/>
  <c r="AG14" i="13"/>
  <c r="AG15" i="13" s="1"/>
  <c r="AG46" i="13" s="1"/>
  <c r="AH9" i="13"/>
  <c r="AH11" i="13" s="1"/>
  <c r="AH16" i="13" s="1"/>
  <c r="I179" i="9"/>
  <c r="V117" i="13"/>
  <c r="V244" i="13" s="1"/>
  <c r="V165" i="13"/>
  <c r="AA188" i="3"/>
  <c r="AA173" i="3" s="1"/>
  <c r="J181" i="6"/>
  <c r="J165" i="6"/>
  <c r="L222" i="9"/>
  <c r="L238" i="9" s="1"/>
  <c r="K225" i="5"/>
  <c r="K241" i="5" s="1"/>
  <c r="Y232" i="13"/>
  <c r="Y248" i="13" s="1"/>
  <c r="AH246" i="13"/>
  <c r="Y297" i="8"/>
  <c r="Y299" i="8" s="1"/>
  <c r="Y301" i="8" s="1"/>
  <c r="AK426" i="3"/>
  <c r="V99" i="10"/>
  <c r="AJ168" i="8"/>
  <c r="AJ184" i="8"/>
  <c r="AB221" i="9"/>
  <c r="Z212" i="11"/>
  <c r="Z309" i="11"/>
  <c r="R181" i="5"/>
  <c r="AN229" i="3"/>
  <c r="AN293" i="3"/>
  <c r="AN373" i="3" s="1"/>
  <c r="Y82" i="5"/>
  <c r="Y225" i="5"/>
  <c r="AM169" i="8"/>
  <c r="AM185" i="8"/>
  <c r="K211" i="5"/>
  <c r="K308" i="5"/>
  <c r="AA183" i="12"/>
  <c r="AY278" i="13"/>
  <c r="AW155" i="3"/>
  <c r="BB155" i="3" s="1"/>
  <c r="AG296" i="8"/>
  <c r="AG312" i="8"/>
  <c r="Z166" i="10"/>
  <c r="N183" i="10"/>
  <c r="AR280" i="13"/>
  <c r="AT152" i="3"/>
  <c r="D224" i="5"/>
  <c r="R296" i="3"/>
  <c r="I211" i="5"/>
  <c r="I308" i="5"/>
  <c r="AI227" i="13"/>
  <c r="F86" i="10"/>
  <c r="F229" i="10"/>
  <c r="U97" i="5"/>
  <c r="AA81" i="5"/>
  <c r="L159" i="9"/>
  <c r="T224" i="5"/>
  <c r="S184" i="8"/>
  <c r="S168" i="8"/>
  <c r="W184" i="12"/>
  <c r="AS183" i="13"/>
  <c r="AI241" i="13"/>
  <c r="Q186" i="12"/>
  <c r="V114" i="10"/>
  <c r="V241" i="10" s="1"/>
  <c r="V162" i="10"/>
  <c r="AI112" i="13"/>
  <c r="AI160" i="13"/>
  <c r="AA167" i="8"/>
  <c r="AA183" i="8"/>
  <c r="AI113" i="13"/>
  <c r="AI161" i="13"/>
  <c r="AM298" i="3"/>
  <c r="AM378" i="3" s="1"/>
  <c r="AM426" i="3"/>
  <c r="AN228" i="3"/>
  <c r="AN292" i="3"/>
  <c r="AN372" i="3" s="1"/>
  <c r="G79" i="9"/>
  <c r="G95" i="9" s="1"/>
  <c r="K310" i="6"/>
  <c r="K295" i="6" s="1"/>
  <c r="AD180" i="5"/>
  <c r="AX86" i="3"/>
  <c r="F309" i="6"/>
  <c r="AD182" i="10"/>
  <c r="AE168" i="13"/>
  <c r="BG185" i="13"/>
  <c r="P297" i="3"/>
  <c r="P377" i="3" s="1"/>
  <c r="Z308" i="6"/>
  <c r="Y97" i="5"/>
  <c r="AO185" i="3"/>
  <c r="K293" i="6"/>
  <c r="BA76" i="3"/>
  <c r="F292" i="6"/>
  <c r="BD90" i="3"/>
  <c r="AE218" i="13"/>
  <c r="AE217" i="13"/>
  <c r="K216" i="12"/>
  <c r="K313" i="12"/>
  <c r="AL9" i="3"/>
  <c r="AL6" i="3"/>
  <c r="Q88" i="12"/>
  <c r="Q104" i="12" s="1"/>
  <c r="AN168" i="8"/>
  <c r="AN184" i="8"/>
  <c r="BE392" i="13"/>
  <c r="AX133" i="13"/>
  <c r="AZ133" i="13" s="1"/>
  <c r="T312" i="8"/>
  <c r="B117" i="10"/>
  <c r="B244" i="10" s="1"/>
  <c r="B165" i="10"/>
  <c r="AQ425" i="3"/>
  <c r="X84" i="5"/>
  <c r="M228" i="12"/>
  <c r="AN296" i="3"/>
  <c r="AN376" i="3" s="1"/>
  <c r="AA182" i="11"/>
  <c r="I170" i="3"/>
  <c r="I186" i="3"/>
  <c r="O375" i="3"/>
  <c r="K169" i="3"/>
  <c r="J163" i="5"/>
  <c r="V165" i="6"/>
  <c r="V181" i="6"/>
  <c r="C85" i="10"/>
  <c r="C101" i="10" s="1"/>
  <c r="AB294" i="8"/>
  <c r="AP59" i="13"/>
  <c r="AV59" i="3"/>
  <c r="AI294" i="8"/>
  <c r="N297" i="8"/>
  <c r="N299" i="8" s="1"/>
  <c r="N301" i="8" s="1"/>
  <c r="AK294" i="8"/>
  <c r="AO289" i="3"/>
  <c r="AO221" i="3"/>
  <c r="AO33" i="3" s="1"/>
  <c r="AO35" i="3" s="1"/>
  <c r="AO44" i="3" s="1"/>
  <c r="AO225" i="3"/>
  <c r="E88" i="13"/>
  <c r="E104" i="13" s="1"/>
  <c r="AM219" i="13"/>
  <c r="AM35" i="13"/>
  <c r="AM41" i="13" s="1"/>
  <c r="AM36" i="13" s="1"/>
  <c r="F180" i="5"/>
  <c r="H290" i="6"/>
  <c r="Z296" i="3"/>
  <c r="BA260" i="13"/>
  <c r="AY277" i="13"/>
  <c r="AF164" i="6"/>
  <c r="R85" i="10"/>
  <c r="R101" i="10" s="1"/>
  <c r="R228" i="10"/>
  <c r="AX277" i="13"/>
  <c r="AW275" i="13"/>
  <c r="G109" i="9"/>
  <c r="G236" i="9" s="1"/>
  <c r="G157" i="9"/>
  <c r="AT391" i="13"/>
  <c r="AA181" i="5"/>
  <c r="G228" i="5"/>
  <c r="G244" i="5" s="1"/>
  <c r="G85" i="5"/>
  <c r="G101" i="5" s="1"/>
  <c r="G117" i="5" s="1"/>
  <c r="AD86" i="10"/>
  <c r="AD102" i="10" s="1"/>
  <c r="AD118" i="10" s="1"/>
  <c r="AA110" i="9"/>
  <c r="AA158" i="9"/>
  <c r="U426" i="3"/>
  <c r="S94" i="9"/>
  <c r="Y117" i="10"/>
  <c r="Y165" i="10"/>
  <c r="U82" i="5"/>
  <c r="O169" i="3"/>
  <c r="T185" i="12"/>
  <c r="S230" i="12"/>
  <c r="X165" i="6"/>
  <c r="X181" i="6"/>
  <c r="M214" i="13"/>
  <c r="M391" i="13"/>
  <c r="Q206" i="9"/>
  <c r="Q303" i="9"/>
  <c r="W221" i="9"/>
  <c r="F393" i="13"/>
  <c r="F216" i="13"/>
  <c r="AP497" i="3"/>
  <c r="S180" i="6"/>
  <c r="S164" i="6" s="1"/>
  <c r="I218" i="13"/>
  <c r="I217" i="13"/>
  <c r="T163" i="6"/>
  <c r="AQ460" i="3"/>
  <c r="AR460" i="3" s="1"/>
  <c r="Y304" i="9"/>
  <c r="Y207" i="9"/>
  <c r="BA424" i="3"/>
  <c r="R115" i="10"/>
  <c r="R242" i="10" s="1"/>
  <c r="R163" i="10"/>
  <c r="P181" i="5"/>
  <c r="U115" i="10"/>
  <c r="U163" i="10"/>
  <c r="AO18" i="8"/>
  <c r="AO15" i="8"/>
  <c r="AO20" i="8" s="1"/>
  <c r="O87" i="13"/>
  <c r="N95" i="9"/>
  <c r="AC311" i="12"/>
  <c r="AC185" i="12"/>
  <c r="AN15" i="8"/>
  <c r="AN20" i="8" s="1"/>
  <c r="AN18" i="8"/>
  <c r="AC309" i="11"/>
  <c r="BA391" i="13"/>
  <c r="J312" i="8"/>
  <c r="J296" i="8" s="1"/>
  <c r="O167" i="8"/>
  <c r="AK184" i="13"/>
  <c r="AA229" i="12"/>
  <c r="AA86" i="12"/>
  <c r="AA102" i="12" s="1"/>
  <c r="K114" i="5"/>
  <c r="K162" i="5"/>
  <c r="AB307" i="6"/>
  <c r="AB291" i="6" s="1"/>
  <c r="AD228" i="10"/>
  <c r="AD244" i="10" s="1"/>
  <c r="X86" i="10"/>
  <c r="AG214" i="13"/>
  <c r="AG391" i="13"/>
  <c r="AZ183" i="13"/>
  <c r="AP485" i="3"/>
  <c r="AQ485" i="3" s="1"/>
  <c r="AG165" i="6"/>
  <c r="AG181" i="6"/>
  <c r="AF293" i="6"/>
  <c r="Q93" i="9"/>
  <c r="C169" i="3"/>
  <c r="C185" i="3"/>
  <c r="AQ392" i="13"/>
  <c r="AD206" i="9"/>
  <c r="AD303" i="9"/>
  <c r="D86" i="10"/>
  <c r="D102" i="10" s="1"/>
  <c r="E83" i="5"/>
  <c r="R95" i="9"/>
  <c r="AC219" i="12"/>
  <c r="AC36" i="12"/>
  <c r="AC41" i="12" s="1"/>
  <c r="AC37" i="12" s="1"/>
  <c r="AG168" i="8"/>
  <c r="AG184" i="8"/>
  <c r="AT467" i="3"/>
  <c r="B184" i="12"/>
  <c r="P166" i="10"/>
  <c r="P182" i="10"/>
  <c r="Z109" i="9"/>
  <c r="Z157" i="9"/>
  <c r="AV54" i="13"/>
  <c r="BA54" i="13" s="1"/>
  <c r="Q375" i="3"/>
  <c r="AG167" i="8"/>
  <c r="V87" i="13"/>
  <c r="T116" i="13"/>
  <c r="T164" i="13"/>
  <c r="H207" i="9"/>
  <c r="H304" i="9"/>
  <c r="D78" i="9"/>
  <c r="D94" i="9" s="1"/>
  <c r="I207" i="9"/>
  <c r="I304" i="9"/>
  <c r="AS481" i="3"/>
  <c r="BC82" i="3"/>
  <c r="V165" i="9"/>
  <c r="L176" i="9"/>
  <c r="AK15" i="3"/>
  <c r="AK18" i="3"/>
  <c r="I79" i="9"/>
  <c r="I95" i="9" s="1"/>
  <c r="T313" i="12"/>
  <c r="T216" i="12"/>
  <c r="AV473" i="3"/>
  <c r="AD218" i="13"/>
  <c r="AD217" i="13"/>
  <c r="R292" i="6"/>
  <c r="R308" i="6"/>
  <c r="AV133" i="3"/>
  <c r="J310" i="10"/>
  <c r="J213" i="10"/>
  <c r="AN296" i="8"/>
  <c r="AN312" i="8"/>
  <c r="AV56" i="13"/>
  <c r="AY71" i="3"/>
  <c r="S236" i="9"/>
  <c r="B210" i="5"/>
  <c r="B307" i="5"/>
  <c r="BF390" i="13"/>
  <c r="AA213" i="10"/>
  <c r="AA310" i="10"/>
  <c r="AR184" i="13"/>
  <c r="AR449" i="3"/>
  <c r="N4" i="4"/>
  <c r="AN230" i="3"/>
  <c r="AN294" i="3"/>
  <c r="AN374" i="3" s="1"/>
  <c r="W180" i="5"/>
  <c r="BC391" i="13"/>
  <c r="AD165" i="10"/>
  <c r="R210" i="5"/>
  <c r="R307" i="5"/>
  <c r="AA176" i="9"/>
  <c r="N101" i="12"/>
  <c r="Z291" i="6"/>
  <c r="W114" i="5"/>
  <c r="W241" i="5" s="1"/>
  <c r="W162" i="5"/>
  <c r="Y224" i="5"/>
  <c r="B183" i="8"/>
  <c r="B167" i="8" s="1"/>
  <c r="Y184" i="12"/>
  <c r="I246" i="13"/>
  <c r="N180" i="6"/>
  <c r="N164" i="6" s="1"/>
  <c r="M214" i="10"/>
  <c r="M311" i="10"/>
  <c r="AV484" i="3"/>
  <c r="AY91" i="3"/>
  <c r="BA91" i="3"/>
  <c r="AE89" i="13"/>
  <c r="AE105" i="13" s="1"/>
  <c r="AE121" i="13" s="1"/>
  <c r="E87" i="12"/>
  <c r="E103" i="12" s="1"/>
  <c r="E119" i="12" s="1"/>
  <c r="K88" i="12"/>
  <c r="K104" i="12" s="1"/>
  <c r="R184" i="8"/>
  <c r="R168" i="8" s="1"/>
  <c r="Q313" i="12"/>
  <c r="Q216" i="12"/>
  <c r="AN167" i="8"/>
  <c r="L187" i="3"/>
  <c r="X99" i="5"/>
  <c r="S214" i="10"/>
  <c r="S311" i="10"/>
  <c r="T295" i="8"/>
  <c r="E111" i="9"/>
  <c r="E238" i="9" s="1"/>
  <c r="E159" i="9"/>
  <c r="Z80" i="11"/>
  <c r="Z96" i="11" s="1"/>
  <c r="Z214" i="12"/>
  <c r="Z311" i="12"/>
  <c r="R118" i="12"/>
  <c r="R245" i="12" s="1"/>
  <c r="R166" i="12"/>
  <c r="F206" i="9"/>
  <c r="F303" i="9"/>
  <c r="AR274" i="13"/>
  <c r="I169" i="3"/>
  <c r="H182" i="10"/>
  <c r="AX392" i="13"/>
  <c r="AI184" i="8"/>
  <c r="W99" i="5"/>
  <c r="I186" i="12"/>
  <c r="E393" i="13"/>
  <c r="E216" i="13"/>
  <c r="H216" i="13"/>
  <c r="H393" i="13"/>
  <c r="AM242" i="3"/>
  <c r="S184" i="10"/>
  <c r="AZ148" i="3"/>
  <c r="AM312" i="8"/>
  <c r="AM296" i="8" s="1"/>
  <c r="Q114" i="5"/>
  <c r="Q241" i="5" s="1"/>
  <c r="Q162" i="5"/>
  <c r="O226" i="5"/>
  <c r="AY424" i="3"/>
  <c r="AD116" i="10"/>
  <c r="AD243" i="10" s="1"/>
  <c r="AD164" i="10"/>
  <c r="D177" i="9"/>
  <c r="AO59" i="13"/>
  <c r="K100" i="10"/>
  <c r="Z78" i="9"/>
  <c r="Z94" i="9" s="1"/>
  <c r="Z184" i="12"/>
  <c r="AA221" i="9"/>
  <c r="U297" i="3"/>
  <c r="U377" i="3" s="1"/>
  <c r="O310" i="8"/>
  <c r="B171" i="3"/>
  <c r="B187" i="3"/>
  <c r="S221" i="9"/>
  <c r="Y228" i="10"/>
  <c r="E374" i="3"/>
  <c r="X164" i="6"/>
  <c r="M86" i="13"/>
  <c r="M102" i="13" s="1"/>
  <c r="Q78" i="9"/>
  <c r="Q94" i="9" s="1"/>
  <c r="G176" i="9"/>
  <c r="N114" i="10"/>
  <c r="N241" i="10" s="1"/>
  <c r="N162" i="10"/>
  <c r="J185" i="13"/>
  <c r="AX71" i="3"/>
  <c r="O182" i="6"/>
  <c r="O166" i="6" s="1"/>
  <c r="AV136" i="13"/>
  <c r="AT135" i="3"/>
  <c r="AT141" i="3" s="1"/>
  <c r="T308" i="6"/>
  <c r="T292" i="6" s="1"/>
  <c r="AC95" i="5"/>
  <c r="AC206" i="5"/>
  <c r="H310" i="8"/>
  <c r="H294" i="8" s="1"/>
  <c r="I101" i="10"/>
  <c r="AS185" i="3"/>
  <c r="AT424" i="3"/>
  <c r="AB207" i="9"/>
  <c r="AB304" i="9"/>
  <c r="M184" i="10"/>
  <c r="D239" i="5"/>
  <c r="T291" i="6"/>
  <c r="R119" i="12"/>
  <c r="R167" i="12"/>
  <c r="D292" i="6"/>
  <c r="D308" i="6"/>
  <c r="R113" i="5"/>
  <c r="R161" i="5"/>
  <c r="U230" i="12"/>
  <c r="N214" i="13"/>
  <c r="N391" i="13"/>
  <c r="AP219" i="3"/>
  <c r="AP235" i="3" s="1"/>
  <c r="AP214" i="3"/>
  <c r="AP212" i="3"/>
  <c r="AP217" i="3"/>
  <c r="AP210" i="3"/>
  <c r="AP126" i="3"/>
  <c r="AP211" i="3"/>
  <c r="AP218" i="3"/>
  <c r="AP213" i="3"/>
  <c r="AP220" i="3"/>
  <c r="AP236" i="3" s="1"/>
  <c r="AP215" i="3"/>
  <c r="AP216" i="3"/>
  <c r="AP209" i="3"/>
  <c r="AQ237" i="3"/>
  <c r="R227" i="10"/>
  <c r="AC108" i="9"/>
  <c r="AC235" i="9" s="1"/>
  <c r="AC156" i="9"/>
  <c r="J176" i="9"/>
  <c r="W222" i="9"/>
  <c r="W79" i="9"/>
  <c r="N376" i="3"/>
  <c r="AS255" i="13"/>
  <c r="C83" i="5"/>
  <c r="C99" i="5" s="1"/>
  <c r="S79" i="9"/>
  <c r="S95" i="9" s="1"/>
  <c r="S222" i="9"/>
  <c r="X88" i="12"/>
  <c r="X104" i="12" s="1"/>
  <c r="X120" i="12" s="1"/>
  <c r="AM391" i="13"/>
  <c r="AB299" i="12"/>
  <c r="AB39" i="12"/>
  <c r="AV426" i="3"/>
  <c r="I214" i="10"/>
  <c r="I311" i="10"/>
  <c r="N185" i="3"/>
  <c r="Z165" i="6"/>
  <c r="Z181" i="6"/>
  <c r="AW72" i="3"/>
  <c r="AY72" i="3" s="1"/>
  <c r="L225" i="5"/>
  <c r="AM117" i="3"/>
  <c r="AM244" i="3" s="1"/>
  <c r="AM165" i="3"/>
  <c r="P168" i="3"/>
  <c r="AN250" i="3"/>
  <c r="L182" i="6"/>
  <c r="K207" i="9"/>
  <c r="K304" i="9"/>
  <c r="U294" i="8"/>
  <c r="AE307" i="6"/>
  <c r="BA471" i="3"/>
  <c r="J208" i="9"/>
  <c r="J305" i="9"/>
  <c r="AC168" i="8"/>
  <c r="AC184" i="8"/>
  <c r="I83" i="5"/>
  <c r="I99" i="5" s="1"/>
  <c r="AI116" i="13"/>
  <c r="AI164" i="13"/>
  <c r="M117" i="10"/>
  <c r="M165" i="10"/>
  <c r="N182" i="5"/>
  <c r="W88" i="13"/>
  <c r="W104" i="13" s="1"/>
  <c r="W120" i="13" s="1"/>
  <c r="F230" i="13"/>
  <c r="F246" i="13" s="1"/>
  <c r="AF228" i="13"/>
  <c r="V425" i="3"/>
  <c r="V297" i="3" s="1"/>
  <c r="V377" i="3" s="1"/>
  <c r="AX69" i="3"/>
  <c r="P164" i="6"/>
  <c r="G181" i="6"/>
  <c r="G165" i="6"/>
  <c r="AI183" i="13"/>
  <c r="N114" i="5"/>
  <c r="N162" i="5"/>
  <c r="Y165" i="6"/>
  <c r="Y181" i="6"/>
  <c r="L117" i="13"/>
  <c r="L165" i="13"/>
  <c r="D184" i="10"/>
  <c r="M297" i="3"/>
  <c r="M377" i="3" s="1"/>
  <c r="F179" i="9"/>
  <c r="AS280" i="13"/>
  <c r="N183" i="12"/>
  <c r="L214" i="12"/>
  <c r="L311" i="12"/>
  <c r="BD425" i="3"/>
  <c r="T227" i="10"/>
  <c r="T84" i="10"/>
  <c r="T100" i="10" s="1"/>
  <c r="U185" i="13"/>
  <c r="X390" i="13"/>
  <c r="X213" i="13"/>
  <c r="X184" i="12"/>
  <c r="AY258" i="3"/>
  <c r="O307" i="6"/>
  <c r="V309" i="6"/>
  <c r="V293" i="6" s="1"/>
  <c r="U292" i="6"/>
  <c r="J293" i="6"/>
  <c r="AY187" i="3"/>
  <c r="R82" i="5"/>
  <c r="R98" i="5" s="1"/>
  <c r="B185" i="11"/>
  <c r="B170" i="11" s="1"/>
  <c r="B169" i="11"/>
  <c r="AB309" i="11"/>
  <c r="AN289" i="3"/>
  <c r="AN221" i="3"/>
  <c r="AN33" i="3" s="1"/>
  <c r="AN35" i="3" s="1"/>
  <c r="AN44" i="3" s="1"/>
  <c r="AN225" i="3"/>
  <c r="AO283" i="3"/>
  <c r="I114" i="5"/>
  <c r="I162" i="5"/>
  <c r="C171" i="11"/>
  <c r="B180" i="5"/>
  <c r="AB297" i="3"/>
  <c r="AB425" i="3"/>
  <c r="AR468" i="3"/>
  <c r="AO426" i="3"/>
  <c r="V171" i="3"/>
  <c r="V187" i="3"/>
  <c r="BC425" i="3"/>
  <c r="AX146" i="3"/>
  <c r="M86" i="10"/>
  <c r="M102" i="10" s="1"/>
  <c r="E312" i="12"/>
  <c r="E215" i="12"/>
  <c r="BC187" i="3"/>
  <c r="L88" i="10"/>
  <c r="D109" i="9"/>
  <c r="D157" i="9"/>
  <c r="S86" i="10"/>
  <c r="S102" i="10" s="1"/>
  <c r="AK291" i="13"/>
  <c r="AK211" i="13" s="1"/>
  <c r="AK294" i="13"/>
  <c r="AK214" i="13" s="1"/>
  <c r="AK297" i="13"/>
  <c r="AK290" i="13"/>
  <c r="AK210" i="13" s="1"/>
  <c r="AK288" i="13"/>
  <c r="AK208" i="13" s="1"/>
  <c r="AK292" i="13"/>
  <c r="AK212" i="13" s="1"/>
  <c r="AK289" i="13"/>
  <c r="AK209" i="13" s="1"/>
  <c r="AK293" i="13"/>
  <c r="AK213" i="13" s="1"/>
  <c r="AK295" i="13"/>
  <c r="AK215" i="13" s="1"/>
  <c r="AK296" i="13"/>
  <c r="AK287" i="13"/>
  <c r="AK207" i="13" s="1"/>
  <c r="AK298" i="13"/>
  <c r="AH185" i="13"/>
  <c r="Z86" i="12"/>
  <c r="Z102" i="12" s="1"/>
  <c r="AC109" i="9"/>
  <c r="AC157" i="9"/>
  <c r="AJ82" i="13"/>
  <c r="AJ98" i="13" s="1"/>
  <c r="F78" i="9"/>
  <c r="F94" i="9" s="1"/>
  <c r="X424" i="3"/>
  <c r="H165" i="10"/>
  <c r="AQ282" i="13"/>
  <c r="N117" i="13"/>
  <c r="N165" i="13"/>
  <c r="AH307" i="6"/>
  <c r="D310" i="8"/>
  <c r="D294" i="8" s="1"/>
  <c r="AT48" i="13"/>
  <c r="K312" i="8"/>
  <c r="E85" i="10"/>
  <c r="E101" i="10" s="1"/>
  <c r="R297" i="8"/>
  <c r="R313" i="8"/>
  <c r="R298" i="8" s="1"/>
  <c r="S184" i="13"/>
  <c r="H88" i="13"/>
  <c r="H104" i="13" s="1"/>
  <c r="AB298" i="11"/>
  <c r="AB38" i="11"/>
  <c r="O214" i="12"/>
  <c r="O311" i="12"/>
  <c r="BA148" i="3"/>
  <c r="AF170" i="3"/>
  <c r="AF186" i="3"/>
  <c r="O115" i="5"/>
  <c r="O163" i="5"/>
  <c r="AU279" i="13"/>
  <c r="AT279" i="13"/>
  <c r="AJ214" i="13"/>
  <c r="AJ391" i="13"/>
  <c r="AU48" i="13"/>
  <c r="AC236" i="5"/>
  <c r="L297" i="3"/>
  <c r="L377" i="3" s="1"/>
  <c r="L425" i="3"/>
  <c r="Z206" i="9"/>
  <c r="Z303" i="9"/>
  <c r="Z116" i="13"/>
  <c r="Z164" i="13"/>
  <c r="P186" i="12"/>
  <c r="Q211" i="5"/>
  <c r="Q308" i="5"/>
  <c r="J114" i="5"/>
  <c r="J241" i="5" s="1"/>
  <c r="J162" i="5"/>
  <c r="O176" i="9"/>
  <c r="AU187" i="3"/>
  <c r="B89" i="13"/>
  <c r="B105" i="13" s="1"/>
  <c r="B121" i="13" s="1"/>
  <c r="J313" i="12"/>
  <c r="J216" i="12"/>
  <c r="K214" i="13"/>
  <c r="K391" i="13"/>
  <c r="AA82" i="12"/>
  <c r="AA98" i="12" s="1"/>
  <c r="AM115" i="3"/>
  <c r="AM163" i="3"/>
  <c r="BA139" i="3"/>
  <c r="AW136" i="13"/>
  <c r="AN461" i="3"/>
  <c r="Q391" i="13"/>
  <c r="Q214" i="13"/>
  <c r="Y91" i="13"/>
  <c r="Y107" i="13" s="1"/>
  <c r="Y123" i="13" s="1"/>
  <c r="H243" i="12"/>
  <c r="J375" i="3"/>
  <c r="Q99" i="10"/>
  <c r="BA185" i="3"/>
  <c r="AP4" i="8"/>
  <c r="AO14" i="8"/>
  <c r="AG40" i="3"/>
  <c r="AG42" i="3" s="1"/>
  <c r="AG413" i="3" s="1"/>
  <c r="M41" i="2"/>
  <c r="M43" i="2" s="1"/>
  <c r="M44" i="2" s="1"/>
  <c r="U112" i="5"/>
  <c r="U239" i="5" s="1"/>
  <c r="U160" i="5"/>
  <c r="AV130" i="13"/>
  <c r="AJ299" i="3"/>
  <c r="AJ379" i="3" s="1"/>
  <c r="K119" i="12"/>
  <c r="K167" i="12"/>
  <c r="AE181" i="6"/>
  <c r="AE165" i="6" s="1"/>
  <c r="AF375" i="3"/>
  <c r="B293" i="8"/>
  <c r="AJ188" i="3"/>
  <c r="AJ173" i="3" s="1"/>
  <c r="AC311" i="8"/>
  <c r="AP183" i="13"/>
  <c r="BF186" i="13"/>
  <c r="U86" i="13"/>
  <c r="U102" i="13" s="1"/>
  <c r="H118" i="13"/>
  <c r="H166" i="13"/>
  <c r="W292" i="6"/>
  <c r="W308" i="6"/>
  <c r="BG391" i="13"/>
  <c r="Z210" i="5"/>
  <c r="Z307" i="5"/>
  <c r="J159" i="9"/>
  <c r="AB213" i="10"/>
  <c r="AB310" i="10"/>
  <c r="H226" i="5"/>
  <c r="H83" i="5"/>
  <c r="H99" i="5" s="1"/>
  <c r="R100" i="13"/>
  <c r="AE376" i="3"/>
  <c r="AE182" i="5"/>
  <c r="AT132" i="13"/>
  <c r="AD110" i="5"/>
  <c r="AD237" i="5" s="1"/>
  <c r="AD158" i="5"/>
  <c r="D214" i="10"/>
  <c r="D311" i="10"/>
  <c r="R227" i="13"/>
  <c r="S207" i="9"/>
  <c r="S304" i="9"/>
  <c r="R213" i="13"/>
  <c r="R390" i="13"/>
  <c r="W227" i="10"/>
  <c r="W84" i="10"/>
  <c r="Q117" i="13"/>
  <c r="Q165" i="13"/>
  <c r="AC424" i="3"/>
  <c r="W185" i="8"/>
  <c r="W169" i="8" s="1"/>
  <c r="AD183" i="8"/>
  <c r="AD167" i="8" s="1"/>
  <c r="Y167" i="8"/>
  <c r="AP139" i="13"/>
  <c r="S181" i="5"/>
  <c r="AD78" i="9"/>
  <c r="AD94" i="9" s="1"/>
  <c r="AU21" i="3"/>
  <c r="AU458" i="3"/>
  <c r="AU93" i="3"/>
  <c r="AU484" i="3" s="1"/>
  <c r="B97" i="5"/>
  <c r="N115" i="10"/>
  <c r="N163" i="10"/>
  <c r="D206" i="9"/>
  <c r="D303" i="9"/>
  <c r="H169" i="3"/>
  <c r="M160" i="9"/>
  <c r="M176" i="9"/>
  <c r="H119" i="13"/>
  <c r="H167" i="13"/>
  <c r="T230" i="12"/>
  <c r="D186" i="13"/>
  <c r="N226" i="10"/>
  <c r="V210" i="5"/>
  <c r="V307" i="5"/>
  <c r="AA116" i="10"/>
  <c r="AA164" i="10"/>
  <c r="AM369" i="3"/>
  <c r="AD231" i="13"/>
  <c r="Y307" i="6"/>
  <c r="Y291" i="6" s="1"/>
  <c r="J85" i="10"/>
  <c r="J101" i="10" s="1"/>
  <c r="AT281" i="13"/>
  <c r="AA227" i="10"/>
  <c r="AA243" i="10" s="1"/>
  <c r="L183" i="10"/>
  <c r="L167" i="10" s="1"/>
  <c r="P211" i="5"/>
  <c r="P308" i="5"/>
  <c r="M297" i="8"/>
  <c r="M299" i="8" s="1"/>
  <c r="M301" i="8" s="1"/>
  <c r="V296" i="3"/>
  <c r="V376" i="3" s="1"/>
  <c r="AA291" i="6"/>
  <c r="E296" i="3"/>
  <c r="E376" i="3" s="1"/>
  <c r="E424" i="3"/>
  <c r="G164" i="6"/>
  <c r="C114" i="5"/>
  <c r="C162" i="5"/>
  <c r="AC180" i="5"/>
  <c r="L211" i="5"/>
  <c r="L308" i="5"/>
  <c r="AW86" i="3"/>
  <c r="AU427" i="3"/>
  <c r="B82" i="5"/>
  <c r="B225" i="5"/>
  <c r="AW69" i="3"/>
  <c r="AI223" i="13"/>
  <c r="AI239" i="13" s="1"/>
  <c r="B168" i="11"/>
  <c r="AQ263" i="3"/>
  <c r="AS263" i="3"/>
  <c r="AR263" i="3"/>
  <c r="AS425" i="3"/>
  <c r="AN253" i="3"/>
  <c r="AM245" i="3"/>
  <c r="AP282" i="3"/>
  <c r="AO282" i="3"/>
  <c r="AO298" i="3" s="1"/>
  <c r="AO378" i="3" s="1"/>
  <c r="M12" i="4"/>
  <c r="AQ282" i="3"/>
  <c r="I241" i="5"/>
  <c r="Z310" i="8"/>
  <c r="AO297" i="3"/>
  <c r="AO377" i="3" s="1"/>
  <c r="P109" i="9"/>
  <c r="P157" i="9"/>
  <c r="AX138" i="3"/>
  <c r="BA138" i="3" s="1"/>
  <c r="AR157" i="3"/>
  <c r="L243" i="13"/>
  <c r="L217" i="10"/>
  <c r="L216" i="10"/>
  <c r="AC214" i="10"/>
  <c r="AC311" i="10"/>
  <c r="D220" i="9"/>
  <c r="D116" i="13"/>
  <c r="D164" i="13"/>
  <c r="AC220" i="9"/>
  <c r="X374" i="3"/>
  <c r="AA295" i="11"/>
  <c r="AA291" i="11"/>
  <c r="AA211" i="11" s="1"/>
  <c r="AA287" i="11"/>
  <c r="AA207" i="11" s="1"/>
  <c r="AA294" i="11"/>
  <c r="AA214" i="11" s="1"/>
  <c r="AA290" i="11"/>
  <c r="AA210" i="11" s="1"/>
  <c r="AA288" i="11"/>
  <c r="AA208" i="11" s="1"/>
  <c r="AA297" i="11"/>
  <c r="AA286" i="11"/>
  <c r="AA206" i="11" s="1"/>
  <c r="AA289" i="11"/>
  <c r="AA209" i="11" s="1"/>
  <c r="AA296" i="11"/>
  <c r="AA292" i="11"/>
  <c r="AA212" i="11" s="1"/>
  <c r="AA293" i="11"/>
  <c r="AA213" i="11" s="1"/>
  <c r="X295" i="3"/>
  <c r="X375" i="3" s="1"/>
  <c r="U88" i="12"/>
  <c r="U104" i="12" s="1"/>
  <c r="U231" i="12"/>
  <c r="N228" i="13"/>
  <c r="N244" i="13" s="1"/>
  <c r="AS53" i="13"/>
  <c r="G295" i="8"/>
  <c r="G311" i="8"/>
  <c r="AH425" i="3"/>
  <c r="AH297" i="3" s="1"/>
  <c r="AH290" i="6"/>
  <c r="D293" i="8"/>
  <c r="AY52" i="3"/>
  <c r="H426" i="3"/>
  <c r="K295" i="8"/>
  <c r="E213" i="10"/>
  <c r="E310" i="10"/>
  <c r="AD109" i="9"/>
  <c r="AD157" i="9"/>
  <c r="BC83" i="3"/>
  <c r="BE83" i="3" s="1"/>
  <c r="O86" i="12"/>
  <c r="O229" i="12"/>
  <c r="E119" i="13"/>
  <c r="E167" i="13"/>
  <c r="L214" i="13"/>
  <c r="L391" i="13"/>
  <c r="C184" i="8"/>
  <c r="AY257" i="3"/>
  <c r="AB182" i="10"/>
  <c r="Q185" i="8"/>
  <c r="Q169" i="8" s="1"/>
  <c r="AS279" i="13"/>
  <c r="AV134" i="3"/>
  <c r="AU133" i="3"/>
  <c r="AW133" i="3" s="1"/>
  <c r="Y110" i="9"/>
  <c r="Y237" i="9" s="1"/>
  <c r="Y158" i="9"/>
  <c r="E183" i="12"/>
  <c r="E167" i="12" s="1"/>
  <c r="L296" i="3"/>
  <c r="L376" i="3" s="1"/>
  <c r="Z227" i="13"/>
  <c r="C86" i="12"/>
  <c r="C102" i="12" s="1"/>
  <c r="Q83" i="5"/>
  <c r="Q99" i="5" s="1"/>
  <c r="Z229" i="10"/>
  <c r="Z245" i="10" s="1"/>
  <c r="X179" i="9"/>
  <c r="X164" i="9" s="1"/>
  <c r="AX256" i="13"/>
  <c r="O159" i="9"/>
  <c r="S211" i="5"/>
  <c r="S308" i="5"/>
  <c r="B218" i="13"/>
  <c r="B217" i="13"/>
  <c r="AS14" i="3"/>
  <c r="AS483" i="3" s="1"/>
  <c r="AS499" i="3" s="1"/>
  <c r="AU4" i="3"/>
  <c r="AY149" i="3"/>
  <c r="J88" i="12"/>
  <c r="J104" i="12" s="1"/>
  <c r="AQ259" i="13"/>
  <c r="AC168" i="13"/>
  <c r="AC184" i="13"/>
  <c r="K86" i="13"/>
  <c r="K102" i="13" s="1"/>
  <c r="F182" i="10"/>
  <c r="Y374" i="3"/>
  <c r="AX54" i="13"/>
  <c r="W169" i="3"/>
  <c r="W185" i="3"/>
  <c r="D183" i="8"/>
  <c r="D167" i="8" s="1"/>
  <c r="N211" i="5"/>
  <c r="N308" i="5"/>
  <c r="AB177" i="9"/>
  <c r="BE184" i="3"/>
  <c r="N83" i="5"/>
  <c r="N99" i="5" s="1"/>
  <c r="BC90" i="3"/>
  <c r="E181" i="6"/>
  <c r="E165" i="6"/>
  <c r="R116" i="10"/>
  <c r="R164" i="10"/>
  <c r="Y90" i="13"/>
  <c r="Y106" i="13" s="1"/>
  <c r="Y122" i="13" s="1"/>
  <c r="E167" i="8"/>
  <c r="W109" i="9"/>
  <c r="W236" i="9" s="1"/>
  <c r="W157" i="9"/>
  <c r="J296" i="3"/>
  <c r="J376" i="3" s="1"/>
  <c r="AA214" i="12"/>
  <c r="AA311" i="12"/>
  <c r="D291" i="6"/>
  <c r="AS391" i="13"/>
  <c r="P169" i="8"/>
  <c r="P185" i="8"/>
  <c r="M117" i="13"/>
  <c r="M165" i="13"/>
  <c r="AQ184" i="3"/>
  <c r="AL170" i="3"/>
  <c r="AL186" i="3"/>
  <c r="J182" i="10"/>
  <c r="V212" i="10"/>
  <c r="V309" i="10"/>
  <c r="BD391" i="13"/>
  <c r="G85" i="12"/>
  <c r="G101" i="12" s="1"/>
  <c r="R208" i="9"/>
  <c r="R305" i="9"/>
  <c r="AO232" i="3"/>
  <c r="AO296" i="3"/>
  <c r="AO376" i="3" s="1"/>
  <c r="P116" i="12"/>
  <c r="P164" i="12"/>
  <c r="M228" i="13"/>
  <c r="AU132" i="13"/>
  <c r="U162" i="9"/>
  <c r="U178" i="9"/>
  <c r="AM660" i="3"/>
  <c r="AM656" i="3"/>
  <c r="AM642" i="3"/>
  <c r="AM631" i="3"/>
  <c r="AM663" i="3"/>
  <c r="AM637" i="3"/>
  <c r="AM645" i="3"/>
  <c r="AM655" i="3"/>
  <c r="AM641" i="3"/>
  <c r="AM636" i="3"/>
  <c r="AM630" i="3"/>
  <c r="AM662" i="3"/>
  <c r="AM653" i="3"/>
  <c r="AM628" i="3"/>
  <c r="AM661" i="3"/>
  <c r="AM657" i="3"/>
  <c r="AM654" i="3"/>
  <c r="AM646" i="3"/>
  <c r="AM647" i="3"/>
  <c r="AM639" i="3"/>
  <c r="AM644" i="3"/>
  <c r="AM640" i="3"/>
  <c r="AM658" i="3"/>
  <c r="AM643" i="3"/>
  <c r="AM629" i="3"/>
  <c r="AM659" i="3"/>
  <c r="AM652" i="3"/>
  <c r="AM638" i="3"/>
  <c r="AN648" i="3"/>
  <c r="X216" i="12"/>
  <c r="X313" i="12"/>
  <c r="P176" i="9"/>
  <c r="AV261" i="13"/>
  <c r="O213" i="10"/>
  <c r="O310" i="10"/>
  <c r="AC181" i="6"/>
  <c r="AL296" i="8"/>
  <c r="AL312" i="8"/>
  <c r="H167" i="8"/>
  <c r="AE297" i="3"/>
  <c r="AE377" i="3" s="1"/>
  <c r="AZ51" i="13"/>
  <c r="AP265" i="3"/>
  <c r="AQ265" i="3"/>
  <c r="S116" i="10"/>
  <c r="S243" i="10" s="1"/>
  <c r="S164" i="10"/>
  <c r="N168" i="8"/>
  <c r="N184" i="8"/>
  <c r="AO108" i="3"/>
  <c r="AO124" i="3" s="1"/>
  <c r="AO251" i="3" s="1"/>
  <c r="AO104" i="3"/>
  <c r="AO98" i="3"/>
  <c r="AO103" i="3"/>
  <c r="AO107" i="3"/>
  <c r="AO123" i="3" s="1"/>
  <c r="AO102" i="3"/>
  <c r="AO106" i="3"/>
  <c r="AO122" i="3" s="1"/>
  <c r="AO249" i="3" s="1"/>
  <c r="AO99" i="3"/>
  <c r="AO100" i="3"/>
  <c r="AO105" i="3"/>
  <c r="AO121" i="3" s="1"/>
  <c r="AO101" i="3"/>
  <c r="AO109" i="3"/>
  <c r="AO125" i="3" s="1"/>
  <c r="AO252" i="3" s="1"/>
  <c r="AW135" i="3"/>
  <c r="U228" i="13"/>
  <c r="I180" i="5"/>
  <c r="AB172" i="3"/>
  <c r="AB174" i="3" s="1"/>
  <c r="C296" i="3"/>
  <c r="AK297" i="3"/>
  <c r="V226" i="10"/>
  <c r="U183" i="6"/>
  <c r="U168" i="6" s="1"/>
  <c r="AW185" i="13"/>
  <c r="M181" i="5"/>
  <c r="Q297" i="3"/>
  <c r="Q377" i="3" s="1"/>
  <c r="Q425" i="3"/>
  <c r="K240" i="5"/>
  <c r="AC172" i="3"/>
  <c r="AC174" i="3" s="1"/>
  <c r="AG308" i="6"/>
  <c r="AC167" i="8"/>
  <c r="P101" i="10"/>
  <c r="AM246" i="3"/>
  <c r="X167" i="8"/>
  <c r="X183" i="8"/>
  <c r="AZ50" i="3"/>
  <c r="G86" i="10"/>
  <c r="G102" i="10" s="1"/>
  <c r="G118" i="10" s="1"/>
  <c r="BC154" i="3"/>
  <c r="BE154" i="3" s="1"/>
  <c r="K113" i="5"/>
  <c r="K161" i="5"/>
  <c r="AB183" i="11"/>
  <c r="X166" i="8"/>
  <c r="AG243" i="13"/>
  <c r="L181" i="5"/>
  <c r="S426" i="3"/>
  <c r="S298" i="3" s="1"/>
  <c r="S378" i="3" s="1"/>
  <c r="Z79" i="11"/>
  <c r="Z222" i="11" s="1"/>
  <c r="C100" i="10"/>
  <c r="S241" i="5"/>
  <c r="AF340" i="5"/>
  <c r="AF12" i="5" s="1"/>
  <c r="K186" i="13"/>
  <c r="O4" i="4"/>
  <c r="AO230" i="3"/>
  <c r="AO294" i="3"/>
  <c r="AO374" i="3" s="1"/>
  <c r="AE185" i="13"/>
  <c r="AE169" i="13" s="1"/>
  <c r="W295" i="3"/>
  <c r="O184" i="12"/>
  <c r="H114" i="5"/>
  <c r="H162" i="5"/>
  <c r="O184" i="13"/>
  <c r="AL392" i="13"/>
  <c r="R165" i="6"/>
  <c r="R181" i="6"/>
  <c r="AH181" i="5"/>
  <c r="AO184" i="8"/>
  <c r="AO168" i="8" s="1"/>
  <c r="AB222" i="5"/>
  <c r="AB238" i="5" s="1"/>
  <c r="Q178" i="9"/>
  <c r="AT135" i="13"/>
  <c r="K185" i="12"/>
  <c r="BD83" i="3"/>
  <c r="P291" i="6"/>
  <c r="P307" i="6"/>
  <c r="AY56" i="3"/>
  <c r="BA56" i="3" s="1"/>
  <c r="K228" i="10"/>
  <c r="K85" i="10"/>
  <c r="K101" i="10" s="1"/>
  <c r="E230" i="13"/>
  <c r="L86" i="13"/>
  <c r="L102" i="13" s="1"/>
  <c r="C167" i="8"/>
  <c r="Q118" i="12"/>
  <c r="Q245" i="12" s="1"/>
  <c r="Q166" i="12"/>
  <c r="U169" i="3"/>
  <c r="U185" i="3"/>
  <c r="AW147" i="3"/>
  <c r="AZ56" i="3"/>
  <c r="I116" i="12"/>
  <c r="I164" i="12"/>
  <c r="I213" i="12"/>
  <c r="I310" i="12"/>
  <c r="AW134" i="3"/>
  <c r="E166" i="12"/>
  <c r="M170" i="3"/>
  <c r="M186" i="3"/>
  <c r="G118" i="13"/>
  <c r="G166" i="13"/>
  <c r="AN186" i="3"/>
  <c r="C311" i="12"/>
  <c r="C214" i="12"/>
  <c r="M211" i="5"/>
  <c r="M308" i="5"/>
  <c r="L116" i="12"/>
  <c r="L243" i="12" s="1"/>
  <c r="L164" i="12"/>
  <c r="Q108" i="9"/>
  <c r="Q235" i="9" s="1"/>
  <c r="Q156" i="9"/>
  <c r="BA51" i="13"/>
  <c r="AY256" i="13"/>
  <c r="W215" i="12"/>
  <c r="W312" i="12"/>
  <c r="AW132" i="3"/>
  <c r="S83" i="5"/>
  <c r="S99" i="5" s="1"/>
  <c r="AX56" i="13"/>
  <c r="BA56" i="13" s="1"/>
  <c r="AW84" i="3"/>
  <c r="AX149" i="3"/>
  <c r="AB116" i="10"/>
  <c r="AB164" i="10"/>
  <c r="AA224" i="12"/>
  <c r="AA81" i="12"/>
  <c r="AA97" i="12" s="1"/>
  <c r="F165" i="10"/>
  <c r="Y296" i="3"/>
  <c r="Y376" i="3" s="1"/>
  <c r="Y424" i="3"/>
  <c r="H213" i="12"/>
  <c r="H310" i="12"/>
  <c r="AJ183" i="13"/>
  <c r="AF296" i="8"/>
  <c r="AF312" i="8"/>
  <c r="BE90" i="3"/>
  <c r="R185" i="12"/>
  <c r="U183" i="10"/>
  <c r="S101" i="10"/>
  <c r="AJ311" i="8"/>
  <c r="AB79" i="9"/>
  <c r="AB95" i="9" s="1"/>
  <c r="U226" i="10"/>
  <c r="AC292" i="6"/>
  <c r="AC308" i="6"/>
  <c r="Q226" i="10"/>
  <c r="BE185" i="13"/>
  <c r="C176" i="9"/>
  <c r="AE164" i="6"/>
  <c r="N86" i="13"/>
  <c r="AH167" i="8"/>
  <c r="AH183" i="8"/>
  <c r="AN397" i="3"/>
  <c r="AO41" i="3"/>
  <c r="AM168" i="3"/>
  <c r="U391" i="13"/>
  <c r="U214" i="13"/>
  <c r="AL169" i="3"/>
  <c r="V293" i="8"/>
  <c r="AB290" i="6"/>
  <c r="T245" i="12"/>
  <c r="BD58" i="3"/>
  <c r="BC58" i="3"/>
  <c r="X117" i="10"/>
  <c r="X165" i="10"/>
  <c r="W309" i="10"/>
  <c r="W212" i="10"/>
  <c r="D390" i="13"/>
  <c r="D213" i="13"/>
  <c r="I231" i="13"/>
  <c r="BB58" i="3"/>
  <c r="B311" i="12"/>
  <c r="B214" i="12"/>
  <c r="AM450" i="3"/>
  <c r="AM451" i="3" s="1"/>
  <c r="AN490" i="3"/>
  <c r="AO490" i="3"/>
  <c r="AD235" i="9"/>
  <c r="AV54" i="3"/>
  <c r="AV454" i="3" s="1"/>
  <c r="AU54" i="3"/>
  <c r="AU61" i="3" s="1"/>
  <c r="AU480" i="3" s="1"/>
  <c r="AS61" i="3"/>
  <c r="AS480" i="3" s="1"/>
  <c r="AS495" i="3" s="1"/>
  <c r="AC295" i="3"/>
  <c r="AD166" i="8"/>
  <c r="AO250" i="3"/>
  <c r="BB82" i="3"/>
  <c r="BA185" i="13"/>
  <c r="N179" i="9"/>
  <c r="J186" i="12"/>
  <c r="AN231" i="3"/>
  <c r="AN295" i="3"/>
  <c r="AN375" i="3" s="1"/>
  <c r="AI168" i="3"/>
  <c r="AI184" i="3"/>
  <c r="Z96" i="5"/>
  <c r="Z223" i="5"/>
  <c r="V119" i="12"/>
  <c r="V167" i="12"/>
  <c r="AZ392" i="13"/>
  <c r="K117" i="13"/>
  <c r="K165" i="13"/>
  <c r="H228" i="10"/>
  <c r="H244" i="10" s="1"/>
  <c r="AA222" i="5"/>
  <c r="AU184" i="13"/>
  <c r="D210" i="5"/>
  <c r="D307" i="5"/>
  <c r="AK216" i="13"/>
  <c r="AK393" i="13"/>
  <c r="B243" i="12"/>
  <c r="P236" i="9"/>
  <c r="BD82" i="3"/>
  <c r="W181" i="6"/>
  <c r="Q119" i="12"/>
  <c r="Q167" i="12"/>
  <c r="AO139" i="13"/>
  <c r="AD80" i="5"/>
  <c r="K110" i="9"/>
  <c r="K158" i="9"/>
  <c r="BB186" i="3"/>
  <c r="AC86" i="10"/>
  <c r="AC102" i="10" s="1"/>
  <c r="AC118" i="10" s="1"/>
  <c r="F187" i="3"/>
  <c r="F171" i="3"/>
  <c r="AQ279" i="3"/>
  <c r="AS279" i="3"/>
  <c r="AR279" i="3"/>
  <c r="X183" i="10"/>
  <c r="E208" i="9"/>
  <c r="E305" i="9"/>
  <c r="BC471" i="3"/>
  <c r="H214" i="10"/>
  <c r="H311" i="10"/>
  <c r="V185" i="8"/>
  <c r="D82" i="5"/>
  <c r="D98" i="5" s="1"/>
  <c r="BG426" i="3"/>
  <c r="M184" i="13"/>
  <c r="Z183" i="8"/>
  <c r="Z167" i="8" s="1"/>
  <c r="AI298" i="3"/>
  <c r="AI378" i="3" s="1"/>
  <c r="AI426" i="3"/>
  <c r="Z117" i="12"/>
  <c r="Z165" i="12"/>
  <c r="W164" i="6"/>
  <c r="T185" i="13"/>
  <c r="Q230" i="12"/>
  <c r="Y112" i="5"/>
  <c r="Y239" i="5" s="1"/>
  <c r="Y160" i="5"/>
  <c r="K221" i="9"/>
  <c r="K237" i="9" s="1"/>
  <c r="Q84" i="10"/>
  <c r="AF425" i="3"/>
  <c r="F170" i="3"/>
  <c r="M172" i="8"/>
  <c r="AU52" i="13"/>
  <c r="E80" i="9"/>
  <c r="E96" i="9" s="1"/>
  <c r="AV156" i="3"/>
  <c r="AJ83" i="13"/>
  <c r="AJ99" i="13" s="1"/>
  <c r="H86" i="10"/>
  <c r="H229" i="10" s="1"/>
  <c r="V168" i="8"/>
  <c r="J86" i="13"/>
  <c r="J102" i="13" s="1"/>
  <c r="J84" i="5"/>
  <c r="J100" i="5" s="1"/>
  <c r="H225" i="5"/>
  <c r="R164" i="6"/>
  <c r="AO167" i="8"/>
  <c r="AB111" i="5"/>
  <c r="AB159" i="5"/>
  <c r="AA207" i="9"/>
  <c r="AA304" i="9"/>
  <c r="Z215" i="10"/>
  <c r="Z312" i="10"/>
  <c r="G174" i="3"/>
  <c r="K310" i="10"/>
  <c r="K213" i="10"/>
  <c r="AW257" i="3"/>
  <c r="AU257" i="3"/>
  <c r="AS257" i="3"/>
  <c r="AV257" i="3"/>
  <c r="AT257" i="3"/>
  <c r="AS257" i="13"/>
  <c r="U168" i="3"/>
  <c r="AX147" i="3"/>
  <c r="I227" i="12"/>
  <c r="AQ184" i="13"/>
  <c r="G185" i="13"/>
  <c r="I85" i="12"/>
  <c r="I101" i="12" s="1"/>
  <c r="E185" i="13"/>
  <c r="BA271" i="13"/>
  <c r="AA375" i="3"/>
  <c r="M169" i="3"/>
  <c r="G229" i="13"/>
  <c r="G245" i="13" s="1"/>
  <c r="O117" i="12"/>
  <c r="O244" i="12" s="1"/>
  <c r="O165" i="12"/>
  <c r="M83" i="5"/>
  <c r="M99" i="5" s="1"/>
  <c r="M114" i="5"/>
  <c r="M162" i="5"/>
  <c r="W168" i="13"/>
  <c r="W184" i="13"/>
  <c r="W87" i="12"/>
  <c r="W103" i="12" s="1"/>
  <c r="U243" i="13"/>
  <c r="Y214" i="10"/>
  <c r="Y311" i="10"/>
  <c r="AY56" i="13"/>
  <c r="S309" i="6"/>
  <c r="S293" i="6" s="1"/>
  <c r="B183" i="13"/>
  <c r="B167" i="13" s="1"/>
  <c r="AB227" i="10"/>
  <c r="G166" i="10"/>
  <c r="G182" i="10"/>
  <c r="M116" i="10"/>
  <c r="M243" i="10" s="1"/>
  <c r="M164" i="10"/>
  <c r="G242" i="5"/>
  <c r="P213" i="12"/>
  <c r="P310" i="12"/>
  <c r="Y295" i="3"/>
  <c r="Y375" i="3" s="1"/>
  <c r="AH295" i="8"/>
  <c r="AH311" i="8"/>
  <c r="H85" i="12"/>
  <c r="H101" i="12" s="1"/>
  <c r="AI117" i="13"/>
  <c r="AI244" i="13" s="1"/>
  <c r="AI165" i="13"/>
  <c r="AS131" i="13"/>
  <c r="T213" i="13"/>
  <c r="T390" i="13"/>
  <c r="P117" i="13"/>
  <c r="P165" i="13"/>
  <c r="X116" i="13"/>
  <c r="X164" i="13"/>
  <c r="AD297" i="8"/>
  <c r="AD313" i="8"/>
  <c r="AD298" i="8" s="1"/>
  <c r="K182" i="5"/>
  <c r="T82" i="5"/>
  <c r="T225" i="5" s="1"/>
  <c r="N212" i="10"/>
  <c r="N309" i="10"/>
  <c r="AD377" i="3"/>
  <c r="E182" i="10"/>
  <c r="Y79" i="9"/>
  <c r="Y95" i="9" s="1"/>
  <c r="K246" i="12"/>
  <c r="AX424" i="3"/>
  <c r="C231" i="13"/>
  <c r="C247" i="13" s="1"/>
  <c r="Q86" i="13"/>
  <c r="Q102" i="13" s="1"/>
  <c r="B181" i="6"/>
  <c r="B165" i="6"/>
  <c r="AA169" i="13"/>
  <c r="AA185" i="13"/>
  <c r="H245" i="13"/>
  <c r="H177" i="9"/>
  <c r="W207" i="9"/>
  <c r="W304" i="9"/>
  <c r="G110" i="9"/>
  <c r="G237" i="9" s="1"/>
  <c r="G158" i="9"/>
  <c r="O215" i="13"/>
  <c r="O392" i="13"/>
  <c r="AU255" i="13"/>
  <c r="AC291" i="6"/>
  <c r="AR237" i="3"/>
  <c r="C78" i="9"/>
  <c r="C94" i="9" s="1"/>
  <c r="N208" i="9"/>
  <c r="N305" i="9"/>
  <c r="J295" i="8"/>
  <c r="F87" i="12"/>
  <c r="F103" i="12" s="1"/>
  <c r="F119" i="12" s="1"/>
  <c r="F230" i="12"/>
  <c r="F246" i="12" s="1"/>
  <c r="Q308" i="6"/>
  <c r="Q292" i="6"/>
  <c r="M86" i="12"/>
  <c r="M102" i="12" s="1"/>
  <c r="BD185" i="13"/>
  <c r="BF186" i="3"/>
  <c r="P227" i="12"/>
  <c r="P243" i="12" s="1"/>
  <c r="W84" i="5"/>
  <c r="W227" i="5"/>
  <c r="F215" i="12"/>
  <c r="F312" i="12"/>
  <c r="AA115" i="10"/>
  <c r="AA242" i="10" s="1"/>
  <c r="AA163" i="10"/>
  <c r="Y210" i="5"/>
  <c r="Y307" i="5"/>
  <c r="E308" i="6"/>
  <c r="E292" i="6" s="1"/>
  <c r="O85" i="10"/>
  <c r="O101" i="10" s="1"/>
  <c r="AC78" i="9"/>
  <c r="AD170" i="3"/>
  <c r="AD186" i="3"/>
  <c r="AL295" i="8"/>
  <c r="AS141" i="3"/>
  <c r="AV130" i="3"/>
  <c r="AY130" i="3" s="1"/>
  <c r="T95" i="9"/>
  <c r="X214" i="10"/>
  <c r="X311" i="10"/>
  <c r="AZ155" i="3"/>
  <c r="AY155" i="3"/>
  <c r="E291" i="6"/>
  <c r="AJ167" i="8"/>
  <c r="O296" i="3"/>
  <c r="O376" i="3" s="1"/>
  <c r="AW146" i="3"/>
  <c r="AZ139" i="3"/>
  <c r="BC139" i="3" s="1"/>
  <c r="AW150" i="3"/>
  <c r="V215" i="13"/>
  <c r="V392" i="13"/>
  <c r="AQ251" i="13"/>
  <c r="AR259" i="13"/>
  <c r="AL425" i="3"/>
  <c r="AN267" i="3"/>
  <c r="AN268" i="3" s="1"/>
  <c r="R85" i="13"/>
  <c r="R101" i="13" s="1"/>
  <c r="K83" i="5"/>
  <c r="K99" i="5" s="1"/>
  <c r="Q168" i="3"/>
  <c r="I86" i="10"/>
  <c r="AD120" i="13"/>
  <c r="AD168" i="13"/>
  <c r="AX278" i="13"/>
  <c r="H186" i="13"/>
  <c r="AC177" i="9"/>
  <c r="R88" i="12"/>
  <c r="R104" i="12" s="1"/>
  <c r="AQ139" i="13"/>
  <c r="AV136" i="3"/>
  <c r="T231" i="12"/>
  <c r="T88" i="12"/>
  <c r="AE290" i="6"/>
  <c r="X183" i="13"/>
  <c r="J223" i="9"/>
  <c r="J239" i="9" s="1"/>
  <c r="J80" i="9"/>
  <c r="J96" i="9" s="1"/>
  <c r="J112" i="9" s="1"/>
  <c r="AG180" i="5"/>
  <c r="T227" i="13"/>
  <c r="N214" i="12"/>
  <c r="N311" i="12"/>
  <c r="AX58" i="13"/>
  <c r="BA58" i="13" s="1"/>
  <c r="F109" i="9"/>
  <c r="F157" i="9"/>
  <c r="P391" i="13"/>
  <c r="P214" i="13"/>
  <c r="W393" i="13"/>
  <c r="W216" i="13"/>
  <c r="AO231" i="3"/>
  <c r="AO295" i="3"/>
  <c r="AO375" i="3" s="1"/>
  <c r="B231" i="13"/>
  <c r="B247" i="13" s="1"/>
  <c r="AV186" i="3"/>
  <c r="AV275" i="3"/>
  <c r="AU275" i="3"/>
  <c r="AT275" i="3"/>
  <c r="AS275" i="3"/>
  <c r="C232" i="13"/>
  <c r="C89" i="13"/>
  <c r="C105" i="13" s="1"/>
  <c r="J119" i="12"/>
  <c r="J167" i="12"/>
  <c r="B110" i="9"/>
  <c r="B158" i="9"/>
  <c r="P228" i="10"/>
  <c r="H180" i="5"/>
  <c r="N86" i="12"/>
  <c r="N102" i="12" s="1"/>
  <c r="X294" i="8"/>
  <c r="X310" i="8"/>
  <c r="P206" i="9"/>
  <c r="P303" i="9"/>
  <c r="B118" i="10"/>
  <c r="B166" i="10"/>
  <c r="D101" i="10"/>
  <c r="G169" i="8"/>
  <c r="G185" i="8"/>
  <c r="AU135" i="3"/>
  <c r="K243" i="13"/>
  <c r="AA183" i="10"/>
  <c r="AD176" i="9"/>
  <c r="AA310" i="8"/>
  <c r="P108" i="9"/>
  <c r="P156" i="9"/>
  <c r="AR262" i="13"/>
  <c r="J100" i="10"/>
  <c r="B309" i="6"/>
  <c r="B293" i="6"/>
  <c r="S167" i="8"/>
  <c r="B229" i="10"/>
  <c r="G207" i="9"/>
  <c r="G304" i="9"/>
  <c r="AU273" i="3"/>
  <c r="AW273" i="3" s="1"/>
  <c r="T242" i="13"/>
  <c r="AX76" i="3"/>
  <c r="V97" i="5"/>
  <c r="R185" i="10"/>
  <c r="C227" i="10"/>
  <c r="AA85" i="10"/>
  <c r="AA228" i="10" s="1"/>
  <c r="R185" i="3"/>
  <c r="AC218" i="11"/>
  <c r="AC35" i="11"/>
  <c r="AC40" i="11" s="1"/>
  <c r="AC36" i="11" s="1"/>
  <c r="X167" i="12"/>
  <c r="O290" i="6"/>
  <c r="BA60" i="3"/>
  <c r="X171" i="3"/>
  <c r="X187" i="3"/>
  <c r="AN284" i="3"/>
  <c r="AP283" i="3" s="1"/>
  <c r="L291" i="6"/>
  <c r="L307" i="6"/>
  <c r="G101" i="10"/>
  <c r="AU57" i="13"/>
  <c r="Q212" i="10"/>
  <c r="Q309" i="10"/>
  <c r="Z81" i="11"/>
  <c r="AJ85" i="13"/>
  <c r="AJ101" i="13" s="1"/>
  <c r="U313" i="12"/>
  <c r="U216" i="12"/>
  <c r="J212" i="5"/>
  <c r="J309" i="5"/>
  <c r="AW272" i="13"/>
  <c r="AT53" i="13"/>
  <c r="X170" i="3"/>
  <c r="L101" i="12"/>
  <c r="AB165" i="6"/>
  <c r="AB181" i="6"/>
  <c r="AW153" i="3"/>
  <c r="AV153" i="3"/>
  <c r="AM185" i="13"/>
  <c r="L228" i="12"/>
  <c r="K184" i="8"/>
  <c r="Z166" i="8"/>
  <c r="AB164" i="6"/>
  <c r="W115" i="10"/>
  <c r="W242" i="10" s="1"/>
  <c r="W163" i="10"/>
  <c r="AI297" i="3"/>
  <c r="I228" i="10"/>
  <c r="AY92" i="3"/>
  <c r="BB92" i="3" s="1"/>
  <c r="AV138" i="13"/>
  <c r="AX138" i="13" s="1"/>
  <c r="Z228" i="12"/>
  <c r="Z244" i="12" s="1"/>
  <c r="I307" i="6"/>
  <c r="I291" i="6" s="1"/>
  <c r="T184" i="10"/>
  <c r="AX272" i="13"/>
  <c r="T210" i="5"/>
  <c r="T307" i="5"/>
  <c r="R184" i="13"/>
  <c r="F183" i="12"/>
  <c r="F167" i="12" s="1"/>
  <c r="AT61" i="3"/>
  <c r="AT480" i="3" s="1"/>
  <c r="L208" i="9"/>
  <c r="L305" i="9"/>
  <c r="AF296" i="3"/>
  <c r="AF376" i="3" s="1"/>
  <c r="AP282" i="13"/>
  <c r="AR280" i="3"/>
  <c r="AT279" i="3" s="1"/>
  <c r="M170" i="8"/>
  <c r="AF184" i="8"/>
  <c r="AF168" i="8" s="1"/>
  <c r="BE426" i="3"/>
  <c r="AX52" i="3"/>
  <c r="AD426" i="3"/>
  <c r="AD298" i="3" s="1"/>
  <c r="AD378" i="3" s="1"/>
  <c r="AJ224" i="13"/>
  <c r="AJ81" i="13"/>
  <c r="AJ97" i="13" s="1"/>
  <c r="BB392" i="13"/>
  <c r="J214" i="13"/>
  <c r="J391" i="13"/>
  <c r="I110" i="9"/>
  <c r="I237" i="9" s="1"/>
  <c r="I158" i="9"/>
  <c r="AT73" i="3"/>
  <c r="L110" i="9"/>
  <c r="L237" i="9" s="1"/>
  <c r="L158" i="9"/>
  <c r="AM472" i="3"/>
  <c r="AX66" i="3"/>
  <c r="BA66" i="3"/>
  <c r="AD164" i="6"/>
  <c r="F181" i="6"/>
  <c r="X180" i="5"/>
  <c r="AG117" i="13"/>
  <c r="AG244" i="13" s="1"/>
  <c r="AG165" i="13"/>
  <c r="AK169" i="3"/>
  <c r="AK185" i="3"/>
  <c r="P114" i="5"/>
  <c r="P241" i="5" s="1"/>
  <c r="P162" i="5"/>
  <c r="AA79" i="9"/>
  <c r="AA95" i="9" s="1"/>
  <c r="Z87" i="10"/>
  <c r="Z230" i="10" s="1"/>
  <c r="I184" i="8"/>
  <c r="I168" i="8"/>
  <c r="U212" i="10"/>
  <c r="U309" i="10"/>
  <c r="AO183" i="13"/>
  <c r="AT257" i="13"/>
  <c r="BB90" i="3"/>
  <c r="M308" i="6"/>
  <c r="I310" i="8"/>
  <c r="AV458" i="3"/>
  <c r="AV93" i="3"/>
  <c r="AV21" i="3" s="1"/>
  <c r="K182" i="10"/>
  <c r="AU130" i="13"/>
  <c r="AP186" i="3"/>
  <c r="AY271" i="13"/>
  <c r="R242" i="13"/>
  <c r="F184" i="8"/>
  <c r="F168" i="8" s="1"/>
  <c r="AA425" i="3"/>
  <c r="AW140" i="3"/>
  <c r="AL184" i="8"/>
  <c r="AL168" i="8" s="1"/>
  <c r="BB260" i="13"/>
  <c r="BE260" i="13" s="1"/>
  <c r="AO623" i="3"/>
  <c r="AO627" i="3"/>
  <c r="AO626" i="3"/>
  <c r="AO624" i="3"/>
  <c r="AO622" i="3"/>
  <c r="AO625" i="3"/>
  <c r="AO620" i="3"/>
  <c r="AO621" i="3"/>
  <c r="AP632" i="3"/>
  <c r="W167" i="13"/>
  <c r="AH180" i="6"/>
  <c r="BA75" i="3"/>
  <c r="BD75" i="3" s="1"/>
  <c r="AS489" i="3"/>
  <c r="Y86" i="10"/>
  <c r="AR392" i="13"/>
  <c r="M224" i="9"/>
  <c r="M240" i="9" s="1"/>
  <c r="D180" i="5"/>
  <c r="H116" i="12"/>
  <c r="H164" i="12"/>
  <c r="AA85" i="12"/>
  <c r="AA101" i="12" s="1"/>
  <c r="AA228" i="12"/>
  <c r="P85" i="12"/>
  <c r="P228" i="12" s="1"/>
  <c r="AN390" i="13"/>
  <c r="AQ262" i="13"/>
  <c r="AS262" i="13" s="1"/>
  <c r="T85" i="13"/>
  <c r="T228" i="13" s="1"/>
  <c r="X243" i="13"/>
  <c r="AK464" i="3" l="1"/>
  <c r="AK463" i="3"/>
  <c r="AR7" i="3"/>
  <c r="AO248" i="3"/>
  <c r="AN170" i="3"/>
  <c r="BD263" i="13"/>
  <c r="BC263" i="13"/>
  <c r="BE263" i="13" s="1"/>
  <c r="BC151" i="3"/>
  <c r="BE70" i="3"/>
  <c r="AZ150" i="3"/>
  <c r="BF70" i="3"/>
  <c r="I222" i="9"/>
  <c r="I238" i="9" s="1"/>
  <c r="AU77" i="3"/>
  <c r="AU481" i="3" s="1"/>
  <c r="AU497" i="3" s="1"/>
  <c r="AX273" i="13"/>
  <c r="E243" i="10"/>
  <c r="P229" i="10"/>
  <c r="P245" i="10" s="1"/>
  <c r="AV467" i="3"/>
  <c r="AV495" i="3" s="1"/>
  <c r="Q221" i="9"/>
  <c r="I226" i="5"/>
  <c r="BA155" i="3"/>
  <c r="AU455" i="3"/>
  <c r="Y222" i="9"/>
  <c r="S226" i="5"/>
  <c r="J228" i="10"/>
  <c r="AZ137" i="13"/>
  <c r="BC51" i="3"/>
  <c r="BE51" i="3" s="1"/>
  <c r="I232" i="13"/>
  <c r="AZ256" i="13"/>
  <c r="BB256" i="13" s="1"/>
  <c r="AW152" i="3"/>
  <c r="AW157" i="3" s="1"/>
  <c r="I228" i="12"/>
  <c r="AW258" i="13"/>
  <c r="AZ258" i="13" s="1"/>
  <c r="AX257" i="3"/>
  <c r="AC229" i="10"/>
  <c r="AC245" i="10" s="1"/>
  <c r="K226" i="5"/>
  <c r="AZ276" i="13"/>
  <c r="H241" i="5"/>
  <c r="Q226" i="5"/>
  <c r="AZ72" i="3"/>
  <c r="AZ68" i="3"/>
  <c r="I243" i="12"/>
  <c r="N229" i="12"/>
  <c r="N242" i="10"/>
  <c r="D240" i="5"/>
  <c r="AW273" i="13"/>
  <c r="R228" i="13"/>
  <c r="G229" i="10"/>
  <c r="G245" i="10" s="1"/>
  <c r="Z243" i="13"/>
  <c r="M244" i="12"/>
  <c r="AX150" i="3"/>
  <c r="AC166" i="10"/>
  <c r="BB68" i="3"/>
  <c r="M229" i="10"/>
  <c r="M7" i="4"/>
  <c r="M11" i="4" s="1"/>
  <c r="T246" i="12"/>
  <c r="BF154" i="3"/>
  <c r="AV128" i="13"/>
  <c r="AU128" i="13"/>
  <c r="V227" i="10"/>
  <c r="H231" i="13"/>
  <c r="M225" i="9"/>
  <c r="M241" i="9" s="1"/>
  <c r="AU49" i="13"/>
  <c r="BA140" i="3"/>
  <c r="Q229" i="13"/>
  <c r="AY131" i="3"/>
  <c r="AA237" i="9"/>
  <c r="AQ59" i="13"/>
  <c r="AC81" i="5"/>
  <c r="AC97" i="5" s="1"/>
  <c r="V246" i="12"/>
  <c r="AX67" i="3"/>
  <c r="BD70" i="3"/>
  <c r="BG70" i="3" s="1"/>
  <c r="AX131" i="3"/>
  <c r="AZ131" i="3" s="1"/>
  <c r="BB131" i="3" s="1"/>
  <c r="R223" i="9"/>
  <c r="AV50" i="13"/>
  <c r="AY50" i="13" s="1"/>
  <c r="AV273" i="13"/>
  <c r="BC137" i="3"/>
  <c r="H222" i="9"/>
  <c r="BC137" i="13"/>
  <c r="BB137" i="13"/>
  <c r="BA68" i="3"/>
  <c r="BD68" i="3" s="1"/>
  <c r="AY67" i="3"/>
  <c r="X168" i="12"/>
  <c r="P244" i="13"/>
  <c r="AZ53" i="3"/>
  <c r="BB53" i="3" s="1"/>
  <c r="AA222" i="9"/>
  <c r="AY136" i="13"/>
  <c r="F236" i="9"/>
  <c r="AX265" i="13"/>
  <c r="AU273" i="13"/>
  <c r="O6" i="4"/>
  <c r="O13" i="4" s="1"/>
  <c r="U246" i="12"/>
  <c r="U229" i="13"/>
  <c r="AJ225" i="13"/>
  <c r="Y234" i="13"/>
  <c r="Y250" i="13" s="1"/>
  <c r="BG154" i="3"/>
  <c r="AD236" i="9"/>
  <c r="E223" i="9"/>
  <c r="E239" i="9" s="1"/>
  <c r="G228" i="12"/>
  <c r="W231" i="13"/>
  <c r="W247" i="13" s="1"/>
  <c r="E230" i="12"/>
  <c r="E246" i="12" s="1"/>
  <c r="BB151" i="3"/>
  <c r="BD151" i="3" s="1"/>
  <c r="AW265" i="13"/>
  <c r="AT49" i="13"/>
  <c r="C221" i="9"/>
  <c r="M226" i="5"/>
  <c r="AY52" i="13"/>
  <c r="AY138" i="13"/>
  <c r="AS282" i="13"/>
  <c r="F221" i="9"/>
  <c r="L241" i="5"/>
  <c r="J160" i="9"/>
  <c r="N223" i="9"/>
  <c r="AH377" i="3"/>
  <c r="O311" i="8"/>
  <c r="O295" i="8"/>
  <c r="K212" i="5"/>
  <c r="K309" i="5"/>
  <c r="AR185" i="3"/>
  <c r="S87" i="10"/>
  <c r="S230" i="10"/>
  <c r="L104" i="10"/>
  <c r="L120" i="10" s="1"/>
  <c r="AI215" i="13"/>
  <c r="AI392" i="13"/>
  <c r="T86" i="13"/>
  <c r="AA225" i="12"/>
  <c r="AA177" i="9"/>
  <c r="AI87" i="13"/>
  <c r="AI103" i="13" s="1"/>
  <c r="AY146" i="3"/>
  <c r="AZ146" i="3"/>
  <c r="BA146" i="3"/>
  <c r="Y87" i="10"/>
  <c r="Y103" i="10" s="1"/>
  <c r="AN247" i="3"/>
  <c r="BB50" i="3"/>
  <c r="BC50" i="3"/>
  <c r="R111" i="9"/>
  <c r="R238" i="9" s="1"/>
  <c r="R159" i="9"/>
  <c r="R376" i="3"/>
  <c r="AR461" i="3"/>
  <c r="AS459" i="3"/>
  <c r="AT459" i="3" s="1"/>
  <c r="O187" i="3"/>
  <c r="AB312" i="8"/>
  <c r="AI229" i="13"/>
  <c r="F426" i="3"/>
  <c r="N427" i="3"/>
  <c r="N298" i="3"/>
  <c r="AA100" i="12"/>
  <c r="AA227" i="12"/>
  <c r="AJ113" i="13"/>
  <c r="AJ240" i="13" s="1"/>
  <c r="AJ161" i="13"/>
  <c r="T185" i="10"/>
  <c r="J116" i="10"/>
  <c r="J243" i="10" s="1"/>
  <c r="J164" i="10"/>
  <c r="C110" i="9"/>
  <c r="C158" i="9"/>
  <c r="X184" i="8"/>
  <c r="N84" i="5"/>
  <c r="K87" i="13"/>
  <c r="AB208" i="9"/>
  <c r="AB305" i="9"/>
  <c r="H80" i="9"/>
  <c r="H96" i="9" s="1"/>
  <c r="E99" i="5"/>
  <c r="E226" i="5"/>
  <c r="AY59" i="3"/>
  <c r="AX59" i="3"/>
  <c r="BB59" i="3" s="1"/>
  <c r="AZ59" i="3"/>
  <c r="O170" i="3"/>
  <c r="AB295" i="8"/>
  <c r="AE187" i="3"/>
  <c r="F297" i="3"/>
  <c r="F377" i="3" s="1"/>
  <c r="K169" i="8"/>
  <c r="K185" i="8"/>
  <c r="Q212" i="5"/>
  <c r="Q309" i="5"/>
  <c r="AE91" i="13"/>
  <c r="AE107" i="13" s="1"/>
  <c r="AE123" i="13" s="1"/>
  <c r="O102" i="12"/>
  <c r="AA182" i="6"/>
  <c r="AA166" i="6"/>
  <c r="AT259" i="13"/>
  <c r="AS259" i="13"/>
  <c r="AU259" i="13" s="1"/>
  <c r="Z115" i="11"/>
  <c r="Z242" i="11" s="1"/>
  <c r="Z163" i="11"/>
  <c r="R185" i="13"/>
  <c r="AQ185" i="3"/>
  <c r="I244" i="12"/>
  <c r="R214" i="13"/>
  <c r="R391" i="13"/>
  <c r="AR282" i="3"/>
  <c r="AT281" i="3" s="1"/>
  <c r="N117" i="12"/>
  <c r="N244" i="12" s="1"/>
  <c r="N165" i="12"/>
  <c r="B310" i="6"/>
  <c r="B295" i="6" s="1"/>
  <c r="S305" i="9"/>
  <c r="S208" i="9"/>
  <c r="Z118" i="12"/>
  <c r="Z166" i="12"/>
  <c r="M185" i="10"/>
  <c r="R179" i="9"/>
  <c r="AQ266" i="13"/>
  <c r="BA278" i="13"/>
  <c r="Q179" i="9"/>
  <c r="N212" i="5"/>
  <c r="N309" i="5"/>
  <c r="S80" i="9"/>
  <c r="K215" i="13"/>
  <c r="K392" i="13"/>
  <c r="Z229" i="12"/>
  <c r="Z245" i="12" s="1"/>
  <c r="C237" i="9"/>
  <c r="Q246" i="12"/>
  <c r="D83" i="5"/>
  <c r="AS392" i="13"/>
  <c r="Z295" i="8"/>
  <c r="Z311" i="8"/>
  <c r="Z294" i="8"/>
  <c r="E228" i="10"/>
  <c r="AP234" i="3"/>
  <c r="AB80" i="9"/>
  <c r="AB96" i="9" s="1"/>
  <c r="AY425" i="3"/>
  <c r="R83" i="5"/>
  <c r="AA118" i="12"/>
  <c r="AA166" i="12"/>
  <c r="AE170" i="3"/>
  <c r="AX275" i="13"/>
  <c r="AB97" i="5"/>
  <c r="AB208" i="5"/>
  <c r="J187" i="3"/>
  <c r="AC117" i="10"/>
  <c r="AC244" i="10" s="1"/>
  <c r="AC165" i="10"/>
  <c r="AU55" i="13"/>
  <c r="Q213" i="10"/>
  <c r="Q310" i="10"/>
  <c r="D114" i="5"/>
  <c r="D162" i="5"/>
  <c r="AX186" i="3"/>
  <c r="C292" i="6"/>
  <c r="C308" i="6"/>
  <c r="K168" i="8"/>
  <c r="AU262" i="3"/>
  <c r="AS262" i="3"/>
  <c r="AT262" i="3"/>
  <c r="S215" i="10"/>
  <c r="S312" i="10"/>
  <c r="K84" i="5"/>
  <c r="K100" i="5" s="1"/>
  <c r="AA88" i="11"/>
  <c r="AA104" i="11" s="1"/>
  <c r="AA120" i="11" s="1"/>
  <c r="B168" i="13"/>
  <c r="B184" i="13"/>
  <c r="AB377" i="3"/>
  <c r="E186" i="13"/>
  <c r="AE186" i="13"/>
  <c r="U113" i="5"/>
  <c r="U240" i="5" s="1"/>
  <c r="U161" i="5"/>
  <c r="Z225" i="11"/>
  <c r="I87" i="10"/>
  <c r="I230" i="10" s="1"/>
  <c r="O103" i="13"/>
  <c r="AC94" i="9"/>
  <c r="AC221" i="9"/>
  <c r="F102" i="10"/>
  <c r="AY135" i="3"/>
  <c r="AY392" i="13"/>
  <c r="R86" i="13"/>
  <c r="R102" i="13" s="1"/>
  <c r="AI169" i="8"/>
  <c r="AI185" i="8"/>
  <c r="AI168" i="8"/>
  <c r="Z100" i="11"/>
  <c r="Z227" i="11"/>
  <c r="AI118" i="13"/>
  <c r="AI166" i="13"/>
  <c r="AD299" i="3"/>
  <c r="AD379" i="3" s="1"/>
  <c r="AD427" i="3"/>
  <c r="AD300" i="3" s="1"/>
  <c r="T186" i="13"/>
  <c r="E117" i="10"/>
  <c r="E165" i="10"/>
  <c r="U83" i="5"/>
  <c r="O426" i="3"/>
  <c r="O297" i="3"/>
  <c r="O377" i="3" s="1"/>
  <c r="K313" i="8"/>
  <c r="K298" i="8" s="1"/>
  <c r="K80" i="9"/>
  <c r="K96" i="9" s="1"/>
  <c r="AK185" i="13"/>
  <c r="AD183" i="10"/>
  <c r="AA311" i="8"/>
  <c r="AA294" i="8"/>
  <c r="I102" i="10"/>
  <c r="AH182" i="5"/>
  <c r="P117" i="10"/>
  <c r="P165" i="10"/>
  <c r="AC182" i="6"/>
  <c r="AC236" i="9"/>
  <c r="K296" i="8"/>
  <c r="R114" i="5"/>
  <c r="R162" i="5"/>
  <c r="L167" i="6"/>
  <c r="L183" i="6"/>
  <c r="L168" i="6" s="1"/>
  <c r="L166" i="6"/>
  <c r="AP226" i="3"/>
  <c r="AP290" i="3"/>
  <c r="AP370" i="3" s="1"/>
  <c r="BC91" i="3"/>
  <c r="V103" i="13"/>
  <c r="V230" i="13"/>
  <c r="AD166" i="10"/>
  <c r="C86" i="10"/>
  <c r="C229" i="10" s="1"/>
  <c r="S104" i="12"/>
  <c r="S231" i="12"/>
  <c r="AN117" i="3"/>
  <c r="AN165" i="3"/>
  <c r="E181" i="5"/>
  <c r="F89" i="13"/>
  <c r="F105" i="13" s="1"/>
  <c r="T101" i="13"/>
  <c r="AE299" i="3"/>
  <c r="AE379" i="3" s="1"/>
  <c r="AE427" i="3"/>
  <c r="AE300" i="3" s="1"/>
  <c r="AE380" i="3" s="1"/>
  <c r="B376" i="3"/>
  <c r="AE298" i="3"/>
  <c r="V88" i="13"/>
  <c r="V104" i="13" s="1"/>
  <c r="U296" i="8"/>
  <c r="U312" i="8"/>
  <c r="AX153" i="3"/>
  <c r="BA153" i="3" s="1"/>
  <c r="AY153" i="3"/>
  <c r="U184" i="10"/>
  <c r="C376" i="3"/>
  <c r="AO36" i="3"/>
  <c r="AO40" i="3" s="1"/>
  <c r="AO42" i="3" s="1"/>
  <c r="AO413" i="3" s="1"/>
  <c r="AO46" i="3"/>
  <c r="L231" i="10"/>
  <c r="R186" i="12"/>
  <c r="AP227" i="3"/>
  <c r="AP291" i="3"/>
  <c r="AP371" i="3" s="1"/>
  <c r="AL169" i="8"/>
  <c r="AL185" i="8"/>
  <c r="N102" i="13"/>
  <c r="AP108" i="3"/>
  <c r="AP124" i="3" s="1"/>
  <c r="AP251" i="3" s="1"/>
  <c r="AP104" i="3"/>
  <c r="AP103" i="3"/>
  <c r="AP107" i="3"/>
  <c r="AP123" i="3" s="1"/>
  <c r="AP102" i="3"/>
  <c r="AP106" i="3"/>
  <c r="AP99" i="3"/>
  <c r="AP100" i="3"/>
  <c r="AP105" i="3"/>
  <c r="AP101" i="3"/>
  <c r="AP109" i="3"/>
  <c r="AP125" i="3" s="1"/>
  <c r="AP98" i="3"/>
  <c r="AP253" i="3"/>
  <c r="AR393" i="13"/>
  <c r="R186" i="3"/>
  <c r="N229" i="13"/>
  <c r="AZ140" i="3"/>
  <c r="AO184" i="13"/>
  <c r="R169" i="3"/>
  <c r="T243" i="13"/>
  <c r="I229" i="10"/>
  <c r="Y238" i="9"/>
  <c r="J229" i="13"/>
  <c r="J245" i="13" s="1"/>
  <c r="AU185" i="13"/>
  <c r="U170" i="3"/>
  <c r="U186" i="3"/>
  <c r="AC165" i="6"/>
  <c r="G296" i="8"/>
  <c r="G312" i="8"/>
  <c r="AD110" i="9"/>
  <c r="AD158" i="9"/>
  <c r="Q115" i="10"/>
  <c r="Q163" i="10"/>
  <c r="AW279" i="13"/>
  <c r="R225" i="5"/>
  <c r="R241" i="5" s="1"/>
  <c r="AP233" i="3"/>
  <c r="AP297" i="3"/>
  <c r="AP377" i="3" s="1"/>
  <c r="F310" i="6"/>
  <c r="F295" i="6" s="1"/>
  <c r="AF166" i="6"/>
  <c r="AF182" i="6"/>
  <c r="O100" i="5"/>
  <c r="O227" i="5"/>
  <c r="AR485" i="3"/>
  <c r="AS485" i="3" s="1"/>
  <c r="Q84" i="5"/>
  <c r="AZ184" i="13"/>
  <c r="AZ57" i="3"/>
  <c r="AY57" i="3"/>
  <c r="AW467" i="3"/>
  <c r="D117" i="10"/>
  <c r="D244" i="10" s="1"/>
  <c r="D165" i="10"/>
  <c r="AA165" i="6"/>
  <c r="Z171" i="3"/>
  <c r="Z187" i="3"/>
  <c r="Z170" i="3"/>
  <c r="I375" i="3"/>
  <c r="AK377" i="3"/>
  <c r="S310" i="6"/>
  <c r="S295" i="6" s="1"/>
  <c r="S294" i="6"/>
  <c r="T213" i="10"/>
  <c r="T310" i="10"/>
  <c r="AO450" i="3"/>
  <c r="AO451" i="3" s="1"/>
  <c r="X85" i="5"/>
  <c r="T214" i="13"/>
  <c r="T391" i="13"/>
  <c r="J116" i="5"/>
  <c r="J164" i="5"/>
  <c r="AO169" i="8"/>
  <c r="AO185" i="8"/>
  <c r="O85" i="5"/>
  <c r="O101" i="5" s="1"/>
  <c r="O228" i="5"/>
  <c r="P185" i="13"/>
  <c r="J227" i="5"/>
  <c r="AH298" i="3"/>
  <c r="AH378" i="3" s="1"/>
  <c r="AH426" i="3"/>
  <c r="AA82" i="5"/>
  <c r="U98" i="5"/>
  <c r="U225" i="5"/>
  <c r="N87" i="12"/>
  <c r="N230" i="12" s="1"/>
  <c r="J118" i="13"/>
  <c r="J166" i="13"/>
  <c r="O88" i="13"/>
  <c r="O104" i="13" s="1"/>
  <c r="E183" i="10"/>
  <c r="W85" i="10"/>
  <c r="W101" i="10" s="1"/>
  <c r="C169" i="8"/>
  <c r="C185" i="8"/>
  <c r="V211" i="5"/>
  <c r="V308" i="5"/>
  <c r="AD221" i="9"/>
  <c r="AP184" i="13"/>
  <c r="AW48" i="13"/>
  <c r="AV48" i="13"/>
  <c r="AY188" i="3"/>
  <c r="L230" i="12"/>
  <c r="L87" i="12"/>
  <c r="L103" i="12" s="1"/>
  <c r="BB91" i="3"/>
  <c r="BE91" i="3" s="1"/>
  <c r="AT460" i="3"/>
  <c r="F293" i="6"/>
  <c r="AI5" i="13"/>
  <c r="AN121" i="3"/>
  <c r="AN248" i="3" s="1"/>
  <c r="AN169" i="3"/>
  <c r="I171" i="13"/>
  <c r="AZ272" i="13"/>
  <c r="BF391" i="13"/>
  <c r="V170" i="8"/>
  <c r="V186" i="8"/>
  <c r="V171" i="8" s="1"/>
  <c r="W375" i="3"/>
  <c r="BG90" i="3"/>
  <c r="V169" i="8"/>
  <c r="V393" i="13"/>
  <c r="V216" i="13"/>
  <c r="H215" i="10"/>
  <c r="H312" i="10"/>
  <c r="X100" i="5"/>
  <c r="AM186" i="13"/>
  <c r="BA71" i="3"/>
  <c r="AZ71" i="3"/>
  <c r="X213" i="5"/>
  <c r="X310" i="5"/>
  <c r="E209" i="9"/>
  <c r="E306" i="9"/>
  <c r="AV427" i="3"/>
  <c r="G294" i="6"/>
  <c r="G296" i="6" s="1"/>
  <c r="T211" i="5"/>
  <c r="T308" i="5"/>
  <c r="Y215" i="10"/>
  <c r="Y312" i="10"/>
  <c r="B98" i="5"/>
  <c r="AC298" i="11"/>
  <c r="AC38" i="11"/>
  <c r="BD426" i="3"/>
  <c r="AW49" i="13"/>
  <c r="BC56" i="3"/>
  <c r="AY147" i="3"/>
  <c r="AZ147" i="3"/>
  <c r="BA147" i="3"/>
  <c r="AA298" i="3"/>
  <c r="AA378" i="3" s="1"/>
  <c r="AA426" i="3"/>
  <c r="BE427" i="3"/>
  <c r="U217" i="12"/>
  <c r="U218" i="12"/>
  <c r="AG181" i="5"/>
  <c r="Y102" i="10"/>
  <c r="Y229" i="10"/>
  <c r="AA297" i="3"/>
  <c r="AA377" i="3" s="1"/>
  <c r="F182" i="6"/>
  <c r="F165" i="6"/>
  <c r="C121" i="13"/>
  <c r="C169" i="13"/>
  <c r="W100" i="5"/>
  <c r="H102" i="10"/>
  <c r="W213" i="10"/>
  <c r="W310" i="10"/>
  <c r="C177" i="9"/>
  <c r="C168" i="8"/>
  <c r="V83" i="5"/>
  <c r="V226" i="5" s="1"/>
  <c r="AP230" i="3"/>
  <c r="AP294" i="3"/>
  <c r="AP374" i="3" s="1"/>
  <c r="AX473" i="3"/>
  <c r="AY473" i="3" s="1"/>
  <c r="AX458" i="3"/>
  <c r="AX93" i="3"/>
  <c r="AX484" i="3" s="1"/>
  <c r="BF88" i="3"/>
  <c r="BF471" i="3" s="1"/>
  <c r="BE88" i="3"/>
  <c r="Y168" i="13"/>
  <c r="Y184" i="13"/>
  <c r="L112" i="9"/>
  <c r="L160" i="9"/>
  <c r="P212" i="5"/>
  <c r="P309" i="5"/>
  <c r="O183" i="6"/>
  <c r="AT495" i="3"/>
  <c r="J120" i="12"/>
  <c r="J168" i="12"/>
  <c r="AD87" i="10"/>
  <c r="AD230" i="10" s="1"/>
  <c r="AO369" i="3"/>
  <c r="G186" i="13"/>
  <c r="AI184" i="13"/>
  <c r="I212" i="5"/>
  <c r="I309" i="5"/>
  <c r="B118" i="12"/>
  <c r="B166" i="12"/>
  <c r="X181" i="5"/>
  <c r="AJ117" i="13"/>
  <c r="AJ165" i="13"/>
  <c r="C248" i="13"/>
  <c r="AK477" i="3"/>
  <c r="AK487" i="3"/>
  <c r="AK486" i="3" s="1"/>
  <c r="AK502" i="3" s="1"/>
  <c r="AK503" i="3" s="1"/>
  <c r="AK504" i="3" s="1"/>
  <c r="AK505" i="3" s="1"/>
  <c r="AK507" i="3" s="1"/>
  <c r="AK476" i="3"/>
  <c r="Z95" i="11"/>
  <c r="O86" i="10"/>
  <c r="O229" i="10" s="1"/>
  <c r="L215" i="13"/>
  <c r="L392" i="13"/>
  <c r="AC312" i="8"/>
  <c r="AC295" i="8"/>
  <c r="T89" i="12"/>
  <c r="T232" i="12" s="1"/>
  <c r="I90" i="13"/>
  <c r="I106" i="13" s="1"/>
  <c r="AT139" i="13"/>
  <c r="L223" i="9"/>
  <c r="AV57" i="13"/>
  <c r="AY57" i="13" s="1"/>
  <c r="J177" i="9"/>
  <c r="AN187" i="3"/>
  <c r="C229" i="12"/>
  <c r="AV187" i="3"/>
  <c r="AB229" i="10"/>
  <c r="AB86" i="10"/>
  <c r="AB102" i="10" s="1"/>
  <c r="X227" i="5"/>
  <c r="BA67" i="3"/>
  <c r="AZ67" i="3"/>
  <c r="BC67" i="3" s="1"/>
  <c r="AY150" i="3"/>
  <c r="Q100" i="10"/>
  <c r="BA149" i="3"/>
  <c r="AZ149" i="3"/>
  <c r="BB149" i="3"/>
  <c r="Z211" i="5"/>
  <c r="Z308" i="5"/>
  <c r="O230" i="13"/>
  <c r="Q227" i="10"/>
  <c r="E184" i="12"/>
  <c r="W115" i="5"/>
  <c r="W242" i="5" s="1"/>
  <c r="W163" i="5"/>
  <c r="AI243" i="13"/>
  <c r="F215" i="10"/>
  <c r="F312" i="10"/>
  <c r="D215" i="10"/>
  <c r="D312" i="10"/>
  <c r="T298" i="3"/>
  <c r="T378" i="3" s="1"/>
  <c r="T426" i="3"/>
  <c r="T297" i="3"/>
  <c r="T377" i="3" s="1"/>
  <c r="AT449" i="3"/>
  <c r="AT489" i="3"/>
  <c r="AJ228" i="13"/>
  <c r="AW274" i="3"/>
  <c r="AV274" i="3"/>
  <c r="AU274" i="3"/>
  <c r="AX274" i="3"/>
  <c r="M212" i="5"/>
  <c r="M309" i="5"/>
  <c r="AO119" i="3"/>
  <c r="AO246" i="3" s="1"/>
  <c r="AO167" i="3"/>
  <c r="AY261" i="13"/>
  <c r="AX261" i="13"/>
  <c r="BA261" i="13" s="1"/>
  <c r="L87" i="13"/>
  <c r="L103" i="13" s="1"/>
  <c r="U247" i="12"/>
  <c r="AV259" i="13"/>
  <c r="AO299" i="3"/>
  <c r="AO427" i="3"/>
  <c r="B188" i="3"/>
  <c r="B173" i="3" s="1"/>
  <c r="M87" i="10"/>
  <c r="M230" i="10" s="1"/>
  <c r="T217" i="12"/>
  <c r="T218" i="12"/>
  <c r="I91" i="13"/>
  <c r="I107" i="13" s="1"/>
  <c r="I123" i="13" s="1"/>
  <c r="U427" i="3"/>
  <c r="U300" i="3" s="1"/>
  <c r="U298" i="3"/>
  <c r="U378" i="3" s="1"/>
  <c r="K89" i="12"/>
  <c r="F120" i="13"/>
  <c r="F168" i="13"/>
  <c r="M185" i="12"/>
  <c r="AB214" i="10"/>
  <c r="AB311" i="10"/>
  <c r="B211" i="5"/>
  <c r="B308" i="5"/>
  <c r="Z114" i="11"/>
  <c r="Z162" i="11"/>
  <c r="F184" i="12"/>
  <c r="L168" i="10"/>
  <c r="L184" i="10"/>
  <c r="N111" i="9"/>
  <c r="N238" i="9" s="1"/>
  <c r="N159" i="9"/>
  <c r="AP450" i="3"/>
  <c r="AP451" i="3" s="1"/>
  <c r="AP490" i="3"/>
  <c r="J231" i="12"/>
  <c r="V186" i="12"/>
  <c r="AC299" i="12"/>
  <c r="AC39" i="12"/>
  <c r="T85" i="10"/>
  <c r="I181" i="5"/>
  <c r="AA114" i="12"/>
  <c r="AA162" i="12"/>
  <c r="AG172" i="3"/>
  <c r="AG174" i="3" s="1"/>
  <c r="W85" i="5"/>
  <c r="W228" i="5" s="1"/>
  <c r="M244" i="13"/>
  <c r="BA186" i="3"/>
  <c r="K208" i="9"/>
  <c r="K305" i="9"/>
  <c r="AA245" i="12"/>
  <c r="AZ278" i="13"/>
  <c r="Z97" i="11"/>
  <c r="Z224" i="11"/>
  <c r="AV141" i="3"/>
  <c r="K86" i="10"/>
  <c r="K229" i="10" s="1"/>
  <c r="AA113" i="12"/>
  <c r="AA240" i="12" s="1"/>
  <c r="AA161" i="12"/>
  <c r="M84" i="5"/>
  <c r="M100" i="5" s="1"/>
  <c r="AO114" i="3"/>
  <c r="AO241" i="3" s="1"/>
  <c r="AO110" i="3"/>
  <c r="AO23" i="3" s="1"/>
  <c r="AO25" i="3" s="1"/>
  <c r="AO28" i="3" s="1"/>
  <c r="AO26" i="3" s="1"/>
  <c r="AO175" i="3" s="1"/>
  <c r="AO162" i="3"/>
  <c r="Y233" i="13"/>
  <c r="Y249" i="13" s="1"/>
  <c r="AJ172" i="3"/>
  <c r="AJ174" i="3" s="1"/>
  <c r="W95" i="9"/>
  <c r="AA311" i="10"/>
  <c r="AA214" i="10"/>
  <c r="I111" i="9"/>
  <c r="I159" i="9"/>
  <c r="AG166" i="6"/>
  <c r="AG182" i="6"/>
  <c r="AA184" i="12"/>
  <c r="AK299" i="3"/>
  <c r="AK379" i="3" s="1"/>
  <c r="AK427" i="3"/>
  <c r="AK300" i="3" s="1"/>
  <c r="AK380" i="3" s="1"/>
  <c r="AK298" i="3"/>
  <c r="AK378" i="3" s="1"/>
  <c r="F231" i="13"/>
  <c r="AE95" i="5"/>
  <c r="AE206" i="5"/>
  <c r="AE222" i="5" s="1"/>
  <c r="AG377" i="3"/>
  <c r="C118" i="12"/>
  <c r="C166" i="12"/>
  <c r="U169" i="6"/>
  <c r="U167" i="6"/>
  <c r="X115" i="5"/>
  <c r="X242" i="5" s="1"/>
  <c r="X163" i="5"/>
  <c r="AP187" i="3"/>
  <c r="BB139" i="3"/>
  <c r="BD139" i="3" s="1"/>
  <c r="AR212" i="3"/>
  <c r="AR217" i="3"/>
  <c r="AR210" i="3"/>
  <c r="AR220" i="3"/>
  <c r="AR236" i="3" s="1"/>
  <c r="AR215" i="3"/>
  <c r="AR218" i="3"/>
  <c r="AR234" i="3" s="1"/>
  <c r="AR213" i="3"/>
  <c r="AR219" i="3"/>
  <c r="AR235" i="3" s="1"/>
  <c r="AR209" i="3"/>
  <c r="AR126" i="3"/>
  <c r="AR216" i="3"/>
  <c r="AR214" i="3"/>
  <c r="AR211" i="3"/>
  <c r="AS237" i="3"/>
  <c r="D168" i="8"/>
  <c r="D184" i="8"/>
  <c r="AU500" i="3"/>
  <c r="BB66" i="3"/>
  <c r="U213" i="10"/>
  <c r="U310" i="10"/>
  <c r="G186" i="8"/>
  <c r="G171" i="8" s="1"/>
  <c r="X184" i="13"/>
  <c r="AQ267" i="3"/>
  <c r="AP267" i="3"/>
  <c r="AR266" i="3" s="1"/>
  <c r="AX130" i="3"/>
  <c r="BD186" i="13"/>
  <c r="K214" i="10"/>
  <c r="K311" i="10"/>
  <c r="D225" i="5"/>
  <c r="D241" i="5" s="1"/>
  <c r="AD96" i="5"/>
  <c r="AD207" i="5"/>
  <c r="C87" i="12"/>
  <c r="C103" i="12" s="1"/>
  <c r="AO120" i="3"/>
  <c r="AO247" i="3" s="1"/>
  <c r="AO168" i="3"/>
  <c r="AR497" i="3"/>
  <c r="O294" i="8"/>
  <c r="AA86" i="10"/>
  <c r="AA102" i="10" s="1"/>
  <c r="S181" i="6"/>
  <c r="AE90" i="13"/>
  <c r="AE106" i="13" s="1"/>
  <c r="W425" i="3"/>
  <c r="W296" i="3"/>
  <c r="W376" i="3" s="1"/>
  <c r="R239" i="9"/>
  <c r="AL185" i="13"/>
  <c r="BD185" i="3"/>
  <c r="AT185" i="13"/>
  <c r="AC112" i="5"/>
  <c r="AC160" i="5"/>
  <c r="N116" i="10"/>
  <c r="N164" i="10"/>
  <c r="T226" i="5"/>
  <c r="T83" i="5"/>
  <c r="AA101" i="10"/>
  <c r="AD187" i="3"/>
  <c r="BF187" i="3"/>
  <c r="O216" i="13"/>
  <c r="O393" i="13"/>
  <c r="Y111" i="9"/>
  <c r="Y159" i="9"/>
  <c r="I117" i="12"/>
  <c r="I165" i="12"/>
  <c r="H87" i="10"/>
  <c r="H103" i="10" s="1"/>
  <c r="H119" i="10" s="1"/>
  <c r="C215" i="12"/>
  <c r="C312" i="12"/>
  <c r="C116" i="10"/>
  <c r="C243" i="10" s="1"/>
  <c r="C164" i="10"/>
  <c r="N169" i="8"/>
  <c r="N185" i="8"/>
  <c r="O214" i="10"/>
  <c r="O311" i="10"/>
  <c r="P186" i="8"/>
  <c r="E182" i="6"/>
  <c r="E166" i="6"/>
  <c r="AT14" i="3"/>
  <c r="AT483" i="3" s="1"/>
  <c r="AT499" i="3" s="1"/>
  <c r="AV4" i="3"/>
  <c r="AU53" i="13"/>
  <c r="AU59" i="13" s="1"/>
  <c r="AY69" i="3"/>
  <c r="BA69" i="3" s="1"/>
  <c r="P227" i="5"/>
  <c r="P84" i="5"/>
  <c r="P100" i="5" s="1"/>
  <c r="AF171" i="3"/>
  <c r="AF187" i="3"/>
  <c r="BA52" i="3"/>
  <c r="AH186" i="13"/>
  <c r="BC188" i="3"/>
  <c r="AB426" i="3"/>
  <c r="L215" i="12"/>
  <c r="L312" i="12"/>
  <c r="G182" i="6"/>
  <c r="I115" i="5"/>
  <c r="I242" i="5" s="1"/>
  <c r="I163" i="5"/>
  <c r="AP228" i="3"/>
  <c r="AP292" i="3"/>
  <c r="AP372" i="3" s="1"/>
  <c r="AT425" i="3"/>
  <c r="J186" i="13"/>
  <c r="O242" i="5"/>
  <c r="M215" i="10"/>
  <c r="M312" i="10"/>
  <c r="R211" i="5"/>
  <c r="R308" i="5"/>
  <c r="B83" i="5"/>
  <c r="B99" i="5" s="1"/>
  <c r="S110" i="9"/>
  <c r="S237" i="9" s="1"/>
  <c r="S158" i="9"/>
  <c r="AQ426" i="3"/>
  <c r="AD181" i="5"/>
  <c r="I84" i="5"/>
  <c r="I100" i="5" s="1"/>
  <c r="AM170" i="8"/>
  <c r="AM172" i="8" s="1"/>
  <c r="AM186" i="8"/>
  <c r="AM171" i="8" s="1"/>
  <c r="V115" i="10"/>
  <c r="V242" i="10" s="1"/>
  <c r="V163" i="10"/>
  <c r="U211" i="5"/>
  <c r="U308" i="5"/>
  <c r="AD215" i="10"/>
  <c r="AD312" i="10"/>
  <c r="AT186" i="3"/>
  <c r="C214" i="10"/>
  <c r="C311" i="10"/>
  <c r="G165" i="5"/>
  <c r="G181" i="5"/>
  <c r="B179" i="9"/>
  <c r="AC183" i="10"/>
  <c r="AN120" i="3"/>
  <c r="AN168" i="3"/>
  <c r="X101" i="13"/>
  <c r="P94" i="9"/>
  <c r="L118" i="12"/>
  <c r="L245" i="12" s="1"/>
  <c r="L166" i="12"/>
  <c r="AO392" i="13"/>
  <c r="H169" i="8"/>
  <c r="H185" i="8"/>
  <c r="AG426" i="3"/>
  <c r="D187" i="3"/>
  <c r="D171" i="3" s="1"/>
  <c r="W118" i="12"/>
  <c r="W245" i="12" s="1"/>
  <c r="W166" i="12"/>
  <c r="BC271" i="13"/>
  <c r="F87" i="10"/>
  <c r="F103" i="10" s="1"/>
  <c r="F119" i="10" s="1"/>
  <c r="H171" i="3"/>
  <c r="H187" i="3"/>
  <c r="N227" i="10"/>
  <c r="N5" i="4"/>
  <c r="AV53" i="13"/>
  <c r="D229" i="10"/>
  <c r="D245" i="10" s="1"/>
  <c r="AG87" i="13"/>
  <c r="AG103" i="13" s="1"/>
  <c r="AY272" i="13"/>
  <c r="R117" i="10"/>
  <c r="R244" i="10" s="1"/>
  <c r="R165" i="10"/>
  <c r="T313" i="8"/>
  <c r="T298" i="8" s="1"/>
  <c r="G111" i="9"/>
  <c r="G159" i="9"/>
  <c r="T165" i="6"/>
  <c r="T181" i="6"/>
  <c r="Y181" i="5"/>
  <c r="H292" i="6"/>
  <c r="H308" i="6"/>
  <c r="N185" i="13"/>
  <c r="V104" i="12"/>
  <c r="Z117" i="13"/>
  <c r="Z165" i="13"/>
  <c r="D217" i="12"/>
  <c r="D218" i="12"/>
  <c r="L115" i="5"/>
  <c r="L163" i="5"/>
  <c r="AE81" i="5"/>
  <c r="BA133" i="13"/>
  <c r="BC133" i="13" s="1"/>
  <c r="R240" i="5"/>
  <c r="AB185" i="13"/>
  <c r="AB169" i="13" s="1"/>
  <c r="K426" i="3"/>
  <c r="C426" i="3"/>
  <c r="H212" i="5"/>
  <c r="H309" i="5"/>
  <c r="AW188" i="3"/>
  <c r="C299" i="8"/>
  <c r="C301" i="8" s="1"/>
  <c r="AL294" i="13"/>
  <c r="AL214" i="13" s="1"/>
  <c r="AL297" i="13"/>
  <c r="AL289" i="13"/>
  <c r="AL209" i="13" s="1"/>
  <c r="AL290" i="13"/>
  <c r="AL210" i="13" s="1"/>
  <c r="AL292" i="13"/>
  <c r="AL212" i="13" s="1"/>
  <c r="AL288" i="13"/>
  <c r="AL208" i="13" s="1"/>
  <c r="AL293" i="13"/>
  <c r="AL213" i="13" s="1"/>
  <c r="AL291" i="13"/>
  <c r="AL211" i="13" s="1"/>
  <c r="AL295" i="13"/>
  <c r="AL215" i="13" s="1"/>
  <c r="AL287" i="13"/>
  <c r="AL207" i="13" s="1"/>
  <c r="AL298" i="13"/>
  <c r="AL296" i="13"/>
  <c r="AW132" i="13"/>
  <c r="AX134" i="3"/>
  <c r="AS460" i="3"/>
  <c r="AJ118" i="13"/>
  <c r="AJ166" i="13"/>
  <c r="F212" i="5"/>
  <c r="F309" i="5"/>
  <c r="Y170" i="3"/>
  <c r="Y186" i="3"/>
  <c r="P207" i="9"/>
  <c r="P304" i="9"/>
  <c r="W166" i="6"/>
  <c r="W182" i="6"/>
  <c r="D87" i="10"/>
  <c r="AM313" i="8"/>
  <c r="AM298" i="8" s="1"/>
  <c r="G86" i="5"/>
  <c r="G102" i="5" s="1"/>
  <c r="G118" i="5" s="1"/>
  <c r="AA112" i="5"/>
  <c r="AA239" i="5" s="1"/>
  <c r="AA160" i="5"/>
  <c r="J426" i="3"/>
  <c r="Y169" i="3"/>
  <c r="AN116" i="3"/>
  <c r="AN243" i="3" s="1"/>
  <c r="AN164" i="3"/>
  <c r="M83" i="9"/>
  <c r="M226" i="9" s="1"/>
  <c r="B208" i="9"/>
  <c r="B305" i="9"/>
  <c r="AH181" i="6"/>
  <c r="P79" i="9"/>
  <c r="P95" i="9" s="1"/>
  <c r="W165" i="6"/>
  <c r="AA238" i="5"/>
  <c r="AW21" i="3"/>
  <c r="AZ84" i="3"/>
  <c r="AW458" i="3"/>
  <c r="AY84" i="3"/>
  <c r="AW93" i="3"/>
  <c r="AW484" i="3" s="1"/>
  <c r="L229" i="13"/>
  <c r="AZ52" i="3"/>
  <c r="AG309" i="6"/>
  <c r="AG293" i="6"/>
  <c r="P177" i="9"/>
  <c r="R81" i="9"/>
  <c r="B91" i="13"/>
  <c r="B107" i="13" s="1"/>
  <c r="B123" i="13" s="1"/>
  <c r="BF83" i="3"/>
  <c r="AC215" i="10"/>
  <c r="AC312" i="10"/>
  <c r="AQ281" i="3"/>
  <c r="AS281" i="3"/>
  <c r="AO284" i="3"/>
  <c r="O12" i="4" s="1"/>
  <c r="AR281" i="3"/>
  <c r="BG392" i="13"/>
  <c r="J217" i="12"/>
  <c r="J218" i="12"/>
  <c r="Z79" i="9"/>
  <c r="E216" i="12"/>
  <c r="E313" i="12"/>
  <c r="AM392" i="13"/>
  <c r="N215" i="13"/>
  <c r="N392" i="13"/>
  <c r="AS186" i="3"/>
  <c r="G177" i="9"/>
  <c r="AH164" i="6"/>
  <c r="K183" i="10"/>
  <c r="I185" i="8"/>
  <c r="X295" i="8"/>
  <c r="X311" i="8"/>
  <c r="T104" i="12"/>
  <c r="K115" i="5"/>
  <c r="K163" i="5"/>
  <c r="O228" i="10"/>
  <c r="M229" i="12"/>
  <c r="W80" i="9"/>
  <c r="W223" i="9" s="1"/>
  <c r="AH312" i="8"/>
  <c r="W230" i="12"/>
  <c r="Z216" i="10"/>
  <c r="Z217" i="10"/>
  <c r="AY156" i="3"/>
  <c r="AX156" i="3"/>
  <c r="X184" i="10"/>
  <c r="BA138" i="13"/>
  <c r="AW281" i="13"/>
  <c r="AM493" i="3"/>
  <c r="Q242" i="10"/>
  <c r="E246" i="13"/>
  <c r="L182" i="5"/>
  <c r="AG292" i="6"/>
  <c r="G117" i="12"/>
  <c r="G165" i="12"/>
  <c r="N226" i="5"/>
  <c r="W186" i="3"/>
  <c r="S212" i="5"/>
  <c r="S309" i="5"/>
  <c r="BG83" i="3"/>
  <c r="AA86" i="11"/>
  <c r="AA102" i="11" s="1"/>
  <c r="AC87" i="10"/>
  <c r="M177" i="9"/>
  <c r="S182" i="5"/>
  <c r="L426" i="3"/>
  <c r="O215" i="12"/>
  <c r="O312" i="12"/>
  <c r="AH308" i="6"/>
  <c r="AK88" i="13"/>
  <c r="AK104" i="13" s="1"/>
  <c r="O308" i="6"/>
  <c r="AF244" i="13"/>
  <c r="N87" i="13"/>
  <c r="N103" i="13" s="1"/>
  <c r="Z110" i="9"/>
  <c r="Z158" i="9"/>
  <c r="H183" i="10"/>
  <c r="AS59" i="13"/>
  <c r="Y169" i="12"/>
  <c r="Y185" i="12"/>
  <c r="W181" i="5"/>
  <c r="AD207" i="9"/>
  <c r="AD304" i="9"/>
  <c r="X102" i="10"/>
  <c r="AZ56" i="13"/>
  <c r="BB56" i="13" s="1"/>
  <c r="BE56" i="13" s="1"/>
  <c r="W237" i="9"/>
  <c r="C117" i="10"/>
  <c r="C165" i="10"/>
  <c r="T296" i="8"/>
  <c r="AO186" i="3"/>
  <c r="G222" i="9"/>
  <c r="AT280" i="13"/>
  <c r="U170" i="8"/>
  <c r="U186" i="8"/>
  <c r="U171" i="8" s="1"/>
  <c r="T164" i="6"/>
  <c r="H291" i="6"/>
  <c r="K171" i="3"/>
  <c r="K187" i="3"/>
  <c r="Z228" i="13"/>
  <c r="D89" i="12"/>
  <c r="D105" i="12" s="1"/>
  <c r="D121" i="12" s="1"/>
  <c r="AE94" i="5"/>
  <c r="AE205" i="5"/>
  <c r="AE221" i="5" s="1"/>
  <c r="T81" i="9"/>
  <c r="T224" i="9" s="1"/>
  <c r="AE297" i="8"/>
  <c r="AE313" i="8"/>
  <c r="AE298" i="8" s="1"/>
  <c r="AY136" i="3"/>
  <c r="AY141" i="3" s="1"/>
  <c r="AZ136" i="3"/>
  <c r="AW130" i="13"/>
  <c r="AY130" i="13" s="1"/>
  <c r="S118" i="13"/>
  <c r="S166" i="13"/>
  <c r="G426" i="3"/>
  <c r="AB168" i="13"/>
  <c r="K297" i="3"/>
  <c r="K377" i="3" s="1"/>
  <c r="C297" i="3"/>
  <c r="C377" i="3" s="1"/>
  <c r="H84" i="5"/>
  <c r="H100" i="5" s="1"/>
  <c r="BD53" i="3"/>
  <c r="C297" i="8"/>
  <c r="L186" i="13"/>
  <c r="AX133" i="3"/>
  <c r="AZ133" i="3" s="1"/>
  <c r="P166" i="6"/>
  <c r="P182" i="6"/>
  <c r="AG118" i="13"/>
  <c r="AG166" i="13"/>
  <c r="E185" i="8"/>
  <c r="K296" i="6"/>
  <c r="G214" i="5"/>
  <c r="G215" i="5"/>
  <c r="G119" i="13"/>
  <c r="G167" i="13"/>
  <c r="T115" i="10"/>
  <c r="T242" i="10" s="1"/>
  <c r="T163" i="10"/>
  <c r="AT262" i="13"/>
  <c r="AW262" i="13" s="1"/>
  <c r="U85" i="10"/>
  <c r="D236" i="9"/>
  <c r="AK80" i="13"/>
  <c r="AK96" i="13" s="1"/>
  <c r="Z185" i="12"/>
  <c r="AG215" i="13"/>
  <c r="AG392" i="13"/>
  <c r="K294" i="6"/>
  <c r="AF229" i="13"/>
  <c r="AF245" i="13" s="1"/>
  <c r="L242" i="5"/>
  <c r="G230" i="13"/>
  <c r="G246" i="13" s="1"/>
  <c r="U227" i="10"/>
  <c r="U243" i="10" s="1"/>
  <c r="R426" i="3"/>
  <c r="P170" i="3"/>
  <c r="P186" i="3"/>
  <c r="AJ245" i="13"/>
  <c r="AX455" i="3"/>
  <c r="BC66" i="3"/>
  <c r="AZ66" i="3"/>
  <c r="AF185" i="8"/>
  <c r="I308" i="6"/>
  <c r="O117" i="10"/>
  <c r="O165" i="10"/>
  <c r="W208" i="9"/>
  <c r="W305" i="9"/>
  <c r="H228" i="12"/>
  <c r="W119" i="12"/>
  <c r="W167" i="12"/>
  <c r="AQ185" i="13"/>
  <c r="AJ226" i="13"/>
  <c r="AN391" i="13"/>
  <c r="AB166" i="6"/>
  <c r="AB182" i="6"/>
  <c r="AZ69" i="3"/>
  <c r="V113" i="5"/>
  <c r="V240" i="5" s="1"/>
  <c r="V161" i="5"/>
  <c r="R117" i="13"/>
  <c r="R244" i="13" s="1"/>
  <c r="R165" i="13"/>
  <c r="M118" i="12"/>
  <c r="M166" i="12"/>
  <c r="H178" i="9"/>
  <c r="N213" i="10"/>
  <c r="N310" i="10"/>
  <c r="W185" i="13"/>
  <c r="BB271" i="13"/>
  <c r="Z88" i="10"/>
  <c r="Z104" i="10" s="1"/>
  <c r="Z120" i="10" s="1"/>
  <c r="E112" i="9"/>
  <c r="E160" i="9"/>
  <c r="AZ58" i="13"/>
  <c r="B87" i="12"/>
  <c r="B103" i="12" s="1"/>
  <c r="S115" i="5"/>
  <c r="S242" i="5" s="1"/>
  <c r="S163" i="5"/>
  <c r="M187" i="3"/>
  <c r="K117" i="10"/>
  <c r="K244" i="10" s="1"/>
  <c r="K165" i="10"/>
  <c r="R166" i="6"/>
  <c r="R182" i="6"/>
  <c r="U244" i="13"/>
  <c r="BD260" i="13"/>
  <c r="BF260" i="13" s="1"/>
  <c r="N115" i="5"/>
  <c r="N163" i="5"/>
  <c r="S227" i="5"/>
  <c r="S84" i="5"/>
  <c r="S100" i="5" s="1"/>
  <c r="AA85" i="11"/>
  <c r="AA101" i="11" s="1"/>
  <c r="L89" i="10"/>
  <c r="L105" i="10" s="1"/>
  <c r="L121" i="10" s="1"/>
  <c r="AP284" i="3"/>
  <c r="J117" i="10"/>
  <c r="J244" i="10" s="1"/>
  <c r="J165" i="10"/>
  <c r="BB56" i="3"/>
  <c r="BD56" i="3" s="1"/>
  <c r="O87" i="12"/>
  <c r="AH291" i="6"/>
  <c r="AK86" i="13"/>
  <c r="AK102" i="13" s="1"/>
  <c r="O291" i="6"/>
  <c r="AC169" i="8"/>
  <c r="AC185" i="8"/>
  <c r="BC75" i="3"/>
  <c r="BE75" i="3" s="1"/>
  <c r="X231" i="12"/>
  <c r="X247" i="12" s="1"/>
  <c r="Q110" i="9"/>
  <c r="Q237" i="9" s="1"/>
  <c r="Q158" i="9"/>
  <c r="Z221" i="9"/>
  <c r="BB148" i="3"/>
  <c r="BD148" i="3" s="1"/>
  <c r="Y168" i="12"/>
  <c r="AD79" i="9"/>
  <c r="AD95" i="9" s="1"/>
  <c r="X229" i="10"/>
  <c r="BA392" i="13"/>
  <c r="BA257" i="3"/>
  <c r="Q207" i="9"/>
  <c r="Q304" i="9"/>
  <c r="C228" i="10"/>
  <c r="C244" i="10" s="1"/>
  <c r="BD133" i="13"/>
  <c r="BB133" i="13"/>
  <c r="AO169" i="3"/>
  <c r="AS184" i="13"/>
  <c r="AQ461" i="3"/>
  <c r="U169" i="8"/>
  <c r="AB185" i="12"/>
  <c r="AN219" i="13"/>
  <c r="AN35" i="13"/>
  <c r="AN41" i="13" s="1"/>
  <c r="AN36" i="13" s="1"/>
  <c r="K170" i="3"/>
  <c r="Y177" i="9"/>
  <c r="AO297" i="8"/>
  <c r="AO299" i="8" s="1"/>
  <c r="AO301" i="8" s="1"/>
  <c r="AO313" i="8"/>
  <c r="AO298" i="8" s="1"/>
  <c r="AU280" i="13"/>
  <c r="D182" i="6"/>
  <c r="D166" i="6"/>
  <c r="AE96" i="5"/>
  <c r="AE207" i="5"/>
  <c r="AE223" i="5" s="1"/>
  <c r="T306" i="9"/>
  <c r="T209" i="9"/>
  <c r="AE296" i="8"/>
  <c r="AN119" i="3"/>
  <c r="AN167" i="3"/>
  <c r="S229" i="13"/>
  <c r="G297" i="3"/>
  <c r="G377" i="3" s="1"/>
  <c r="C184" i="10"/>
  <c r="V98" i="5"/>
  <c r="AB217" i="12"/>
  <c r="AB218" i="12"/>
  <c r="C212" i="5"/>
  <c r="C309" i="5"/>
  <c r="J246" i="12"/>
  <c r="C91" i="13"/>
  <c r="C107" i="13" s="1"/>
  <c r="Y91" i="12"/>
  <c r="P165" i="6"/>
  <c r="AG229" i="13"/>
  <c r="AF294" i="6"/>
  <c r="AM186" i="3"/>
  <c r="E168" i="8"/>
  <c r="N184" i="12"/>
  <c r="AN118" i="3"/>
  <c r="AN245" i="3" s="1"/>
  <c r="AN166" i="3"/>
  <c r="L118" i="13"/>
  <c r="L166" i="13"/>
  <c r="R306" i="9"/>
  <c r="R209" i="9"/>
  <c r="E88" i="12"/>
  <c r="E104" i="12" s="1"/>
  <c r="E120" i="12" s="1"/>
  <c r="AB296" i="12"/>
  <c r="AB216" i="12" s="1"/>
  <c r="AB293" i="12"/>
  <c r="AB213" i="12" s="1"/>
  <c r="AB294" i="12"/>
  <c r="AB214" i="12" s="1"/>
  <c r="AB295" i="12"/>
  <c r="AB215" i="12" s="1"/>
  <c r="AB291" i="12"/>
  <c r="AB211" i="12" s="1"/>
  <c r="AB287" i="12"/>
  <c r="AB207" i="12" s="1"/>
  <c r="AB290" i="12"/>
  <c r="AB210" i="12" s="1"/>
  <c r="AB292" i="12"/>
  <c r="AB212" i="12" s="1"/>
  <c r="AB298" i="12"/>
  <c r="AB288" i="12"/>
  <c r="AB208" i="12" s="1"/>
  <c r="AB297" i="12"/>
  <c r="AB289" i="12"/>
  <c r="AB209" i="12" s="1"/>
  <c r="BC392" i="13"/>
  <c r="L177" i="9"/>
  <c r="D118" i="10"/>
  <c r="D166" i="10"/>
  <c r="P182" i="5"/>
  <c r="Y98" i="5"/>
  <c r="AP623" i="3"/>
  <c r="AP627" i="3"/>
  <c r="AP626" i="3"/>
  <c r="AP622" i="3"/>
  <c r="AP625" i="3"/>
  <c r="AP624" i="3"/>
  <c r="AP620" i="3"/>
  <c r="AP621" i="3"/>
  <c r="AQ632" i="3"/>
  <c r="AV500" i="3"/>
  <c r="Z103" i="10"/>
  <c r="N118" i="12"/>
  <c r="N245" i="12" s="1"/>
  <c r="N166" i="12"/>
  <c r="W89" i="13"/>
  <c r="W232" i="13" s="1"/>
  <c r="E293" i="6"/>
  <c r="E309" i="6"/>
  <c r="N85" i="10"/>
  <c r="AA208" i="9"/>
  <c r="AA305" i="9"/>
  <c r="BA186" i="13"/>
  <c r="B312" i="12"/>
  <c r="B215" i="12"/>
  <c r="AC293" i="6"/>
  <c r="AC309" i="6"/>
  <c r="AF297" i="8"/>
  <c r="AF313" i="8"/>
  <c r="AF298" i="8" s="1"/>
  <c r="AF89" i="5"/>
  <c r="AF15" i="5"/>
  <c r="AR264" i="3"/>
  <c r="AS264" i="3"/>
  <c r="X217" i="12"/>
  <c r="X218" i="12"/>
  <c r="BD392" i="13"/>
  <c r="AA215" i="12"/>
  <c r="AA312" i="12"/>
  <c r="L233" i="10"/>
  <c r="L249" i="10" s="1"/>
  <c r="L90" i="10"/>
  <c r="L106" i="10" s="1"/>
  <c r="L122" i="10" s="1"/>
  <c r="L212" i="5"/>
  <c r="L309" i="5"/>
  <c r="AE166" i="6"/>
  <c r="AE182" i="6"/>
  <c r="Q87" i="13"/>
  <c r="AW53" i="13"/>
  <c r="AK225" i="13"/>
  <c r="AK82" i="13"/>
  <c r="AK98" i="13" s="1"/>
  <c r="M118" i="10"/>
  <c r="M166" i="10"/>
  <c r="BC72" i="3"/>
  <c r="I117" i="10"/>
  <c r="I165" i="10"/>
  <c r="Q89" i="12"/>
  <c r="AN313" i="8"/>
  <c r="AN298" i="8" s="1"/>
  <c r="AQ393" i="13"/>
  <c r="AV132" i="13"/>
  <c r="Q79" i="9"/>
  <c r="Q95" i="9" s="1"/>
  <c r="V182" i="6"/>
  <c r="V166" i="6"/>
  <c r="BE393" i="13"/>
  <c r="AN244" i="3"/>
  <c r="N184" i="10"/>
  <c r="BB72" i="3"/>
  <c r="BC58" i="13"/>
  <c r="Q182" i="5"/>
  <c r="AR266" i="13"/>
  <c r="D231" i="12"/>
  <c r="D247" i="12" s="1"/>
  <c r="J296" i="6"/>
  <c r="K166" i="6"/>
  <c r="K182" i="6"/>
  <c r="AN110" i="3"/>
  <c r="AN23" i="3" s="1"/>
  <c r="AN25" i="3" s="1"/>
  <c r="AN28" i="3" s="1"/>
  <c r="AN26" i="3" s="1"/>
  <c r="AN175" i="3" s="1"/>
  <c r="AN114" i="3"/>
  <c r="AN241" i="3" s="1"/>
  <c r="AN162" i="3"/>
  <c r="AX52" i="13"/>
  <c r="L186" i="12"/>
  <c r="AD182" i="6"/>
  <c r="AD166" i="6"/>
  <c r="D185" i="12"/>
  <c r="T170" i="3"/>
  <c r="T186" i="3"/>
  <c r="W178" i="9"/>
  <c r="S296" i="8"/>
  <c r="S312" i="8"/>
  <c r="M244" i="10"/>
  <c r="AU141" i="3"/>
  <c r="C84" i="5"/>
  <c r="C100" i="5" s="1"/>
  <c r="C90" i="13"/>
  <c r="C106" i="13" s="1"/>
  <c r="Y233" i="12"/>
  <c r="Y249" i="12" s="1"/>
  <c r="Y90" i="12"/>
  <c r="Y106" i="12" s="1"/>
  <c r="Y122" i="12" s="1"/>
  <c r="N112" i="9"/>
  <c r="N239" i="9" s="1"/>
  <c r="N160" i="9"/>
  <c r="AM169" i="3"/>
  <c r="AU235" i="13"/>
  <c r="BC56" i="13"/>
  <c r="AU257" i="13"/>
  <c r="AX257" i="13" s="1"/>
  <c r="L172" i="3"/>
  <c r="L188" i="3"/>
  <c r="L173" i="3" s="1"/>
  <c r="AE93" i="5"/>
  <c r="AE204" i="5"/>
  <c r="E81" i="9"/>
  <c r="E97" i="9" s="1"/>
  <c r="U120" i="12"/>
  <c r="U168" i="12"/>
  <c r="J181" i="5"/>
  <c r="G117" i="10"/>
  <c r="G244" i="10" s="1"/>
  <c r="G165" i="10"/>
  <c r="P214" i="12"/>
  <c r="P311" i="12"/>
  <c r="AA115" i="12"/>
  <c r="AA163" i="12"/>
  <c r="C181" i="5"/>
  <c r="AP12" i="13"/>
  <c r="AO92" i="13"/>
  <c r="AO33" i="13"/>
  <c r="AC183" i="11"/>
  <c r="H182" i="6"/>
  <c r="H166" i="6"/>
  <c r="AN115" i="3"/>
  <c r="AN163" i="3"/>
  <c r="AZ425" i="3"/>
  <c r="C304" i="9"/>
  <c r="C207" i="9"/>
  <c r="D168" i="12"/>
  <c r="C185" i="12"/>
  <c r="Z97" i="5"/>
  <c r="Z224" i="5"/>
  <c r="D298" i="3"/>
  <c r="D378" i="3" s="1"/>
  <c r="D426" i="3"/>
  <c r="Z178" i="9"/>
  <c r="AA111" i="9"/>
  <c r="AA238" i="9" s="1"/>
  <c r="AA159" i="9"/>
  <c r="L308" i="6"/>
  <c r="H181" i="5"/>
  <c r="P87" i="13"/>
  <c r="P103" i="13" s="1"/>
  <c r="X87" i="10"/>
  <c r="X103" i="10" s="1"/>
  <c r="Q293" i="6"/>
  <c r="Q309" i="6"/>
  <c r="AA170" i="13"/>
  <c r="AA172" i="13" s="1"/>
  <c r="AA186" i="13"/>
  <c r="AA171" i="13" s="1"/>
  <c r="P86" i="12"/>
  <c r="P102" i="12" s="1"/>
  <c r="AI427" i="3"/>
  <c r="AI300" i="3" s="1"/>
  <c r="AI380" i="3" s="1"/>
  <c r="BD51" i="3"/>
  <c r="U242" i="10"/>
  <c r="AU131" i="13"/>
  <c r="P308" i="6"/>
  <c r="Q298" i="3"/>
  <c r="Q378" i="3" s="1"/>
  <c r="Q426" i="3"/>
  <c r="AU262" i="13"/>
  <c r="AN660" i="3"/>
  <c r="AN656" i="3"/>
  <c r="AN642" i="3"/>
  <c r="AN663" i="3"/>
  <c r="AN637" i="3"/>
  <c r="AN645" i="3"/>
  <c r="AN655" i="3"/>
  <c r="AN641" i="3"/>
  <c r="AN659" i="3"/>
  <c r="AN636" i="3"/>
  <c r="AN662" i="3"/>
  <c r="AN654" i="3"/>
  <c r="AN644" i="3"/>
  <c r="AN640" i="3"/>
  <c r="AN653" i="3"/>
  <c r="AN628" i="3"/>
  <c r="AN661" i="3"/>
  <c r="AN657" i="3"/>
  <c r="AN658" i="3"/>
  <c r="AN646" i="3"/>
  <c r="AN647" i="3"/>
  <c r="AN639" i="3"/>
  <c r="AN631" i="3"/>
  <c r="AN643" i="3"/>
  <c r="AN630" i="3"/>
  <c r="AN638" i="3"/>
  <c r="AN629" i="3"/>
  <c r="AN652" i="3"/>
  <c r="AO648" i="3"/>
  <c r="V213" i="10"/>
  <c r="V310" i="10"/>
  <c r="E214" i="10"/>
  <c r="E311" i="10"/>
  <c r="AA79" i="11"/>
  <c r="AA222" i="11" s="1"/>
  <c r="W293" i="6"/>
  <c r="W309" i="6"/>
  <c r="B232" i="13"/>
  <c r="B248" i="13" s="1"/>
  <c r="AK81" i="13"/>
  <c r="AK97" i="13" s="1"/>
  <c r="X185" i="12"/>
  <c r="D185" i="10"/>
  <c r="AV152" i="3"/>
  <c r="BA72" i="3"/>
  <c r="S111" i="9"/>
  <c r="S238" i="9" s="1"/>
  <c r="S159" i="9"/>
  <c r="AX130" i="13"/>
  <c r="M229" i="13"/>
  <c r="K116" i="10"/>
  <c r="K243" i="10" s="1"/>
  <c r="K164" i="10"/>
  <c r="F207" i="9"/>
  <c r="F304" i="9"/>
  <c r="N6" i="4"/>
  <c r="N13" i="4" s="1"/>
  <c r="J86" i="10"/>
  <c r="AY74" i="3"/>
  <c r="BA74" i="3" s="1"/>
  <c r="C186" i="3"/>
  <c r="C170" i="3" s="1"/>
  <c r="BA425" i="3"/>
  <c r="M87" i="13"/>
  <c r="M230" i="13" s="1"/>
  <c r="AD229" i="10"/>
  <c r="AD245" i="10" s="1"/>
  <c r="Z376" i="3"/>
  <c r="AD81" i="5"/>
  <c r="AM427" i="3"/>
  <c r="AA172" i="3"/>
  <c r="AA174" i="3" s="1"/>
  <c r="AA226" i="12"/>
  <c r="AJ112" i="13"/>
  <c r="AJ160" i="13"/>
  <c r="AW54" i="3"/>
  <c r="H165" i="6"/>
  <c r="BF263" i="13"/>
  <c r="AU264" i="13"/>
  <c r="Q182" i="6"/>
  <c r="AB239" i="5"/>
  <c r="C79" i="9"/>
  <c r="C95" i="9" s="1"/>
  <c r="S244" i="13"/>
  <c r="AU134" i="13"/>
  <c r="AX134" i="13"/>
  <c r="T113" i="5"/>
  <c r="T240" i="5" s="1"/>
  <c r="T161" i="5"/>
  <c r="Z229" i="13"/>
  <c r="Z86" i="13"/>
  <c r="Z102" i="13" s="1"/>
  <c r="D297" i="3"/>
  <c r="D377" i="3" s="1"/>
  <c r="T170" i="8"/>
  <c r="T172" i="8" s="1"/>
  <c r="AR426" i="3"/>
  <c r="AH217" i="13"/>
  <c r="AH218" i="13"/>
  <c r="F186" i="13"/>
  <c r="V116" i="10"/>
  <c r="V243" i="10" s="1"/>
  <c r="V164" i="10"/>
  <c r="AD111" i="5"/>
  <c r="AD238" i="5" s="1"/>
  <c r="AD159" i="5"/>
  <c r="B181" i="5"/>
  <c r="J313" i="8"/>
  <c r="BA136" i="13"/>
  <c r="V184" i="10"/>
  <c r="B80" i="9"/>
  <c r="F84" i="5"/>
  <c r="F100" i="5" s="1"/>
  <c r="AS266" i="3"/>
  <c r="AQ266" i="3"/>
  <c r="AP266" i="3"/>
  <c r="Q186" i="8"/>
  <c r="Q171" i="8" s="1"/>
  <c r="Y292" i="6"/>
  <c r="Y308" i="6"/>
  <c r="Q215" i="13"/>
  <c r="Q392" i="13"/>
  <c r="AR282" i="13"/>
  <c r="AU274" i="13"/>
  <c r="AT274" i="13"/>
  <c r="AW274" i="13" s="1"/>
  <c r="AL426" i="3"/>
  <c r="AL298" i="3" s="1"/>
  <c r="AL378" i="3" s="1"/>
  <c r="AT278" i="3"/>
  <c r="AV278" i="3"/>
  <c r="AU278" i="3"/>
  <c r="AS278" i="3"/>
  <c r="I247" i="13"/>
  <c r="AJ184" i="13"/>
  <c r="W216" i="12"/>
  <c r="W313" i="12"/>
  <c r="AB184" i="11"/>
  <c r="AO117" i="3"/>
  <c r="AO244" i="3" s="1"/>
  <c r="AO165" i="3"/>
  <c r="V228" i="10"/>
  <c r="V85" i="10"/>
  <c r="F183" i="10"/>
  <c r="X163" i="9"/>
  <c r="X165" i="9" s="1"/>
  <c r="E86" i="10"/>
  <c r="AC181" i="5"/>
  <c r="AD247" i="13"/>
  <c r="D304" i="9"/>
  <c r="D207" i="9"/>
  <c r="AV131" i="13"/>
  <c r="AU188" i="3"/>
  <c r="H120" i="13"/>
  <c r="H168" i="13"/>
  <c r="AK83" i="13"/>
  <c r="AK99" i="13" s="1"/>
  <c r="AN46" i="3"/>
  <c r="AN36" i="3"/>
  <c r="AN40" i="3" s="1"/>
  <c r="AN42" i="3" s="1"/>
  <c r="AN413" i="3" s="1"/>
  <c r="J209" i="9"/>
  <c r="J306" i="9"/>
  <c r="Z182" i="6"/>
  <c r="Z166" i="6" s="1"/>
  <c r="D309" i="6"/>
  <c r="S185" i="10"/>
  <c r="F79" i="9"/>
  <c r="R185" i="8"/>
  <c r="J214" i="10"/>
  <c r="J311" i="10"/>
  <c r="P183" i="10"/>
  <c r="BF58" i="3"/>
  <c r="X182" i="6"/>
  <c r="AN185" i="8"/>
  <c r="Y113" i="5"/>
  <c r="Y240" i="5" s="1"/>
  <c r="Y161" i="5"/>
  <c r="AZ138" i="13"/>
  <c r="AG313" i="8"/>
  <c r="AG298" i="8" s="1"/>
  <c r="AJ223" i="13"/>
  <c r="AJ239" i="13" s="1"/>
  <c r="AX273" i="3"/>
  <c r="AB101" i="10"/>
  <c r="M312" i="12"/>
  <c r="M215" i="12"/>
  <c r="G214" i="12"/>
  <c r="G311" i="12"/>
  <c r="Q165" i="6"/>
  <c r="Q299" i="8"/>
  <c r="Q301" i="8" s="1"/>
  <c r="AB112" i="5"/>
  <c r="AB160" i="5"/>
  <c r="Q244" i="13"/>
  <c r="B88" i="10"/>
  <c r="R246" i="12"/>
  <c r="AV134" i="13"/>
  <c r="C241" i="5"/>
  <c r="V185" i="13"/>
  <c r="I182" i="6"/>
  <c r="I166" i="6" s="1"/>
  <c r="Z214" i="13"/>
  <c r="Z391" i="13"/>
  <c r="AZ188" i="3"/>
  <c r="AZ132" i="3"/>
  <c r="AH89" i="13"/>
  <c r="AH105" i="13" s="1"/>
  <c r="AX152" i="3"/>
  <c r="S89" i="12"/>
  <c r="S105" i="12" s="1"/>
  <c r="S232" i="12"/>
  <c r="AY49" i="13"/>
  <c r="AC207" i="9"/>
  <c r="AC304" i="9"/>
  <c r="P215" i="10"/>
  <c r="P312" i="10"/>
  <c r="G88" i="13"/>
  <c r="K177" i="9"/>
  <c r="S217" i="12"/>
  <c r="S218" i="12"/>
  <c r="BA92" i="3"/>
  <c r="AF118" i="13"/>
  <c r="AF166" i="13"/>
  <c r="U116" i="10"/>
  <c r="U164" i="10"/>
  <c r="AX467" i="3"/>
  <c r="BA55" i="3"/>
  <c r="D295" i="8"/>
  <c r="D311" i="8"/>
  <c r="P101" i="12"/>
  <c r="AM474" i="3"/>
  <c r="AN472" i="3"/>
  <c r="AO472" i="3" s="1"/>
  <c r="AD177" i="9"/>
  <c r="X312" i="10"/>
  <c r="X215" i="10"/>
  <c r="AA82" i="11"/>
  <c r="AA98" i="11" s="1"/>
  <c r="AE183" i="5"/>
  <c r="M118" i="13"/>
  <c r="M166" i="13"/>
  <c r="M215" i="13"/>
  <c r="M392" i="13"/>
  <c r="AC208" i="5"/>
  <c r="AC224" i="5" s="1"/>
  <c r="I311" i="8"/>
  <c r="L117" i="12"/>
  <c r="L244" i="12" s="1"/>
  <c r="L165" i="12"/>
  <c r="AA117" i="12"/>
  <c r="AA244" i="12" s="1"/>
  <c r="AA165" i="12"/>
  <c r="AV73" i="3"/>
  <c r="AY73" i="3" s="1"/>
  <c r="AW73" i="3"/>
  <c r="AT77" i="3"/>
  <c r="AT481" i="3" s="1"/>
  <c r="AT468" i="3"/>
  <c r="N12" i="4"/>
  <c r="P244" i="10"/>
  <c r="R120" i="12"/>
  <c r="R168" i="12"/>
  <c r="BE185" i="3"/>
  <c r="AA81" i="11"/>
  <c r="AA97" i="11" s="1"/>
  <c r="C115" i="5"/>
  <c r="C163" i="5"/>
  <c r="AC222" i="5"/>
  <c r="D178" i="9"/>
  <c r="BF82" i="3"/>
  <c r="Y80" i="9"/>
  <c r="Y96" i="9" s="1"/>
  <c r="Z309" i="6"/>
  <c r="Z184" i="11"/>
  <c r="G86" i="12"/>
  <c r="U294" i="6"/>
  <c r="U310" i="6"/>
  <c r="U295" i="6" s="1"/>
  <c r="B216" i="10"/>
  <c r="B217" i="10"/>
  <c r="B182" i="6"/>
  <c r="AC375" i="3"/>
  <c r="AB222" i="9"/>
  <c r="AB238" i="9" s="1"/>
  <c r="H214" i="12"/>
  <c r="H311" i="12"/>
  <c r="I214" i="12"/>
  <c r="I311" i="12"/>
  <c r="M182" i="5"/>
  <c r="AO116" i="3"/>
  <c r="AO243" i="3" s="1"/>
  <c r="AO164" i="3"/>
  <c r="J183" i="10"/>
  <c r="K118" i="13"/>
  <c r="K166" i="13"/>
  <c r="H427" i="3"/>
  <c r="AA83" i="11"/>
  <c r="AA99" i="11" s="1"/>
  <c r="AC425" i="3"/>
  <c r="O177" i="9"/>
  <c r="O161" i="9" s="1"/>
  <c r="S185" i="13"/>
  <c r="X425" i="3"/>
  <c r="AK87" i="13"/>
  <c r="AK103" i="13" s="1"/>
  <c r="AK230" i="13"/>
  <c r="AB213" i="11"/>
  <c r="AB310" i="11"/>
  <c r="X86" i="13"/>
  <c r="X229" i="13" s="1"/>
  <c r="N170" i="3"/>
  <c r="N186" i="3"/>
  <c r="C226" i="5"/>
  <c r="C242" i="5" s="1"/>
  <c r="AP225" i="3"/>
  <c r="AP289" i="3"/>
  <c r="AP221" i="3"/>
  <c r="AP33" i="3" s="1"/>
  <c r="AP35" i="3" s="1"/>
  <c r="AP44" i="3" s="1"/>
  <c r="AC111" i="5"/>
  <c r="AC159" i="5"/>
  <c r="K231" i="12"/>
  <c r="I80" i="9"/>
  <c r="I96" i="9" s="1"/>
  <c r="Y208" i="9"/>
  <c r="Y305" i="9"/>
  <c r="S246" i="12"/>
  <c r="AA182" i="5"/>
  <c r="Q120" i="12"/>
  <c r="Q168" i="12"/>
  <c r="Z292" i="6"/>
  <c r="AZ54" i="13"/>
  <c r="BB277" i="13"/>
  <c r="BA277" i="13"/>
  <c r="BC277" i="13" s="1"/>
  <c r="AK312" i="8"/>
  <c r="T160" i="9"/>
  <c r="AY273" i="3"/>
  <c r="BA273" i="3" s="1"/>
  <c r="W313" i="8"/>
  <c r="V295" i="8"/>
  <c r="V311" i="8"/>
  <c r="AY186" i="13"/>
  <c r="U293" i="6"/>
  <c r="H111" i="9"/>
  <c r="H159" i="9"/>
  <c r="O118" i="13"/>
  <c r="O245" i="13" s="1"/>
  <c r="O166" i="13"/>
  <c r="AY276" i="13"/>
  <c r="BB276" i="13" s="1"/>
  <c r="B222" i="9"/>
  <c r="AZ138" i="3"/>
  <c r="J172" i="8"/>
  <c r="B229" i="12"/>
  <c r="B245" i="12" s="1"/>
  <c r="AC79" i="9"/>
  <c r="P87" i="10"/>
  <c r="P230" i="10" s="1"/>
  <c r="G393" i="13"/>
  <c r="G216" i="13"/>
  <c r="P115" i="5"/>
  <c r="P242" i="5" s="1"/>
  <c r="P163" i="5"/>
  <c r="AX135" i="3"/>
  <c r="BA135" i="3" s="1"/>
  <c r="BC135" i="3" s="1"/>
  <c r="AT157" i="3"/>
  <c r="BC148" i="3"/>
  <c r="AX393" i="13"/>
  <c r="N165" i="6"/>
  <c r="N181" i="6"/>
  <c r="F218" i="13"/>
  <c r="F217" i="13"/>
  <c r="J182" i="6"/>
  <c r="Q185" i="10"/>
  <c r="Z298" i="3"/>
  <c r="Z378" i="3" s="1"/>
  <c r="Z426" i="3"/>
  <c r="M84" i="9"/>
  <c r="M100" i="9" s="1"/>
  <c r="M116" i="9" s="1"/>
  <c r="AV129" i="13"/>
  <c r="AY129" i="13" s="1"/>
  <c r="AS139" i="13"/>
  <c r="AW141" i="3"/>
  <c r="Q85" i="10"/>
  <c r="Q228" i="10" s="1"/>
  <c r="B233" i="13"/>
  <c r="B249" i="13" s="1"/>
  <c r="B90" i="13"/>
  <c r="B106" i="13" s="1"/>
  <c r="B122" i="13" s="1"/>
  <c r="Z207" i="9"/>
  <c r="Z304" i="9"/>
  <c r="V294" i="6"/>
  <c r="V310" i="6"/>
  <c r="V295" i="6" s="1"/>
  <c r="W217" i="13"/>
  <c r="W218" i="13"/>
  <c r="AA80" i="9"/>
  <c r="AA96" i="9" s="1"/>
  <c r="BE56" i="3"/>
  <c r="X89" i="12"/>
  <c r="AA87" i="12"/>
  <c r="AA103" i="12" s="1"/>
  <c r="L84" i="5"/>
  <c r="L100" i="5" s="1"/>
  <c r="AB295" i="11"/>
  <c r="AB291" i="11"/>
  <c r="AB211" i="11" s="1"/>
  <c r="AB287" i="11"/>
  <c r="AB207" i="11" s="1"/>
  <c r="AB294" i="11"/>
  <c r="AB290" i="11"/>
  <c r="AB210" i="11" s="1"/>
  <c r="AB297" i="11"/>
  <c r="AB286" i="11"/>
  <c r="AB206" i="11" s="1"/>
  <c r="AB289" i="11"/>
  <c r="AB209" i="11" s="1"/>
  <c r="AB292" i="11"/>
  <c r="AB212" i="11" s="1"/>
  <c r="AB296" i="11"/>
  <c r="AB288" i="11"/>
  <c r="AB208" i="11" s="1"/>
  <c r="AB293" i="11"/>
  <c r="H295" i="8"/>
  <c r="H311" i="8"/>
  <c r="Q217" i="12"/>
  <c r="Q218" i="12"/>
  <c r="P392" i="13"/>
  <c r="P215" i="13"/>
  <c r="I294" i="8"/>
  <c r="AV274" i="13"/>
  <c r="AZ55" i="3"/>
  <c r="AK89" i="13"/>
  <c r="AK105" i="13" s="1"/>
  <c r="AK121" i="13" s="1"/>
  <c r="AB183" i="10"/>
  <c r="H247" i="13"/>
  <c r="F181" i="5"/>
  <c r="R182" i="5"/>
  <c r="M309" i="6"/>
  <c r="AI377" i="3"/>
  <c r="R231" i="12"/>
  <c r="U215" i="13"/>
  <c r="U392" i="13"/>
  <c r="M292" i="6"/>
  <c r="AK170" i="3"/>
  <c r="AK186" i="3"/>
  <c r="L209" i="9"/>
  <c r="L306" i="9"/>
  <c r="X188" i="3"/>
  <c r="X173" i="3" s="1"/>
  <c r="X172" i="3"/>
  <c r="AC178" i="9"/>
  <c r="Q118" i="13"/>
  <c r="Q245" i="13" s="1"/>
  <c r="Q166" i="13"/>
  <c r="AD299" i="8"/>
  <c r="AD301" i="8" s="1"/>
  <c r="G183" i="10"/>
  <c r="AV49" i="13"/>
  <c r="AJ301" i="3"/>
  <c r="AJ381" i="3" s="1"/>
  <c r="M185" i="13"/>
  <c r="F172" i="3"/>
  <c r="F188" i="3"/>
  <c r="F173" i="3" s="1"/>
  <c r="AJ312" i="8"/>
  <c r="H86" i="12"/>
  <c r="I86" i="12"/>
  <c r="I102" i="12" s="1"/>
  <c r="I229" i="12"/>
  <c r="K186" i="12"/>
  <c r="AO115" i="3"/>
  <c r="AO242" i="3" s="1"/>
  <c r="AO163" i="3"/>
  <c r="K229" i="13"/>
  <c r="K245" i="13" s="1"/>
  <c r="H298" i="3"/>
  <c r="H378" i="3" s="1"/>
  <c r="AA87" i="11"/>
  <c r="AC296" i="3"/>
  <c r="AC376" i="3" s="1"/>
  <c r="O160" i="9"/>
  <c r="AY134" i="3"/>
  <c r="X296" i="3"/>
  <c r="X376" i="3" s="1"/>
  <c r="AK84" i="13"/>
  <c r="X214" i="13"/>
  <c r="X391" i="13"/>
  <c r="Y182" i="6"/>
  <c r="N183" i="5"/>
  <c r="N169" i="3"/>
  <c r="AS266" i="13"/>
  <c r="AP232" i="3"/>
  <c r="AP296" i="3"/>
  <c r="AP376" i="3" s="1"/>
  <c r="H217" i="13"/>
  <c r="H218" i="13"/>
  <c r="Z215" i="12"/>
  <c r="Z312" i="12"/>
  <c r="R309" i="6"/>
  <c r="AY281" i="13"/>
  <c r="B185" i="12"/>
  <c r="AC186" i="12"/>
  <c r="T186" i="12"/>
  <c r="AM299" i="13"/>
  <c r="AM39" i="13"/>
  <c r="AM38" i="13" s="1"/>
  <c r="I187" i="3"/>
  <c r="Q231" i="12"/>
  <c r="AA184" i="8"/>
  <c r="S169" i="8"/>
  <c r="S185" i="8"/>
  <c r="Z213" i="11"/>
  <c r="Z310" i="11"/>
  <c r="I121" i="13"/>
  <c r="I169" i="13"/>
  <c r="C244" i="12"/>
  <c r="AZ277" i="13"/>
  <c r="AN298" i="3"/>
  <c r="AN378" i="3" s="1"/>
  <c r="AN426" i="3"/>
  <c r="BG188" i="3"/>
  <c r="AN493" i="3"/>
  <c r="B298" i="3"/>
  <c r="B378" i="3" s="1"/>
  <c r="B426" i="3"/>
  <c r="AF87" i="13"/>
  <c r="AQ4" i="13"/>
  <c r="Y185" i="10"/>
  <c r="AA112" i="12"/>
  <c r="AA160" i="12"/>
  <c r="F115" i="5"/>
  <c r="F163" i="5"/>
  <c r="G215" i="10"/>
  <c r="G312" i="10"/>
  <c r="H246" i="13"/>
  <c r="Q186" i="3"/>
  <c r="D117" i="13"/>
  <c r="D165" i="13"/>
  <c r="AJ116" i="13"/>
  <c r="AJ164" i="13"/>
  <c r="AF182" i="5"/>
  <c r="P102" i="13"/>
  <c r="V89" i="12"/>
  <c r="N310" i="6"/>
  <c r="N295" i="6" s="1"/>
  <c r="BD155" i="3"/>
  <c r="AX132" i="3"/>
  <c r="BC53" i="3"/>
  <c r="BE53" i="3" s="1"/>
  <c r="Z239" i="5"/>
  <c r="D86" i="13"/>
  <c r="D102" i="13" s="1"/>
  <c r="D229" i="13"/>
  <c r="AO397" i="3"/>
  <c r="AP41" i="3"/>
  <c r="AJ295" i="8"/>
  <c r="Y425" i="3"/>
  <c r="Y297" i="3" s="1"/>
  <c r="BB51" i="13"/>
  <c r="AC185" i="13"/>
  <c r="AC169" i="13"/>
  <c r="AA80" i="11"/>
  <c r="E425" i="3"/>
  <c r="U118" i="13"/>
  <c r="U166" i="13"/>
  <c r="AJ215" i="13"/>
  <c r="AJ392" i="13"/>
  <c r="F110" i="9"/>
  <c r="F237" i="9" s="1"/>
  <c r="F158" i="9"/>
  <c r="U186" i="13"/>
  <c r="AP231" i="3"/>
  <c r="AP295" i="3"/>
  <c r="AP375" i="3" s="1"/>
  <c r="T293" i="6"/>
  <c r="T309" i="6"/>
  <c r="AV279" i="13"/>
  <c r="H89" i="13"/>
  <c r="Z87" i="12"/>
  <c r="Z103" i="12" s="1"/>
  <c r="AR185" i="13"/>
  <c r="D221" i="9"/>
  <c r="AC312" i="12"/>
  <c r="AZ134" i="3"/>
  <c r="AM5" i="3"/>
  <c r="BG186" i="13"/>
  <c r="Z85" i="11"/>
  <c r="Z101" i="11" s="1"/>
  <c r="I248" i="13"/>
  <c r="AI240" i="13"/>
  <c r="AP393" i="13"/>
  <c r="Z184" i="10"/>
  <c r="B297" i="3"/>
  <c r="B377" i="3" s="1"/>
  <c r="AF215" i="13"/>
  <c r="AF392" i="13"/>
  <c r="R89" i="12"/>
  <c r="R105" i="12" s="1"/>
  <c r="AA223" i="12"/>
  <c r="AD293" i="6"/>
  <c r="AD309" i="6"/>
  <c r="F226" i="5"/>
  <c r="G87" i="10"/>
  <c r="AH185" i="3"/>
  <c r="AH169" i="3" s="1"/>
  <c r="Q169" i="3"/>
  <c r="D228" i="13"/>
  <c r="AJ227" i="13"/>
  <c r="AJ243" i="13" s="1"/>
  <c r="Y232" i="12"/>
  <c r="Y248" i="12" s="1"/>
  <c r="P229" i="13"/>
  <c r="E178" i="9"/>
  <c r="V217" i="12"/>
  <c r="V218" i="12"/>
  <c r="N293" i="6"/>
  <c r="F185" i="8"/>
  <c r="H117" i="12"/>
  <c r="H165" i="12"/>
  <c r="AJ115" i="13"/>
  <c r="AJ163" i="13"/>
  <c r="BE186" i="13"/>
  <c r="S299" i="3"/>
  <c r="S379" i="3" s="1"/>
  <c r="S427" i="3"/>
  <c r="S300" i="3" s="1"/>
  <c r="J89" i="12"/>
  <c r="J105" i="12" s="1"/>
  <c r="R243" i="10"/>
  <c r="AZ76" i="3"/>
  <c r="Z82" i="5"/>
  <c r="T98" i="5"/>
  <c r="AL216" i="13"/>
  <c r="AL393" i="13"/>
  <c r="M245" i="10"/>
  <c r="AC310" i="11"/>
  <c r="W185" i="12"/>
  <c r="AW129" i="13"/>
  <c r="Y211" i="5"/>
  <c r="Y308" i="5"/>
  <c r="K183" i="5"/>
  <c r="AK217" i="13"/>
  <c r="AK218" i="13"/>
  <c r="AA184" i="10"/>
  <c r="AL297" i="3"/>
  <c r="M115" i="5"/>
  <c r="M242" i="5" s="1"/>
  <c r="M163" i="5"/>
  <c r="AB111" i="9"/>
  <c r="AB159" i="9"/>
  <c r="O185" i="13"/>
  <c r="W186" i="8"/>
  <c r="W171" i="8" s="1"/>
  <c r="AQ212" i="3"/>
  <c r="AQ217" i="3"/>
  <c r="AQ210" i="3"/>
  <c r="AQ220" i="3"/>
  <c r="AQ236" i="3" s="1"/>
  <c r="AQ215" i="3"/>
  <c r="AQ219" i="3"/>
  <c r="AQ235" i="3" s="1"/>
  <c r="AQ126" i="3"/>
  <c r="AQ211" i="3"/>
  <c r="AQ218" i="3"/>
  <c r="AQ213" i="3"/>
  <c r="AQ216" i="3"/>
  <c r="AQ214" i="3"/>
  <c r="AQ209" i="3"/>
  <c r="B168" i="8"/>
  <c r="B184" i="8"/>
  <c r="I208" i="9"/>
  <c r="I305" i="9"/>
  <c r="BE58" i="3"/>
  <c r="BG58" i="3" s="1"/>
  <c r="T177" i="9"/>
  <c r="BB150" i="3"/>
  <c r="M87" i="12"/>
  <c r="M103" i="12" s="1"/>
  <c r="AA309" i="6"/>
  <c r="AA293" i="6" s="1"/>
  <c r="D181" i="5"/>
  <c r="J87" i="13"/>
  <c r="J103" i="13" s="1"/>
  <c r="B245" i="10"/>
  <c r="F216" i="12"/>
  <c r="F313" i="12"/>
  <c r="N224" i="9"/>
  <c r="N81" i="9"/>
  <c r="AB243" i="10"/>
  <c r="AF298" i="3"/>
  <c r="AF378" i="3" s="1"/>
  <c r="AF426" i="3"/>
  <c r="Z112" i="5"/>
  <c r="Z160" i="5"/>
  <c r="AV61" i="3"/>
  <c r="AV480" i="3" s="1"/>
  <c r="O185" i="12"/>
  <c r="AO118" i="3"/>
  <c r="AO245" i="3" s="1"/>
  <c r="AO166" i="3"/>
  <c r="BB257" i="3"/>
  <c r="AB178" i="9"/>
  <c r="AV257" i="13"/>
  <c r="AA84" i="11"/>
  <c r="AA100" i="11" s="1"/>
  <c r="B113" i="5"/>
  <c r="B240" i="5" s="1"/>
  <c r="B161" i="5"/>
  <c r="R116" i="13"/>
  <c r="R243" i="13" s="1"/>
  <c r="R164" i="13"/>
  <c r="U245" i="13"/>
  <c r="BA256" i="13"/>
  <c r="AJ87" i="13"/>
  <c r="AJ103" i="13" s="1"/>
  <c r="S118" i="10"/>
  <c r="S166" i="10"/>
  <c r="AE308" i="6"/>
  <c r="AE292" i="6" s="1"/>
  <c r="AP252" i="3"/>
  <c r="AZ135" i="3"/>
  <c r="E89" i="13"/>
  <c r="E105" i="13" s="1"/>
  <c r="Z112" i="11"/>
  <c r="Z160" i="11"/>
  <c r="AD90" i="13"/>
  <c r="AD106" i="13" s="1"/>
  <c r="D110" i="9"/>
  <c r="D158" i="9"/>
  <c r="Q109" i="9"/>
  <c r="Q236" i="9" s="1"/>
  <c r="Q157" i="9"/>
  <c r="AB308" i="6"/>
  <c r="AB292" i="6" s="1"/>
  <c r="AY86" i="3"/>
  <c r="E120" i="13"/>
  <c r="E168" i="13"/>
  <c r="AL452" i="3"/>
  <c r="AL19" i="3"/>
  <c r="AL11" i="3"/>
  <c r="AL16" i="3" s="1"/>
  <c r="AB237" i="9"/>
  <c r="AV264" i="13"/>
  <c r="R214" i="10"/>
  <c r="R311" i="10"/>
  <c r="AI312" i="8"/>
  <c r="AI296" i="8" s="1"/>
  <c r="AZ86" i="3"/>
  <c r="K244" i="13"/>
  <c r="R217" i="12"/>
  <c r="R218" i="12"/>
  <c r="K111" i="9"/>
  <c r="K159" i="9"/>
  <c r="B119" i="10"/>
  <c r="B167" i="10"/>
  <c r="W184" i="10"/>
  <c r="BF427" i="3"/>
  <c r="C182" i="6"/>
  <c r="C166" i="6" s="1"/>
  <c r="BB425" i="3"/>
  <c r="AU276" i="3"/>
  <c r="AV276" i="3"/>
  <c r="N241" i="5"/>
  <c r="AT255" i="13"/>
  <c r="B295" i="8"/>
  <c r="B311" i="8"/>
  <c r="AH120" i="13"/>
  <c r="AH168" i="13"/>
  <c r="Y185" i="8"/>
  <c r="O185" i="8"/>
  <c r="O169" i="8" s="1"/>
  <c r="AV281" i="13"/>
  <c r="BE82" i="3"/>
  <c r="Q185" i="13"/>
  <c r="AN185" i="13"/>
  <c r="V298" i="3"/>
  <c r="V378" i="3" s="1"/>
  <c r="V426" i="3"/>
  <c r="L171" i="3"/>
  <c r="AD168" i="8"/>
  <c r="AD184" i="8"/>
  <c r="AK85" i="13"/>
  <c r="AK101" i="13" s="1"/>
  <c r="AW257" i="13"/>
  <c r="AY257" i="13" s="1"/>
  <c r="AN246" i="3"/>
  <c r="I244" i="10"/>
  <c r="AZ273" i="3"/>
  <c r="AZ393" i="13"/>
  <c r="G208" i="9"/>
  <c r="G305" i="9"/>
  <c r="Y83" i="5"/>
  <c r="Y226" i="5" s="1"/>
  <c r="BF90" i="3"/>
  <c r="Z168" i="8"/>
  <c r="Z184" i="8"/>
  <c r="U87" i="13"/>
  <c r="W88" i="12"/>
  <c r="AS426" i="3"/>
  <c r="D79" i="9"/>
  <c r="BC426" i="3"/>
  <c r="AN369" i="3"/>
  <c r="BF53" i="3"/>
  <c r="J81" i="9"/>
  <c r="J97" i="9" s="1"/>
  <c r="K120" i="12"/>
  <c r="K168" i="12"/>
  <c r="U186" i="12"/>
  <c r="AG186" i="13"/>
  <c r="AS124" i="13"/>
  <c r="B111" i="9"/>
  <c r="B159" i="9"/>
  <c r="E312" i="8"/>
  <c r="E296" i="8" s="1"/>
  <c r="AK170" i="8"/>
  <c r="AK186" i="8"/>
  <c r="AK171" i="8" s="1"/>
  <c r="G80" i="9"/>
  <c r="G96" i="9" s="1"/>
  <c r="J215" i="13"/>
  <c r="J392" i="13"/>
  <c r="L81" i="9"/>
  <c r="L224" i="9" s="1"/>
  <c r="J213" i="5"/>
  <c r="J310" i="5"/>
  <c r="T111" i="9"/>
  <c r="T238" i="9" s="1"/>
  <c r="T159" i="9"/>
  <c r="N209" i="9"/>
  <c r="N306" i="9"/>
  <c r="J85" i="5"/>
  <c r="J101" i="5" s="1"/>
  <c r="J228" i="5"/>
  <c r="BC60" i="3"/>
  <c r="BG427" i="3"/>
  <c r="D214" i="13"/>
  <c r="D391" i="13"/>
  <c r="AX74" i="3"/>
  <c r="AZ74" i="3" s="1"/>
  <c r="BB393" i="13"/>
  <c r="U89" i="12"/>
  <c r="U232" i="12" s="1"/>
  <c r="N312" i="12"/>
  <c r="N215" i="12"/>
  <c r="F88" i="12"/>
  <c r="F104" i="12" s="1"/>
  <c r="F120" i="12" s="1"/>
  <c r="AX425" i="3"/>
  <c r="AF297" i="3"/>
  <c r="AF377" i="3" s="1"/>
  <c r="BB187" i="3"/>
  <c r="D211" i="5"/>
  <c r="D308" i="5"/>
  <c r="AI169" i="3"/>
  <c r="AI185" i="3"/>
  <c r="AX54" i="3"/>
  <c r="AH168" i="8"/>
  <c r="AH184" i="8"/>
  <c r="S117" i="10"/>
  <c r="S244" i="10" s="1"/>
  <c r="S165" i="10"/>
  <c r="AW186" i="13"/>
  <c r="AL297" i="8"/>
  <c r="AL313" i="8"/>
  <c r="AL298" i="8" s="1"/>
  <c r="U179" i="9"/>
  <c r="U164" i="9" s="1"/>
  <c r="AL187" i="3"/>
  <c r="AL171" i="3" s="1"/>
  <c r="Q115" i="5"/>
  <c r="Q163" i="5"/>
  <c r="W100" i="10"/>
  <c r="H115" i="5"/>
  <c r="H242" i="5" s="1"/>
  <c r="H163" i="5"/>
  <c r="R299" i="8"/>
  <c r="R301" i="8" s="1"/>
  <c r="AJ114" i="13"/>
  <c r="AJ241" i="13" s="1"/>
  <c r="AJ162" i="13"/>
  <c r="S229" i="10"/>
  <c r="V172" i="3"/>
  <c r="V188" i="3"/>
  <c r="V173" i="3" s="1"/>
  <c r="B171" i="11"/>
  <c r="T116" i="10"/>
  <c r="T243" i="10" s="1"/>
  <c r="T164" i="10"/>
  <c r="AE291" i="6"/>
  <c r="I215" i="10"/>
  <c r="I312" i="10"/>
  <c r="AP229" i="3"/>
  <c r="AP293" i="3"/>
  <c r="AP373" i="3" s="1"/>
  <c r="BB136" i="13"/>
  <c r="Y244" i="10"/>
  <c r="E217" i="13"/>
  <c r="E218" i="13"/>
  <c r="Z223" i="11"/>
  <c r="AE232" i="13"/>
  <c r="AE248" i="13" s="1"/>
  <c r="AD91" i="13"/>
  <c r="AD107" i="13" s="1"/>
  <c r="H208" i="9"/>
  <c r="H305" i="9"/>
  <c r="AG185" i="8"/>
  <c r="AF296" i="6"/>
  <c r="AT392" i="13"/>
  <c r="E231" i="13"/>
  <c r="AA183" i="11"/>
  <c r="K217" i="12"/>
  <c r="K218" i="12"/>
  <c r="AA97" i="5"/>
  <c r="AA208" i="5"/>
  <c r="AA224" i="5" s="1"/>
  <c r="BC155" i="3"/>
  <c r="BF155" i="3" s="1"/>
  <c r="AJ185" i="8"/>
  <c r="AJ169" i="8" s="1"/>
  <c r="I184" i="10"/>
  <c r="AP461" i="3"/>
  <c r="R86" i="10"/>
  <c r="P299" i="3"/>
  <c r="P379" i="3" s="1"/>
  <c r="P427" i="3"/>
  <c r="P300" i="3" s="1"/>
  <c r="AN242" i="3"/>
  <c r="O185" i="10"/>
  <c r="AV135" i="13"/>
  <c r="R112" i="9"/>
  <c r="R160" i="9"/>
  <c r="F311" i="8"/>
  <c r="AW393" i="13"/>
  <c r="O213" i="5"/>
  <c r="O310" i="5"/>
  <c r="K222" i="9"/>
  <c r="K238" i="9" s="1"/>
  <c r="B230" i="10"/>
  <c r="I297" i="3"/>
  <c r="I377" i="3" s="1"/>
  <c r="I425" i="3"/>
  <c r="AM501" i="3"/>
  <c r="L168" i="8"/>
  <c r="L184" i="8"/>
  <c r="AW264" i="13"/>
  <c r="AY133" i="3"/>
  <c r="AF185" i="13"/>
  <c r="B294" i="8"/>
  <c r="S215" i="13"/>
  <c r="S392" i="13"/>
  <c r="S117" i="13"/>
  <c r="S165" i="13"/>
  <c r="L244" i="13"/>
  <c r="AH231" i="13"/>
  <c r="AH247" i="13" s="1"/>
  <c r="M299" i="3"/>
  <c r="M379" i="3" s="1"/>
  <c r="M427" i="3"/>
  <c r="M300" i="3" s="1"/>
  <c r="Y168" i="8"/>
  <c r="O168" i="8"/>
  <c r="AS497" i="3"/>
  <c r="AV391" i="13"/>
  <c r="M165" i="6"/>
  <c r="M181" i="6"/>
  <c r="AU454" i="3"/>
  <c r="AU495" i="3" s="1"/>
  <c r="AE170" i="8"/>
  <c r="AE172" i="8" s="1"/>
  <c r="L167" i="8"/>
  <c r="X244" i="10"/>
  <c r="S230" i="13"/>
  <c r="S87" i="13"/>
  <c r="S103" i="13" s="1"/>
  <c r="AD121" i="13"/>
  <c r="AD169" i="13"/>
  <c r="M298" i="3"/>
  <c r="M378" i="3" s="1"/>
  <c r="E212" i="5"/>
  <c r="E309" i="5"/>
  <c r="AT55" i="13"/>
  <c r="P12" i="4"/>
  <c r="AB184" i="8"/>
  <c r="AB168" i="8" s="1"/>
  <c r="AA216" i="11"/>
  <c r="AA217" i="11"/>
  <c r="AU135" i="13"/>
  <c r="AX135" i="13" s="1"/>
  <c r="AN7" i="13"/>
  <c r="AD232" i="13"/>
  <c r="AD248" i="13" s="1"/>
  <c r="Z236" i="9"/>
  <c r="AW425" i="3"/>
  <c r="E84" i="5"/>
  <c r="E100" i="5" s="1"/>
  <c r="W213" i="5"/>
  <c r="W310" i="5"/>
  <c r="AC239" i="5"/>
  <c r="AS7" i="3" l="1"/>
  <c r="O7" i="4"/>
  <c r="O11" i="4" s="1"/>
  <c r="BD278" i="13"/>
  <c r="K227" i="5"/>
  <c r="H167" i="10"/>
  <c r="AA230" i="12"/>
  <c r="AA246" i="12" s="1"/>
  <c r="K242" i="5"/>
  <c r="AZ265" i="13"/>
  <c r="S245" i="10"/>
  <c r="BG139" i="3"/>
  <c r="G244" i="12"/>
  <c r="AA229" i="10"/>
  <c r="AA245" i="10" s="1"/>
  <c r="I233" i="13"/>
  <c r="BC71" i="3"/>
  <c r="BC278" i="13"/>
  <c r="O231" i="13"/>
  <c r="AX129" i="13"/>
  <c r="BB278" i="13"/>
  <c r="BG56" i="3"/>
  <c r="H227" i="5"/>
  <c r="AZ273" i="13"/>
  <c r="E227" i="5"/>
  <c r="BF56" i="3"/>
  <c r="N230" i="13"/>
  <c r="K223" i="9"/>
  <c r="BD137" i="13"/>
  <c r="BF137" i="13" s="1"/>
  <c r="BE137" i="13"/>
  <c r="BG137" i="13" s="1"/>
  <c r="H238" i="9"/>
  <c r="K247" i="12"/>
  <c r="AX274" i="13"/>
  <c r="AZ274" i="13" s="1"/>
  <c r="BD56" i="13"/>
  <c r="J243" i="5"/>
  <c r="BE151" i="3"/>
  <c r="BG151" i="3" s="1"/>
  <c r="C222" i="9"/>
  <c r="L239" i="9"/>
  <c r="BD277" i="13"/>
  <c r="AP299" i="3"/>
  <c r="AP379" i="3" s="1"/>
  <c r="G238" i="9"/>
  <c r="I234" i="13"/>
  <c r="I250" i="13" s="1"/>
  <c r="BB147" i="3"/>
  <c r="BD147" i="3" s="1"/>
  <c r="BE137" i="3"/>
  <c r="BG137" i="3" s="1"/>
  <c r="BF151" i="3"/>
  <c r="W228" i="10"/>
  <c r="F232" i="13"/>
  <c r="AK226" i="13"/>
  <c r="AK242" i="13" s="1"/>
  <c r="L247" i="10"/>
  <c r="E247" i="13"/>
  <c r="AD233" i="13"/>
  <c r="BG263" i="13"/>
  <c r="P229" i="12"/>
  <c r="P245" i="12" s="1"/>
  <c r="AY258" i="13"/>
  <c r="BB258" i="13" s="1"/>
  <c r="Y223" i="9"/>
  <c r="Y239" i="9" s="1"/>
  <c r="AV262" i="13"/>
  <c r="Z168" i="10"/>
  <c r="BA130" i="3"/>
  <c r="AY265" i="13"/>
  <c r="BB265" i="13" s="1"/>
  <c r="BA265" i="13"/>
  <c r="I227" i="5"/>
  <c r="BF137" i="3"/>
  <c r="J224" i="9"/>
  <c r="AX50" i="13"/>
  <c r="BA150" i="3"/>
  <c r="BD150" i="3" s="1"/>
  <c r="Q242" i="5"/>
  <c r="AK172" i="8"/>
  <c r="BF75" i="3"/>
  <c r="F230" i="10"/>
  <c r="F246" i="10" s="1"/>
  <c r="AZ130" i="3"/>
  <c r="BB130" i="3" s="1"/>
  <c r="V231" i="13"/>
  <c r="BA131" i="3"/>
  <c r="BC131" i="3" s="1"/>
  <c r="BF131" i="3" s="1"/>
  <c r="AT485" i="3"/>
  <c r="AU485" i="3" s="1"/>
  <c r="AA229" i="11"/>
  <c r="AA245" i="11" s="1"/>
  <c r="AK232" i="13"/>
  <c r="AK248" i="13" s="1"/>
  <c r="BG53" i="3"/>
  <c r="L232" i="10"/>
  <c r="L248" i="10" s="1"/>
  <c r="AK231" i="13"/>
  <c r="BA57" i="3"/>
  <c r="BC57" i="3" s="1"/>
  <c r="AK228" i="13"/>
  <c r="X230" i="10"/>
  <c r="AW135" i="13"/>
  <c r="AZ130" i="13"/>
  <c r="BB130" i="13" s="1"/>
  <c r="BC68" i="3"/>
  <c r="BE68" i="3" s="1"/>
  <c r="BF68" i="3"/>
  <c r="AX128" i="13"/>
  <c r="AX139" i="13" s="1"/>
  <c r="AW128" i="13"/>
  <c r="AY128" i="13" s="1"/>
  <c r="BG75" i="3"/>
  <c r="BE139" i="3"/>
  <c r="BG260" i="13"/>
  <c r="AP268" i="3"/>
  <c r="AR267" i="3" s="1"/>
  <c r="AT266" i="3" s="1"/>
  <c r="AV265" i="3" s="1"/>
  <c r="BE155" i="3"/>
  <c r="BG155" i="3" s="1"/>
  <c r="AA241" i="12"/>
  <c r="AY273" i="13"/>
  <c r="BB273" i="13" s="1"/>
  <c r="Y377" i="3"/>
  <c r="C85" i="5"/>
  <c r="C101" i="5" s="1"/>
  <c r="F185" i="12"/>
  <c r="Q213" i="5"/>
  <c r="Q310" i="5"/>
  <c r="F296" i="8"/>
  <c r="F312" i="8"/>
  <c r="BB188" i="3"/>
  <c r="BG82" i="3"/>
  <c r="BC256" i="13"/>
  <c r="O186" i="12"/>
  <c r="I81" i="9"/>
  <c r="I97" i="9" s="1"/>
  <c r="AL217" i="13"/>
  <c r="AL218" i="13"/>
  <c r="AJ88" i="13"/>
  <c r="AJ104" i="13" s="1"/>
  <c r="H90" i="13"/>
  <c r="H106" i="13" s="1"/>
  <c r="AB79" i="11"/>
  <c r="AB222" i="11" s="1"/>
  <c r="Z294" i="6"/>
  <c r="Z310" i="6"/>
  <c r="Z295" i="6" s="1"/>
  <c r="D310" i="6"/>
  <c r="B96" i="9"/>
  <c r="B223" i="9"/>
  <c r="P119" i="13"/>
  <c r="P167" i="13"/>
  <c r="V183" i="6"/>
  <c r="V168" i="6" s="1"/>
  <c r="V167" i="6"/>
  <c r="AB91" i="12"/>
  <c r="AB107" i="12" s="1"/>
  <c r="AB123" i="12" s="1"/>
  <c r="I309" i="6"/>
  <c r="AA87" i="10"/>
  <c r="F168" i="12"/>
  <c r="Q100" i="5"/>
  <c r="Q227" i="5"/>
  <c r="F295" i="8"/>
  <c r="K91" i="12"/>
  <c r="AL89" i="13"/>
  <c r="AL105" i="13" s="1"/>
  <c r="P245" i="13"/>
  <c r="Z293" i="6"/>
  <c r="X88" i="10"/>
  <c r="D293" i="6"/>
  <c r="F184" i="10"/>
  <c r="X186" i="12"/>
  <c r="H183" i="6"/>
  <c r="H168" i="6" s="1"/>
  <c r="H167" i="6"/>
  <c r="D186" i="12"/>
  <c r="D169" i="12"/>
  <c r="AB89" i="12"/>
  <c r="AB105" i="12" s="1"/>
  <c r="AB90" i="12"/>
  <c r="AB106" i="12" s="1"/>
  <c r="AB122" i="12" s="1"/>
  <c r="I292" i="6"/>
  <c r="BD66" i="3"/>
  <c r="AO379" i="3"/>
  <c r="O168" i="6"/>
  <c r="O169" i="6" s="1"/>
  <c r="O167" i="6"/>
  <c r="T214" i="10"/>
  <c r="T311" i="10"/>
  <c r="AP119" i="3"/>
  <c r="AP246" i="3" s="1"/>
  <c r="AP167" i="3"/>
  <c r="V247" i="13"/>
  <c r="D99" i="5"/>
  <c r="D226" i="5"/>
  <c r="AW426" i="3"/>
  <c r="K90" i="12"/>
  <c r="K106" i="12" s="1"/>
  <c r="BE60" i="3"/>
  <c r="BG60" i="3" s="1"/>
  <c r="BF60" i="3"/>
  <c r="BC427" i="3"/>
  <c r="BA86" i="3"/>
  <c r="BB86" i="3"/>
  <c r="BD86" i="3" s="1"/>
  <c r="F217" i="12"/>
  <c r="F218" i="12"/>
  <c r="B169" i="8"/>
  <c r="B185" i="8"/>
  <c r="T114" i="5"/>
  <c r="T241" i="5" s="1"/>
  <c r="T162" i="5"/>
  <c r="Z185" i="10"/>
  <c r="AB184" i="10"/>
  <c r="BE148" i="3"/>
  <c r="BG148" i="3" s="1"/>
  <c r="X102" i="13"/>
  <c r="Y112" i="9"/>
  <c r="Y160" i="9"/>
  <c r="X216" i="10"/>
  <c r="X217" i="10"/>
  <c r="F167" i="10"/>
  <c r="L309" i="6"/>
  <c r="L292" i="6"/>
  <c r="Q222" i="9"/>
  <c r="AB186" i="12"/>
  <c r="P171" i="8"/>
  <c r="P172" i="8" s="1"/>
  <c r="P170" i="8"/>
  <c r="AX259" i="13"/>
  <c r="AB118" i="10"/>
  <c r="AB166" i="10"/>
  <c r="T86" i="10"/>
  <c r="T102" i="10" s="1"/>
  <c r="AP120" i="3"/>
  <c r="AP247" i="3" s="1"/>
  <c r="AP168" i="3"/>
  <c r="AE378" i="3"/>
  <c r="AE301" i="3"/>
  <c r="AW280" i="13"/>
  <c r="AV280" i="13"/>
  <c r="AV282" i="13" s="1"/>
  <c r="AY280" i="13"/>
  <c r="AY468" i="3"/>
  <c r="AB84" i="11"/>
  <c r="AB100" i="11" s="1"/>
  <c r="C238" i="9"/>
  <c r="Y114" i="5"/>
  <c r="Y241" i="5" s="1"/>
  <c r="Y162" i="5"/>
  <c r="O299" i="3"/>
  <c r="O379" i="3" s="1"/>
  <c r="O427" i="3"/>
  <c r="O300" i="3" s="1"/>
  <c r="O298" i="3"/>
  <c r="O378" i="3" s="1"/>
  <c r="P309" i="6"/>
  <c r="P293" i="6" s="1"/>
  <c r="P292" i="6"/>
  <c r="AN188" i="3"/>
  <c r="AN173" i="3" s="1"/>
  <c r="AN171" i="3"/>
  <c r="AO7" i="13"/>
  <c r="AQ232" i="3"/>
  <c r="AQ296" i="3"/>
  <c r="AQ376" i="3" s="1"/>
  <c r="L210" i="9"/>
  <c r="L211" i="9"/>
  <c r="AK119" i="13"/>
  <c r="AK167" i="13"/>
  <c r="B104" i="10"/>
  <c r="Q105" i="12"/>
  <c r="Q232" i="12"/>
  <c r="G88" i="5"/>
  <c r="G231" i="5" s="1"/>
  <c r="L88" i="12"/>
  <c r="BC133" i="3"/>
  <c r="BB133" i="3"/>
  <c r="R90" i="12"/>
  <c r="J230" i="13"/>
  <c r="J246" i="13" s="1"/>
  <c r="AQ229" i="3"/>
  <c r="AQ293" i="3"/>
  <c r="AQ373" i="3" s="1"/>
  <c r="G103" i="10"/>
  <c r="P118" i="13"/>
  <c r="P166" i="13"/>
  <c r="AF103" i="13"/>
  <c r="AF230" i="13"/>
  <c r="I188" i="3"/>
  <c r="I173" i="3" s="1"/>
  <c r="I118" i="12"/>
  <c r="I166" i="12"/>
  <c r="L227" i="5"/>
  <c r="Y209" i="9"/>
  <c r="Y306" i="9"/>
  <c r="AC238" i="5"/>
  <c r="P88" i="10"/>
  <c r="B231" i="10"/>
  <c r="AK115" i="13"/>
  <c r="AK163" i="13"/>
  <c r="AB185" i="11"/>
  <c r="Q216" i="13"/>
  <c r="Q393" i="13"/>
  <c r="Q183" i="6"/>
  <c r="Q168" i="6" s="1"/>
  <c r="Q166" i="6"/>
  <c r="G87" i="5"/>
  <c r="G103" i="5" s="1"/>
  <c r="G119" i="5" s="1"/>
  <c r="AE299" i="8"/>
  <c r="AE301" i="8" s="1"/>
  <c r="S183" i="5"/>
  <c r="K427" i="3"/>
  <c r="K300" i="3" s="1"/>
  <c r="K298" i="3"/>
  <c r="K378" i="3" s="1"/>
  <c r="AB299" i="3"/>
  <c r="AB379" i="3" s="1"/>
  <c r="AB427" i="3"/>
  <c r="AB300" i="3" s="1"/>
  <c r="AB298" i="3"/>
  <c r="AB378" i="3" s="1"/>
  <c r="X182" i="5"/>
  <c r="AC291" i="11"/>
  <c r="AC211" i="11" s="1"/>
  <c r="AC287" i="11"/>
  <c r="AC207" i="11" s="1"/>
  <c r="AC294" i="11"/>
  <c r="AC214" i="11" s="1"/>
  <c r="AC290" i="11"/>
  <c r="AC210" i="11" s="1"/>
  <c r="AC297" i="11"/>
  <c r="AC286" i="11"/>
  <c r="AC206" i="11" s="1"/>
  <c r="AC289" i="11"/>
  <c r="AC209" i="11" s="1"/>
  <c r="AC292" i="11"/>
  <c r="AC212" i="11" s="1"/>
  <c r="AC295" i="11"/>
  <c r="AC288" i="11"/>
  <c r="AC208" i="11" s="1"/>
  <c r="AC296" i="11"/>
  <c r="AC293" i="11"/>
  <c r="AC213" i="11" s="1"/>
  <c r="AO185" i="13"/>
  <c r="R87" i="13"/>
  <c r="N300" i="3"/>
  <c r="N380" i="3" s="1"/>
  <c r="N299" i="3"/>
  <c r="N379" i="3" s="1"/>
  <c r="T102" i="13"/>
  <c r="T229" i="13"/>
  <c r="D87" i="13"/>
  <c r="D103" i="13" s="1"/>
  <c r="D188" i="3"/>
  <c r="D173" i="3" s="1"/>
  <c r="AX426" i="3"/>
  <c r="BB76" i="3"/>
  <c r="BC76" i="3"/>
  <c r="AO474" i="3"/>
  <c r="AO501" i="3"/>
  <c r="AZ257" i="13"/>
  <c r="C178" i="9"/>
  <c r="N211" i="9"/>
  <c r="N210" i="9"/>
  <c r="AQ12" i="13"/>
  <c r="AP92" i="13"/>
  <c r="AP33" i="13"/>
  <c r="H85" i="5"/>
  <c r="H101" i="5" s="1"/>
  <c r="L216" i="12"/>
  <c r="L313" i="12"/>
  <c r="C230" i="12"/>
  <c r="W86" i="10"/>
  <c r="W229" i="10" s="1"/>
  <c r="U99" i="5"/>
  <c r="AA83" i="5"/>
  <c r="U226" i="5"/>
  <c r="N82" i="9"/>
  <c r="N225" i="9" s="1"/>
  <c r="W104" i="12"/>
  <c r="R91" i="12"/>
  <c r="I245" i="12"/>
  <c r="L116" i="5"/>
  <c r="L164" i="5"/>
  <c r="I215" i="12"/>
  <c r="I312" i="12"/>
  <c r="P117" i="12"/>
  <c r="P244" i="12" s="1"/>
  <c r="P165" i="12"/>
  <c r="X91" i="12"/>
  <c r="X107" i="12" s="1"/>
  <c r="X123" i="12" s="1"/>
  <c r="N101" i="10"/>
  <c r="N228" i="10"/>
  <c r="R215" i="13"/>
  <c r="R392" i="13"/>
  <c r="N378" i="3"/>
  <c r="AG186" i="8"/>
  <c r="AG171" i="8" s="1"/>
  <c r="AG170" i="8"/>
  <c r="U163" i="9"/>
  <c r="U165" i="9" s="1"/>
  <c r="W231" i="12"/>
  <c r="AY135" i="13"/>
  <c r="AZ135" i="13"/>
  <c r="P380" i="3"/>
  <c r="P301" i="3"/>
  <c r="AG169" i="8"/>
  <c r="AL299" i="8"/>
  <c r="AL301" i="8" s="1"/>
  <c r="AD185" i="8"/>
  <c r="AD122" i="13"/>
  <c r="AD170" i="13"/>
  <c r="AQ234" i="3"/>
  <c r="AQ298" i="3"/>
  <c r="AQ378" i="3" s="1"/>
  <c r="S380" i="3"/>
  <c r="S301" i="3"/>
  <c r="G230" i="10"/>
  <c r="I171" i="3"/>
  <c r="Y81" i="9"/>
  <c r="Y97" i="9" s="1"/>
  <c r="S186" i="13"/>
  <c r="H215" i="12"/>
  <c r="H312" i="12"/>
  <c r="I296" i="8"/>
  <c r="I312" i="8"/>
  <c r="AC208" i="9"/>
  <c r="AC305" i="9"/>
  <c r="AN170" i="8"/>
  <c r="AN186" i="8"/>
  <c r="AN171" i="8" s="1"/>
  <c r="AX264" i="13"/>
  <c r="J102" i="10"/>
  <c r="J229" i="10"/>
  <c r="BF51" i="3"/>
  <c r="BG51" i="3"/>
  <c r="L178" i="9"/>
  <c r="O103" i="12"/>
  <c r="O230" i="12"/>
  <c r="R97" i="9"/>
  <c r="BC140" i="3"/>
  <c r="BB140" i="3"/>
  <c r="F427" i="3"/>
  <c r="F300" i="3" s="1"/>
  <c r="F298" i="3"/>
  <c r="F378" i="3" s="1"/>
  <c r="Z214" i="11"/>
  <c r="Z311" i="11"/>
  <c r="AL299" i="3"/>
  <c r="AL427" i="3"/>
  <c r="AL300" i="3" s="1"/>
  <c r="AL380" i="3" s="1"/>
  <c r="AE220" i="5"/>
  <c r="BD136" i="13"/>
  <c r="AB245" i="10"/>
  <c r="Z230" i="12"/>
  <c r="C185" i="10"/>
  <c r="V105" i="12"/>
  <c r="V232" i="12"/>
  <c r="AK246" i="13"/>
  <c r="G104" i="13"/>
  <c r="G231" i="13"/>
  <c r="C187" i="3"/>
  <c r="AA116" i="12"/>
  <c r="AA164" i="12"/>
  <c r="AF186" i="13"/>
  <c r="F231" i="12"/>
  <c r="F247" i="12" s="1"/>
  <c r="J119" i="13"/>
  <c r="J167" i="13"/>
  <c r="AA90" i="11"/>
  <c r="AA106" i="11" s="1"/>
  <c r="AA122" i="11" s="1"/>
  <c r="M182" i="6"/>
  <c r="M166" i="6" s="1"/>
  <c r="L185" i="8"/>
  <c r="H209" i="9"/>
  <c r="H306" i="9"/>
  <c r="V174" i="3"/>
  <c r="N231" i="12"/>
  <c r="N88" i="12"/>
  <c r="N104" i="12" s="1"/>
  <c r="J215" i="5"/>
  <c r="J214" i="5"/>
  <c r="B312" i="8"/>
  <c r="AD249" i="13"/>
  <c r="AK90" i="13"/>
  <c r="AK106" i="13" s="1"/>
  <c r="AK122" i="13" s="1"/>
  <c r="H102" i="12"/>
  <c r="H229" i="12"/>
  <c r="P88" i="13"/>
  <c r="V296" i="8"/>
  <c r="V312" i="8"/>
  <c r="H87" i="12"/>
  <c r="H103" i="12" s="1"/>
  <c r="I295" i="8"/>
  <c r="AC80" i="9"/>
  <c r="AC96" i="9" s="1"/>
  <c r="AN169" i="8"/>
  <c r="W217" i="12"/>
  <c r="W218" i="12"/>
  <c r="Y309" i="6"/>
  <c r="Y293" i="6" s="1"/>
  <c r="AY264" i="13"/>
  <c r="R224" i="9"/>
  <c r="BB134" i="3"/>
  <c r="BA134" i="3"/>
  <c r="BD134" i="3" s="1"/>
  <c r="AR289" i="3"/>
  <c r="AR221" i="3"/>
  <c r="AR33" i="3" s="1"/>
  <c r="AR35" i="3" s="1"/>
  <c r="AR44" i="3" s="1"/>
  <c r="AR225" i="3"/>
  <c r="R99" i="5"/>
  <c r="R226" i="5"/>
  <c r="AQ186" i="3"/>
  <c r="O186" i="13"/>
  <c r="O186" i="8"/>
  <c r="O171" i="8" s="1"/>
  <c r="Z98" i="5"/>
  <c r="Z225" i="5"/>
  <c r="AB82" i="5"/>
  <c r="AE82" i="5" s="1"/>
  <c r="AC82" i="5"/>
  <c r="AD82" i="5"/>
  <c r="Q111" i="9"/>
  <c r="Q159" i="9"/>
  <c r="AT124" i="13"/>
  <c r="AS251" i="13"/>
  <c r="AG297" i="8"/>
  <c r="AG299" i="8" s="1"/>
  <c r="AG301" i="8" s="1"/>
  <c r="AX132" i="13"/>
  <c r="AZ132" i="13"/>
  <c r="AY132" i="13"/>
  <c r="AQ289" i="3"/>
  <c r="AQ221" i="3"/>
  <c r="AQ33" i="3" s="1"/>
  <c r="AQ35" i="3" s="1"/>
  <c r="AQ44" i="3" s="1"/>
  <c r="AQ225" i="3"/>
  <c r="P4" i="4"/>
  <c r="AA183" i="5"/>
  <c r="B182" i="5"/>
  <c r="BD393" i="13"/>
  <c r="I103" i="10"/>
  <c r="BF86" i="3"/>
  <c r="Y183" i="6"/>
  <c r="Y168" i="6" s="1"/>
  <c r="Y167" i="6"/>
  <c r="X183" i="6"/>
  <c r="X168" i="6" s="1"/>
  <c r="AV392" i="13"/>
  <c r="AD123" i="13"/>
  <c r="AD171" i="13"/>
  <c r="AT266" i="13"/>
  <c r="AV255" i="13"/>
  <c r="AW255" i="13"/>
  <c r="Q91" i="12"/>
  <c r="Q107" i="12" s="1"/>
  <c r="AH90" i="13"/>
  <c r="AH106" i="13" s="1"/>
  <c r="AI299" i="3"/>
  <c r="C116" i="5"/>
  <c r="C164" i="5"/>
  <c r="BA393" i="13"/>
  <c r="I426" i="3"/>
  <c r="J393" i="13"/>
  <c r="J216" i="13"/>
  <c r="R215" i="10"/>
  <c r="R312" i="10"/>
  <c r="E232" i="13"/>
  <c r="Q171" i="3"/>
  <c r="Q187" i="3"/>
  <c r="Q170" i="3"/>
  <c r="X87" i="13"/>
  <c r="X103" i="13" s="1"/>
  <c r="M186" i="13"/>
  <c r="H296" i="8"/>
  <c r="H312" i="8"/>
  <c r="B183" i="6"/>
  <c r="B168" i="6" s="1"/>
  <c r="B166" i="6"/>
  <c r="BC55" i="3"/>
  <c r="M216" i="13"/>
  <c r="M393" i="13"/>
  <c r="AX157" i="3"/>
  <c r="AR427" i="3"/>
  <c r="BD256" i="13"/>
  <c r="P118" i="12"/>
  <c r="P166" i="12"/>
  <c r="J182" i="5"/>
  <c r="C227" i="5"/>
  <c r="AB81" i="12"/>
  <c r="AB97" i="12" s="1"/>
  <c r="AZ454" i="3"/>
  <c r="T105" i="12"/>
  <c r="V172" i="8"/>
  <c r="O117" i="5"/>
  <c r="O244" i="5" s="1"/>
  <c r="O165" i="5"/>
  <c r="E85" i="5"/>
  <c r="E101" i="5" s="1"/>
  <c r="AA103" i="11"/>
  <c r="AA230" i="11"/>
  <c r="AT497" i="3"/>
  <c r="AW282" i="13"/>
  <c r="Q101" i="10"/>
  <c r="AB214" i="11"/>
  <c r="AB311" i="11"/>
  <c r="AK113" i="13"/>
  <c r="AK161" i="13"/>
  <c r="AG427" i="3"/>
  <c r="AG300" i="3" s="1"/>
  <c r="AG298" i="3"/>
  <c r="AG378" i="3" s="1"/>
  <c r="AT393" i="13"/>
  <c r="H105" i="13"/>
  <c r="H232" i="13"/>
  <c r="BA130" i="13"/>
  <c r="M183" i="5"/>
  <c r="H81" i="9"/>
  <c r="H97" i="9" s="1"/>
  <c r="H224" i="9"/>
  <c r="AA113" i="11"/>
  <c r="AA161" i="11"/>
  <c r="AA224" i="11"/>
  <c r="AA240" i="11" s="1"/>
  <c r="AJ185" i="13"/>
  <c r="AR229" i="3"/>
  <c r="AR293" i="3"/>
  <c r="AR373" i="3" s="1"/>
  <c r="Y88" i="10"/>
  <c r="Y231" i="10" s="1"/>
  <c r="E121" i="13"/>
  <c r="E169" i="13"/>
  <c r="AQ231" i="3"/>
  <c r="AQ295" i="3"/>
  <c r="AQ375" i="3" s="1"/>
  <c r="U88" i="13"/>
  <c r="U104" i="13" s="1"/>
  <c r="BC136" i="13"/>
  <c r="BE186" i="3"/>
  <c r="BA467" i="3"/>
  <c r="AE112" i="5"/>
  <c r="AE239" i="5" s="1"/>
  <c r="AE160" i="5"/>
  <c r="AM393" i="13"/>
  <c r="I185" i="10"/>
  <c r="Z239" i="11"/>
  <c r="AH185" i="8"/>
  <c r="J88" i="13"/>
  <c r="J104" i="13" s="1"/>
  <c r="AX275" i="3"/>
  <c r="AW275" i="3"/>
  <c r="R87" i="10"/>
  <c r="AA239" i="12"/>
  <c r="AP397" i="3"/>
  <c r="AQ41" i="3"/>
  <c r="B186" i="12"/>
  <c r="AK100" i="13"/>
  <c r="AK227" i="13"/>
  <c r="AC95" i="9"/>
  <c r="AC222" i="9"/>
  <c r="B90" i="10"/>
  <c r="B106" i="10" s="1"/>
  <c r="AH232" i="13"/>
  <c r="G215" i="12"/>
  <c r="G312" i="12"/>
  <c r="AR298" i="3"/>
  <c r="AR378" i="3" s="1"/>
  <c r="BC86" i="3"/>
  <c r="H184" i="10"/>
  <c r="E89" i="12"/>
  <c r="E105" i="12" s="1"/>
  <c r="E121" i="12" s="1"/>
  <c r="AY131" i="13"/>
  <c r="AJ244" i="13"/>
  <c r="BE471" i="3"/>
  <c r="BG88" i="3"/>
  <c r="BG471" i="3" s="1"/>
  <c r="Y118" i="10"/>
  <c r="Y245" i="10" s="1"/>
  <c r="Y166" i="10"/>
  <c r="AB81" i="9"/>
  <c r="AB97" i="9" s="1"/>
  <c r="H91" i="13"/>
  <c r="H107" i="13" s="1"/>
  <c r="S234" i="12"/>
  <c r="S91" i="12"/>
  <c r="S107" i="12" s="1"/>
  <c r="AM300" i="3"/>
  <c r="AM380" i="3" s="1"/>
  <c r="AM299" i="3"/>
  <c r="F89" i="12"/>
  <c r="F105" i="12" s="1"/>
  <c r="F121" i="12" s="1"/>
  <c r="AA185" i="8"/>
  <c r="AA169" i="8" s="1"/>
  <c r="BA455" i="3"/>
  <c r="AD178" i="9"/>
  <c r="AA168" i="8"/>
  <c r="K178" i="9"/>
  <c r="AA96" i="11"/>
  <c r="AA223" i="11"/>
  <c r="AK224" i="13"/>
  <c r="AA81" i="9"/>
  <c r="AA97" i="9" s="1"/>
  <c r="AJ297" i="8"/>
  <c r="AJ313" i="8"/>
  <c r="AJ298" i="8" s="1"/>
  <c r="AJ296" i="8"/>
  <c r="AC183" i="6"/>
  <c r="AC168" i="6" s="1"/>
  <c r="AC167" i="6"/>
  <c r="BE273" i="3"/>
  <c r="AN186" i="13"/>
  <c r="F186" i="8"/>
  <c r="F171" i="8" s="1"/>
  <c r="F169" i="8"/>
  <c r="AM9" i="3"/>
  <c r="AM6" i="3"/>
  <c r="G217" i="10"/>
  <c r="G216" i="10"/>
  <c r="BF277" i="13"/>
  <c r="BE277" i="13"/>
  <c r="W90" i="13"/>
  <c r="BG277" i="13"/>
  <c r="B89" i="10"/>
  <c r="AH121" i="13"/>
  <c r="AH169" i="13"/>
  <c r="G87" i="12"/>
  <c r="G103" i="12" s="1"/>
  <c r="G230" i="12"/>
  <c r="J215" i="10"/>
  <c r="J312" i="10"/>
  <c r="AT265" i="3"/>
  <c r="AS265" i="3"/>
  <c r="AR265" i="3"/>
  <c r="AU265" i="3"/>
  <c r="AP298" i="3"/>
  <c r="AP378" i="3" s="1"/>
  <c r="V214" i="10"/>
  <c r="V311" i="10"/>
  <c r="Z119" i="10"/>
  <c r="Z246" i="10" s="1"/>
  <c r="Z167" i="10"/>
  <c r="AG88" i="13"/>
  <c r="AG104" i="13" s="1"/>
  <c r="Z95" i="9"/>
  <c r="Z222" i="9"/>
  <c r="R212" i="5"/>
  <c r="R309" i="5"/>
  <c r="AE122" i="13"/>
  <c r="AE108" i="13"/>
  <c r="AE23" i="13" s="1"/>
  <c r="AE25" i="13" s="1"/>
  <c r="AE28" i="13" s="1"/>
  <c r="AE26" i="13" s="1"/>
  <c r="AE170" i="13"/>
  <c r="J188" i="3"/>
  <c r="J173" i="3" s="1"/>
  <c r="BB272" i="13"/>
  <c r="AA113" i="5"/>
  <c r="AA240" i="5" s="1"/>
  <c r="AA161" i="5"/>
  <c r="E297" i="8"/>
  <c r="E313" i="8"/>
  <c r="E298" i="8" s="1"/>
  <c r="AF231" i="13"/>
  <c r="AF88" i="13"/>
  <c r="AF104" i="13" s="1"/>
  <c r="F182" i="5"/>
  <c r="E102" i="10"/>
  <c r="I217" i="10"/>
  <c r="I216" i="10"/>
  <c r="AH166" i="6"/>
  <c r="AH182" i="6"/>
  <c r="I88" i="10"/>
  <c r="I104" i="10" s="1"/>
  <c r="D95" i="9"/>
  <c r="D222" i="9"/>
  <c r="AO219" i="13"/>
  <c r="AO35" i="13"/>
  <c r="AO41" i="13" s="1"/>
  <c r="AO36" i="13" s="1"/>
  <c r="AH165" i="6"/>
  <c r="J117" i="5"/>
  <c r="J244" i="5" s="1"/>
  <c r="J165" i="5"/>
  <c r="AS427" i="3"/>
  <c r="N294" i="6"/>
  <c r="N296" i="6" s="1"/>
  <c r="L246" i="12"/>
  <c r="AQ98" i="3"/>
  <c r="AQ103" i="3"/>
  <c r="AQ107" i="3"/>
  <c r="AQ123" i="3" s="1"/>
  <c r="AQ102" i="3"/>
  <c r="AQ106" i="3"/>
  <c r="AQ122" i="3" s="1"/>
  <c r="AQ99" i="3"/>
  <c r="AQ100" i="3"/>
  <c r="AQ108" i="3"/>
  <c r="AQ124" i="3" s="1"/>
  <c r="AQ251" i="3" s="1"/>
  <c r="AQ105" i="3"/>
  <c r="AQ101" i="3"/>
  <c r="AQ104" i="3"/>
  <c r="AQ109" i="3"/>
  <c r="AQ125" i="3" s="1"/>
  <c r="AQ252" i="3" s="1"/>
  <c r="AI313" i="8"/>
  <c r="AI298" i="8" s="1"/>
  <c r="AY279" i="13"/>
  <c r="AD234" i="13"/>
  <c r="AD250" i="13" s="1"/>
  <c r="Q90" i="12"/>
  <c r="Q106" i="12" s="1"/>
  <c r="P103" i="10"/>
  <c r="E91" i="13"/>
  <c r="E107" i="13" s="1"/>
  <c r="E123" i="13" s="1"/>
  <c r="AT59" i="13"/>
  <c r="AX55" i="13"/>
  <c r="AY55" i="13"/>
  <c r="AW55" i="13"/>
  <c r="AW59" i="13" s="1"/>
  <c r="AV55" i="13"/>
  <c r="E90" i="13"/>
  <c r="E106" i="13" s="1"/>
  <c r="AB179" i="9"/>
  <c r="R121" i="12"/>
  <c r="R169" i="12"/>
  <c r="G88" i="10"/>
  <c r="G104" i="10" s="1"/>
  <c r="G120" i="10" s="1"/>
  <c r="J183" i="6"/>
  <c r="J168" i="6" s="1"/>
  <c r="J167" i="6"/>
  <c r="J166" i="6"/>
  <c r="J87" i="10"/>
  <c r="J103" i="10" s="1"/>
  <c r="D208" i="9"/>
  <c r="D305" i="9"/>
  <c r="AQ268" i="3"/>
  <c r="V86" i="10"/>
  <c r="V102" i="10" s="1"/>
  <c r="Y107" i="12"/>
  <c r="Y123" i="12" s="1"/>
  <c r="Y234" i="12"/>
  <c r="Y250" i="12" s="1"/>
  <c r="BG56" i="13"/>
  <c r="D90" i="12"/>
  <c r="D106" i="12" s="1"/>
  <c r="D122" i="12" s="1"/>
  <c r="G182" i="5"/>
  <c r="AE233" i="13"/>
  <c r="AC313" i="8"/>
  <c r="AC298" i="8" s="1"/>
  <c r="AC296" i="8"/>
  <c r="AG182" i="5"/>
  <c r="AI170" i="8"/>
  <c r="AI186" i="8"/>
  <c r="AI171" i="8" s="1"/>
  <c r="J171" i="3"/>
  <c r="K103" i="13"/>
  <c r="K230" i="13"/>
  <c r="W86" i="5"/>
  <c r="W229" i="5" s="1"/>
  <c r="H300" i="3"/>
  <c r="H299" i="3"/>
  <c r="H379" i="3" s="1"/>
  <c r="AR4" i="13"/>
  <c r="AB80" i="11"/>
  <c r="AB96" i="11" s="1"/>
  <c r="AB223" i="11"/>
  <c r="J298" i="8"/>
  <c r="J297" i="8"/>
  <c r="R82" i="9"/>
  <c r="R98" i="9" s="1"/>
  <c r="R225" i="9"/>
  <c r="AL188" i="3"/>
  <c r="AL173" i="3" s="1"/>
  <c r="X174" i="3"/>
  <c r="BD138" i="13"/>
  <c r="BC138" i="13"/>
  <c r="C119" i="12"/>
  <c r="C167" i="12"/>
  <c r="AL377" i="3"/>
  <c r="AA116" i="11"/>
  <c r="AA164" i="11"/>
  <c r="BD51" i="13"/>
  <c r="BF51" i="13" s="1"/>
  <c r="BE51" i="13"/>
  <c r="BG51" i="13" s="1"/>
  <c r="X105" i="12"/>
  <c r="M227" i="9"/>
  <c r="M243" i="9" s="1"/>
  <c r="Y212" i="5"/>
  <c r="Y309" i="5"/>
  <c r="R310" i="6"/>
  <c r="R295" i="6" s="1"/>
  <c r="R293" i="6"/>
  <c r="BD131" i="3"/>
  <c r="O215" i="5"/>
  <c r="O214" i="5"/>
  <c r="AI170" i="3"/>
  <c r="AI186" i="3"/>
  <c r="Q186" i="13"/>
  <c r="AL15" i="3"/>
  <c r="AL18" i="3"/>
  <c r="T178" i="9"/>
  <c r="AQ253" i="3"/>
  <c r="R232" i="12"/>
  <c r="AB81" i="11"/>
  <c r="F90" i="13"/>
  <c r="F106" i="13" s="1"/>
  <c r="BC54" i="13"/>
  <c r="BB54" i="13"/>
  <c r="BE54" i="13"/>
  <c r="AP46" i="3"/>
  <c r="AP36" i="3"/>
  <c r="AP40" i="3" s="1"/>
  <c r="AP42" i="3" s="1"/>
  <c r="AP413" i="3" s="1"/>
  <c r="R186" i="8"/>
  <c r="R171" i="8" s="1"/>
  <c r="R169" i="8"/>
  <c r="AA242" i="12"/>
  <c r="AZ426" i="3"/>
  <c r="E224" i="9"/>
  <c r="E240" i="9" s="1"/>
  <c r="N185" i="10"/>
  <c r="Q103" i="13"/>
  <c r="Q230" i="13"/>
  <c r="AQ623" i="3"/>
  <c r="AQ627" i="3"/>
  <c r="AQ622" i="3"/>
  <c r="AQ625" i="3"/>
  <c r="AQ626" i="3"/>
  <c r="AQ624" i="3"/>
  <c r="AQ620" i="3"/>
  <c r="AQ621" i="3"/>
  <c r="AR632" i="3"/>
  <c r="W96" i="9"/>
  <c r="AG167" i="6"/>
  <c r="AG183" i="6"/>
  <c r="AG168" i="6" s="1"/>
  <c r="N100" i="5"/>
  <c r="N227" i="5"/>
  <c r="C183" i="6"/>
  <c r="I167" i="6"/>
  <c r="I183" i="6"/>
  <c r="I168" i="6" s="1"/>
  <c r="AT187" i="3"/>
  <c r="AB309" i="6"/>
  <c r="M103" i="13"/>
  <c r="Q4" i="4"/>
  <c r="AQ230" i="3"/>
  <c r="AQ294" i="3"/>
  <c r="AQ374" i="3" s="1"/>
  <c r="AH186" i="3"/>
  <c r="AZ467" i="3"/>
  <c r="BB55" i="3"/>
  <c r="AA89" i="11"/>
  <c r="AA105" i="11" s="1"/>
  <c r="AA121" i="11" s="1"/>
  <c r="R102" i="10"/>
  <c r="N313" i="12"/>
  <c r="N216" i="12"/>
  <c r="AM294" i="13"/>
  <c r="AM214" i="13" s="1"/>
  <c r="AM297" i="13"/>
  <c r="AM289" i="13"/>
  <c r="AM209" i="13" s="1"/>
  <c r="AM292" i="13"/>
  <c r="AM212" i="13" s="1"/>
  <c r="AM288" i="13"/>
  <c r="AM208" i="13" s="1"/>
  <c r="AM287" i="13"/>
  <c r="AM207" i="13" s="1"/>
  <c r="AM298" i="13"/>
  <c r="AM290" i="13"/>
  <c r="AM210" i="13" s="1"/>
  <c r="AM291" i="13"/>
  <c r="AM211" i="13" s="1"/>
  <c r="AM295" i="13"/>
  <c r="AM215" i="13" s="1"/>
  <c r="AM293" i="13"/>
  <c r="AM213" i="13" s="1"/>
  <c r="AM296" i="13"/>
  <c r="AM216" i="13" s="1"/>
  <c r="AC103" i="10"/>
  <c r="N231" i="13"/>
  <c r="N88" i="13"/>
  <c r="N104" i="13" s="1"/>
  <c r="BA272" i="13"/>
  <c r="K105" i="12"/>
  <c r="K232" i="12"/>
  <c r="AA227" i="11"/>
  <c r="AA243" i="11" s="1"/>
  <c r="Y298" i="3"/>
  <c r="Y378" i="3" s="1"/>
  <c r="Y426" i="3"/>
  <c r="Y166" i="6"/>
  <c r="X232" i="12"/>
  <c r="AT263" i="3"/>
  <c r="AU263" i="3"/>
  <c r="AC166" i="6"/>
  <c r="B246" i="10"/>
  <c r="G209" i="9"/>
  <c r="G306" i="9"/>
  <c r="G224" i="9"/>
  <c r="G81" i="9"/>
  <c r="G97" i="9" s="1"/>
  <c r="AE309" i="6"/>
  <c r="AE293" i="6" s="1"/>
  <c r="J113" i="9"/>
  <c r="J161" i="9"/>
  <c r="BB426" i="3"/>
  <c r="AC311" i="11"/>
  <c r="V91" i="12"/>
  <c r="V107" i="12" s="1"/>
  <c r="V123" i="12" s="1"/>
  <c r="AC313" i="12"/>
  <c r="Z216" i="12"/>
  <c r="Z313" i="12"/>
  <c r="M310" i="6"/>
  <c r="M295" i="6" s="1"/>
  <c r="M293" i="6"/>
  <c r="F91" i="13"/>
  <c r="F107" i="13" s="1"/>
  <c r="F123" i="13" s="1"/>
  <c r="AP369" i="3"/>
  <c r="AA226" i="11"/>
  <c r="G102" i="12"/>
  <c r="G229" i="12"/>
  <c r="AB117" i="10"/>
  <c r="AB244" i="10" s="1"/>
  <c r="AB165" i="10"/>
  <c r="F95" i="9"/>
  <c r="F222" i="9"/>
  <c r="BB138" i="13"/>
  <c r="E113" i="9"/>
  <c r="E161" i="9"/>
  <c r="Y178" i="9"/>
  <c r="AU14" i="3"/>
  <c r="AU483" i="3" s="1"/>
  <c r="AU499" i="3" s="1"/>
  <c r="AW4" i="3"/>
  <c r="O89" i="13"/>
  <c r="BE50" i="3"/>
  <c r="BD50" i="3"/>
  <c r="BF50" i="3" s="1"/>
  <c r="E179" i="9"/>
  <c r="F116" i="5"/>
  <c r="F164" i="5"/>
  <c r="Z119" i="12"/>
  <c r="Z167" i="12"/>
  <c r="Z183" i="6"/>
  <c r="Z168" i="6" s="1"/>
  <c r="B212" i="5"/>
  <c r="B309" i="5"/>
  <c r="AV188" i="3"/>
  <c r="BD76" i="3"/>
  <c r="BA52" i="13"/>
  <c r="R211" i="9"/>
  <c r="R210" i="9"/>
  <c r="H213" i="5"/>
  <c r="H310" i="5"/>
  <c r="AZ261" i="13"/>
  <c r="BC261" i="13"/>
  <c r="J86" i="5"/>
  <c r="O178" i="9"/>
  <c r="R229" i="10"/>
  <c r="U216" i="13"/>
  <c r="U393" i="13"/>
  <c r="W298" i="8"/>
  <c r="W297" i="8"/>
  <c r="X166" i="6"/>
  <c r="F80" i="9"/>
  <c r="F96" i="9" s="1"/>
  <c r="AB82" i="12"/>
  <c r="AB98" i="12" s="1"/>
  <c r="AC230" i="10"/>
  <c r="AB185" i="8"/>
  <c r="AA310" i="6"/>
  <c r="AA295" i="6" s="1"/>
  <c r="AA294" i="6"/>
  <c r="AC113" i="5"/>
  <c r="AC161" i="5"/>
  <c r="AJ186" i="8"/>
  <c r="AJ171" i="8" s="1"/>
  <c r="AX61" i="3"/>
  <c r="AX454" i="3"/>
  <c r="W214" i="5"/>
  <c r="W215" i="5"/>
  <c r="E213" i="5"/>
  <c r="E310" i="5"/>
  <c r="D392" i="13"/>
  <c r="D215" i="13"/>
  <c r="J240" i="9"/>
  <c r="AL494" i="3"/>
  <c r="AL496" i="3" s="1"/>
  <c r="AL465" i="3"/>
  <c r="W170" i="8"/>
  <c r="W172" i="8" s="1"/>
  <c r="V90" i="12"/>
  <c r="V106" i="12" s="1"/>
  <c r="AF393" i="13"/>
  <c r="AF216" i="13"/>
  <c r="Z88" i="12"/>
  <c r="Z104" i="12" s="1"/>
  <c r="AB85" i="11"/>
  <c r="AB101" i="11" s="1"/>
  <c r="V296" i="6"/>
  <c r="BA276" i="13"/>
  <c r="BD276" i="13"/>
  <c r="AP241" i="3"/>
  <c r="AA115" i="11"/>
  <c r="AA163" i="11"/>
  <c r="BC92" i="3"/>
  <c r="BD92" i="3"/>
  <c r="Z230" i="13"/>
  <c r="Z87" i="13"/>
  <c r="Z103" i="13" s="1"/>
  <c r="BC273" i="3"/>
  <c r="BB273" i="3"/>
  <c r="E229" i="10"/>
  <c r="AZ52" i="13"/>
  <c r="F227" i="5"/>
  <c r="F243" i="5" s="1"/>
  <c r="AZ152" i="3"/>
  <c r="BF148" i="3"/>
  <c r="G170" i="8"/>
  <c r="G172" i="8" s="1"/>
  <c r="E184" i="10"/>
  <c r="AZ185" i="13"/>
  <c r="AE234" i="13"/>
  <c r="AE250" i="13" s="1"/>
  <c r="Y99" i="5"/>
  <c r="V299" i="3"/>
  <c r="V379" i="3" s="1"/>
  <c r="V427" i="3"/>
  <c r="V300" i="3" s="1"/>
  <c r="N97" i="9"/>
  <c r="I209" i="9"/>
  <c r="I306" i="9"/>
  <c r="AC186" i="13"/>
  <c r="AC171" i="13" s="1"/>
  <c r="X392" i="13"/>
  <c r="X215" i="13"/>
  <c r="AB82" i="11"/>
  <c r="AB98" i="11" s="1"/>
  <c r="AB86" i="11"/>
  <c r="AB102" i="11" s="1"/>
  <c r="AB229" i="11"/>
  <c r="U296" i="6"/>
  <c r="AC240" i="5"/>
  <c r="D296" i="8"/>
  <c r="D312" i="8"/>
  <c r="V186" i="13"/>
  <c r="D80" i="9"/>
  <c r="D96" i="9" s="1"/>
  <c r="W89" i="12"/>
  <c r="W105" i="12" s="1"/>
  <c r="Q88" i="13"/>
  <c r="Q104" i="13" s="1"/>
  <c r="AW134" i="13"/>
  <c r="AZ134" i="13" s="1"/>
  <c r="M245" i="13"/>
  <c r="E215" i="10"/>
  <c r="E312" i="10"/>
  <c r="H182" i="5"/>
  <c r="C80" i="9"/>
  <c r="L85" i="5"/>
  <c r="L101" i="5" s="1"/>
  <c r="W105" i="13"/>
  <c r="AB87" i="12"/>
  <c r="AB103" i="12" s="1"/>
  <c r="AB230" i="12"/>
  <c r="T211" i="9"/>
  <c r="T210" i="9"/>
  <c r="S243" i="5"/>
  <c r="AQ186" i="13"/>
  <c r="AZ262" i="13"/>
  <c r="BB262" i="13" s="1"/>
  <c r="H243" i="5"/>
  <c r="O88" i="12"/>
  <c r="O104" i="12" s="1"/>
  <c r="N242" i="5"/>
  <c r="Z90" i="10"/>
  <c r="K184" i="10"/>
  <c r="AQ283" i="3"/>
  <c r="AR283" i="3"/>
  <c r="AL83" i="13"/>
  <c r="AL99" i="13" s="1"/>
  <c r="H188" i="3"/>
  <c r="H173" i="3" s="1"/>
  <c r="I116" i="5"/>
  <c r="I243" i="5" s="1"/>
  <c r="I164" i="5"/>
  <c r="P243" i="5"/>
  <c r="C88" i="12"/>
  <c r="C104" i="12" s="1"/>
  <c r="D185" i="8"/>
  <c r="D169" i="8" s="1"/>
  <c r="AE238" i="5"/>
  <c r="K209" i="9"/>
  <c r="K306" i="9"/>
  <c r="AP493" i="3"/>
  <c r="M85" i="5"/>
  <c r="M101" i="5" s="1"/>
  <c r="F88" i="10"/>
  <c r="F104" i="10" s="1"/>
  <c r="F120" i="10" s="1"/>
  <c r="E82" i="9"/>
  <c r="E98" i="9" s="1"/>
  <c r="V212" i="5"/>
  <c r="V309" i="5"/>
  <c r="AP117" i="3"/>
  <c r="AP244" i="3" s="1"/>
  <c r="AP165" i="3"/>
  <c r="Q86" i="10"/>
  <c r="N213" i="5"/>
  <c r="N310" i="5"/>
  <c r="S306" i="9"/>
  <c r="S209" i="9"/>
  <c r="AI230" i="13"/>
  <c r="AI246" i="13" s="1"/>
  <c r="K213" i="5"/>
  <c r="K310" i="5"/>
  <c r="E87" i="10"/>
  <c r="E103" i="10" s="1"/>
  <c r="C208" i="9"/>
  <c r="C305" i="9"/>
  <c r="AC310" i="6"/>
  <c r="AC295" i="6" s="1"/>
  <c r="AB86" i="12"/>
  <c r="AB102" i="12" s="1"/>
  <c r="W186" i="13"/>
  <c r="P187" i="3"/>
  <c r="L299" i="3"/>
  <c r="L379" i="3" s="1"/>
  <c r="L427" i="3"/>
  <c r="L300" i="3" s="1"/>
  <c r="Z89" i="10"/>
  <c r="Z232" i="10" s="1"/>
  <c r="AY458" i="3"/>
  <c r="AY93" i="3"/>
  <c r="AY484" i="3" s="1"/>
  <c r="BB84" i="3"/>
  <c r="BE84" i="3" s="1"/>
  <c r="BA84" i="3"/>
  <c r="AL82" i="13"/>
  <c r="AL98" i="13" s="1"/>
  <c r="AL225" i="13"/>
  <c r="AY455" i="3"/>
  <c r="AY77" i="3"/>
  <c r="AY481" i="3" s="1"/>
  <c r="BB69" i="3"/>
  <c r="AP188" i="3"/>
  <c r="AE111" i="5"/>
  <c r="AE159" i="5"/>
  <c r="K81" i="9"/>
  <c r="K97" i="9" s="1"/>
  <c r="F183" i="6"/>
  <c r="F168" i="6" s="1"/>
  <c r="X214" i="5"/>
  <c r="X215" i="5"/>
  <c r="V84" i="5"/>
  <c r="V227" i="5"/>
  <c r="F296" i="6"/>
  <c r="AU186" i="13"/>
  <c r="AP121" i="3"/>
  <c r="AP248" i="3" s="1"/>
  <c r="AP169" i="3"/>
  <c r="AK186" i="13"/>
  <c r="N85" i="5"/>
  <c r="N101" i="5" s="1"/>
  <c r="AI119" i="13"/>
  <c r="AI167" i="13"/>
  <c r="K85" i="5"/>
  <c r="K101" i="5" s="1"/>
  <c r="W182" i="5"/>
  <c r="L298" i="3"/>
  <c r="L378" i="3" s="1"/>
  <c r="W246" i="12"/>
  <c r="G178" i="9"/>
  <c r="AS280" i="3"/>
  <c r="AT280" i="3"/>
  <c r="AV280" i="3"/>
  <c r="AU280" i="3"/>
  <c r="AW500" i="3"/>
  <c r="Y171" i="3"/>
  <c r="Y187" i="3"/>
  <c r="AC184" i="10"/>
  <c r="AC168" i="10" s="1"/>
  <c r="AD182" i="5"/>
  <c r="BC69" i="3"/>
  <c r="BC455" i="3" s="1"/>
  <c r="BE271" i="13"/>
  <c r="AS212" i="3"/>
  <c r="AS217" i="3"/>
  <c r="AS210" i="3"/>
  <c r="AS220" i="3"/>
  <c r="AS236" i="3" s="1"/>
  <c r="AS215" i="3"/>
  <c r="AS218" i="3"/>
  <c r="AS213" i="3"/>
  <c r="AS214" i="3"/>
  <c r="AS126" i="3"/>
  <c r="AS253" i="3" s="1"/>
  <c r="AS219" i="3"/>
  <c r="AS235" i="3" s="1"/>
  <c r="AS209" i="3"/>
  <c r="R4" i="4" s="1"/>
  <c r="AS216" i="3"/>
  <c r="AS211" i="3"/>
  <c r="AT237" i="3"/>
  <c r="AP171" i="3"/>
  <c r="F247" i="13"/>
  <c r="BA187" i="3"/>
  <c r="AX281" i="13"/>
  <c r="B172" i="3"/>
  <c r="B174" i="3" s="1"/>
  <c r="BB67" i="3"/>
  <c r="BD67" i="3" s="1"/>
  <c r="F166" i="6"/>
  <c r="X86" i="5"/>
  <c r="C186" i="8"/>
  <c r="C171" i="8" s="1"/>
  <c r="AH299" i="3"/>
  <c r="AH379" i="3" s="1"/>
  <c r="AH427" i="3"/>
  <c r="AH300" i="3" s="1"/>
  <c r="F294" i="6"/>
  <c r="AP116" i="3"/>
  <c r="AP243" i="3" s="1"/>
  <c r="AP164" i="3"/>
  <c r="AK169" i="13"/>
  <c r="AA231" i="11"/>
  <c r="AA247" i="11" s="1"/>
  <c r="AS393" i="13"/>
  <c r="B294" i="6"/>
  <c r="B296" i="6" s="1"/>
  <c r="AA183" i="6"/>
  <c r="AA168" i="6" s="1"/>
  <c r="AA167" i="6"/>
  <c r="AF183" i="5"/>
  <c r="Z86" i="11"/>
  <c r="Z102" i="11" s="1"/>
  <c r="Z229" i="11"/>
  <c r="L82" i="9"/>
  <c r="L98" i="9" s="1"/>
  <c r="L114" i="9" s="1"/>
  <c r="AB83" i="11"/>
  <c r="AB99" i="11" s="1"/>
  <c r="AB226" i="11"/>
  <c r="Z208" i="9"/>
  <c r="Z305" i="9"/>
  <c r="N182" i="6"/>
  <c r="N166" i="6" s="1"/>
  <c r="BC138" i="3"/>
  <c r="AK313" i="8"/>
  <c r="AK298" i="8" s="1"/>
  <c r="I112" i="9"/>
  <c r="I160" i="9"/>
  <c r="X426" i="3"/>
  <c r="J184" i="10"/>
  <c r="M88" i="13"/>
  <c r="M104" i="13" s="1"/>
  <c r="AC182" i="5"/>
  <c r="AV235" i="13"/>
  <c r="B88" i="12"/>
  <c r="C123" i="13"/>
  <c r="C171" i="13"/>
  <c r="C172" i="13" s="1"/>
  <c r="AK118" i="13"/>
  <c r="AK166" i="13"/>
  <c r="N214" i="10"/>
  <c r="N311" i="10"/>
  <c r="R427" i="3"/>
  <c r="R300" i="3" s="1"/>
  <c r="AH313" i="8"/>
  <c r="AH298" i="8" s="1"/>
  <c r="AZ458" i="3"/>
  <c r="AZ93" i="3"/>
  <c r="AZ484" i="3" s="1"/>
  <c r="AL87" i="13"/>
  <c r="AL103" i="13" s="1"/>
  <c r="AL230" i="13"/>
  <c r="AE97" i="5"/>
  <c r="AE208" i="5"/>
  <c r="AE224" i="5" s="1"/>
  <c r="AX53" i="13"/>
  <c r="W298" i="3"/>
  <c r="W378" i="3" s="1"/>
  <c r="W426" i="3"/>
  <c r="AR227" i="3"/>
  <c r="AR291" i="3"/>
  <c r="AR371" i="3" s="1"/>
  <c r="AT461" i="3"/>
  <c r="AD103" i="10"/>
  <c r="BB71" i="3"/>
  <c r="AO493" i="3"/>
  <c r="AY467" i="3"/>
  <c r="AP115" i="3"/>
  <c r="AP242" i="3" s="1"/>
  <c r="AP163" i="3"/>
  <c r="U297" i="8"/>
  <c r="U313" i="8"/>
  <c r="U298" i="8" s="1"/>
  <c r="K112" i="9"/>
  <c r="K239" i="9" s="1"/>
  <c r="K160" i="9"/>
  <c r="K116" i="5"/>
  <c r="K243" i="5" s="1"/>
  <c r="K164" i="5"/>
  <c r="E115" i="5"/>
  <c r="E242" i="5" s="1"/>
  <c r="E163" i="5"/>
  <c r="O296" i="8"/>
  <c r="O312" i="8"/>
  <c r="S186" i="8"/>
  <c r="S171" i="8" s="1"/>
  <c r="F174" i="3"/>
  <c r="AK171" i="3"/>
  <c r="AK187" i="3"/>
  <c r="Z80" i="9"/>
  <c r="B238" i="9"/>
  <c r="AK296" i="8"/>
  <c r="I223" i="9"/>
  <c r="X297" i="3"/>
  <c r="X377" i="3" s="1"/>
  <c r="Z185" i="11"/>
  <c r="P216" i="10"/>
  <c r="P217" i="10"/>
  <c r="AW277" i="3"/>
  <c r="AV277" i="3"/>
  <c r="AU277" i="3"/>
  <c r="AX277" i="3"/>
  <c r="Q170" i="8"/>
  <c r="Q172" i="8" s="1"/>
  <c r="AD97" i="5"/>
  <c r="AD208" i="5"/>
  <c r="BG72" i="3"/>
  <c r="BD72" i="3"/>
  <c r="BF72" i="3" s="1"/>
  <c r="AD183" i="6"/>
  <c r="B216" i="12"/>
  <c r="B313" i="12"/>
  <c r="E231" i="12"/>
  <c r="E247" i="12" s="1"/>
  <c r="C234" i="13"/>
  <c r="D183" i="6"/>
  <c r="D168" i="6" s="1"/>
  <c r="Q305" i="9"/>
  <c r="Q208" i="9"/>
  <c r="AK229" i="13"/>
  <c r="N86" i="10"/>
  <c r="N102" i="10" s="1"/>
  <c r="H244" i="12"/>
  <c r="R298" i="3"/>
  <c r="R378" i="3" s="1"/>
  <c r="U172" i="8"/>
  <c r="Y186" i="12"/>
  <c r="Y171" i="12" s="1"/>
  <c r="Y170" i="12"/>
  <c r="AH296" i="8"/>
  <c r="AS187" i="3"/>
  <c r="BC84" i="3"/>
  <c r="F213" i="5"/>
  <c r="F310" i="5"/>
  <c r="AQ427" i="3"/>
  <c r="AY53" i="13"/>
  <c r="H230" i="10"/>
  <c r="H246" i="10" s="1"/>
  <c r="W297" i="3"/>
  <c r="W377" i="3" s="1"/>
  <c r="AR230" i="3"/>
  <c r="AR294" i="3"/>
  <c r="AR374" i="3" s="1"/>
  <c r="Y185" i="13"/>
  <c r="Y169" i="13"/>
  <c r="V99" i="5"/>
  <c r="AP122" i="3"/>
  <c r="AP249" i="3" s="1"/>
  <c r="AP170" i="3"/>
  <c r="AC110" i="9"/>
  <c r="AC237" i="9" s="1"/>
  <c r="AC158" i="9"/>
  <c r="O118" i="12"/>
  <c r="O245" i="12" s="1"/>
  <c r="O166" i="12"/>
  <c r="H112" i="9"/>
  <c r="H160" i="9"/>
  <c r="AX131" i="13"/>
  <c r="AA178" i="9"/>
  <c r="C111" i="9"/>
  <c r="C159" i="9"/>
  <c r="AV157" i="3"/>
  <c r="AY152" i="3"/>
  <c r="AA216" i="12"/>
  <c r="AA313" i="12"/>
  <c r="P183" i="5"/>
  <c r="Q80" i="9"/>
  <c r="Q223" i="9" s="1"/>
  <c r="H179" i="9"/>
  <c r="W209" i="9"/>
  <c r="W306" i="9"/>
  <c r="G299" i="3"/>
  <c r="G379" i="3" s="1"/>
  <c r="G427" i="3"/>
  <c r="G300" i="3" s="1"/>
  <c r="AC216" i="10"/>
  <c r="AC217" i="10"/>
  <c r="J427" i="3"/>
  <c r="J300" i="3" s="1"/>
  <c r="J380" i="3" s="1"/>
  <c r="F85" i="5"/>
  <c r="F101" i="5" s="1"/>
  <c r="G167" i="6"/>
  <c r="G183" i="6"/>
  <c r="G168" i="6" s="1"/>
  <c r="X185" i="13"/>
  <c r="AR232" i="3"/>
  <c r="AR296" i="3"/>
  <c r="AR376" i="3" s="1"/>
  <c r="M116" i="5"/>
  <c r="M164" i="5"/>
  <c r="L185" i="10"/>
  <c r="L170" i="10" s="1"/>
  <c r="E185" i="12"/>
  <c r="BD427" i="3"/>
  <c r="AP118" i="3"/>
  <c r="AP245" i="3" s="1"/>
  <c r="AP166" i="3"/>
  <c r="BB138" i="3"/>
  <c r="BE138" i="3" s="1"/>
  <c r="S120" i="12"/>
  <c r="S247" i="12" s="1"/>
  <c r="S168" i="12"/>
  <c r="K299" i="8"/>
  <c r="K301" i="8" s="1"/>
  <c r="Z116" i="11"/>
  <c r="Z243" i="11" s="1"/>
  <c r="Z164" i="11"/>
  <c r="S216" i="10"/>
  <c r="S217" i="10"/>
  <c r="H223" i="9"/>
  <c r="AA88" i="12"/>
  <c r="AA104" i="12" s="1"/>
  <c r="C213" i="5"/>
  <c r="C310" i="5"/>
  <c r="R167" i="6"/>
  <c r="R183" i="6"/>
  <c r="R168" i="6" s="1"/>
  <c r="W81" i="9"/>
  <c r="G298" i="3"/>
  <c r="G378" i="3" s="1"/>
  <c r="L183" i="5"/>
  <c r="N216" i="13"/>
  <c r="N393" i="13"/>
  <c r="AC88" i="10"/>
  <c r="AC104" i="10" s="1"/>
  <c r="AC120" i="10" s="1"/>
  <c r="AW131" i="13"/>
  <c r="BA131" i="13" s="1"/>
  <c r="J298" i="3"/>
  <c r="D91" i="12"/>
  <c r="D107" i="12" s="1"/>
  <c r="D123" i="12" s="1"/>
  <c r="T297" i="8"/>
  <c r="T299" i="8" s="1"/>
  <c r="T301" i="8" s="1"/>
  <c r="G166" i="6"/>
  <c r="AR98" i="3"/>
  <c r="AR107" i="3"/>
  <c r="AR123" i="3" s="1"/>
  <c r="AR250" i="3" s="1"/>
  <c r="AR102" i="3"/>
  <c r="AR99" i="3"/>
  <c r="AR103" i="3"/>
  <c r="AR100" i="3"/>
  <c r="AR101" i="3"/>
  <c r="AR106" i="3"/>
  <c r="AR122" i="3" s="1"/>
  <c r="AR104" i="3"/>
  <c r="AR109" i="3"/>
  <c r="AR125" i="3" s="1"/>
  <c r="AR252" i="3" s="1"/>
  <c r="AR108" i="3"/>
  <c r="AR124" i="3" s="1"/>
  <c r="AR251" i="3" s="1"/>
  <c r="AR105" i="3"/>
  <c r="AA185" i="12"/>
  <c r="M227" i="5"/>
  <c r="M243" i="5" s="1"/>
  <c r="W101" i="5"/>
  <c r="M186" i="12"/>
  <c r="AO300" i="3"/>
  <c r="AO380" i="3" s="1"/>
  <c r="E168" i="12"/>
  <c r="I122" i="13"/>
  <c r="I170" i="13"/>
  <c r="I172" i="13" s="1"/>
  <c r="BA468" i="3"/>
  <c r="L119" i="12"/>
  <c r="L167" i="12"/>
  <c r="W117" i="10"/>
  <c r="W244" i="10" s="1"/>
  <c r="W165" i="10"/>
  <c r="P186" i="13"/>
  <c r="V120" i="13"/>
  <c r="V168" i="13"/>
  <c r="C102" i="10"/>
  <c r="K297" i="8"/>
  <c r="O119" i="13"/>
  <c r="O246" i="13" s="1"/>
  <c r="O167" i="13"/>
  <c r="S88" i="10"/>
  <c r="AB209" i="9"/>
  <c r="AB306" i="9"/>
  <c r="AA243" i="12"/>
  <c r="AA185" i="10"/>
  <c r="J121" i="12"/>
  <c r="J169" i="12"/>
  <c r="D244" i="13"/>
  <c r="D237" i="9"/>
  <c r="D245" i="13"/>
  <c r="P216" i="13"/>
  <c r="P393" i="13"/>
  <c r="BA426" i="3"/>
  <c r="AO631" i="3"/>
  <c r="AO645" i="3"/>
  <c r="AO655" i="3"/>
  <c r="AO641" i="3"/>
  <c r="AO659" i="3"/>
  <c r="AO662" i="3"/>
  <c r="AO654" i="3"/>
  <c r="AO644" i="3"/>
  <c r="AO640" i="3"/>
  <c r="AO661" i="3"/>
  <c r="AO637" i="3"/>
  <c r="AO657" i="3"/>
  <c r="AO658" i="3"/>
  <c r="AO638" i="3"/>
  <c r="AO642" i="3"/>
  <c r="AO639" i="3"/>
  <c r="AO647" i="3"/>
  <c r="AO653" i="3"/>
  <c r="AO628" i="3"/>
  <c r="AO652" i="3"/>
  <c r="AO629" i="3"/>
  <c r="AO663" i="3"/>
  <c r="AO643" i="3"/>
  <c r="AO630" i="3"/>
  <c r="AO660" i="3"/>
  <c r="AO636" i="3"/>
  <c r="AO656" i="3"/>
  <c r="AO646" i="3"/>
  <c r="AP648" i="3"/>
  <c r="AC184" i="11"/>
  <c r="C122" i="13"/>
  <c r="C170" i="13"/>
  <c r="X90" i="12"/>
  <c r="V114" i="5"/>
  <c r="V241" i="5" s="1"/>
  <c r="V162" i="5"/>
  <c r="AD111" i="9"/>
  <c r="AD159" i="9"/>
  <c r="M188" i="3"/>
  <c r="E186" i="8"/>
  <c r="E171" i="8" s="1"/>
  <c r="E170" i="8"/>
  <c r="AO187" i="3"/>
  <c r="M162" i="9"/>
  <c r="M178" i="9"/>
  <c r="M245" i="12"/>
  <c r="P111" i="9"/>
  <c r="P159" i="9"/>
  <c r="C427" i="3"/>
  <c r="C300" i="3" s="1"/>
  <c r="C380" i="3" s="1"/>
  <c r="AG119" i="13"/>
  <c r="AG167" i="13"/>
  <c r="C215" i="10"/>
  <c r="C312" i="10"/>
  <c r="B115" i="5"/>
  <c r="B163" i="5"/>
  <c r="S182" i="6"/>
  <c r="U214" i="10"/>
  <c r="U311" i="10"/>
  <c r="K102" i="10"/>
  <c r="BE278" i="13"/>
  <c r="L119" i="13"/>
  <c r="L167" i="13"/>
  <c r="U91" i="12"/>
  <c r="U107" i="12" s="1"/>
  <c r="U123" i="12" s="1"/>
  <c r="B114" i="5"/>
  <c r="B241" i="5" s="1"/>
  <c r="B162" i="5"/>
  <c r="BF392" i="13"/>
  <c r="AV59" i="13"/>
  <c r="R118" i="13"/>
  <c r="R166" i="13"/>
  <c r="AY262" i="13"/>
  <c r="AV261" i="3"/>
  <c r="AU261" i="3"/>
  <c r="AW261" i="3"/>
  <c r="Q228" i="5"/>
  <c r="Q85" i="5"/>
  <c r="Q101" i="5" s="1"/>
  <c r="AI216" i="13"/>
  <c r="AI393" i="13"/>
  <c r="I87" i="12"/>
  <c r="I103" i="12" s="1"/>
  <c r="I230" i="12"/>
  <c r="AW77" i="3"/>
  <c r="AW481" i="3" s="1"/>
  <c r="AA114" i="11"/>
  <c r="AA162" i="11"/>
  <c r="S121" i="12"/>
  <c r="S248" i="12" s="1"/>
  <c r="S169" i="12"/>
  <c r="J210" i="9"/>
  <c r="J211" i="9"/>
  <c r="E116" i="5"/>
  <c r="E243" i="5" s="1"/>
  <c r="E164" i="5"/>
  <c r="M380" i="3"/>
  <c r="M301" i="3"/>
  <c r="O86" i="5"/>
  <c r="O102" i="5" s="1"/>
  <c r="U105" i="12"/>
  <c r="L97" i="9"/>
  <c r="D182" i="5"/>
  <c r="AQ227" i="3"/>
  <c r="AQ291" i="3"/>
  <c r="AQ371" i="3" s="1"/>
  <c r="AK91" i="13"/>
  <c r="AK107" i="13" s="1"/>
  <c r="AK123" i="13" s="1"/>
  <c r="J232" i="12"/>
  <c r="AR186" i="13"/>
  <c r="AJ216" i="13"/>
  <c r="AJ393" i="13"/>
  <c r="D118" i="13"/>
  <c r="D166" i="13"/>
  <c r="B427" i="3"/>
  <c r="B300" i="3" s="1"/>
  <c r="Q247" i="12"/>
  <c r="G184" i="10"/>
  <c r="R247" i="12"/>
  <c r="AA119" i="12"/>
  <c r="AA167" i="12"/>
  <c r="AV139" i="13"/>
  <c r="AW468" i="3"/>
  <c r="D179" i="9"/>
  <c r="BA73" i="3"/>
  <c r="AV468" i="3"/>
  <c r="AV77" i="3"/>
  <c r="AV481" i="3" s="1"/>
  <c r="AX73" i="3"/>
  <c r="AA225" i="11"/>
  <c r="J82" i="9"/>
  <c r="J98" i="9" s="1"/>
  <c r="J114" i="9" s="1"/>
  <c r="V101" i="10"/>
  <c r="AH91" i="13"/>
  <c r="Z179" i="9"/>
  <c r="C233" i="13"/>
  <c r="K183" i="6"/>
  <c r="K168" i="6" s="1"/>
  <c r="AK114" i="13"/>
  <c r="AK241" i="13" s="1"/>
  <c r="AK162" i="13"/>
  <c r="AA209" i="9"/>
  <c r="AA306" i="9"/>
  <c r="AV460" i="3"/>
  <c r="BC393" i="13"/>
  <c r="AN299" i="13"/>
  <c r="AN39" i="13"/>
  <c r="AN38" i="13" s="1"/>
  <c r="AD222" i="9"/>
  <c r="M171" i="3"/>
  <c r="AG216" i="13"/>
  <c r="AG393" i="13"/>
  <c r="E169" i="8"/>
  <c r="AO170" i="3"/>
  <c r="N119" i="13"/>
  <c r="N167" i="13"/>
  <c r="M161" i="9"/>
  <c r="O244" i="10"/>
  <c r="E217" i="12"/>
  <c r="E218" i="12"/>
  <c r="B234" i="13"/>
  <c r="B250" i="13" s="1"/>
  <c r="P222" i="9"/>
  <c r="P238" i="9" s="1"/>
  <c r="G229" i="5"/>
  <c r="G245" i="5" s="1"/>
  <c r="C298" i="3"/>
  <c r="C378" i="3" s="1"/>
  <c r="V120" i="12"/>
  <c r="V247" i="12" s="1"/>
  <c r="V168" i="12"/>
  <c r="AG230" i="13"/>
  <c r="H186" i="8"/>
  <c r="H171" i="8" s="1"/>
  <c r="C87" i="10"/>
  <c r="C103" i="10" s="1"/>
  <c r="B226" i="5"/>
  <c r="B242" i="5" s="1"/>
  <c r="E183" i="6"/>
  <c r="E168" i="6" s="1"/>
  <c r="O218" i="13"/>
  <c r="O217" i="13"/>
  <c r="AT186" i="13"/>
  <c r="S165" i="6"/>
  <c r="U86" i="10"/>
  <c r="AR231" i="3"/>
  <c r="AR295" i="3"/>
  <c r="AR375" i="3" s="1"/>
  <c r="I182" i="5"/>
  <c r="L230" i="13"/>
  <c r="AU449" i="3"/>
  <c r="AU489" i="3"/>
  <c r="AV489" i="3"/>
  <c r="Z212" i="5"/>
  <c r="Z309" i="5"/>
  <c r="C245" i="12"/>
  <c r="W214" i="10"/>
  <c r="W311" i="10"/>
  <c r="U90" i="12"/>
  <c r="U106" i="12" s="1"/>
  <c r="Y216" i="10"/>
  <c r="Y217" i="10"/>
  <c r="AY48" i="13"/>
  <c r="O120" i="13"/>
  <c r="O247" i="13" s="1"/>
  <c r="O168" i="13"/>
  <c r="AO186" i="8"/>
  <c r="AO171" i="8" s="1"/>
  <c r="S296" i="6"/>
  <c r="AH183" i="5"/>
  <c r="R229" i="13"/>
  <c r="Z241" i="11"/>
  <c r="K170" i="8"/>
  <c r="K186" i="8"/>
  <c r="K171" i="8" s="1"/>
  <c r="AI88" i="13"/>
  <c r="AI104" i="13" s="1"/>
  <c r="AO393" i="13"/>
  <c r="R84" i="5"/>
  <c r="R100" i="5" s="1"/>
  <c r="BF188" i="3"/>
  <c r="AZ129" i="13"/>
  <c r="AR290" i="3"/>
  <c r="AR370" i="3" s="1"/>
  <c r="AR226" i="3"/>
  <c r="AA215" i="10"/>
  <c r="AA312" i="10"/>
  <c r="AZ141" i="3"/>
  <c r="T101" i="10"/>
  <c r="B227" i="5"/>
  <c r="B84" i="5"/>
  <c r="AX48" i="13"/>
  <c r="AK301" i="3"/>
  <c r="AK381" i="3" s="1"/>
  <c r="V119" i="13"/>
  <c r="V246" i="13" s="1"/>
  <c r="V167" i="13"/>
  <c r="AY426" i="3"/>
  <c r="Y119" i="10"/>
  <c r="Y167" i="10"/>
  <c r="L92" i="10"/>
  <c r="D427" i="3"/>
  <c r="D300" i="3" s="1"/>
  <c r="AE157" i="5"/>
  <c r="AE109" i="5"/>
  <c r="N185" i="12"/>
  <c r="B119" i="12"/>
  <c r="B167" i="12"/>
  <c r="AF186" i="8"/>
  <c r="Z186" i="12"/>
  <c r="P183" i="6"/>
  <c r="P168" i="6" s="1"/>
  <c r="AA118" i="11"/>
  <c r="AA166" i="11"/>
  <c r="P178" i="9"/>
  <c r="BF133" i="13"/>
  <c r="AM297" i="8"/>
  <c r="AM299" i="8" s="1"/>
  <c r="AM301" i="8" s="1"/>
  <c r="N186" i="13"/>
  <c r="AD216" i="10"/>
  <c r="AD217" i="10"/>
  <c r="M216" i="10"/>
  <c r="M217" i="10"/>
  <c r="O215" i="10"/>
  <c r="O312" i="10"/>
  <c r="AU139" i="13"/>
  <c r="AA118" i="10"/>
  <c r="AA166" i="10"/>
  <c r="AD223" i="5"/>
  <c r="AD239" i="5" s="1"/>
  <c r="AR233" i="3"/>
  <c r="AR297" i="3"/>
  <c r="AR377" i="3" s="1"/>
  <c r="T228" i="10"/>
  <c r="L216" i="13"/>
  <c r="L393" i="13"/>
  <c r="H118" i="10"/>
  <c r="H245" i="10" s="1"/>
  <c r="H166" i="10"/>
  <c r="AA427" i="3"/>
  <c r="X116" i="5"/>
  <c r="X243" i="5" s="1"/>
  <c r="X164" i="5"/>
  <c r="G313" i="8"/>
  <c r="AU266" i="13"/>
  <c r="AE171" i="13"/>
  <c r="C309" i="6"/>
  <c r="BE72" i="3"/>
  <c r="AX262" i="13"/>
  <c r="R186" i="13"/>
  <c r="AI245" i="13"/>
  <c r="Y230" i="10"/>
  <c r="L91" i="10"/>
  <c r="B230" i="12"/>
  <c r="AF169" i="8"/>
  <c r="AK112" i="13"/>
  <c r="AK160" i="13"/>
  <c r="T97" i="9"/>
  <c r="O309" i="6"/>
  <c r="T120" i="12"/>
  <c r="T247" i="12" s="1"/>
  <c r="T168" i="12"/>
  <c r="J91" i="12"/>
  <c r="J107" i="12" s="1"/>
  <c r="D103" i="10"/>
  <c r="AD88" i="10"/>
  <c r="AD104" i="10" s="1"/>
  <c r="AD120" i="10" s="1"/>
  <c r="M88" i="10"/>
  <c r="O87" i="10"/>
  <c r="AD188" i="3"/>
  <c r="AD173" i="3" s="1"/>
  <c r="BA129" i="13"/>
  <c r="AD112" i="5"/>
  <c r="AD160" i="5"/>
  <c r="AR228" i="3"/>
  <c r="AR292" i="3"/>
  <c r="AR372" i="3" s="1"/>
  <c r="W111" i="9"/>
  <c r="W238" i="9" s="1"/>
  <c r="W159" i="9"/>
  <c r="U380" i="3"/>
  <c r="BG149" i="3"/>
  <c r="L88" i="13"/>
  <c r="AX500" i="3"/>
  <c r="AZ48" i="13"/>
  <c r="R187" i="3"/>
  <c r="T117" i="13"/>
  <c r="T244" i="13" s="1"/>
  <c r="T165" i="13"/>
  <c r="BD91" i="3"/>
  <c r="AY393" i="13"/>
  <c r="AB112" i="9"/>
  <c r="AB160" i="9"/>
  <c r="AE188" i="3"/>
  <c r="X185" i="8"/>
  <c r="AB313" i="8"/>
  <c r="AB298" i="8" s="1"/>
  <c r="Q310" i="6"/>
  <c r="Q295" i="6" s="1"/>
  <c r="C182" i="5"/>
  <c r="L174" i="3"/>
  <c r="S297" i="8"/>
  <c r="S313" i="8"/>
  <c r="S298" i="8" s="1"/>
  <c r="AU459" i="3"/>
  <c r="S245" i="13"/>
  <c r="Z237" i="9"/>
  <c r="BE58" i="13"/>
  <c r="AZ455" i="3"/>
  <c r="BF66" i="3"/>
  <c r="BE66" i="3"/>
  <c r="AK223" i="13"/>
  <c r="AK239" i="13" s="1"/>
  <c r="BD133" i="3"/>
  <c r="AE237" i="5"/>
  <c r="BF56" i="13"/>
  <c r="O292" i="6"/>
  <c r="J90" i="12"/>
  <c r="J106" i="12" s="1"/>
  <c r="J233" i="12"/>
  <c r="B209" i="9"/>
  <c r="B306" i="9"/>
  <c r="D230" i="10"/>
  <c r="AL80" i="13"/>
  <c r="AL96" i="13" s="1"/>
  <c r="H309" i="6"/>
  <c r="H293" i="6"/>
  <c r="U212" i="5"/>
  <c r="U309" i="5"/>
  <c r="AF188" i="3"/>
  <c r="N186" i="8"/>
  <c r="N171" i="8" s="1"/>
  <c r="AD171" i="3"/>
  <c r="BD186" i="3"/>
  <c r="AR253" i="3"/>
  <c r="AC296" i="12"/>
  <c r="AC216" i="12" s="1"/>
  <c r="AC294" i="12"/>
  <c r="AC214" i="12" s="1"/>
  <c r="AC295" i="12"/>
  <c r="AC215" i="12" s="1"/>
  <c r="AC291" i="12"/>
  <c r="AC211" i="12" s="1"/>
  <c r="AC287" i="12"/>
  <c r="AC207" i="12" s="1"/>
  <c r="AC290" i="12"/>
  <c r="AC210" i="12" s="1"/>
  <c r="AC297" i="12"/>
  <c r="AC298" i="12"/>
  <c r="AC292" i="12"/>
  <c r="AC212" i="12" s="1"/>
  <c r="AC288" i="12"/>
  <c r="AC208" i="12" s="1"/>
  <c r="AC293" i="12"/>
  <c r="AC213" i="12" s="1"/>
  <c r="AC289" i="12"/>
  <c r="AC209" i="12" s="1"/>
  <c r="U299" i="3"/>
  <c r="U379" i="3" s="1"/>
  <c r="T427" i="3"/>
  <c r="BC149" i="3"/>
  <c r="BE149" i="3" s="1"/>
  <c r="O102" i="10"/>
  <c r="AX21" i="3"/>
  <c r="W116" i="5"/>
  <c r="W243" i="5" s="1"/>
  <c r="W164" i="5"/>
  <c r="T212" i="5"/>
  <c r="T309" i="5"/>
  <c r="N103" i="12"/>
  <c r="T215" i="13"/>
  <c r="T392" i="13"/>
  <c r="R170" i="3"/>
  <c r="F121" i="13"/>
  <c r="F248" i="13" s="1"/>
  <c r="F169" i="13"/>
  <c r="AX187" i="3"/>
  <c r="AB223" i="9"/>
  <c r="AE171" i="3"/>
  <c r="X168" i="8"/>
  <c r="AB296" i="8"/>
  <c r="G112" i="9"/>
  <c r="G160" i="9"/>
  <c r="U103" i="13"/>
  <c r="Y186" i="8"/>
  <c r="Y171" i="8" s="1"/>
  <c r="M119" i="12"/>
  <c r="M167" i="12"/>
  <c r="AQ290" i="3"/>
  <c r="AQ370" i="3" s="1"/>
  <c r="AQ226" i="3"/>
  <c r="F242" i="5"/>
  <c r="Z117" i="11"/>
  <c r="Z165" i="11"/>
  <c r="E298" i="3"/>
  <c r="E378" i="3" s="1"/>
  <c r="E426" i="3"/>
  <c r="AA112" i="9"/>
  <c r="AA160" i="9"/>
  <c r="AC426" i="3"/>
  <c r="S90" i="12"/>
  <c r="S106" i="12" s="1"/>
  <c r="M88" i="12"/>
  <c r="M231" i="12" s="1"/>
  <c r="AT282" i="13"/>
  <c r="AY274" i="13"/>
  <c r="S119" i="13"/>
  <c r="S246" i="13" s="1"/>
  <c r="S167" i="13"/>
  <c r="S216" i="13"/>
  <c r="S393" i="13"/>
  <c r="AA184" i="11"/>
  <c r="D212" i="5"/>
  <c r="D309" i="5"/>
  <c r="G223" i="9"/>
  <c r="U230" i="13"/>
  <c r="AK117" i="13"/>
  <c r="AK244" i="13" s="1"/>
  <c r="AK165" i="13"/>
  <c r="Y169" i="8"/>
  <c r="AJ230" i="13"/>
  <c r="M230" i="12"/>
  <c r="AQ233" i="3"/>
  <c r="AQ249" i="3" s="1"/>
  <c r="AQ297" i="3"/>
  <c r="AQ377" i="3" s="1"/>
  <c r="AD310" i="6"/>
  <c r="AD295" i="6" s="1"/>
  <c r="Z228" i="11"/>
  <c r="AX279" i="13"/>
  <c r="BA279" i="13" s="1"/>
  <c r="E297" i="3"/>
  <c r="BA132" i="3"/>
  <c r="AN299" i="3"/>
  <c r="AN427" i="3"/>
  <c r="AN300" i="3" s="1"/>
  <c r="AN380" i="3" s="1"/>
  <c r="AC179" i="9"/>
  <c r="AA223" i="9"/>
  <c r="Z427" i="3"/>
  <c r="Z300" i="3" s="1"/>
  <c r="Z380" i="3" s="1"/>
  <c r="G89" i="13"/>
  <c r="N171" i="3"/>
  <c r="N187" i="3"/>
  <c r="AC297" i="3"/>
  <c r="BD271" i="13"/>
  <c r="BF271" i="13" s="1"/>
  <c r="BB57" i="3"/>
  <c r="BE57" i="3" s="1"/>
  <c r="M313" i="12"/>
  <c r="M216" i="12"/>
  <c r="P184" i="10"/>
  <c r="BA274" i="13"/>
  <c r="AU282" i="13"/>
  <c r="Z118" i="13"/>
  <c r="Z245" i="13" s="1"/>
  <c r="Z166" i="13"/>
  <c r="AZ54" i="3"/>
  <c r="AW454" i="3"/>
  <c r="AW61" i="3"/>
  <c r="AW480" i="3" s="1"/>
  <c r="AY54" i="3"/>
  <c r="N7" i="4"/>
  <c r="N11" i="4" s="1"/>
  <c r="AE183" i="6"/>
  <c r="AE168" i="6" s="1"/>
  <c r="AG340" i="5"/>
  <c r="AG12" i="5" s="1"/>
  <c r="E310" i="6"/>
  <c r="E295" i="6" s="1"/>
  <c r="AB85" i="12"/>
  <c r="AB101" i="12" s="1"/>
  <c r="AB183" i="6"/>
  <c r="AB168" i="6" s="1"/>
  <c r="AB167" i="6"/>
  <c r="AE110" i="5"/>
  <c r="AE158" i="5"/>
  <c r="AK120" i="13"/>
  <c r="AK247" i="13" s="1"/>
  <c r="AK168" i="13"/>
  <c r="BA133" i="3"/>
  <c r="X185" i="10"/>
  <c r="X296" i="8"/>
  <c r="X312" i="8"/>
  <c r="BG393" i="13"/>
  <c r="B81" i="9"/>
  <c r="W183" i="6"/>
  <c r="W168" i="6" s="1"/>
  <c r="AL231" i="13"/>
  <c r="AL88" i="13"/>
  <c r="AL104" i="13" s="1"/>
  <c r="AB186" i="13"/>
  <c r="U84" i="5"/>
  <c r="U227" i="5" s="1"/>
  <c r="K312" i="10"/>
  <c r="K215" i="10"/>
  <c r="BD149" i="3"/>
  <c r="BF149" i="3" s="1"/>
  <c r="I213" i="5"/>
  <c r="I310" i="5"/>
  <c r="P213" i="5"/>
  <c r="P310" i="5"/>
  <c r="T84" i="5"/>
  <c r="T227" i="5" s="1"/>
  <c r="H217" i="10"/>
  <c r="H216" i="10"/>
  <c r="T87" i="13"/>
  <c r="O243" i="5"/>
  <c r="N118" i="13"/>
  <c r="N245" i="13" s="1"/>
  <c r="N166" i="13"/>
  <c r="I118" i="10"/>
  <c r="I245" i="10" s="1"/>
  <c r="I166" i="10"/>
  <c r="AB224" i="5"/>
  <c r="O188" i="3"/>
  <c r="O173" i="3" s="1"/>
  <c r="AY157" i="3"/>
  <c r="Y84" i="5"/>
  <c r="Y227" i="5"/>
  <c r="S88" i="13"/>
  <c r="BB135" i="13"/>
  <c r="W116" i="10"/>
  <c r="W243" i="10" s="1"/>
  <c r="W164" i="10"/>
  <c r="D84" i="5"/>
  <c r="D100" i="5" s="1"/>
  <c r="BC74" i="3"/>
  <c r="Z185" i="8"/>
  <c r="Z169" i="8" s="1"/>
  <c r="W185" i="10"/>
  <c r="AJ119" i="13"/>
  <c r="AJ167" i="13"/>
  <c r="AF427" i="3"/>
  <c r="AQ228" i="3"/>
  <c r="AQ292" i="3"/>
  <c r="AQ372" i="3" s="1"/>
  <c r="W186" i="12"/>
  <c r="T310" i="6"/>
  <c r="T295" i="6" s="1"/>
  <c r="T294" i="6"/>
  <c r="R183" i="5"/>
  <c r="W91" i="13"/>
  <c r="G218" i="13"/>
  <c r="G217" i="13"/>
  <c r="AN474" i="3"/>
  <c r="AN501" i="3"/>
  <c r="AP472" i="3"/>
  <c r="Z392" i="13"/>
  <c r="Z215" i="13"/>
  <c r="V185" i="10"/>
  <c r="F208" i="9"/>
  <c r="F305" i="9"/>
  <c r="W310" i="6"/>
  <c r="W295" i="6" s="1"/>
  <c r="Q427" i="3"/>
  <c r="X119" i="10"/>
  <c r="X246" i="10" s="1"/>
  <c r="X167" i="10"/>
  <c r="Z113" i="5"/>
  <c r="Z240" i="5" s="1"/>
  <c r="Z161" i="5"/>
  <c r="AF81" i="5"/>
  <c r="AF79" i="5"/>
  <c r="AF77" i="5"/>
  <c r="AF80" i="5"/>
  <c r="AF78" i="5"/>
  <c r="AB83" i="12"/>
  <c r="AB99" i="12" s="1"/>
  <c r="AM187" i="3"/>
  <c r="AM171" i="3" s="1"/>
  <c r="AA117" i="11"/>
  <c r="AA165" i="11"/>
  <c r="X118" i="10"/>
  <c r="X245" i="10" s="1"/>
  <c r="X166" i="10"/>
  <c r="S213" i="5"/>
  <c r="S310" i="5"/>
  <c r="AZ156" i="3"/>
  <c r="BB74" i="3"/>
  <c r="BD74" i="3" s="1"/>
  <c r="AL84" i="13"/>
  <c r="AL100" i="13" s="1"/>
  <c r="BE133" i="13"/>
  <c r="BG133" i="13" s="1"/>
  <c r="P110" i="9"/>
  <c r="P237" i="9" s="1"/>
  <c r="P158" i="9"/>
  <c r="K87" i="10"/>
  <c r="K103" i="10" s="1"/>
  <c r="V171" i="12"/>
  <c r="Z111" i="11"/>
  <c r="Z238" i="11" s="1"/>
  <c r="Z159" i="11"/>
  <c r="I85" i="5"/>
  <c r="I101" i="5" s="1"/>
  <c r="P85" i="5"/>
  <c r="H88" i="10"/>
  <c r="AP185" i="13"/>
  <c r="X101" i="5"/>
  <c r="O116" i="5"/>
  <c r="O164" i="5"/>
  <c r="AL186" i="8"/>
  <c r="AL171" i="8" s="1"/>
  <c r="U185" i="10"/>
  <c r="E182" i="5"/>
  <c r="BE135" i="3"/>
  <c r="AB113" i="5"/>
  <c r="AB161" i="5"/>
  <c r="AP250" i="3"/>
  <c r="K393" i="13"/>
  <c r="K216" i="13"/>
  <c r="AY259" i="13"/>
  <c r="O171" i="3"/>
  <c r="BB146" i="3"/>
  <c r="BE146" i="3" s="1"/>
  <c r="S103" i="10"/>
  <c r="AZ473" i="3"/>
  <c r="BA473" i="3" s="1"/>
  <c r="BA257" i="13"/>
  <c r="W179" i="9"/>
  <c r="AB80" i="12"/>
  <c r="AB96" i="12" s="1"/>
  <c r="AM170" i="3"/>
  <c r="AS185" i="13"/>
  <c r="AA228" i="11"/>
  <c r="AN392" i="13"/>
  <c r="U101" i="10"/>
  <c r="D232" i="12"/>
  <c r="D248" i="12" s="1"/>
  <c r="AD208" i="9"/>
  <c r="AD305" i="9"/>
  <c r="AH309" i="6"/>
  <c r="S85" i="5"/>
  <c r="S101" i="5" s="1"/>
  <c r="BA156" i="3"/>
  <c r="BC156" i="3" s="1"/>
  <c r="I186" i="8"/>
  <c r="I171" i="8" s="1"/>
  <c r="AG310" i="6"/>
  <c r="AG295" i="6" s="1"/>
  <c r="P305" i="9"/>
  <c r="P208" i="9"/>
  <c r="AL229" i="13"/>
  <c r="AL86" i="13"/>
  <c r="AL102" i="13" s="1"/>
  <c r="BB132" i="3"/>
  <c r="Y182" i="5"/>
  <c r="AT426" i="3"/>
  <c r="AA117" i="10"/>
  <c r="AA244" i="10" s="1"/>
  <c r="AA165" i="10"/>
  <c r="BF139" i="3"/>
  <c r="Z113" i="11"/>
  <c r="Z240" i="11" s="1"/>
  <c r="Z161" i="11"/>
  <c r="J247" i="12"/>
  <c r="T91" i="12"/>
  <c r="T107" i="12" s="1"/>
  <c r="T123" i="12" s="1"/>
  <c r="D217" i="10"/>
  <c r="D216" i="10"/>
  <c r="Q116" i="10"/>
  <c r="Q243" i="10" s="1"/>
  <c r="Q164" i="10"/>
  <c r="J178" i="9"/>
  <c r="AI185" i="13"/>
  <c r="V89" i="13"/>
  <c r="U114" i="5"/>
  <c r="U241" i="5" s="1"/>
  <c r="U162" i="5"/>
  <c r="X228" i="5"/>
  <c r="Z188" i="3"/>
  <c r="Z173" i="3" s="1"/>
  <c r="U187" i="3"/>
  <c r="AA312" i="8"/>
  <c r="BB58" i="13"/>
  <c r="BB135" i="3"/>
  <c r="BD135" i="3" s="1"/>
  <c r="BF135" i="3" s="1"/>
  <c r="E244" i="10"/>
  <c r="K88" i="13"/>
  <c r="K104" i="13" s="1"/>
  <c r="AS461" i="3"/>
  <c r="C186" i="12"/>
  <c r="P215" i="12"/>
  <c r="P312" i="12"/>
  <c r="AB84" i="12"/>
  <c r="AB100" i="12" s="1"/>
  <c r="U228" i="10"/>
  <c r="Z244" i="13"/>
  <c r="AD80" i="9"/>
  <c r="AD96" i="9" s="1"/>
  <c r="AH292" i="6"/>
  <c r="W171" i="3"/>
  <c r="W187" i="3"/>
  <c r="I169" i="8"/>
  <c r="BC52" i="3"/>
  <c r="BB52" i="3"/>
  <c r="P80" i="9"/>
  <c r="P96" i="9" s="1"/>
  <c r="AL81" i="13"/>
  <c r="AL97" i="13" s="1"/>
  <c r="BA136" i="3"/>
  <c r="T99" i="5"/>
  <c r="Z83" i="5"/>
  <c r="BF278" i="13"/>
  <c r="AQ450" i="3"/>
  <c r="AQ451" i="3" s="1"/>
  <c r="AQ490" i="3"/>
  <c r="AB215" i="10"/>
  <c r="AB312" i="10"/>
  <c r="T90" i="12"/>
  <c r="T233" i="12" s="1"/>
  <c r="D88" i="10"/>
  <c r="BE147" i="3"/>
  <c r="BG147" i="3" s="1"/>
  <c r="V218" i="13"/>
  <c r="V217" i="13"/>
  <c r="AA98" i="5"/>
  <c r="AA209" i="5"/>
  <c r="AA225" i="5" s="1"/>
  <c r="AP110" i="3"/>
  <c r="AP23" i="3" s="1"/>
  <c r="AP25" i="3" s="1"/>
  <c r="AP28" i="3" s="1"/>
  <c r="AP26" i="3" s="1"/>
  <c r="AP175" i="3" s="1"/>
  <c r="AP114" i="3"/>
  <c r="AP162" i="3"/>
  <c r="AZ153" i="3"/>
  <c r="BC153" i="3" s="1"/>
  <c r="AA295" i="8"/>
  <c r="AD380" i="3"/>
  <c r="AD301" i="3"/>
  <c r="AZ275" i="13"/>
  <c r="S96" i="9"/>
  <c r="BC146" i="3"/>
  <c r="AR186" i="3"/>
  <c r="AA92" i="11"/>
  <c r="AA95" i="11"/>
  <c r="P230" i="13"/>
  <c r="P246" i="13" s="1"/>
  <c r="P87" i="12"/>
  <c r="P103" i="12" s="1"/>
  <c r="T187" i="3"/>
  <c r="T171" i="3" s="1"/>
  <c r="Q183" i="5"/>
  <c r="AN297" i="8"/>
  <c r="AN299" i="8" s="1"/>
  <c r="AN301" i="8" s="1"/>
  <c r="L213" i="5"/>
  <c r="L310" i="5"/>
  <c r="AF299" i="8"/>
  <c r="AF301" i="8" s="1"/>
  <c r="BB136" i="3"/>
  <c r="AB88" i="12"/>
  <c r="AB104" i="12" s="1"/>
  <c r="AG245" i="13"/>
  <c r="T82" i="9"/>
  <c r="T98" i="9" s="1"/>
  <c r="T114" i="9" s="1"/>
  <c r="T225" i="9"/>
  <c r="T241" i="9" s="1"/>
  <c r="AC186" i="8"/>
  <c r="AC171" i="8" s="1"/>
  <c r="S116" i="5"/>
  <c r="S164" i="5"/>
  <c r="Z231" i="10"/>
  <c r="Z247" i="10" s="1"/>
  <c r="AJ242" i="13"/>
  <c r="H116" i="5"/>
  <c r="H164" i="5"/>
  <c r="K188" i="3"/>
  <c r="K173" i="3" s="1"/>
  <c r="O216" i="12"/>
  <c r="O313" i="12"/>
  <c r="W170" i="3"/>
  <c r="L245" i="13"/>
  <c r="M99" i="9"/>
  <c r="M115" i="9" s="1"/>
  <c r="M242" i="9" s="1"/>
  <c r="M85" i="9"/>
  <c r="AL85" i="13"/>
  <c r="AL101" i="13" s="1"/>
  <c r="T182" i="6"/>
  <c r="T166" i="6"/>
  <c r="N243" i="10"/>
  <c r="X117" i="13"/>
  <c r="X244" i="13" s="1"/>
  <c r="X165" i="13"/>
  <c r="P116" i="5"/>
  <c r="P164" i="5"/>
  <c r="C216" i="12"/>
  <c r="C313" i="12"/>
  <c r="AL186" i="13"/>
  <c r="AX141" i="3"/>
  <c r="AU460" i="3"/>
  <c r="AB87" i="10"/>
  <c r="AB103" i="10" s="1"/>
  <c r="M103" i="10"/>
  <c r="M213" i="5"/>
  <c r="M310" i="5"/>
  <c r="F216" i="10"/>
  <c r="F217" i="10"/>
  <c r="BC150" i="3"/>
  <c r="BE150" i="3" s="1"/>
  <c r="BG150" i="3" s="1"/>
  <c r="BC147" i="3"/>
  <c r="BF147" i="3" s="1"/>
  <c r="E210" i="9"/>
  <c r="E211" i="9"/>
  <c r="AH14" i="13"/>
  <c r="AH15" i="13" s="1"/>
  <c r="AH46" i="13" s="1"/>
  <c r="AI6" i="13"/>
  <c r="AI9" i="13"/>
  <c r="AI11" i="13" s="1"/>
  <c r="AI16" i="13" s="1"/>
  <c r="AD237" i="9"/>
  <c r="AF183" i="6"/>
  <c r="AF168" i="6" s="1"/>
  <c r="AF167" i="6"/>
  <c r="AX57" i="13"/>
  <c r="L169" i="6"/>
  <c r="AD168" i="10"/>
  <c r="AD184" i="10"/>
  <c r="F118" i="10"/>
  <c r="F245" i="10" s="1"/>
  <c r="F166" i="10"/>
  <c r="B185" i="13"/>
  <c r="Q214" i="10"/>
  <c r="Q311" i="10"/>
  <c r="BA275" i="13"/>
  <c r="Z312" i="8"/>
  <c r="S223" i="9"/>
  <c r="S224" i="9"/>
  <c r="S81" i="9"/>
  <c r="S97" i="9" s="1"/>
  <c r="AW259" i="13"/>
  <c r="AZ259" i="13" s="1"/>
  <c r="BA59" i="3"/>
  <c r="AX480" i="3"/>
  <c r="AX49" i="13"/>
  <c r="AT7" i="3" l="1"/>
  <c r="AR170" i="3"/>
  <c r="AQ250" i="3"/>
  <c r="BE265" i="13"/>
  <c r="BD265" i="13"/>
  <c r="BG265" i="13" s="1"/>
  <c r="BE133" i="3"/>
  <c r="AB229" i="12"/>
  <c r="BD273" i="3"/>
  <c r="BF273" i="3" s="1"/>
  <c r="BC467" i="3"/>
  <c r="Z246" i="12"/>
  <c r="L228" i="5"/>
  <c r="BB61" i="3"/>
  <c r="BB480" i="3" s="1"/>
  <c r="AZ50" i="13"/>
  <c r="BC50" i="13"/>
  <c r="W299" i="8"/>
  <c r="W301" i="8" s="1"/>
  <c r="V229" i="10"/>
  <c r="AJ231" i="13"/>
  <c r="AJ247" i="13" s="1"/>
  <c r="AB228" i="12"/>
  <c r="L246" i="13"/>
  <c r="J248" i="12"/>
  <c r="BB261" i="13"/>
  <c r="BD261" i="13" s="1"/>
  <c r="BF261" i="13" s="1"/>
  <c r="AG231" i="13"/>
  <c r="AG247" i="13" s="1"/>
  <c r="AB234" i="12"/>
  <c r="AB250" i="12" s="1"/>
  <c r="L225" i="9"/>
  <c r="L241" i="9" s="1"/>
  <c r="L243" i="5"/>
  <c r="BF150" i="3"/>
  <c r="AA232" i="11"/>
  <c r="AA248" i="11" s="1"/>
  <c r="AD172" i="13"/>
  <c r="BA50" i="13"/>
  <c r="S228" i="5"/>
  <c r="BG273" i="3"/>
  <c r="BH273" i="3" s="1"/>
  <c r="N229" i="10"/>
  <c r="N245" i="10" s="1"/>
  <c r="AW485" i="3"/>
  <c r="BG68" i="3"/>
  <c r="BB153" i="3"/>
  <c r="BD153" i="3" s="1"/>
  <c r="BD272" i="13"/>
  <c r="BE55" i="3"/>
  <c r="G231" i="10"/>
  <c r="G247" i="10" s="1"/>
  <c r="BA273" i="13"/>
  <c r="K231" i="13"/>
  <c r="BD136" i="3"/>
  <c r="N246" i="13"/>
  <c r="T162" i="9"/>
  <c r="X230" i="13"/>
  <c r="BA135" i="13"/>
  <c r="BC135" i="13" s="1"/>
  <c r="AZ128" i="13"/>
  <c r="BB128" i="13" s="1"/>
  <c r="BD128" i="13" s="1"/>
  <c r="V92" i="12"/>
  <c r="AB230" i="10"/>
  <c r="F234" i="13"/>
  <c r="F250" i="13" s="1"/>
  <c r="BC130" i="3"/>
  <c r="BE130" i="3" s="1"/>
  <c r="R227" i="5"/>
  <c r="BG50" i="3"/>
  <c r="BG135" i="3"/>
  <c r="BD135" i="13"/>
  <c r="AL226" i="13"/>
  <c r="BA128" i="13"/>
  <c r="BC273" i="13"/>
  <c r="BA55" i="13"/>
  <c r="Q233" i="12"/>
  <c r="AO301" i="3"/>
  <c r="AO381" i="3" s="1"/>
  <c r="BD138" i="3"/>
  <c r="BF138" i="3" s="1"/>
  <c r="P223" i="9"/>
  <c r="BB54" i="3"/>
  <c r="BB454" i="3" s="1"/>
  <c r="BB274" i="13"/>
  <c r="AV485" i="3"/>
  <c r="BD130" i="13"/>
  <c r="H230" i="12"/>
  <c r="D171" i="12"/>
  <c r="AJ299" i="8"/>
  <c r="AJ301" i="8" s="1"/>
  <c r="BD130" i="3"/>
  <c r="BD141" i="3" s="1"/>
  <c r="U92" i="12"/>
  <c r="AA231" i="12"/>
  <c r="F171" i="13"/>
  <c r="BC130" i="13"/>
  <c r="BF130" i="13" s="1"/>
  <c r="BD273" i="13"/>
  <c r="AL228" i="13"/>
  <c r="P5" i="4"/>
  <c r="P6" i="4" s="1"/>
  <c r="P13" i="4" s="1"/>
  <c r="P7" i="4" s="1"/>
  <c r="P11" i="4" s="1"/>
  <c r="BA258" i="13"/>
  <c r="BD258" i="13" s="1"/>
  <c r="BC265" i="13"/>
  <c r="BF265" i="13" s="1"/>
  <c r="I249" i="13"/>
  <c r="Z244" i="11"/>
  <c r="N228" i="5"/>
  <c r="E248" i="13"/>
  <c r="Y224" i="9"/>
  <c r="N301" i="3"/>
  <c r="AP300" i="3"/>
  <c r="AP380" i="3" s="1"/>
  <c r="AL227" i="13"/>
  <c r="E171" i="13"/>
  <c r="U171" i="12"/>
  <c r="H234" i="13"/>
  <c r="C243" i="5"/>
  <c r="BF69" i="3"/>
  <c r="AM218" i="13"/>
  <c r="AM217" i="13"/>
  <c r="BG138" i="13"/>
  <c r="BE256" i="13"/>
  <c r="BG256" i="13" s="1"/>
  <c r="BF256" i="13"/>
  <c r="BD59" i="3"/>
  <c r="BC59" i="3"/>
  <c r="BE59" i="3" s="1"/>
  <c r="L294" i="6"/>
  <c r="L310" i="6"/>
  <c r="L295" i="6" s="1"/>
  <c r="AD172" i="3"/>
  <c r="AD174" i="3" s="1"/>
  <c r="Y186" i="13"/>
  <c r="Y171" i="13" s="1"/>
  <c r="H169" i="6"/>
  <c r="AR247" i="3"/>
  <c r="AA224" i="9"/>
  <c r="F299" i="3"/>
  <c r="F379" i="3" s="1"/>
  <c r="B97" i="9"/>
  <c r="B224" i="9"/>
  <c r="E172" i="8"/>
  <c r="X88" i="13"/>
  <c r="BD140" i="3"/>
  <c r="BE140" i="3"/>
  <c r="H104" i="10"/>
  <c r="AK234" i="13"/>
  <c r="AK250" i="13" s="1"/>
  <c r="M173" i="3"/>
  <c r="M172" i="3"/>
  <c r="AR118" i="3"/>
  <c r="AR245" i="3" s="1"/>
  <c r="AR166" i="3"/>
  <c r="AK171" i="13"/>
  <c r="C96" i="9"/>
  <c r="C223" i="9"/>
  <c r="BA132" i="13"/>
  <c r="BC132" i="13" s="1"/>
  <c r="BB132" i="13"/>
  <c r="H118" i="12"/>
  <c r="H166" i="12"/>
  <c r="H231" i="10"/>
  <c r="AX59" i="13"/>
  <c r="BB48" i="13"/>
  <c r="BA48" i="13"/>
  <c r="BG278" i="13"/>
  <c r="S89" i="10"/>
  <c r="S105" i="10" s="1"/>
  <c r="AK170" i="13"/>
  <c r="N86" i="5"/>
  <c r="N102" i="5" s="1"/>
  <c r="AC172" i="13"/>
  <c r="AC215" i="11"/>
  <c r="AC312" i="11"/>
  <c r="N116" i="5"/>
  <c r="N243" i="5" s="1"/>
  <c r="N164" i="5"/>
  <c r="AA112" i="11"/>
  <c r="AA160" i="11"/>
  <c r="D295" i="6"/>
  <c r="D294" i="6"/>
  <c r="AI379" i="3"/>
  <c r="AI301" i="3"/>
  <c r="AI381" i="3" s="1"/>
  <c r="BC257" i="13"/>
  <c r="U117" i="10"/>
  <c r="U165" i="10"/>
  <c r="AM227" i="13"/>
  <c r="AM84" i="13"/>
  <c r="AM100" i="13" s="1"/>
  <c r="AL379" i="3"/>
  <c r="AL301" i="3"/>
  <c r="AL381" i="3" s="1"/>
  <c r="AN396" i="3" s="1"/>
  <c r="AN412" i="3" s="1"/>
  <c r="AT427" i="3"/>
  <c r="T88" i="13"/>
  <c r="T104" i="13" s="1"/>
  <c r="AF218" i="13"/>
  <c r="AF217" i="13"/>
  <c r="AC172" i="8"/>
  <c r="D85" i="5"/>
  <c r="D101" i="5" s="1"/>
  <c r="Z96" i="9"/>
  <c r="Z223" i="9"/>
  <c r="S89" i="13"/>
  <c r="S105" i="13" s="1"/>
  <c r="AZ59" i="13"/>
  <c r="U102" i="10"/>
  <c r="U229" i="10"/>
  <c r="AR115" i="3"/>
  <c r="AR163" i="3"/>
  <c r="BA281" i="13"/>
  <c r="AZ281" i="13"/>
  <c r="W106" i="13"/>
  <c r="W92" i="13"/>
  <c r="H245" i="12"/>
  <c r="AN379" i="3"/>
  <c r="AN301" i="3"/>
  <c r="AN381" i="3" s="1"/>
  <c r="AF173" i="3"/>
  <c r="AF172" i="3"/>
  <c r="G298" i="8"/>
  <c r="G297" i="8"/>
  <c r="S90" i="10"/>
  <c r="AD183" i="5"/>
  <c r="N215" i="5"/>
  <c r="N214" i="5"/>
  <c r="BE131" i="3"/>
  <c r="W233" i="13"/>
  <c r="BB131" i="13"/>
  <c r="AB120" i="12"/>
  <c r="AB168" i="12"/>
  <c r="J179" i="9"/>
  <c r="J162" i="9"/>
  <c r="BB473" i="3"/>
  <c r="T103" i="13"/>
  <c r="T230" i="13"/>
  <c r="AV497" i="3"/>
  <c r="Q102" i="10"/>
  <c r="Q229" i="10"/>
  <c r="AC87" i="11"/>
  <c r="AC103" i="11" s="1"/>
  <c r="AC230" i="11"/>
  <c r="K179" i="9"/>
  <c r="R103" i="10"/>
  <c r="BB141" i="3"/>
  <c r="C188" i="3"/>
  <c r="C173" i="3" s="1"/>
  <c r="C171" i="3"/>
  <c r="B112" i="9"/>
  <c r="B239" i="9" s="1"/>
  <c r="B160" i="9"/>
  <c r="AB231" i="12"/>
  <c r="AB247" i="12" s="1"/>
  <c r="P81" i="9"/>
  <c r="P97" i="9" s="1"/>
  <c r="F89" i="10"/>
  <c r="F105" i="10" s="1"/>
  <c r="F121" i="10" s="1"/>
  <c r="AL117" i="13"/>
  <c r="AL165" i="13"/>
  <c r="S119" i="10"/>
  <c r="S246" i="10" s="1"/>
  <c r="S167" i="10"/>
  <c r="P101" i="5"/>
  <c r="P228" i="5"/>
  <c r="Z88" i="13"/>
  <c r="Z104" i="13" s="1"/>
  <c r="H89" i="10"/>
  <c r="H105" i="10" s="1"/>
  <c r="H121" i="10" s="1"/>
  <c r="E377" i="3"/>
  <c r="T300" i="3"/>
  <c r="T299" i="3"/>
  <c r="T379" i="3" s="1"/>
  <c r="AA300" i="3"/>
  <c r="AA299" i="3"/>
  <c r="AA379" i="3" s="1"/>
  <c r="O91" i="13"/>
  <c r="O107" i="13" s="1"/>
  <c r="O123" i="13" s="1"/>
  <c r="BA77" i="3"/>
  <c r="BA481" i="3" s="1"/>
  <c r="BA497" i="3" s="1"/>
  <c r="AD168" i="6"/>
  <c r="AD167" i="6"/>
  <c r="L380" i="3"/>
  <c r="L381" i="3" s="1"/>
  <c r="L301" i="3"/>
  <c r="V312" i="10"/>
  <c r="V215" i="10"/>
  <c r="R230" i="10"/>
  <c r="L83" i="9"/>
  <c r="F186" i="12"/>
  <c r="F169" i="12"/>
  <c r="L169" i="10"/>
  <c r="L171" i="10" s="1"/>
  <c r="O172" i="3"/>
  <c r="O174" i="3" s="1"/>
  <c r="G105" i="13"/>
  <c r="G232" i="13"/>
  <c r="AJ217" i="13"/>
  <c r="AJ218" i="13"/>
  <c r="C214" i="5"/>
  <c r="C215" i="5"/>
  <c r="Q119" i="13"/>
  <c r="Q167" i="13"/>
  <c r="AJ89" i="13"/>
  <c r="AJ105" i="13" s="1"/>
  <c r="S240" i="9"/>
  <c r="AB88" i="10"/>
  <c r="AB104" i="10" s="1"/>
  <c r="X117" i="5"/>
  <c r="X244" i="5" s="1"/>
  <c r="X165" i="5"/>
  <c r="AO188" i="3"/>
  <c r="AO173" i="3" s="1"/>
  <c r="AO171" i="3"/>
  <c r="F380" i="3"/>
  <c r="E118" i="10"/>
  <c r="E166" i="10"/>
  <c r="G120" i="13"/>
  <c r="G168" i="13"/>
  <c r="BF138" i="13"/>
  <c r="AB82" i="9"/>
  <c r="AB98" i="9" s="1"/>
  <c r="BC93" i="3"/>
  <c r="BC484" i="3" s="1"/>
  <c r="BC458" i="3"/>
  <c r="AD224" i="5"/>
  <c r="P188" i="3"/>
  <c r="P173" i="3" s="1"/>
  <c r="Z106" i="10"/>
  <c r="Z122" i="10" s="1"/>
  <c r="Z233" i="10"/>
  <c r="Z249" i="10" s="1"/>
  <c r="X167" i="6"/>
  <c r="X169" i="6" s="1"/>
  <c r="V248" i="12"/>
  <c r="L179" i="9"/>
  <c r="L164" i="9" s="1"/>
  <c r="R216" i="13"/>
  <c r="R393" i="13"/>
  <c r="K107" i="12"/>
  <c r="K234" i="12"/>
  <c r="C228" i="5"/>
  <c r="AB121" i="12"/>
  <c r="AB169" i="12"/>
  <c r="D104" i="10"/>
  <c r="D231" i="10"/>
  <c r="AM89" i="13"/>
  <c r="AM105" i="13" s="1"/>
  <c r="AN393" i="13"/>
  <c r="AC89" i="12"/>
  <c r="AC105" i="12" s="1"/>
  <c r="BB156" i="3"/>
  <c r="BD156" i="3" s="1"/>
  <c r="V105" i="13"/>
  <c r="O103" i="10"/>
  <c r="S214" i="5"/>
  <c r="S215" i="5"/>
  <c r="AB225" i="11"/>
  <c r="P104" i="13"/>
  <c r="P231" i="13"/>
  <c r="Q5" i="4"/>
  <c r="Q6" i="4" s="1"/>
  <c r="Q13" i="4" s="1"/>
  <c r="AS267" i="3"/>
  <c r="BE259" i="13"/>
  <c r="T113" i="9"/>
  <c r="T240" i="9" s="1"/>
  <c r="T161" i="9"/>
  <c r="AB119" i="10"/>
  <c r="AB167" i="10"/>
  <c r="K120" i="13"/>
  <c r="K168" i="13"/>
  <c r="K89" i="13"/>
  <c r="K105" i="13" s="1"/>
  <c r="AF96" i="5"/>
  <c r="AF207" i="5"/>
  <c r="AF223" i="5" s="1"/>
  <c r="Q294" i="6"/>
  <c r="Q296" i="6" s="1"/>
  <c r="L232" i="13"/>
  <c r="L89" i="13"/>
  <c r="L105" i="13" s="1"/>
  <c r="AF171" i="8"/>
  <c r="AF170" i="8"/>
  <c r="AW497" i="3"/>
  <c r="AD113" i="5"/>
  <c r="AD161" i="5"/>
  <c r="AE113" i="5"/>
  <c r="AE240" i="5" s="1"/>
  <c r="AE161" i="5"/>
  <c r="P171" i="3"/>
  <c r="F111" i="9"/>
  <c r="F238" i="9" s="1"/>
  <c r="F159" i="9"/>
  <c r="BE467" i="3"/>
  <c r="F122" i="13"/>
  <c r="F170" i="13"/>
  <c r="AQ110" i="3"/>
  <c r="AQ23" i="3" s="1"/>
  <c r="AQ25" i="3" s="1"/>
  <c r="AQ28" i="3" s="1"/>
  <c r="AQ26" i="3" s="1"/>
  <c r="AQ175" i="3" s="1"/>
  <c r="AQ114" i="3"/>
  <c r="AQ162" i="3"/>
  <c r="AN5" i="3"/>
  <c r="AR299" i="3"/>
  <c r="AR379" i="3" s="1"/>
  <c r="L162" i="9"/>
  <c r="E296" i="6"/>
  <c r="BD69" i="3"/>
  <c r="BE69" i="3"/>
  <c r="AG183" i="5"/>
  <c r="AB232" i="12"/>
  <c r="O88" i="10"/>
  <c r="O104" i="10" s="1"/>
  <c r="P104" i="10"/>
  <c r="P91" i="10"/>
  <c r="P92" i="10"/>
  <c r="M90" i="10"/>
  <c r="L293" i="6"/>
  <c r="AR117" i="3"/>
  <c r="AR244" i="3" s="1"/>
  <c r="AR165" i="3"/>
  <c r="Q300" i="3"/>
  <c r="Q299" i="3"/>
  <c r="Q379" i="3" s="1"/>
  <c r="O87" i="5"/>
  <c r="O103" i="5" s="1"/>
  <c r="C168" i="6"/>
  <c r="C167" i="6"/>
  <c r="Y82" i="9"/>
  <c r="Y98" i="9" s="1"/>
  <c r="AI186" i="13"/>
  <c r="BB257" i="13"/>
  <c r="BE257" i="13" s="1"/>
  <c r="BB427" i="3"/>
  <c r="AY59" i="13"/>
  <c r="X106" i="12"/>
  <c r="X233" i="12"/>
  <c r="X92" i="12"/>
  <c r="U89" i="13"/>
  <c r="U105" i="13" s="1"/>
  <c r="F183" i="5"/>
  <c r="AB215" i="11"/>
  <c r="AB312" i="11"/>
  <c r="N381" i="3"/>
  <c r="BD52" i="3"/>
  <c r="BG52" i="3" s="1"/>
  <c r="BE52" i="3"/>
  <c r="B82" i="9"/>
  <c r="B98" i="9" s="1"/>
  <c r="AK299" i="8"/>
  <c r="AK301" i="8" s="1"/>
  <c r="O120" i="12"/>
  <c r="O168" i="12"/>
  <c r="O179" i="9"/>
  <c r="O164" i="9" s="1"/>
  <c r="BB467" i="3"/>
  <c r="BD55" i="3"/>
  <c r="BG55" i="3"/>
  <c r="BF55" i="3"/>
  <c r="F233" i="13"/>
  <c r="E299" i="8"/>
  <c r="E301" i="8" s="1"/>
  <c r="AM452" i="3"/>
  <c r="AM19" i="3"/>
  <c r="AM11" i="3"/>
  <c r="AM16" i="3" s="1"/>
  <c r="AD98" i="5"/>
  <c r="AD209" i="5"/>
  <c r="AD225" i="5" s="1"/>
  <c r="AC86" i="11"/>
  <c r="AC102" i="11" s="1"/>
  <c r="AP7" i="13"/>
  <c r="T216" i="13"/>
  <c r="T393" i="13"/>
  <c r="AB171" i="13"/>
  <c r="AB170" i="13"/>
  <c r="AB172" i="13" s="1"/>
  <c r="AH107" i="13"/>
  <c r="AH234" i="13"/>
  <c r="P231" i="10"/>
  <c r="P218" i="13"/>
  <c r="P217" i="13"/>
  <c r="O230" i="10"/>
  <c r="BB275" i="13"/>
  <c r="BC275" i="13"/>
  <c r="R188" i="3"/>
  <c r="R173" i="3" s="1"/>
  <c r="R171" i="3"/>
  <c r="AC427" i="3"/>
  <c r="AC300" i="3" s="1"/>
  <c r="AC380" i="3" s="1"/>
  <c r="AK108" i="13"/>
  <c r="AK23" i="13" s="1"/>
  <c r="AK25" i="13" s="1"/>
  <c r="AK28" i="13" s="1"/>
  <c r="AK26" i="13" s="1"/>
  <c r="W312" i="10"/>
  <c r="W215" i="10"/>
  <c r="S104" i="10"/>
  <c r="S231" i="10"/>
  <c r="W210" i="9"/>
  <c r="W211" i="9"/>
  <c r="AL119" i="13"/>
  <c r="AL246" i="13" s="1"/>
  <c r="AL167" i="13"/>
  <c r="AK297" i="8"/>
  <c r="O231" i="12"/>
  <c r="O162" i="9"/>
  <c r="AB97" i="11"/>
  <c r="AB224" i="11"/>
  <c r="G313" i="12"/>
  <c r="G216" i="12"/>
  <c r="J83" i="9"/>
  <c r="J99" i="9" s="1"/>
  <c r="J115" i="9" s="1"/>
  <c r="AM88" i="13"/>
  <c r="AM104" i="13" s="1"/>
  <c r="E294" i="6"/>
  <c r="V232" i="13"/>
  <c r="T85" i="5"/>
  <c r="T228" i="5" s="1"/>
  <c r="P89" i="13"/>
  <c r="P105" i="13" s="1"/>
  <c r="AB114" i="11"/>
  <c r="AB162" i="11"/>
  <c r="AA113" i="9"/>
  <c r="AA161" i="9"/>
  <c r="W167" i="6"/>
  <c r="W169" i="6" s="1"/>
  <c r="AP186" i="13"/>
  <c r="M215" i="5"/>
  <c r="M214" i="5"/>
  <c r="BD146" i="3"/>
  <c r="BF146" i="3" s="1"/>
  <c r="M86" i="5"/>
  <c r="M102" i="5" s="1"/>
  <c r="O310" i="6"/>
  <c r="O295" i="6" s="1"/>
  <c r="O293" i="6"/>
  <c r="F86" i="5"/>
  <c r="F102" i="5" s="1"/>
  <c r="F229" i="5"/>
  <c r="AB246" i="10"/>
  <c r="K247" i="13"/>
  <c r="AX188" i="3"/>
  <c r="O217" i="12"/>
  <c r="O218" i="12"/>
  <c r="AH310" i="6"/>
  <c r="AH295" i="6" s="1"/>
  <c r="AF93" i="5"/>
  <c r="AF204" i="5"/>
  <c r="AH293" i="6"/>
  <c r="I86" i="5"/>
  <c r="I102" i="5" s="1"/>
  <c r="M89" i="12"/>
  <c r="M105" i="12" s="1"/>
  <c r="AC298" i="3"/>
  <c r="AC378" i="3" s="1"/>
  <c r="C88" i="10"/>
  <c r="Y172" i="12"/>
  <c r="BE138" i="13"/>
  <c r="J102" i="5"/>
  <c r="J229" i="5"/>
  <c r="AC119" i="10"/>
  <c r="AC246" i="10" s="1"/>
  <c r="AC167" i="10"/>
  <c r="AH171" i="3"/>
  <c r="AH187" i="3"/>
  <c r="G88" i="12"/>
  <c r="G104" i="12" s="1"/>
  <c r="M218" i="13"/>
  <c r="M217" i="13"/>
  <c r="H211" i="9"/>
  <c r="H210" i="9"/>
  <c r="J245" i="10"/>
  <c r="F91" i="12"/>
  <c r="F107" i="12" s="1"/>
  <c r="F123" i="12" s="1"/>
  <c r="N186" i="12"/>
  <c r="BC129" i="13"/>
  <c r="BB129" i="13"/>
  <c r="BD129" i="13"/>
  <c r="AA82" i="9"/>
  <c r="AA98" i="9" s="1"/>
  <c r="AH170" i="3"/>
  <c r="AH248" i="13"/>
  <c r="M89" i="13"/>
  <c r="M105" i="13" s="1"/>
  <c r="AE98" i="5"/>
  <c r="AE209" i="5"/>
  <c r="AE225" i="5" s="1"/>
  <c r="N83" i="9"/>
  <c r="N99" i="9" s="1"/>
  <c r="F90" i="12"/>
  <c r="F106" i="12" s="1"/>
  <c r="F122" i="12" s="1"/>
  <c r="AP173" i="3"/>
  <c r="AP172" i="3"/>
  <c r="AP174" i="3" s="1"/>
  <c r="L186" i="8"/>
  <c r="L171" i="8" s="1"/>
  <c r="L169" i="8"/>
  <c r="V115" i="5"/>
  <c r="V242" i="5" s="1"/>
  <c r="V163" i="5"/>
  <c r="D186" i="8"/>
  <c r="D171" i="8" s="1"/>
  <c r="T106" i="12"/>
  <c r="T92" i="12"/>
  <c r="AY497" i="3"/>
  <c r="L104" i="12"/>
  <c r="L231" i="12"/>
  <c r="AB217" i="10"/>
  <c r="AB216" i="10"/>
  <c r="T213" i="5"/>
  <c r="T310" i="5"/>
  <c r="R107" i="12"/>
  <c r="R234" i="12"/>
  <c r="AC170" i="8"/>
  <c r="AF300" i="3"/>
  <c r="AF299" i="3"/>
  <c r="AF379" i="3" s="1"/>
  <c r="AA185" i="11"/>
  <c r="AA170" i="11" s="1"/>
  <c r="AA169" i="11"/>
  <c r="AA168" i="11"/>
  <c r="BB455" i="3"/>
  <c r="B105" i="10"/>
  <c r="B92" i="10"/>
  <c r="B232" i="10"/>
  <c r="W120" i="12"/>
  <c r="W247" i="12" s="1"/>
  <c r="W168" i="12"/>
  <c r="M104" i="10"/>
  <c r="M231" i="10"/>
  <c r="O88" i="5"/>
  <c r="O231" i="5" s="1"/>
  <c r="N98" i="9"/>
  <c r="H90" i="10"/>
  <c r="H106" i="10" s="1"/>
  <c r="H122" i="10" s="1"/>
  <c r="E217" i="10"/>
  <c r="E216" i="10"/>
  <c r="V87" i="10"/>
  <c r="Z84" i="5"/>
  <c r="AB84" i="5" s="1"/>
  <c r="T100" i="5"/>
  <c r="U87" i="10"/>
  <c r="U103" i="10" s="1"/>
  <c r="AZ53" i="13"/>
  <c r="BA53" i="13"/>
  <c r="BD54" i="13"/>
  <c r="BG54" i="13" s="1"/>
  <c r="R103" i="13"/>
  <c r="R230" i="13"/>
  <c r="K218" i="13"/>
  <c r="K217" i="13"/>
  <c r="AD209" i="9"/>
  <c r="AD306" i="9"/>
  <c r="AF97" i="5"/>
  <c r="AF208" i="5"/>
  <c r="AF224" i="5" s="1"/>
  <c r="M218" i="12"/>
  <c r="M217" i="12"/>
  <c r="AA313" i="8"/>
  <c r="AA298" i="8" s="1"/>
  <c r="AA296" i="8"/>
  <c r="W107" i="13"/>
  <c r="W123" i="13" s="1"/>
  <c r="W234" i="13"/>
  <c r="Y100" i="5"/>
  <c r="BD57" i="3"/>
  <c r="BF57" i="3" s="1"/>
  <c r="AC80" i="12"/>
  <c r="AC96" i="12" s="1"/>
  <c r="G185" i="10"/>
  <c r="G170" i="10" s="1"/>
  <c r="G168" i="10"/>
  <c r="BA262" i="13"/>
  <c r="BD262" i="13" s="1"/>
  <c r="E185" i="10"/>
  <c r="J118" i="10"/>
  <c r="J166" i="10"/>
  <c r="N84" i="9"/>
  <c r="N100" i="9" s="1"/>
  <c r="O216" i="10"/>
  <c r="O217" i="10"/>
  <c r="AF89" i="13"/>
  <c r="AF105" i="13" s="1"/>
  <c r="Z215" i="11"/>
  <c r="Z312" i="11"/>
  <c r="AW427" i="3"/>
  <c r="BD187" i="3"/>
  <c r="AL172" i="3"/>
  <c r="AL174" i="3" s="1"/>
  <c r="B104" i="12"/>
  <c r="B231" i="12"/>
  <c r="Z393" i="13"/>
  <c r="Z216" i="13"/>
  <c r="AZ279" i="13"/>
  <c r="BB279" i="13" s="1"/>
  <c r="U215" i="10"/>
  <c r="U312" i="10"/>
  <c r="C117" i="5"/>
  <c r="C165" i="5"/>
  <c r="M119" i="10"/>
  <c r="M246" i="10" s="1"/>
  <c r="M167" i="10"/>
  <c r="D90" i="10"/>
  <c r="D106" i="10" s="1"/>
  <c r="BA57" i="13"/>
  <c r="AZ57" i="13"/>
  <c r="BB57" i="13"/>
  <c r="AZ49" i="13"/>
  <c r="BA49" i="13"/>
  <c r="BB49" i="13"/>
  <c r="W188" i="3"/>
  <c r="W173" i="3" s="1"/>
  <c r="AL116" i="13"/>
  <c r="AL243" i="13" s="1"/>
  <c r="AL164" i="13"/>
  <c r="AB117" i="12"/>
  <c r="AB244" i="12" s="1"/>
  <c r="AB165" i="12"/>
  <c r="BG271" i="13"/>
  <c r="E299" i="3"/>
  <c r="E379" i="3" s="1"/>
  <c r="E427" i="3"/>
  <c r="E300" i="3" s="1"/>
  <c r="E380" i="3" s="1"/>
  <c r="AC84" i="12"/>
  <c r="AC100" i="12" s="1"/>
  <c r="AE173" i="3"/>
  <c r="AE172" i="3"/>
  <c r="R116" i="5"/>
  <c r="R243" i="5" s="1"/>
  <c r="R164" i="5"/>
  <c r="W97" i="9"/>
  <c r="W224" i="9"/>
  <c r="Q96" i="9"/>
  <c r="N183" i="6"/>
  <c r="N168" i="6" s="1"/>
  <c r="AM86" i="13"/>
  <c r="AM102" i="13" s="1"/>
  <c r="AI172" i="8"/>
  <c r="H123" i="13"/>
  <c r="H250" i="13" s="1"/>
  <c r="H171" i="13"/>
  <c r="R106" i="12"/>
  <c r="R92" i="12"/>
  <c r="R233" i="12"/>
  <c r="AB171" i="12"/>
  <c r="AB170" i="12"/>
  <c r="BC132" i="3"/>
  <c r="AC88" i="12"/>
  <c r="AC104" i="12" s="1"/>
  <c r="J122" i="12"/>
  <c r="J249" i="12" s="1"/>
  <c r="J170" i="12"/>
  <c r="C183" i="5"/>
  <c r="I183" i="5"/>
  <c r="AW260" i="3"/>
  <c r="AX260" i="3"/>
  <c r="AY260" i="3"/>
  <c r="AR116" i="3"/>
  <c r="AR243" i="3" s="1"/>
  <c r="AR164" i="3"/>
  <c r="W82" i="9"/>
  <c r="W98" i="9" s="1"/>
  <c r="AA179" i="9"/>
  <c r="AS188" i="3"/>
  <c r="S82" i="9"/>
  <c r="K210" i="9"/>
  <c r="K211" i="9"/>
  <c r="V122" i="12"/>
  <c r="V170" i="12"/>
  <c r="K119" i="13"/>
  <c r="K246" i="13" s="1"/>
  <c r="K167" i="13"/>
  <c r="AK240" i="13"/>
  <c r="AB113" i="9"/>
  <c r="AB161" i="9"/>
  <c r="AJ186" i="13"/>
  <c r="AG380" i="3"/>
  <c r="AG301" i="3"/>
  <c r="AG381" i="3" s="1"/>
  <c r="AL394" i="3" s="1"/>
  <c r="AL410" i="3" s="1"/>
  <c r="E117" i="5"/>
  <c r="E165" i="5"/>
  <c r="R216" i="10"/>
  <c r="R217" i="10"/>
  <c r="AH122" i="13"/>
  <c r="AH170" i="13"/>
  <c r="AC98" i="5"/>
  <c r="AC209" i="5"/>
  <c r="H82" i="9"/>
  <c r="H98" i="9" s="1"/>
  <c r="Z87" i="11"/>
  <c r="Z230" i="11" s="1"/>
  <c r="C179" i="9"/>
  <c r="K380" i="3"/>
  <c r="AB116" i="11"/>
  <c r="AB164" i="11"/>
  <c r="AD185" i="10"/>
  <c r="T183" i="6"/>
  <c r="T168" i="6" s="1"/>
  <c r="S112" i="9"/>
  <c r="S239" i="9" s="1"/>
  <c r="S160" i="9"/>
  <c r="AD81" i="9"/>
  <c r="AD97" i="9" s="1"/>
  <c r="AF95" i="5"/>
  <c r="AF206" i="5"/>
  <c r="AF222" i="5" s="1"/>
  <c r="AP474" i="3"/>
  <c r="AP501" i="3"/>
  <c r="AL120" i="13"/>
  <c r="AL247" i="13" s="1"/>
  <c r="AL168" i="13"/>
  <c r="AB169" i="6"/>
  <c r="P185" i="10"/>
  <c r="BD132" i="3"/>
  <c r="S217" i="13"/>
  <c r="S218" i="13"/>
  <c r="AB239" i="9"/>
  <c r="N119" i="12"/>
  <c r="N246" i="12" s="1"/>
  <c r="N167" i="12"/>
  <c r="AC87" i="12"/>
  <c r="AC103" i="12" s="1"/>
  <c r="AC230" i="12"/>
  <c r="AQ472" i="3"/>
  <c r="AO170" i="8"/>
  <c r="AO172" i="8" s="1"/>
  <c r="AA210" i="9"/>
  <c r="AA211" i="9"/>
  <c r="J84" i="9"/>
  <c r="J100" i="9" s="1"/>
  <c r="J116" i="9" s="1"/>
  <c r="K118" i="10"/>
  <c r="K245" i="10" s="1"/>
  <c r="K166" i="10"/>
  <c r="BA427" i="3"/>
  <c r="AR119" i="3"/>
  <c r="AR246" i="3" s="1"/>
  <c r="AR167" i="3"/>
  <c r="R169" i="6"/>
  <c r="AB83" i="5"/>
  <c r="AK188" i="3"/>
  <c r="AK173" i="3" s="1"/>
  <c r="BA188" i="3"/>
  <c r="W183" i="5"/>
  <c r="S211" i="9"/>
  <c r="S210" i="9"/>
  <c r="K82" i="9"/>
  <c r="K98" i="9" s="1"/>
  <c r="K225" i="9"/>
  <c r="H183" i="5"/>
  <c r="AB118" i="11"/>
  <c r="AB245" i="11" s="1"/>
  <c r="AB166" i="11"/>
  <c r="AZ186" i="13"/>
  <c r="BF92" i="3"/>
  <c r="V233" i="12"/>
  <c r="V249" i="12" s="1"/>
  <c r="AJ170" i="8"/>
  <c r="AJ172" i="8" s="1"/>
  <c r="Q246" i="13"/>
  <c r="AF120" i="13"/>
  <c r="AF247" i="13" s="1"/>
  <c r="AF168" i="13"/>
  <c r="AA239" i="11"/>
  <c r="AB224" i="9"/>
  <c r="AG299" i="3"/>
  <c r="AG379" i="3" s="1"/>
  <c r="E228" i="5"/>
  <c r="R88" i="10"/>
  <c r="R104" i="10" s="1"/>
  <c r="AH233" i="13"/>
  <c r="Y169" i="6"/>
  <c r="AB98" i="5"/>
  <c r="AB209" i="5"/>
  <c r="G247" i="13"/>
  <c r="AG172" i="8"/>
  <c r="AO186" i="13"/>
  <c r="K299" i="3"/>
  <c r="K379" i="3" s="1"/>
  <c r="Y211" i="9"/>
  <c r="Y210" i="9"/>
  <c r="AB227" i="11"/>
  <c r="Q238" i="9"/>
  <c r="B170" i="8"/>
  <c r="B186" i="8"/>
  <c r="B171" i="8" s="1"/>
  <c r="D115" i="5"/>
  <c r="D242" i="5" s="1"/>
  <c r="D163" i="5"/>
  <c r="D170" i="12"/>
  <c r="D172" i="12" s="1"/>
  <c r="Z296" i="6"/>
  <c r="AL478" i="3"/>
  <c r="AL463" i="3"/>
  <c r="AL464" i="3"/>
  <c r="AW262" i="3"/>
  <c r="AV262" i="3"/>
  <c r="Z114" i="5"/>
  <c r="Z241" i="5" s="1"/>
  <c r="Z162" i="5"/>
  <c r="AC81" i="11"/>
  <c r="AC97" i="11" s="1"/>
  <c r="AD112" i="9"/>
  <c r="AD160" i="9"/>
  <c r="AZ500" i="3"/>
  <c r="Z81" i="9"/>
  <c r="Z97" i="9" s="1"/>
  <c r="AS227" i="3"/>
  <c r="AS291" i="3"/>
  <c r="AS371" i="3" s="1"/>
  <c r="K228" i="5"/>
  <c r="K244" i="5" s="1"/>
  <c r="C231" i="12"/>
  <c r="C247" i="12" s="1"/>
  <c r="Q123" i="12"/>
  <c r="Q171" i="12"/>
  <c r="AZ264" i="13"/>
  <c r="X171" i="12"/>
  <c r="AD381" i="3"/>
  <c r="B246" i="12"/>
  <c r="AD89" i="10"/>
  <c r="AD105" i="10" s="1"/>
  <c r="AD121" i="10" s="1"/>
  <c r="AI120" i="13"/>
  <c r="AI168" i="13"/>
  <c r="Y89" i="10"/>
  <c r="Y105" i="10" s="1"/>
  <c r="Y232" i="10"/>
  <c r="C249" i="13"/>
  <c r="C118" i="10"/>
  <c r="C245" i="10" s="1"/>
  <c r="C166" i="10"/>
  <c r="AA120" i="12"/>
  <c r="AA168" i="12"/>
  <c r="AY276" i="3"/>
  <c r="AX276" i="3"/>
  <c r="AW276" i="3"/>
  <c r="AZ276" i="3"/>
  <c r="S170" i="8"/>
  <c r="AS232" i="3"/>
  <c r="AS296" i="3"/>
  <c r="AS376" i="3" s="1"/>
  <c r="AL241" i="13"/>
  <c r="AC170" i="13"/>
  <c r="AB170" i="8"/>
  <c r="AB186" i="8"/>
  <c r="AB171" i="8" s="1"/>
  <c r="B213" i="5"/>
  <c r="B310" i="5"/>
  <c r="AM80" i="13"/>
  <c r="AM96" i="13" s="1"/>
  <c r="AZ427" i="3"/>
  <c r="Y213" i="5"/>
  <c r="Y310" i="5"/>
  <c r="R114" i="9"/>
  <c r="R162" i="9"/>
  <c r="AC299" i="8"/>
  <c r="AC301" i="8" s="1"/>
  <c r="D81" i="9"/>
  <c r="D97" i="9" s="1"/>
  <c r="E233" i="13"/>
  <c r="E249" i="13" s="1"/>
  <c r="AI299" i="8"/>
  <c r="AI301" i="8" s="1"/>
  <c r="AO299" i="13"/>
  <c r="AO39" i="13"/>
  <c r="AO38" i="13" s="1"/>
  <c r="AD179" i="9"/>
  <c r="H240" i="9"/>
  <c r="Q117" i="10"/>
  <c r="Q244" i="10" s="1"/>
  <c r="Q165" i="10"/>
  <c r="T121" i="12"/>
  <c r="T248" i="12" s="1"/>
  <c r="T169" i="12"/>
  <c r="I427" i="3"/>
  <c r="I300" i="3" s="1"/>
  <c r="Q234" i="12"/>
  <c r="O170" i="8"/>
  <c r="O172" i="8" s="1"/>
  <c r="BA264" i="13"/>
  <c r="U115" i="5"/>
  <c r="U242" i="5" s="1"/>
  <c r="U163" i="5"/>
  <c r="AC228" i="11"/>
  <c r="AC85" i="11"/>
  <c r="AC101" i="11" s="1"/>
  <c r="X89" i="10"/>
  <c r="X105" i="10" s="1"/>
  <c r="T215" i="10"/>
  <c r="T312" i="10"/>
  <c r="M89" i="10"/>
  <c r="M105" i="10" s="1"/>
  <c r="AR110" i="3"/>
  <c r="AR23" i="3" s="1"/>
  <c r="AR25" i="3" s="1"/>
  <c r="AR28" i="3" s="1"/>
  <c r="AR26" i="3" s="1"/>
  <c r="AR175" i="3" s="1"/>
  <c r="AR114" i="3"/>
  <c r="AR241" i="3" s="1"/>
  <c r="AR162" i="3"/>
  <c r="C86" i="5"/>
  <c r="C102" i="5" s="1"/>
  <c r="C229" i="5"/>
  <c r="X186" i="13"/>
  <c r="AT212" i="3"/>
  <c r="AT217" i="3"/>
  <c r="AT210" i="3"/>
  <c r="AT220" i="3"/>
  <c r="AT236" i="3" s="1"/>
  <c r="AT215" i="3"/>
  <c r="AT218" i="3"/>
  <c r="AT213" i="3"/>
  <c r="AT126" i="3"/>
  <c r="AT253" i="3" s="1"/>
  <c r="AT219" i="3"/>
  <c r="AT235" i="3" s="1"/>
  <c r="AT209" i="3"/>
  <c r="AT214" i="3"/>
  <c r="AT216" i="3"/>
  <c r="AT211" i="3"/>
  <c r="AU237" i="3"/>
  <c r="W171" i="13"/>
  <c r="C120" i="12"/>
  <c r="C168" i="12"/>
  <c r="G118" i="12"/>
  <c r="G245" i="12" s="1"/>
  <c r="G166" i="12"/>
  <c r="AM83" i="13"/>
  <c r="AM99" i="13" s="1"/>
  <c r="AZ274" i="3"/>
  <c r="AY274" i="3"/>
  <c r="R88" i="13"/>
  <c r="R104" i="13" s="1"/>
  <c r="AR450" i="3"/>
  <c r="AR451" i="3" s="1"/>
  <c r="AR490" i="3"/>
  <c r="S86" i="5"/>
  <c r="S102" i="5" s="1"/>
  <c r="G90" i="13"/>
  <c r="G106" i="13" s="1"/>
  <c r="E90" i="12"/>
  <c r="E106" i="12" s="1"/>
  <c r="E122" i="12" s="1"/>
  <c r="AA296" i="6"/>
  <c r="AA242" i="11"/>
  <c r="R294" i="6"/>
  <c r="R296" i="6" s="1"/>
  <c r="R241" i="9"/>
  <c r="D209" i="9"/>
  <c r="D306" i="9"/>
  <c r="J218" i="13"/>
  <c r="J217" i="13"/>
  <c r="I119" i="10"/>
  <c r="I246" i="10" s="1"/>
  <c r="I167" i="10"/>
  <c r="G104" i="5"/>
  <c r="G120" i="5" s="1"/>
  <c r="G247" i="5" s="1"/>
  <c r="L215" i="5"/>
  <c r="L214" i="5"/>
  <c r="G234" i="13"/>
  <c r="G91" i="13"/>
  <c r="G107" i="13" s="1"/>
  <c r="AB240" i="5"/>
  <c r="AG89" i="5"/>
  <c r="AG15" i="5"/>
  <c r="AH340" i="5" s="1"/>
  <c r="AH12" i="5" s="1"/>
  <c r="L86" i="5"/>
  <c r="L102" i="5" s="1"/>
  <c r="AL118" i="13"/>
  <c r="AL245" i="13" s="1"/>
  <c r="AL166" i="13"/>
  <c r="I228" i="5"/>
  <c r="P86" i="5"/>
  <c r="P102" i="5" s="1"/>
  <c r="AE167" i="6"/>
  <c r="AE169" i="6" s="1"/>
  <c r="N188" i="3"/>
  <c r="N173" i="3" s="1"/>
  <c r="O118" i="10"/>
  <c r="O245" i="10" s="1"/>
  <c r="O166" i="10"/>
  <c r="X170" i="8"/>
  <c r="X186" i="8"/>
  <c r="X171" i="8" s="1"/>
  <c r="L104" i="13"/>
  <c r="BE261" i="13"/>
  <c r="AI231" i="13"/>
  <c r="U122" i="12"/>
  <c r="U170" i="12"/>
  <c r="G169" i="6"/>
  <c r="O313" i="8"/>
  <c r="O298" i="8" s="1"/>
  <c r="BE71" i="3"/>
  <c r="BD71" i="3"/>
  <c r="AZ21" i="3"/>
  <c r="AB115" i="11"/>
  <c r="AB242" i="11" s="1"/>
  <c r="AB163" i="11"/>
  <c r="AS289" i="3"/>
  <c r="AS221" i="3"/>
  <c r="AS33" i="3" s="1"/>
  <c r="AS35" i="3" s="1"/>
  <c r="AS44" i="3" s="1"/>
  <c r="AS225" i="3"/>
  <c r="V100" i="5"/>
  <c r="AL114" i="13"/>
  <c r="AL162" i="13"/>
  <c r="AB118" i="12"/>
  <c r="AB245" i="12" s="1"/>
  <c r="AB166" i="12"/>
  <c r="AY134" i="13"/>
  <c r="AY139" i="13" s="1"/>
  <c r="BC276" i="13"/>
  <c r="D88" i="13"/>
  <c r="D104" i="13" s="1"/>
  <c r="AB169" i="8"/>
  <c r="B85" i="5"/>
  <c r="B101" i="5" s="1"/>
  <c r="O105" i="13"/>
  <c r="AM81" i="13"/>
  <c r="AM97" i="13" s="1"/>
  <c r="Y85" i="5"/>
  <c r="AC297" i="8"/>
  <c r="J119" i="10"/>
  <c r="J167" i="10"/>
  <c r="AI297" i="8"/>
  <c r="AX264" i="3"/>
  <c r="AW264" i="3"/>
  <c r="AV264" i="3"/>
  <c r="AU264" i="3"/>
  <c r="AT264" i="3"/>
  <c r="AC111" i="9"/>
  <c r="AC238" i="9" s="1"/>
  <c r="AC159" i="9"/>
  <c r="BE187" i="3"/>
  <c r="H113" i="9"/>
  <c r="H161" i="9"/>
  <c r="B167" i="6"/>
  <c r="B169" i="6" s="1"/>
  <c r="I298" i="3"/>
  <c r="I378" i="3" s="1"/>
  <c r="W91" i="12"/>
  <c r="W107" i="12" s="1"/>
  <c r="W123" i="12" s="1"/>
  <c r="W234" i="12"/>
  <c r="W250" i="12" s="1"/>
  <c r="N117" i="10"/>
  <c r="N244" i="10" s="1"/>
  <c r="N165" i="10"/>
  <c r="BE76" i="3"/>
  <c r="BG76" i="3" s="1"/>
  <c r="AC82" i="11"/>
  <c r="AC98" i="11" s="1"/>
  <c r="BE74" i="3"/>
  <c r="Q248" i="12"/>
  <c r="BG86" i="3"/>
  <c r="T87" i="10"/>
  <c r="F185" i="10"/>
  <c r="AA103" i="10"/>
  <c r="AB95" i="11"/>
  <c r="E91" i="12"/>
  <c r="E107" i="12" s="1"/>
  <c r="E123" i="12" s="1"/>
  <c r="S183" i="6"/>
  <c r="S168" i="6" s="1"/>
  <c r="BG138" i="3"/>
  <c r="Z209" i="9"/>
  <c r="Z306" i="9"/>
  <c r="K117" i="5"/>
  <c r="K165" i="5"/>
  <c r="E88" i="10"/>
  <c r="E104" i="10" s="1"/>
  <c r="X393" i="13"/>
  <c r="X216" i="13"/>
  <c r="B122" i="10"/>
  <c r="B170" i="10"/>
  <c r="AB87" i="11"/>
  <c r="AB103" i="11" s="1"/>
  <c r="J232" i="13"/>
  <c r="J89" i="13"/>
  <c r="J105" i="13" s="1"/>
  <c r="S381" i="3"/>
  <c r="Q116" i="5"/>
  <c r="Q243" i="5" s="1"/>
  <c r="Q164" i="5"/>
  <c r="Y183" i="5"/>
  <c r="AD90" i="10"/>
  <c r="Y90" i="10"/>
  <c r="Y106" i="10" s="1"/>
  <c r="K167" i="6"/>
  <c r="K169" i="6" s="1"/>
  <c r="S166" i="6"/>
  <c r="S172" i="8"/>
  <c r="AW235" i="13"/>
  <c r="AC185" i="10"/>
  <c r="E122" i="13"/>
  <c r="E170" i="13"/>
  <c r="E172" i="13" s="1"/>
  <c r="F170" i="8"/>
  <c r="F172" i="8" s="1"/>
  <c r="B233" i="10"/>
  <c r="AU124" i="13"/>
  <c r="AT251" i="13"/>
  <c r="Y310" i="6"/>
  <c r="Y295" i="6" s="1"/>
  <c r="M183" i="6"/>
  <c r="M168" i="6" s="1"/>
  <c r="V121" i="12"/>
  <c r="V169" i="12"/>
  <c r="V172" i="12" s="1"/>
  <c r="AA99" i="5"/>
  <c r="AA210" i="5"/>
  <c r="G230" i="5"/>
  <c r="G246" i="5" s="1"/>
  <c r="X90" i="10"/>
  <c r="X106" i="10" s="1"/>
  <c r="X122" i="10" s="1"/>
  <c r="AF169" i="6"/>
  <c r="AD223" i="9"/>
  <c r="AD239" i="9" s="1"/>
  <c r="AA244" i="11"/>
  <c r="I117" i="5"/>
  <c r="I165" i="5"/>
  <c r="Z186" i="8"/>
  <c r="Z171" i="8" s="1"/>
  <c r="P215" i="5"/>
  <c r="P214" i="5"/>
  <c r="AC377" i="3"/>
  <c r="AD294" i="6"/>
  <c r="AD296" i="6" s="1"/>
  <c r="AB297" i="8"/>
  <c r="AB299" i="8" s="1"/>
  <c r="AB301" i="8" s="1"/>
  <c r="D183" i="5"/>
  <c r="BC259" i="13"/>
  <c r="S113" i="9"/>
  <c r="S161" i="9"/>
  <c r="AQ493" i="3"/>
  <c r="U244" i="10"/>
  <c r="BD58" i="13"/>
  <c r="BF58" i="13" s="1"/>
  <c r="D89" i="10"/>
  <c r="D105" i="10" s="1"/>
  <c r="AS186" i="13"/>
  <c r="I214" i="5"/>
  <c r="I215" i="5"/>
  <c r="X313" i="8"/>
  <c r="X298" i="8" s="1"/>
  <c r="N170" i="8"/>
  <c r="N172" i="8" s="1"/>
  <c r="X169" i="8"/>
  <c r="L231" i="13"/>
  <c r="Y246" i="10"/>
  <c r="L217" i="13"/>
  <c r="L218" i="13"/>
  <c r="B100" i="5"/>
  <c r="K172" i="8"/>
  <c r="U233" i="12"/>
  <c r="O90" i="13"/>
  <c r="O106" i="13" s="1"/>
  <c r="C216" i="10"/>
  <c r="C217" i="10"/>
  <c r="D234" i="12"/>
  <c r="D250" i="12" s="1"/>
  <c r="N118" i="10"/>
  <c r="N166" i="10"/>
  <c r="AC183" i="5"/>
  <c r="AH380" i="3"/>
  <c r="AH301" i="3"/>
  <c r="AH381" i="3" s="1"/>
  <c r="Y188" i="3"/>
  <c r="Y173" i="3" s="1"/>
  <c r="X88" i="5"/>
  <c r="X231" i="5" s="1"/>
  <c r="BA21" i="3"/>
  <c r="BA93" i="3"/>
  <c r="BA484" i="3" s="1"/>
  <c r="BA458" i="3"/>
  <c r="V213" i="5"/>
  <c r="V310" i="5"/>
  <c r="I210" i="9"/>
  <c r="I211" i="9"/>
  <c r="D393" i="13"/>
  <c r="D216" i="13"/>
  <c r="Z167" i="6"/>
  <c r="O232" i="13"/>
  <c r="BF74" i="3"/>
  <c r="Y427" i="3"/>
  <c r="Y300" i="3" s="1"/>
  <c r="Y380" i="3" s="1"/>
  <c r="AM85" i="13"/>
  <c r="AM101" i="13" s="1"/>
  <c r="AG169" i="6"/>
  <c r="R248" i="12"/>
  <c r="J299" i="8"/>
  <c r="J301" i="8" s="1"/>
  <c r="AE249" i="13"/>
  <c r="J230" i="10"/>
  <c r="J172" i="3"/>
  <c r="J174" i="3" s="1"/>
  <c r="H313" i="8"/>
  <c r="H298" i="8" s="1"/>
  <c r="AX255" i="13"/>
  <c r="W90" i="12"/>
  <c r="W106" i="12" s="1"/>
  <c r="AA233" i="11"/>
  <c r="AA249" i="11" s="1"/>
  <c r="X234" i="12"/>
  <c r="X250" i="12" s="1"/>
  <c r="BF76" i="3"/>
  <c r="AC79" i="11"/>
  <c r="AC222" i="11"/>
  <c r="Q92" i="12"/>
  <c r="AN172" i="3"/>
  <c r="AN174" i="3" s="1"/>
  <c r="AE381" i="3"/>
  <c r="BE86" i="3"/>
  <c r="F168" i="10"/>
  <c r="AA230" i="10"/>
  <c r="AX280" i="13"/>
  <c r="AZ280" i="13" s="1"/>
  <c r="AA217" i="12"/>
  <c r="AA218" i="12"/>
  <c r="V85" i="5"/>
  <c r="V228" i="5"/>
  <c r="Z169" i="6"/>
  <c r="BE132" i="3"/>
  <c r="BG132" i="3" s="1"/>
  <c r="AQ187" i="3"/>
  <c r="AQ171" i="3" s="1"/>
  <c r="O89" i="12"/>
  <c r="O105" i="12" s="1"/>
  <c r="O232" i="12"/>
  <c r="E169" i="6"/>
  <c r="D116" i="5"/>
  <c r="D164" i="5"/>
  <c r="C170" i="8"/>
  <c r="C172" i="8" s="1"/>
  <c r="W121" i="12"/>
  <c r="W169" i="12"/>
  <c r="AB117" i="11"/>
  <c r="AB165" i="11"/>
  <c r="AM87" i="13"/>
  <c r="AM103" i="13" s="1"/>
  <c r="T179" i="9"/>
  <c r="I231" i="10"/>
  <c r="R242" i="5"/>
  <c r="AW139" i="13"/>
  <c r="AZ131" i="13"/>
  <c r="BC131" i="13" s="1"/>
  <c r="F228" i="5"/>
  <c r="Q209" i="9"/>
  <c r="Q306" i="9"/>
  <c r="P90" i="10"/>
  <c r="P106" i="10" s="1"/>
  <c r="P122" i="10" s="1"/>
  <c r="M231" i="13"/>
  <c r="AS229" i="3"/>
  <c r="AS293" i="3"/>
  <c r="AS373" i="3" s="1"/>
  <c r="AY500" i="3"/>
  <c r="C209" i="9"/>
  <c r="C306" i="9"/>
  <c r="AL115" i="13"/>
  <c r="AL163" i="13"/>
  <c r="T84" i="9"/>
  <c r="W232" i="12"/>
  <c r="W248" i="12" s="1"/>
  <c r="V380" i="3"/>
  <c r="V301" i="3"/>
  <c r="AB228" i="11"/>
  <c r="AB225" i="12"/>
  <c r="R83" i="9"/>
  <c r="R99" i="9" s="1"/>
  <c r="M294" i="6"/>
  <c r="G113" i="9"/>
  <c r="G240" i="9" s="1"/>
  <c r="G161" i="9"/>
  <c r="K121" i="12"/>
  <c r="K169" i="12"/>
  <c r="N89" i="12"/>
  <c r="N232" i="12" s="1"/>
  <c r="D233" i="12"/>
  <c r="D249" i="12" s="1"/>
  <c r="AZ55" i="13"/>
  <c r="AH183" i="6"/>
  <c r="AH168" i="6" s="1"/>
  <c r="H185" i="10"/>
  <c r="H170" i="10" s="1"/>
  <c r="BC274" i="13"/>
  <c r="AB224" i="12"/>
  <c r="X119" i="13"/>
  <c r="X167" i="13"/>
  <c r="BA141" i="3"/>
  <c r="R115" i="5"/>
  <c r="R163" i="5"/>
  <c r="AC223" i="9"/>
  <c r="I313" i="8"/>
  <c r="I298" i="8" s="1"/>
  <c r="L218" i="12"/>
  <c r="L217" i="12"/>
  <c r="D172" i="3"/>
  <c r="AC80" i="11"/>
  <c r="AC96" i="11" s="1"/>
  <c r="Q218" i="13"/>
  <c r="Q217" i="13"/>
  <c r="AF119" i="13"/>
  <c r="AF246" i="13" s="1"/>
  <c r="AF167" i="13"/>
  <c r="BD274" i="13"/>
  <c r="T229" i="10"/>
  <c r="T245" i="10" s="1"/>
  <c r="BD455" i="3"/>
  <c r="AJ120" i="13"/>
  <c r="AJ168" i="13"/>
  <c r="F313" i="8"/>
  <c r="F298" i="8" s="1"/>
  <c r="AD119" i="10"/>
  <c r="AD246" i="10" s="1"/>
  <c r="AD167" i="10"/>
  <c r="AS103" i="3"/>
  <c r="AS107" i="3"/>
  <c r="AS102" i="3"/>
  <c r="AS106" i="3"/>
  <c r="AS101" i="3"/>
  <c r="AS99" i="3"/>
  <c r="AS100" i="3"/>
  <c r="AS98" i="3"/>
  <c r="AS108" i="3"/>
  <c r="AS124" i="3" s="1"/>
  <c r="AS251" i="3" s="1"/>
  <c r="AS104" i="3"/>
  <c r="AS105" i="3"/>
  <c r="AS109" i="3"/>
  <c r="AS125" i="3" s="1"/>
  <c r="AS252" i="3" s="1"/>
  <c r="AV14" i="3"/>
  <c r="AV483" i="3" s="1"/>
  <c r="AV499" i="3" s="1"/>
  <c r="AX4" i="3"/>
  <c r="G89" i="10"/>
  <c r="G105" i="10" s="1"/>
  <c r="G121" i="10" s="1"/>
  <c r="AW266" i="13"/>
  <c r="AL171" i="13"/>
  <c r="P209" i="9"/>
  <c r="P306" i="9"/>
  <c r="E183" i="5"/>
  <c r="AB112" i="11"/>
  <c r="AB239" i="11" s="1"/>
  <c r="AB160" i="11"/>
  <c r="AQ170" i="3"/>
  <c r="H233" i="13"/>
  <c r="Z297" i="8"/>
  <c r="Z313" i="8"/>
  <c r="Z298" i="8" s="1"/>
  <c r="AB116" i="12"/>
  <c r="AB164" i="12"/>
  <c r="AB223" i="12"/>
  <c r="AD231" i="10"/>
  <c r="AD247" i="10" s="1"/>
  <c r="P179" i="9"/>
  <c r="T117" i="10"/>
  <c r="T244" i="10" s="1"/>
  <c r="T165" i="10"/>
  <c r="I119" i="12"/>
  <c r="I246" i="12" s="1"/>
  <c r="I167" i="12"/>
  <c r="W117" i="5"/>
  <c r="W244" i="5" s="1"/>
  <c r="W165" i="5"/>
  <c r="AC294" i="6"/>
  <c r="AC296" i="6" s="1"/>
  <c r="Y170" i="8"/>
  <c r="Y172" i="8" s="1"/>
  <c r="L113" i="9"/>
  <c r="L240" i="9" s="1"/>
  <c r="L161" i="9"/>
  <c r="C217" i="12"/>
  <c r="C218" i="12"/>
  <c r="T115" i="5"/>
  <c r="T242" i="5" s="1"/>
  <c r="T163" i="5"/>
  <c r="F209" i="9"/>
  <c r="F306" i="9"/>
  <c r="AA239" i="9"/>
  <c r="U301" i="3"/>
  <c r="V117" i="10"/>
  <c r="V244" i="10" s="1"/>
  <c r="V165" i="10"/>
  <c r="H239" i="9"/>
  <c r="P89" i="10"/>
  <c r="P105" i="10" s="1"/>
  <c r="P121" i="10" s="1"/>
  <c r="J185" i="10"/>
  <c r="X102" i="5"/>
  <c r="AS234" i="3"/>
  <c r="BE67" i="3"/>
  <c r="BE455" i="3" s="1"/>
  <c r="C81" i="9"/>
  <c r="C97" i="9" s="1"/>
  <c r="C224" i="9"/>
  <c r="D112" i="9"/>
  <c r="D160" i="9"/>
  <c r="F112" i="9"/>
  <c r="F160" i="9"/>
  <c r="R84" i="9"/>
  <c r="R100" i="9" s="1"/>
  <c r="Z217" i="12"/>
  <c r="Z218" i="12"/>
  <c r="AY282" i="13"/>
  <c r="N218" i="12"/>
  <c r="N217" i="12"/>
  <c r="M119" i="13"/>
  <c r="M246" i="13" s="1"/>
  <c r="M167" i="13"/>
  <c r="AR623" i="3"/>
  <c r="AR627" i="3"/>
  <c r="AR622" i="3"/>
  <c r="AR621" i="3"/>
  <c r="AR625" i="3"/>
  <c r="AR626" i="3"/>
  <c r="AR624" i="3"/>
  <c r="AR620" i="3"/>
  <c r="AS632" i="3"/>
  <c r="AQ116" i="3"/>
  <c r="AQ243" i="3" s="1"/>
  <c r="AQ164" i="3"/>
  <c r="J217" i="10"/>
  <c r="J216" i="10"/>
  <c r="AQ397" i="3"/>
  <c r="AR41" i="3"/>
  <c r="AH186" i="8"/>
  <c r="AH171" i="8" s="1"/>
  <c r="X246" i="13"/>
  <c r="B313" i="8"/>
  <c r="B298" i="8" s="1"/>
  <c r="BF136" i="13"/>
  <c r="L89" i="12"/>
  <c r="L105" i="12" s="1"/>
  <c r="L232" i="12"/>
  <c r="AC84" i="11"/>
  <c r="AC100" i="11" s="1"/>
  <c r="Q89" i="13"/>
  <c r="Q232" i="13" s="1"/>
  <c r="BG66" i="3"/>
  <c r="X87" i="5"/>
  <c r="G183" i="5"/>
  <c r="B183" i="5"/>
  <c r="W102" i="10"/>
  <c r="AX427" i="3"/>
  <c r="I294" i="6"/>
  <c r="I310" i="6"/>
  <c r="I295" i="6" s="1"/>
  <c r="AH297" i="8"/>
  <c r="AH299" i="8" s="1"/>
  <c r="AH301" i="8" s="1"/>
  <c r="Q231" i="13"/>
  <c r="G166" i="5"/>
  <c r="AQ117" i="3"/>
  <c r="AQ244" i="3" s="1"/>
  <c r="AQ165" i="3"/>
  <c r="X104" i="10"/>
  <c r="T234" i="12"/>
  <c r="T250" i="12" s="1"/>
  <c r="D380" i="3"/>
  <c r="D301" i="3"/>
  <c r="E167" i="6"/>
  <c r="AC81" i="9"/>
  <c r="AC97" i="9" s="1"/>
  <c r="C246" i="12"/>
  <c r="Q167" i="6"/>
  <c r="Q169" i="6" s="1"/>
  <c r="P310" i="6"/>
  <c r="P295" i="6" s="1"/>
  <c r="T118" i="10"/>
  <c r="T166" i="10"/>
  <c r="E227" i="9"/>
  <c r="E243" i="9" s="1"/>
  <c r="E84" i="9"/>
  <c r="E100" i="9" s="1"/>
  <c r="E116" i="9" s="1"/>
  <c r="K172" i="3"/>
  <c r="K174" i="3" s="1"/>
  <c r="U188" i="3"/>
  <c r="U173" i="3" s="1"/>
  <c r="AG294" i="6"/>
  <c r="AG296" i="6" s="1"/>
  <c r="D227" i="5"/>
  <c r="BG133" i="3"/>
  <c r="AY61" i="3"/>
  <c r="AY480" i="3" s="1"/>
  <c r="AY454" i="3"/>
  <c r="AY495" i="3" s="1"/>
  <c r="Z299" i="3"/>
  <c r="U85" i="5"/>
  <c r="U228" i="5" s="1"/>
  <c r="AG218" i="13"/>
  <c r="AG217" i="13"/>
  <c r="S233" i="12"/>
  <c r="U119" i="13"/>
  <c r="U246" i="13" s="1"/>
  <c r="U167" i="13"/>
  <c r="AC81" i="12"/>
  <c r="AC97" i="12" s="1"/>
  <c r="H310" i="6"/>
  <c r="H295" i="6" s="1"/>
  <c r="AU461" i="3"/>
  <c r="AV459" i="3"/>
  <c r="BA259" i="13"/>
  <c r="U381" i="3"/>
  <c r="J123" i="12"/>
  <c r="J171" i="12"/>
  <c r="AA216" i="10"/>
  <c r="AA217" i="10"/>
  <c r="C119" i="10"/>
  <c r="C167" i="10"/>
  <c r="AG89" i="13"/>
  <c r="AG105" i="13" s="1"/>
  <c r="U121" i="12"/>
  <c r="U248" i="12" s="1"/>
  <c r="U169" i="12"/>
  <c r="U172" i="12" s="1"/>
  <c r="AI218" i="13"/>
  <c r="AI217" i="13"/>
  <c r="C299" i="3"/>
  <c r="AC185" i="11"/>
  <c r="AC231" i="10"/>
  <c r="AC247" i="10" s="1"/>
  <c r="J299" i="3"/>
  <c r="J379" i="3" s="1"/>
  <c r="S92" i="12"/>
  <c r="D167" i="6"/>
  <c r="D169" i="6" s="1"/>
  <c r="R380" i="3"/>
  <c r="R381" i="3" s="1"/>
  <c r="X229" i="5"/>
  <c r="AS231" i="3"/>
  <c r="AS295" i="3"/>
  <c r="AS375" i="3" s="1"/>
  <c r="BF67" i="3"/>
  <c r="AY21" i="3"/>
  <c r="E119" i="10"/>
  <c r="E167" i="10"/>
  <c r="AR284" i="3"/>
  <c r="R12" i="4"/>
  <c r="AB119" i="12"/>
  <c r="AB246" i="12" s="1"/>
  <c r="AB167" i="12"/>
  <c r="D223" i="9"/>
  <c r="AC83" i="5"/>
  <c r="E214" i="5"/>
  <c r="E215" i="5"/>
  <c r="F223" i="9"/>
  <c r="BB52" i="13"/>
  <c r="BD52" i="13" s="1"/>
  <c r="Y179" i="9"/>
  <c r="Z89" i="12"/>
  <c r="Z105" i="12" s="1"/>
  <c r="G210" i="9"/>
  <c r="G211" i="9"/>
  <c r="BC272" i="13"/>
  <c r="BF272" i="13" s="1"/>
  <c r="AB310" i="6"/>
  <c r="AB295" i="6" s="1"/>
  <c r="R170" i="8"/>
  <c r="R172" i="8" s="1"/>
  <c r="AS4" i="13"/>
  <c r="J169" i="6"/>
  <c r="E234" i="13"/>
  <c r="E250" i="13" s="1"/>
  <c r="AQ115" i="3"/>
  <c r="AQ242" i="3" s="1"/>
  <c r="AQ163" i="3"/>
  <c r="R213" i="5"/>
  <c r="R310" i="5"/>
  <c r="J88" i="10"/>
  <c r="F232" i="12"/>
  <c r="F248" i="12" s="1"/>
  <c r="BF133" i="3"/>
  <c r="AH169" i="8"/>
  <c r="J183" i="5"/>
  <c r="AQ241" i="3"/>
  <c r="B296" i="8"/>
  <c r="BE136" i="13"/>
  <c r="BG136" i="13" s="1"/>
  <c r="R85" i="9"/>
  <c r="H313" i="12"/>
  <c r="H216" i="12"/>
  <c r="P381" i="3"/>
  <c r="I313" i="12"/>
  <c r="I216" i="12"/>
  <c r="H117" i="5"/>
  <c r="H165" i="5"/>
  <c r="D119" i="13"/>
  <c r="D167" i="13"/>
  <c r="X183" i="5"/>
  <c r="B120" i="10"/>
  <c r="B168" i="10"/>
  <c r="AL121" i="13"/>
  <c r="AL169" i="13"/>
  <c r="V169" i="6"/>
  <c r="BB21" i="3"/>
  <c r="BB458" i="3"/>
  <c r="BB93" i="3"/>
  <c r="BB484" i="3" s="1"/>
  <c r="Q120" i="13"/>
  <c r="Q168" i="13"/>
  <c r="AJ5" i="13"/>
  <c r="AB112" i="12"/>
  <c r="AB108" i="12"/>
  <c r="AB24" i="12" s="1"/>
  <c r="AB26" i="12" s="1"/>
  <c r="AB29" i="12" s="1"/>
  <c r="AB27" i="12" s="1"/>
  <c r="AB160" i="12"/>
  <c r="M104" i="12"/>
  <c r="AA89" i="12"/>
  <c r="AA105" i="12" s="1"/>
  <c r="X118" i="13"/>
  <c r="X245" i="13" s="1"/>
  <c r="X166" i="13"/>
  <c r="F117" i="5"/>
  <c r="F165" i="5"/>
  <c r="Q81" i="9"/>
  <c r="Q97" i="9" s="1"/>
  <c r="Z118" i="11"/>
  <c r="Z245" i="11" s="1"/>
  <c r="Z166" i="11"/>
  <c r="F167" i="6"/>
  <c r="F169" i="6" s="1"/>
  <c r="E225" i="9"/>
  <c r="E241" i="9" s="1"/>
  <c r="N113" i="9"/>
  <c r="N240" i="9" s="1"/>
  <c r="N161" i="9"/>
  <c r="H86" i="5"/>
  <c r="H102" i="5" s="1"/>
  <c r="K248" i="12"/>
  <c r="AQ121" i="3"/>
  <c r="AQ248" i="3" s="1"/>
  <c r="AQ169" i="3"/>
  <c r="AA186" i="8"/>
  <c r="AA171" i="8" s="1"/>
  <c r="E232" i="12"/>
  <c r="E248" i="12" s="1"/>
  <c r="AJ246" i="13"/>
  <c r="Z172" i="3"/>
  <c r="I170" i="8"/>
  <c r="AL170" i="8"/>
  <c r="AC85" i="12"/>
  <c r="AC101" i="12" s="1"/>
  <c r="AL112" i="13"/>
  <c r="AL160" i="13"/>
  <c r="J234" i="12"/>
  <c r="J250" i="12" s="1"/>
  <c r="C310" i="6"/>
  <c r="C295" i="6" s="1"/>
  <c r="AA88" i="10"/>
  <c r="AA104" i="10" s="1"/>
  <c r="AW449" i="3"/>
  <c r="C230" i="10"/>
  <c r="J225" i="9"/>
  <c r="J241" i="9" s="1"/>
  <c r="B380" i="3"/>
  <c r="B301" i="3"/>
  <c r="O118" i="5"/>
  <c r="O166" i="5"/>
  <c r="AI89" i="13"/>
  <c r="AI105" i="13" s="1"/>
  <c r="AP631" i="3"/>
  <c r="AP663" i="3"/>
  <c r="AP637" i="3"/>
  <c r="AP655" i="3"/>
  <c r="AP641" i="3"/>
  <c r="AP659" i="3"/>
  <c r="AP636" i="3"/>
  <c r="AP630" i="3"/>
  <c r="AP654" i="3"/>
  <c r="AP644" i="3"/>
  <c r="AP640" i="3"/>
  <c r="AP658" i="3"/>
  <c r="AP661" i="3"/>
  <c r="AP657" i="3"/>
  <c r="AP645" i="3"/>
  <c r="AP662" i="3"/>
  <c r="AP638" i="3"/>
  <c r="AP639" i="3"/>
  <c r="AP647" i="3"/>
  <c r="AP653" i="3"/>
  <c r="AP642" i="3"/>
  <c r="AP628" i="3"/>
  <c r="AP660" i="3"/>
  <c r="AP652" i="3"/>
  <c r="AP629" i="3"/>
  <c r="AP646" i="3"/>
  <c r="AP643" i="3"/>
  <c r="AP656" i="3"/>
  <c r="AQ648" i="3"/>
  <c r="AR121" i="3"/>
  <c r="AR248" i="3" s="1"/>
  <c r="AR169" i="3"/>
  <c r="N218" i="13"/>
  <c r="N217" i="13"/>
  <c r="AC90" i="10"/>
  <c r="AC106" i="10" s="1"/>
  <c r="AC122" i="10" s="1"/>
  <c r="AQ299" i="3"/>
  <c r="AQ379" i="3" s="1"/>
  <c r="C250" i="13"/>
  <c r="R299" i="3"/>
  <c r="R379" i="3" s="1"/>
  <c r="X427" i="3"/>
  <c r="X300" i="3" s="1"/>
  <c r="E230" i="10"/>
  <c r="F231" i="10"/>
  <c r="F247" i="10" s="1"/>
  <c r="E86" i="5"/>
  <c r="E102" i="5" s="1"/>
  <c r="E229" i="5"/>
  <c r="AC217" i="12"/>
  <c r="AC218" i="12"/>
  <c r="G82" i="9"/>
  <c r="G98" i="9" s="1"/>
  <c r="AB293" i="6"/>
  <c r="R85" i="5"/>
  <c r="R101" i="5" s="1"/>
  <c r="AC169" i="6"/>
  <c r="AM379" i="3"/>
  <c r="AM301" i="3"/>
  <c r="AM381" i="3" s="1"/>
  <c r="AQ46" i="3"/>
  <c r="AQ36" i="3"/>
  <c r="AQ40" i="3" s="1"/>
  <c r="AQ42" i="3" s="1"/>
  <c r="AQ413" i="3" s="1"/>
  <c r="H119" i="12"/>
  <c r="H246" i="12" s="1"/>
  <c r="H167" i="12"/>
  <c r="J87" i="5"/>
  <c r="J103" i="5" s="1"/>
  <c r="J119" i="5" s="1"/>
  <c r="J230" i="5"/>
  <c r="J246" i="5" s="1"/>
  <c r="R113" i="9"/>
  <c r="R240" i="9" s="1"/>
  <c r="R161" i="9"/>
  <c r="H88" i="12"/>
  <c r="H104" i="12" s="1"/>
  <c r="I88" i="12"/>
  <c r="I104" i="12" s="1"/>
  <c r="H228" i="5"/>
  <c r="D230" i="13"/>
  <c r="AL232" i="13"/>
  <c r="AL91" i="13"/>
  <c r="AL107" i="13" s="1"/>
  <c r="AL123" i="13" s="1"/>
  <c r="BC134" i="3"/>
  <c r="BF134" i="3" s="1"/>
  <c r="AR268" i="3"/>
  <c r="AR300" i="3" s="1"/>
  <c r="X121" i="12"/>
  <c r="X248" i="12" s="1"/>
  <c r="X169" i="12"/>
  <c r="I120" i="10"/>
  <c r="I168" i="10"/>
  <c r="U120" i="13"/>
  <c r="U168" i="13"/>
  <c r="T188" i="3"/>
  <c r="T173" i="3" s="1"/>
  <c r="AM188" i="3"/>
  <c r="AM173" i="3" s="1"/>
  <c r="U213" i="5"/>
  <c r="U310" i="5"/>
  <c r="J378" i="3"/>
  <c r="J231" i="13"/>
  <c r="AB113" i="12"/>
  <c r="AB161" i="12"/>
  <c r="AC112" i="9"/>
  <c r="AC160" i="9"/>
  <c r="Z296" i="8"/>
  <c r="AB227" i="12"/>
  <c r="BF393" i="13"/>
  <c r="E83" i="9"/>
  <c r="E99" i="9" s="1"/>
  <c r="P216" i="12"/>
  <c r="P313" i="12"/>
  <c r="AC86" i="12"/>
  <c r="AC102" i="12" s="1"/>
  <c r="D119" i="10"/>
  <c r="D167" i="10"/>
  <c r="R245" i="13"/>
  <c r="P230" i="12"/>
  <c r="BC136" i="3"/>
  <c r="BE136" i="3" s="1"/>
  <c r="BG136" i="3" s="1"/>
  <c r="P88" i="12"/>
  <c r="P104" i="12" s="1"/>
  <c r="AL172" i="8"/>
  <c r="K88" i="10"/>
  <c r="K231" i="10" s="1"/>
  <c r="Q87" i="10"/>
  <c r="Q103" i="10" s="1"/>
  <c r="AA241" i="5"/>
  <c r="AL113" i="13"/>
  <c r="AL161" i="13"/>
  <c r="K230" i="10"/>
  <c r="K217" i="10"/>
  <c r="K216" i="10"/>
  <c r="B186" i="13"/>
  <c r="B171" i="13" s="1"/>
  <c r="AL224" i="13"/>
  <c r="AF94" i="5"/>
  <c r="AF205" i="5"/>
  <c r="AF221" i="5" s="1"/>
  <c r="T296" i="6"/>
  <c r="S104" i="13"/>
  <c r="AL223" i="13"/>
  <c r="AL239" i="13" s="1"/>
  <c r="C293" i="6"/>
  <c r="AR242" i="3"/>
  <c r="AD238" i="9"/>
  <c r="AA241" i="11"/>
  <c r="B299" i="3"/>
  <c r="B379" i="3" s="1"/>
  <c r="O229" i="5"/>
  <c r="AZ61" i="3"/>
  <c r="AZ480" i="3" s="1"/>
  <c r="AZ495" i="3" s="1"/>
  <c r="U234" i="12"/>
  <c r="U250" i="12" s="1"/>
  <c r="N89" i="13"/>
  <c r="N105" i="13" s="1"/>
  <c r="E186" i="12"/>
  <c r="E171" i="12" s="1"/>
  <c r="E170" i="12"/>
  <c r="AC89" i="10"/>
  <c r="AC232" i="10" s="1"/>
  <c r="BA152" i="3"/>
  <c r="N215" i="10"/>
  <c r="N312" i="10"/>
  <c r="X298" i="3"/>
  <c r="X378" i="3" s="1"/>
  <c r="AS226" i="3"/>
  <c r="AS290" i="3"/>
  <c r="AS370" i="3" s="1"/>
  <c r="AW279" i="3"/>
  <c r="AV279" i="3"/>
  <c r="AX279" i="3"/>
  <c r="AU279" i="3"/>
  <c r="K113" i="9"/>
  <c r="K161" i="9"/>
  <c r="K214" i="5"/>
  <c r="K215" i="5"/>
  <c r="M117" i="5"/>
  <c r="M165" i="5"/>
  <c r="AT282" i="3"/>
  <c r="AS282" i="3"/>
  <c r="AQ284" i="3"/>
  <c r="W121" i="13"/>
  <c r="W248" i="13" s="1"/>
  <c r="W169" i="13"/>
  <c r="Z119" i="13"/>
  <c r="Z167" i="13"/>
  <c r="W88" i="5"/>
  <c r="W231" i="5"/>
  <c r="BC52" i="13"/>
  <c r="R118" i="10"/>
  <c r="R245" i="10" s="1"/>
  <c r="R166" i="10"/>
  <c r="AT188" i="3"/>
  <c r="AI187" i="3"/>
  <c r="AI171" i="3" s="1"/>
  <c r="AQ118" i="3"/>
  <c r="AQ245" i="3" s="1"/>
  <c r="AQ166" i="3"/>
  <c r="I89" i="10"/>
  <c r="I105" i="10" s="1"/>
  <c r="G119" i="12"/>
  <c r="G246" i="12" s="1"/>
  <c r="G167" i="12"/>
  <c r="H248" i="13"/>
  <c r="Q188" i="3"/>
  <c r="Q173" i="3" s="1"/>
  <c r="AV393" i="13"/>
  <c r="AQ369" i="3"/>
  <c r="AR46" i="3"/>
  <c r="AR36" i="3"/>
  <c r="AR40" i="3" s="1"/>
  <c r="AR42" i="3" s="1"/>
  <c r="AR413" i="3" s="1"/>
  <c r="V313" i="8"/>
  <c r="V298" i="8" s="1"/>
  <c r="J88" i="5"/>
  <c r="J231" i="5" s="1"/>
  <c r="AP219" i="13"/>
  <c r="AP35" i="13"/>
  <c r="AP41" i="13" s="1"/>
  <c r="AP36" i="13" s="1"/>
  <c r="G119" i="10"/>
  <c r="G246" i="10" s="1"/>
  <c r="G167" i="10"/>
  <c r="O380" i="3"/>
  <c r="O301" i="3"/>
  <c r="AB185" i="10"/>
  <c r="AL90" i="13"/>
  <c r="AL106" i="13" s="1"/>
  <c r="Q215" i="5"/>
  <c r="Q214" i="5"/>
  <c r="I82" i="9"/>
  <c r="I98" i="9" s="1"/>
  <c r="D111" i="9"/>
  <c r="D238" i="9" s="1"/>
  <c r="D159" i="9"/>
  <c r="AK243" i="13"/>
  <c r="AD186" i="8"/>
  <c r="AD171" i="8" s="1"/>
  <c r="H122" i="13"/>
  <c r="H170" i="13"/>
  <c r="AK245" i="13"/>
  <c r="AS230" i="3"/>
  <c r="AS294" i="3"/>
  <c r="AS374" i="3" s="1"/>
  <c r="BD84" i="3"/>
  <c r="BF84" i="3" s="1"/>
  <c r="AE294" i="6"/>
  <c r="AE310" i="6"/>
  <c r="AE295" i="6" s="1"/>
  <c r="J120" i="13"/>
  <c r="J168" i="13"/>
  <c r="AC209" i="9"/>
  <c r="AC306" i="9"/>
  <c r="I293" i="6"/>
  <c r="M120" i="13"/>
  <c r="M168" i="13"/>
  <c r="H172" i="3"/>
  <c r="H174" i="3" s="1"/>
  <c r="T83" i="9"/>
  <c r="T99" i="9" s="1"/>
  <c r="T115" i="9" s="1"/>
  <c r="E245" i="10"/>
  <c r="AB114" i="12"/>
  <c r="AB162" i="12"/>
  <c r="M296" i="6"/>
  <c r="U231" i="13"/>
  <c r="AK233" i="13"/>
  <c r="AK249" i="13" s="1"/>
  <c r="D174" i="3"/>
  <c r="Z99" i="5"/>
  <c r="Z226" i="5"/>
  <c r="W294" i="6"/>
  <c r="W296" i="6" s="1"/>
  <c r="AC82" i="12"/>
  <c r="AC98" i="12" s="1"/>
  <c r="D299" i="3"/>
  <c r="D379" i="3" s="1"/>
  <c r="Z213" i="5"/>
  <c r="Z310" i="5"/>
  <c r="P119" i="12"/>
  <c r="P167" i="12"/>
  <c r="U171" i="3"/>
  <c r="AB115" i="12"/>
  <c r="AB163" i="12"/>
  <c r="S122" i="12"/>
  <c r="S170" i="12"/>
  <c r="AA186" i="12"/>
  <c r="Q215" i="10"/>
  <c r="Q312" i="10"/>
  <c r="C89" i="12"/>
  <c r="C105" i="12" s="1"/>
  <c r="Z174" i="3"/>
  <c r="I172" i="8"/>
  <c r="K119" i="10"/>
  <c r="K167" i="10"/>
  <c r="AB226" i="12"/>
  <c r="AB242" i="12" s="1"/>
  <c r="F224" i="9"/>
  <c r="F81" i="9"/>
  <c r="F97" i="9" s="1"/>
  <c r="AW495" i="3"/>
  <c r="AA111" i="11"/>
  <c r="AA238" i="11" s="1"/>
  <c r="AA107" i="11"/>
  <c r="AA23" i="11" s="1"/>
  <c r="AA25" i="11" s="1"/>
  <c r="AA28" i="11" s="1"/>
  <c r="AA26" i="11" s="1"/>
  <c r="AA159" i="11"/>
  <c r="AA114" i="5"/>
  <c r="AA162" i="5"/>
  <c r="B169" i="13"/>
  <c r="V90" i="13"/>
  <c r="V106" i="13" s="1"/>
  <c r="P112" i="9"/>
  <c r="P239" i="9" s="1"/>
  <c r="P160" i="9"/>
  <c r="S117" i="5"/>
  <c r="S165" i="5"/>
  <c r="S231" i="13"/>
  <c r="T171" i="12"/>
  <c r="G239" i="9"/>
  <c r="AZ157" i="3"/>
  <c r="D246" i="10"/>
  <c r="S299" i="8"/>
  <c r="S301" i="8" s="1"/>
  <c r="BG91" i="3"/>
  <c r="BF91" i="3"/>
  <c r="AE172" i="13"/>
  <c r="AR249" i="3"/>
  <c r="P167" i="6"/>
  <c r="P169" i="6" s="1"/>
  <c r="AV449" i="3"/>
  <c r="AW489" i="3"/>
  <c r="AX489" i="3"/>
  <c r="AY449" i="3" s="1"/>
  <c r="H170" i="8"/>
  <c r="H172" i="8" s="1"/>
  <c r="AX77" i="3"/>
  <c r="AX481" i="3" s="1"/>
  <c r="AZ73" i="3"/>
  <c r="AX468" i="3"/>
  <c r="Q117" i="5"/>
  <c r="Q165" i="5"/>
  <c r="E169" i="12"/>
  <c r="BB152" i="3"/>
  <c r="B217" i="12"/>
  <c r="B218" i="12"/>
  <c r="I239" i="9"/>
  <c r="N87" i="10"/>
  <c r="N103" i="10" s="1"/>
  <c r="AA169" i="6"/>
  <c r="AS233" i="3"/>
  <c r="AS297" i="3"/>
  <c r="AS377" i="3" s="1"/>
  <c r="N117" i="5"/>
  <c r="N165" i="5"/>
  <c r="K224" i="9"/>
  <c r="K86" i="5"/>
  <c r="K102" i="5" s="1"/>
  <c r="M228" i="5"/>
  <c r="L117" i="5"/>
  <c r="L165" i="5"/>
  <c r="D313" i="8"/>
  <c r="D298" i="8" s="1"/>
  <c r="Y115" i="5"/>
  <c r="Y242" i="5" s="1"/>
  <c r="Y163" i="5"/>
  <c r="Z246" i="13"/>
  <c r="Z231" i="12"/>
  <c r="W87" i="5"/>
  <c r="W230" i="5" s="1"/>
  <c r="V234" i="12"/>
  <c r="V250" i="12" s="1"/>
  <c r="N120" i="13"/>
  <c r="N168" i="13"/>
  <c r="H380" i="3"/>
  <c r="H301" i="3"/>
  <c r="P119" i="10"/>
  <c r="P246" i="10" s="1"/>
  <c r="P167" i="10"/>
  <c r="I90" i="10"/>
  <c r="Z111" i="9"/>
  <c r="Z238" i="9" s="1"/>
  <c r="Z159" i="9"/>
  <c r="AH108" i="13"/>
  <c r="AH23" i="13" s="1"/>
  <c r="AH25" i="13" s="1"/>
  <c r="AH28" i="13" s="1"/>
  <c r="AH26" i="13" s="1"/>
  <c r="S123" i="12"/>
  <c r="S171" i="12"/>
  <c r="Y104" i="10"/>
  <c r="H121" i="13"/>
  <c r="H169" i="13"/>
  <c r="AR369" i="3"/>
  <c r="N120" i="12"/>
  <c r="N168" i="12"/>
  <c r="AE236" i="5"/>
  <c r="T118" i="13"/>
  <c r="T245" i="13" s="1"/>
  <c r="T166" i="13"/>
  <c r="BB259" i="13"/>
  <c r="BD259" i="13" s="1"/>
  <c r="K122" i="12"/>
  <c r="K170" i="12"/>
  <c r="I113" i="9"/>
  <c r="I161" i="9"/>
  <c r="Q86" i="5"/>
  <c r="Q102" i="5" s="1"/>
  <c r="AM82" i="13"/>
  <c r="AM98" i="13" s="1"/>
  <c r="AQ120" i="3"/>
  <c r="AQ247" i="3" s="1"/>
  <c r="AQ168" i="3"/>
  <c r="AN172" i="8"/>
  <c r="Q121" i="12"/>
  <c r="Q169" i="12"/>
  <c r="M246" i="12"/>
  <c r="W87" i="10"/>
  <c r="W103" i="10" s="1"/>
  <c r="AW460" i="3"/>
  <c r="AX460" i="3" s="1"/>
  <c r="E114" i="9"/>
  <c r="E162" i="9"/>
  <c r="H214" i="5"/>
  <c r="H215" i="5"/>
  <c r="G90" i="10"/>
  <c r="G106" i="10" s="1"/>
  <c r="G122" i="10" s="1"/>
  <c r="AK116" i="13"/>
  <c r="AK164" i="13"/>
  <c r="AV266" i="13"/>
  <c r="AY255" i="13"/>
  <c r="BA255" i="13" s="1"/>
  <c r="AD169" i="8"/>
  <c r="AC83" i="11"/>
  <c r="AC99" i="11" s="1"/>
  <c r="AC226" i="11"/>
  <c r="I172" i="3"/>
  <c r="I174" i="3" s="1"/>
  <c r="W112" i="9"/>
  <c r="W239" i="9" s="1"/>
  <c r="W160" i="9"/>
  <c r="X231" i="10"/>
  <c r="F90" i="10"/>
  <c r="AR187" i="3"/>
  <c r="V91" i="13"/>
  <c r="V107" i="13" s="1"/>
  <c r="V123" i="13" s="1"/>
  <c r="AF82" i="5"/>
  <c r="W171" i="12"/>
  <c r="AA84" i="5"/>
  <c r="U100" i="5"/>
  <c r="D213" i="5"/>
  <c r="D310" i="5"/>
  <c r="AC83" i="12"/>
  <c r="AC99" i="12" s="1"/>
  <c r="B211" i="9"/>
  <c r="B210" i="9"/>
  <c r="AY427" i="3"/>
  <c r="AG246" i="13"/>
  <c r="AN297" i="13"/>
  <c r="AN289" i="13"/>
  <c r="AN209" i="13" s="1"/>
  <c r="AN292" i="13"/>
  <c r="AN212" i="13" s="1"/>
  <c r="AN291" i="13"/>
  <c r="AN211" i="13" s="1"/>
  <c r="AN295" i="13"/>
  <c r="AN215" i="13" s="1"/>
  <c r="AN288" i="13"/>
  <c r="AN208" i="13" s="1"/>
  <c r="AN287" i="13"/>
  <c r="AN207" i="13" s="1"/>
  <c r="AN298" i="13"/>
  <c r="AN290" i="13"/>
  <c r="AN210" i="13" s="1"/>
  <c r="AN293" i="13"/>
  <c r="AN213" i="13" s="1"/>
  <c r="AN294" i="13"/>
  <c r="AN214" i="13" s="1"/>
  <c r="AN296" i="13"/>
  <c r="AN216" i="13" s="1"/>
  <c r="M381" i="3"/>
  <c r="Q244" i="5"/>
  <c r="M179" i="9"/>
  <c r="M164" i="9" s="1"/>
  <c r="AB210" i="9"/>
  <c r="AB211" i="9"/>
  <c r="AR120" i="3"/>
  <c r="AR168" i="3"/>
  <c r="G380" i="3"/>
  <c r="G301" i="3"/>
  <c r="F214" i="5"/>
  <c r="F215" i="5"/>
  <c r="B89" i="12"/>
  <c r="B105" i="12" s="1"/>
  <c r="U299" i="8"/>
  <c r="U301" i="8" s="1"/>
  <c r="W427" i="3"/>
  <c r="W300" i="3" s="1"/>
  <c r="AS228" i="3"/>
  <c r="AS292" i="3"/>
  <c r="AS372" i="3" s="1"/>
  <c r="G179" i="9"/>
  <c r="N244" i="5"/>
  <c r="Z105" i="10"/>
  <c r="Z92" i="10"/>
  <c r="K185" i="10"/>
  <c r="BE92" i="3"/>
  <c r="Z120" i="12"/>
  <c r="Z168" i="12"/>
  <c r="AX495" i="3"/>
  <c r="U218" i="13"/>
  <c r="U217" i="13"/>
  <c r="N247" i="13"/>
  <c r="I169" i="6"/>
  <c r="W102" i="5"/>
  <c r="V118" i="10"/>
  <c r="V245" i="10" s="1"/>
  <c r="V166" i="10"/>
  <c r="Q122" i="12"/>
  <c r="Q249" i="12" s="1"/>
  <c r="Q170" i="12"/>
  <c r="AQ119" i="3"/>
  <c r="AQ246" i="3" s="1"/>
  <c r="AQ167" i="3"/>
  <c r="AG120" i="13"/>
  <c r="AG168" i="13"/>
  <c r="S250" i="12"/>
  <c r="AA119" i="11"/>
  <c r="AA246" i="11" s="1"/>
  <c r="AA167" i="11"/>
  <c r="N247" i="12"/>
  <c r="O119" i="12"/>
  <c r="O246" i="12" s="1"/>
  <c r="O167" i="12"/>
  <c r="Y113" i="9"/>
  <c r="Y240" i="9" s="1"/>
  <c r="Y161" i="9"/>
  <c r="AQ33" i="13"/>
  <c r="AQ92" i="13"/>
  <c r="AR12" i="13"/>
  <c r="AB380" i="3"/>
  <c r="AB301" i="3"/>
  <c r="B247" i="10"/>
  <c r="L227" i="9"/>
  <c r="L243" i="9" s="1"/>
  <c r="L84" i="9"/>
  <c r="L100" i="9" s="1"/>
  <c r="L116" i="9" s="1"/>
  <c r="K233" i="12"/>
  <c r="AB233" i="12"/>
  <c r="AB249" i="12" s="1"/>
  <c r="I224" i="9"/>
  <c r="BA54" i="3"/>
  <c r="AU7" i="3" l="1"/>
  <c r="AP391" i="3"/>
  <c r="AP407" i="3" s="1"/>
  <c r="AP385" i="3"/>
  <c r="AP401" i="3" s="1"/>
  <c r="AP394" i="3"/>
  <c r="AP410" i="3" s="1"/>
  <c r="AP301" i="3"/>
  <c r="AP381" i="3" s="1"/>
  <c r="AP388" i="3"/>
  <c r="AP404" i="3" s="1"/>
  <c r="BD264" i="13"/>
  <c r="BF135" i="13"/>
  <c r="BE135" i="13"/>
  <c r="BG135" i="13" s="1"/>
  <c r="D239" i="9"/>
  <c r="AX282" i="13"/>
  <c r="BG57" i="3"/>
  <c r="U230" i="10"/>
  <c r="F233" i="12"/>
  <c r="F249" i="12" s="1"/>
  <c r="BG69" i="3"/>
  <c r="BG140" i="3"/>
  <c r="BB255" i="13"/>
  <c r="BB266" i="13" s="1"/>
  <c r="AD224" i="9"/>
  <c r="J301" i="3"/>
  <c r="G232" i="10"/>
  <c r="G248" i="10" s="1"/>
  <c r="AC227" i="12"/>
  <c r="AC243" i="12" s="1"/>
  <c r="BE258" i="13"/>
  <c r="W92" i="12"/>
  <c r="AO386" i="3"/>
  <c r="AO402" i="3" s="1"/>
  <c r="AO390" i="3"/>
  <c r="AO406" i="3" s="1"/>
  <c r="D233" i="10"/>
  <c r="BB264" i="13"/>
  <c r="AC224" i="9"/>
  <c r="BF59" i="3"/>
  <c r="AA231" i="10"/>
  <c r="BF130" i="3"/>
  <c r="AC231" i="12"/>
  <c r="BC141" i="3"/>
  <c r="AL233" i="13"/>
  <c r="BB55" i="13"/>
  <c r="BD55" i="13" s="1"/>
  <c r="AX485" i="3"/>
  <c r="AY485" i="3" s="1"/>
  <c r="AG232" i="13"/>
  <c r="AG248" i="13" s="1"/>
  <c r="BG130" i="3"/>
  <c r="BG141" i="3" s="1"/>
  <c r="R226" i="9"/>
  <c r="BF153" i="3"/>
  <c r="AB230" i="11"/>
  <c r="AB246" i="11" s="1"/>
  <c r="E233" i="12"/>
  <c r="E249" i="12" s="1"/>
  <c r="K381" i="3"/>
  <c r="AM231" i="13"/>
  <c r="BG467" i="3"/>
  <c r="AB225" i="9"/>
  <c r="AP395" i="3"/>
  <c r="AP411" i="3" s="1"/>
  <c r="H231" i="12"/>
  <c r="W250" i="13"/>
  <c r="BE275" i="13"/>
  <c r="BD467" i="3"/>
  <c r="AC228" i="12"/>
  <c r="D243" i="5"/>
  <c r="H249" i="13"/>
  <c r="BB495" i="3"/>
  <c r="BF52" i="3"/>
  <c r="BB157" i="3"/>
  <c r="BE128" i="13"/>
  <c r="BG128" i="13" s="1"/>
  <c r="V234" i="13"/>
  <c r="V250" i="13" s="1"/>
  <c r="L244" i="5"/>
  <c r="X92" i="10"/>
  <c r="T163" i="9"/>
  <c r="H172" i="13"/>
  <c r="BF258" i="13"/>
  <c r="BF50" i="13"/>
  <c r="BE50" i="13"/>
  <c r="BG50" i="13" s="1"/>
  <c r="BB50" i="13"/>
  <c r="BD50" i="13" s="1"/>
  <c r="P233" i="10"/>
  <c r="P249" i="10" s="1"/>
  <c r="BF132" i="3"/>
  <c r="AA240" i="9"/>
  <c r="BC258" i="13"/>
  <c r="BG258" i="13" s="1"/>
  <c r="M232" i="10"/>
  <c r="S244" i="5"/>
  <c r="AA247" i="12"/>
  <c r="M244" i="5"/>
  <c r="BE52" i="13"/>
  <c r="BG52" i="13" s="1"/>
  <c r="S172" i="12"/>
  <c r="AM224" i="13"/>
  <c r="Q250" i="12"/>
  <c r="BE153" i="3"/>
  <c r="BG153" i="3" s="1"/>
  <c r="BG146" i="3"/>
  <c r="M229" i="5"/>
  <c r="BC53" i="13"/>
  <c r="I240" i="9"/>
  <c r="K240" i="9"/>
  <c r="E226" i="9"/>
  <c r="E242" i="9" s="1"/>
  <c r="BF455" i="3"/>
  <c r="R227" i="9"/>
  <c r="R243" i="9" s="1"/>
  <c r="O92" i="13"/>
  <c r="AD232" i="10"/>
  <c r="AD248" i="10" s="1"/>
  <c r="W225" i="9"/>
  <c r="W241" i="9" s="1"/>
  <c r="BD49" i="13"/>
  <c r="BD257" i="13"/>
  <c r="BF273" i="13"/>
  <c r="BC128" i="13"/>
  <c r="BF128" i="13" s="1"/>
  <c r="AK172" i="13"/>
  <c r="BE130" i="13"/>
  <c r="BG130" i="13" s="1"/>
  <c r="AL244" i="13"/>
  <c r="AN393" i="3"/>
  <c r="AN409" i="3" s="1"/>
  <c r="N232" i="13"/>
  <c r="Z232" i="12"/>
  <c r="Z248" i="12" s="1"/>
  <c r="AJ232" i="13"/>
  <c r="AB241" i="11"/>
  <c r="X91" i="10"/>
  <c r="AE83" i="5"/>
  <c r="AE99" i="5" s="1"/>
  <c r="K249" i="12"/>
  <c r="X170" i="10"/>
  <c r="BC49" i="13"/>
  <c r="BF49" i="13" s="1"/>
  <c r="AM395" i="3"/>
  <c r="AM411" i="3" s="1"/>
  <c r="AC227" i="11"/>
  <c r="P232" i="13"/>
  <c r="F172" i="13"/>
  <c r="C244" i="5"/>
  <c r="AB243" i="12"/>
  <c r="G225" i="9"/>
  <c r="BF259" i="13"/>
  <c r="AL242" i="13"/>
  <c r="AL248" i="13"/>
  <c r="AB240" i="12"/>
  <c r="AZ255" i="13"/>
  <c r="BE273" i="13"/>
  <c r="BG273" i="13" s="1"/>
  <c r="AR380" i="3"/>
  <c r="AR301" i="3"/>
  <c r="AR381" i="3" s="1"/>
  <c r="BF93" i="3"/>
  <c r="BF484" i="3" s="1"/>
  <c r="BF458" i="3"/>
  <c r="BE132" i="13"/>
  <c r="BF132" i="13"/>
  <c r="AM174" i="3"/>
  <c r="J247" i="5"/>
  <c r="BA266" i="13"/>
  <c r="AN89" i="13"/>
  <c r="AN105" i="13" s="1"/>
  <c r="AB100" i="5"/>
  <c r="AB211" i="5"/>
  <c r="AB227" i="5" s="1"/>
  <c r="AA119" i="10"/>
  <c r="AA246" i="10" s="1"/>
  <c r="AA167" i="10"/>
  <c r="AQ474" i="3"/>
  <c r="AQ501" i="3"/>
  <c r="AR472" i="3"/>
  <c r="AS472" i="3" s="1"/>
  <c r="F244" i="5"/>
  <c r="L90" i="13"/>
  <c r="L106" i="13" s="1"/>
  <c r="L233" i="13"/>
  <c r="AX235" i="13"/>
  <c r="AK172" i="3"/>
  <c r="AK174" i="3" s="1"/>
  <c r="Q118" i="10"/>
  <c r="Q245" i="10" s="1"/>
  <c r="Q166" i="10"/>
  <c r="P224" i="9"/>
  <c r="P240" i="9" s="1"/>
  <c r="AD83" i="5"/>
  <c r="F171" i="12"/>
  <c r="D228" i="5"/>
  <c r="AF98" i="5"/>
  <c r="AF209" i="5"/>
  <c r="AF225" i="5" s="1"/>
  <c r="AX449" i="3"/>
  <c r="AY489" i="3"/>
  <c r="AZ449" i="3" s="1"/>
  <c r="AC225" i="12"/>
  <c r="AH170" i="8"/>
  <c r="AD106" i="10"/>
  <c r="AD122" i="10" s="1"/>
  <c r="AD92" i="10"/>
  <c r="AC114" i="11"/>
  <c r="AC162" i="11"/>
  <c r="I244" i="5"/>
  <c r="R246" i="13"/>
  <c r="AF380" i="3"/>
  <c r="AF301" i="3"/>
  <c r="G231" i="12"/>
  <c r="G247" i="12" s="1"/>
  <c r="O296" i="6"/>
  <c r="AB113" i="11"/>
  <c r="AB240" i="11" s="1"/>
  <c r="AB161" i="11"/>
  <c r="R172" i="3"/>
  <c r="R174" i="3" s="1"/>
  <c r="C169" i="6"/>
  <c r="AF172" i="8"/>
  <c r="AT267" i="3"/>
  <c r="BC21" i="3"/>
  <c r="F170" i="12"/>
  <c r="W122" i="13"/>
  <c r="W170" i="13"/>
  <c r="D296" i="6"/>
  <c r="BA59" i="13"/>
  <c r="U90" i="13"/>
  <c r="U106" i="13" s="1"/>
  <c r="B232" i="12"/>
  <c r="AN80" i="13"/>
  <c r="AN96" i="13" s="1"/>
  <c r="C232" i="12"/>
  <c r="C248" i="12" s="1"/>
  <c r="AE296" i="6"/>
  <c r="AL122" i="13"/>
  <c r="AL249" i="13" s="1"/>
  <c r="AL170" i="13"/>
  <c r="AL172" i="13" s="1"/>
  <c r="E172" i="12"/>
  <c r="J247" i="13"/>
  <c r="AL234" i="13"/>
  <c r="AL250" i="13" s="1"/>
  <c r="E246" i="10"/>
  <c r="AI232" i="13"/>
  <c r="AC117" i="12"/>
  <c r="AC165" i="12"/>
  <c r="AP389" i="3"/>
  <c r="AP405" i="3" s="1"/>
  <c r="G84" i="9"/>
  <c r="G100" i="9" s="1"/>
  <c r="G116" i="9" s="1"/>
  <c r="AG121" i="13"/>
  <c r="AG169" i="13"/>
  <c r="S249" i="12"/>
  <c r="AR397" i="3"/>
  <c r="AS41" i="3"/>
  <c r="Z91" i="12"/>
  <c r="Z107" i="12" s="1"/>
  <c r="AS117" i="3"/>
  <c r="AS165" i="3"/>
  <c r="AC223" i="11"/>
  <c r="AC239" i="11" s="1"/>
  <c r="C82" i="9"/>
  <c r="C98" i="9" s="1"/>
  <c r="H297" i="8"/>
  <c r="H299" i="8" s="1"/>
  <c r="H301" i="8" s="1"/>
  <c r="AD233" i="10"/>
  <c r="E231" i="10"/>
  <c r="AC225" i="11"/>
  <c r="AS450" i="3"/>
  <c r="AS451" i="3" s="1"/>
  <c r="AU217" i="3"/>
  <c r="AU210" i="3"/>
  <c r="AU220" i="3"/>
  <c r="AU215" i="3"/>
  <c r="AU218" i="3"/>
  <c r="AU213" i="3"/>
  <c r="AU211" i="3"/>
  <c r="AU126" i="3"/>
  <c r="AU219" i="3"/>
  <c r="AU212" i="3"/>
  <c r="AU209" i="3"/>
  <c r="AU214" i="3"/>
  <c r="AU216" i="3"/>
  <c r="AV237" i="3"/>
  <c r="Y214" i="5"/>
  <c r="Y215" i="5"/>
  <c r="P170" i="10"/>
  <c r="K301" i="3"/>
  <c r="AC120" i="12"/>
  <c r="AC247" i="12" s="1"/>
  <c r="AC168" i="12"/>
  <c r="Q112" i="9"/>
  <c r="Q239" i="9" s="1"/>
  <c r="Q160" i="9"/>
  <c r="N227" i="9"/>
  <c r="AD84" i="5"/>
  <c r="H233" i="10"/>
  <c r="H249" i="10" s="1"/>
  <c r="O294" i="6"/>
  <c r="P121" i="13"/>
  <c r="P169" i="13"/>
  <c r="AZ282" i="13"/>
  <c r="U232" i="13"/>
  <c r="O230" i="5"/>
  <c r="L121" i="13"/>
  <c r="L169" i="13"/>
  <c r="K123" i="12"/>
  <c r="K250" i="12" s="1"/>
  <c r="K171" i="12"/>
  <c r="K172" i="12" s="1"/>
  <c r="AB114" i="9"/>
  <c r="AB162" i="9"/>
  <c r="L99" i="9"/>
  <c r="L85" i="9"/>
  <c r="AF90" i="13"/>
  <c r="AF106" i="13" s="1"/>
  <c r="M174" i="3"/>
  <c r="D297" i="8"/>
  <c r="D299" i="8" s="1"/>
  <c r="D301" i="8" s="1"/>
  <c r="I232" i="10"/>
  <c r="C91" i="12"/>
  <c r="C107" i="12" s="1"/>
  <c r="O121" i="12"/>
  <c r="O169" i="12"/>
  <c r="S98" i="9"/>
  <c r="AZ468" i="3"/>
  <c r="AZ77" i="3"/>
  <c r="AZ481" i="3" s="1"/>
  <c r="BB73" i="3"/>
  <c r="BD73" i="3" s="1"/>
  <c r="BF71" i="3"/>
  <c r="BG71" i="3"/>
  <c r="S225" i="9"/>
  <c r="AC299" i="3"/>
  <c r="AC379" i="3" s="1"/>
  <c r="AC381" i="3" s="1"/>
  <c r="AH394" i="3" s="1"/>
  <c r="AH410" i="3" s="1"/>
  <c r="BG58" i="13"/>
  <c r="B228" i="5"/>
  <c r="BD131" i="13"/>
  <c r="BF131" i="13" s="1"/>
  <c r="P113" i="9"/>
  <c r="P161" i="9"/>
  <c r="G168" i="5"/>
  <c r="S118" i="5"/>
  <c r="S166" i="5"/>
  <c r="AF232" i="13"/>
  <c r="Z112" i="9"/>
  <c r="Z160" i="9"/>
  <c r="AI90" i="13"/>
  <c r="AI106" i="13" s="1"/>
  <c r="H169" i="10"/>
  <c r="S229" i="5"/>
  <c r="W172" i="3"/>
  <c r="W174" i="3" s="1"/>
  <c r="E90" i="10"/>
  <c r="E233" i="10" s="1"/>
  <c r="S88" i="5"/>
  <c r="AH167" i="6"/>
  <c r="AH169" i="6" s="1"/>
  <c r="Y233" i="10"/>
  <c r="X217" i="13"/>
  <c r="X218" i="13"/>
  <c r="D231" i="13"/>
  <c r="J91" i="13"/>
  <c r="J107" i="13" s="1"/>
  <c r="G120" i="12"/>
  <c r="G168" i="12"/>
  <c r="I229" i="5"/>
  <c r="T89" i="13"/>
  <c r="T105" i="13" s="1"/>
  <c r="AV266" i="3"/>
  <c r="AU266" i="3"/>
  <c r="S87" i="5"/>
  <c r="S103" i="5" s="1"/>
  <c r="T380" i="3"/>
  <c r="T301" i="3"/>
  <c r="C121" i="12"/>
  <c r="C169" i="12"/>
  <c r="Q88" i="5"/>
  <c r="Q231" i="5" s="1"/>
  <c r="P231" i="12"/>
  <c r="Z217" i="13"/>
  <c r="Z218" i="13"/>
  <c r="U91" i="13"/>
  <c r="U234" i="13"/>
  <c r="AN81" i="13"/>
  <c r="AN97" i="13" s="1"/>
  <c r="V122" i="13"/>
  <c r="V170" i="13"/>
  <c r="Q216" i="10"/>
  <c r="Q217" i="10"/>
  <c r="AQ401" i="3"/>
  <c r="K88" i="5"/>
  <c r="K231" i="5" s="1"/>
  <c r="AI121" i="13"/>
  <c r="AI169" i="13"/>
  <c r="AC244" i="12"/>
  <c r="AP392" i="3"/>
  <c r="AP408" i="3" s="1"/>
  <c r="G83" i="9"/>
  <c r="G99" i="9" s="1"/>
  <c r="AQ389" i="3"/>
  <c r="AQ405" i="3" s="1"/>
  <c r="AQ386" i="3"/>
  <c r="AQ402" i="3" s="1"/>
  <c r="AQ396" i="3"/>
  <c r="AQ393" i="3"/>
  <c r="AQ409" i="3" s="1"/>
  <c r="AQ390" i="3"/>
  <c r="AQ406" i="3" s="1"/>
  <c r="AQ391" i="3"/>
  <c r="AQ407" i="3" s="1"/>
  <c r="AQ395" i="3"/>
  <c r="AQ411" i="3" s="1"/>
  <c r="AQ388" i="3"/>
  <c r="AQ404" i="3" s="1"/>
  <c r="AQ394" i="3"/>
  <c r="AQ410" i="3" s="1"/>
  <c r="AQ385" i="3"/>
  <c r="AQ387" i="3"/>
  <c r="AQ403" i="3" s="1"/>
  <c r="AQ392" i="3"/>
  <c r="AQ408" i="3" s="1"/>
  <c r="Z90" i="12"/>
  <c r="Z106" i="12" s="1"/>
  <c r="P210" i="9"/>
  <c r="P211" i="9"/>
  <c r="AS122" i="3"/>
  <c r="AS249" i="3" s="1"/>
  <c r="AS170" i="3"/>
  <c r="AC112" i="11"/>
  <c r="AC160" i="11"/>
  <c r="AM119" i="13"/>
  <c r="AM167" i="13"/>
  <c r="AA91" i="12"/>
  <c r="AA107" i="12" s="1"/>
  <c r="AA123" i="12" s="1"/>
  <c r="D89" i="13"/>
  <c r="D105" i="13" s="1"/>
  <c r="BF274" i="13"/>
  <c r="BB134" i="13"/>
  <c r="BA134" i="13"/>
  <c r="D210" i="9"/>
  <c r="D211" i="9"/>
  <c r="AT227" i="3"/>
  <c r="AT291" i="3"/>
  <c r="AT371" i="3" s="1"/>
  <c r="Y86" i="5"/>
  <c r="Y229" i="5" s="1"/>
  <c r="AB225" i="5"/>
  <c r="AB241" i="5" s="1"/>
  <c r="BF136" i="3"/>
  <c r="P169" i="10"/>
  <c r="P171" i="10" s="1"/>
  <c r="J396" i="3"/>
  <c r="J412" i="3" s="1"/>
  <c r="AC84" i="5"/>
  <c r="AE84" i="5" s="1"/>
  <c r="R119" i="13"/>
  <c r="R167" i="13"/>
  <c r="N85" i="9"/>
  <c r="AA114" i="9"/>
  <c r="AA162" i="9"/>
  <c r="O247" i="12"/>
  <c r="BD275" i="13"/>
  <c r="O119" i="5"/>
  <c r="O167" i="5"/>
  <c r="L248" i="13"/>
  <c r="O119" i="10"/>
  <c r="O246" i="10" s="1"/>
  <c r="O167" i="10"/>
  <c r="R218" i="13"/>
  <c r="R217" i="13"/>
  <c r="AB241" i="9"/>
  <c r="L226" i="9"/>
  <c r="E301" i="3"/>
  <c r="S106" i="10"/>
  <c r="S91" i="10"/>
  <c r="AF91" i="13"/>
  <c r="AF107" i="13" s="1"/>
  <c r="BC48" i="13"/>
  <c r="I121" i="10"/>
  <c r="I169" i="10"/>
  <c r="Q225" i="9"/>
  <c r="Q82" i="9"/>
  <c r="Q98" i="9" s="1"/>
  <c r="L91" i="13"/>
  <c r="L234" i="13" s="1"/>
  <c r="AC226" i="12"/>
  <c r="W119" i="10"/>
  <c r="W167" i="10"/>
  <c r="AT283" i="3"/>
  <c r="AS283" i="3"/>
  <c r="O121" i="13"/>
  <c r="O248" i="13" s="1"/>
  <c r="O169" i="13"/>
  <c r="AF174" i="3"/>
  <c r="G169" i="10"/>
  <c r="G171" i="10" s="1"/>
  <c r="W249" i="13"/>
  <c r="J104" i="5"/>
  <c r="J120" i="5" s="1"/>
  <c r="G233" i="13"/>
  <c r="G249" i="13" s="1"/>
  <c r="V103" i="10"/>
  <c r="B113" i="9"/>
  <c r="B161" i="9"/>
  <c r="AV281" i="3"/>
  <c r="AU281" i="3"/>
  <c r="Z170" i="8"/>
  <c r="Z172" i="8" s="1"/>
  <c r="X103" i="5"/>
  <c r="W233" i="12"/>
  <c r="M91" i="13"/>
  <c r="H229" i="5"/>
  <c r="AS116" i="3"/>
  <c r="AS243" i="3" s="1"/>
  <c r="AS164" i="3"/>
  <c r="AX266" i="13"/>
  <c r="Z224" i="9"/>
  <c r="AS172" i="3"/>
  <c r="Z89" i="13"/>
  <c r="Z105" i="13" s="1"/>
  <c r="K91" i="13"/>
  <c r="K107" i="13" s="1"/>
  <c r="AF381" i="3"/>
  <c r="AJ392" i="3" s="1"/>
  <c r="AJ408" i="3" s="1"/>
  <c r="AJ395" i="3"/>
  <c r="AJ411" i="3" s="1"/>
  <c r="AI395" i="3"/>
  <c r="AI411" i="3" s="1"/>
  <c r="AB231" i="10"/>
  <c r="Z170" i="10"/>
  <c r="B121" i="12"/>
  <c r="B169" i="12"/>
  <c r="H381" i="3"/>
  <c r="S120" i="13"/>
  <c r="S247" i="13" s="1"/>
  <c r="S168" i="13"/>
  <c r="AL108" i="13"/>
  <c r="AL23" i="13" s="1"/>
  <c r="AL25" i="13" s="1"/>
  <c r="AL28" i="13" s="1"/>
  <c r="AL26" i="13" s="1"/>
  <c r="AP386" i="3"/>
  <c r="AP402" i="3" s="1"/>
  <c r="AS115" i="3"/>
  <c r="AS242" i="3" s="1"/>
  <c r="AS163" i="3"/>
  <c r="Q91" i="13"/>
  <c r="Q107" i="13" s="1"/>
  <c r="C211" i="9"/>
  <c r="C210" i="9"/>
  <c r="E120" i="10"/>
  <c r="E168" i="10"/>
  <c r="BE276" i="13"/>
  <c r="I299" i="3"/>
  <c r="I379" i="3" s="1"/>
  <c r="I381" i="3" s="1"/>
  <c r="G394" i="3" s="1"/>
  <c r="G410" i="3" s="1"/>
  <c r="BE49" i="13"/>
  <c r="N116" i="9"/>
  <c r="N164" i="9"/>
  <c r="U121" i="13"/>
  <c r="U169" i="13"/>
  <c r="F88" i="5"/>
  <c r="F231" i="5"/>
  <c r="F87" i="5"/>
  <c r="F103" i="5" s="1"/>
  <c r="AN88" i="13"/>
  <c r="AN104" i="13" s="1"/>
  <c r="V233" i="13"/>
  <c r="Q231" i="10"/>
  <c r="Q88" i="10"/>
  <c r="Q104" i="10" s="1"/>
  <c r="BD458" i="3"/>
  <c r="BD93" i="3"/>
  <c r="BD484" i="3" s="1"/>
  <c r="K87" i="5"/>
  <c r="K103" i="5" s="1"/>
  <c r="K230" i="5"/>
  <c r="N121" i="13"/>
  <c r="N248" i="13" s="1"/>
  <c r="N169" i="13"/>
  <c r="AF110" i="5"/>
  <c r="AF237" i="5" s="1"/>
  <c r="AF158" i="5"/>
  <c r="P246" i="12"/>
  <c r="H89" i="12"/>
  <c r="H105" i="12" s="1"/>
  <c r="Z121" i="12"/>
  <c r="Z169" i="12"/>
  <c r="Q247" i="13"/>
  <c r="J232" i="10"/>
  <c r="J89" i="10"/>
  <c r="J105" i="10" s="1"/>
  <c r="R116" i="9"/>
  <c r="R164" i="9"/>
  <c r="P232" i="10"/>
  <c r="P248" i="10" s="1"/>
  <c r="P82" i="9"/>
  <c r="P98" i="9" s="1"/>
  <c r="AS118" i="3"/>
  <c r="AS245" i="3" s="1"/>
  <c r="AS166" i="3"/>
  <c r="AM230" i="13"/>
  <c r="AA90" i="12"/>
  <c r="AA106" i="12" s="1"/>
  <c r="D217" i="13"/>
  <c r="D218" i="13"/>
  <c r="X233" i="10"/>
  <c r="X249" i="10" s="1"/>
  <c r="BC134" i="13"/>
  <c r="BC139" i="13" s="1"/>
  <c r="D82" i="9"/>
  <c r="D98" i="9" s="1"/>
  <c r="AR493" i="3"/>
  <c r="AT232" i="3"/>
  <c r="AT296" i="3"/>
  <c r="AT376" i="3" s="1"/>
  <c r="M121" i="10"/>
  <c r="M169" i="10"/>
  <c r="AB114" i="5"/>
  <c r="AB162" i="5"/>
  <c r="W114" i="9"/>
  <c r="W162" i="9"/>
  <c r="BF54" i="13"/>
  <c r="N114" i="9"/>
  <c r="N241" i="9" s="1"/>
  <c r="N162" i="9"/>
  <c r="R123" i="12"/>
  <c r="R250" i="12" s="1"/>
  <c r="R171" i="12"/>
  <c r="L170" i="8"/>
  <c r="L172" i="8" s="1"/>
  <c r="AA225" i="9"/>
  <c r="AA241" i="9" s="1"/>
  <c r="AH188" i="3"/>
  <c r="AH173" i="3" s="1"/>
  <c r="AF220" i="5"/>
  <c r="M118" i="5"/>
  <c r="M166" i="5"/>
  <c r="T101" i="5"/>
  <c r="Z85" i="5"/>
  <c r="AB85" i="5" s="1"/>
  <c r="AQ7" i="13"/>
  <c r="X249" i="12"/>
  <c r="V92" i="13"/>
  <c r="R89" i="13"/>
  <c r="R105" i="13" s="1"/>
  <c r="AJ121" i="13"/>
  <c r="AJ169" i="13"/>
  <c r="E381" i="3"/>
  <c r="T119" i="13"/>
  <c r="T246" i="13" s="1"/>
  <c r="T167" i="13"/>
  <c r="S233" i="10"/>
  <c r="BE134" i="3"/>
  <c r="BG134" i="3" s="1"/>
  <c r="BD48" i="13"/>
  <c r="BF48" i="13" s="1"/>
  <c r="H92" i="10"/>
  <c r="L87" i="5"/>
  <c r="L103" i="5" s="1"/>
  <c r="L230" i="5"/>
  <c r="C104" i="10"/>
  <c r="C92" i="10"/>
  <c r="N88" i="10"/>
  <c r="N104" i="10" s="1"/>
  <c r="C294" i="6"/>
  <c r="C296" i="6" s="1"/>
  <c r="Y294" i="6"/>
  <c r="Y296" i="6" s="1"/>
  <c r="T169" i="6"/>
  <c r="T116" i="5"/>
  <c r="T243" i="5" s="1"/>
  <c r="T164" i="5"/>
  <c r="W118" i="5"/>
  <c r="W245" i="5" s="1"/>
  <c r="W166" i="5"/>
  <c r="AC90" i="12"/>
  <c r="AC106" i="12" s="1"/>
  <c r="BE131" i="13"/>
  <c r="AC119" i="12"/>
  <c r="AC167" i="12"/>
  <c r="U231" i="10"/>
  <c r="U88" i="10"/>
  <c r="U104" i="10" s="1"/>
  <c r="AE114" i="5"/>
  <c r="AE162" i="5"/>
  <c r="F232" i="10"/>
  <c r="F248" i="10" s="1"/>
  <c r="BC279" i="13"/>
  <c r="BF279" i="13" s="1"/>
  <c r="AC115" i="11"/>
  <c r="AC242" i="11" s="1"/>
  <c r="AC163" i="11"/>
  <c r="G89" i="12"/>
  <c r="G105" i="12" s="1"/>
  <c r="AB216" i="11"/>
  <c r="AB217" i="11"/>
  <c r="AP387" i="3"/>
  <c r="AP403" i="3" s="1"/>
  <c r="M232" i="12"/>
  <c r="O231" i="10"/>
  <c r="AN395" i="3"/>
  <c r="AP393" i="3"/>
  <c r="AP409" i="3" s="1"/>
  <c r="P229" i="5"/>
  <c r="AS173" i="3"/>
  <c r="K90" i="13"/>
  <c r="K106" i="13" s="1"/>
  <c r="Y225" i="9"/>
  <c r="P120" i="12"/>
  <c r="P168" i="12"/>
  <c r="U172" i="3"/>
  <c r="V101" i="5"/>
  <c r="I380" i="3"/>
  <c r="X380" i="3"/>
  <c r="BB500" i="3"/>
  <c r="AS123" i="3"/>
  <c r="AS250" i="3" s="1"/>
  <c r="AS171" i="3"/>
  <c r="AT230" i="3"/>
  <c r="AT294" i="3"/>
  <c r="AT374" i="3" s="1"/>
  <c r="Y116" i="5"/>
  <c r="Y243" i="5" s="1"/>
  <c r="Y164" i="5"/>
  <c r="AF109" i="5"/>
  <c r="AF157" i="5"/>
  <c r="T120" i="13"/>
  <c r="T168" i="13"/>
  <c r="T216" i="10"/>
  <c r="T217" i="10"/>
  <c r="AH249" i="13"/>
  <c r="BC281" i="13"/>
  <c r="X297" i="8"/>
  <c r="X299" i="8" s="1"/>
  <c r="X301" i="8" s="1"/>
  <c r="BA275" i="3"/>
  <c r="AZ275" i="3"/>
  <c r="AY275" i="3"/>
  <c r="BB275" i="3"/>
  <c r="B120" i="12"/>
  <c r="B247" i="12" s="1"/>
  <c r="B168" i="12"/>
  <c r="T86" i="5"/>
  <c r="W84" i="9"/>
  <c r="W227" i="9" s="1"/>
  <c r="AC229" i="11"/>
  <c r="B114" i="9"/>
  <c r="B162" i="9"/>
  <c r="BF156" i="3"/>
  <c r="V88" i="10"/>
  <c r="V104" i="10" s="1"/>
  <c r="Z120" i="13"/>
  <c r="Z168" i="13"/>
  <c r="C172" i="3"/>
  <c r="C174" i="3" s="1"/>
  <c r="AO385" i="3"/>
  <c r="AO401" i="3" s="1"/>
  <c r="BB281" i="13"/>
  <c r="BD281" i="13" s="1"/>
  <c r="AW459" i="3"/>
  <c r="AC115" i="12"/>
  <c r="AC163" i="12"/>
  <c r="C240" i="9"/>
  <c r="S121" i="13"/>
  <c r="S169" i="13"/>
  <c r="BA61" i="3"/>
  <c r="BA480" i="3" s="1"/>
  <c r="BA454" i="3"/>
  <c r="BA495" i="3" s="1"/>
  <c r="BD54" i="3"/>
  <c r="AD210" i="9"/>
  <c r="AD211" i="9"/>
  <c r="Z239" i="9"/>
  <c r="V230" i="10"/>
  <c r="AM91" i="13"/>
  <c r="AM107" i="13" s="1"/>
  <c r="U116" i="5"/>
  <c r="U243" i="5" s="1"/>
  <c r="U164" i="5"/>
  <c r="AC161" i="12"/>
  <c r="AC113" i="12"/>
  <c r="O163" i="9"/>
  <c r="BC152" i="3"/>
  <c r="BC157" i="3" s="1"/>
  <c r="K229" i="5"/>
  <c r="AI234" i="13"/>
  <c r="AI91" i="13"/>
  <c r="AI107" i="13" s="1"/>
  <c r="AS110" i="3"/>
  <c r="AS23" i="3" s="1"/>
  <c r="AS25" i="3" s="1"/>
  <c r="AS28" i="3" s="1"/>
  <c r="AS26" i="3" s="1"/>
  <c r="AS175" i="3" s="1"/>
  <c r="AS114" i="3"/>
  <c r="AS241" i="3" s="1"/>
  <c r="AS162" i="3"/>
  <c r="Y299" i="3"/>
  <c r="O297" i="8"/>
  <c r="O299" i="8" s="1"/>
  <c r="O301" i="8" s="1"/>
  <c r="S91" i="13"/>
  <c r="S234" i="13"/>
  <c r="T218" i="13"/>
  <c r="T217" i="13"/>
  <c r="Q90" i="13"/>
  <c r="Q106" i="13" s="1"/>
  <c r="X122" i="12"/>
  <c r="X170" i="12"/>
  <c r="BC73" i="3"/>
  <c r="BE73" i="3" s="1"/>
  <c r="H120" i="10"/>
  <c r="H247" i="10" s="1"/>
  <c r="H168" i="10"/>
  <c r="N119" i="10"/>
  <c r="N167" i="10"/>
  <c r="BG257" i="13"/>
  <c r="J381" i="3"/>
  <c r="X299" i="3"/>
  <c r="X379" i="3" s="1"/>
  <c r="AA121" i="12"/>
  <c r="AA169" i="12"/>
  <c r="L91" i="12"/>
  <c r="L234" i="12" s="1"/>
  <c r="Z82" i="9"/>
  <c r="Z98" i="9" s="1"/>
  <c r="AI247" i="13"/>
  <c r="V248" i="13"/>
  <c r="Q118" i="5"/>
  <c r="Q166" i="5"/>
  <c r="AA90" i="10"/>
  <c r="AA106" i="10" s="1"/>
  <c r="AA233" i="10"/>
  <c r="V214" i="5"/>
  <c r="V215" i="5"/>
  <c r="R231" i="13"/>
  <c r="K114" i="9"/>
  <c r="K162" i="9"/>
  <c r="O245" i="5"/>
  <c r="AL240" i="13"/>
  <c r="U86" i="5"/>
  <c r="U229" i="5" s="1"/>
  <c r="Q224" i="9"/>
  <c r="R214" i="5"/>
  <c r="R215" i="5"/>
  <c r="E164" i="9"/>
  <c r="AA89" i="10"/>
  <c r="AA105" i="10" s="1"/>
  <c r="AG91" i="13"/>
  <c r="AG107" i="13" s="1"/>
  <c r="P294" i="6"/>
  <c r="P296" i="6" s="1"/>
  <c r="I296" i="6"/>
  <c r="Q105" i="13"/>
  <c r="BC255" i="13"/>
  <c r="BE255" i="13" s="1"/>
  <c r="AD107" i="10"/>
  <c r="I297" i="8"/>
  <c r="I299" i="8" s="1"/>
  <c r="I301" i="8" s="1"/>
  <c r="V86" i="5"/>
  <c r="C232" i="10"/>
  <c r="C89" i="10"/>
  <c r="C105" i="10" s="1"/>
  <c r="I88" i="5"/>
  <c r="I231" i="5" s="1"/>
  <c r="AA226" i="5"/>
  <c r="AT103" i="3"/>
  <c r="AT102" i="3"/>
  <c r="AT106" i="3"/>
  <c r="AT101" i="3"/>
  <c r="AT99" i="3"/>
  <c r="AT104" i="3"/>
  <c r="AT100" i="3"/>
  <c r="AT107" i="3"/>
  <c r="AT108" i="3"/>
  <c r="AT98" i="3"/>
  <c r="AT109" i="3"/>
  <c r="AT125" i="3" s="1"/>
  <c r="AT252" i="3" s="1"/>
  <c r="AT105" i="3"/>
  <c r="X121" i="10"/>
  <c r="X169" i="10"/>
  <c r="R231" i="10"/>
  <c r="S83" i="9"/>
  <c r="S99" i="9" s="1"/>
  <c r="H114" i="9"/>
  <c r="H162" i="9"/>
  <c r="D122" i="10"/>
  <c r="D170" i="10"/>
  <c r="AB89" i="10"/>
  <c r="AB105" i="10" s="1"/>
  <c r="AZ139" i="13"/>
  <c r="W83" i="9"/>
  <c r="W99" i="9" s="1"/>
  <c r="BF275" i="13"/>
  <c r="B225" i="9"/>
  <c r="AC121" i="12"/>
  <c r="AC169" i="12"/>
  <c r="C88" i="5"/>
  <c r="C231" i="5" s="1"/>
  <c r="V216" i="10"/>
  <c r="V217" i="10"/>
  <c r="Z231" i="13"/>
  <c r="Z247" i="13" s="1"/>
  <c r="J164" i="9"/>
  <c r="AO394" i="3"/>
  <c r="AO410" i="3" s="1"/>
  <c r="BF140" i="3"/>
  <c r="L296" i="6"/>
  <c r="AV461" i="3"/>
  <c r="AC91" i="12"/>
  <c r="AC107" i="12" s="1"/>
  <c r="AC234" i="12"/>
  <c r="B299" i="8"/>
  <c r="B301" i="8" s="1"/>
  <c r="L88" i="5"/>
  <c r="R90" i="10"/>
  <c r="R233" i="10" s="1"/>
  <c r="B297" i="8"/>
  <c r="AB119" i="11"/>
  <c r="AB167" i="11"/>
  <c r="AM115" i="13"/>
  <c r="AM163" i="13"/>
  <c r="R89" i="10"/>
  <c r="R105" i="10" s="1"/>
  <c r="Z88" i="11"/>
  <c r="Z104" i="11" s="1"/>
  <c r="Z231" i="11"/>
  <c r="S232" i="13"/>
  <c r="S248" i="13" s="1"/>
  <c r="I106" i="10"/>
  <c r="I92" i="10"/>
  <c r="AF121" i="13"/>
  <c r="AF169" i="13"/>
  <c r="O234" i="13"/>
  <c r="O250" i="13" s="1"/>
  <c r="AB294" i="6"/>
  <c r="AB296" i="6" s="1"/>
  <c r="AM228" i="13"/>
  <c r="M121" i="12"/>
  <c r="M169" i="12"/>
  <c r="AN87" i="13"/>
  <c r="AN103" i="13" s="1"/>
  <c r="I89" i="12"/>
  <c r="I105" i="12" s="1"/>
  <c r="D224" i="9"/>
  <c r="AY261" i="3"/>
  <c r="AX261" i="3"/>
  <c r="AC223" i="12"/>
  <c r="AC239" i="12" s="1"/>
  <c r="F245" i="5"/>
  <c r="Y114" i="9"/>
  <c r="Y162" i="9"/>
  <c r="N87" i="5"/>
  <c r="N103" i="5" s="1"/>
  <c r="I225" i="9"/>
  <c r="BC54" i="3"/>
  <c r="BF54" i="3" s="1"/>
  <c r="I218" i="12"/>
  <c r="I217" i="12"/>
  <c r="D120" i="13"/>
  <c r="D168" i="13"/>
  <c r="F381" i="3"/>
  <c r="BD279" i="13"/>
  <c r="F118" i="5"/>
  <c r="F166" i="5"/>
  <c r="BC500" i="3"/>
  <c r="D117" i="5"/>
  <c r="D165" i="5"/>
  <c r="AC114" i="12"/>
  <c r="AC162" i="12"/>
  <c r="X230" i="5"/>
  <c r="AY460" i="3"/>
  <c r="I84" i="9"/>
  <c r="I100" i="9" s="1"/>
  <c r="I227" i="9"/>
  <c r="AL477" i="3"/>
  <c r="AL487" i="3"/>
  <c r="AL486" i="3" s="1"/>
  <c r="AL502" i="3" s="1"/>
  <c r="AL503" i="3" s="1"/>
  <c r="AL504" i="3" s="1"/>
  <c r="AL505" i="3" s="1"/>
  <c r="AL507" i="3" s="1"/>
  <c r="AL476" i="3"/>
  <c r="Y172" i="13"/>
  <c r="AN85" i="13"/>
  <c r="AN101" i="13" s="1"/>
  <c r="AM225" i="13"/>
  <c r="AM241" i="13" s="1"/>
  <c r="Q174" i="3"/>
  <c r="J104" i="10"/>
  <c r="AS119" i="3"/>
  <c r="AS246" i="3" s="1"/>
  <c r="AS167" i="3"/>
  <c r="AM112" i="13"/>
  <c r="AM160" i="13"/>
  <c r="K241" i="9"/>
  <c r="T214" i="5"/>
  <c r="T215" i="5"/>
  <c r="H232" i="10"/>
  <c r="H248" i="10" s="1"/>
  <c r="G233" i="10"/>
  <c r="G249" i="10" s="1"/>
  <c r="H88" i="5"/>
  <c r="C246" i="10"/>
  <c r="J172" i="12"/>
  <c r="AS623" i="3"/>
  <c r="AS627" i="3"/>
  <c r="AS622" i="3"/>
  <c r="AS626" i="3"/>
  <c r="AS621" i="3"/>
  <c r="AS625" i="3"/>
  <c r="AS620" i="3"/>
  <c r="AS624" i="3"/>
  <c r="AT632" i="3"/>
  <c r="AC239" i="9"/>
  <c r="O122" i="13"/>
  <c r="O170" i="13"/>
  <c r="I87" i="5"/>
  <c r="I103" i="5" s="1"/>
  <c r="AA115" i="5"/>
  <c r="AA163" i="5"/>
  <c r="S167" i="6"/>
  <c r="S169" i="6" s="1"/>
  <c r="O171" i="13"/>
  <c r="Y101" i="5"/>
  <c r="V116" i="5"/>
  <c r="V243" i="5" s="1"/>
  <c r="V164" i="5"/>
  <c r="AH89" i="5"/>
  <c r="AH15" i="5"/>
  <c r="AT229" i="3"/>
  <c r="AT293" i="3"/>
  <c r="AT373" i="3" s="1"/>
  <c r="X232" i="10"/>
  <c r="X248" i="10" s="1"/>
  <c r="E244" i="5"/>
  <c r="S84" i="9"/>
  <c r="S100" i="9" s="1"/>
  <c r="J227" i="9"/>
  <c r="J243" i="9" s="1"/>
  <c r="H225" i="9"/>
  <c r="AE174" i="3"/>
  <c r="D249" i="10"/>
  <c r="BD188" i="3"/>
  <c r="G381" i="3"/>
  <c r="F394" i="3" s="1"/>
  <c r="F410" i="3" s="1"/>
  <c r="AA299" i="8"/>
  <c r="AA301" i="8" s="1"/>
  <c r="AB90" i="10"/>
  <c r="BE129" i="13"/>
  <c r="BG129" i="13" s="1"/>
  <c r="O91" i="12"/>
  <c r="AD114" i="5"/>
  <c r="AD241" i="5" s="1"/>
  <c r="AD162" i="5"/>
  <c r="AF112" i="5"/>
  <c r="AF239" i="5" s="1"/>
  <c r="AF160" i="5"/>
  <c r="P120" i="13"/>
  <c r="P247" i="13" s="1"/>
  <c r="P168" i="13"/>
  <c r="AC232" i="12"/>
  <c r="AC248" i="12" s="1"/>
  <c r="C87" i="5"/>
  <c r="C103" i="5" s="1"/>
  <c r="P244" i="5"/>
  <c r="J163" i="9"/>
  <c r="AO391" i="3"/>
  <c r="AO407" i="3" s="1"/>
  <c r="AZ266" i="13"/>
  <c r="G164" i="9"/>
  <c r="N118" i="5"/>
  <c r="N166" i="5"/>
  <c r="F169" i="10"/>
  <c r="G122" i="13"/>
  <c r="G170" i="13"/>
  <c r="AF113" i="5"/>
  <c r="AF240" i="5" s="1"/>
  <c r="AF161" i="5"/>
  <c r="B121" i="10"/>
  <c r="B248" i="10" s="1"/>
  <c r="B169" i="10"/>
  <c r="B171" i="10" s="1"/>
  <c r="AH123" i="13"/>
  <c r="AH250" i="13" s="1"/>
  <c r="AH171" i="13"/>
  <c r="AH172" i="13" s="1"/>
  <c r="AN9" i="3"/>
  <c r="AN6" i="3"/>
  <c r="N229" i="5"/>
  <c r="N245" i="5" s="1"/>
  <c r="AS121" i="3"/>
  <c r="AS248" i="3" s="1"/>
  <c r="AS169" i="3"/>
  <c r="T103" i="10"/>
  <c r="T122" i="12"/>
  <c r="T249" i="12" s="1"/>
  <c r="T170" i="12"/>
  <c r="T172" i="12" s="1"/>
  <c r="AI171" i="13"/>
  <c r="C112" i="9"/>
  <c r="C239" i="9" s="1"/>
  <c r="C160" i="9"/>
  <c r="AS298" i="3"/>
  <c r="AS378" i="3" s="1"/>
  <c r="AM229" i="13"/>
  <c r="E118" i="5"/>
  <c r="E166" i="5"/>
  <c r="G167" i="5"/>
  <c r="AM396" i="3"/>
  <c r="AM412" i="3" s="1"/>
  <c r="O90" i="10"/>
  <c r="O233" i="10" s="1"/>
  <c r="S232" i="10"/>
  <c r="AA100" i="5"/>
  <c r="AA211" i="5"/>
  <c r="AA227" i="5" s="1"/>
  <c r="D381" i="3"/>
  <c r="C393" i="3" s="1"/>
  <c r="C409" i="3" s="1"/>
  <c r="AC105" i="10"/>
  <c r="AC92" i="10"/>
  <c r="N91" i="12"/>
  <c r="N107" i="12" s="1"/>
  <c r="N123" i="12" s="1"/>
  <c r="J90" i="13"/>
  <c r="J106" i="13" s="1"/>
  <c r="AL396" i="3"/>
  <c r="AL412" i="3" s="1"/>
  <c r="O89" i="10"/>
  <c r="O105" i="10" s="1"/>
  <c r="AP396" i="3"/>
  <c r="AP412" i="3" s="1"/>
  <c r="AH172" i="8"/>
  <c r="I247" i="10"/>
  <c r="S90" i="13"/>
  <c r="S106" i="13" s="1"/>
  <c r="O104" i="5"/>
  <c r="AA232" i="12"/>
  <c r="R301" i="3"/>
  <c r="AS268" i="3"/>
  <c r="C233" i="10"/>
  <c r="C90" i="10"/>
  <c r="C106" i="10" s="1"/>
  <c r="F106" i="10"/>
  <c r="F122" i="10" s="1"/>
  <c r="F92" i="10"/>
  <c r="B381" i="3"/>
  <c r="B172" i="13"/>
  <c r="AC118" i="12"/>
  <c r="AC166" i="12"/>
  <c r="D246" i="13"/>
  <c r="R86" i="5"/>
  <c r="R102" i="5" s="1"/>
  <c r="AB84" i="9"/>
  <c r="AB100" i="9" s="1"/>
  <c r="AB227" i="9"/>
  <c r="F233" i="10"/>
  <c r="H87" i="5"/>
  <c r="B90" i="12"/>
  <c r="B106" i="12" s="1"/>
  <c r="AA171" i="11"/>
  <c r="X21" i="5"/>
  <c r="W104" i="5"/>
  <c r="W120" i="5" s="1"/>
  <c r="W247" i="5" s="1"/>
  <c r="B170" i="13"/>
  <c r="AC229" i="12"/>
  <c r="AM172" i="3"/>
  <c r="H244" i="5"/>
  <c r="R228" i="5"/>
  <c r="M120" i="12"/>
  <c r="M247" i="12" s="1"/>
  <c r="M168" i="12"/>
  <c r="F239" i="9"/>
  <c r="AC116" i="11"/>
  <c r="AC243" i="11" s="1"/>
  <c r="AC164" i="11"/>
  <c r="AB239" i="12"/>
  <c r="F297" i="8"/>
  <c r="F299" i="8" s="1"/>
  <c r="F301" i="8" s="1"/>
  <c r="M247" i="13"/>
  <c r="BA500" i="3"/>
  <c r="O233" i="13"/>
  <c r="O249" i="13" s="1"/>
  <c r="B249" i="10"/>
  <c r="E234" i="12"/>
  <c r="E250" i="12" s="1"/>
  <c r="Y228" i="5"/>
  <c r="L120" i="13"/>
  <c r="L247" i="13" s="1"/>
  <c r="L168" i="13"/>
  <c r="AG81" i="5"/>
  <c r="AG79" i="5"/>
  <c r="AG77" i="5"/>
  <c r="AG80" i="5"/>
  <c r="AG82" i="5"/>
  <c r="AG78" i="5"/>
  <c r="AT234" i="3"/>
  <c r="AT298" i="3"/>
  <c r="AT378" i="3" s="1"/>
  <c r="B214" i="5"/>
  <c r="B215" i="5"/>
  <c r="B172" i="8"/>
  <c r="AL395" i="3"/>
  <c r="AL411" i="3" s="1"/>
  <c r="AF111" i="5"/>
  <c r="AF238" i="5" s="1"/>
  <c r="AF159" i="5"/>
  <c r="AC116" i="12"/>
  <c r="AC164" i="12"/>
  <c r="AA297" i="8"/>
  <c r="BB139" i="13"/>
  <c r="BF129" i="13"/>
  <c r="J118" i="5"/>
  <c r="J245" i="5" s="1"/>
  <c r="J166" i="5"/>
  <c r="O90" i="12"/>
  <c r="O106" i="12" s="1"/>
  <c r="S92" i="10"/>
  <c r="AM15" i="3"/>
  <c r="AM18" i="3"/>
  <c r="K121" i="13"/>
  <c r="K169" i="13"/>
  <c r="AN217" i="13"/>
  <c r="AN218" i="13"/>
  <c r="AJ91" i="13"/>
  <c r="AJ107" i="13" s="1"/>
  <c r="AJ123" i="13" s="1"/>
  <c r="P117" i="5"/>
  <c r="P165" i="5"/>
  <c r="AO387" i="3"/>
  <c r="AO403" i="3" s="1"/>
  <c r="AO395" i="3"/>
  <c r="AO411" i="3" s="1"/>
  <c r="X104" i="13"/>
  <c r="AC119" i="11"/>
  <c r="AC246" i="11" s="1"/>
  <c r="AC167" i="11"/>
  <c r="D214" i="5"/>
  <c r="D215" i="5"/>
  <c r="AQ663" i="3"/>
  <c r="AQ637" i="3"/>
  <c r="AQ645" i="3"/>
  <c r="AQ659" i="3"/>
  <c r="AQ636" i="3"/>
  <c r="AQ630" i="3"/>
  <c r="AQ662" i="3"/>
  <c r="AQ658" i="3"/>
  <c r="AQ657" i="3"/>
  <c r="AQ641" i="3"/>
  <c r="AQ654" i="3"/>
  <c r="AQ638" i="3"/>
  <c r="AQ646" i="3"/>
  <c r="AQ647" i="3"/>
  <c r="AQ643" i="3"/>
  <c r="AQ653" i="3"/>
  <c r="AQ642" i="3"/>
  <c r="AQ655" i="3"/>
  <c r="AQ628" i="3"/>
  <c r="AQ639" i="3"/>
  <c r="AQ660" i="3"/>
  <c r="AQ644" i="3"/>
  <c r="AQ631" i="3"/>
  <c r="AQ640" i="3"/>
  <c r="AQ652" i="3"/>
  <c r="AQ629" i="3"/>
  <c r="AQ661" i="3"/>
  <c r="AQ656" i="3"/>
  <c r="AR648" i="3"/>
  <c r="AI14" i="13"/>
  <c r="AI15" i="13" s="1"/>
  <c r="AI46" i="13" s="1"/>
  <c r="AJ6" i="13"/>
  <c r="AJ9" i="13"/>
  <c r="AJ11" i="13" s="1"/>
  <c r="AJ16" i="13" s="1"/>
  <c r="Z100" i="5"/>
  <c r="Z227" i="5"/>
  <c r="D86" i="5"/>
  <c r="D102" i="5" s="1"/>
  <c r="D229" i="5"/>
  <c r="AP390" i="3"/>
  <c r="AP406" i="3" s="1"/>
  <c r="AD170" i="10"/>
  <c r="AD171" i="10" s="1"/>
  <c r="H83" i="9"/>
  <c r="H99" i="9" s="1"/>
  <c r="I233" i="10"/>
  <c r="X120" i="10"/>
  <c r="X247" i="10" s="1"/>
  <c r="X168" i="10"/>
  <c r="Q380" i="3"/>
  <c r="Q301" i="3"/>
  <c r="Y170" i="13"/>
  <c r="T88" i="10"/>
  <c r="T104" i="10" s="1"/>
  <c r="AM223" i="13"/>
  <c r="R120" i="10"/>
  <c r="R168" i="10"/>
  <c r="AO396" i="3"/>
  <c r="AO412" i="3" s="1"/>
  <c r="U247" i="13"/>
  <c r="O381" i="3"/>
  <c r="K393" i="3" s="1"/>
  <c r="K409" i="3" s="1"/>
  <c r="Y92" i="10"/>
  <c r="Z247" i="12"/>
  <c r="K89" i="10"/>
  <c r="K105" i="10" s="1"/>
  <c r="P218" i="12"/>
  <c r="P217" i="12"/>
  <c r="I120" i="12"/>
  <c r="I168" i="12"/>
  <c r="R117" i="5"/>
  <c r="R165" i="5"/>
  <c r="AB172" i="12"/>
  <c r="E88" i="5"/>
  <c r="E231" i="5" s="1"/>
  <c r="AQ300" i="3"/>
  <c r="U101" i="5"/>
  <c r="AA85" i="5"/>
  <c r="R115" i="9"/>
  <c r="R163" i="9"/>
  <c r="BG67" i="3"/>
  <c r="BG455" i="3" s="1"/>
  <c r="BC55" i="13"/>
  <c r="BF55" i="13" s="1"/>
  <c r="U249" i="12"/>
  <c r="X172" i="8"/>
  <c r="AT231" i="3"/>
  <c r="AT295" i="3"/>
  <c r="AT375" i="3" s="1"/>
  <c r="AC117" i="11"/>
  <c r="AC244" i="11" s="1"/>
  <c r="AC165" i="11"/>
  <c r="B86" i="5"/>
  <c r="B102" i="5" s="1"/>
  <c r="AB240" i="9"/>
  <c r="AA84" i="9"/>
  <c r="AA100" i="9" s="1"/>
  <c r="BE156" i="3"/>
  <c r="BG156" i="3" s="1"/>
  <c r="BB53" i="13"/>
  <c r="M120" i="10"/>
  <c r="M247" i="10" s="1"/>
  <c r="M168" i="10"/>
  <c r="S120" i="10"/>
  <c r="S247" i="10" s="1"/>
  <c r="S168" i="10"/>
  <c r="K232" i="13"/>
  <c r="AJ90" i="13"/>
  <c r="AJ106" i="13" s="1"/>
  <c r="AO388" i="3"/>
  <c r="AO404" i="3" s="1"/>
  <c r="AM116" i="13"/>
  <c r="AM164" i="13"/>
  <c r="X231" i="13"/>
  <c r="O248" i="12"/>
  <c r="K83" i="9"/>
  <c r="K99" i="9" s="1"/>
  <c r="BF467" i="3"/>
  <c r="D92" i="10"/>
  <c r="AX497" i="3"/>
  <c r="C113" i="9"/>
  <c r="C161" i="9"/>
  <c r="P87" i="5"/>
  <c r="P103" i="5" s="1"/>
  <c r="AC246" i="12"/>
  <c r="D120" i="10"/>
  <c r="D247" i="10" s="1"/>
  <c r="D168" i="10"/>
  <c r="Q119" i="10"/>
  <c r="Q167" i="10"/>
  <c r="AQ188" i="3"/>
  <c r="AQ173" i="3" s="1"/>
  <c r="Y172" i="3"/>
  <c r="Y174" i="3" s="1"/>
  <c r="T167" i="6"/>
  <c r="J226" i="9"/>
  <c r="J242" i="9" s="1"/>
  <c r="BF257" i="13"/>
  <c r="Z214" i="5"/>
  <c r="Z215" i="5"/>
  <c r="H294" i="6"/>
  <c r="H296" i="6" s="1"/>
  <c r="AS120" i="3"/>
  <c r="AS247" i="3" s="1"/>
  <c r="AS168" i="3"/>
  <c r="AD169" i="10"/>
  <c r="AC112" i="12"/>
  <c r="AC160" i="12"/>
  <c r="M232" i="13"/>
  <c r="S121" i="10"/>
  <c r="S169" i="10"/>
  <c r="AC210" i="9"/>
  <c r="AC211" i="9"/>
  <c r="R5" i="4"/>
  <c r="R6" i="4" s="1"/>
  <c r="R13" i="4" s="1"/>
  <c r="R7" i="4" s="1"/>
  <c r="R11" i="4" s="1"/>
  <c r="W122" i="12"/>
  <c r="W170" i="12"/>
  <c r="AL385" i="3"/>
  <c r="AL401" i="3" s="1"/>
  <c r="AL389" i="3"/>
  <c r="AL405" i="3" s="1"/>
  <c r="AL388" i="3"/>
  <c r="AL404" i="3" s="1"/>
  <c r="AL387" i="3"/>
  <c r="AL403" i="3" s="1"/>
  <c r="AL386" i="3"/>
  <c r="AL402" i="3" s="1"/>
  <c r="AL390" i="3"/>
  <c r="AL406" i="3" s="1"/>
  <c r="AL392" i="3"/>
  <c r="AL408" i="3" s="1"/>
  <c r="AL391" i="3"/>
  <c r="AL407" i="3" s="1"/>
  <c r="AL393" i="3"/>
  <c r="AL409" i="3" s="1"/>
  <c r="E89" i="10"/>
  <c r="E105" i="10" s="1"/>
  <c r="AB88" i="11"/>
  <c r="AB104" i="11" s="1"/>
  <c r="AA380" i="3"/>
  <c r="AA301" i="3"/>
  <c r="W299" i="3"/>
  <c r="W379" i="3" s="1"/>
  <c r="AI188" i="3"/>
  <c r="AI173" i="3" s="1"/>
  <c r="Y122" i="10"/>
  <c r="Y170" i="10"/>
  <c r="Z113" i="9"/>
  <c r="Z161" i="9"/>
  <c r="D170" i="8"/>
  <c r="D172" i="8" s="1"/>
  <c r="AN83" i="13"/>
  <c r="AN99" i="13" s="1"/>
  <c r="AN84" i="13"/>
  <c r="AN100" i="13" s="1"/>
  <c r="AM114" i="13"/>
  <c r="AM162" i="13"/>
  <c r="BE272" i="13"/>
  <c r="H217" i="12"/>
  <c r="H218" i="12"/>
  <c r="L90" i="12"/>
  <c r="L106" i="12" s="1"/>
  <c r="L233" i="12"/>
  <c r="Z211" i="9"/>
  <c r="Z210" i="9"/>
  <c r="M248" i="10"/>
  <c r="BA280" i="13"/>
  <c r="BD280" i="13" s="1"/>
  <c r="W113" i="9"/>
  <c r="W240" i="9" s="1"/>
  <c r="W161" i="9"/>
  <c r="AO393" i="3"/>
  <c r="AO409" i="3" s="1"/>
  <c r="V121" i="13"/>
  <c r="V169" i="13"/>
  <c r="I83" i="9"/>
  <c r="I99" i="9" s="1"/>
  <c r="BC280" i="13"/>
  <c r="L229" i="5"/>
  <c r="R120" i="13"/>
  <c r="R168" i="13"/>
  <c r="AT221" i="3"/>
  <c r="AT33" i="3" s="1"/>
  <c r="AT35" i="3" s="1"/>
  <c r="AT44" i="3" s="1"/>
  <c r="AT225" i="3"/>
  <c r="AT289" i="3"/>
  <c r="BC57" i="13"/>
  <c r="AC118" i="11"/>
  <c r="AC166" i="11"/>
  <c r="T231" i="13"/>
  <c r="T247" i="13" s="1"/>
  <c r="AN82" i="13"/>
  <c r="AN98" i="13" s="1"/>
  <c r="AN225" i="13"/>
  <c r="N230" i="10"/>
  <c r="S4" i="4"/>
  <c r="Q172" i="3"/>
  <c r="U214" i="5"/>
  <c r="U215" i="5"/>
  <c r="Q113" i="9"/>
  <c r="Q161" i="9"/>
  <c r="AH294" i="6"/>
  <c r="AH296" i="6" s="1"/>
  <c r="W103" i="5"/>
  <c r="M163" i="9"/>
  <c r="M165" i="9" s="1"/>
  <c r="BF52" i="13"/>
  <c r="Y120" i="10"/>
  <c r="Y247" i="10" s="1"/>
  <c r="Y168" i="10"/>
  <c r="AP299" i="13"/>
  <c r="AP39" i="13"/>
  <c r="AP38" i="13" s="1"/>
  <c r="K90" i="10"/>
  <c r="K106" i="10" s="1"/>
  <c r="K122" i="10" s="1"/>
  <c r="P232" i="12"/>
  <c r="P89" i="12"/>
  <c r="P105" i="12" s="1"/>
  <c r="T172" i="3"/>
  <c r="T174" i="3" s="1"/>
  <c r="I231" i="12"/>
  <c r="AC233" i="10"/>
  <c r="AC249" i="10" s="1"/>
  <c r="AA120" i="10"/>
  <c r="AA168" i="10"/>
  <c r="J167" i="5"/>
  <c r="E230" i="5"/>
  <c r="E87" i="5"/>
  <c r="E103" i="5" s="1"/>
  <c r="Z379" i="3"/>
  <c r="Z301" i="3"/>
  <c r="BL301" i="3" s="1"/>
  <c r="AC113" i="9"/>
  <c r="AC240" i="9" s="1"/>
  <c r="AC161" i="9"/>
  <c r="BG261" i="13"/>
  <c r="F210" i="9"/>
  <c r="F211" i="9"/>
  <c r="BE55" i="13"/>
  <c r="R242" i="9"/>
  <c r="J246" i="10"/>
  <c r="BG84" i="3"/>
  <c r="AC301" i="3"/>
  <c r="BJ301" i="3" s="1"/>
  <c r="AB111" i="11"/>
  <c r="AB238" i="11" s="1"/>
  <c r="AB159" i="11"/>
  <c r="AM113" i="13"/>
  <c r="AM161" i="13"/>
  <c r="AS46" i="3"/>
  <c r="AS36" i="3"/>
  <c r="AS40" i="3" s="1"/>
  <c r="G123" i="13"/>
  <c r="G171" i="13"/>
  <c r="AB172" i="8"/>
  <c r="Q172" i="12"/>
  <c r="BB280" i="13"/>
  <c r="AA83" i="9"/>
  <c r="AA99" i="9" s="1"/>
  <c r="AA226" i="9"/>
  <c r="AD113" i="9"/>
  <c r="AD161" i="9"/>
  <c r="AC225" i="5"/>
  <c r="AC241" i="5" s="1"/>
  <c r="AZ259" i="3"/>
  <c r="AY259" i="3"/>
  <c r="BA259" i="3"/>
  <c r="BC262" i="13"/>
  <c r="BE262" i="13" s="1"/>
  <c r="BD53" i="13"/>
  <c r="L120" i="12"/>
  <c r="L247" i="12" s="1"/>
  <c r="L168" i="12"/>
  <c r="M87" i="5"/>
  <c r="M103" i="5" s="1"/>
  <c r="M230" i="5"/>
  <c r="W88" i="10"/>
  <c r="W104" i="10" s="1"/>
  <c r="P233" i="13"/>
  <c r="P90" i="13"/>
  <c r="P106" i="13" s="1"/>
  <c r="AM494" i="3"/>
  <c r="AM496" i="3" s="1"/>
  <c r="AM465" i="3"/>
  <c r="AM121" i="13"/>
  <c r="AM169" i="13"/>
  <c r="AO389" i="3"/>
  <c r="AO405" i="3" s="1"/>
  <c r="G248" i="13"/>
  <c r="R119" i="10"/>
  <c r="R246" i="10" s="1"/>
  <c r="R167" i="10"/>
  <c r="U245" i="10"/>
  <c r="AM243" i="13"/>
  <c r="BE93" i="3"/>
  <c r="BE21" i="3" s="1"/>
  <c r="BG92" i="3"/>
  <c r="N216" i="10"/>
  <c r="N217" i="10"/>
  <c r="G241" i="9"/>
  <c r="D121" i="10"/>
  <c r="D169" i="10"/>
  <c r="AT228" i="3"/>
  <c r="AT292" i="3"/>
  <c r="AT372" i="3" s="1"/>
  <c r="AA170" i="8"/>
  <c r="AC95" i="11"/>
  <c r="D232" i="10"/>
  <c r="D248" i="10" s="1"/>
  <c r="BE274" i="13"/>
  <c r="BG274" i="13" s="1"/>
  <c r="AO297" i="13"/>
  <c r="AO217" i="13" s="1"/>
  <c r="AO289" i="13"/>
  <c r="AO209" i="13" s="1"/>
  <c r="AO292" i="13"/>
  <c r="AO212" i="13" s="1"/>
  <c r="AO291" i="13"/>
  <c r="AO211" i="13" s="1"/>
  <c r="AO295" i="13"/>
  <c r="AO215" i="13" s="1"/>
  <c r="AO288" i="13"/>
  <c r="AO208" i="13" s="1"/>
  <c r="AO287" i="13"/>
  <c r="AO207" i="13" s="1"/>
  <c r="AO298" i="13"/>
  <c r="AO218" i="13" s="1"/>
  <c r="AO290" i="13"/>
  <c r="AO210" i="13" s="1"/>
  <c r="AO293" i="13"/>
  <c r="AO213" i="13" s="1"/>
  <c r="AO294" i="13"/>
  <c r="AO214" i="13" s="1"/>
  <c r="AO296" i="13"/>
  <c r="AO216" i="13" s="1"/>
  <c r="U216" i="10"/>
  <c r="U217" i="10"/>
  <c r="AE241" i="5"/>
  <c r="W230" i="10"/>
  <c r="B240" i="9"/>
  <c r="Q230" i="10"/>
  <c r="AM117" i="13"/>
  <c r="AM165" i="13"/>
  <c r="N172" i="3"/>
  <c r="N174" i="3" s="1"/>
  <c r="P120" i="10"/>
  <c r="P247" i="10" s="1"/>
  <c r="P168" i="10"/>
  <c r="P172" i="3"/>
  <c r="AN411" i="3"/>
  <c r="AS244" i="3"/>
  <c r="E245" i="5"/>
  <c r="C379" i="3"/>
  <c r="C301" i="3"/>
  <c r="AV124" i="13"/>
  <c r="AU251" i="13"/>
  <c r="T230" i="10"/>
  <c r="C245" i="5"/>
  <c r="AD82" i="9"/>
  <c r="AD98" i="9" s="1"/>
  <c r="O165" i="9"/>
  <c r="BG131" i="3"/>
  <c r="K118" i="5"/>
  <c r="K166" i="5"/>
  <c r="N90" i="12"/>
  <c r="N106" i="12" s="1"/>
  <c r="AZ263" i="3"/>
  <c r="AX263" i="3"/>
  <c r="AY263" i="3"/>
  <c r="AW263" i="3"/>
  <c r="T5" i="4"/>
  <c r="AT268" i="3"/>
  <c r="AV263" i="3"/>
  <c r="C118" i="5"/>
  <c r="C166" i="5"/>
  <c r="M90" i="13"/>
  <c r="M106" i="13" s="1"/>
  <c r="M233" i="13"/>
  <c r="G217" i="12"/>
  <c r="G218" i="12"/>
  <c r="AN86" i="13"/>
  <c r="AN102" i="13" s="1"/>
  <c r="AC82" i="9"/>
  <c r="AC98" i="9" s="1"/>
  <c r="H118" i="5"/>
  <c r="H166" i="5"/>
  <c r="U174" i="3"/>
  <c r="X89" i="13"/>
  <c r="X105" i="13" s="1"/>
  <c r="AB120" i="10"/>
  <c r="AB168" i="10"/>
  <c r="X118" i="5"/>
  <c r="X245" i="5" s="1"/>
  <c r="X166" i="5"/>
  <c r="J90" i="10"/>
  <c r="J106" i="10" s="1"/>
  <c r="J122" i="10" s="1"/>
  <c r="N105" i="12"/>
  <c r="BC473" i="3"/>
  <c r="BD473" i="3"/>
  <c r="AR172" i="3"/>
  <c r="AR188" i="3"/>
  <c r="AR173" i="3" s="1"/>
  <c r="BG74" i="3"/>
  <c r="Z103" i="11"/>
  <c r="AO392" i="3"/>
  <c r="AO408" i="3" s="1"/>
  <c r="AB381" i="3"/>
  <c r="AR171" i="3"/>
  <c r="AX278" i="3"/>
  <c r="AW278" i="3"/>
  <c r="AZ278" i="3"/>
  <c r="AY278" i="3"/>
  <c r="G92" i="10"/>
  <c r="J231" i="10"/>
  <c r="AG90" i="13"/>
  <c r="AG106" i="13" s="1"/>
  <c r="B91" i="12"/>
  <c r="B107" i="12" s="1"/>
  <c r="AS12" i="13"/>
  <c r="AR92" i="13"/>
  <c r="AR33" i="13"/>
  <c r="AB83" i="9"/>
  <c r="AB99" i="9" s="1"/>
  <c r="AQ219" i="13"/>
  <c r="AQ35" i="13"/>
  <c r="AQ41" i="13" s="1"/>
  <c r="AQ36" i="13" s="1"/>
  <c r="B83" i="9"/>
  <c r="B99" i="9" s="1"/>
  <c r="V171" i="13"/>
  <c r="AZ489" i="3"/>
  <c r="BA449" i="3" s="1"/>
  <c r="K246" i="10"/>
  <c r="BC264" i="13"/>
  <c r="BE264" i="13" s="1"/>
  <c r="N90" i="13"/>
  <c r="N106" i="13" s="1"/>
  <c r="AA247" i="10"/>
  <c r="F82" i="9"/>
  <c r="F98" i="9" s="1"/>
  <c r="AB241" i="12"/>
  <c r="M169" i="6"/>
  <c r="AM240" i="13"/>
  <c r="AS369" i="3"/>
  <c r="G250" i="13"/>
  <c r="AT226" i="3"/>
  <c r="AT290" i="3"/>
  <c r="AT370" i="3" s="1"/>
  <c r="AC113" i="11"/>
  <c r="AC161" i="11"/>
  <c r="AB243" i="11"/>
  <c r="AC114" i="5"/>
  <c r="AC162" i="5"/>
  <c r="R122" i="12"/>
  <c r="R249" i="12" s="1"/>
  <c r="R170" i="12"/>
  <c r="M90" i="12"/>
  <c r="M106" i="12" s="1"/>
  <c r="W172" i="12"/>
  <c r="N115" i="9"/>
  <c r="N163" i="9"/>
  <c r="M88" i="5"/>
  <c r="W216" i="10"/>
  <c r="W217" i="10"/>
  <c r="P91" i="13"/>
  <c r="AM232" i="13"/>
  <c r="F301" i="3"/>
  <c r="G121" i="13"/>
  <c r="G169" i="13"/>
  <c r="U118" i="10"/>
  <c r="U166" i="10"/>
  <c r="AC216" i="11"/>
  <c r="AC217" i="11"/>
  <c r="BE458" i="3"/>
  <c r="AA172" i="8"/>
  <c r="Y84" i="9"/>
  <c r="Y100" i="9" s="1"/>
  <c r="Y116" i="9" s="1"/>
  <c r="M106" i="10"/>
  <c r="M91" i="10"/>
  <c r="M92" i="10"/>
  <c r="Z216" i="11"/>
  <c r="Z217" i="11"/>
  <c r="F234" i="12"/>
  <c r="F250" i="12" s="1"/>
  <c r="Q12" i="4"/>
  <c r="Q7" i="4" s="1"/>
  <c r="Q11" i="4" s="1"/>
  <c r="C233" i="12"/>
  <c r="C90" i="12"/>
  <c r="C106" i="12" s="1"/>
  <c r="V381" i="3"/>
  <c r="P88" i="5"/>
  <c r="P231" i="5" s="1"/>
  <c r="B117" i="5"/>
  <c r="B165" i="5"/>
  <c r="AB99" i="5"/>
  <c r="AB210" i="5"/>
  <c r="AB226" i="5" s="1"/>
  <c r="AF83" i="5"/>
  <c r="P174" i="3"/>
  <c r="X172" i="12"/>
  <c r="AM226" i="13"/>
  <c r="AM242" i="13" s="1"/>
  <c r="AM118" i="13"/>
  <c r="AM166" i="13"/>
  <c r="M121" i="13"/>
  <c r="M169" i="13"/>
  <c r="AO172" i="3"/>
  <c r="AO174" i="3" s="1"/>
  <c r="AM90" i="13"/>
  <c r="AM106" i="13" s="1"/>
  <c r="K104" i="10"/>
  <c r="T100" i="9"/>
  <c r="T116" i="9" s="1"/>
  <c r="T85" i="9"/>
  <c r="AM389" i="3"/>
  <c r="AM405" i="3" s="1"/>
  <c r="AM386" i="3"/>
  <c r="AM402" i="3" s="1"/>
  <c r="AM385" i="3"/>
  <c r="AM401" i="3" s="1"/>
  <c r="AM391" i="3"/>
  <c r="AM407" i="3" s="1"/>
  <c r="AM388" i="3"/>
  <c r="AM404" i="3" s="1"/>
  <c r="AM390" i="3"/>
  <c r="AM406" i="3" s="1"/>
  <c r="AM387" i="3"/>
  <c r="AM403" i="3" s="1"/>
  <c r="AM392" i="3"/>
  <c r="AM408" i="3" s="1"/>
  <c r="AM393" i="3"/>
  <c r="AM409" i="3" s="1"/>
  <c r="AM394" i="3"/>
  <c r="AM410" i="3" s="1"/>
  <c r="D113" i="9"/>
  <c r="D161" i="9"/>
  <c r="H84" i="9"/>
  <c r="H100" i="9" s="1"/>
  <c r="O120" i="10"/>
  <c r="O168" i="10"/>
  <c r="AN389" i="3"/>
  <c r="AN405" i="3" s="1"/>
  <c r="AN392" i="3"/>
  <c r="AN408" i="3" s="1"/>
  <c r="AN386" i="3"/>
  <c r="AN402" i="3" s="1"/>
  <c r="AN385" i="3"/>
  <c r="AN401" i="3" s="1"/>
  <c r="AN388" i="3"/>
  <c r="AN404" i="3" s="1"/>
  <c r="AN387" i="3"/>
  <c r="AN403" i="3" s="1"/>
  <c r="AN390" i="3"/>
  <c r="AN406" i="3" s="1"/>
  <c r="AN391" i="3"/>
  <c r="AN407" i="3" s="1"/>
  <c r="AN394" i="3"/>
  <c r="AN410" i="3" s="1"/>
  <c r="W380" i="3"/>
  <c r="I114" i="9"/>
  <c r="I162" i="9"/>
  <c r="BD152" i="3"/>
  <c r="BD157" i="3" s="1"/>
  <c r="BA157" i="3"/>
  <c r="T227" i="9"/>
  <c r="P118" i="5"/>
  <c r="P166" i="5"/>
  <c r="AD240" i="5"/>
  <c r="AY266" i="13"/>
  <c r="V297" i="8"/>
  <c r="V299" i="8" s="1"/>
  <c r="V301" i="8" s="1"/>
  <c r="AC224" i="12"/>
  <c r="AC240" i="12" s="1"/>
  <c r="Y121" i="10"/>
  <c r="Y248" i="10" s="1"/>
  <c r="Y169" i="10"/>
  <c r="N167" i="6"/>
  <c r="N169" i="6" s="1"/>
  <c r="I118" i="5"/>
  <c r="I166" i="5"/>
  <c r="AB248" i="12"/>
  <c r="N88" i="5"/>
  <c r="N231" i="5" s="1"/>
  <c r="Q87" i="5"/>
  <c r="Q103" i="5" s="1"/>
  <c r="Z115" i="5"/>
  <c r="Z242" i="5" s="1"/>
  <c r="Z163" i="5"/>
  <c r="L118" i="5"/>
  <c r="L166" i="5"/>
  <c r="BD57" i="13"/>
  <c r="Q229" i="5"/>
  <c r="Z121" i="10"/>
  <c r="Z248" i="10" s="1"/>
  <c r="Z169" i="10"/>
  <c r="B84" i="9"/>
  <c r="B100" i="9" s="1"/>
  <c r="B227" i="9"/>
  <c r="F113" i="9"/>
  <c r="F240" i="9" s="1"/>
  <c r="F161" i="9"/>
  <c r="T226" i="9"/>
  <c r="T242" i="9" s="1"/>
  <c r="AD170" i="8"/>
  <c r="AD172" i="8" s="1"/>
  <c r="W172" i="13"/>
  <c r="E115" i="9"/>
  <c r="E163" i="9"/>
  <c r="H120" i="12"/>
  <c r="H247" i="12" s="1"/>
  <c r="H168" i="12"/>
  <c r="G114" i="9"/>
  <c r="G162" i="9"/>
  <c r="N91" i="13"/>
  <c r="AT4" i="13"/>
  <c r="AC99" i="5"/>
  <c r="AC210" i="5"/>
  <c r="AC226" i="5" s="1"/>
  <c r="BG259" i="13"/>
  <c r="W118" i="10"/>
  <c r="W245" i="10" s="1"/>
  <c r="W166" i="10"/>
  <c r="L121" i="12"/>
  <c r="L248" i="12" s="1"/>
  <c r="L169" i="12"/>
  <c r="Z299" i="8"/>
  <c r="Z301" i="8" s="1"/>
  <c r="AW14" i="3"/>
  <c r="AW483" i="3" s="1"/>
  <c r="AW499" i="3" s="1"/>
  <c r="AY4" i="3"/>
  <c r="AB244" i="11"/>
  <c r="Q210" i="9"/>
  <c r="Q211" i="9"/>
  <c r="X104" i="5"/>
  <c r="X120" i="5" s="1"/>
  <c r="X247" i="5" s="1"/>
  <c r="B116" i="5"/>
  <c r="B243" i="5" s="1"/>
  <c r="B164" i="5"/>
  <c r="M167" i="6"/>
  <c r="AC170" i="10"/>
  <c r="J121" i="13"/>
  <c r="J248" i="13" s="1"/>
  <c r="J169" i="13"/>
  <c r="BE188" i="3"/>
  <c r="AS490" i="3"/>
  <c r="AT233" i="3"/>
  <c r="AT297" i="3"/>
  <c r="AT377" i="3" s="1"/>
  <c r="BF276" i="13"/>
  <c r="AC224" i="11"/>
  <c r="Y83" i="9"/>
  <c r="Y99" i="9" s="1"/>
  <c r="K84" i="9"/>
  <c r="K100" i="9" s="1"/>
  <c r="K116" i="9" s="1"/>
  <c r="M91" i="12"/>
  <c r="M234" i="12" s="1"/>
  <c r="U119" i="10"/>
  <c r="U246" i="10" s="1"/>
  <c r="U167" i="10"/>
  <c r="N226" i="9"/>
  <c r="C231" i="10"/>
  <c r="AM120" i="13"/>
  <c r="AM168" i="13"/>
  <c r="F249" i="13"/>
  <c r="M233" i="10"/>
  <c r="AD169" i="6"/>
  <c r="G299" i="8"/>
  <c r="G301" i="8" s="1"/>
  <c r="AC88" i="11"/>
  <c r="AC104" i="11" s="1"/>
  <c r="BD132" i="13"/>
  <c r="BG59" i="3"/>
  <c r="AV7" i="3" l="1"/>
  <c r="AW7" i="3" s="1"/>
  <c r="BE468" i="3"/>
  <c r="BE77" i="3"/>
  <c r="BE481" i="3" s="1"/>
  <c r="AM233" i="13"/>
  <c r="BF141" i="3"/>
  <c r="BG49" i="13"/>
  <c r="AJ171" i="13"/>
  <c r="AC85" i="5"/>
  <c r="AN224" i="13"/>
  <c r="B241" i="9"/>
  <c r="K390" i="3"/>
  <c r="K406" i="3" s="1"/>
  <c r="J170" i="10"/>
  <c r="B248" i="12"/>
  <c r="I245" i="5"/>
  <c r="K392" i="3"/>
  <c r="K408" i="3" s="1"/>
  <c r="AA233" i="12"/>
  <c r="BD255" i="13"/>
  <c r="BG255" i="13" s="1"/>
  <c r="Q245" i="5"/>
  <c r="AB226" i="9"/>
  <c r="N92" i="12"/>
  <c r="I226" i="9"/>
  <c r="O172" i="13"/>
  <c r="K389" i="3"/>
  <c r="K405" i="3" s="1"/>
  <c r="R172" i="12"/>
  <c r="Z234" i="12"/>
  <c r="AJ234" i="13"/>
  <c r="AJ250" i="13" s="1"/>
  <c r="Z233" i="12"/>
  <c r="K391" i="3"/>
  <c r="K407" i="3" s="1"/>
  <c r="BG264" i="13"/>
  <c r="AE85" i="5"/>
  <c r="AE101" i="5" s="1"/>
  <c r="I395" i="3"/>
  <c r="V249" i="13"/>
  <c r="H245" i="5"/>
  <c r="N242" i="9"/>
  <c r="V172" i="13"/>
  <c r="AC245" i="12"/>
  <c r="P225" i="9"/>
  <c r="P241" i="9" s="1"/>
  <c r="D232" i="13"/>
  <c r="P247" i="12"/>
  <c r="O246" i="5"/>
  <c r="M245" i="5"/>
  <c r="W301" i="3"/>
  <c r="BE53" i="13"/>
  <c r="BG53" i="13" s="1"/>
  <c r="AA242" i="5"/>
  <c r="AA234" i="12"/>
  <c r="AA250" i="12" s="1"/>
  <c r="AZ485" i="3"/>
  <c r="U248" i="13"/>
  <c r="K170" i="10"/>
  <c r="AD240" i="9"/>
  <c r="BG131" i="13"/>
  <c r="K226" i="9"/>
  <c r="AA92" i="10"/>
  <c r="X168" i="5"/>
  <c r="AG108" i="13"/>
  <c r="AG23" i="13" s="1"/>
  <c r="AG25" i="13" s="1"/>
  <c r="AG28" i="13" s="1"/>
  <c r="AG26" i="13" s="1"/>
  <c r="J168" i="5"/>
  <c r="S233" i="13"/>
  <c r="P245" i="5"/>
  <c r="S245" i="5"/>
  <c r="N243" i="9"/>
  <c r="AF233" i="13"/>
  <c r="R232" i="10"/>
  <c r="I301" i="3"/>
  <c r="AR174" i="3"/>
  <c r="BG132" i="13"/>
  <c r="X171" i="10"/>
  <c r="BF255" i="13"/>
  <c r="BF266" i="13" s="1"/>
  <c r="AJ388" i="3"/>
  <c r="AJ404" i="3" s="1"/>
  <c r="BA485" i="3"/>
  <c r="V231" i="10"/>
  <c r="H171" i="10"/>
  <c r="P248" i="13"/>
  <c r="AN232" i="13"/>
  <c r="AC225" i="9"/>
  <c r="AG393" i="3"/>
  <c r="AG409" i="3" s="1"/>
  <c r="Q92" i="13"/>
  <c r="Z225" i="9"/>
  <c r="N233" i="12"/>
  <c r="N246" i="10"/>
  <c r="AJ386" i="3"/>
  <c r="AJ402" i="3" s="1"/>
  <c r="R247" i="13"/>
  <c r="D244" i="5"/>
  <c r="K233" i="10"/>
  <c r="K249" i="10" s="1"/>
  <c r="AE210" i="5"/>
  <c r="AE226" i="5" s="1"/>
  <c r="Z232" i="13"/>
  <c r="J387" i="3"/>
  <c r="J403" i="3" s="1"/>
  <c r="W231" i="10"/>
  <c r="D171" i="10"/>
  <c r="H241" i="9"/>
  <c r="AJ387" i="3"/>
  <c r="AJ403" i="3" s="1"/>
  <c r="O247" i="10"/>
  <c r="AC108" i="12"/>
  <c r="AC24" i="12" s="1"/>
  <c r="AC26" i="12" s="1"/>
  <c r="AC29" i="12" s="1"/>
  <c r="AC27" i="12" s="1"/>
  <c r="AJ248" i="13"/>
  <c r="F172" i="12"/>
  <c r="AM247" i="13"/>
  <c r="AM248" i="13"/>
  <c r="AB231" i="11"/>
  <c r="S226" i="9"/>
  <c r="M248" i="12"/>
  <c r="AB247" i="10"/>
  <c r="S230" i="5"/>
  <c r="C234" i="12"/>
  <c r="AG83" i="5"/>
  <c r="BE141" i="3"/>
  <c r="BE497" i="3"/>
  <c r="BD282" i="13"/>
  <c r="AG99" i="5"/>
  <c r="AG210" i="5"/>
  <c r="AG226" i="5" s="1"/>
  <c r="BE266" i="13"/>
  <c r="BG484" i="3"/>
  <c r="BF454" i="3"/>
  <c r="BF61" i="3"/>
  <c r="BF480" i="3" s="1"/>
  <c r="BD77" i="3"/>
  <c r="BD481" i="3" s="1"/>
  <c r="BD468" i="3"/>
  <c r="AE100" i="5"/>
  <c r="AE211" i="5"/>
  <c r="AE227" i="5" s="1"/>
  <c r="AS474" i="3"/>
  <c r="AS501" i="3"/>
  <c r="AT472" i="3"/>
  <c r="S122" i="10"/>
  <c r="S249" i="10" s="1"/>
  <c r="S170" i="10"/>
  <c r="S171" i="10" s="1"/>
  <c r="K233" i="13"/>
  <c r="K249" i="13" s="1"/>
  <c r="M122" i="10"/>
  <c r="M249" i="10" s="1"/>
  <c r="M170" i="10"/>
  <c r="M171" i="10" s="1"/>
  <c r="N89" i="10"/>
  <c r="N105" i="10" s="1"/>
  <c r="AN114" i="13"/>
  <c r="AN241" i="13" s="1"/>
  <c r="AN162" i="13"/>
  <c r="N21" i="5"/>
  <c r="M104" i="5"/>
  <c r="AO227" i="13"/>
  <c r="AO84" i="13"/>
  <c r="AO100" i="13" s="1"/>
  <c r="M107" i="13"/>
  <c r="M92" i="13"/>
  <c r="Y227" i="9"/>
  <c r="Y243" i="9" s="1"/>
  <c r="BA460" i="3"/>
  <c r="AT627" i="3"/>
  <c r="AT622" i="3"/>
  <c r="AT626" i="3"/>
  <c r="AT625" i="3"/>
  <c r="AT620" i="3"/>
  <c r="AT624" i="3"/>
  <c r="AT623" i="3"/>
  <c r="AT621" i="3"/>
  <c r="AU632" i="3"/>
  <c r="AT116" i="3"/>
  <c r="AT164" i="3"/>
  <c r="AO82" i="13"/>
  <c r="AO98" i="13" s="1"/>
  <c r="H115" i="9"/>
  <c r="H163" i="9"/>
  <c r="Y117" i="5"/>
  <c r="Y244" i="5" s="1"/>
  <c r="Y165" i="5"/>
  <c r="W226" i="9"/>
  <c r="H90" i="12"/>
  <c r="H106" i="12" s="1"/>
  <c r="AA122" i="10"/>
  <c r="AA170" i="10"/>
  <c r="AD84" i="9"/>
  <c r="AD100" i="9" s="1"/>
  <c r="AD100" i="5"/>
  <c r="AD211" i="5"/>
  <c r="AD227" i="5" s="1"/>
  <c r="AU236" i="3"/>
  <c r="AS397" i="3"/>
  <c r="AT41" i="3"/>
  <c r="AN223" i="13"/>
  <c r="AK396" i="3"/>
  <c r="AK412" i="3" s="1"/>
  <c r="AJ396" i="3"/>
  <c r="AJ412" i="3" s="1"/>
  <c r="AI396" i="3"/>
  <c r="AI412" i="3" s="1"/>
  <c r="B116" i="9"/>
  <c r="B243" i="9" s="1"/>
  <c r="B164" i="9"/>
  <c r="B115" i="9"/>
  <c r="B163" i="9"/>
  <c r="BG262" i="13"/>
  <c r="AB120" i="11"/>
  <c r="AB168" i="11"/>
  <c r="M248" i="13"/>
  <c r="AJ122" i="13"/>
  <c r="AJ108" i="13"/>
  <c r="AJ23" i="13" s="1"/>
  <c r="AJ25" i="13" s="1"/>
  <c r="AJ28" i="13" s="1"/>
  <c r="AJ26" i="13" s="1"/>
  <c r="AJ170" i="13"/>
  <c r="AJ172" i="13" s="1"/>
  <c r="B118" i="5"/>
  <c r="B166" i="5"/>
  <c r="O233" i="12"/>
  <c r="AB121" i="10"/>
  <c r="AB169" i="10"/>
  <c r="AT122" i="3"/>
  <c r="AT170" i="3"/>
  <c r="AG234" i="13"/>
  <c r="AG250" i="13" s="1"/>
  <c r="AD83" i="9"/>
  <c r="AD99" i="9" s="1"/>
  <c r="AD226" i="9"/>
  <c r="K386" i="3"/>
  <c r="K402" i="3" s="1"/>
  <c r="D91" i="13"/>
  <c r="D107" i="13" s="1"/>
  <c r="G21" i="5"/>
  <c r="F104" i="5"/>
  <c r="K123" i="13"/>
  <c r="K171" i="13"/>
  <c r="P84" i="9"/>
  <c r="BF21" i="3"/>
  <c r="AC231" i="11"/>
  <c r="AU4" i="13"/>
  <c r="AC90" i="11"/>
  <c r="AC106" i="11" s="1"/>
  <c r="M122" i="12"/>
  <c r="M170" i="12"/>
  <c r="B226" i="9"/>
  <c r="BB262" i="3"/>
  <c r="BA262" i="3"/>
  <c r="AY262" i="3"/>
  <c r="AX262" i="3"/>
  <c r="AZ262" i="3"/>
  <c r="AC107" i="11"/>
  <c r="AC23" i="11" s="1"/>
  <c r="AC25" i="11" s="1"/>
  <c r="AC28" i="11" s="1"/>
  <c r="AC26" i="11" s="1"/>
  <c r="AC111" i="11"/>
  <c r="AC238" i="11" s="1"/>
  <c r="AC159" i="11"/>
  <c r="K396" i="3"/>
  <c r="K412" i="3" s="1"/>
  <c r="G172" i="13"/>
  <c r="Z381" i="3"/>
  <c r="AE396" i="3" s="1"/>
  <c r="AE412" i="3" s="1"/>
  <c r="BA282" i="13"/>
  <c r="E121" i="10"/>
  <c r="E169" i="10"/>
  <c r="F170" i="10"/>
  <c r="F171" i="10" s="1"/>
  <c r="AJ233" i="13"/>
  <c r="B229" i="5"/>
  <c r="AG94" i="5"/>
  <c r="AG205" i="5"/>
  <c r="AG221" i="5" s="1"/>
  <c r="J122" i="13"/>
  <c r="J170" i="13"/>
  <c r="J92" i="10"/>
  <c r="Z120" i="11"/>
  <c r="Z247" i="11" s="1"/>
  <c r="Z168" i="11"/>
  <c r="AB232" i="10"/>
  <c r="AT118" i="3"/>
  <c r="AT166" i="3"/>
  <c r="AA121" i="10"/>
  <c r="AA169" i="10"/>
  <c r="K388" i="3"/>
  <c r="K404" i="3" s="1"/>
  <c r="N231" i="10"/>
  <c r="BE57" i="13"/>
  <c r="BG57" i="13" s="1"/>
  <c r="D90" i="13"/>
  <c r="D106" i="13" s="1"/>
  <c r="K234" i="13"/>
  <c r="X119" i="5"/>
  <c r="X167" i="5"/>
  <c r="X169" i="5" s="1"/>
  <c r="Y102" i="5"/>
  <c r="P83" i="9"/>
  <c r="P99" i="9" s="1"/>
  <c r="P226" i="9"/>
  <c r="J234" i="13"/>
  <c r="J250" i="13" s="1"/>
  <c r="BB59" i="13"/>
  <c r="AU233" i="3"/>
  <c r="AU297" i="3"/>
  <c r="AU377" i="3" s="1"/>
  <c r="U122" i="13"/>
  <c r="U170" i="13"/>
  <c r="J393" i="3"/>
  <c r="J409" i="3" s="1"/>
  <c r="AC100" i="5"/>
  <c r="AC211" i="5"/>
  <c r="AC227" i="5" s="1"/>
  <c r="C114" i="9"/>
  <c r="C162" i="9"/>
  <c r="AT249" i="3"/>
  <c r="AH172" i="3"/>
  <c r="AH174" i="3" s="1"/>
  <c r="AG233" i="13"/>
  <c r="AU107" i="3"/>
  <c r="AU102" i="3"/>
  <c r="AU106" i="3"/>
  <c r="AU101" i="3"/>
  <c r="AU100" i="3"/>
  <c r="AU103" i="3"/>
  <c r="AU108" i="3"/>
  <c r="AU104" i="3"/>
  <c r="AU98" i="3"/>
  <c r="AU105" i="3"/>
  <c r="AU99" i="3"/>
  <c r="AU109" i="3"/>
  <c r="D385" i="3"/>
  <c r="D401" i="3" s="1"/>
  <c r="D386" i="3"/>
  <c r="D402" i="3" s="1"/>
  <c r="D388" i="3"/>
  <c r="D404" i="3" s="1"/>
  <c r="D387" i="3"/>
  <c r="D403" i="3" s="1"/>
  <c r="D389" i="3"/>
  <c r="D405" i="3" s="1"/>
  <c r="D390" i="3"/>
  <c r="D406" i="3" s="1"/>
  <c r="D392" i="3"/>
  <c r="D408" i="3" s="1"/>
  <c r="D391" i="3"/>
  <c r="D407" i="3" s="1"/>
  <c r="D394" i="3"/>
  <c r="D410" i="3" s="1"/>
  <c r="AU227" i="3"/>
  <c r="AU291" i="3"/>
  <c r="AU371" i="3" s="1"/>
  <c r="AD85" i="5"/>
  <c r="C84" i="9"/>
  <c r="C100" i="9" s="1"/>
  <c r="AN231" i="13"/>
  <c r="M234" i="13"/>
  <c r="C119" i="5"/>
  <c r="C167" i="5"/>
  <c r="Z123" i="12"/>
  <c r="Z250" i="12" s="1"/>
  <c r="Z171" i="12"/>
  <c r="BA277" i="3"/>
  <c r="AZ277" i="3"/>
  <c r="AY277" i="3"/>
  <c r="BB277" i="3"/>
  <c r="K387" i="3"/>
  <c r="K403" i="3" s="1"/>
  <c r="R121" i="13"/>
  <c r="R169" i="13"/>
  <c r="AB116" i="5"/>
  <c r="AB164" i="5"/>
  <c r="AT369" i="3"/>
  <c r="R232" i="13"/>
  <c r="L107" i="13"/>
  <c r="L92" i="13"/>
  <c r="Q104" i="5"/>
  <c r="J123" i="13"/>
  <c r="J171" i="13"/>
  <c r="AF248" i="13"/>
  <c r="AU226" i="3"/>
  <c r="AU290" i="3"/>
  <c r="AU370" i="3" s="1"/>
  <c r="J394" i="3"/>
  <c r="J410" i="3" s="1"/>
  <c r="AC120" i="11"/>
  <c r="AC168" i="11"/>
  <c r="P104" i="5"/>
  <c r="Q21" i="5"/>
  <c r="AC89" i="11"/>
  <c r="AC105" i="11" s="1"/>
  <c r="M233" i="12"/>
  <c r="M249" i="12" s="1"/>
  <c r="Q246" i="10"/>
  <c r="D396" i="3"/>
  <c r="D412" i="3" s="1"/>
  <c r="E119" i="5"/>
  <c r="E246" i="5" s="1"/>
  <c r="E167" i="5"/>
  <c r="AT36" i="3"/>
  <c r="AT40" i="3" s="1"/>
  <c r="AT46" i="3"/>
  <c r="AI393" i="3"/>
  <c r="AI409" i="3" s="1"/>
  <c r="E232" i="10"/>
  <c r="P230" i="5"/>
  <c r="D118" i="5"/>
  <c r="D245" i="5" s="1"/>
  <c r="D166" i="5"/>
  <c r="AG84" i="5"/>
  <c r="AB116" i="9"/>
  <c r="AB243" i="9" s="1"/>
  <c r="AB101" i="9"/>
  <c r="AB164" i="9"/>
  <c r="C122" i="10"/>
  <c r="C249" i="10" s="1"/>
  <c r="C170" i="10"/>
  <c r="J233" i="13"/>
  <c r="AM245" i="13"/>
  <c r="I230" i="5"/>
  <c r="J120" i="10"/>
  <c r="J247" i="10" s="1"/>
  <c r="J168" i="10"/>
  <c r="R121" i="10"/>
  <c r="R169" i="10"/>
  <c r="AT299" i="3"/>
  <c r="AT379" i="3" s="1"/>
  <c r="AT119" i="3"/>
  <c r="AT167" i="3"/>
  <c r="AA232" i="10"/>
  <c r="BE484" i="3"/>
  <c r="AI123" i="13"/>
  <c r="AI108" i="13"/>
  <c r="AI23" i="13" s="1"/>
  <c r="AI25" i="13" s="1"/>
  <c r="AI28" i="13" s="1"/>
  <c r="AI26" i="13" s="1"/>
  <c r="BD454" i="3"/>
  <c r="BD61" i="3"/>
  <c r="BD480" i="3" s="1"/>
  <c r="V120" i="10"/>
  <c r="V247" i="10" s="1"/>
  <c r="V168" i="10"/>
  <c r="X301" i="3"/>
  <c r="AB90" i="11"/>
  <c r="AB106" i="11" s="1"/>
  <c r="K385" i="3"/>
  <c r="K401" i="3" s="1"/>
  <c r="N120" i="10"/>
  <c r="N168" i="10"/>
  <c r="BF57" i="13"/>
  <c r="AA122" i="12"/>
  <c r="AA108" i="12"/>
  <c r="AA24" i="12" s="1"/>
  <c r="AA26" i="12" s="1"/>
  <c r="AA29" i="12" s="1"/>
  <c r="AA27" i="12" s="1"/>
  <c r="AA170" i="12"/>
  <c r="Z121" i="13"/>
  <c r="Z169" i="13"/>
  <c r="K21" i="5"/>
  <c r="Q114" i="9"/>
  <c r="Q162" i="9"/>
  <c r="Z122" i="12"/>
  <c r="Z170" i="12"/>
  <c r="K104" i="5"/>
  <c r="L21" i="5"/>
  <c r="D247" i="13"/>
  <c r="S85" i="9"/>
  <c r="AF122" i="13"/>
  <c r="AF249" i="13" s="1"/>
  <c r="AF170" i="13"/>
  <c r="U233" i="13"/>
  <c r="U249" i="13" s="1"/>
  <c r="J391" i="3"/>
  <c r="J407" i="3" s="1"/>
  <c r="AN121" i="13"/>
  <c r="AN248" i="13" s="1"/>
  <c r="AN169" i="13"/>
  <c r="AC122" i="12"/>
  <c r="AC170" i="12"/>
  <c r="AO80" i="13"/>
  <c r="AO96" i="13" s="1"/>
  <c r="T231" i="5"/>
  <c r="T88" i="5"/>
  <c r="M119" i="5"/>
  <c r="M167" i="5"/>
  <c r="T232" i="13"/>
  <c r="AN229" i="13"/>
  <c r="F84" i="9"/>
  <c r="F100" i="9" s="1"/>
  <c r="AC101" i="5"/>
  <c r="AC212" i="5"/>
  <c r="AC228" i="5" s="1"/>
  <c r="F385" i="3"/>
  <c r="F401" i="3" s="1"/>
  <c r="F386" i="3"/>
  <c r="F402" i="3" s="1"/>
  <c r="F388" i="3"/>
  <c r="F404" i="3" s="1"/>
  <c r="F387" i="3"/>
  <c r="F403" i="3" s="1"/>
  <c r="F389" i="3"/>
  <c r="F405" i="3" s="1"/>
  <c r="F392" i="3"/>
  <c r="F408" i="3" s="1"/>
  <c r="F391" i="3"/>
  <c r="F407" i="3" s="1"/>
  <c r="F393" i="3"/>
  <c r="F409" i="3" s="1"/>
  <c r="AM123" i="13"/>
  <c r="AM171" i="13"/>
  <c r="AT246" i="3"/>
  <c r="G115" i="9"/>
  <c r="G163" i="9"/>
  <c r="R91" i="13"/>
  <c r="AE115" i="5"/>
  <c r="AE163" i="5"/>
  <c r="AO90" i="13"/>
  <c r="AO106" i="13" s="1"/>
  <c r="AK395" i="3"/>
  <c r="AK411" i="3" s="1"/>
  <c r="BF500" i="3"/>
  <c r="BE500" i="3"/>
  <c r="AT284" i="3"/>
  <c r="AI392" i="3"/>
  <c r="AI408" i="3" s="1"/>
  <c r="AI250" i="13"/>
  <c r="X381" i="3"/>
  <c r="AI391" i="3"/>
  <c r="AI407" i="3" s="1"/>
  <c r="AN227" i="13"/>
  <c r="AQ380" i="3"/>
  <c r="AQ412" i="3" s="1"/>
  <c r="AQ301" i="3"/>
  <c r="AQ381" i="3" s="1"/>
  <c r="AR388" i="3" s="1"/>
  <c r="AR404" i="3" s="1"/>
  <c r="X120" i="13"/>
  <c r="X247" i="13" s="1"/>
  <c r="X168" i="13"/>
  <c r="AG96" i="5"/>
  <c r="AG207" i="5"/>
  <c r="AG223" i="5" s="1"/>
  <c r="R229" i="5"/>
  <c r="AU267" i="3"/>
  <c r="N234" i="12"/>
  <c r="N250" i="12" s="1"/>
  <c r="S116" i="9"/>
  <c r="S164" i="9"/>
  <c r="I121" i="12"/>
  <c r="I169" i="12"/>
  <c r="BC468" i="3"/>
  <c r="BC77" i="3"/>
  <c r="BC481" i="3" s="1"/>
  <c r="K245" i="5"/>
  <c r="G121" i="12"/>
  <c r="G169" i="12"/>
  <c r="AR7" i="13"/>
  <c r="AM246" i="13"/>
  <c r="K119" i="5"/>
  <c r="K246" i="5" s="1"/>
  <c r="K167" i="5"/>
  <c r="AT243" i="3"/>
  <c r="X91" i="13"/>
  <c r="G169" i="5"/>
  <c r="AS493" i="3"/>
  <c r="AY235" i="13"/>
  <c r="J390" i="3"/>
  <c r="J406" i="3" s="1"/>
  <c r="Q119" i="5"/>
  <c r="Q167" i="5"/>
  <c r="P107" i="13"/>
  <c r="P92" i="13"/>
  <c r="C381" i="3"/>
  <c r="B395" i="3" s="1"/>
  <c r="B411" i="3" s="1"/>
  <c r="K122" i="13"/>
  <c r="K170" i="13"/>
  <c r="AU228" i="3"/>
  <c r="AU292" i="3"/>
  <c r="AU372" i="3" s="1"/>
  <c r="AN118" i="13"/>
  <c r="AN166" i="13"/>
  <c r="Q381" i="3"/>
  <c r="U396" i="3" s="1"/>
  <c r="U412" i="3" s="1"/>
  <c r="T87" i="5"/>
  <c r="T21" i="5" s="1"/>
  <c r="U107" i="13"/>
  <c r="U92" i="13"/>
  <c r="AP289" i="13"/>
  <c r="AP209" i="13" s="1"/>
  <c r="AP292" i="13"/>
  <c r="AP212" i="13" s="1"/>
  <c r="AP295" i="13"/>
  <c r="AP215" i="13" s="1"/>
  <c r="AP291" i="13"/>
  <c r="AP211" i="13" s="1"/>
  <c r="AP293" i="13"/>
  <c r="AP213" i="13" s="1"/>
  <c r="AP297" i="13"/>
  <c r="AP217" i="13" s="1"/>
  <c r="AP288" i="13"/>
  <c r="AP208" i="13" s="1"/>
  <c r="AP287" i="13"/>
  <c r="AP207" i="13" s="1"/>
  <c r="AP298" i="13"/>
  <c r="AP218" i="13" s="1"/>
  <c r="AP294" i="13"/>
  <c r="AP214" i="13" s="1"/>
  <c r="AP296" i="13"/>
  <c r="AP216" i="13" s="1"/>
  <c r="AP290" i="13"/>
  <c r="AP210" i="13" s="1"/>
  <c r="T91" i="13"/>
  <c r="T234" i="13" s="1"/>
  <c r="Z91" i="13"/>
  <c r="Z107" i="13" s="1"/>
  <c r="B122" i="12"/>
  <c r="B170" i="12"/>
  <c r="AN120" i="13"/>
  <c r="AN168" i="13"/>
  <c r="AI122" i="13"/>
  <c r="AI170" i="13"/>
  <c r="AI172" i="13" s="1"/>
  <c r="AO85" i="13"/>
  <c r="AO101" i="13" s="1"/>
  <c r="AO228" i="13"/>
  <c r="R90" i="13"/>
  <c r="R106" i="13" s="1"/>
  <c r="BA489" i="3"/>
  <c r="AA249" i="10"/>
  <c r="Y379" i="3"/>
  <c r="Y301" i="3"/>
  <c r="C230" i="5"/>
  <c r="AT117" i="3"/>
  <c r="AT244" i="3" s="1"/>
  <c r="AT165" i="3"/>
  <c r="AH386" i="3"/>
  <c r="AH402" i="3" s="1"/>
  <c r="AH385" i="3"/>
  <c r="AH401" i="3" s="1"/>
  <c r="AH388" i="3"/>
  <c r="AH404" i="3" s="1"/>
  <c r="AH389" i="3"/>
  <c r="AH405" i="3" s="1"/>
  <c r="AH387" i="3"/>
  <c r="AH403" i="3" s="1"/>
  <c r="AH390" i="3"/>
  <c r="AH406" i="3" s="1"/>
  <c r="AH391" i="3"/>
  <c r="AH407" i="3" s="1"/>
  <c r="AH392" i="3"/>
  <c r="AH408" i="3" s="1"/>
  <c r="W119" i="5"/>
  <c r="W246" i="5" s="1"/>
  <c r="W167" i="5"/>
  <c r="P119" i="5"/>
  <c r="P167" i="5"/>
  <c r="AG98" i="5"/>
  <c r="AG209" i="5"/>
  <c r="AG225" i="5" s="1"/>
  <c r="I119" i="5"/>
  <c r="I167" i="5"/>
  <c r="D240" i="9"/>
  <c r="BG275" i="13"/>
  <c r="L245" i="5"/>
  <c r="AI390" i="3"/>
  <c r="AI406" i="3" s="1"/>
  <c r="AF84" i="5"/>
  <c r="S227" i="9"/>
  <c r="E385" i="3"/>
  <c r="E401" i="3" s="1"/>
  <c r="E386" i="3"/>
  <c r="E402" i="3" s="1"/>
  <c r="E388" i="3"/>
  <c r="E404" i="3" s="1"/>
  <c r="E387" i="3"/>
  <c r="E403" i="3" s="1"/>
  <c r="E390" i="3"/>
  <c r="E406" i="3" s="1"/>
  <c r="E389" i="3"/>
  <c r="E405" i="3" s="1"/>
  <c r="E392" i="3"/>
  <c r="E408" i="3" s="1"/>
  <c r="E393" i="3"/>
  <c r="E409" i="3" s="1"/>
  <c r="E391" i="3"/>
  <c r="E407" i="3" s="1"/>
  <c r="E394" i="3"/>
  <c r="E410" i="3" s="1"/>
  <c r="I232" i="12"/>
  <c r="I248" i="12" s="1"/>
  <c r="J165" i="9"/>
  <c r="K395" i="3"/>
  <c r="K411" i="3" s="1"/>
  <c r="G232" i="12"/>
  <c r="C120" i="10"/>
  <c r="C247" i="10" s="1"/>
  <c r="C168" i="10"/>
  <c r="D84" i="9"/>
  <c r="D100" i="9" s="1"/>
  <c r="D227" i="9"/>
  <c r="T381" i="3"/>
  <c r="X90" i="13"/>
  <c r="X106" i="13" s="1"/>
  <c r="L115" i="9"/>
  <c r="L242" i="9" s="1"/>
  <c r="L163" i="9"/>
  <c r="L165" i="9" s="1"/>
  <c r="BE473" i="3"/>
  <c r="F390" i="3"/>
  <c r="F406" i="3" s="1"/>
  <c r="AO81" i="13"/>
  <c r="AO97" i="13" s="1"/>
  <c r="P91" i="12"/>
  <c r="P234" i="12" s="1"/>
  <c r="BF468" i="3"/>
  <c r="BF77" i="3"/>
  <c r="BF481" i="3" s="1"/>
  <c r="AT450" i="3"/>
  <c r="AT451" i="3" s="1"/>
  <c r="AT490" i="3"/>
  <c r="AQ172" i="3"/>
  <c r="AQ174" i="3" s="1"/>
  <c r="BF264" i="13"/>
  <c r="H385" i="3"/>
  <c r="H401" i="3" s="1"/>
  <c r="H386" i="3"/>
  <c r="H402" i="3" s="1"/>
  <c r="H388" i="3"/>
  <c r="H404" i="3" s="1"/>
  <c r="H389" i="3"/>
  <c r="H405" i="3" s="1"/>
  <c r="H387" i="3"/>
  <c r="H403" i="3" s="1"/>
  <c r="H390" i="3"/>
  <c r="H406" i="3" s="1"/>
  <c r="H392" i="3"/>
  <c r="H408" i="3" s="1"/>
  <c r="H391" i="3"/>
  <c r="H407" i="3" s="1"/>
  <c r="H393" i="3"/>
  <c r="H409" i="3" s="1"/>
  <c r="I394" i="3"/>
  <c r="I410" i="3" s="1"/>
  <c r="C83" i="9"/>
  <c r="C99" i="9" s="1"/>
  <c r="G91" i="12"/>
  <c r="G107" i="12" s="1"/>
  <c r="F83" i="9"/>
  <c r="F99" i="9" s="1"/>
  <c r="AI172" i="3"/>
  <c r="AI174" i="3" s="1"/>
  <c r="AT123" i="3"/>
  <c r="AT171" i="3"/>
  <c r="D225" i="9"/>
  <c r="V119" i="10"/>
  <c r="V167" i="10"/>
  <c r="AC83" i="9"/>
  <c r="AC99" i="9" s="1"/>
  <c r="AC226" i="9"/>
  <c r="AA116" i="9"/>
  <c r="AA101" i="9"/>
  <c r="H103" i="5"/>
  <c r="H21" i="5"/>
  <c r="I122" i="10"/>
  <c r="I249" i="10" s="1"/>
  <c r="I170" i="10"/>
  <c r="I171" i="10" s="1"/>
  <c r="F119" i="5"/>
  <c r="F167" i="5"/>
  <c r="W249" i="12"/>
  <c r="AG123" i="13"/>
  <c r="AG171" i="13"/>
  <c r="N107" i="13"/>
  <c r="N92" i="13"/>
  <c r="N234" i="13"/>
  <c r="W246" i="10"/>
  <c r="E396" i="3"/>
  <c r="E412" i="3" s="1"/>
  <c r="Q84" i="9"/>
  <c r="Q227" i="9" s="1"/>
  <c r="K120" i="10"/>
  <c r="K247" i="10" s="1"/>
  <c r="K168" i="10"/>
  <c r="K171" i="10" s="1"/>
  <c r="X121" i="13"/>
  <c r="X169" i="13"/>
  <c r="AA171" i="12"/>
  <c r="AI388" i="3"/>
  <c r="AI404" i="3" s="1"/>
  <c r="AN115" i="13"/>
  <c r="AN163" i="13"/>
  <c r="C396" i="3"/>
  <c r="C412" i="3" s="1"/>
  <c r="F21" i="5"/>
  <c r="E104" i="5"/>
  <c r="Z116" i="5"/>
  <c r="Z243" i="5" s="1"/>
  <c r="Z164" i="5"/>
  <c r="AG93" i="5"/>
  <c r="AG204" i="5"/>
  <c r="AC121" i="10"/>
  <c r="AC248" i="10" s="1"/>
  <c r="AC107" i="10"/>
  <c r="AC169" i="10"/>
  <c r="AC171" i="10" s="1"/>
  <c r="AN117" i="13"/>
  <c r="AN165" i="13"/>
  <c r="AN119" i="13"/>
  <c r="AN167" i="13"/>
  <c r="E165" i="9"/>
  <c r="I412" i="3"/>
  <c r="H396" i="3"/>
  <c r="H412" i="3" s="1"/>
  <c r="K394" i="3"/>
  <c r="K410" i="3" s="1"/>
  <c r="AT173" i="3"/>
  <c r="Z240" i="9"/>
  <c r="D83" i="9"/>
  <c r="D99" i="9" s="1"/>
  <c r="Q233" i="10"/>
  <c r="Q90" i="10"/>
  <c r="S119" i="5"/>
  <c r="S167" i="5"/>
  <c r="Y249" i="10"/>
  <c r="BF152" i="3"/>
  <c r="BF157" i="3" s="1"/>
  <c r="G227" i="9"/>
  <c r="G243" i="9" s="1"/>
  <c r="J388" i="3"/>
  <c r="J404" i="3" s="1"/>
  <c r="AI394" i="3"/>
  <c r="AI410" i="3" s="1"/>
  <c r="Z84" i="9"/>
  <c r="Z100" i="9" s="1"/>
  <c r="Z227" i="9"/>
  <c r="N104" i="5"/>
  <c r="O21" i="5"/>
  <c r="P234" i="13"/>
  <c r="M246" i="5"/>
  <c r="T121" i="13"/>
  <c r="T169" i="13"/>
  <c r="AD225" i="9"/>
  <c r="K121" i="10"/>
  <c r="K169" i="10"/>
  <c r="AO5" i="3"/>
  <c r="AN452" i="3"/>
  <c r="AN19" i="3"/>
  <c r="AN11" i="3"/>
  <c r="AN16" i="3" s="1"/>
  <c r="W115" i="9"/>
  <c r="W163" i="9"/>
  <c r="Q121" i="13"/>
  <c r="Q248" i="13" s="1"/>
  <c r="Q169" i="13"/>
  <c r="H91" i="12"/>
  <c r="H107" i="12" s="1"/>
  <c r="O232" i="10"/>
  <c r="M122" i="13"/>
  <c r="M249" i="13" s="1"/>
  <c r="M170" i="13"/>
  <c r="H226" i="9"/>
  <c r="H230" i="5"/>
  <c r="BA260" i="3"/>
  <c r="AZ260" i="3"/>
  <c r="AN112" i="13"/>
  <c r="AN160" i="13"/>
  <c r="F396" i="3"/>
  <c r="F412" i="3" s="1"/>
  <c r="AS42" i="3"/>
  <c r="AS413" i="3" s="1"/>
  <c r="AN116" i="13"/>
  <c r="AN164" i="13"/>
  <c r="N165" i="9"/>
  <c r="J392" i="3"/>
  <c r="J408" i="3" s="1"/>
  <c r="AA381" i="3"/>
  <c r="K92" i="10"/>
  <c r="K164" i="9"/>
  <c r="AH393" i="3"/>
  <c r="AH409" i="3" s="1"/>
  <c r="K227" i="9"/>
  <c r="K243" i="9" s="1"/>
  <c r="Q83" i="9"/>
  <c r="Q99" i="9" s="1"/>
  <c r="AM122" i="13"/>
  <c r="AM249" i="13" s="1"/>
  <c r="AM170" i="13"/>
  <c r="AM172" i="13" s="1"/>
  <c r="C122" i="12"/>
  <c r="C249" i="12" s="1"/>
  <c r="C170" i="12"/>
  <c r="AB115" i="9"/>
  <c r="AB163" i="9"/>
  <c r="X232" i="13"/>
  <c r="U90" i="10"/>
  <c r="U233" i="10"/>
  <c r="BC258" i="3"/>
  <c r="BA258" i="3"/>
  <c r="BB258" i="3"/>
  <c r="AI385" i="3"/>
  <c r="AI401" i="3" s="1"/>
  <c r="AN226" i="13"/>
  <c r="J169" i="5"/>
  <c r="AM239" i="13"/>
  <c r="AG95" i="5"/>
  <c r="AG206" i="5"/>
  <c r="AG222" i="5" s="1"/>
  <c r="AA248" i="12"/>
  <c r="C386" i="3"/>
  <c r="C402" i="3" s="1"/>
  <c r="C385" i="3"/>
  <c r="C401" i="3" s="1"/>
  <c r="C387" i="3"/>
  <c r="C403" i="3" s="1"/>
  <c r="C388" i="3"/>
  <c r="C404" i="3" s="1"/>
  <c r="C389" i="3"/>
  <c r="C405" i="3" s="1"/>
  <c r="C391" i="3"/>
  <c r="C407" i="3" s="1"/>
  <c r="C392" i="3"/>
  <c r="C408" i="3" s="1"/>
  <c r="C390" i="3"/>
  <c r="C406" i="3" s="1"/>
  <c r="C394" i="3"/>
  <c r="C410" i="3" s="1"/>
  <c r="AJ393" i="3"/>
  <c r="AJ409" i="3" s="1"/>
  <c r="AN228" i="13"/>
  <c r="AN244" i="13" s="1"/>
  <c r="AN230" i="13"/>
  <c r="V90" i="10"/>
  <c r="V233" i="10"/>
  <c r="S115" i="9"/>
  <c r="S163" i="9"/>
  <c r="J21" i="5"/>
  <c r="I104" i="5"/>
  <c r="R88" i="5"/>
  <c r="R231" i="5" s="1"/>
  <c r="Z114" i="9"/>
  <c r="Z241" i="9" s="1"/>
  <c r="Z162" i="9"/>
  <c r="T90" i="10"/>
  <c r="T233" i="10" s="1"/>
  <c r="AB101" i="5"/>
  <c r="AB212" i="5"/>
  <c r="AB228" i="5" s="1"/>
  <c r="U120" i="10"/>
  <c r="U247" i="10" s="1"/>
  <c r="U168" i="10"/>
  <c r="L119" i="5"/>
  <c r="L246" i="5" s="1"/>
  <c r="L167" i="5"/>
  <c r="Z101" i="5"/>
  <c r="Z228" i="5"/>
  <c r="P114" i="9"/>
  <c r="P162" i="9"/>
  <c r="AA164" i="9"/>
  <c r="G385" i="3"/>
  <c r="G401" i="3" s="1"/>
  <c r="G386" i="3"/>
  <c r="G402" i="3" s="1"/>
  <c r="G388" i="3"/>
  <c r="G404" i="3" s="1"/>
  <c r="G387" i="3"/>
  <c r="G403" i="3" s="1"/>
  <c r="G389" i="3"/>
  <c r="G405" i="3" s="1"/>
  <c r="G390" i="3"/>
  <c r="G406" i="3" s="1"/>
  <c r="G392" i="3"/>
  <c r="G408" i="3" s="1"/>
  <c r="G393" i="3"/>
  <c r="G409" i="3" s="1"/>
  <c r="G391" i="3"/>
  <c r="G407" i="3" s="1"/>
  <c r="AW280" i="3"/>
  <c r="AX280" i="3"/>
  <c r="BA139" i="13"/>
  <c r="Q89" i="10"/>
  <c r="Q105" i="10" s="1"/>
  <c r="S246" i="5"/>
  <c r="Y88" i="5"/>
  <c r="Y231" i="5"/>
  <c r="L122" i="13"/>
  <c r="L249" i="13" s="1"/>
  <c r="L170" i="13"/>
  <c r="J389" i="3"/>
  <c r="J405" i="3" s="1"/>
  <c r="AN90" i="13"/>
  <c r="AN106" i="13" s="1"/>
  <c r="N90" i="10"/>
  <c r="N233" i="13"/>
  <c r="AT110" i="3"/>
  <c r="AT23" i="3" s="1"/>
  <c r="AT25" i="3" s="1"/>
  <c r="AT28" i="3" s="1"/>
  <c r="AT26" i="3" s="1"/>
  <c r="AT175" i="3" s="1"/>
  <c r="AT114" i="3"/>
  <c r="AT241" i="3" s="1"/>
  <c r="AT162" i="3"/>
  <c r="AT124" i="3"/>
  <c r="AT251" i="3" s="1"/>
  <c r="AT172" i="3"/>
  <c r="BC274" i="3"/>
  <c r="BB274" i="3"/>
  <c r="BD274" i="3"/>
  <c r="BA274" i="3"/>
  <c r="L122" i="12"/>
  <c r="L249" i="12" s="1"/>
  <c r="L170" i="12"/>
  <c r="K232" i="10"/>
  <c r="K248" i="10" s="1"/>
  <c r="B88" i="5"/>
  <c r="B231" i="5" s="1"/>
  <c r="Z90" i="13"/>
  <c r="Z106" i="13" s="1"/>
  <c r="G90" i="12"/>
  <c r="G106" i="12" s="1"/>
  <c r="G233" i="12"/>
  <c r="H394" i="3"/>
  <c r="H410" i="3" s="1"/>
  <c r="S107" i="13"/>
  <c r="S92" i="13"/>
  <c r="AU229" i="3"/>
  <c r="AU293" i="3"/>
  <c r="AU373" i="3" s="1"/>
  <c r="V87" i="5"/>
  <c r="H232" i="12"/>
  <c r="BF262" i="13"/>
  <c r="AA227" i="9"/>
  <c r="AT115" i="3"/>
  <c r="AT242" i="3" s="1"/>
  <c r="AT163" i="3"/>
  <c r="AU231" i="3"/>
  <c r="AU295" i="3"/>
  <c r="AU375" i="3" s="1"/>
  <c r="AW124" i="13"/>
  <c r="AV251" i="13"/>
  <c r="O122" i="12"/>
  <c r="O170" i="12"/>
  <c r="BF73" i="3"/>
  <c r="AG386" i="3"/>
  <c r="AG402" i="3" s="1"/>
  <c r="AG385" i="3"/>
  <c r="AG401" i="3" s="1"/>
  <c r="AG388" i="3"/>
  <c r="AG404" i="3" s="1"/>
  <c r="AG387" i="3"/>
  <c r="AG403" i="3" s="1"/>
  <c r="AG389" i="3"/>
  <c r="AG405" i="3" s="1"/>
  <c r="AG390" i="3"/>
  <c r="AG406" i="3" s="1"/>
  <c r="AG391" i="3"/>
  <c r="AG407" i="3" s="1"/>
  <c r="AG392" i="3"/>
  <c r="AG408" i="3" s="1"/>
  <c r="AG394" i="3"/>
  <c r="AG410" i="3" s="1"/>
  <c r="R118" i="5"/>
  <c r="R166" i="5"/>
  <c r="S114" i="9"/>
  <c r="S241" i="9" s="1"/>
  <c r="S162" i="9"/>
  <c r="F114" i="9"/>
  <c r="F162" i="9"/>
  <c r="AR219" i="13"/>
  <c r="AR35" i="13"/>
  <c r="AR41" i="13" s="1"/>
  <c r="AR36" i="13" s="1"/>
  <c r="Z119" i="11"/>
  <c r="Z246" i="11" s="1"/>
  <c r="Z167" i="11"/>
  <c r="N122" i="12"/>
  <c r="N249" i="12" s="1"/>
  <c r="N170" i="12"/>
  <c r="U89" i="10"/>
  <c r="U105" i="10" s="1"/>
  <c r="AM478" i="3"/>
  <c r="AM463" i="3"/>
  <c r="AM464" i="3"/>
  <c r="I247" i="12"/>
  <c r="I115" i="9"/>
  <c r="I163" i="9"/>
  <c r="BE281" i="13"/>
  <c r="BG281" i="13" s="1"/>
  <c r="AI389" i="3"/>
  <c r="AI405" i="3" s="1"/>
  <c r="N171" i="12"/>
  <c r="T120" i="10"/>
  <c r="T168" i="10"/>
  <c r="AK5" i="13"/>
  <c r="AG97" i="5"/>
  <c r="AG208" i="5"/>
  <c r="AG224" i="5" s="1"/>
  <c r="R244" i="5"/>
  <c r="AH396" i="3"/>
  <c r="AH412" i="3" s="1"/>
  <c r="O107" i="12"/>
  <c r="O92" i="12"/>
  <c r="I90" i="12"/>
  <c r="I106" i="12" s="1"/>
  <c r="V89" i="10"/>
  <c r="V105" i="10" s="1"/>
  <c r="S242" i="9"/>
  <c r="R87" i="5"/>
  <c r="R103" i="5" s="1"/>
  <c r="AC245" i="11"/>
  <c r="T89" i="10"/>
  <c r="T105" i="10" s="1"/>
  <c r="V117" i="5"/>
  <c r="V244" i="5" s="1"/>
  <c r="V165" i="5"/>
  <c r="T117" i="5"/>
  <c r="T244" i="5" s="1"/>
  <c r="T165" i="5"/>
  <c r="G396" i="3"/>
  <c r="G412" i="3" s="1"/>
  <c r="AX265" i="3"/>
  <c r="AW265" i="3"/>
  <c r="S104" i="5"/>
  <c r="B244" i="5"/>
  <c r="Y87" i="5"/>
  <c r="AC241" i="11"/>
  <c r="BB282" i="13"/>
  <c r="AR474" i="3"/>
  <c r="AR501" i="3"/>
  <c r="AG122" i="13"/>
  <c r="AG170" i="13"/>
  <c r="AD114" i="9"/>
  <c r="AD162" i="9"/>
  <c r="I116" i="9"/>
  <c r="I243" i="9" s="1"/>
  <c r="I164" i="9"/>
  <c r="D88" i="5"/>
  <c r="D231" i="5" s="1"/>
  <c r="AW461" i="3"/>
  <c r="W381" i="3"/>
  <c r="R396" i="3" s="1"/>
  <c r="R412" i="3" s="1"/>
  <c r="B233" i="12"/>
  <c r="AM108" i="13"/>
  <c r="AM23" i="13" s="1"/>
  <c r="AM25" i="13" s="1"/>
  <c r="AM28" i="13" s="1"/>
  <c r="AM26" i="13" s="1"/>
  <c r="T4" i="4"/>
  <c r="T6" i="4" s="1"/>
  <c r="T13" i="4" s="1"/>
  <c r="AF99" i="5"/>
  <c r="AF210" i="5"/>
  <c r="AF226" i="5" s="1"/>
  <c r="AT120" i="3"/>
  <c r="AT247" i="3" s="1"/>
  <c r="AT168" i="3"/>
  <c r="AK387" i="3"/>
  <c r="AK403" i="3" s="1"/>
  <c r="AK386" i="3"/>
  <c r="AK402" i="3" s="1"/>
  <c r="AK390" i="3"/>
  <c r="AK406" i="3" s="1"/>
  <c r="AK385" i="3"/>
  <c r="AK401" i="3" s="1"/>
  <c r="AK388" i="3"/>
  <c r="AK404" i="3" s="1"/>
  <c r="AK389" i="3"/>
  <c r="AK405" i="3" s="1"/>
  <c r="AK392" i="3"/>
  <c r="AK408" i="3" s="1"/>
  <c r="AK391" i="3"/>
  <c r="AK407" i="3" s="1"/>
  <c r="AK393" i="3"/>
  <c r="AK409" i="3" s="1"/>
  <c r="AK394" i="3"/>
  <c r="AK410" i="3" s="1"/>
  <c r="F230" i="5"/>
  <c r="F246" i="5" s="1"/>
  <c r="M107" i="12"/>
  <c r="M92" i="12"/>
  <c r="F249" i="10"/>
  <c r="AS174" i="3"/>
  <c r="AQ299" i="13"/>
  <c r="AQ39" i="13"/>
  <c r="AQ38" i="13" s="1"/>
  <c r="AB89" i="11"/>
  <c r="AB232" i="11" s="1"/>
  <c r="AG396" i="3"/>
  <c r="AG412" i="3" s="1"/>
  <c r="Y115" i="9"/>
  <c r="Y163" i="9"/>
  <c r="Y226" i="9"/>
  <c r="Y242" i="9" s="1"/>
  <c r="T243" i="9"/>
  <c r="AO89" i="13"/>
  <c r="AO105" i="13" s="1"/>
  <c r="AI386" i="3"/>
  <c r="AI402" i="3" s="1"/>
  <c r="T231" i="10"/>
  <c r="C395" i="3"/>
  <c r="C411" i="3" s="1"/>
  <c r="O234" i="12"/>
  <c r="AJ391" i="3"/>
  <c r="AJ407" i="3" s="1"/>
  <c r="I21" i="5"/>
  <c r="H104" i="5"/>
  <c r="I91" i="12"/>
  <c r="I107" i="12" s="1"/>
  <c r="E395" i="3"/>
  <c r="E411" i="3" s="1"/>
  <c r="R106" i="10"/>
  <c r="R92" i="10"/>
  <c r="R91" i="10"/>
  <c r="R247" i="10"/>
  <c r="C121" i="10"/>
  <c r="C248" i="10" s="1"/>
  <c r="C169" i="10"/>
  <c r="Q240" i="9"/>
  <c r="L107" i="12"/>
  <c r="L92" i="12"/>
  <c r="Q233" i="13"/>
  <c r="W100" i="9"/>
  <c r="W85" i="9"/>
  <c r="BD59" i="13"/>
  <c r="BD500" i="3"/>
  <c r="J395" i="3"/>
  <c r="J411" i="3" s="1"/>
  <c r="BC59" i="13"/>
  <c r="BE48" i="13"/>
  <c r="BD134" i="13"/>
  <c r="BD139" i="13" s="1"/>
  <c r="S231" i="5"/>
  <c r="C123" i="12"/>
  <c r="C171" i="12"/>
  <c r="AV210" i="3"/>
  <c r="AV220" i="3"/>
  <c r="AV215" i="3"/>
  <c r="AV218" i="3"/>
  <c r="AV213" i="3"/>
  <c r="AV211" i="3"/>
  <c r="AV126" i="3"/>
  <c r="AV253" i="3" s="1"/>
  <c r="AV209" i="3"/>
  <c r="U4" i="4" s="1"/>
  <c r="AV217" i="3"/>
  <c r="AV219" i="3"/>
  <c r="AV212" i="3"/>
  <c r="AV216" i="3"/>
  <c r="AV214" i="3"/>
  <c r="AW237" i="3"/>
  <c r="E247" i="10"/>
  <c r="BG272" i="13"/>
  <c r="J386" i="3"/>
  <c r="J402" i="3" s="1"/>
  <c r="BE152" i="3"/>
  <c r="BE157" i="3" s="1"/>
  <c r="AO91" i="13"/>
  <c r="AO107" i="13" s="1"/>
  <c r="W247" i="10"/>
  <c r="AH83" i="5"/>
  <c r="AH81" i="5"/>
  <c r="AH79" i="5"/>
  <c r="AH77" i="5"/>
  <c r="AH80" i="5"/>
  <c r="AH82" i="5"/>
  <c r="AH78" i="5"/>
  <c r="N119" i="5"/>
  <c r="N167" i="5"/>
  <c r="N122" i="13"/>
  <c r="N170" i="13"/>
  <c r="P90" i="12"/>
  <c r="P106" i="12" s="1"/>
  <c r="AS284" i="3"/>
  <c r="AS300" i="3" s="1"/>
  <c r="AS380" i="3" s="1"/>
  <c r="AU282" i="3"/>
  <c r="AU298" i="3" s="1"/>
  <c r="AU378" i="3" s="1"/>
  <c r="AV282" i="3"/>
  <c r="C225" i="9"/>
  <c r="W90" i="10"/>
  <c r="T90" i="13"/>
  <c r="T106" i="13" s="1"/>
  <c r="W89" i="10"/>
  <c r="W105" i="10" s="1"/>
  <c r="AO88" i="13"/>
  <c r="AO104" i="13" s="1"/>
  <c r="AA101" i="5"/>
  <c r="AA212" i="5"/>
  <c r="AA228" i="5" s="1"/>
  <c r="AF114" i="5"/>
  <c r="AF241" i="5" s="1"/>
  <c r="AF162" i="5"/>
  <c r="M231" i="5"/>
  <c r="D87" i="5"/>
  <c r="D103" i="5" s="1"/>
  <c r="AM234" i="13"/>
  <c r="H121" i="12"/>
  <c r="H169" i="12"/>
  <c r="BB77" i="3"/>
  <c r="BB481" i="3" s="1"/>
  <c r="BB485" i="3" s="1"/>
  <c r="BB468" i="3"/>
  <c r="BG73" i="3"/>
  <c r="BG468" i="3" s="1"/>
  <c r="J233" i="10"/>
  <c r="J249" i="10" s="1"/>
  <c r="AZ497" i="3"/>
  <c r="AB243" i="5"/>
  <c r="D395" i="3"/>
  <c r="D411" i="3" s="1"/>
  <c r="K248" i="13"/>
  <c r="Q241" i="9"/>
  <c r="Z249" i="12"/>
  <c r="AX14" i="3"/>
  <c r="AX483" i="3" s="1"/>
  <c r="AX499" i="3" s="1"/>
  <c r="AZ4" i="3"/>
  <c r="H116" i="9"/>
  <c r="H164" i="9"/>
  <c r="H165" i="9" s="1"/>
  <c r="F225" i="9"/>
  <c r="U88" i="5"/>
  <c r="U231" i="5"/>
  <c r="AC240" i="11"/>
  <c r="H227" i="9"/>
  <c r="AT12" i="13"/>
  <c r="AS92" i="13"/>
  <c r="AS33" i="13"/>
  <c r="AO87" i="13"/>
  <c r="AO103" i="13" s="1"/>
  <c r="P122" i="13"/>
  <c r="P249" i="13" s="1"/>
  <c r="P170" i="13"/>
  <c r="P121" i="12"/>
  <c r="P248" i="12" s="1"/>
  <c r="P169" i="12"/>
  <c r="U87" i="5"/>
  <c r="U230" i="5" s="1"/>
  <c r="BF281" i="13"/>
  <c r="AI387" i="3"/>
  <c r="AI403" i="3" s="1"/>
  <c r="BG55" i="13"/>
  <c r="AR645" i="3"/>
  <c r="AR655" i="3"/>
  <c r="AR641" i="3"/>
  <c r="AR636" i="3"/>
  <c r="AR662" i="3"/>
  <c r="AR654" i="3"/>
  <c r="AR644" i="3"/>
  <c r="AR640" i="3"/>
  <c r="AR658" i="3"/>
  <c r="AR647" i="3"/>
  <c r="AR629" i="3"/>
  <c r="AR637" i="3"/>
  <c r="AR638" i="3"/>
  <c r="AR646" i="3"/>
  <c r="AR642" i="3"/>
  <c r="AR643" i="3"/>
  <c r="AR628" i="3"/>
  <c r="AR639" i="3"/>
  <c r="AR660" i="3"/>
  <c r="AR652" i="3"/>
  <c r="AR657" i="3"/>
  <c r="AR663" i="3"/>
  <c r="AR630" i="3"/>
  <c r="AR653" i="3"/>
  <c r="AR659" i="3"/>
  <c r="AR656" i="3"/>
  <c r="AR661" i="3"/>
  <c r="AR631" i="3"/>
  <c r="AS648" i="3"/>
  <c r="P21" i="5"/>
  <c r="T119" i="10"/>
  <c r="T246" i="10" s="1"/>
  <c r="T167" i="10"/>
  <c r="G165" i="9"/>
  <c r="AT245" i="3"/>
  <c r="AJ390" i="3"/>
  <c r="AJ406" i="3" s="1"/>
  <c r="H231" i="5"/>
  <c r="BC454" i="3"/>
  <c r="BE54" i="3"/>
  <c r="BC61" i="3"/>
  <c r="BC480" i="3" s="1"/>
  <c r="C104" i="5"/>
  <c r="AA86" i="5"/>
  <c r="U102" i="5"/>
  <c r="Q122" i="13"/>
  <c r="Q170" i="13"/>
  <c r="R165" i="9"/>
  <c r="BD21" i="3"/>
  <c r="I411" i="3"/>
  <c r="H395" i="3"/>
  <c r="H411" i="3" s="1"/>
  <c r="G395" i="3"/>
  <c r="G411" i="3" s="1"/>
  <c r="F395" i="3"/>
  <c r="F411" i="3" s="1"/>
  <c r="AF123" i="13"/>
  <c r="AF171" i="13"/>
  <c r="AF108" i="13"/>
  <c r="AF23" i="13" s="1"/>
  <c r="AF25" i="13" s="1"/>
  <c r="AF28" i="13" s="1"/>
  <c r="AF26" i="13" s="1"/>
  <c r="BE134" i="13"/>
  <c r="BE139" i="13" s="1"/>
  <c r="S5" i="4"/>
  <c r="S6" i="4" s="1"/>
  <c r="S13" i="4" s="1"/>
  <c r="E106" i="10"/>
  <c r="E92" i="10"/>
  <c r="I248" i="10"/>
  <c r="AV267" i="3"/>
  <c r="AU232" i="3"/>
  <c r="AU296" i="3"/>
  <c r="AU376" i="3" s="1"/>
  <c r="AD249" i="10"/>
  <c r="AI248" i="13"/>
  <c r="AC241" i="12"/>
  <c r="J385" i="3"/>
  <c r="J401" i="3" s="1"/>
  <c r="BE280" i="13"/>
  <c r="BG280" i="13" s="1"/>
  <c r="O106" i="10"/>
  <c r="O92" i="10"/>
  <c r="O91" i="10"/>
  <c r="AB106" i="10"/>
  <c r="AB92" i="10"/>
  <c r="AB233" i="10"/>
  <c r="BC266" i="13"/>
  <c r="D114" i="9"/>
  <c r="D162" i="9"/>
  <c r="D393" i="3"/>
  <c r="D409" i="3" s="1"/>
  <c r="N121" i="12"/>
  <c r="N248" i="12" s="1"/>
  <c r="N169" i="12"/>
  <c r="AC84" i="9"/>
  <c r="AC100" i="9" s="1"/>
  <c r="O121" i="10"/>
  <c r="O169" i="10"/>
  <c r="AX459" i="3"/>
  <c r="AI233" i="13"/>
  <c r="Q123" i="13"/>
  <c r="Q171" i="13"/>
  <c r="AU234" i="3"/>
  <c r="AC242" i="12"/>
  <c r="AB115" i="5"/>
  <c r="AB242" i="5" s="1"/>
  <c r="AB163" i="5"/>
  <c r="AT250" i="3"/>
  <c r="Z90" i="11"/>
  <c r="Z106" i="11" s="1"/>
  <c r="AJ394" i="3"/>
  <c r="AJ410" i="3" s="1"/>
  <c r="BG276" i="13"/>
  <c r="AF234" i="13"/>
  <c r="AF250" i="13" s="1"/>
  <c r="AS299" i="3"/>
  <c r="AU230" i="3"/>
  <c r="AU294" i="3"/>
  <c r="AU374" i="3" s="1"/>
  <c r="AA107" i="10"/>
  <c r="AT121" i="3"/>
  <c r="AT248" i="3" s="1"/>
  <c r="AT169" i="3"/>
  <c r="J248" i="10"/>
  <c r="BC282" i="13"/>
  <c r="AU235" i="3"/>
  <c r="AA115" i="9"/>
  <c r="AA242" i="9" s="1"/>
  <c r="AA163" i="9"/>
  <c r="AC123" i="12"/>
  <c r="AC250" i="12" s="1"/>
  <c r="AC171" i="12"/>
  <c r="I385" i="3"/>
  <c r="I401" i="3" s="1"/>
  <c r="I387" i="3"/>
  <c r="I403" i="3" s="1"/>
  <c r="I386" i="3"/>
  <c r="I402" i="3" s="1"/>
  <c r="I388" i="3"/>
  <c r="I404" i="3" s="1"/>
  <c r="I389" i="3"/>
  <c r="I405" i="3" s="1"/>
  <c r="I390" i="3"/>
  <c r="I406" i="3" s="1"/>
  <c r="I392" i="3"/>
  <c r="I408" i="3" s="1"/>
  <c r="I391" i="3"/>
  <c r="I407" i="3" s="1"/>
  <c r="I393" i="3"/>
  <c r="I409" i="3" s="1"/>
  <c r="I396" i="3"/>
  <c r="AU253" i="3"/>
  <c r="U117" i="5"/>
  <c r="U244" i="5" s="1"/>
  <c r="U165" i="5"/>
  <c r="B87" i="5"/>
  <c r="X246" i="5"/>
  <c r="V88" i="5"/>
  <c r="V231" i="5"/>
  <c r="G226" i="9"/>
  <c r="G242" i="9" s="1"/>
  <c r="V246" i="10"/>
  <c r="AF396" i="3"/>
  <c r="AF412" i="3" s="1"/>
  <c r="Q234" i="13"/>
  <c r="AZ460" i="3"/>
  <c r="AD99" i="5"/>
  <c r="AD210" i="5"/>
  <c r="AC115" i="5"/>
  <c r="AC242" i="5" s="1"/>
  <c r="AC163" i="5"/>
  <c r="B123" i="12"/>
  <c r="B171" i="12"/>
  <c r="AO86" i="13"/>
  <c r="AO102" i="13" s="1"/>
  <c r="O120" i="5"/>
  <c r="O247" i="5" s="1"/>
  <c r="O168" i="5"/>
  <c r="O169" i="5" s="1"/>
  <c r="AA116" i="5"/>
  <c r="AA243" i="5" s="1"/>
  <c r="AA164" i="5"/>
  <c r="AJ385" i="3"/>
  <c r="AJ401" i="3" s="1"/>
  <c r="I241" i="9"/>
  <c r="L104" i="5"/>
  <c r="M21" i="5"/>
  <c r="V102" i="5"/>
  <c r="Y164" i="9"/>
  <c r="Z86" i="5"/>
  <c r="AC86" i="5" s="1"/>
  <c r="T102" i="5"/>
  <c r="Q230" i="5"/>
  <c r="Q246" i="5" s="1"/>
  <c r="Z89" i="11"/>
  <c r="B234" i="12"/>
  <c r="B250" i="12" s="1"/>
  <c r="AC114" i="9"/>
  <c r="AC241" i="9" s="1"/>
  <c r="AC162" i="9"/>
  <c r="AO83" i="13"/>
  <c r="AO99" i="13" s="1"/>
  <c r="W120" i="10"/>
  <c r="W168" i="10"/>
  <c r="BG21" i="3"/>
  <c r="BG458" i="3"/>
  <c r="BG93" i="3"/>
  <c r="Z83" i="9"/>
  <c r="Z99" i="9" s="1"/>
  <c r="Y171" i="10"/>
  <c r="K115" i="9"/>
  <c r="K242" i="9" s="1"/>
  <c r="K163" i="9"/>
  <c r="BF53" i="13"/>
  <c r="BF59" i="13" s="1"/>
  <c r="AN91" i="13"/>
  <c r="AN107" i="13" s="1"/>
  <c r="W168" i="5"/>
  <c r="W169" i="5" s="1"/>
  <c r="S122" i="13"/>
  <c r="S249" i="13" s="1"/>
  <c r="S170" i="13"/>
  <c r="S248" i="10"/>
  <c r="AJ389" i="3"/>
  <c r="AJ405" i="3" s="1"/>
  <c r="N230" i="5"/>
  <c r="N246" i="5" s="1"/>
  <c r="AM244" i="13"/>
  <c r="L231" i="5"/>
  <c r="V229" i="5"/>
  <c r="T229" i="5"/>
  <c r="Y241" i="9"/>
  <c r="AC233" i="12"/>
  <c r="AF236" i="5"/>
  <c r="J121" i="10"/>
  <c r="J169" i="10"/>
  <c r="J171" i="10" s="1"/>
  <c r="Q120" i="10"/>
  <c r="Q247" i="10" s="1"/>
  <c r="Q168" i="10"/>
  <c r="Z171" i="10"/>
  <c r="D121" i="13"/>
  <c r="D248" i="13" s="1"/>
  <c r="D169" i="13"/>
  <c r="AN113" i="13"/>
  <c r="AN240" i="13" s="1"/>
  <c r="AN161" i="13"/>
  <c r="AH395" i="3"/>
  <c r="AH411" i="3" s="1"/>
  <c r="AG395" i="3"/>
  <c r="AG411" i="3" s="1"/>
  <c r="AU221" i="3"/>
  <c r="AU33" i="3" s="1"/>
  <c r="AU35" i="3" s="1"/>
  <c r="AU44" i="3" s="1"/>
  <c r="AU225" i="3"/>
  <c r="AU289" i="3"/>
  <c r="T164" i="9"/>
  <c r="T165" i="9" s="1"/>
  <c r="BE279" i="13"/>
  <c r="BE282" i="13" s="1"/>
  <c r="BF280" i="13"/>
  <c r="AX7" i="3" l="1"/>
  <c r="AY7" i="3" s="1"/>
  <c r="AZ7" i="3" s="1"/>
  <c r="BA7" i="3" s="1"/>
  <c r="AR396" i="3"/>
  <c r="AR412" i="3" s="1"/>
  <c r="BF134" i="13"/>
  <c r="BF139" i="13" s="1"/>
  <c r="F227" i="9"/>
  <c r="C241" i="9"/>
  <c r="AR395" i="3"/>
  <c r="AR411" i="3" s="1"/>
  <c r="B172" i="12"/>
  <c r="AF172" i="13"/>
  <c r="W232" i="10"/>
  <c r="AO225" i="13"/>
  <c r="AB86" i="5"/>
  <c r="AF86" i="5" s="1"/>
  <c r="AI249" i="13"/>
  <c r="Z233" i="13"/>
  <c r="Q249" i="13"/>
  <c r="H234" i="12"/>
  <c r="AT42" i="3"/>
  <c r="AT413" i="3" s="1"/>
  <c r="AD86" i="5"/>
  <c r="AD102" i="5" s="1"/>
  <c r="AA171" i="10"/>
  <c r="BG152" i="3"/>
  <c r="BG157" i="3" s="1"/>
  <c r="H242" i="9"/>
  <c r="AR393" i="3"/>
  <c r="AR409" i="3" s="1"/>
  <c r="BD495" i="3"/>
  <c r="BG134" i="13"/>
  <c r="BG139" i="13" s="1"/>
  <c r="AO226" i="13"/>
  <c r="BD266" i="13"/>
  <c r="Z248" i="13"/>
  <c r="X248" i="13"/>
  <c r="AB233" i="11"/>
  <c r="AB242" i="9"/>
  <c r="AR387" i="3"/>
  <c r="AR403" i="3" s="1"/>
  <c r="AR390" i="3"/>
  <c r="AR406" i="3" s="1"/>
  <c r="R248" i="10"/>
  <c r="AC92" i="11"/>
  <c r="H233" i="12"/>
  <c r="T233" i="13"/>
  <c r="N172" i="12"/>
  <c r="H248" i="12"/>
  <c r="D226" i="9"/>
  <c r="D242" i="9" s="1"/>
  <c r="AX266" i="3"/>
  <c r="B245" i="5"/>
  <c r="AN233" i="13"/>
  <c r="R245" i="5"/>
  <c r="AA249" i="12"/>
  <c r="AG249" i="13"/>
  <c r="AJ249" i="13"/>
  <c r="AR386" i="3"/>
  <c r="AR402" i="3" s="1"/>
  <c r="B249" i="12"/>
  <c r="F241" i="9"/>
  <c r="AC172" i="12"/>
  <c r="I246" i="5"/>
  <c r="C172" i="12"/>
  <c r="T395" i="3"/>
  <c r="T411" i="3" s="1"/>
  <c r="N249" i="13"/>
  <c r="AB247" i="11"/>
  <c r="AE212" i="5"/>
  <c r="AE228" i="5" s="1"/>
  <c r="N232" i="10"/>
  <c r="Z226" i="9"/>
  <c r="P233" i="12"/>
  <c r="Z233" i="11"/>
  <c r="C250" i="12"/>
  <c r="I234" i="12"/>
  <c r="I242" i="9"/>
  <c r="D233" i="13"/>
  <c r="D249" i="13" s="1"/>
  <c r="BE485" i="3"/>
  <c r="AA385" i="3"/>
  <c r="AA401" i="3" s="1"/>
  <c r="B103" i="5"/>
  <c r="B21" i="5"/>
  <c r="U106" i="10"/>
  <c r="U92" i="10"/>
  <c r="U91" i="10"/>
  <c r="AC102" i="5"/>
  <c r="AC213" i="5"/>
  <c r="AC229" i="5" s="1"/>
  <c r="B230" i="5"/>
  <c r="AC227" i="9"/>
  <c r="AG110" i="5"/>
  <c r="AG158" i="5"/>
  <c r="AN18" i="3"/>
  <c r="AN15" i="3"/>
  <c r="BD261" i="3"/>
  <c r="BC261" i="3"/>
  <c r="AZ261" i="3"/>
  <c r="BB261" i="3"/>
  <c r="BA261" i="3"/>
  <c r="AO123" i="13"/>
  <c r="AO171" i="13"/>
  <c r="Z116" i="9"/>
  <c r="Z243" i="9" s="1"/>
  <c r="Z164" i="9"/>
  <c r="AG112" i="5"/>
  <c r="AG239" i="5" s="1"/>
  <c r="AG160" i="5"/>
  <c r="AD115" i="9"/>
  <c r="AD163" i="9"/>
  <c r="AU283" i="3"/>
  <c r="AV283" i="3"/>
  <c r="AO117" i="13"/>
  <c r="AO165" i="13"/>
  <c r="S386" i="3"/>
  <c r="S402" i="3" s="1"/>
  <c r="BF282" i="13"/>
  <c r="AV268" i="3"/>
  <c r="U118" i="5"/>
  <c r="U245" i="5" s="1"/>
  <c r="U166" i="5"/>
  <c r="M395" i="3"/>
  <c r="M411" i="3" s="1"/>
  <c r="R122" i="10"/>
  <c r="R249" i="10" s="1"/>
  <c r="R170" i="10"/>
  <c r="R171" i="10" s="1"/>
  <c r="N390" i="3"/>
  <c r="N406" i="3" s="1"/>
  <c r="N106" i="10"/>
  <c r="N92" i="10"/>
  <c r="N91" i="10"/>
  <c r="M394" i="3"/>
  <c r="M410" i="3" s="1"/>
  <c r="AO113" i="13"/>
  <c r="AO161" i="13"/>
  <c r="G248" i="12"/>
  <c r="AP86" i="13"/>
  <c r="AP102" i="13" s="1"/>
  <c r="J249" i="13"/>
  <c r="AC232" i="11"/>
  <c r="J172" i="13"/>
  <c r="K250" i="13"/>
  <c r="B165" i="9"/>
  <c r="AE116" i="5"/>
  <c r="AE243" i="5" s="1"/>
  <c r="AE164" i="5"/>
  <c r="BF473" i="3"/>
  <c r="BG473" i="3" s="1"/>
  <c r="AD116" i="5"/>
  <c r="AD164" i="5"/>
  <c r="AD101" i="5"/>
  <c r="AD212" i="5"/>
  <c r="AD228" i="5" s="1"/>
  <c r="L123" i="12"/>
  <c r="L250" i="12" s="1"/>
  <c r="L171" i="12"/>
  <c r="L172" i="12" s="1"/>
  <c r="AV229" i="3"/>
  <c r="AV293" i="3"/>
  <c r="AV373" i="3" s="1"/>
  <c r="AG237" i="5"/>
  <c r="BG77" i="3"/>
  <c r="BG481" i="3" s="1"/>
  <c r="AN123" i="13"/>
  <c r="AN171" i="13"/>
  <c r="N391" i="3"/>
  <c r="N407" i="3" s="1"/>
  <c r="AP80" i="13"/>
  <c r="AP96" i="13" s="1"/>
  <c r="AV226" i="3"/>
  <c r="AV290" i="3"/>
  <c r="AV370" i="3" s="1"/>
  <c r="AO234" i="13"/>
  <c r="T389" i="3"/>
  <c r="T405" i="3" s="1"/>
  <c r="AN108" i="13"/>
  <c r="AN23" i="13" s="1"/>
  <c r="AN25" i="13" s="1"/>
  <c r="AN28" i="13" s="1"/>
  <c r="AN26" i="13" s="1"/>
  <c r="AN494" i="3"/>
  <c r="AN496" i="3" s="1"/>
  <c r="AN465" i="3"/>
  <c r="AP90" i="13"/>
  <c r="AP106" i="13" s="1"/>
  <c r="AC121" i="11"/>
  <c r="AC169" i="11"/>
  <c r="AC171" i="11" s="1"/>
  <c r="AA102" i="5"/>
  <c r="AA213" i="5"/>
  <c r="AA229" i="5" s="1"/>
  <c r="P122" i="12"/>
  <c r="P249" i="12" s="1"/>
  <c r="P170" i="12"/>
  <c r="N389" i="3"/>
  <c r="N405" i="3" s="1"/>
  <c r="AG240" i="5"/>
  <c r="G122" i="12"/>
  <c r="G249" i="12" s="1"/>
  <c r="G170" i="12"/>
  <c r="N233" i="10"/>
  <c r="H119" i="5"/>
  <c r="H167" i="5"/>
  <c r="AO224" i="13"/>
  <c r="AP84" i="13"/>
  <c r="AP100" i="13" s="1"/>
  <c r="AS7" i="13"/>
  <c r="AB122" i="11"/>
  <c r="AB249" i="11" s="1"/>
  <c r="AB170" i="11"/>
  <c r="C171" i="10"/>
  <c r="Z172" i="12"/>
  <c r="AC243" i="5"/>
  <c r="D122" i="13"/>
  <c r="D170" i="13"/>
  <c r="B242" i="9"/>
  <c r="W242" i="9"/>
  <c r="M123" i="13"/>
  <c r="M250" i="13" s="1"/>
  <c r="M171" i="13"/>
  <c r="M172" i="13" s="1"/>
  <c r="S12" i="4"/>
  <c r="S7" i="4" s="1"/>
  <c r="S11" i="4" s="1"/>
  <c r="T396" i="3"/>
  <c r="T412" i="3" s="1"/>
  <c r="AX461" i="3"/>
  <c r="AH95" i="5"/>
  <c r="AH206" i="5"/>
  <c r="AH222" i="5" s="1"/>
  <c r="AV227" i="3"/>
  <c r="AV291" i="3"/>
  <c r="AV371" i="3" s="1"/>
  <c r="S243" i="9"/>
  <c r="F120" i="5"/>
  <c r="F247" i="5" s="1"/>
  <c r="F168" i="5"/>
  <c r="F169" i="5" s="1"/>
  <c r="Z105" i="11"/>
  <c r="Z92" i="11"/>
  <c r="AU450" i="3"/>
  <c r="AU451" i="3" s="1"/>
  <c r="AU490" i="3"/>
  <c r="V396" i="3"/>
  <c r="V412" i="3" s="1"/>
  <c r="AO118" i="13"/>
  <c r="AO166" i="13"/>
  <c r="E21" i="5"/>
  <c r="D104" i="5"/>
  <c r="D116" i="9"/>
  <c r="D243" i="9" s="1"/>
  <c r="D164" i="9"/>
  <c r="D165" i="9" s="1"/>
  <c r="I165" i="9"/>
  <c r="S123" i="13"/>
  <c r="S250" i="13" s="1"/>
  <c r="S171" i="13"/>
  <c r="S172" i="13" s="1"/>
  <c r="AB117" i="5"/>
  <c r="AB244" i="5" s="1"/>
  <c r="AB165" i="5"/>
  <c r="BF497" i="3"/>
  <c r="M392" i="3"/>
  <c r="M408" i="3" s="1"/>
  <c r="T118" i="5"/>
  <c r="T166" i="5"/>
  <c r="AC249" i="12"/>
  <c r="Z115" i="9"/>
  <c r="Z242" i="9" s="1"/>
  <c r="Z163" i="9"/>
  <c r="Z102" i="5"/>
  <c r="Z229" i="5"/>
  <c r="AD226" i="5"/>
  <c r="AD242" i="5" s="1"/>
  <c r="Z122" i="11"/>
  <c r="Z170" i="11"/>
  <c r="I123" i="12"/>
  <c r="I171" i="12"/>
  <c r="T390" i="3"/>
  <c r="T406" i="3" s="1"/>
  <c r="AG113" i="5"/>
  <c r="AG161" i="5"/>
  <c r="AM476" i="3"/>
  <c r="AM487" i="3"/>
  <c r="AM486" i="3" s="1"/>
  <c r="AM502" i="3" s="1"/>
  <c r="AM503" i="3" s="1"/>
  <c r="AM504" i="3" s="1"/>
  <c r="AM505" i="3" s="1"/>
  <c r="AM507" i="3" s="1"/>
  <c r="AM477" i="3"/>
  <c r="Z122" i="13"/>
  <c r="Z249" i="13" s="1"/>
  <c r="Z170" i="13"/>
  <c r="AN122" i="13"/>
  <c r="AN170" i="13"/>
  <c r="BC259" i="3"/>
  <c r="BB259" i="3"/>
  <c r="AP231" i="13"/>
  <c r="AP88" i="13"/>
  <c r="AP104" i="13" s="1"/>
  <c r="P120" i="5"/>
  <c r="P247" i="5" s="1"/>
  <c r="P168" i="5"/>
  <c r="P169" i="5" s="1"/>
  <c r="R21" i="5"/>
  <c r="AC116" i="5"/>
  <c r="AC164" i="5"/>
  <c r="M388" i="3"/>
  <c r="M404" i="3" s="1"/>
  <c r="AO116" i="13"/>
  <c r="AO243" i="13" s="1"/>
  <c r="AO164" i="13"/>
  <c r="AS379" i="3"/>
  <c r="AS301" i="3"/>
  <c r="AS381" i="3" s="1"/>
  <c r="N393" i="3"/>
  <c r="N409" i="3" s="1"/>
  <c r="AG114" i="5"/>
  <c r="AG241" i="5" s="1"/>
  <c r="AG162" i="5"/>
  <c r="Z232" i="11"/>
  <c r="AO230" i="13"/>
  <c r="AO232" i="13"/>
  <c r="T392" i="3"/>
  <c r="T408" i="3" s="1"/>
  <c r="X107" i="13"/>
  <c r="X92" i="13"/>
  <c r="AP91" i="13"/>
  <c r="AP107" i="13" s="1"/>
  <c r="O122" i="10"/>
  <c r="O249" i="10" s="1"/>
  <c r="O170" i="10"/>
  <c r="O171" i="10" s="1"/>
  <c r="V103" i="5"/>
  <c r="Y385" i="3"/>
  <c r="Y401" i="3" s="1"/>
  <c r="Y386" i="3"/>
  <c r="Y402" i="3" s="1"/>
  <c r="Y388" i="3"/>
  <c r="Y404" i="3" s="1"/>
  <c r="Y387" i="3"/>
  <c r="Y403" i="3" s="1"/>
  <c r="Y389" i="3"/>
  <c r="Y405" i="3" s="1"/>
  <c r="Y390" i="3"/>
  <c r="Y406" i="3" s="1"/>
  <c r="Y391" i="3"/>
  <c r="Y407" i="3" s="1"/>
  <c r="Y392" i="3"/>
  <c r="Y408" i="3" s="1"/>
  <c r="R393" i="3"/>
  <c r="R409" i="3" s="1"/>
  <c r="X393" i="3"/>
  <c r="X409" i="3" s="1"/>
  <c r="Y393" i="3"/>
  <c r="Y409" i="3" s="1"/>
  <c r="X385" i="3"/>
  <c r="X401" i="3" s="1"/>
  <c r="W392" i="3"/>
  <c r="W408" i="3" s="1"/>
  <c r="X394" i="3"/>
  <c r="X410" i="3" s="1"/>
  <c r="X386" i="3"/>
  <c r="X402" i="3" s="1"/>
  <c r="Q392" i="3"/>
  <c r="Q408" i="3" s="1"/>
  <c r="W389" i="3"/>
  <c r="W405" i="3" s="1"/>
  <c r="U387" i="3"/>
  <c r="U403" i="3" s="1"/>
  <c r="R386" i="3"/>
  <c r="R402" i="3" s="1"/>
  <c r="Q396" i="3"/>
  <c r="Q412" i="3" s="1"/>
  <c r="W394" i="3"/>
  <c r="W410" i="3" s="1"/>
  <c r="Q394" i="3"/>
  <c r="Q410" i="3" s="1"/>
  <c r="Q391" i="3"/>
  <c r="Q407" i="3" s="1"/>
  <c r="R387" i="3"/>
  <c r="R403" i="3" s="1"/>
  <c r="X390" i="3"/>
  <c r="X406" i="3" s="1"/>
  <c r="W386" i="3"/>
  <c r="W402" i="3" s="1"/>
  <c r="X387" i="3"/>
  <c r="X403" i="3" s="1"/>
  <c r="W387" i="3"/>
  <c r="W403" i="3" s="1"/>
  <c r="X388" i="3"/>
  <c r="X404" i="3" s="1"/>
  <c r="R391" i="3"/>
  <c r="R407" i="3" s="1"/>
  <c r="W393" i="3"/>
  <c r="W409" i="3" s="1"/>
  <c r="R388" i="3"/>
  <c r="R404" i="3" s="1"/>
  <c r="Q385" i="3"/>
  <c r="Q401" i="3" s="1"/>
  <c r="W391" i="3"/>
  <c r="W407" i="3" s="1"/>
  <c r="R389" i="3"/>
  <c r="R405" i="3" s="1"/>
  <c r="Y394" i="3"/>
  <c r="Y410" i="3" s="1"/>
  <c r="W385" i="3"/>
  <c r="W401" i="3" s="1"/>
  <c r="W396" i="3"/>
  <c r="W412" i="3" s="1"/>
  <c r="X389" i="3"/>
  <c r="X405" i="3" s="1"/>
  <c r="Q387" i="3"/>
  <c r="Q403" i="3" s="1"/>
  <c r="W390" i="3"/>
  <c r="W406" i="3" s="1"/>
  <c r="W395" i="3"/>
  <c r="W411" i="3" s="1"/>
  <c r="R390" i="3"/>
  <c r="R406" i="3" s="1"/>
  <c r="Q386" i="3"/>
  <c r="Q402" i="3" s="1"/>
  <c r="Q390" i="3"/>
  <c r="Q406" i="3" s="1"/>
  <c r="Q395" i="3"/>
  <c r="Q411" i="3" s="1"/>
  <c r="W388" i="3"/>
  <c r="W404" i="3" s="1"/>
  <c r="O394" i="3"/>
  <c r="O410" i="3" s="1"/>
  <c r="X391" i="3"/>
  <c r="X407" i="3" s="1"/>
  <c r="Q388" i="3"/>
  <c r="Q404" i="3" s="1"/>
  <c r="Q389" i="3"/>
  <c r="Q405" i="3" s="1"/>
  <c r="Y395" i="3"/>
  <c r="Y411" i="3" s="1"/>
  <c r="R385" i="3"/>
  <c r="R401" i="3" s="1"/>
  <c r="AO121" i="13"/>
  <c r="AO169" i="13"/>
  <c r="AX124" i="13"/>
  <c r="AW251" i="13"/>
  <c r="AO223" i="13"/>
  <c r="AU118" i="3"/>
  <c r="AU166" i="3"/>
  <c r="AE117" i="5"/>
  <c r="AE165" i="5"/>
  <c r="AH99" i="5"/>
  <c r="AH210" i="5"/>
  <c r="AH226" i="5" s="1"/>
  <c r="AS219" i="13"/>
  <c r="AS35" i="13"/>
  <c r="AS41" i="13" s="1"/>
  <c r="AS36" i="13" s="1"/>
  <c r="C226" i="9"/>
  <c r="D230" i="5"/>
  <c r="P107" i="12"/>
  <c r="P92" i="12"/>
  <c r="N396" i="3"/>
  <c r="N412" i="3" s="1"/>
  <c r="T388" i="3"/>
  <c r="T404" i="3" s="1"/>
  <c r="AB165" i="9"/>
  <c r="Q115" i="9"/>
  <c r="Q163" i="9"/>
  <c r="AO122" i="13"/>
  <c r="AO170" i="13"/>
  <c r="N247" i="10"/>
  <c r="AC122" i="11"/>
  <c r="AC170" i="11"/>
  <c r="M120" i="5"/>
  <c r="M247" i="5" s="1"/>
  <c r="M168" i="5"/>
  <c r="M169" i="5" s="1"/>
  <c r="Q250" i="13"/>
  <c r="H243" i="9"/>
  <c r="AO120" i="13"/>
  <c r="AO168" i="13"/>
  <c r="N388" i="3"/>
  <c r="N404" i="3" s="1"/>
  <c r="AF115" i="5"/>
  <c r="AF242" i="5" s="1"/>
  <c r="AF163" i="5"/>
  <c r="BG266" i="13"/>
  <c r="U232" i="10"/>
  <c r="I120" i="5"/>
  <c r="I247" i="5" s="1"/>
  <c r="I168" i="5"/>
  <c r="I169" i="5" s="1"/>
  <c r="Q226" i="9"/>
  <c r="AC115" i="9"/>
  <c r="AC242" i="9" s="1"/>
  <c r="AC163" i="9"/>
  <c r="AO233" i="13"/>
  <c r="F243" i="9"/>
  <c r="L123" i="13"/>
  <c r="L250" i="13" s="1"/>
  <c r="L171" i="13"/>
  <c r="L172" i="13" s="1"/>
  <c r="AU125" i="3"/>
  <c r="AU252" i="3" s="1"/>
  <c r="AU173" i="3"/>
  <c r="AC233" i="11"/>
  <c r="O249" i="12"/>
  <c r="BD497" i="3"/>
  <c r="AG115" i="5"/>
  <c r="AG242" i="5" s="1"/>
  <c r="AG163" i="5"/>
  <c r="Z117" i="5"/>
  <c r="Z244" i="5" s="1"/>
  <c r="Z165" i="5"/>
  <c r="AH97" i="5"/>
  <c r="AH208" i="5"/>
  <c r="AH224" i="5" s="1"/>
  <c r="AP83" i="13"/>
  <c r="AP99" i="13" s="1"/>
  <c r="S393" i="3"/>
  <c r="S409" i="3" s="1"/>
  <c r="AG85" i="5"/>
  <c r="AP87" i="13"/>
  <c r="AP103" i="13" s="1"/>
  <c r="BA276" i="3"/>
  <c r="BB276" i="3"/>
  <c r="BD276" i="3"/>
  <c r="BC276" i="3"/>
  <c r="R233" i="13"/>
  <c r="L394" i="3"/>
  <c r="L410" i="3" s="1"/>
  <c r="AD115" i="5"/>
  <c r="AD163" i="5"/>
  <c r="U121" i="10"/>
  <c r="U169" i="10"/>
  <c r="AP82" i="13"/>
  <c r="AP98" i="13" s="1"/>
  <c r="AC117" i="5"/>
  <c r="AC244" i="5" s="1"/>
  <c r="AC165" i="5"/>
  <c r="T245" i="5"/>
  <c r="AU369" i="3"/>
  <c r="X395" i="3"/>
  <c r="X411" i="3" s="1"/>
  <c r="BG500" i="3"/>
  <c r="V118" i="5"/>
  <c r="V245" i="5" s="1"/>
  <c r="V166" i="5"/>
  <c r="AO231" i="13"/>
  <c r="AW210" i="3"/>
  <c r="AW220" i="3"/>
  <c r="AW215" i="3"/>
  <c r="AW218" i="3"/>
  <c r="AW213" i="3"/>
  <c r="AW211" i="3"/>
  <c r="AW216" i="3"/>
  <c r="AW209" i="3"/>
  <c r="AW126" i="3"/>
  <c r="AW253" i="3" s="1"/>
  <c r="AW217" i="3"/>
  <c r="AW219" i="3"/>
  <c r="AW212" i="3"/>
  <c r="V4" i="4" s="1"/>
  <c r="AW214" i="3"/>
  <c r="AX237" i="3"/>
  <c r="N387" i="3"/>
  <c r="N403" i="3" s="1"/>
  <c r="H246" i="5"/>
  <c r="AG220" i="5"/>
  <c r="S385" i="3"/>
  <c r="S401" i="3" s="1"/>
  <c r="U123" i="13"/>
  <c r="U250" i="13" s="1"/>
  <c r="U171" i="13"/>
  <c r="U172" i="13" s="1"/>
  <c r="AN243" i="13"/>
  <c r="F116" i="9"/>
  <c r="F164" i="9"/>
  <c r="AG100" i="5"/>
  <c r="AG211" i="5"/>
  <c r="AG227" i="5" s="1"/>
  <c r="S387" i="3"/>
  <c r="S403" i="3" s="1"/>
  <c r="R248" i="13"/>
  <c r="AE242" i="5"/>
  <c r="AU115" i="3"/>
  <c r="AU242" i="3" s="1"/>
  <c r="AU163" i="3"/>
  <c r="AV4" i="13"/>
  <c r="AO114" i="13"/>
  <c r="AO162" i="13"/>
  <c r="BD485" i="3"/>
  <c r="AH93" i="5"/>
  <c r="AH204" i="5"/>
  <c r="W106" i="10"/>
  <c r="W92" i="10"/>
  <c r="W91" i="10"/>
  <c r="AD116" i="9"/>
  <c r="AD101" i="9"/>
  <c r="AD164" i="9"/>
  <c r="AD165" i="9" s="1"/>
  <c r="S120" i="5"/>
  <c r="S247" i="5" s="1"/>
  <c r="S168" i="5"/>
  <c r="S169" i="5" s="1"/>
  <c r="AY14" i="3"/>
  <c r="AY483" i="3" s="1"/>
  <c r="AY499" i="3" s="1"/>
  <c r="BA4" i="3"/>
  <c r="AO9" i="3"/>
  <c r="AO6" i="3"/>
  <c r="BB460" i="3"/>
  <c r="Y165" i="9"/>
  <c r="D21" i="5"/>
  <c r="AQ289" i="13"/>
  <c r="AQ209" i="13" s="1"/>
  <c r="AQ292" i="13"/>
  <c r="AQ212" i="13" s="1"/>
  <c r="AQ295" i="13"/>
  <c r="AQ215" i="13" s="1"/>
  <c r="AQ293" i="13"/>
  <c r="AQ213" i="13" s="1"/>
  <c r="AQ297" i="13"/>
  <c r="AQ217" i="13" s="1"/>
  <c r="AQ288" i="13"/>
  <c r="AQ208" i="13" s="1"/>
  <c r="AQ287" i="13"/>
  <c r="AQ207" i="13" s="1"/>
  <c r="AQ298" i="13"/>
  <c r="AQ218" i="13" s="1"/>
  <c r="AQ291" i="13"/>
  <c r="AQ211" i="13" s="1"/>
  <c r="AQ294" i="13"/>
  <c r="AQ214" i="13" s="1"/>
  <c r="AQ296" i="13"/>
  <c r="AQ216" i="13" s="1"/>
  <c r="AQ290" i="13"/>
  <c r="AQ210" i="13" s="1"/>
  <c r="AG109" i="5"/>
  <c r="AG157" i="5"/>
  <c r="T103" i="5"/>
  <c r="Z87" i="5"/>
  <c r="Z21" i="5" s="1"/>
  <c r="P123" i="13"/>
  <c r="P250" i="13" s="1"/>
  <c r="P171" i="13"/>
  <c r="P172" i="13" s="1"/>
  <c r="BC485" i="3"/>
  <c r="AN245" i="13"/>
  <c r="K120" i="5"/>
  <c r="K247" i="5" s="1"/>
  <c r="K168" i="5"/>
  <c r="K169" i="5" s="1"/>
  <c r="AR391" i="3"/>
  <c r="AR407" i="3" s="1"/>
  <c r="AU121" i="3"/>
  <c r="AU248" i="3" s="1"/>
  <c r="AU169" i="3"/>
  <c r="M387" i="3"/>
  <c r="M403" i="3" s="1"/>
  <c r="AN239" i="13"/>
  <c r="W21" i="5"/>
  <c r="V104" i="5"/>
  <c r="T394" i="3"/>
  <c r="T410" i="3" s="1"/>
  <c r="P396" i="3"/>
  <c r="P412" i="3" s="1"/>
  <c r="AA172" i="12"/>
  <c r="AT300" i="3"/>
  <c r="AT380" i="3" s="1"/>
  <c r="D234" i="13"/>
  <c r="AS655" i="3"/>
  <c r="AS641" i="3"/>
  <c r="AS659" i="3"/>
  <c r="AS636" i="3"/>
  <c r="AS662" i="3"/>
  <c r="AS654" i="3"/>
  <c r="AS644" i="3"/>
  <c r="AS640" i="3"/>
  <c r="AS647" i="3"/>
  <c r="AS629" i="3"/>
  <c r="AS661" i="3"/>
  <c r="AS653" i="3"/>
  <c r="AS639" i="3"/>
  <c r="AS645" i="3"/>
  <c r="AS638" i="3"/>
  <c r="AS658" i="3"/>
  <c r="AS646" i="3"/>
  <c r="AS642" i="3"/>
  <c r="AS630" i="3"/>
  <c r="AS628" i="3"/>
  <c r="AS660" i="3"/>
  <c r="AS637" i="3"/>
  <c r="AS652" i="3"/>
  <c r="AS631" i="3"/>
  <c r="AS657" i="3"/>
  <c r="AS663" i="3"/>
  <c r="AS643" i="3"/>
  <c r="AS656" i="3"/>
  <c r="AT648" i="3"/>
  <c r="I233" i="12"/>
  <c r="AD242" i="9"/>
  <c r="T391" i="3"/>
  <c r="T407" i="3" s="1"/>
  <c r="R395" i="3"/>
  <c r="R411" i="3" s="1"/>
  <c r="E122" i="10"/>
  <c r="E249" i="10" s="1"/>
  <c r="E170" i="10"/>
  <c r="E171" i="10" s="1"/>
  <c r="AG111" i="5"/>
  <c r="AG238" i="5" s="1"/>
  <c r="AG159" i="5"/>
  <c r="C21" i="5"/>
  <c r="B104" i="5"/>
  <c r="AB102" i="5"/>
  <c r="AB213" i="5"/>
  <c r="AB229" i="5" s="1"/>
  <c r="Q393" i="3"/>
  <c r="Q409" i="3" s="1"/>
  <c r="AV230" i="3"/>
  <c r="AV294" i="3"/>
  <c r="AV374" i="3" s="1"/>
  <c r="T386" i="3"/>
  <c r="T402" i="3" s="1"/>
  <c r="T121" i="10"/>
  <c r="T169" i="10"/>
  <c r="AN242" i="13"/>
  <c r="AU46" i="3"/>
  <c r="AU36" i="3"/>
  <c r="AU40" i="3" s="1"/>
  <c r="BC495" i="3"/>
  <c r="U103" i="5"/>
  <c r="AA87" i="5"/>
  <c r="W121" i="10"/>
  <c r="W169" i="10"/>
  <c r="AH94" i="5"/>
  <c r="AH205" i="5"/>
  <c r="AH221" i="5" s="1"/>
  <c r="AV232" i="3"/>
  <c r="AV296" i="3"/>
  <c r="AV376" i="3" s="1"/>
  <c r="N386" i="3"/>
  <c r="N402" i="3" s="1"/>
  <c r="T232" i="10"/>
  <c r="Y104" i="5"/>
  <c r="AA165" i="9"/>
  <c r="Q106" i="10"/>
  <c r="Q92" i="10"/>
  <c r="Q91" i="10"/>
  <c r="C246" i="5"/>
  <c r="T230" i="5"/>
  <c r="BC497" i="3"/>
  <c r="R107" i="13"/>
  <c r="R92" i="13"/>
  <c r="T248" i="13"/>
  <c r="AR392" i="3"/>
  <c r="AR408" i="3" s="1"/>
  <c r="AN247" i="13"/>
  <c r="AU110" i="3"/>
  <c r="AU23" i="3" s="1"/>
  <c r="AU25" i="3" s="1"/>
  <c r="AU28" i="3" s="1"/>
  <c r="AU26" i="3" s="1"/>
  <c r="AU175" i="3" s="1"/>
  <c r="AU114" i="3"/>
  <c r="AU241" i="3" s="1"/>
  <c r="AU162" i="3"/>
  <c r="AC247" i="11"/>
  <c r="AT397" i="3"/>
  <c r="AU41" i="3"/>
  <c r="AV107" i="3"/>
  <c r="AV106" i="3"/>
  <c r="AV101" i="3"/>
  <c r="AV100" i="3"/>
  <c r="AV103" i="3"/>
  <c r="AV108" i="3"/>
  <c r="AV104" i="3"/>
  <c r="AV109" i="3"/>
  <c r="AV105" i="3"/>
  <c r="AV99" i="3"/>
  <c r="AV102" i="3"/>
  <c r="AV98" i="3"/>
  <c r="Y381" i="3"/>
  <c r="AB391" i="3" s="1"/>
  <c r="AB407" i="3" s="1"/>
  <c r="AO119" i="13"/>
  <c r="AO167" i="13"/>
  <c r="F226" i="9"/>
  <c r="Y396" i="3"/>
  <c r="Y412" i="3" s="1"/>
  <c r="P115" i="9"/>
  <c r="P242" i="9" s="1"/>
  <c r="P163" i="9"/>
  <c r="AC116" i="9"/>
  <c r="AC101" i="9"/>
  <c r="AC164" i="9"/>
  <c r="I122" i="12"/>
  <c r="I170" i="12"/>
  <c r="AU245" i="3"/>
  <c r="AE86" i="5"/>
  <c r="AY279" i="3"/>
  <c r="AZ279" i="3"/>
  <c r="T106" i="10"/>
  <c r="T91" i="10"/>
  <c r="T92" i="10"/>
  <c r="Z123" i="13"/>
  <c r="Z171" i="13"/>
  <c r="O396" i="3"/>
  <c r="O412" i="3" s="1"/>
  <c r="R234" i="13"/>
  <c r="P246" i="5"/>
  <c r="AR385" i="3"/>
  <c r="AR401" i="3" s="1"/>
  <c r="AU120" i="3"/>
  <c r="AU247" i="3" s="1"/>
  <c r="AU168" i="3"/>
  <c r="AS396" i="3"/>
  <c r="AS412" i="3" s="1"/>
  <c r="AS393" i="3"/>
  <c r="AS409" i="3" s="1"/>
  <c r="AS390" i="3"/>
  <c r="AS406" i="3" s="1"/>
  <c r="AS387" i="3"/>
  <c r="AS403" i="3" s="1"/>
  <c r="AS389" i="3"/>
  <c r="AS405" i="3" s="1"/>
  <c r="AS395" i="3"/>
  <c r="AS388" i="3"/>
  <c r="AS404" i="3" s="1"/>
  <c r="AS386" i="3"/>
  <c r="AS402" i="3" s="1"/>
  <c r="AS394" i="3"/>
  <c r="AS410" i="3" s="1"/>
  <c r="AS385" i="3"/>
  <c r="AS401" i="3" s="1"/>
  <c r="AS392" i="3"/>
  <c r="AS408" i="3" s="1"/>
  <c r="AS391" i="3"/>
  <c r="AS407" i="3" s="1"/>
  <c r="C116" i="9"/>
  <c r="C164" i="9"/>
  <c r="BB497" i="3"/>
  <c r="F115" i="9"/>
  <c r="F163" i="9"/>
  <c r="AO112" i="13"/>
  <c r="AO108" i="13"/>
  <c r="AO23" i="13" s="1"/>
  <c r="AO25" i="13" s="1"/>
  <c r="AO28" i="13" s="1"/>
  <c r="AO26" i="13" s="1"/>
  <c r="AO160" i="13"/>
  <c r="AU122" i="3"/>
  <c r="AU249" i="3" s="1"/>
  <c r="AU170" i="3"/>
  <c r="W233" i="10"/>
  <c r="AP89" i="13"/>
  <c r="AP105" i="13" s="1"/>
  <c r="AW266" i="3"/>
  <c r="AU268" i="3"/>
  <c r="U5" i="4"/>
  <c r="U6" i="4" s="1"/>
  <c r="U13" i="4" s="1"/>
  <c r="AV234" i="3"/>
  <c r="AV298" i="3"/>
  <c r="AV378" i="3" s="1"/>
  <c r="N120" i="5"/>
  <c r="N247" i="5" s="1"/>
  <c r="N168" i="5"/>
  <c r="N169" i="5" s="1"/>
  <c r="X234" i="13"/>
  <c r="AO229" i="13"/>
  <c r="H122" i="12"/>
  <c r="H249" i="12" s="1"/>
  <c r="H170" i="12"/>
  <c r="AP81" i="13"/>
  <c r="AP97" i="13" s="1"/>
  <c r="AA117" i="5"/>
  <c r="AA244" i="5" s="1"/>
  <c r="AA165" i="5"/>
  <c r="BE59" i="13"/>
  <c r="BG48" i="13"/>
  <c r="BG59" i="13" s="1"/>
  <c r="S394" i="3"/>
  <c r="S410" i="3" s="1"/>
  <c r="AO115" i="13"/>
  <c r="AO242" i="13" s="1"/>
  <c r="AO163" i="13"/>
  <c r="AB122" i="10"/>
  <c r="AB249" i="10" s="1"/>
  <c r="AB107" i="10"/>
  <c r="AB170" i="10"/>
  <c r="AB171" i="10" s="1"/>
  <c r="T12" i="4"/>
  <c r="T7" i="4" s="1"/>
  <c r="T11" i="4" s="1"/>
  <c r="AH98" i="5"/>
  <c r="AH209" i="5"/>
  <c r="AH225" i="5" s="1"/>
  <c r="AV235" i="3"/>
  <c r="T247" i="10"/>
  <c r="T385" i="3"/>
  <c r="T401" i="3" s="1"/>
  <c r="Y103" i="5"/>
  <c r="Y21" i="5"/>
  <c r="AA243" i="9"/>
  <c r="Q121" i="10"/>
  <c r="Q169" i="10"/>
  <c r="V106" i="10"/>
  <c r="V91" i="10"/>
  <c r="V92" i="10"/>
  <c r="O248" i="10"/>
  <c r="E120" i="5"/>
  <c r="E247" i="5" s="1"/>
  <c r="E168" i="5"/>
  <c r="E169" i="5" s="1"/>
  <c r="N123" i="13"/>
  <c r="N250" i="13" s="1"/>
  <c r="N171" i="13"/>
  <c r="N172" i="13" s="1"/>
  <c r="D241" i="9"/>
  <c r="X122" i="13"/>
  <c r="X170" i="13"/>
  <c r="AY459" i="3"/>
  <c r="Z234" i="13"/>
  <c r="Z250" i="13" s="1"/>
  <c r="E248" i="10"/>
  <c r="AR389" i="3"/>
  <c r="AR405" i="3" s="1"/>
  <c r="AU124" i="3"/>
  <c r="AU251" i="3" s="1"/>
  <c r="AU172" i="3"/>
  <c r="AB248" i="10"/>
  <c r="AE386" i="3"/>
  <c r="AE402" i="3" s="1"/>
  <c r="AE385" i="3"/>
  <c r="AE401" i="3" s="1"/>
  <c r="AE388" i="3"/>
  <c r="AE404" i="3" s="1"/>
  <c r="AE387" i="3"/>
  <c r="AE403" i="3" s="1"/>
  <c r="AE389" i="3"/>
  <c r="AE405" i="3" s="1"/>
  <c r="AE390" i="3"/>
  <c r="AE406" i="3" s="1"/>
  <c r="AE391" i="3"/>
  <c r="AE407" i="3" s="1"/>
  <c r="AE392" i="3"/>
  <c r="AE408" i="3" s="1"/>
  <c r="AE393" i="3"/>
  <c r="AE409" i="3" s="1"/>
  <c r="AE394" i="3"/>
  <c r="AE410" i="3" s="1"/>
  <c r="P100" i="9"/>
  <c r="P85" i="9"/>
  <c r="AU622" i="3"/>
  <c r="AU626" i="3"/>
  <c r="AU625" i="3"/>
  <c r="AU627" i="3"/>
  <c r="AU624" i="3"/>
  <c r="AU621" i="3"/>
  <c r="AU623" i="3"/>
  <c r="AU620" i="3"/>
  <c r="AV632" i="3"/>
  <c r="P385" i="3"/>
  <c r="P401" i="3" s="1"/>
  <c r="V385" i="3"/>
  <c r="V401" i="3" s="1"/>
  <c r="V386" i="3"/>
  <c r="V402" i="3" s="1"/>
  <c r="P386" i="3"/>
  <c r="P402" i="3" s="1"/>
  <c r="V388" i="3"/>
  <c r="V404" i="3" s="1"/>
  <c r="P388" i="3"/>
  <c r="P404" i="3" s="1"/>
  <c r="P387" i="3"/>
  <c r="P403" i="3" s="1"/>
  <c r="V387" i="3"/>
  <c r="V403" i="3" s="1"/>
  <c r="P389" i="3"/>
  <c r="P405" i="3" s="1"/>
  <c r="V389" i="3"/>
  <c r="V405" i="3" s="1"/>
  <c r="P390" i="3"/>
  <c r="P406" i="3" s="1"/>
  <c r="V390" i="3"/>
  <c r="V406" i="3" s="1"/>
  <c r="P393" i="3"/>
  <c r="P409" i="3" s="1"/>
  <c r="V393" i="3"/>
  <c r="V409" i="3" s="1"/>
  <c r="V391" i="3"/>
  <c r="V407" i="3" s="1"/>
  <c r="P391" i="3"/>
  <c r="P407" i="3" s="1"/>
  <c r="V392" i="3"/>
  <c r="V408" i="3" s="1"/>
  <c r="P392" i="3"/>
  <c r="P408" i="3" s="1"/>
  <c r="V394" i="3"/>
  <c r="V410" i="3" s="1"/>
  <c r="P394" i="3"/>
  <c r="P410" i="3" s="1"/>
  <c r="O388" i="3"/>
  <c r="O404" i="3" s="1"/>
  <c r="U388" i="3"/>
  <c r="U404" i="3" s="1"/>
  <c r="N395" i="3"/>
  <c r="N411" i="3" s="1"/>
  <c r="L387" i="3"/>
  <c r="L403" i="3" s="1"/>
  <c r="M391" i="3"/>
  <c r="M407" i="3" s="1"/>
  <c r="O392" i="3"/>
  <c r="O408" i="3" s="1"/>
  <c r="M390" i="3"/>
  <c r="M406" i="3" s="1"/>
  <c r="L388" i="3"/>
  <c r="L404" i="3" s="1"/>
  <c r="L391" i="3"/>
  <c r="L407" i="3" s="1"/>
  <c r="U385" i="3"/>
  <c r="U401" i="3" s="1"/>
  <c r="U392" i="3"/>
  <c r="U408" i="3" s="1"/>
  <c r="P395" i="3"/>
  <c r="P411" i="3" s="1"/>
  <c r="O386" i="3"/>
  <c r="O402" i="3" s="1"/>
  <c r="U386" i="3"/>
  <c r="U402" i="3" s="1"/>
  <c r="O387" i="3"/>
  <c r="O403" i="3" s="1"/>
  <c r="S388" i="3"/>
  <c r="S404" i="3" s="1"/>
  <c r="S392" i="3"/>
  <c r="S408" i="3" s="1"/>
  <c r="O389" i="3"/>
  <c r="O405" i="3" s="1"/>
  <c r="M389" i="3"/>
  <c r="M405" i="3" s="1"/>
  <c r="U389" i="3"/>
  <c r="U405" i="3" s="1"/>
  <c r="L386" i="3"/>
  <c r="L402" i="3" s="1"/>
  <c r="S389" i="3"/>
  <c r="S405" i="3" s="1"/>
  <c r="O385" i="3"/>
  <c r="O401" i="3" s="1"/>
  <c r="L390" i="3"/>
  <c r="L406" i="3" s="1"/>
  <c r="O390" i="3"/>
  <c r="O406" i="3" s="1"/>
  <c r="U391" i="3"/>
  <c r="U407" i="3" s="1"/>
  <c r="S395" i="3"/>
  <c r="S411" i="3" s="1"/>
  <c r="U390" i="3"/>
  <c r="U406" i="3" s="1"/>
  <c r="U394" i="3"/>
  <c r="U410" i="3" s="1"/>
  <c r="L389" i="3"/>
  <c r="L405" i="3" s="1"/>
  <c r="L392" i="3"/>
  <c r="L408" i="3" s="1"/>
  <c r="O391" i="3"/>
  <c r="O407" i="3" s="1"/>
  <c r="L385" i="3"/>
  <c r="L401" i="3" s="1"/>
  <c r="V395" i="3"/>
  <c r="V411" i="3" s="1"/>
  <c r="O395" i="3"/>
  <c r="O411" i="3" s="1"/>
  <c r="U395" i="3"/>
  <c r="U411" i="3" s="1"/>
  <c r="U393" i="3"/>
  <c r="U409" i="3" s="1"/>
  <c r="O393" i="3"/>
  <c r="O409" i="3" s="1"/>
  <c r="S390" i="3"/>
  <c r="S406" i="3" s="1"/>
  <c r="L395" i="3"/>
  <c r="L411" i="3" s="1"/>
  <c r="S391" i="3"/>
  <c r="S407" i="3" s="1"/>
  <c r="AE244" i="5"/>
  <c r="V121" i="10"/>
  <c r="V169" i="10"/>
  <c r="V230" i="5"/>
  <c r="AF100" i="5"/>
  <c r="AF211" i="5"/>
  <c r="AD227" i="9"/>
  <c r="AT493" i="3"/>
  <c r="R122" i="13"/>
  <c r="R170" i="13"/>
  <c r="Y118" i="5"/>
  <c r="Y245" i="5" s="1"/>
  <c r="Y166" i="5"/>
  <c r="O123" i="12"/>
  <c r="O250" i="12" s="1"/>
  <c r="O171" i="12"/>
  <c r="O172" i="12" s="1"/>
  <c r="C120" i="5"/>
  <c r="C247" i="5" s="1"/>
  <c r="C168" i="5"/>
  <c r="C169" i="5" s="1"/>
  <c r="Q100" i="9"/>
  <c r="Q85" i="9"/>
  <c r="AP85" i="13"/>
  <c r="AP101" i="13" s="1"/>
  <c r="B386" i="3"/>
  <c r="B402" i="3" s="1"/>
  <c r="B385" i="3"/>
  <c r="B401" i="3" s="1"/>
  <c r="B387" i="3"/>
  <c r="B403" i="3" s="1"/>
  <c r="B388" i="3"/>
  <c r="B404" i="3" s="1"/>
  <c r="B389" i="3"/>
  <c r="B405" i="3" s="1"/>
  <c r="B391" i="3"/>
  <c r="B407" i="3" s="1"/>
  <c r="B390" i="3"/>
  <c r="B406" i="3" s="1"/>
  <c r="B392" i="3"/>
  <c r="B408" i="3" s="1"/>
  <c r="B394" i="3"/>
  <c r="B410" i="3" s="1"/>
  <c r="B396" i="3"/>
  <c r="B412" i="3" s="1"/>
  <c r="B393" i="3"/>
  <c r="B409" i="3" s="1"/>
  <c r="AJ14" i="13"/>
  <c r="AJ15" i="13" s="1"/>
  <c r="AJ46" i="13" s="1"/>
  <c r="AK6" i="13"/>
  <c r="AK9" i="13"/>
  <c r="AK11" i="13" s="1"/>
  <c r="AK16" i="13" s="1"/>
  <c r="BG279" i="13"/>
  <c r="BE454" i="3"/>
  <c r="BE61" i="3"/>
  <c r="BE480" i="3" s="1"/>
  <c r="BG54" i="3"/>
  <c r="L393" i="3"/>
  <c r="L409" i="3" s="1"/>
  <c r="L120" i="5"/>
  <c r="L247" i="5" s="1"/>
  <c r="L168" i="5"/>
  <c r="L169" i="5" s="1"/>
  <c r="M393" i="3"/>
  <c r="M409" i="3" s="1"/>
  <c r="W248" i="10"/>
  <c r="AH84" i="5"/>
  <c r="AV228" i="3"/>
  <c r="AV292" i="3"/>
  <c r="AV372" i="3" s="1"/>
  <c r="N385" i="3"/>
  <c r="N401" i="3" s="1"/>
  <c r="K165" i="9"/>
  <c r="Q172" i="13"/>
  <c r="U104" i="5"/>
  <c r="V21" i="5"/>
  <c r="AH96" i="5"/>
  <c r="AH207" i="5"/>
  <c r="AH223" i="5" s="1"/>
  <c r="AV233" i="3"/>
  <c r="AV297" i="3"/>
  <c r="AV377" i="3" s="1"/>
  <c r="AB389" i="3"/>
  <c r="AB405" i="3" s="1"/>
  <c r="AB390" i="3"/>
  <c r="AB406" i="3" s="1"/>
  <c r="AB392" i="3"/>
  <c r="AB408" i="3" s="1"/>
  <c r="R394" i="3"/>
  <c r="R410" i="3" s="1"/>
  <c r="Z385" i="3"/>
  <c r="Z401" i="3" s="1"/>
  <c r="Z390" i="3"/>
  <c r="Z406" i="3" s="1"/>
  <c r="X392" i="3"/>
  <c r="X408" i="3" s="1"/>
  <c r="Z396" i="3"/>
  <c r="Z412" i="3" s="1"/>
  <c r="R392" i="3"/>
  <c r="R408" i="3" s="1"/>
  <c r="Z389" i="3"/>
  <c r="Z405" i="3" s="1"/>
  <c r="Y230" i="5"/>
  <c r="R230" i="5"/>
  <c r="AR299" i="13"/>
  <c r="AR39" i="13"/>
  <c r="AR38" i="13" s="1"/>
  <c r="Q232" i="10"/>
  <c r="AN246" i="13"/>
  <c r="H123" i="12"/>
  <c r="H171" i="12"/>
  <c r="AD241" i="9"/>
  <c r="D115" i="9"/>
  <c r="D163" i="9"/>
  <c r="AG172" i="13"/>
  <c r="X233" i="13"/>
  <c r="T107" i="13"/>
  <c r="T92" i="13"/>
  <c r="L396" i="3"/>
  <c r="L412" i="3" s="1"/>
  <c r="M385" i="3"/>
  <c r="M401" i="3" s="1"/>
  <c r="AC386" i="3"/>
  <c r="AC402" i="3" s="1"/>
  <c r="AC385" i="3"/>
  <c r="AC401" i="3" s="1"/>
  <c r="AC387" i="3"/>
  <c r="AC403" i="3" s="1"/>
  <c r="AC389" i="3"/>
  <c r="AC405" i="3" s="1"/>
  <c r="AC394" i="3"/>
  <c r="AC410" i="3" s="1"/>
  <c r="AA248" i="10"/>
  <c r="AR394" i="3"/>
  <c r="AR410" i="3" s="1"/>
  <c r="S396" i="3"/>
  <c r="S412" i="3" s="1"/>
  <c r="AU119" i="3"/>
  <c r="AU246" i="3" s="1"/>
  <c r="AU167" i="3"/>
  <c r="P227" i="9"/>
  <c r="AT474" i="3"/>
  <c r="AT501" i="3"/>
  <c r="AU472" i="3"/>
  <c r="AV472" i="3" s="1"/>
  <c r="AU117" i="3"/>
  <c r="AU244" i="3" s="1"/>
  <c r="AU165" i="3"/>
  <c r="T393" i="3"/>
  <c r="T409" i="3" s="1"/>
  <c r="V232" i="10"/>
  <c r="G123" i="12"/>
  <c r="G171" i="12"/>
  <c r="BB449" i="3"/>
  <c r="BB489" i="3"/>
  <c r="BC449" i="3" s="1"/>
  <c r="AU123" i="3"/>
  <c r="AU250" i="3" s="1"/>
  <c r="AU171" i="3"/>
  <c r="D123" i="13"/>
  <c r="D171" i="13"/>
  <c r="D172" i="13" s="1"/>
  <c r="AZ264" i="3"/>
  <c r="AY264" i="3"/>
  <c r="M386" i="3"/>
  <c r="M402" i="3" s="1"/>
  <c r="G234" i="12"/>
  <c r="AM250" i="13"/>
  <c r="AW281" i="3"/>
  <c r="AX281" i="3"/>
  <c r="AV231" i="3"/>
  <c r="AV295" i="3"/>
  <c r="AV375" i="3" s="1"/>
  <c r="N392" i="3"/>
  <c r="N408" i="3" s="1"/>
  <c r="AT174" i="3"/>
  <c r="C115" i="9"/>
  <c r="C163" i="9"/>
  <c r="AN234" i="13"/>
  <c r="D119" i="5"/>
  <c r="D167" i="5"/>
  <c r="AV236" i="3"/>
  <c r="AT92" i="13"/>
  <c r="AU12" i="13"/>
  <c r="AT33" i="13"/>
  <c r="AN172" i="13"/>
  <c r="AO244" i="13"/>
  <c r="AB105" i="11"/>
  <c r="AB92" i="11"/>
  <c r="R104" i="5"/>
  <c r="S21" i="5"/>
  <c r="Q120" i="5"/>
  <c r="Q247" i="5" s="1"/>
  <c r="Q168" i="5"/>
  <c r="Q169" i="5" s="1"/>
  <c r="H120" i="5"/>
  <c r="H247" i="5" s="1"/>
  <c r="H168" i="5"/>
  <c r="H169" i="5" s="1"/>
  <c r="T387" i="3"/>
  <c r="T403" i="3" s="1"/>
  <c r="T122" i="13"/>
  <c r="T249" i="13" s="1"/>
  <c r="T170" i="13"/>
  <c r="AV289" i="3"/>
  <c r="AV221" i="3"/>
  <c r="AV33" i="3" s="1"/>
  <c r="AV35" i="3" s="1"/>
  <c r="AV44" i="3" s="1"/>
  <c r="AV225" i="3"/>
  <c r="W116" i="9"/>
  <c r="W243" i="9" s="1"/>
  <c r="W164" i="9"/>
  <c r="W165" i="9" s="1"/>
  <c r="N394" i="3"/>
  <c r="N410" i="3" s="1"/>
  <c r="M123" i="12"/>
  <c r="M250" i="12" s="1"/>
  <c r="M171" i="12"/>
  <c r="M172" i="12" s="1"/>
  <c r="R119" i="5"/>
  <c r="R167" i="5"/>
  <c r="AF85" i="5"/>
  <c r="AH85" i="5" s="1"/>
  <c r="BE257" i="3"/>
  <c r="BC257" i="3"/>
  <c r="BD257" i="3"/>
  <c r="AF386" i="3"/>
  <c r="AF402" i="3" s="1"/>
  <c r="AF385" i="3"/>
  <c r="AF401" i="3" s="1"/>
  <c r="AF388" i="3"/>
  <c r="AF404" i="3" s="1"/>
  <c r="AF389" i="3"/>
  <c r="AF405" i="3" s="1"/>
  <c r="AF387" i="3"/>
  <c r="AF403" i="3" s="1"/>
  <c r="AF390" i="3"/>
  <c r="AF406" i="3" s="1"/>
  <c r="AF392" i="3"/>
  <c r="AF408" i="3" s="1"/>
  <c r="AF395" i="3"/>
  <c r="AF411" i="3" s="1"/>
  <c r="AF391" i="3"/>
  <c r="AF407" i="3" s="1"/>
  <c r="AF394" i="3"/>
  <c r="AF410" i="3" s="1"/>
  <c r="AF393" i="3"/>
  <c r="AF409" i="3" s="1"/>
  <c r="X396" i="3"/>
  <c r="X412" i="3" s="1"/>
  <c r="M396" i="3"/>
  <c r="M412" i="3" s="1"/>
  <c r="AZ235" i="13"/>
  <c r="S165" i="9"/>
  <c r="T104" i="5"/>
  <c r="U21" i="5"/>
  <c r="C227" i="9"/>
  <c r="C243" i="9" s="1"/>
  <c r="AU116" i="3"/>
  <c r="AU243" i="3" s="1"/>
  <c r="AU164" i="3"/>
  <c r="AE395" i="3"/>
  <c r="AE411" i="3" s="1"/>
  <c r="K172" i="13"/>
  <c r="AD243" i="5"/>
  <c r="N121" i="10"/>
  <c r="N248" i="10" s="1"/>
  <c r="N169" i="10"/>
  <c r="BF495" i="3"/>
  <c r="BB7" i="3" l="1"/>
  <c r="BC7" i="3" s="1"/>
  <c r="BD7" i="3" s="1"/>
  <c r="BE7" i="3" s="1"/>
  <c r="BF7" i="3" s="1"/>
  <c r="AP228" i="13"/>
  <c r="Q242" i="9"/>
  <c r="I250" i="12"/>
  <c r="BF485" i="3"/>
  <c r="AB388" i="3"/>
  <c r="AB404" i="3" s="1"/>
  <c r="AP225" i="13"/>
  <c r="X249" i="13"/>
  <c r="AO241" i="13"/>
  <c r="Z249" i="11"/>
  <c r="AH86" i="5"/>
  <c r="AH102" i="5" s="1"/>
  <c r="AC165" i="9"/>
  <c r="AP232" i="13"/>
  <c r="H250" i="12"/>
  <c r="AC249" i="11"/>
  <c r="AO250" i="13"/>
  <c r="G172" i="12"/>
  <c r="AP226" i="13"/>
  <c r="AP242" i="13" s="1"/>
  <c r="Q248" i="10"/>
  <c r="AD213" i="5"/>
  <c r="AD229" i="5" s="1"/>
  <c r="R246" i="5"/>
  <c r="AA395" i="3"/>
  <c r="AA411" i="3" s="1"/>
  <c r="AN249" i="13"/>
  <c r="AA392" i="3"/>
  <c r="AA408" i="3" s="1"/>
  <c r="AS411" i="3"/>
  <c r="AO246" i="13"/>
  <c r="AV474" i="3"/>
  <c r="AV501" i="3"/>
  <c r="AA118" i="5"/>
  <c r="AA245" i="5" s="1"/>
  <c r="AA166" i="5"/>
  <c r="BG485" i="3"/>
  <c r="AP229" i="13"/>
  <c r="BF260" i="3"/>
  <c r="BE260" i="3"/>
  <c r="BC260" i="3"/>
  <c r="BD260" i="3"/>
  <c r="BB260" i="3"/>
  <c r="T120" i="5"/>
  <c r="T247" i="5" s="1"/>
  <c r="T168" i="5"/>
  <c r="U120" i="5"/>
  <c r="U247" i="5" s="1"/>
  <c r="U168" i="5"/>
  <c r="Q116" i="9"/>
  <c r="Q243" i="9" s="1"/>
  <c r="Q164" i="9"/>
  <c r="Q165" i="9" s="1"/>
  <c r="AV124" i="3"/>
  <c r="AV251" i="3" s="1"/>
  <c r="AV172" i="3"/>
  <c r="AP5" i="3"/>
  <c r="C242" i="9"/>
  <c r="AN250" i="13"/>
  <c r="AO172" i="13"/>
  <c r="AV119" i="3"/>
  <c r="AV167" i="3"/>
  <c r="AU42" i="3"/>
  <c r="AU413" i="3" s="1"/>
  <c r="AO452" i="3"/>
  <c r="AO19" i="3"/>
  <c r="AO11" i="3"/>
  <c r="AO16" i="3" s="1"/>
  <c r="BC489" i="3"/>
  <c r="AP120" i="13"/>
  <c r="AP247" i="13" s="1"/>
  <c r="AP168" i="13"/>
  <c r="AV120" i="3"/>
  <c r="AV247" i="3" s="1"/>
  <c r="AV168" i="3"/>
  <c r="AD245" i="5"/>
  <c r="AZ14" i="3"/>
  <c r="AZ483" i="3" s="1"/>
  <c r="AZ499" i="3" s="1"/>
  <c r="BB4" i="3"/>
  <c r="AV284" i="3"/>
  <c r="V12" i="4" s="1"/>
  <c r="AW235" i="3"/>
  <c r="AG101" i="5"/>
  <c r="AG212" i="5"/>
  <c r="AG228" i="5" s="1"/>
  <c r="D120" i="5"/>
  <c r="D247" i="5" s="1"/>
  <c r="D168" i="5"/>
  <c r="D169" i="5" s="1"/>
  <c r="AB394" i="3"/>
  <c r="AB410" i="3" s="1"/>
  <c r="AQ84" i="13"/>
  <c r="AQ100" i="13" s="1"/>
  <c r="AW233" i="3"/>
  <c r="AW297" i="3"/>
  <c r="AW377" i="3" s="1"/>
  <c r="AO249" i="13"/>
  <c r="AZ459" i="3"/>
  <c r="AA390" i="3"/>
  <c r="AA406" i="3" s="1"/>
  <c r="AD117" i="5"/>
  <c r="AD244" i="5" s="1"/>
  <c r="AD165" i="5"/>
  <c r="N122" i="10"/>
  <c r="N249" i="10" s="1"/>
  <c r="N170" i="10"/>
  <c r="N171" i="10" s="1"/>
  <c r="AP118" i="13"/>
  <c r="AP166" i="13"/>
  <c r="BA263" i="3"/>
  <c r="BB263" i="3"/>
  <c r="AP233" i="13"/>
  <c r="AP119" i="13"/>
  <c r="AP167" i="13"/>
  <c r="P116" i="9"/>
  <c r="P243" i="9" s="1"/>
  <c r="P164" i="9"/>
  <c r="P165" i="9" s="1"/>
  <c r="Z395" i="3"/>
  <c r="Z411" i="3" s="1"/>
  <c r="R120" i="5"/>
  <c r="R247" i="5" s="1"/>
  <c r="R168" i="5"/>
  <c r="R169" i="5" s="1"/>
  <c r="AB393" i="3"/>
  <c r="AB409" i="3" s="1"/>
  <c r="Z172" i="13"/>
  <c r="AU397" i="3"/>
  <c r="AV41" i="3"/>
  <c r="Y120" i="5"/>
  <c r="Y247" i="5" s="1"/>
  <c r="Y168" i="5"/>
  <c r="AQ91" i="13"/>
  <c r="AQ107" i="13" s="1"/>
  <c r="AW102" i="3"/>
  <c r="AW106" i="3"/>
  <c r="AW101" i="3"/>
  <c r="AW109" i="3"/>
  <c r="AW100" i="3"/>
  <c r="AW104" i="3"/>
  <c r="AW108" i="3"/>
  <c r="AW103" i="3"/>
  <c r="AW107" i="3"/>
  <c r="AW105" i="3"/>
  <c r="AW98" i="3"/>
  <c r="AW99" i="3"/>
  <c r="AF102" i="5"/>
  <c r="AF213" i="5"/>
  <c r="AF229" i="5" s="1"/>
  <c r="AO240" i="13"/>
  <c r="AH112" i="5"/>
  <c r="AH160" i="5"/>
  <c r="BA235" i="13"/>
  <c r="AP122" i="13"/>
  <c r="AP170" i="13"/>
  <c r="AY461" i="3"/>
  <c r="AV299" i="3"/>
  <c r="AV379" i="3" s="1"/>
  <c r="AO245" i="13"/>
  <c r="AQ87" i="13"/>
  <c r="AQ103" i="13" s="1"/>
  <c r="BA459" i="3"/>
  <c r="BB459" i="3" s="1"/>
  <c r="BC459" i="3" s="1"/>
  <c r="AP227" i="13"/>
  <c r="AH114" i="5"/>
  <c r="AH241" i="5" s="1"/>
  <c r="AH162" i="5"/>
  <c r="F242" i="9"/>
  <c r="AT396" i="3"/>
  <c r="AT412" i="3" s="1"/>
  <c r="AT393" i="3"/>
  <c r="AT409" i="3" s="1"/>
  <c r="AT390" i="3"/>
  <c r="AT406" i="3" s="1"/>
  <c r="AT387" i="3"/>
  <c r="AT403" i="3" s="1"/>
  <c r="AT394" i="3"/>
  <c r="AT410" i="3" s="1"/>
  <c r="AT395" i="3"/>
  <c r="AT411" i="3" s="1"/>
  <c r="AT388" i="3"/>
  <c r="AT404" i="3" s="1"/>
  <c r="AT386" i="3"/>
  <c r="AT402" i="3" s="1"/>
  <c r="AT389" i="3"/>
  <c r="AT405" i="3" s="1"/>
  <c r="AT385" i="3"/>
  <c r="AT401" i="3" s="1"/>
  <c r="AT392" i="3"/>
  <c r="AT408" i="3" s="1"/>
  <c r="AT391" i="3"/>
  <c r="AT407" i="3" s="1"/>
  <c r="T248" i="10"/>
  <c r="AQ80" i="13"/>
  <c r="AQ96" i="13" s="1"/>
  <c r="AW289" i="3"/>
  <c r="AW221" i="3"/>
  <c r="AW33" i="3" s="1"/>
  <c r="AW35" i="3" s="1"/>
  <c r="AW44" i="3" s="1"/>
  <c r="AW225" i="3"/>
  <c r="AP114" i="13"/>
  <c r="AP241" i="13" s="1"/>
  <c r="AP162" i="13"/>
  <c r="AP115" i="13"/>
  <c r="AP163" i="13"/>
  <c r="Z118" i="5"/>
  <c r="Z245" i="5" s="1"/>
  <c r="Z166" i="5"/>
  <c r="AC243" i="9"/>
  <c r="U119" i="5"/>
  <c r="U246" i="5" s="1"/>
  <c r="U167" i="5"/>
  <c r="Y119" i="5"/>
  <c r="Y246" i="5" s="1"/>
  <c r="Y167" i="5"/>
  <c r="V120" i="5"/>
  <c r="V247" i="5" s="1"/>
  <c r="V168" i="5"/>
  <c r="I249" i="12"/>
  <c r="AB121" i="11"/>
  <c r="AB248" i="11" s="1"/>
  <c r="AB169" i="11"/>
  <c r="AB171" i="11" s="1"/>
  <c r="AB107" i="11"/>
  <c r="AB23" i="11" s="1"/>
  <c r="AB25" i="11" s="1"/>
  <c r="AB28" i="11" s="1"/>
  <c r="AB26" i="11" s="1"/>
  <c r="T122" i="10"/>
  <c r="T249" i="10" s="1"/>
  <c r="T170" i="10"/>
  <c r="T171" i="10" s="1"/>
  <c r="AT301" i="3"/>
  <c r="AT381" i="3" s="1"/>
  <c r="AQ86" i="13"/>
  <c r="AQ102" i="13" s="1"/>
  <c r="F165" i="9"/>
  <c r="AW227" i="3"/>
  <c r="AW291" i="3"/>
  <c r="AW371" i="3" s="1"/>
  <c r="AH113" i="5"/>
  <c r="AH240" i="5" s="1"/>
  <c r="AH161" i="5"/>
  <c r="AY124" i="13"/>
  <c r="AX251" i="13"/>
  <c r="AC118" i="5"/>
  <c r="AC245" i="5" s="1"/>
  <c r="AC166" i="5"/>
  <c r="Z103" i="5"/>
  <c r="Z88" i="5"/>
  <c r="Z230" i="5"/>
  <c r="BE495" i="3"/>
  <c r="AS299" i="13"/>
  <c r="AS39" i="13"/>
  <c r="AS38" i="13" s="1"/>
  <c r="AO248" i="13"/>
  <c r="AV123" i="3"/>
  <c r="AV250" i="3" s="1"/>
  <c r="AV171" i="3"/>
  <c r="AH115" i="5"/>
  <c r="AH242" i="5" s="1"/>
  <c r="AH163" i="5"/>
  <c r="AH111" i="5"/>
  <c r="AH159" i="5"/>
  <c r="AT659" i="3"/>
  <c r="AT662" i="3"/>
  <c r="AT654" i="3"/>
  <c r="AT644" i="3"/>
  <c r="AT640" i="3"/>
  <c r="AT658" i="3"/>
  <c r="AT647" i="3"/>
  <c r="AT661" i="3"/>
  <c r="AT653" i="3"/>
  <c r="AT639" i="3"/>
  <c r="AT643" i="3"/>
  <c r="AT645" i="3"/>
  <c r="AT641" i="3"/>
  <c r="AT638" i="3"/>
  <c r="AT646" i="3"/>
  <c r="AT642" i="3"/>
  <c r="AT630" i="3"/>
  <c r="AT663" i="3"/>
  <c r="AT655" i="3"/>
  <c r="AT628" i="3"/>
  <c r="AT660" i="3"/>
  <c r="AT637" i="3"/>
  <c r="AT652" i="3"/>
  <c r="AT631" i="3"/>
  <c r="AT629" i="3"/>
  <c r="AT636" i="3"/>
  <c r="AT657" i="3"/>
  <c r="AT656" i="3"/>
  <c r="AU648" i="3"/>
  <c r="Z165" i="9"/>
  <c r="X123" i="13"/>
  <c r="X250" i="13" s="1"/>
  <c r="X171" i="13"/>
  <c r="X172" i="13" s="1"/>
  <c r="AU474" i="3"/>
  <c r="AU501" i="3"/>
  <c r="AW472" i="3"/>
  <c r="AX472" i="3" s="1"/>
  <c r="AP113" i="13"/>
  <c r="AP161" i="13"/>
  <c r="AL5" i="13"/>
  <c r="AV117" i="3"/>
  <c r="AV244" i="3" s="1"/>
  <c r="AV165" i="3"/>
  <c r="T123" i="13"/>
  <c r="T250" i="13" s="1"/>
  <c r="T171" i="13"/>
  <c r="T172" i="13" s="1"/>
  <c r="AQ83" i="13"/>
  <c r="AQ99" i="13" s="1"/>
  <c r="AN478" i="3"/>
  <c r="AN464" i="3"/>
  <c r="AN463" i="3"/>
  <c r="AW228" i="3"/>
  <c r="AW292" i="3"/>
  <c r="AW372" i="3" s="1"/>
  <c r="AW232" i="3"/>
  <c r="AW296" i="3"/>
  <c r="AW376" i="3" s="1"/>
  <c r="AD386" i="3"/>
  <c r="AD402" i="3" s="1"/>
  <c r="AD385" i="3"/>
  <c r="AD401" i="3" s="1"/>
  <c r="AD387" i="3"/>
  <c r="AD403" i="3" s="1"/>
  <c r="Z388" i="3"/>
  <c r="Z404" i="3" s="1"/>
  <c r="AD388" i="3"/>
  <c r="AD404" i="3" s="1"/>
  <c r="AD389" i="3"/>
  <c r="AD405" i="3" s="1"/>
  <c r="AD390" i="3"/>
  <c r="AD406" i="3" s="1"/>
  <c r="AD391" i="3"/>
  <c r="AD407" i="3" s="1"/>
  <c r="AD392" i="3"/>
  <c r="AD408" i="3" s="1"/>
  <c r="AD394" i="3"/>
  <c r="AD410" i="3" s="1"/>
  <c r="Z392" i="3"/>
  <c r="Z408" i="3" s="1"/>
  <c r="AD393" i="3"/>
  <c r="AD409" i="3" s="1"/>
  <c r="Z391" i="3"/>
  <c r="Z407" i="3" s="1"/>
  <c r="AC396" i="3"/>
  <c r="AC412" i="3" s="1"/>
  <c r="AA389" i="3"/>
  <c r="AA405" i="3" s="1"/>
  <c r="AD396" i="3"/>
  <c r="AD412" i="3" s="1"/>
  <c r="AB396" i="3"/>
  <c r="AB412" i="3" s="1"/>
  <c r="AA394" i="3"/>
  <c r="AA410" i="3" s="1"/>
  <c r="Z386" i="3"/>
  <c r="Z402" i="3" s="1"/>
  <c r="AB395" i="3"/>
  <c r="AB411" i="3" s="1"/>
  <c r="Z394" i="3"/>
  <c r="Z410" i="3" s="1"/>
  <c r="AA386" i="3"/>
  <c r="AA402" i="3" s="1"/>
  <c r="AA387" i="3"/>
  <c r="AA403" i="3" s="1"/>
  <c r="AA393" i="3"/>
  <c r="AA409" i="3" s="1"/>
  <c r="AA388" i="3"/>
  <c r="AA404" i="3" s="1"/>
  <c r="AA396" i="3"/>
  <c r="AA412" i="3" s="1"/>
  <c r="Z393" i="3"/>
  <c r="Z409" i="3" s="1"/>
  <c r="AA391" i="3"/>
  <c r="AA407" i="3" s="1"/>
  <c r="Z387" i="3"/>
  <c r="Z403" i="3" s="1"/>
  <c r="AW229" i="3"/>
  <c r="AW293" i="3"/>
  <c r="AW373" i="3" s="1"/>
  <c r="AC393" i="3"/>
  <c r="AC409" i="3" s="1"/>
  <c r="AB387" i="3"/>
  <c r="AB403" i="3" s="1"/>
  <c r="AX267" i="3"/>
  <c r="AW267" i="3"/>
  <c r="AD395" i="3"/>
  <c r="AD411" i="3" s="1"/>
  <c r="AQ85" i="13"/>
  <c r="AQ101" i="13" s="1"/>
  <c r="W122" i="10"/>
  <c r="W249" i="10" s="1"/>
  <c r="W170" i="10"/>
  <c r="W171" i="10" s="1"/>
  <c r="AW234" i="3"/>
  <c r="AW298" i="3"/>
  <c r="AW378" i="3" s="1"/>
  <c r="U248" i="10"/>
  <c r="AB87" i="5"/>
  <c r="AV450" i="3"/>
  <c r="AV451" i="3" s="1"/>
  <c r="AV490" i="3"/>
  <c r="AC87" i="5"/>
  <c r="AD118" i="5"/>
  <c r="AD166" i="5"/>
  <c r="AH238" i="5"/>
  <c r="AP230" i="13"/>
  <c r="AP116" i="13"/>
  <c r="AP164" i="13"/>
  <c r="AY280" i="3"/>
  <c r="AZ280" i="3"/>
  <c r="V248" i="10"/>
  <c r="AH237" i="5"/>
  <c r="AQ225" i="13"/>
  <c r="AQ82" i="13"/>
  <c r="AQ98" i="13" s="1"/>
  <c r="AW231" i="3"/>
  <c r="AW295" i="3"/>
  <c r="AW375" i="3" s="1"/>
  <c r="V119" i="5"/>
  <c r="V246" i="5" s="1"/>
  <c r="V167" i="5"/>
  <c r="V5" i="4"/>
  <c r="V6" i="4" s="1"/>
  <c r="V13" i="4" s="1"/>
  <c r="U122" i="10"/>
  <c r="U249" i="10" s="1"/>
  <c r="U170" i="10"/>
  <c r="U171" i="10" s="1"/>
  <c r="AH101" i="5"/>
  <c r="AH212" i="5"/>
  <c r="AH228" i="5" s="1"/>
  <c r="AP224" i="13"/>
  <c r="AF101" i="5"/>
  <c r="AF212" i="5"/>
  <c r="AF228" i="5" s="1"/>
  <c r="AV122" i="3"/>
  <c r="AV249" i="3" s="1"/>
  <c r="AV170" i="3"/>
  <c r="AW230" i="3"/>
  <c r="AW294" i="3"/>
  <c r="AW374" i="3" s="1"/>
  <c r="BD258" i="3"/>
  <c r="BE258" i="3"/>
  <c r="AU299" i="3"/>
  <c r="AX282" i="3"/>
  <c r="AU284" i="3"/>
  <c r="AW282" i="3"/>
  <c r="AG116" i="5"/>
  <c r="AG243" i="5" s="1"/>
  <c r="AG164" i="5"/>
  <c r="AB386" i="3"/>
  <c r="AB402" i="3" s="1"/>
  <c r="AB245" i="5"/>
  <c r="AV369" i="3"/>
  <c r="AT219" i="13"/>
  <c r="AT35" i="13"/>
  <c r="AT41" i="13" s="1"/>
  <c r="AT36" i="13" s="1"/>
  <c r="AC391" i="3"/>
  <c r="AC407" i="3" s="1"/>
  <c r="AB385" i="3"/>
  <c r="AB401" i="3" s="1"/>
  <c r="AD243" i="9"/>
  <c r="V122" i="10"/>
  <c r="V249" i="10" s="1"/>
  <c r="V170" i="10"/>
  <c r="V171" i="10" s="1"/>
  <c r="AY265" i="3"/>
  <c r="AZ265" i="3"/>
  <c r="AV114" i="3"/>
  <c r="AV241" i="3" s="1"/>
  <c r="AV110" i="3"/>
  <c r="AV23" i="3" s="1"/>
  <c r="AV25" i="3" s="1"/>
  <c r="AV28" i="3" s="1"/>
  <c r="AV26" i="3" s="1"/>
  <c r="AV175" i="3" s="1"/>
  <c r="AV162" i="3"/>
  <c r="AH110" i="5"/>
  <c r="AH158" i="5"/>
  <c r="AB118" i="5"/>
  <c r="AB166" i="5"/>
  <c r="BG282" i="13"/>
  <c r="AH220" i="5"/>
  <c r="AW236" i="3"/>
  <c r="AU493" i="3"/>
  <c r="AP112" i="13"/>
  <c r="AP108" i="13"/>
  <c r="AP23" i="13" s="1"/>
  <c r="AP25" i="13" s="1"/>
  <c r="AP28" i="13" s="1"/>
  <c r="AP26" i="13" s="1"/>
  <c r="AP160" i="13"/>
  <c r="AC395" i="3"/>
  <c r="AC411" i="3" s="1"/>
  <c r="T119" i="5"/>
  <c r="T246" i="5" s="1"/>
  <c r="T167" i="5"/>
  <c r="AV116" i="3"/>
  <c r="AV243" i="3" s="1"/>
  <c r="AV164" i="3"/>
  <c r="AH100" i="5"/>
  <c r="AH211" i="5"/>
  <c r="AH227" i="5" s="1"/>
  <c r="AV246" i="3"/>
  <c r="AQ90" i="13"/>
  <c r="AQ106" i="13" s="1"/>
  <c r="AQ88" i="13"/>
  <c r="AQ104" i="13" s="1"/>
  <c r="AV46" i="3"/>
  <c r="AV36" i="3"/>
  <c r="AV40" i="3" s="1"/>
  <c r="AU92" i="13"/>
  <c r="AV12" i="13"/>
  <c r="AU33" i="13"/>
  <c r="BB278" i="3"/>
  <c r="BA278" i="3"/>
  <c r="AV118" i="3"/>
  <c r="AV245" i="3" s="1"/>
  <c r="AV166" i="3"/>
  <c r="AH109" i="5"/>
  <c r="AH157" i="5"/>
  <c r="AW226" i="3"/>
  <c r="AW290" i="3"/>
  <c r="AW370" i="3" s="1"/>
  <c r="AP223" i="13"/>
  <c r="AP239" i="13" s="1"/>
  <c r="AC248" i="11"/>
  <c r="B119" i="5"/>
  <c r="B246" i="5" s="1"/>
  <c r="B167" i="5"/>
  <c r="AW4" i="13"/>
  <c r="BD275" i="3"/>
  <c r="BF275" i="3"/>
  <c r="BC275" i="3"/>
  <c r="BE275" i="3"/>
  <c r="AX210" i="3"/>
  <c r="AX220" i="3"/>
  <c r="AX215" i="3"/>
  <c r="AX218" i="3"/>
  <c r="AX213" i="3"/>
  <c r="AX216" i="3"/>
  <c r="AX211" i="3"/>
  <c r="AX209" i="3"/>
  <c r="W4" i="4" s="1"/>
  <c r="AX217" i="3"/>
  <c r="AX219" i="3"/>
  <c r="AX212" i="3"/>
  <c r="AX214" i="3"/>
  <c r="AX126" i="3"/>
  <c r="AY237" i="3"/>
  <c r="AT7" i="13"/>
  <c r="Q122" i="10"/>
  <c r="Q249" i="10" s="1"/>
  <c r="Q170" i="10"/>
  <c r="Q171" i="10" s="1"/>
  <c r="AQ89" i="13"/>
  <c r="AQ105" i="13" s="1"/>
  <c r="U12" i="4"/>
  <c r="U7" i="4" s="1"/>
  <c r="U11" i="4" s="1"/>
  <c r="H172" i="12"/>
  <c r="C165" i="9"/>
  <c r="AQ224" i="13"/>
  <c r="AQ81" i="13"/>
  <c r="AQ97" i="13" s="1"/>
  <c r="AO239" i="13"/>
  <c r="AU174" i="3"/>
  <c r="AC392" i="3"/>
  <c r="AC408" i="3" s="1"/>
  <c r="G250" i="12"/>
  <c r="AC390" i="3"/>
  <c r="AC406" i="3" s="1"/>
  <c r="AC388" i="3"/>
  <c r="AC404" i="3" s="1"/>
  <c r="AF227" i="5"/>
  <c r="AP121" i="13"/>
  <c r="AP248" i="13" s="1"/>
  <c r="AP169" i="13"/>
  <c r="AV115" i="3"/>
  <c r="AV242" i="3" s="1"/>
  <c r="AV163" i="3"/>
  <c r="B120" i="5"/>
  <c r="B247" i="5" s="1"/>
  <c r="B168" i="5"/>
  <c r="B169" i="5" s="1"/>
  <c r="D250" i="13"/>
  <c r="AO247" i="13"/>
  <c r="P123" i="12"/>
  <c r="P250" i="12" s="1"/>
  <c r="P171" i="12"/>
  <c r="P172" i="12" s="1"/>
  <c r="AP234" i="13"/>
  <c r="BG497" i="3"/>
  <c r="AV125" i="3"/>
  <c r="AV252" i="3" s="1"/>
  <c r="AV173" i="3"/>
  <c r="AR292" i="13"/>
  <c r="AR212" i="13" s="1"/>
  <c r="AR295" i="13"/>
  <c r="AR215" i="13" s="1"/>
  <c r="AR298" i="13"/>
  <c r="AR218" i="13" s="1"/>
  <c r="AR287" i="13"/>
  <c r="AR207" i="13" s="1"/>
  <c r="AR293" i="13"/>
  <c r="AR213" i="13" s="1"/>
  <c r="AR297" i="13"/>
  <c r="AR217" i="13" s="1"/>
  <c r="AR289" i="13"/>
  <c r="AR209" i="13" s="1"/>
  <c r="AR291" i="13"/>
  <c r="AR211" i="13" s="1"/>
  <c r="AR294" i="13"/>
  <c r="AR214" i="13" s="1"/>
  <c r="AR296" i="13"/>
  <c r="AR216" i="13" s="1"/>
  <c r="AR288" i="13"/>
  <c r="AR208" i="13" s="1"/>
  <c r="AR290" i="13"/>
  <c r="AR210" i="13" s="1"/>
  <c r="AH239" i="5"/>
  <c r="BG454" i="3"/>
  <c r="BG61" i="3"/>
  <c r="BG480" i="3" s="1"/>
  <c r="AP117" i="13"/>
  <c r="AP244" i="13" s="1"/>
  <c r="AP165" i="13"/>
  <c r="AF116" i="5"/>
  <c r="AF164" i="5"/>
  <c r="AV622" i="3"/>
  <c r="AV626" i="3"/>
  <c r="AV621" i="3"/>
  <c r="AV625" i="3"/>
  <c r="AV620" i="3"/>
  <c r="AV623" i="3"/>
  <c r="AV627" i="3"/>
  <c r="AV624" i="3"/>
  <c r="AW632" i="3"/>
  <c r="AE102" i="5"/>
  <c r="AE213" i="5"/>
  <c r="AV121" i="3"/>
  <c r="AV248" i="3" s="1"/>
  <c r="AV169" i="3"/>
  <c r="R123" i="13"/>
  <c r="R250" i="13" s="1"/>
  <c r="R171" i="13"/>
  <c r="R172" i="13" s="1"/>
  <c r="AA103" i="5"/>
  <c r="AA214" i="5"/>
  <c r="AA230" i="5" s="1"/>
  <c r="AA88" i="5"/>
  <c r="AG236" i="5"/>
  <c r="R249" i="13"/>
  <c r="D246" i="5"/>
  <c r="AP123" i="13"/>
  <c r="AP171" i="13"/>
  <c r="I172" i="12"/>
  <c r="Z121" i="11"/>
  <c r="Z248" i="11" s="1"/>
  <c r="Z169" i="11"/>
  <c r="Z171" i="11" s="1"/>
  <c r="Z107" i="11"/>
  <c r="Z23" i="11" s="1"/>
  <c r="Z25" i="11" s="1"/>
  <c r="Z28" i="11" s="1"/>
  <c r="Z26" i="11" s="1"/>
  <c r="AG86" i="5"/>
  <c r="BC460" i="3"/>
  <c r="BG7" i="3" l="1"/>
  <c r="AF243" i="5"/>
  <c r="AP245" i="13"/>
  <c r="AP240" i="13"/>
  <c r="AH213" i="5"/>
  <c r="AH229" i="5" s="1"/>
  <c r="AQ223" i="13"/>
  <c r="AH236" i="5"/>
  <c r="AV42" i="3"/>
  <c r="AV413" i="3" s="1"/>
  <c r="AP249" i="13"/>
  <c r="BC461" i="3"/>
  <c r="AQ227" i="13"/>
  <c r="AR83" i="13"/>
  <c r="AR99" i="13" s="1"/>
  <c r="AW122" i="3"/>
  <c r="AW249" i="3" s="1"/>
  <c r="AW170" i="3"/>
  <c r="AQ232" i="13"/>
  <c r="AF117" i="5"/>
  <c r="AF244" i="5" s="1"/>
  <c r="AF165" i="5"/>
  <c r="AQ229" i="13"/>
  <c r="AQ245" i="13" s="1"/>
  <c r="Y169" i="5"/>
  <c r="BC262" i="3"/>
  <c r="BD262" i="3"/>
  <c r="AQ122" i="13"/>
  <c r="AQ170" i="13"/>
  <c r="AW124" i="3"/>
  <c r="AW172" i="3"/>
  <c r="BG274" i="3"/>
  <c r="BE274" i="3"/>
  <c r="BF274" i="3"/>
  <c r="AE118" i="5"/>
  <c r="AE166" i="5"/>
  <c r="AQ123" i="13"/>
  <c r="AQ171" i="13"/>
  <c r="BB235" i="13"/>
  <c r="AH117" i="5"/>
  <c r="AH165" i="5"/>
  <c r="AO494" i="3"/>
  <c r="AO496" i="3" s="1"/>
  <c r="AO465" i="3"/>
  <c r="AR89" i="13"/>
  <c r="AR105" i="13" s="1"/>
  <c r="AR232" i="13"/>
  <c r="BC277" i="3"/>
  <c r="BD277" i="3"/>
  <c r="BB279" i="3"/>
  <c r="BA279" i="3"/>
  <c r="Z119" i="5"/>
  <c r="Z246" i="5" s="1"/>
  <c r="Z167" i="5"/>
  <c r="AW622" i="3"/>
  <c r="AW626" i="3"/>
  <c r="AW621" i="3"/>
  <c r="AW620" i="3"/>
  <c r="AW623" i="3"/>
  <c r="AW625" i="3"/>
  <c r="AW627" i="3"/>
  <c r="AW624" i="3"/>
  <c r="AX632" i="3"/>
  <c r="AQ228" i="13"/>
  <c r="AR233" i="13"/>
  <c r="AR90" i="13"/>
  <c r="AR106" i="13" s="1"/>
  <c r="AX4" i="13"/>
  <c r="AR86" i="13"/>
  <c r="AR102" i="13" s="1"/>
  <c r="AY220" i="3"/>
  <c r="AY215" i="3"/>
  <c r="AY218" i="3"/>
  <c r="AY213" i="3"/>
  <c r="AY253" i="3"/>
  <c r="AY211" i="3"/>
  <c r="AY209" i="3"/>
  <c r="AY217" i="3"/>
  <c r="AY219" i="3"/>
  <c r="AY212" i="3"/>
  <c r="AY214" i="3"/>
  <c r="AY216" i="3"/>
  <c r="AY210" i="3"/>
  <c r="AY126" i="3"/>
  <c r="AZ237" i="3"/>
  <c r="AY281" i="3"/>
  <c r="AZ281" i="3"/>
  <c r="AP246" i="13"/>
  <c r="AV397" i="3"/>
  <c r="AW41" i="3"/>
  <c r="AQ115" i="13"/>
  <c r="AQ163" i="13"/>
  <c r="AX226" i="3"/>
  <c r="AX290" i="3"/>
  <c r="AX370" i="3" s="1"/>
  <c r="AP9" i="3"/>
  <c r="AP6" i="3"/>
  <c r="AQ121" i="13"/>
  <c r="AQ169" i="13"/>
  <c r="AX474" i="3"/>
  <c r="AY472" i="3"/>
  <c r="AX501" i="3"/>
  <c r="AG102" i="5"/>
  <c r="AG213" i="5"/>
  <c r="AX283" i="3"/>
  <c r="AW283" i="3"/>
  <c r="AZ124" i="13"/>
  <c r="AY251" i="13"/>
  <c r="AX228" i="3"/>
  <c r="AX292" i="3"/>
  <c r="AX372" i="3" s="1"/>
  <c r="AK14" i="13"/>
  <c r="AK15" i="13" s="1"/>
  <c r="AK46" i="13" s="1"/>
  <c r="AL6" i="13"/>
  <c r="AL9" i="13"/>
  <c r="AL11" i="13" s="1"/>
  <c r="AL16" i="13" s="1"/>
  <c r="BB461" i="3"/>
  <c r="AW241" i="3"/>
  <c r="AQ226" i="13"/>
  <c r="AS292" i="13"/>
  <c r="AS212" i="13" s="1"/>
  <c r="AS295" i="13"/>
  <c r="AS215" i="13" s="1"/>
  <c r="AS298" i="13"/>
  <c r="AS218" i="13" s="1"/>
  <c r="AS287" i="13"/>
  <c r="AS207" i="13" s="1"/>
  <c r="AS297" i="13"/>
  <c r="AS217" i="13" s="1"/>
  <c r="AS289" i="13"/>
  <c r="AS209" i="13" s="1"/>
  <c r="AS291" i="13"/>
  <c r="AS211" i="13" s="1"/>
  <c r="AS293" i="13"/>
  <c r="AS213" i="13" s="1"/>
  <c r="AS296" i="13"/>
  <c r="AS216" i="13" s="1"/>
  <c r="AS288" i="13"/>
  <c r="AS208" i="13" s="1"/>
  <c r="AS294" i="13"/>
  <c r="AS214" i="13" s="1"/>
  <c r="AS290" i="13"/>
  <c r="AS210" i="13" s="1"/>
  <c r="AW125" i="3"/>
  <c r="AW252" i="3" s="1"/>
  <c r="AW173" i="3"/>
  <c r="BD449" i="3"/>
  <c r="BD489" i="3"/>
  <c r="BE449" i="3" s="1"/>
  <c r="BE489" i="3"/>
  <c r="AQ118" i="13"/>
  <c r="AQ166" i="13"/>
  <c r="AQ234" i="13"/>
  <c r="AU7" i="13"/>
  <c r="AY266" i="3"/>
  <c r="AW268" i="3"/>
  <c r="AZ266" i="3"/>
  <c r="AG117" i="5"/>
  <c r="AG244" i="5" s="1"/>
  <c r="AG165" i="5"/>
  <c r="AU379" i="3"/>
  <c r="AU300" i="3"/>
  <c r="AU380" i="3" s="1"/>
  <c r="AW46" i="3"/>
  <c r="AW36" i="3"/>
  <c r="AW40" i="3" s="1"/>
  <c r="AF245" i="5"/>
  <c r="AW251" i="3"/>
  <c r="AA119" i="5"/>
  <c r="AA167" i="5"/>
  <c r="AX231" i="3"/>
  <c r="AX295" i="3"/>
  <c r="AX375" i="3" s="1"/>
  <c r="AV493" i="3"/>
  <c r="AW116" i="3"/>
  <c r="AW243" i="3" s="1"/>
  <c r="AW164" i="3"/>
  <c r="AW117" i="3"/>
  <c r="AW244" i="3" s="1"/>
  <c r="AW165" i="3"/>
  <c r="AA21" i="5"/>
  <c r="Z104" i="5"/>
  <c r="Z231" i="5"/>
  <c r="AR87" i="13"/>
  <c r="AR103" i="13" s="1"/>
  <c r="AU396" i="3"/>
  <c r="AU393" i="3"/>
  <c r="AU409" i="3" s="1"/>
  <c r="AU390" i="3"/>
  <c r="AU406" i="3" s="1"/>
  <c r="AU387" i="3"/>
  <c r="AU403" i="3" s="1"/>
  <c r="AU394" i="3"/>
  <c r="AU410" i="3" s="1"/>
  <c r="AU391" i="3"/>
  <c r="AU407" i="3" s="1"/>
  <c r="AU395" i="3"/>
  <c r="AU388" i="3"/>
  <c r="AU404" i="3" s="1"/>
  <c r="AU386" i="3"/>
  <c r="AU402" i="3" s="1"/>
  <c r="AU389" i="3"/>
  <c r="AU405" i="3" s="1"/>
  <c r="AU385" i="3"/>
  <c r="AU401" i="3" s="1"/>
  <c r="AU392" i="3"/>
  <c r="AU408" i="3" s="1"/>
  <c r="AH118" i="5"/>
  <c r="AH245" i="5" s="1"/>
  <c r="AH166" i="5"/>
  <c r="AX230" i="3"/>
  <c r="AX294" i="3"/>
  <c r="AX374" i="3" s="1"/>
  <c r="U169" i="5"/>
  <c r="AX235" i="3"/>
  <c r="AX299" i="3"/>
  <c r="AX379" i="3" s="1"/>
  <c r="AP172" i="13"/>
  <c r="AX233" i="3"/>
  <c r="AX297" i="3"/>
  <c r="AX377" i="3" s="1"/>
  <c r="AC103" i="5"/>
  <c r="AC214" i="5"/>
  <c r="AC230" i="5" s="1"/>
  <c r="AC88" i="5"/>
  <c r="AX268" i="3"/>
  <c r="X5" i="4"/>
  <c r="AW369" i="3"/>
  <c r="AF118" i="5"/>
  <c r="AF166" i="5"/>
  <c r="AE87" i="5"/>
  <c r="AQ116" i="13"/>
  <c r="AQ164" i="13"/>
  <c r="AE229" i="5"/>
  <c r="AE245" i="5" s="1"/>
  <c r="AV174" i="3"/>
  <c r="AH244" i="5"/>
  <c r="AU219" i="13"/>
  <c r="AU35" i="13"/>
  <c r="AU41" i="13" s="1"/>
  <c r="AU36" i="13" s="1"/>
  <c r="AV92" i="13"/>
  <c r="AW12" i="13"/>
  <c r="AV33" i="13"/>
  <c r="AR88" i="13"/>
  <c r="AR104" i="13" s="1"/>
  <c r="AR85" i="13"/>
  <c r="AR101" i="13" s="1"/>
  <c r="AX221" i="3"/>
  <c r="AX33" i="3" s="1"/>
  <c r="AX35" i="3" s="1"/>
  <c r="AX44" i="3" s="1"/>
  <c r="AX225" i="3"/>
  <c r="AX289" i="3"/>
  <c r="AQ112" i="13"/>
  <c r="AQ108" i="13"/>
  <c r="AQ23" i="13" s="1"/>
  <c r="AQ25" i="13" s="1"/>
  <c r="AQ28" i="13" s="1"/>
  <c r="AQ26" i="13" s="1"/>
  <c r="AQ160" i="13"/>
  <c r="AP243" i="13"/>
  <c r="AW115" i="3"/>
  <c r="AW242" i="3" s="1"/>
  <c r="AW163" i="3"/>
  <c r="T169" i="5"/>
  <c r="AW114" i="3"/>
  <c r="AW110" i="3"/>
  <c r="AW23" i="3" s="1"/>
  <c r="AW25" i="3" s="1"/>
  <c r="AW28" i="3" s="1"/>
  <c r="AW26" i="3" s="1"/>
  <c r="AW175" i="3" s="1"/>
  <c r="AW162" i="3"/>
  <c r="AV300" i="3"/>
  <c r="AB103" i="5"/>
  <c r="AB214" i="5"/>
  <c r="AB230" i="5" s="1"/>
  <c r="AB88" i="5"/>
  <c r="AD87" i="5"/>
  <c r="AG87" i="5" s="1"/>
  <c r="AG88" i="5" s="1"/>
  <c r="AR81" i="13"/>
  <c r="AR97" i="13" s="1"/>
  <c r="AQ117" i="13"/>
  <c r="AQ165" i="13"/>
  <c r="AO18" i="3"/>
  <c r="AO15" i="3"/>
  <c r="V7" i="4"/>
  <c r="V11" i="4" s="1"/>
  <c r="BA461" i="3"/>
  <c r="AP250" i="13"/>
  <c r="AX232" i="3"/>
  <c r="AX296" i="3"/>
  <c r="AX376" i="3" s="1"/>
  <c r="AQ120" i="13"/>
  <c r="AQ168" i="13"/>
  <c r="AW450" i="3"/>
  <c r="AW451" i="3" s="1"/>
  <c r="AW490" i="3"/>
  <c r="AW474" i="3"/>
  <c r="AW501" i="3"/>
  <c r="V169" i="5"/>
  <c r="AQ119" i="13"/>
  <c r="AQ167" i="13"/>
  <c r="AW121" i="3"/>
  <c r="AW248" i="3" s="1"/>
  <c r="AW169" i="3"/>
  <c r="AZ461" i="3"/>
  <c r="BD459" i="3"/>
  <c r="BG259" i="3"/>
  <c r="BE259" i="3"/>
  <c r="BD259" i="3"/>
  <c r="BF259" i="3"/>
  <c r="AX236" i="3"/>
  <c r="AH116" i="5"/>
  <c r="AH243" i="5" s="1"/>
  <c r="AH164" i="5"/>
  <c r="AW118" i="3"/>
  <c r="AW245" i="3" s="1"/>
  <c r="AW166" i="3"/>
  <c r="AR227" i="13"/>
  <c r="AR84" i="13"/>
  <c r="AR100" i="13" s="1"/>
  <c r="AU636" i="3"/>
  <c r="AU654" i="3"/>
  <c r="AU644" i="3"/>
  <c r="AU640" i="3"/>
  <c r="AU658" i="3"/>
  <c r="AU661" i="3"/>
  <c r="AU653" i="3"/>
  <c r="AU639" i="3"/>
  <c r="AU643" i="3"/>
  <c r="AU657" i="3"/>
  <c r="AU645" i="3"/>
  <c r="AU641" i="3"/>
  <c r="AU638" i="3"/>
  <c r="AU646" i="3"/>
  <c r="AU642" i="3"/>
  <c r="AU662" i="3"/>
  <c r="AU663" i="3"/>
  <c r="AU655" i="3"/>
  <c r="AU652" i="3"/>
  <c r="AU629" i="3"/>
  <c r="AU628" i="3"/>
  <c r="AU660" i="3"/>
  <c r="AU637" i="3"/>
  <c r="AU631" i="3"/>
  <c r="AU630" i="3"/>
  <c r="AU659" i="3"/>
  <c r="AU656" i="3"/>
  <c r="AU647" i="3"/>
  <c r="AV648" i="3"/>
  <c r="AR82" i="13"/>
  <c r="AR98" i="13" s="1"/>
  <c r="AR80" i="13"/>
  <c r="AR96" i="13" s="1"/>
  <c r="AX102" i="3"/>
  <c r="AX106" i="3"/>
  <c r="AX101" i="3"/>
  <c r="AX109" i="3"/>
  <c r="AX100" i="3"/>
  <c r="AX105" i="3"/>
  <c r="AX103" i="3"/>
  <c r="AX107" i="3"/>
  <c r="AX108" i="3"/>
  <c r="AX104" i="3"/>
  <c r="AX99" i="3"/>
  <c r="AX98" i="3"/>
  <c r="AR91" i="13"/>
  <c r="AR107" i="13" s="1"/>
  <c r="BB264" i="3"/>
  <c r="BA264" i="3"/>
  <c r="AX227" i="3"/>
  <c r="AX291" i="3"/>
  <c r="AX371" i="3" s="1"/>
  <c r="AQ239" i="13"/>
  <c r="AX253" i="3"/>
  <c r="AQ231" i="13"/>
  <c r="AQ247" i="13" s="1"/>
  <c r="AT299" i="13"/>
  <c r="AT39" i="13"/>
  <c r="AT38" i="13" s="1"/>
  <c r="BG257" i="3"/>
  <c r="BF257" i="3"/>
  <c r="AW247" i="3"/>
  <c r="BD460" i="3"/>
  <c r="BE460" i="3" s="1"/>
  <c r="AQ230" i="13"/>
  <c r="AW123" i="3"/>
  <c r="AW250" i="3" s="1"/>
  <c r="AW171" i="3"/>
  <c r="BA14" i="3"/>
  <c r="BA483" i="3" s="1"/>
  <c r="BA499" i="3" s="1"/>
  <c r="BC4" i="3"/>
  <c r="AA246" i="5"/>
  <c r="AX234" i="3"/>
  <c r="AX298" i="3"/>
  <c r="AX378" i="3" s="1"/>
  <c r="AQ233" i="13"/>
  <c r="AW120" i="3"/>
  <c r="AW168" i="3"/>
  <c r="BG495" i="3"/>
  <c r="AB21" i="5"/>
  <c r="AA104" i="5"/>
  <c r="AA215" i="5"/>
  <c r="AQ113" i="13"/>
  <c r="AQ240" i="13" s="1"/>
  <c r="AQ161" i="13"/>
  <c r="AX229" i="3"/>
  <c r="AX293" i="3"/>
  <c r="AX373" i="3" s="1"/>
  <c r="AQ114" i="13"/>
  <c r="AQ241" i="13" s="1"/>
  <c r="AQ162" i="13"/>
  <c r="AN476" i="3"/>
  <c r="AN487" i="3"/>
  <c r="AN486" i="3" s="1"/>
  <c r="AN502" i="3" s="1"/>
  <c r="AN503" i="3" s="1"/>
  <c r="AN504" i="3" s="1"/>
  <c r="AN505" i="3" s="1"/>
  <c r="AN507" i="3" s="1"/>
  <c r="AN477" i="3"/>
  <c r="AW119" i="3"/>
  <c r="AW246" i="3" s="1"/>
  <c r="AW167" i="3"/>
  <c r="X4" i="4" l="1"/>
  <c r="X6" i="4" s="1"/>
  <c r="X13" i="4" s="1"/>
  <c r="AR228" i="13"/>
  <c r="AW42" i="3"/>
  <c r="AW413" i="3" s="1"/>
  <c r="AQ248" i="13"/>
  <c r="AQ246" i="13"/>
  <c r="AU411" i="3"/>
  <c r="AR223" i="13"/>
  <c r="AW284" i="3"/>
  <c r="AZ282" i="3"/>
  <c r="AY282" i="3"/>
  <c r="AU301" i="3"/>
  <c r="AU381" i="3" s="1"/>
  <c r="AV386" i="3" s="1"/>
  <c r="AV402" i="3" s="1"/>
  <c r="AR229" i="13"/>
  <c r="AR226" i="13"/>
  <c r="AX119" i="3"/>
  <c r="AX246" i="3" s="1"/>
  <c r="AX167" i="3"/>
  <c r="AX244" i="3"/>
  <c r="AG229" i="5"/>
  <c r="AG245" i="5" s="1"/>
  <c r="AG216" i="5"/>
  <c r="AG33" i="5" s="1"/>
  <c r="AG35" i="5" s="1"/>
  <c r="AG38" i="5" s="1"/>
  <c r="AG36" i="5" s="1"/>
  <c r="AG296" i="5" s="1"/>
  <c r="BF276" i="3"/>
  <c r="BE276" i="3"/>
  <c r="BG275" i="3" s="1"/>
  <c r="BH275" i="3" s="1"/>
  <c r="AX121" i="3"/>
  <c r="AX248" i="3" s="1"/>
  <c r="AX169" i="3"/>
  <c r="AX450" i="3"/>
  <c r="AX451" i="3" s="1"/>
  <c r="AX490" i="3"/>
  <c r="AS83" i="13"/>
  <c r="AS99" i="13" s="1"/>
  <c r="AG118" i="5"/>
  <c r="AG166" i="5"/>
  <c r="BH274" i="3"/>
  <c r="AU412" i="3"/>
  <c r="AR118" i="13"/>
  <c r="AR166" i="13"/>
  <c r="AT295" i="13"/>
  <c r="AT215" i="13" s="1"/>
  <c r="AT298" i="13"/>
  <c r="AT218" i="13" s="1"/>
  <c r="AT287" i="13"/>
  <c r="AT207" i="13" s="1"/>
  <c r="AT290" i="13"/>
  <c r="AT210" i="13" s="1"/>
  <c r="AT292" i="13"/>
  <c r="AT212" i="13" s="1"/>
  <c r="AT294" i="13"/>
  <c r="AT214" i="13" s="1"/>
  <c r="AT297" i="13"/>
  <c r="AT217" i="13" s="1"/>
  <c r="AT289" i="13"/>
  <c r="AT209" i="13" s="1"/>
  <c r="AT291" i="13"/>
  <c r="AT211" i="13" s="1"/>
  <c r="AT293" i="13"/>
  <c r="AT213" i="13" s="1"/>
  <c r="AT296" i="13"/>
  <c r="AT216" i="13" s="1"/>
  <c r="AT288" i="13"/>
  <c r="AT208" i="13" s="1"/>
  <c r="AX123" i="3"/>
  <c r="AX250" i="3" s="1"/>
  <c r="AX171" i="3"/>
  <c r="AG104" i="5"/>
  <c r="AG215" i="5"/>
  <c r="AG231" i="5" s="1"/>
  <c r="AR224" i="13"/>
  <c r="AX369" i="3"/>
  <c r="AY4" i="13"/>
  <c r="AQ243" i="13"/>
  <c r="AX116" i="3"/>
  <c r="AX164" i="3"/>
  <c r="AD103" i="5"/>
  <c r="AD214" i="5"/>
  <c r="AD230" i="5" s="1"/>
  <c r="AD88" i="5"/>
  <c r="AX36" i="3"/>
  <c r="AX40" i="3" s="1"/>
  <c r="AX42" i="3" s="1"/>
  <c r="AX413" i="3" s="1"/>
  <c r="AX46" i="3"/>
  <c r="AS87" i="13"/>
  <c r="AS103" i="13" s="1"/>
  <c r="BB280" i="3"/>
  <c r="BA280" i="3"/>
  <c r="AR122" i="13"/>
  <c r="AR249" i="13" s="1"/>
  <c r="AR170" i="13"/>
  <c r="AR123" i="13"/>
  <c r="AR171" i="13"/>
  <c r="BF449" i="3"/>
  <c r="BF489" i="3"/>
  <c r="AY229" i="3"/>
  <c r="AY293" i="3"/>
  <c r="AY373" i="3" s="1"/>
  <c r="AQ172" i="13"/>
  <c r="Z120" i="5"/>
  <c r="Z247" i="5" s="1"/>
  <c r="Z168" i="5"/>
  <c r="Z169" i="5" s="1"/>
  <c r="AQ249" i="13"/>
  <c r="AG103" i="5"/>
  <c r="AG214" i="5"/>
  <c r="AG230" i="5" s="1"/>
  <c r="AX125" i="3"/>
  <c r="AX173" i="3"/>
  <c r="AX252" i="3"/>
  <c r="AW493" i="3"/>
  <c r="AR117" i="13"/>
  <c r="AR244" i="13" s="1"/>
  <c r="AR165" i="13"/>
  <c r="AE103" i="5"/>
  <c r="AE214" i="5"/>
  <c r="AE230" i="5" s="1"/>
  <c r="AE88" i="5"/>
  <c r="AW300" i="3"/>
  <c r="AW380" i="3" s="1"/>
  <c r="AY267" i="3"/>
  <c r="AZ267" i="3"/>
  <c r="AS224" i="13"/>
  <c r="AS81" i="13"/>
  <c r="AS97" i="13" s="1"/>
  <c r="BA124" i="13"/>
  <c r="AZ251" i="13"/>
  <c r="AY474" i="3"/>
  <c r="AY501" i="3"/>
  <c r="AZ472" i="3"/>
  <c r="AF87" i="5"/>
  <c r="AY234" i="3"/>
  <c r="AY298" i="3"/>
  <c r="AY378" i="3" s="1"/>
  <c r="AX284" i="3"/>
  <c r="X12" i="4" s="1"/>
  <c r="AR115" i="13"/>
  <c r="AR163" i="13"/>
  <c r="AQ244" i="13"/>
  <c r="AX118" i="3"/>
  <c r="AX245" i="3" s="1"/>
  <c r="AX166" i="3"/>
  <c r="AS84" i="13"/>
  <c r="AS100" i="13" s="1"/>
  <c r="AR112" i="13"/>
  <c r="AR239" i="13" s="1"/>
  <c r="AR108" i="13"/>
  <c r="AR23" i="13" s="1"/>
  <c r="AR25" i="13" s="1"/>
  <c r="AR28" i="13" s="1"/>
  <c r="AR26" i="13" s="1"/>
  <c r="AR160" i="13"/>
  <c r="BF258" i="3"/>
  <c r="BG258" i="3"/>
  <c r="W5" i="4"/>
  <c r="W6" i="4" s="1"/>
  <c r="W13" i="4" s="1"/>
  <c r="AS82" i="13"/>
  <c r="AS98" i="13" s="1"/>
  <c r="AQ5" i="3"/>
  <c r="AY232" i="3"/>
  <c r="AY296" i="3"/>
  <c r="AY376" i="3" s="1"/>
  <c r="AR121" i="13"/>
  <c r="AR248" i="13" s="1"/>
  <c r="AR169" i="13"/>
  <c r="AW299" i="3"/>
  <c r="AX124" i="3"/>
  <c r="AX172" i="3"/>
  <c r="AS89" i="13"/>
  <c r="AS105" i="13" s="1"/>
  <c r="AZ218" i="3"/>
  <c r="AZ213" i="3"/>
  <c r="AZ253" i="3"/>
  <c r="AZ211" i="3"/>
  <c r="AZ216" i="3"/>
  <c r="AZ209" i="3"/>
  <c r="AZ220" i="3"/>
  <c r="AZ219" i="3"/>
  <c r="AZ212" i="3"/>
  <c r="AZ214" i="3"/>
  <c r="AZ210" i="3"/>
  <c r="AZ215" i="3"/>
  <c r="AZ126" i="3"/>
  <c r="AZ217" i="3"/>
  <c r="BA237" i="3"/>
  <c r="AR120" i="13"/>
  <c r="AR168" i="13"/>
  <c r="BA265" i="3"/>
  <c r="BB265" i="3"/>
  <c r="AY106" i="3"/>
  <c r="AY101" i="3"/>
  <c r="AY109" i="3"/>
  <c r="AY100" i="3"/>
  <c r="AY105" i="3"/>
  <c r="AY103" i="3"/>
  <c r="AY98" i="3"/>
  <c r="AY107" i="3"/>
  <c r="AY108" i="3"/>
  <c r="AY104" i="3"/>
  <c r="AY102" i="3"/>
  <c r="AY99" i="3"/>
  <c r="AV380" i="3"/>
  <c r="AV301" i="3"/>
  <c r="AV381" i="3" s="1"/>
  <c r="AV219" i="13"/>
  <c r="AV35" i="13"/>
  <c r="AV41" i="13" s="1"/>
  <c r="AV36" i="13" s="1"/>
  <c r="AS90" i="13"/>
  <c r="AS106" i="13" s="1"/>
  <c r="AP19" i="3"/>
  <c r="AP452" i="3"/>
  <c r="AP11" i="3"/>
  <c r="AP16" i="3" s="1"/>
  <c r="AY230" i="3"/>
  <c r="AY294" i="3"/>
  <c r="AY374" i="3" s="1"/>
  <c r="BE459" i="3"/>
  <c r="AX115" i="3"/>
  <c r="AX163" i="3"/>
  <c r="AY236" i="3"/>
  <c r="AM5" i="13"/>
  <c r="AX117" i="3"/>
  <c r="AX165" i="3"/>
  <c r="AC21" i="5"/>
  <c r="AB104" i="5"/>
  <c r="AB215" i="5"/>
  <c r="AX122" i="3"/>
  <c r="AX249" i="3" s="1"/>
  <c r="AX170" i="3"/>
  <c r="AS86" i="13"/>
  <c r="AS102" i="13" s="1"/>
  <c r="AX622" i="3"/>
  <c r="AX626" i="3"/>
  <c r="AX621" i="3"/>
  <c r="AX625" i="3"/>
  <c r="AX620" i="3"/>
  <c r="AX627" i="3"/>
  <c r="AX624" i="3"/>
  <c r="AX623" i="3"/>
  <c r="AY632" i="3"/>
  <c r="AX243" i="3"/>
  <c r="AR114" i="13"/>
  <c r="AR162" i="13"/>
  <c r="AW92" i="13"/>
  <c r="AX12" i="13"/>
  <c r="AW33" i="13"/>
  <c r="AV7" i="13"/>
  <c r="AS80" i="13"/>
  <c r="AS96" i="13" s="1"/>
  <c r="AY228" i="3"/>
  <c r="AY292" i="3"/>
  <c r="AY372" i="3" s="1"/>
  <c r="AO464" i="3"/>
  <c r="AO463" i="3"/>
  <c r="AO478" i="3"/>
  <c r="BF460" i="3"/>
  <c r="BG460" i="3" s="1"/>
  <c r="AB119" i="5"/>
  <c r="AB167" i="5"/>
  <c r="AY226" i="3"/>
  <c r="AY290" i="3"/>
  <c r="AY370" i="3" s="1"/>
  <c r="BB14" i="3"/>
  <c r="BB483" i="3" s="1"/>
  <c r="BB499" i="3" s="1"/>
  <c r="BD4" i="3"/>
  <c r="BD263" i="3"/>
  <c r="BC263" i="3"/>
  <c r="AR225" i="13"/>
  <c r="AW174" i="3"/>
  <c r="AX247" i="3"/>
  <c r="AS234" i="13"/>
  <c r="AS91" i="13"/>
  <c r="AS107" i="13" s="1"/>
  <c r="AX242" i="3"/>
  <c r="AY235" i="3"/>
  <c r="BE261" i="3"/>
  <c r="BG260" i="3" s="1"/>
  <c r="BF261" i="3"/>
  <c r="BC278" i="3"/>
  <c r="BD278" i="3"/>
  <c r="AW397" i="3"/>
  <c r="AX41" i="3"/>
  <c r="AA231" i="5"/>
  <c r="AA216" i="5"/>
  <c r="AR116" i="13"/>
  <c r="AR243" i="13" s="1"/>
  <c r="AR164" i="13"/>
  <c r="AX120" i="3"/>
  <c r="AX168" i="3"/>
  <c r="AR113" i="13"/>
  <c r="AR161" i="13"/>
  <c r="AQ250" i="13"/>
  <c r="AS88" i="13"/>
  <c r="AS104" i="13" s="1"/>
  <c r="AY233" i="3"/>
  <c r="AY297" i="3"/>
  <c r="AY377" i="3" s="1"/>
  <c r="AX251" i="3"/>
  <c r="AR231" i="13"/>
  <c r="AR247" i="13" s="1"/>
  <c r="BD461" i="3"/>
  <c r="AU299" i="13"/>
  <c r="AU39" i="13"/>
  <c r="AU38" i="13" s="1"/>
  <c r="AS85" i="13"/>
  <c r="AS101" i="13" s="1"/>
  <c r="AY289" i="3"/>
  <c r="AY221" i="3"/>
  <c r="AY33" i="3" s="1"/>
  <c r="AY35" i="3" s="1"/>
  <c r="AY44" i="3" s="1"/>
  <c r="AY225" i="3"/>
  <c r="BC235" i="13"/>
  <c r="AR234" i="13"/>
  <c r="AR119" i="13"/>
  <c r="AR167" i="13"/>
  <c r="AX114" i="3"/>
  <c r="AX241" i="3" s="1"/>
  <c r="AX110" i="3"/>
  <c r="AX23" i="3" s="1"/>
  <c r="AX25" i="3" s="1"/>
  <c r="AX28" i="3" s="1"/>
  <c r="AX26" i="3" s="1"/>
  <c r="AX175" i="3" s="1"/>
  <c r="AX162" i="3"/>
  <c r="AR230" i="13"/>
  <c r="AR246" i="13" s="1"/>
  <c r="AY231" i="3"/>
  <c r="AY295" i="3"/>
  <c r="AY375" i="3" s="1"/>
  <c r="AV396" i="3"/>
  <c r="AV393" i="3"/>
  <c r="AV409" i="3" s="1"/>
  <c r="AV390" i="3"/>
  <c r="AV406" i="3" s="1"/>
  <c r="AV387" i="3"/>
  <c r="AV403" i="3" s="1"/>
  <c r="AV391" i="3"/>
  <c r="AV407" i="3" s="1"/>
  <c r="AV388" i="3"/>
  <c r="AV404" i="3" s="1"/>
  <c r="AA120" i="5"/>
  <c r="AA168" i="5"/>
  <c r="AA169" i="5" s="1"/>
  <c r="AB246" i="5"/>
  <c r="AV636" i="3"/>
  <c r="AV662" i="3"/>
  <c r="AV658" i="3"/>
  <c r="AV647" i="3"/>
  <c r="AV643" i="3"/>
  <c r="AV657" i="3"/>
  <c r="AV638" i="3"/>
  <c r="AV646" i="3"/>
  <c r="AV654" i="3"/>
  <c r="AV642" i="3"/>
  <c r="AV639" i="3"/>
  <c r="AV652" i="3"/>
  <c r="AV629" i="3"/>
  <c r="AV659" i="3"/>
  <c r="AV631" i="3"/>
  <c r="AV660" i="3"/>
  <c r="AV655" i="3"/>
  <c r="AV637" i="3"/>
  <c r="AV644" i="3"/>
  <c r="AV628" i="3"/>
  <c r="AV663" i="3"/>
  <c r="AV630" i="3"/>
  <c r="AV653" i="3"/>
  <c r="AV645" i="3"/>
  <c r="AV656" i="3"/>
  <c r="AV641" i="3"/>
  <c r="AV640" i="3"/>
  <c r="AV661" i="3"/>
  <c r="AW648" i="3"/>
  <c r="AD21" i="5"/>
  <c r="AC104" i="5"/>
  <c r="AC215" i="5"/>
  <c r="AC119" i="5"/>
  <c r="AC246" i="5" s="1"/>
  <c r="AC167" i="5"/>
  <c r="AQ242" i="13"/>
  <c r="AY227" i="3"/>
  <c r="AY291" i="3"/>
  <c r="AY371" i="3" s="1"/>
  <c r="X7" i="4" l="1"/>
  <c r="X11" i="4" s="1"/>
  <c r="AR250" i="13"/>
  <c r="AV395" i="3"/>
  <c r="AV411" i="3" s="1"/>
  <c r="AV385" i="3"/>
  <c r="AV401" i="3" s="1"/>
  <c r="AS227" i="13"/>
  <c r="AV389" i="3"/>
  <c r="AV405" i="3" s="1"/>
  <c r="AS229" i="13"/>
  <c r="AR240" i="13"/>
  <c r="AS223" i="13"/>
  <c r="AV394" i="3"/>
  <c r="AV410" i="3" s="1"/>
  <c r="AV392" i="3"/>
  <c r="AV408" i="3" s="1"/>
  <c r="AS228" i="13"/>
  <c r="AZ236" i="3"/>
  <c r="AX300" i="3"/>
  <c r="AQ9" i="3"/>
  <c r="AQ6" i="3"/>
  <c r="AS225" i="13"/>
  <c r="AS120" i="13"/>
  <c r="AS168" i="13"/>
  <c r="AL14" i="13"/>
  <c r="AL15" i="13" s="1"/>
  <c r="AL46" i="13" s="1"/>
  <c r="AM6" i="13"/>
  <c r="AM9" i="13"/>
  <c r="AM11" i="13" s="1"/>
  <c r="AM16" i="13" s="1"/>
  <c r="AS121" i="13"/>
  <c r="AS169" i="13"/>
  <c r="AS226" i="13"/>
  <c r="AS231" i="13"/>
  <c r="AS233" i="13"/>
  <c r="AS232" i="13"/>
  <c r="AF103" i="5"/>
  <c r="AF214" i="5"/>
  <c r="AF88" i="5"/>
  <c r="AH87" i="5"/>
  <c r="AT81" i="13"/>
  <c r="AT97" i="13" s="1"/>
  <c r="AS114" i="13"/>
  <c r="AS162" i="13"/>
  <c r="AS122" i="13"/>
  <c r="AS170" i="13"/>
  <c r="AR245" i="13"/>
  <c r="AV299" i="13"/>
  <c r="AV39" i="13"/>
  <c r="AV38" i="13" s="1"/>
  <c r="BD264" i="3"/>
  <c r="BC264" i="3"/>
  <c r="AS113" i="13"/>
  <c r="AS240" i="13" s="1"/>
  <c r="AS161" i="13"/>
  <c r="AT89" i="13"/>
  <c r="AT105" i="13" s="1"/>
  <c r="AT86" i="13"/>
  <c r="AT102" i="13" s="1"/>
  <c r="BA281" i="3"/>
  <c r="BB281" i="3"/>
  <c r="BC14" i="3"/>
  <c r="BC483" i="3" s="1"/>
  <c r="BC499" i="3" s="1"/>
  <c r="BE4" i="3"/>
  <c r="AZ232" i="3"/>
  <c r="AZ296" i="3"/>
  <c r="AZ376" i="3" s="1"/>
  <c r="AZ227" i="3"/>
  <c r="AZ291" i="3"/>
  <c r="AZ371" i="3" s="1"/>
  <c r="AY122" i="3"/>
  <c r="AY249" i="3" s="1"/>
  <c r="AY170" i="3"/>
  <c r="AS115" i="13"/>
  <c r="AS163" i="13"/>
  <c r="AY626" i="3"/>
  <c r="AY621" i="3"/>
  <c r="AY625" i="3"/>
  <c r="AY624" i="3"/>
  <c r="AY622" i="3"/>
  <c r="AY620" i="3"/>
  <c r="AY623" i="3"/>
  <c r="AY627" i="3"/>
  <c r="AZ632" i="3"/>
  <c r="AV412" i="3"/>
  <c r="AD119" i="5"/>
  <c r="AD246" i="5" s="1"/>
  <c r="AD167" i="5"/>
  <c r="AY46" i="3"/>
  <c r="AY36" i="3"/>
  <c r="AY40" i="3" s="1"/>
  <c r="AR172" i="13"/>
  <c r="BG449" i="3"/>
  <c r="BG489" i="3"/>
  <c r="AT90" i="13"/>
  <c r="AT106" i="13" s="1"/>
  <c r="AY121" i="3"/>
  <c r="AY248" i="3" s="1"/>
  <c r="AY169" i="3"/>
  <c r="AB120" i="5"/>
  <c r="AB168" i="5"/>
  <c r="AB169" i="5" s="1"/>
  <c r="AZ234" i="3"/>
  <c r="AZ298" i="3"/>
  <c r="AZ378" i="3" s="1"/>
  <c r="AT84" i="13"/>
  <c r="AT100" i="13" s="1"/>
  <c r="AZ474" i="3"/>
  <c r="BA472" i="3"/>
  <c r="BB472" i="3" s="1"/>
  <c r="AZ501" i="3"/>
  <c r="AY450" i="3"/>
  <c r="AY451" i="3" s="1"/>
  <c r="AY490" i="3"/>
  <c r="AY369" i="3"/>
  <c r="AS123" i="13"/>
  <c r="AS171" i="13"/>
  <c r="BA218" i="3"/>
  <c r="BA213" i="3"/>
  <c r="BA211" i="3"/>
  <c r="BA216" i="3"/>
  <c r="BA209" i="3"/>
  <c r="BA219" i="3"/>
  <c r="BA214" i="3"/>
  <c r="BA215" i="3"/>
  <c r="BA212" i="3"/>
  <c r="BA220" i="3"/>
  <c r="BA126" i="3"/>
  <c r="BA217" i="3"/>
  <c r="BA210" i="3"/>
  <c r="Z4" i="4" s="1"/>
  <c r="Z6" i="4" s="1"/>
  <c r="Z13" i="4" s="1"/>
  <c r="BB237" i="3"/>
  <c r="AT87" i="13"/>
  <c r="AT103" i="13" s="1"/>
  <c r="AX493" i="3"/>
  <c r="W12" i="4"/>
  <c r="W7" i="4" s="1"/>
  <c r="W11" i="4" s="1"/>
  <c r="AZ283" i="3"/>
  <c r="AZ299" i="3" s="1"/>
  <c r="AZ379" i="3" s="1"/>
  <c r="AY283" i="3"/>
  <c r="BE461" i="3"/>
  <c r="BF459" i="3"/>
  <c r="AZ235" i="3"/>
  <c r="AY116" i="3"/>
  <c r="AY243" i="3" s="1"/>
  <c r="AY164" i="3"/>
  <c r="BF277" i="3"/>
  <c r="BE277" i="3"/>
  <c r="AW379" i="3"/>
  <c r="AW301" i="3"/>
  <c r="AW381" i="3" s="1"/>
  <c r="AY268" i="3"/>
  <c r="BA266" i="3"/>
  <c r="BB266" i="3"/>
  <c r="AT82" i="13"/>
  <c r="AT98" i="13" s="1"/>
  <c r="AS117" i="13"/>
  <c r="AS244" i="13" s="1"/>
  <c r="AS165" i="13"/>
  <c r="AS250" i="13"/>
  <c r="AZ233" i="3"/>
  <c r="AZ297" i="3"/>
  <c r="AZ377" i="3" s="1"/>
  <c r="AT85" i="13"/>
  <c r="AT101" i="13" s="1"/>
  <c r="AW662" i="3"/>
  <c r="AW654" i="3"/>
  <c r="AW644" i="3"/>
  <c r="AW640" i="3"/>
  <c r="AW658" i="3"/>
  <c r="AW647" i="3"/>
  <c r="AW661" i="3"/>
  <c r="AW653" i="3"/>
  <c r="AW639" i="3"/>
  <c r="AW657" i="3"/>
  <c r="AW646" i="3"/>
  <c r="AW642" i="3"/>
  <c r="AW630" i="3"/>
  <c r="AW659" i="3"/>
  <c r="AW631" i="3"/>
  <c r="AW660" i="3"/>
  <c r="AW655" i="3"/>
  <c r="AW637" i="3"/>
  <c r="AW652" i="3"/>
  <c r="AW629" i="3"/>
  <c r="AW636" i="3"/>
  <c r="AW645" i="3"/>
  <c r="AW643" i="3"/>
  <c r="AW638" i="3"/>
  <c r="AW656" i="3"/>
  <c r="AW628" i="3"/>
  <c r="AW641" i="3"/>
  <c r="AW663" i="3"/>
  <c r="AX648" i="3"/>
  <c r="AY125" i="3"/>
  <c r="AY252" i="3" s="1"/>
  <c r="AY173" i="3"/>
  <c r="AY115" i="3"/>
  <c r="AY242" i="3" s="1"/>
  <c r="AY163" i="3"/>
  <c r="AZ109" i="3"/>
  <c r="AZ100" i="3"/>
  <c r="AZ105" i="3"/>
  <c r="AZ103" i="3"/>
  <c r="AZ107" i="3"/>
  <c r="AZ108" i="3"/>
  <c r="AZ104" i="3"/>
  <c r="AZ101" i="3"/>
  <c r="AZ98" i="3"/>
  <c r="AZ102" i="3"/>
  <c r="AZ99" i="3"/>
  <c r="AZ106" i="3"/>
  <c r="AS116" i="13"/>
  <c r="AS243" i="13" s="1"/>
  <c r="AS164" i="13"/>
  <c r="AT83" i="13"/>
  <c r="AT99" i="13" s="1"/>
  <c r="AG295" i="5"/>
  <c r="AG293" i="5"/>
  <c r="AG291" i="5"/>
  <c r="AG289" i="5"/>
  <c r="AG287" i="5"/>
  <c r="AG285" i="5"/>
  <c r="AG294" i="5"/>
  <c r="AG284" i="5"/>
  <c r="AG286" i="5"/>
  <c r="AG292" i="5"/>
  <c r="AG288" i="5"/>
  <c r="AG290" i="5"/>
  <c r="AY119" i="3"/>
  <c r="AY246" i="3" s="1"/>
  <c r="AY167" i="3"/>
  <c r="AX92" i="13"/>
  <c r="AY12" i="13"/>
  <c r="AX33" i="13"/>
  <c r="AR242" i="13"/>
  <c r="AZ229" i="3"/>
  <c r="AZ293" i="3"/>
  <c r="AZ373" i="3" s="1"/>
  <c r="AG119" i="5"/>
  <c r="AG246" i="5" s="1"/>
  <c r="AG167" i="5"/>
  <c r="AG105" i="5"/>
  <c r="AG23" i="5" s="1"/>
  <c r="AG25" i="5" s="1"/>
  <c r="AG28" i="5" s="1"/>
  <c r="AG26" i="5" s="1"/>
  <c r="BD235" i="13"/>
  <c r="AY118" i="3"/>
  <c r="AY245" i="3" s="1"/>
  <c r="AY166" i="3"/>
  <c r="AZ231" i="3"/>
  <c r="AZ295" i="3"/>
  <c r="AZ375" i="3" s="1"/>
  <c r="AF21" i="5"/>
  <c r="AE104" i="5"/>
  <c r="AE215" i="5"/>
  <c r="AT80" i="13"/>
  <c r="AT96" i="13" s="1"/>
  <c r="AT223" i="13"/>
  <c r="AG120" i="5"/>
  <c r="AG247" i="5" s="1"/>
  <c r="AG168" i="5"/>
  <c r="AG169" i="5" s="1"/>
  <c r="AY117" i="3"/>
  <c r="AY244" i="3" s="1"/>
  <c r="AY165" i="3"/>
  <c r="AD104" i="5"/>
  <c r="AE21" i="5"/>
  <c r="AD215" i="5"/>
  <c r="AZ268" i="3"/>
  <c r="Z5" i="4"/>
  <c r="AC231" i="5"/>
  <c r="AC216" i="5"/>
  <c r="AA247" i="5"/>
  <c r="AR241" i="13"/>
  <c r="AS112" i="13"/>
  <c r="AS239" i="13" s="1"/>
  <c r="AS108" i="13"/>
  <c r="AS23" i="13" s="1"/>
  <c r="AS25" i="13" s="1"/>
  <c r="AS28" i="13" s="1"/>
  <c r="AS26" i="13" s="1"/>
  <c r="AS160" i="13"/>
  <c r="AY120" i="3"/>
  <c r="AY247" i="3" s="1"/>
  <c r="AY168" i="3"/>
  <c r="AZ226" i="3"/>
  <c r="AZ290" i="3"/>
  <c r="AZ370" i="3" s="1"/>
  <c r="BB124" i="13"/>
  <c r="BA251" i="13"/>
  <c r="AZ4" i="13"/>
  <c r="AT91" i="13"/>
  <c r="AT107" i="13" s="1"/>
  <c r="AS119" i="13"/>
  <c r="AS167" i="13"/>
  <c r="AC120" i="5"/>
  <c r="AC168" i="5"/>
  <c r="AC169" i="5" s="1"/>
  <c r="AC105" i="5"/>
  <c r="AU295" i="13"/>
  <c r="AU215" i="13" s="1"/>
  <c r="AU298" i="13"/>
  <c r="AU218" i="13" s="1"/>
  <c r="AU287" i="13"/>
  <c r="AU207" i="13" s="1"/>
  <c r="AU290" i="13"/>
  <c r="AU210" i="13" s="1"/>
  <c r="AU294" i="13"/>
  <c r="AU214" i="13" s="1"/>
  <c r="AU297" i="13"/>
  <c r="AU217" i="13" s="1"/>
  <c r="AU289" i="13"/>
  <c r="AU209" i="13" s="1"/>
  <c r="AU292" i="13"/>
  <c r="AU212" i="13" s="1"/>
  <c r="AU293" i="13"/>
  <c r="AU213" i="13" s="1"/>
  <c r="AU291" i="13"/>
  <c r="AU211" i="13" s="1"/>
  <c r="AU296" i="13"/>
  <c r="AU216" i="13" s="1"/>
  <c r="AU288" i="13"/>
  <c r="AU208" i="13" s="1"/>
  <c r="AX397" i="3"/>
  <c r="AY41" i="3"/>
  <c r="AS118" i="13"/>
  <c r="AS245" i="13" s="1"/>
  <c r="AS166" i="13"/>
  <c r="AY124" i="3"/>
  <c r="AY251" i="3" s="1"/>
  <c r="AY172" i="3"/>
  <c r="AZ230" i="3"/>
  <c r="AZ294" i="3"/>
  <c r="AZ374" i="3" s="1"/>
  <c r="AE119" i="5"/>
  <c r="AE246" i="5" s="1"/>
  <c r="AE167" i="5"/>
  <c r="BC279" i="3"/>
  <c r="BD279" i="3"/>
  <c r="AT88" i="13"/>
  <c r="AT104" i="13" s="1"/>
  <c r="AY114" i="3"/>
  <c r="AY241" i="3" s="1"/>
  <c r="AY110" i="3"/>
  <c r="AY23" i="3" s="1"/>
  <c r="AY25" i="3" s="1"/>
  <c r="AY28" i="3" s="1"/>
  <c r="AY26" i="3" s="1"/>
  <c r="AY175" i="3" s="1"/>
  <c r="AY162" i="3"/>
  <c r="AB231" i="5"/>
  <c r="AB216" i="5"/>
  <c r="AZ221" i="3"/>
  <c r="AZ33" i="3" s="1"/>
  <c r="AZ35" i="3" s="1"/>
  <c r="AZ44" i="3" s="1"/>
  <c r="AZ225" i="3"/>
  <c r="AZ289" i="3"/>
  <c r="AW219" i="13"/>
  <c r="AW35" i="13"/>
  <c r="AW41" i="13" s="1"/>
  <c r="AW36" i="13" s="1"/>
  <c r="Y4" i="4"/>
  <c r="AX174" i="3"/>
  <c r="AP15" i="3"/>
  <c r="AP18" i="3"/>
  <c r="AP494" i="3"/>
  <c r="AP496" i="3" s="1"/>
  <c r="AP465" i="3"/>
  <c r="AS230" i="13"/>
  <c r="AO487" i="3"/>
  <c r="AO486" i="3" s="1"/>
  <c r="AO502" i="3" s="1"/>
  <c r="AO503" i="3" s="1"/>
  <c r="AO504" i="3" s="1"/>
  <c r="AO505" i="3" s="1"/>
  <c r="AO507" i="3" s="1"/>
  <c r="AO476" i="3"/>
  <c r="AO477" i="3"/>
  <c r="AW393" i="3"/>
  <c r="AW409" i="3" s="1"/>
  <c r="AW390" i="3"/>
  <c r="AW406" i="3" s="1"/>
  <c r="AW387" i="3"/>
  <c r="AW403" i="3" s="1"/>
  <c r="AW394" i="3"/>
  <c r="AW410" i="3" s="1"/>
  <c r="AW388" i="3"/>
  <c r="AW404" i="3" s="1"/>
  <c r="AW385" i="3"/>
  <c r="AW401" i="3" s="1"/>
  <c r="AW395" i="3"/>
  <c r="AW386" i="3"/>
  <c r="AW402" i="3" s="1"/>
  <c r="AW392" i="3"/>
  <c r="AW408" i="3" s="1"/>
  <c r="AW389" i="3"/>
  <c r="AW405" i="3" s="1"/>
  <c r="AW391" i="3"/>
  <c r="AW407" i="3" s="1"/>
  <c r="AW396" i="3"/>
  <c r="AW412" i="3" s="1"/>
  <c r="BF262" i="3"/>
  <c r="BE262" i="3"/>
  <c r="AW7" i="13"/>
  <c r="AY123" i="3"/>
  <c r="AY250" i="3" s="1"/>
  <c r="AY171" i="3"/>
  <c r="AZ228" i="3"/>
  <c r="AZ292" i="3"/>
  <c r="AZ372" i="3" s="1"/>
  <c r="AB247" i="5" l="1"/>
  <c r="AT234" i="13"/>
  <c r="AY42" i="3"/>
  <c r="AY413" i="3" s="1"/>
  <c r="AS242" i="13"/>
  <c r="AW411" i="3"/>
  <c r="AT231" i="13"/>
  <c r="BB474" i="3"/>
  <c r="BB501" i="3"/>
  <c r="BC472" i="3"/>
  <c r="BG261" i="3"/>
  <c r="BA106" i="3"/>
  <c r="BA101" i="3"/>
  <c r="BA109" i="3"/>
  <c r="BA100" i="3"/>
  <c r="BA105" i="3"/>
  <c r="BA99" i="3"/>
  <c r="BA103" i="3"/>
  <c r="BA107" i="3"/>
  <c r="BA108" i="3"/>
  <c r="BA104" i="3"/>
  <c r="BA98" i="3"/>
  <c r="BA102" i="3"/>
  <c r="AV298" i="13"/>
  <c r="AV218" i="13" s="1"/>
  <c r="AV287" i="13"/>
  <c r="AV207" i="13" s="1"/>
  <c r="AV290" i="13"/>
  <c r="AV210" i="13" s="1"/>
  <c r="AV293" i="13"/>
  <c r="AV213" i="13" s="1"/>
  <c r="AV294" i="13"/>
  <c r="AV214" i="13" s="1"/>
  <c r="AV296" i="13"/>
  <c r="AV216" i="13" s="1"/>
  <c r="AV289" i="13"/>
  <c r="AV209" i="13" s="1"/>
  <c r="AV292" i="13"/>
  <c r="AV212" i="13" s="1"/>
  <c r="AV295" i="13"/>
  <c r="AV215" i="13" s="1"/>
  <c r="AV291" i="13"/>
  <c r="AV211" i="13" s="1"/>
  <c r="AV288" i="13"/>
  <c r="AV208" i="13" s="1"/>
  <c r="AV297" i="13"/>
  <c r="AV217" i="13" s="1"/>
  <c r="AZ369" i="3"/>
  <c r="AT112" i="13"/>
  <c r="AT239" i="13" s="1"/>
  <c r="AT108" i="13"/>
  <c r="AT23" i="13" s="1"/>
  <c r="AT25" i="13" s="1"/>
  <c r="AT28" i="13" s="1"/>
  <c r="AT26" i="13" s="1"/>
  <c r="AT160" i="13"/>
  <c r="BF461" i="3"/>
  <c r="BG459" i="3"/>
  <c r="AE231" i="5"/>
  <c r="AE216" i="5"/>
  <c r="AE33" i="5" s="1"/>
  <c r="AE35" i="5" s="1"/>
  <c r="AE38" i="5" s="1"/>
  <c r="AE36" i="5" s="1"/>
  <c r="AE296" i="5" s="1"/>
  <c r="AZ122" i="3"/>
  <c r="AZ249" i="3" s="1"/>
  <c r="AZ170" i="3"/>
  <c r="BA235" i="3"/>
  <c r="AS241" i="13"/>
  <c r="BA236" i="3"/>
  <c r="AY92" i="13"/>
  <c r="AY33" i="13"/>
  <c r="AZ12" i="13"/>
  <c r="BA230" i="3"/>
  <c r="BA294" i="3"/>
  <c r="BA374" i="3" s="1"/>
  <c r="AZ46" i="3"/>
  <c r="AZ36" i="3"/>
  <c r="AZ40" i="3" s="1"/>
  <c r="AZ42" i="3" s="1"/>
  <c r="AZ413" i="3" s="1"/>
  <c r="AE120" i="5"/>
  <c r="AE168" i="5"/>
  <c r="AE169" i="5" s="1"/>
  <c r="AE105" i="5"/>
  <c r="AE23" i="5" s="1"/>
  <c r="AE25" i="5" s="1"/>
  <c r="AE28" i="5" s="1"/>
  <c r="AE26" i="5" s="1"/>
  <c r="AZ115" i="3"/>
  <c r="AZ242" i="3" s="1"/>
  <c r="AZ163" i="3"/>
  <c r="BA267" i="3"/>
  <c r="BB267" i="3"/>
  <c r="BB268" i="3" s="1"/>
  <c r="AB5" i="4" s="1"/>
  <c r="BA225" i="3"/>
  <c r="BA221" i="3"/>
  <c r="BA33" i="3" s="1"/>
  <c r="BA35" i="3" s="1"/>
  <c r="BA44" i="3" s="1"/>
  <c r="BA289" i="3"/>
  <c r="AR5" i="3"/>
  <c r="AT115" i="13"/>
  <c r="AT163" i="13"/>
  <c r="AX219" i="13"/>
  <c r="AX35" i="13"/>
  <c r="AX41" i="13" s="1"/>
  <c r="AX36" i="13" s="1"/>
  <c r="BA231" i="3"/>
  <c r="BA295" i="3"/>
  <c r="BA375" i="3" s="1"/>
  <c r="AY397" i="3"/>
  <c r="AZ41" i="3"/>
  <c r="AT123" i="13"/>
  <c r="AT171" i="13"/>
  <c r="AZ118" i="3"/>
  <c r="AZ245" i="3" s="1"/>
  <c r="AZ166" i="3"/>
  <c r="AY284" i="3"/>
  <c r="AY300" i="3" s="1"/>
  <c r="AY380" i="3" s="1"/>
  <c r="Y12" i="4"/>
  <c r="AY299" i="3"/>
  <c r="BB282" i="3"/>
  <c r="BA282" i="3"/>
  <c r="BA298" i="3" s="1"/>
  <c r="BA378" i="3" s="1"/>
  <c r="BA232" i="3"/>
  <c r="BA296" i="3"/>
  <c r="BA376" i="3" s="1"/>
  <c r="AZ626" i="3"/>
  <c r="AZ621" i="3"/>
  <c r="AZ625" i="3"/>
  <c r="AZ624" i="3"/>
  <c r="AZ622" i="3"/>
  <c r="AZ620" i="3"/>
  <c r="AZ623" i="3"/>
  <c r="AZ627" i="3"/>
  <c r="BA632" i="3"/>
  <c r="BD280" i="3"/>
  <c r="BC280" i="3"/>
  <c r="AQ452" i="3"/>
  <c r="AQ19" i="3"/>
  <c r="AQ11" i="3"/>
  <c r="AQ16" i="3" s="1"/>
  <c r="BA226" i="3"/>
  <c r="BA290" i="3"/>
  <c r="BA370" i="3" s="1"/>
  <c r="AT225" i="13"/>
  <c r="BA228" i="3"/>
  <c r="BA292" i="3"/>
  <c r="BA372" i="3" s="1"/>
  <c r="AD231" i="5"/>
  <c r="AD216" i="5"/>
  <c r="AD33" i="5" s="1"/>
  <c r="AD35" i="5" s="1"/>
  <c r="AD38" i="5" s="1"/>
  <c r="AD36" i="5" s="1"/>
  <c r="AD296" i="5" s="1"/>
  <c r="AU91" i="13"/>
  <c r="AU107" i="13" s="1"/>
  <c r="AD120" i="5"/>
  <c r="AD105" i="5"/>
  <c r="AD23" i="5" s="1"/>
  <c r="AD25" i="5" s="1"/>
  <c r="AD28" i="5" s="1"/>
  <c r="AD26" i="5" s="1"/>
  <c r="AD168" i="5"/>
  <c r="AD169" i="5" s="1"/>
  <c r="BD14" i="3"/>
  <c r="BD483" i="3" s="1"/>
  <c r="BD499" i="3" s="1"/>
  <c r="BF4" i="3"/>
  <c r="AU89" i="13"/>
  <c r="AU105" i="13" s="1"/>
  <c r="AZ120" i="3"/>
  <c r="AZ247" i="3" s="1"/>
  <c r="AZ168" i="3"/>
  <c r="AT117" i="13"/>
  <c r="AT165" i="13"/>
  <c r="AZ284" i="3"/>
  <c r="BA229" i="3"/>
  <c r="BA293" i="3"/>
  <c r="BA373" i="3" s="1"/>
  <c r="AT224" i="13"/>
  <c r="AZ124" i="3"/>
  <c r="AZ251" i="3" s="1"/>
  <c r="AZ172" i="3"/>
  <c r="AT228" i="13"/>
  <c r="BA234" i="3"/>
  <c r="AH103" i="5"/>
  <c r="AH214" i="5"/>
  <c r="AH88" i="5"/>
  <c r="AH21" i="5"/>
  <c r="BA233" i="3"/>
  <c r="BA297" i="3"/>
  <c r="BA377" i="3" s="1"/>
  <c r="BF263" i="3"/>
  <c r="BE263" i="3"/>
  <c r="BG262" i="3" s="1"/>
  <c r="AT226" i="13"/>
  <c r="AT242" i="13" s="1"/>
  <c r="AT116" i="13"/>
  <c r="AT164" i="13"/>
  <c r="AT227" i="13"/>
  <c r="AT243" i="13" s="1"/>
  <c r="AX380" i="3"/>
  <c r="AX301" i="3"/>
  <c r="AX381" i="3" s="1"/>
  <c r="AT120" i="13"/>
  <c r="AT247" i="13" s="1"/>
  <c r="AT168" i="13"/>
  <c r="AU86" i="13"/>
  <c r="AU102" i="13" s="1"/>
  <c r="AZ123" i="3"/>
  <c r="AZ250" i="3" s="1"/>
  <c r="AZ171" i="3"/>
  <c r="AT118" i="13"/>
  <c r="AT166" i="13"/>
  <c r="AG21" i="5"/>
  <c r="AF104" i="5"/>
  <c r="AF105" i="5" s="1"/>
  <c r="AF23" i="5" s="1"/>
  <c r="AF25" i="5" s="1"/>
  <c r="AF28" i="5" s="1"/>
  <c r="AF26" i="5" s="1"/>
  <c r="AF215" i="5"/>
  <c r="AF231" i="5" s="1"/>
  <c r="AZ252" i="3"/>
  <c r="AX390" i="3"/>
  <c r="AX406" i="3" s="1"/>
  <c r="AX387" i="3"/>
  <c r="AX403" i="3" s="1"/>
  <c r="AX394" i="3"/>
  <c r="AX410" i="3" s="1"/>
  <c r="AX391" i="3"/>
  <c r="AX407" i="3" s="1"/>
  <c r="AX385" i="3"/>
  <c r="AX401" i="3" s="1"/>
  <c r="AX388" i="3"/>
  <c r="AX404" i="3" s="1"/>
  <c r="AX386" i="3"/>
  <c r="AX402" i="3" s="1"/>
  <c r="AX392" i="3"/>
  <c r="AX408" i="3" s="1"/>
  <c r="AX393" i="3"/>
  <c r="AX409" i="3" s="1"/>
  <c r="AX389" i="3"/>
  <c r="AX405" i="3" s="1"/>
  <c r="AX395" i="3"/>
  <c r="AX411" i="3" s="1"/>
  <c r="AX396" i="3"/>
  <c r="AU85" i="13"/>
  <c r="AU101" i="13" s="1"/>
  <c r="BC124" i="13"/>
  <c r="BB251" i="13"/>
  <c r="AT229" i="13"/>
  <c r="AF230" i="5"/>
  <c r="AF246" i="5" s="1"/>
  <c r="AT114" i="13"/>
  <c r="AT162" i="13"/>
  <c r="BD265" i="3"/>
  <c r="BC265" i="3"/>
  <c r="AS172" i="13"/>
  <c r="BA4" i="13"/>
  <c r="AZ119" i="3"/>
  <c r="AZ246" i="3" s="1"/>
  <c r="AZ167" i="3"/>
  <c r="AU82" i="13"/>
  <c r="AU98" i="13" s="1"/>
  <c r="AC247" i="5"/>
  <c r="AZ121" i="3"/>
  <c r="AZ169" i="3"/>
  <c r="AT122" i="13"/>
  <c r="AT170" i="13"/>
  <c r="AF119" i="5"/>
  <c r="AF167" i="5"/>
  <c r="BB218" i="3"/>
  <c r="BB213" i="3"/>
  <c r="BB211" i="3"/>
  <c r="BB216" i="3"/>
  <c r="BB219" i="3"/>
  <c r="BB214" i="3"/>
  <c r="BB209" i="3"/>
  <c r="BB212" i="3"/>
  <c r="BB210" i="3"/>
  <c r="BB220" i="3"/>
  <c r="BB215" i="3"/>
  <c r="BB126" i="3"/>
  <c r="BB253" i="3" s="1"/>
  <c r="BB217" i="3"/>
  <c r="BC237" i="3"/>
  <c r="BA474" i="3"/>
  <c r="BA501" i="3"/>
  <c r="AX654" i="3"/>
  <c r="AX644" i="3"/>
  <c r="AX640" i="3"/>
  <c r="AX647" i="3"/>
  <c r="AX661" i="3"/>
  <c r="AX653" i="3"/>
  <c r="AX639" i="3"/>
  <c r="AX643" i="3"/>
  <c r="AX652" i="3"/>
  <c r="AX646" i="3"/>
  <c r="AX638" i="3"/>
  <c r="AX642" i="3"/>
  <c r="AX662" i="3"/>
  <c r="AX658" i="3"/>
  <c r="AX630" i="3"/>
  <c r="AX663" i="3"/>
  <c r="AX655" i="3"/>
  <c r="AX656" i="3"/>
  <c r="AX637" i="3"/>
  <c r="AX631" i="3"/>
  <c r="AX629" i="3"/>
  <c r="AX657" i="3"/>
  <c r="AX659" i="3"/>
  <c r="AX660" i="3"/>
  <c r="AX636" i="3"/>
  <c r="AX645" i="3"/>
  <c r="AX628" i="3"/>
  <c r="AX641" i="3"/>
  <c r="AY648" i="3"/>
  <c r="AU81" i="13"/>
  <c r="AU97" i="13" s="1"/>
  <c r="BA253" i="3"/>
  <c r="AT161" i="13"/>
  <c r="AT113" i="13"/>
  <c r="AU90" i="13"/>
  <c r="AU106" i="13" s="1"/>
  <c r="AT119" i="13"/>
  <c r="AT167" i="13"/>
  <c r="AT233" i="13"/>
  <c r="AT121" i="13"/>
  <c r="AT169" i="13"/>
  <c r="AS248" i="13"/>
  <c r="AU80" i="13"/>
  <c r="AU96" i="13" s="1"/>
  <c r="AU223" i="13"/>
  <c r="AN5" i="13"/>
  <c r="AZ114" i="3"/>
  <c r="AZ241" i="3" s="1"/>
  <c r="AZ110" i="3"/>
  <c r="AZ23" i="3" s="1"/>
  <c r="AZ25" i="3" s="1"/>
  <c r="AZ28" i="3" s="1"/>
  <c r="AZ26" i="3" s="1"/>
  <c r="AZ175" i="3" s="1"/>
  <c r="AZ162" i="3"/>
  <c r="BA227" i="3"/>
  <c r="BA291" i="3"/>
  <c r="BA371" i="3" s="1"/>
  <c r="AZ117" i="3"/>
  <c r="AZ165" i="3"/>
  <c r="AU84" i="13"/>
  <c r="AU100" i="13" s="1"/>
  <c r="AZ244" i="3"/>
  <c r="AZ116" i="3"/>
  <c r="AZ243" i="3" s="1"/>
  <c r="AZ164" i="3"/>
  <c r="AS246" i="13"/>
  <c r="AU87" i="13"/>
  <c r="AU103" i="13" s="1"/>
  <c r="AZ125" i="3"/>
  <c r="AZ173" i="3"/>
  <c r="BG276" i="3"/>
  <c r="AT230" i="13"/>
  <c r="AZ450" i="3"/>
  <c r="AZ451" i="3" s="1"/>
  <c r="AZ490" i="3"/>
  <c r="AT232" i="13"/>
  <c r="AT248" i="13" s="1"/>
  <c r="AS249" i="13"/>
  <c r="Y5" i="4"/>
  <c r="Y6" i="4" s="1"/>
  <c r="Y13" i="4" s="1"/>
  <c r="AU231" i="13"/>
  <c r="AU88" i="13"/>
  <c r="AU104" i="13" s="1"/>
  <c r="AW299" i="13"/>
  <c r="AW39" i="13"/>
  <c r="AW38" i="13" s="1"/>
  <c r="AZ248" i="3"/>
  <c r="AT250" i="13"/>
  <c r="AY174" i="3"/>
  <c r="AX7" i="13"/>
  <c r="AP478" i="3"/>
  <c r="AP463" i="3"/>
  <c r="AP464" i="3"/>
  <c r="BE278" i="3"/>
  <c r="BF278" i="3"/>
  <c r="AU83" i="13"/>
  <c r="AU99" i="13" s="1"/>
  <c r="BE235" i="13"/>
  <c r="AY493" i="3"/>
  <c r="AS247" i="13"/>
  <c r="Y7" i="4" l="1"/>
  <c r="Y11" i="4" s="1"/>
  <c r="AU229" i="13"/>
  <c r="AZ174" i="3"/>
  <c r="AT246" i="13"/>
  <c r="BB226" i="3"/>
  <c r="BB290" i="3"/>
  <c r="BB370" i="3" s="1"/>
  <c r="BB289" i="3"/>
  <c r="BB225" i="3"/>
  <c r="BB221" i="3"/>
  <c r="BB33" i="3" s="1"/>
  <c r="BB35" i="3" s="1"/>
  <c r="BB44" i="3" s="1"/>
  <c r="BE279" i="3"/>
  <c r="BG278" i="3" s="1"/>
  <c r="BF279" i="3"/>
  <c r="AU161" i="13"/>
  <c r="AU113" i="13"/>
  <c r="AU224" i="13"/>
  <c r="AU240" i="13" s="1"/>
  <c r="AA4" i="4"/>
  <c r="BA369" i="3"/>
  <c r="AY219" i="13"/>
  <c r="AY35" i="13"/>
  <c r="AY41" i="13" s="1"/>
  <c r="AY36" i="13" s="1"/>
  <c r="BA116" i="3"/>
  <c r="BA243" i="3" s="1"/>
  <c r="BA164" i="3"/>
  <c r="AU225" i="13"/>
  <c r="AY379" i="3"/>
  <c r="AY301" i="3"/>
  <c r="AY381" i="3" s="1"/>
  <c r="AQ494" i="3"/>
  <c r="AQ496" i="3" s="1"/>
  <c r="AQ465" i="3"/>
  <c r="AU121" i="13"/>
  <c r="AU169" i="13"/>
  <c r="AU230" i="13"/>
  <c r="BB234" i="3"/>
  <c r="BB298" i="3"/>
  <c r="BB378" i="3" s="1"/>
  <c r="AU117" i="13"/>
  <c r="AU165" i="13"/>
  <c r="AH230" i="5"/>
  <c r="AH246" i="5" s="1"/>
  <c r="BA621" i="3"/>
  <c r="BA625" i="3"/>
  <c r="BA620" i="3"/>
  <c r="BA622" i="3"/>
  <c r="BA623" i="3"/>
  <c r="BA627" i="3"/>
  <c r="BA624" i="3"/>
  <c r="BA626" i="3"/>
  <c r="BB632" i="3"/>
  <c r="BA46" i="3"/>
  <c r="BA36" i="3"/>
  <c r="BA40" i="3" s="1"/>
  <c r="AV90" i="13"/>
  <c r="AV106" i="13" s="1"/>
  <c r="BA125" i="3"/>
  <c r="BA173" i="3"/>
  <c r="AU114" i="13"/>
  <c r="AU162" i="13"/>
  <c r="AE247" i="5"/>
  <c r="BB235" i="3"/>
  <c r="AT172" i="13"/>
  <c r="AU119" i="13"/>
  <c r="AU167" i="13"/>
  <c r="AW298" i="13"/>
  <c r="AW218" i="13" s="1"/>
  <c r="AW287" i="13"/>
  <c r="AW207" i="13" s="1"/>
  <c r="AW290" i="13"/>
  <c r="AW210" i="13" s="1"/>
  <c r="AW293" i="13"/>
  <c r="AW213" i="13" s="1"/>
  <c r="AW294" i="13"/>
  <c r="AW214" i="13" s="1"/>
  <c r="AW296" i="13"/>
  <c r="AW216" i="13" s="1"/>
  <c r="AW292" i="13"/>
  <c r="AW212" i="13" s="1"/>
  <c r="AW295" i="13"/>
  <c r="AW215" i="13" s="1"/>
  <c r="AW291" i="13"/>
  <c r="AW211" i="13" s="1"/>
  <c r="AW289" i="13"/>
  <c r="AW209" i="13" s="1"/>
  <c r="AW288" i="13"/>
  <c r="AW208" i="13" s="1"/>
  <c r="AW297" i="13"/>
  <c r="AW217" i="13" s="1"/>
  <c r="AM14" i="13"/>
  <c r="AM15" i="13" s="1"/>
  <c r="AM46" i="13" s="1"/>
  <c r="AN6" i="13"/>
  <c r="AN9" i="13"/>
  <c r="AN11" i="13" s="1"/>
  <c r="AN16" i="13" s="1"/>
  <c r="AU228" i="13"/>
  <c r="AU118" i="13"/>
  <c r="AU166" i="13"/>
  <c r="AH119" i="5"/>
  <c r="AH167" i="5"/>
  <c r="AZ397" i="3"/>
  <c r="BA41" i="3"/>
  <c r="AV81" i="13"/>
  <c r="AV97" i="13" s="1"/>
  <c r="BA117" i="3"/>
  <c r="BA244" i="3" s="1"/>
  <c r="BA165" i="3"/>
  <c r="BA114" i="3"/>
  <c r="BA241" i="3" s="1"/>
  <c r="BA110" i="3"/>
  <c r="BA23" i="3" s="1"/>
  <c r="BA25" i="3" s="1"/>
  <c r="BA28" i="3" s="1"/>
  <c r="BA26" i="3" s="1"/>
  <c r="BA175" i="3" s="1"/>
  <c r="BA162" i="3"/>
  <c r="BB232" i="3"/>
  <c r="BB296" i="3"/>
  <c r="BB376" i="3" s="1"/>
  <c r="BE14" i="3"/>
  <c r="BE483" i="3" s="1"/>
  <c r="BE499" i="3" s="1"/>
  <c r="BG4" i="3"/>
  <c r="AZ92" i="13"/>
  <c r="AZ33" i="13"/>
  <c r="BA12" i="13"/>
  <c r="AY387" i="3"/>
  <c r="AY403" i="3" s="1"/>
  <c r="AY394" i="3"/>
  <c r="AY410" i="3" s="1"/>
  <c r="AY391" i="3"/>
  <c r="AY407" i="3" s="1"/>
  <c r="AY388" i="3"/>
  <c r="AY404" i="3" s="1"/>
  <c r="AY393" i="3"/>
  <c r="AY409" i="3" s="1"/>
  <c r="AY386" i="3"/>
  <c r="AY402" i="3" s="1"/>
  <c r="AY392" i="3"/>
  <c r="AY408" i="3" s="1"/>
  <c r="AY390" i="3"/>
  <c r="AY406" i="3" s="1"/>
  <c r="AY389" i="3"/>
  <c r="AY405" i="3" s="1"/>
  <c r="AY385" i="3"/>
  <c r="AY401" i="3" s="1"/>
  <c r="AY395" i="3"/>
  <c r="AY396" i="3"/>
  <c r="AY412" i="3" s="1"/>
  <c r="AV88" i="13"/>
  <c r="AV104" i="13" s="1"/>
  <c r="BA450" i="3"/>
  <c r="BA451" i="3" s="1"/>
  <c r="BA490" i="3"/>
  <c r="AU233" i="13"/>
  <c r="BB228" i="3"/>
  <c r="BB292" i="3"/>
  <c r="BB372" i="3" s="1"/>
  <c r="AU120" i="13"/>
  <c r="AU247" i="13" s="1"/>
  <c r="AU168" i="13"/>
  <c r="AT244" i="13"/>
  <c r="AU123" i="13"/>
  <c r="AU171" i="13"/>
  <c r="AV85" i="13"/>
  <c r="AV101" i="13" s="1"/>
  <c r="BB236" i="3"/>
  <c r="AZ493" i="3"/>
  <c r="BB4" i="13"/>
  <c r="AU232" i="13"/>
  <c r="AU248" i="13" s="1"/>
  <c r="BA121" i="3"/>
  <c r="BA169" i="3"/>
  <c r="BB229" i="3"/>
  <c r="BB293" i="3"/>
  <c r="BB373" i="3" s="1"/>
  <c r="AF216" i="5"/>
  <c r="AF33" i="5" s="1"/>
  <c r="AF35" i="5" s="1"/>
  <c r="AF38" i="5" s="1"/>
  <c r="AF36" i="5" s="1"/>
  <c r="AF296" i="5" s="1"/>
  <c r="AU234" i="13"/>
  <c r="BA268" i="3"/>
  <c r="BC266" i="3"/>
  <c r="BD266" i="3"/>
  <c r="AV82" i="13"/>
  <c r="AV98" i="13" s="1"/>
  <c r="BC474" i="3"/>
  <c r="BC501" i="3"/>
  <c r="BD472" i="3"/>
  <c r="BG277" i="3"/>
  <c r="BH277" i="3" s="1"/>
  <c r="AQ18" i="3"/>
  <c r="AQ15" i="3"/>
  <c r="BA118" i="3"/>
  <c r="BA166" i="3"/>
  <c r="BA120" i="3"/>
  <c r="BA168" i="3"/>
  <c r="AY7" i="13"/>
  <c r="AD289" i="5"/>
  <c r="AD294" i="5"/>
  <c r="AD295" i="5"/>
  <c r="AD284" i="5"/>
  <c r="AD285" i="5"/>
  <c r="AD290" i="5"/>
  <c r="AD293" i="5"/>
  <c r="AD286" i="5"/>
  <c r="AD291" i="5"/>
  <c r="AD287" i="5"/>
  <c r="AD288" i="5"/>
  <c r="AD292" i="5"/>
  <c r="BA247" i="3"/>
  <c r="AV89" i="13"/>
  <c r="AV105" i="13" s="1"/>
  <c r="AT245" i="13"/>
  <c r="AX412" i="3"/>
  <c r="AT240" i="13"/>
  <c r="AD247" i="5"/>
  <c r="AX299" i="13"/>
  <c r="AX39" i="13"/>
  <c r="AX38" i="13" s="1"/>
  <c r="AV87" i="13"/>
  <c r="AV103" i="13" s="1"/>
  <c r="AP476" i="3"/>
  <c r="AP487" i="3"/>
  <c r="AP486" i="3" s="1"/>
  <c r="AP502" i="3" s="1"/>
  <c r="AP503" i="3" s="1"/>
  <c r="AP504" i="3" s="1"/>
  <c r="AP505" i="3" s="1"/>
  <c r="AP507" i="3" s="1"/>
  <c r="AP477" i="3"/>
  <c r="BB230" i="3"/>
  <c r="BB294" i="3"/>
  <c r="BB374" i="3" s="1"/>
  <c r="AR6" i="3"/>
  <c r="AR9" i="3"/>
  <c r="BA252" i="3"/>
  <c r="AU112" i="13"/>
  <c r="AU239" i="13" s="1"/>
  <c r="AU108" i="13"/>
  <c r="AU23" i="13" s="1"/>
  <c r="AU25" i="13" s="1"/>
  <c r="AU28" i="13" s="1"/>
  <c r="AU26" i="13" s="1"/>
  <c r="AU160" i="13"/>
  <c r="BF235" i="13"/>
  <c r="AU116" i="13"/>
  <c r="AU164" i="13"/>
  <c r="AU227" i="13"/>
  <c r="BC218" i="3"/>
  <c r="BC213" i="3"/>
  <c r="BC211" i="3"/>
  <c r="BC216" i="3"/>
  <c r="BC209" i="3"/>
  <c r="BC214" i="3"/>
  <c r="BC210" i="3"/>
  <c r="BC212" i="3"/>
  <c r="BC219" i="3"/>
  <c r="BC220" i="3"/>
  <c r="BC215" i="3"/>
  <c r="BC126" i="3"/>
  <c r="BC253" i="3" s="1"/>
  <c r="BC217" i="3"/>
  <c r="BD237" i="3"/>
  <c r="AV86" i="13"/>
  <c r="AV102" i="13" s="1"/>
  <c r="AE288" i="5"/>
  <c r="AE294" i="5"/>
  <c r="AE295" i="5"/>
  <c r="AE285" i="5"/>
  <c r="AE290" i="5"/>
  <c r="AE291" i="5"/>
  <c r="AE293" i="5"/>
  <c r="AE287" i="5"/>
  <c r="AE286" i="5"/>
  <c r="AE289" i="5"/>
  <c r="AE284" i="5"/>
  <c r="AE292" i="5"/>
  <c r="AU122" i="13"/>
  <c r="AU170" i="13"/>
  <c r="AF120" i="5"/>
  <c r="AF247" i="5" s="1"/>
  <c r="AF168" i="5"/>
  <c r="AF169" i="5" s="1"/>
  <c r="BA123" i="3"/>
  <c r="BA250" i="3" s="1"/>
  <c r="BA171" i="3"/>
  <c r="BB227" i="3"/>
  <c r="BB291" i="3"/>
  <c r="BB371" i="3" s="1"/>
  <c r="AU245" i="13"/>
  <c r="AU115" i="13"/>
  <c r="AU163" i="13"/>
  <c r="BB233" i="3"/>
  <c r="BB297" i="3"/>
  <c r="BB377" i="3" s="1"/>
  <c r="BD124" i="13"/>
  <c r="BC251" i="13"/>
  <c r="BA245" i="3"/>
  <c r="AV83" i="13"/>
  <c r="AV99" i="13" s="1"/>
  <c r="BG461" i="3"/>
  <c r="BH276" i="3"/>
  <c r="AH104" i="5"/>
  <c r="AH105" i="5" s="1"/>
  <c r="AH23" i="5" s="1"/>
  <c r="AH25" i="5" s="1"/>
  <c r="AH28" i="5" s="1"/>
  <c r="AH26" i="5" s="1"/>
  <c r="AH215" i="5"/>
  <c r="AH231" i="5" s="1"/>
  <c r="BA122" i="3"/>
  <c r="BA170" i="3"/>
  <c r="Z12" i="4"/>
  <c r="Z7" i="4" s="1"/>
  <c r="Z11" i="4" s="1"/>
  <c r="AT241" i="13"/>
  <c r="BA248" i="3"/>
  <c r="AV80" i="13"/>
  <c r="AV96" i="13" s="1"/>
  <c r="BA124" i="3"/>
  <c r="BA251" i="3" s="1"/>
  <c r="BA172" i="3"/>
  <c r="BB283" i="3"/>
  <c r="BB284" i="3" s="1"/>
  <c r="BB300" i="3" s="1"/>
  <c r="BB380" i="3" s="1"/>
  <c r="BA283" i="3"/>
  <c r="BA249" i="3"/>
  <c r="BA119" i="3"/>
  <c r="BA246" i="3" s="1"/>
  <c r="BA167" i="3"/>
  <c r="BA115" i="3"/>
  <c r="BA242" i="3" s="1"/>
  <c r="BA163" i="3"/>
  <c r="AY658" i="3"/>
  <c r="AY647" i="3"/>
  <c r="AY661" i="3"/>
  <c r="AY653" i="3"/>
  <c r="AY639" i="3"/>
  <c r="AY643" i="3"/>
  <c r="AY657" i="3"/>
  <c r="AY652" i="3"/>
  <c r="AY646" i="3"/>
  <c r="AY638" i="3"/>
  <c r="AY642" i="3"/>
  <c r="AY654" i="3"/>
  <c r="AY662" i="3"/>
  <c r="AY630" i="3"/>
  <c r="AY663" i="3"/>
  <c r="AY655" i="3"/>
  <c r="AY629" i="3"/>
  <c r="AY656" i="3"/>
  <c r="AY660" i="3"/>
  <c r="AY636" i="3"/>
  <c r="AY628" i="3"/>
  <c r="AY631" i="3"/>
  <c r="AY644" i="3"/>
  <c r="AY659" i="3"/>
  <c r="AY641" i="3"/>
  <c r="AY640" i="3"/>
  <c r="AY637" i="3"/>
  <c r="AY645" i="3"/>
  <c r="AZ648" i="3"/>
  <c r="BE264" i="3"/>
  <c r="BG263" i="3" s="1"/>
  <c r="BF264" i="3"/>
  <c r="AV84" i="13"/>
  <c r="AV100" i="13" s="1"/>
  <c r="AU226" i="13"/>
  <c r="AT249" i="13"/>
  <c r="BB106" i="3"/>
  <c r="BB101" i="3"/>
  <c r="BB109" i="3"/>
  <c r="BB100" i="3"/>
  <c r="BB105" i="3"/>
  <c r="BB99" i="3"/>
  <c r="BB107" i="3"/>
  <c r="BB98" i="3"/>
  <c r="BB108" i="3"/>
  <c r="BB104" i="3"/>
  <c r="BB102" i="3"/>
  <c r="BB103" i="3"/>
  <c r="BB231" i="3"/>
  <c r="BB295" i="3"/>
  <c r="BB375" i="3" s="1"/>
  <c r="BD281" i="3"/>
  <c r="BC281" i="3"/>
  <c r="AV91" i="13"/>
  <c r="AV107" i="13" s="1"/>
  <c r="AZ300" i="3"/>
  <c r="AV230" i="13" l="1"/>
  <c r="AU242" i="13"/>
  <c r="AH216" i="5"/>
  <c r="AH33" i="5" s="1"/>
  <c r="AH35" i="5" s="1"/>
  <c r="AH38" i="5" s="1"/>
  <c r="AH36" i="5" s="1"/>
  <c r="AH296" i="5" s="1"/>
  <c r="AV226" i="13"/>
  <c r="AV242" i="13" s="1"/>
  <c r="AU243" i="13"/>
  <c r="AV223" i="13"/>
  <c r="AV234" i="13"/>
  <c r="AU244" i="13"/>
  <c r="BC232" i="3"/>
  <c r="BC296" i="3"/>
  <c r="BC376" i="3" s="1"/>
  <c r="AV161" i="13"/>
  <c r="AV113" i="13"/>
  <c r="AV117" i="13"/>
  <c r="AV165" i="13"/>
  <c r="BB117" i="3"/>
  <c r="BB165" i="3"/>
  <c r="AV228" i="13"/>
  <c r="AV244" i="13" s="1"/>
  <c r="AW80" i="13"/>
  <c r="AW96" i="13" s="1"/>
  <c r="AY299" i="13"/>
  <c r="AY39" i="13"/>
  <c r="AY38" i="13" s="1"/>
  <c r="AV123" i="13"/>
  <c r="AV250" i="13" s="1"/>
  <c r="AV171" i="13"/>
  <c r="BB122" i="3"/>
  <c r="BB249" i="3" s="1"/>
  <c r="BB170" i="3"/>
  <c r="BA284" i="3"/>
  <c r="AA12" i="4" s="1"/>
  <c r="BD282" i="3"/>
  <c r="BC282" i="3"/>
  <c r="AV115" i="13"/>
  <c r="AV163" i="13"/>
  <c r="BC229" i="3"/>
  <c r="BC293" i="3"/>
  <c r="BC373" i="3" s="1"/>
  <c r="AV119" i="13"/>
  <c r="AV246" i="13" s="1"/>
  <c r="AV167" i="13"/>
  <c r="AA5" i="4"/>
  <c r="AA6" i="4" s="1"/>
  <c r="AA13" i="4" s="1"/>
  <c r="AA7" i="4" s="1"/>
  <c r="AA11" i="4" s="1"/>
  <c r="BD267" i="3"/>
  <c r="BD268" i="3" s="1"/>
  <c r="AD5" i="4" s="1"/>
  <c r="BC267" i="3"/>
  <c r="BA300" i="3"/>
  <c r="BA380" i="3" s="1"/>
  <c r="BA397" i="3"/>
  <c r="BB41" i="3"/>
  <c r="AW91" i="13"/>
  <c r="AW107" i="13" s="1"/>
  <c r="AW83" i="13"/>
  <c r="AW99" i="13" s="1"/>
  <c r="AV229" i="13"/>
  <c r="BG235" i="13"/>
  <c r="AV112" i="13"/>
  <c r="AV108" i="13"/>
  <c r="AV23" i="13" s="1"/>
  <c r="AV25" i="13" s="1"/>
  <c r="AV28" i="13" s="1"/>
  <c r="AV26" i="13" s="1"/>
  <c r="AV160" i="13"/>
  <c r="BA299" i="3"/>
  <c r="BA92" i="13"/>
  <c r="BA33" i="13"/>
  <c r="BB12" i="13"/>
  <c r="AZ658" i="3"/>
  <c r="AZ661" i="3"/>
  <c r="AZ653" i="3"/>
  <c r="AZ639" i="3"/>
  <c r="AZ643" i="3"/>
  <c r="AZ657" i="3"/>
  <c r="AZ652" i="3"/>
  <c r="AZ646" i="3"/>
  <c r="AZ638" i="3"/>
  <c r="AZ660" i="3"/>
  <c r="AZ656" i="3"/>
  <c r="AZ642" i="3"/>
  <c r="AZ654" i="3"/>
  <c r="AZ662" i="3"/>
  <c r="AZ630" i="3"/>
  <c r="AZ663" i="3"/>
  <c r="AZ655" i="3"/>
  <c r="AZ629" i="3"/>
  <c r="AZ659" i="3"/>
  <c r="AZ631" i="3"/>
  <c r="AZ636" i="3"/>
  <c r="AZ628" i="3"/>
  <c r="AZ644" i="3"/>
  <c r="AZ641" i="3"/>
  <c r="AZ647" i="3"/>
  <c r="AZ645" i="3"/>
  <c r="AZ640" i="3"/>
  <c r="AZ637" i="3"/>
  <c r="BA648" i="3"/>
  <c r="AU249" i="13"/>
  <c r="BE265" i="3"/>
  <c r="BF265" i="3"/>
  <c r="AZ7" i="13"/>
  <c r="AH169" i="5"/>
  <c r="BB245" i="3"/>
  <c r="AW90" i="13"/>
  <c r="AW106" i="13" s="1"/>
  <c r="BB36" i="3"/>
  <c r="BB40" i="3" s="1"/>
  <c r="BB46" i="3"/>
  <c r="AW86" i="13"/>
  <c r="AW102" i="13" s="1"/>
  <c r="BC227" i="3"/>
  <c r="BC291" i="3"/>
  <c r="BC371" i="3" s="1"/>
  <c r="AX290" i="13"/>
  <c r="AX210" i="13" s="1"/>
  <c r="AX293" i="13"/>
  <c r="AX213" i="13" s="1"/>
  <c r="AX296" i="13"/>
  <c r="AX216" i="13" s="1"/>
  <c r="AX295" i="13"/>
  <c r="AX215" i="13" s="1"/>
  <c r="AX292" i="13"/>
  <c r="AX212" i="13" s="1"/>
  <c r="AX298" i="13"/>
  <c r="AX218" i="13" s="1"/>
  <c r="AX291" i="13"/>
  <c r="AX211" i="13" s="1"/>
  <c r="AX297" i="13"/>
  <c r="AX217" i="13" s="1"/>
  <c r="AX294" i="13"/>
  <c r="AX214" i="13" s="1"/>
  <c r="AX289" i="13"/>
  <c r="AX209" i="13" s="1"/>
  <c r="AX287" i="13"/>
  <c r="AX207" i="13" s="1"/>
  <c r="AX288" i="13"/>
  <c r="AX208" i="13" s="1"/>
  <c r="AV239" i="13"/>
  <c r="BB119" i="3"/>
  <c r="BB246" i="3" s="1"/>
  <c r="BB167" i="3"/>
  <c r="BA493" i="3"/>
  <c r="AW81" i="13"/>
  <c r="AW97" i="13" s="1"/>
  <c r="AV122" i="13"/>
  <c r="AV170" i="13"/>
  <c r="AQ478" i="3"/>
  <c r="AQ464" i="3"/>
  <c r="AQ463" i="3"/>
  <c r="BB125" i="3"/>
  <c r="BB252" i="3" s="1"/>
  <c r="BB173" i="3"/>
  <c r="AH295" i="5"/>
  <c r="AH293" i="5"/>
  <c r="AH291" i="5"/>
  <c r="AH289" i="5"/>
  <c r="AH287" i="5"/>
  <c r="AH285" i="5"/>
  <c r="AH294" i="5"/>
  <c r="AH284" i="5"/>
  <c r="AH290" i="5"/>
  <c r="AH286" i="5"/>
  <c r="AH288" i="5"/>
  <c r="AH292" i="5"/>
  <c r="AU172" i="13"/>
  <c r="BD211" i="3"/>
  <c r="BD216" i="3"/>
  <c r="BD209" i="3"/>
  <c r="AC4" i="4" s="1"/>
  <c r="BD219" i="3"/>
  <c r="BD214" i="3"/>
  <c r="BD210" i="3"/>
  <c r="BD212" i="3"/>
  <c r="BD126" i="3"/>
  <c r="BD218" i="3"/>
  <c r="BD213" i="3"/>
  <c r="BD220" i="3"/>
  <c r="BD215" i="3"/>
  <c r="BD217" i="3"/>
  <c r="BE237" i="3"/>
  <c r="BF14" i="3"/>
  <c r="BF483" i="3" s="1"/>
  <c r="BF499" i="3" s="1"/>
  <c r="BH4" i="3"/>
  <c r="BG14" i="3" s="1"/>
  <c r="BG483" i="3" s="1"/>
  <c r="BG499" i="3" s="1"/>
  <c r="BC233" i="3"/>
  <c r="BC297" i="3"/>
  <c r="BC377" i="3" s="1"/>
  <c r="BB118" i="3"/>
  <c r="BB166" i="3"/>
  <c r="BC236" i="3"/>
  <c r="AR452" i="3"/>
  <c r="AR19" i="3"/>
  <c r="AR11" i="3"/>
  <c r="AR16" i="3" s="1"/>
  <c r="BD474" i="3"/>
  <c r="BD501" i="3"/>
  <c r="BE472" i="3"/>
  <c r="AW82" i="13"/>
  <c r="AW98" i="13" s="1"/>
  <c r="AV233" i="13"/>
  <c r="AV249" i="13" s="1"/>
  <c r="BB369" i="3"/>
  <c r="AV224" i="13"/>
  <c r="AZ380" i="3"/>
  <c r="AZ301" i="3"/>
  <c r="AZ381" i="3" s="1"/>
  <c r="AV227" i="13"/>
  <c r="BC235" i="3"/>
  <c r="AS5" i="3"/>
  <c r="AV120" i="13"/>
  <c r="AV168" i="13"/>
  <c r="BA174" i="3"/>
  <c r="AW84" i="13"/>
  <c r="AW100" i="13" s="1"/>
  <c r="BA42" i="3"/>
  <c r="BA413" i="3" s="1"/>
  <c r="BB116" i="3"/>
  <c r="BB243" i="3" s="1"/>
  <c r="BB164" i="3"/>
  <c r="AV116" i="13"/>
  <c r="AV164" i="13"/>
  <c r="AV118" i="13"/>
  <c r="AV166" i="13"/>
  <c r="AZ219" i="13"/>
  <c r="AZ35" i="13"/>
  <c r="AZ41" i="13" s="1"/>
  <c r="AZ36" i="13" s="1"/>
  <c r="AU246" i="13"/>
  <c r="AV231" i="13"/>
  <c r="AW88" i="13"/>
  <c r="AW104" i="13" s="1"/>
  <c r="AY411" i="3"/>
  <c r="AF295" i="5"/>
  <c r="AF293" i="5"/>
  <c r="AF291" i="5"/>
  <c r="AF289" i="5"/>
  <c r="AF287" i="5"/>
  <c r="AF285" i="5"/>
  <c r="AF288" i="5"/>
  <c r="AF284" i="5"/>
  <c r="AF290" i="5"/>
  <c r="AF292" i="5"/>
  <c r="AF294" i="5"/>
  <c r="AF286" i="5"/>
  <c r="BB299" i="3"/>
  <c r="BB379" i="3" s="1"/>
  <c r="BB244" i="3"/>
  <c r="AV121" i="13"/>
  <c r="AV169" i="13"/>
  <c r="AV232" i="13"/>
  <c r="BB450" i="3"/>
  <c r="BB451" i="3" s="1"/>
  <c r="BB490" i="3"/>
  <c r="BC231" i="3"/>
  <c r="BC295" i="3"/>
  <c r="BC375" i="3" s="1"/>
  <c r="BB123" i="3"/>
  <c r="BB250" i="3" s="1"/>
  <c r="BB171" i="3"/>
  <c r="AV162" i="13"/>
  <c r="AV114" i="13"/>
  <c r="AB12" i="4"/>
  <c r="AW85" i="13"/>
  <c r="AW101" i="13" s="1"/>
  <c r="BB621" i="3"/>
  <c r="BB625" i="3"/>
  <c r="BB620" i="3"/>
  <c r="BB623" i="3"/>
  <c r="BB626" i="3"/>
  <c r="BB627" i="3"/>
  <c r="BB624" i="3"/>
  <c r="BB622" i="3"/>
  <c r="BC632" i="3"/>
  <c r="AU241" i="13"/>
  <c r="BC234" i="3"/>
  <c r="BC298" i="3"/>
  <c r="BC378" i="3" s="1"/>
  <c r="BH278" i="3"/>
  <c r="BC109" i="3"/>
  <c r="BC100" i="3"/>
  <c r="BC105" i="3"/>
  <c r="BC99" i="3"/>
  <c r="BC108" i="3"/>
  <c r="BC104" i="3"/>
  <c r="BC107" i="3"/>
  <c r="BC98" i="3"/>
  <c r="BC101" i="3"/>
  <c r="BC102" i="3"/>
  <c r="BC103" i="3"/>
  <c r="BC106" i="3"/>
  <c r="BB120" i="3"/>
  <c r="BB247" i="3" s="1"/>
  <c r="BB168" i="3"/>
  <c r="BB124" i="3"/>
  <c r="BB251" i="3" s="1"/>
  <c r="BB172" i="3"/>
  <c r="BC226" i="3"/>
  <c r="BC290" i="3"/>
  <c r="BC370" i="3" s="1"/>
  <c r="BC230" i="3"/>
  <c r="BC294" i="3"/>
  <c r="BC374" i="3" s="1"/>
  <c r="AV225" i="13"/>
  <c r="AW89" i="13"/>
  <c r="AW105" i="13" s="1"/>
  <c r="AZ394" i="3"/>
  <c r="AZ410" i="3" s="1"/>
  <c r="AZ391" i="3"/>
  <c r="AZ407" i="3" s="1"/>
  <c r="AZ388" i="3"/>
  <c r="AZ404" i="3" s="1"/>
  <c r="AZ385" i="3"/>
  <c r="AZ401" i="3" s="1"/>
  <c r="AZ386" i="3"/>
  <c r="AZ402" i="3" s="1"/>
  <c r="AZ392" i="3"/>
  <c r="AZ408" i="3" s="1"/>
  <c r="AZ390" i="3"/>
  <c r="AZ406" i="3" s="1"/>
  <c r="AZ393" i="3"/>
  <c r="AZ409" i="3" s="1"/>
  <c r="AZ389" i="3"/>
  <c r="AZ405" i="3" s="1"/>
  <c r="AZ395" i="3"/>
  <c r="AZ411" i="3" s="1"/>
  <c r="AZ387" i="3"/>
  <c r="AZ403" i="3" s="1"/>
  <c r="AZ396" i="3"/>
  <c r="AU250" i="13"/>
  <c r="BE280" i="3"/>
  <c r="BG279" i="3" s="1"/>
  <c r="BH279" i="3" s="1"/>
  <c r="BF280" i="3"/>
  <c r="BE124" i="13"/>
  <c r="BD251" i="13"/>
  <c r="AO5" i="13"/>
  <c r="BC4" i="13"/>
  <c r="BB114" i="3"/>
  <c r="BB241" i="3" s="1"/>
  <c r="BB110" i="3"/>
  <c r="BB23" i="3" s="1"/>
  <c r="BB25" i="3" s="1"/>
  <c r="BB28" i="3" s="1"/>
  <c r="BB26" i="3" s="1"/>
  <c r="BB175" i="3" s="1"/>
  <c r="BB162" i="3"/>
  <c r="BC228" i="3"/>
  <c r="BC292" i="3"/>
  <c r="BC372" i="3" s="1"/>
  <c r="AH120" i="5"/>
  <c r="AH247" i="5" s="1"/>
  <c r="AH168" i="5"/>
  <c r="BB115" i="3"/>
  <c r="BB242" i="3" s="1"/>
  <c r="BB163" i="3"/>
  <c r="BB121" i="3"/>
  <c r="BB248" i="3" s="1"/>
  <c r="BB169" i="3"/>
  <c r="BC289" i="3"/>
  <c r="BC225" i="3"/>
  <c r="BC221" i="3"/>
  <c r="BC33" i="3" s="1"/>
  <c r="BC35" i="3" s="1"/>
  <c r="BC44" i="3" s="1"/>
  <c r="AB4" i="4"/>
  <c r="AB6" i="4" s="1"/>
  <c r="AB13" i="4" s="1"/>
  <c r="AW87" i="13"/>
  <c r="AW103" i="13" s="1"/>
  <c r="AZ412" i="3" l="1"/>
  <c r="AW227" i="13"/>
  <c r="AB7" i="4"/>
  <c r="AB11" i="4" s="1"/>
  <c r="AV240" i="13"/>
  <c r="BB42" i="3"/>
  <c r="BB413" i="3" s="1"/>
  <c r="BA394" i="3"/>
  <c r="BA410" i="3" s="1"/>
  <c r="BA391" i="3"/>
  <c r="BA407" i="3" s="1"/>
  <c r="BA388" i="3"/>
  <c r="BA404" i="3" s="1"/>
  <c r="BA385" i="3"/>
  <c r="BA401" i="3" s="1"/>
  <c r="BA395" i="3"/>
  <c r="BA392" i="3"/>
  <c r="BA408" i="3" s="1"/>
  <c r="BA390" i="3"/>
  <c r="BA406" i="3" s="1"/>
  <c r="BA396" i="3"/>
  <c r="BA412" i="3" s="1"/>
  <c r="BA386" i="3"/>
  <c r="BA402" i="3" s="1"/>
  <c r="BA393" i="3"/>
  <c r="BA409" i="3" s="1"/>
  <c r="BA387" i="3"/>
  <c r="BA403" i="3" s="1"/>
  <c r="BA389" i="3"/>
  <c r="BA405" i="3" s="1"/>
  <c r="BB174" i="3"/>
  <c r="AW232" i="13"/>
  <c r="AW248" i="13" s="1"/>
  <c r="BC116" i="3"/>
  <c r="BC243" i="3" s="1"/>
  <c r="BC164" i="3"/>
  <c r="AW122" i="13"/>
  <c r="AW170" i="13"/>
  <c r="AV241" i="13"/>
  <c r="BC125" i="3"/>
  <c r="BC252" i="3" s="1"/>
  <c r="BC173" i="3"/>
  <c r="AW116" i="13"/>
  <c r="AW164" i="13"/>
  <c r="BB301" i="3"/>
  <c r="BB381" i="3" s="1"/>
  <c r="BE211" i="3"/>
  <c r="BE216" i="3"/>
  <c r="BE209" i="3"/>
  <c r="BE219" i="3"/>
  <c r="BE214" i="3"/>
  <c r="BE212" i="3"/>
  <c r="BE210" i="3"/>
  <c r="BE126" i="3"/>
  <c r="BE213" i="3"/>
  <c r="BE215" i="3"/>
  <c r="BE220" i="3"/>
  <c r="BE218" i="3"/>
  <c r="BE217" i="3"/>
  <c r="BF237" i="3"/>
  <c r="AW233" i="13"/>
  <c r="BB33" i="13"/>
  <c r="BB92" i="13"/>
  <c r="BC12" i="13"/>
  <c r="AX82" i="13"/>
  <c r="AX98" i="13" s="1"/>
  <c r="BA379" i="3"/>
  <c r="BA301" i="3"/>
  <c r="BA381" i="3" s="1"/>
  <c r="BB493" i="3"/>
  <c r="AW231" i="13"/>
  <c r="BD105" i="3"/>
  <c r="BD99" i="3"/>
  <c r="BD108" i="3"/>
  <c r="BD104" i="3"/>
  <c r="BD100" i="3"/>
  <c r="BD101" i="3"/>
  <c r="BD98" i="3"/>
  <c r="BD109" i="3"/>
  <c r="BD107" i="3"/>
  <c r="BD103" i="3"/>
  <c r="BD106" i="3"/>
  <c r="BD102" i="3"/>
  <c r="AX230" i="13"/>
  <c r="AX87" i="13"/>
  <c r="AX103" i="13" s="1"/>
  <c r="AW120" i="13"/>
  <c r="AW168" i="13"/>
  <c r="BD234" i="3"/>
  <c r="BD298" i="3"/>
  <c r="BD378" i="3" s="1"/>
  <c r="BC621" i="3"/>
  <c r="BC625" i="3"/>
  <c r="BC620" i="3"/>
  <c r="BC624" i="3"/>
  <c r="BC623" i="3"/>
  <c r="BC626" i="3"/>
  <c r="BC627" i="3"/>
  <c r="BC622" i="3"/>
  <c r="BD632" i="3"/>
  <c r="AV248" i="13"/>
  <c r="AV247" i="13"/>
  <c r="BE474" i="3"/>
  <c r="BE501" i="3"/>
  <c r="BF472" i="3"/>
  <c r="BD228" i="3"/>
  <c r="BD292" i="3"/>
  <c r="BD372" i="3" s="1"/>
  <c r="AX90" i="13"/>
  <c r="AX106" i="13" s="1"/>
  <c r="BG264" i="3"/>
  <c r="AV172" i="13"/>
  <c r="AW121" i="13"/>
  <c r="AW169" i="13"/>
  <c r="BC268" i="3"/>
  <c r="BE266" i="3"/>
  <c r="BG265" i="3" s="1"/>
  <c r="BF266" i="3"/>
  <c r="AX80" i="13"/>
  <c r="AX96" i="13" s="1"/>
  <c r="AC5" i="4"/>
  <c r="AC6" i="4" s="1"/>
  <c r="AC13" i="4" s="1"/>
  <c r="BD233" i="3"/>
  <c r="BD297" i="3"/>
  <c r="BD377" i="3" s="1"/>
  <c r="BC36" i="3"/>
  <c r="BC40" i="3" s="1"/>
  <c r="BC42" i="3" s="1"/>
  <c r="BC413" i="3" s="1"/>
  <c r="BC46" i="3"/>
  <c r="BC369" i="3"/>
  <c r="BD289" i="3"/>
  <c r="BD225" i="3"/>
  <c r="BD221" i="3"/>
  <c r="BD33" i="3" s="1"/>
  <c r="BD35" i="3" s="1"/>
  <c r="BD44" i="3" s="1"/>
  <c r="AX88" i="13"/>
  <c r="AX104" i="13" s="1"/>
  <c r="AW112" i="13"/>
  <c r="AW108" i="13"/>
  <c r="AW23" i="13" s="1"/>
  <c r="AW25" i="13" s="1"/>
  <c r="AW28" i="13" s="1"/>
  <c r="AW26" i="13" s="1"/>
  <c r="AW160" i="13"/>
  <c r="AW119" i="13"/>
  <c r="AW167" i="13"/>
  <c r="BD226" i="3"/>
  <c r="BD290" i="3"/>
  <c r="BD370" i="3" s="1"/>
  <c r="AX91" i="13"/>
  <c r="AX107" i="13" s="1"/>
  <c r="AZ299" i="13"/>
  <c r="AZ39" i="13"/>
  <c r="AZ38" i="13" s="1"/>
  <c r="AR18" i="3"/>
  <c r="AR15" i="3"/>
  <c r="AX85" i="13"/>
  <c r="AX101" i="13" s="1"/>
  <c r="AN14" i="13"/>
  <c r="AN15" i="13" s="1"/>
  <c r="AN46" i="13" s="1"/>
  <c r="AO6" i="13"/>
  <c r="AO9" i="13"/>
  <c r="AO11" i="13" s="1"/>
  <c r="AO16" i="13" s="1"/>
  <c r="BC122" i="3"/>
  <c r="BC249" i="3" s="1"/>
  <c r="BC170" i="3"/>
  <c r="BC119" i="3"/>
  <c r="BC167" i="3"/>
  <c r="AR494" i="3"/>
  <c r="AR496" i="3" s="1"/>
  <c r="AR465" i="3"/>
  <c r="BD232" i="3"/>
  <c r="BD296" i="3"/>
  <c r="BD376" i="3" s="1"/>
  <c r="AQ476" i="3"/>
  <c r="AQ487" i="3"/>
  <c r="AQ486" i="3" s="1"/>
  <c r="AQ502" i="3" s="1"/>
  <c r="AQ503" i="3" s="1"/>
  <c r="AQ504" i="3" s="1"/>
  <c r="AQ505" i="3" s="1"/>
  <c r="AQ507" i="3" s="1"/>
  <c r="AQ477" i="3"/>
  <c r="AX89" i="13"/>
  <c r="AX105" i="13" s="1"/>
  <c r="AW243" i="13"/>
  <c r="BA219" i="13"/>
  <c r="BA35" i="13"/>
  <c r="BA41" i="13" s="1"/>
  <c r="BA36" i="13" s="1"/>
  <c r="BD231" i="3"/>
  <c r="BD295" i="3"/>
  <c r="BD375" i="3" s="1"/>
  <c r="BD227" i="3"/>
  <c r="BD291" i="3"/>
  <c r="BD371" i="3" s="1"/>
  <c r="AX86" i="13"/>
  <c r="AX102" i="13" s="1"/>
  <c r="BA647" i="3"/>
  <c r="BA643" i="3"/>
  <c r="BA657" i="3"/>
  <c r="BA660" i="3"/>
  <c r="BA656" i="3"/>
  <c r="BA642" i="3"/>
  <c r="BA654" i="3"/>
  <c r="BA646" i="3"/>
  <c r="BA662" i="3"/>
  <c r="BA658" i="3"/>
  <c r="BA630" i="3"/>
  <c r="BA663" i="3"/>
  <c r="BA655" i="3"/>
  <c r="BA629" i="3"/>
  <c r="BA659" i="3"/>
  <c r="BA639" i="3"/>
  <c r="BA631" i="3"/>
  <c r="BA652" i="3"/>
  <c r="BA644" i="3"/>
  <c r="BA636" i="3"/>
  <c r="BA653" i="3"/>
  <c r="BA638" i="3"/>
  <c r="BA645" i="3"/>
  <c r="BA628" i="3"/>
  <c r="BA641" i="3"/>
  <c r="BA640" i="3"/>
  <c r="BA637" i="3"/>
  <c r="BA661" i="3"/>
  <c r="BB648" i="3"/>
  <c r="AV245" i="13"/>
  <c r="BE281" i="3"/>
  <c r="BF281" i="3"/>
  <c r="AS6" i="3"/>
  <c r="AS9" i="3"/>
  <c r="BD253" i="3"/>
  <c r="AX83" i="13"/>
  <c r="AX99" i="13" s="1"/>
  <c r="BB397" i="3"/>
  <c r="BC41" i="3"/>
  <c r="BC121" i="3"/>
  <c r="BC248" i="3" s="1"/>
  <c r="BC169" i="3"/>
  <c r="AY290" i="13"/>
  <c r="AY210" i="13" s="1"/>
  <c r="AY293" i="13"/>
  <c r="AY213" i="13" s="1"/>
  <c r="AY296" i="13"/>
  <c r="AY216" i="13" s="1"/>
  <c r="AY295" i="13"/>
  <c r="AY215" i="13" s="1"/>
  <c r="AY287" i="13"/>
  <c r="AY207" i="13" s="1"/>
  <c r="AY292" i="13"/>
  <c r="AY212" i="13" s="1"/>
  <c r="AY291" i="13"/>
  <c r="AY211" i="13" s="1"/>
  <c r="AY297" i="13"/>
  <c r="AY217" i="13" s="1"/>
  <c r="AY294" i="13"/>
  <c r="AY214" i="13" s="1"/>
  <c r="AY289" i="13"/>
  <c r="AY209" i="13" s="1"/>
  <c r="AY288" i="13"/>
  <c r="AY208" i="13" s="1"/>
  <c r="AY298" i="13"/>
  <c r="AY218" i="13" s="1"/>
  <c r="AW230" i="13"/>
  <c r="BC450" i="3"/>
  <c r="BC451" i="3" s="1"/>
  <c r="BC490" i="3"/>
  <c r="BF124" i="13"/>
  <c r="BE251" i="13"/>
  <c r="BC117" i="3"/>
  <c r="BC165" i="3"/>
  <c r="BC114" i="3"/>
  <c r="BC241" i="3" s="1"/>
  <c r="BC110" i="3"/>
  <c r="BC23" i="3" s="1"/>
  <c r="BC25" i="3" s="1"/>
  <c r="BC28" i="3" s="1"/>
  <c r="BC26" i="3" s="1"/>
  <c r="BC175" i="3" s="1"/>
  <c r="BC162" i="3"/>
  <c r="AW161" i="13"/>
  <c r="AW113" i="13"/>
  <c r="AW115" i="13"/>
  <c r="AW163" i="13"/>
  <c r="AX81" i="13"/>
  <c r="AX97" i="13" s="1"/>
  <c r="BA7" i="13"/>
  <c r="AW224" i="13"/>
  <c r="AW240" i="13" s="1"/>
  <c r="AW226" i="13"/>
  <c r="AW242" i="13" s="1"/>
  <c r="BC244" i="3"/>
  <c r="BD4" i="13"/>
  <c r="AW114" i="13"/>
  <c r="AW162" i="13"/>
  <c r="AW225" i="13"/>
  <c r="BD229" i="3"/>
  <c r="BD293" i="3"/>
  <c r="BD373" i="3" s="1"/>
  <c r="AW223" i="13"/>
  <c r="AX84" i="13"/>
  <c r="AX100" i="13" s="1"/>
  <c r="BD230" i="3"/>
  <c r="BD294" i="3"/>
  <c r="BD374" i="3" s="1"/>
  <c r="BC120" i="3"/>
  <c r="BC247" i="3" s="1"/>
  <c r="BC168" i="3"/>
  <c r="AW228" i="13"/>
  <c r="AV243" i="13"/>
  <c r="AW118" i="13"/>
  <c r="AW166" i="13"/>
  <c r="AW123" i="13"/>
  <c r="AW171" i="13"/>
  <c r="BD283" i="3"/>
  <c r="BD284" i="3" s="1"/>
  <c r="AD12" i="4" s="1"/>
  <c r="BC283" i="3"/>
  <c r="BC115" i="3"/>
  <c r="BC242" i="3" s="1"/>
  <c r="BC163" i="3"/>
  <c r="BC246" i="3"/>
  <c r="BD236" i="3"/>
  <c r="BD300" i="3"/>
  <c r="BD380" i="3" s="1"/>
  <c r="BD235" i="3"/>
  <c r="BC118" i="3"/>
  <c r="BC245" i="3" s="1"/>
  <c r="BC166" i="3"/>
  <c r="BC123" i="3"/>
  <c r="BC250" i="3" s="1"/>
  <c r="BC171" i="3"/>
  <c r="AW117" i="13"/>
  <c r="AW165" i="13"/>
  <c r="BC124" i="3"/>
  <c r="BC251" i="3" s="1"/>
  <c r="BC172" i="3"/>
  <c r="AW229" i="13"/>
  <c r="AW234" i="13"/>
  <c r="AW246" i="13" l="1"/>
  <c r="AX233" i="13"/>
  <c r="AX228" i="13"/>
  <c r="AX223" i="13"/>
  <c r="AW247" i="13"/>
  <c r="AW250" i="13"/>
  <c r="AW239" i="13"/>
  <c r="BD299" i="3"/>
  <c r="BD379" i="3" s="1"/>
  <c r="AX224" i="13"/>
  <c r="AX240" i="13" s="1"/>
  <c r="AW241" i="13"/>
  <c r="AX232" i="13"/>
  <c r="AX123" i="13"/>
  <c r="AX171" i="13"/>
  <c r="BD124" i="3"/>
  <c r="BD172" i="3"/>
  <c r="BE231" i="3"/>
  <c r="BE295" i="3"/>
  <c r="BE375" i="3" s="1"/>
  <c r="BD251" i="3"/>
  <c r="AX161" i="13"/>
  <c r="AX113" i="13"/>
  <c r="AY83" i="13"/>
  <c r="AY99" i="13" s="1"/>
  <c r="AR464" i="3"/>
  <c r="AR478" i="3"/>
  <c r="AR463" i="3"/>
  <c r="BD115" i="3"/>
  <c r="BD242" i="3" s="1"/>
  <c r="BD163" i="3"/>
  <c r="BE229" i="3"/>
  <c r="BE293" i="3"/>
  <c r="BE373" i="3" s="1"/>
  <c r="AY86" i="13"/>
  <c r="AY102" i="13" s="1"/>
  <c r="AW172" i="13"/>
  <c r="BE226" i="3"/>
  <c r="BE290" i="3"/>
  <c r="BE370" i="3" s="1"/>
  <c r="AD4" i="4"/>
  <c r="AD6" i="4" s="1"/>
  <c r="AD13" i="4" s="1"/>
  <c r="AD7" i="4" s="1"/>
  <c r="AD11" i="4" s="1"/>
  <c r="BE267" i="3"/>
  <c r="BF267" i="3"/>
  <c r="BF268" i="3" s="1"/>
  <c r="AF5" i="4" s="1"/>
  <c r="BE228" i="3"/>
  <c r="BE292" i="3"/>
  <c r="BE372" i="3" s="1"/>
  <c r="BD125" i="3"/>
  <c r="BD252" i="3" s="1"/>
  <c r="BD173" i="3"/>
  <c r="AY85" i="13"/>
  <c r="AY101" i="13" s="1"/>
  <c r="BD114" i="3"/>
  <c r="BD241" i="3" s="1"/>
  <c r="BD110" i="3"/>
  <c r="BD23" i="3" s="1"/>
  <c r="BD25" i="3" s="1"/>
  <c r="BD28" i="3" s="1"/>
  <c r="BD26" i="3" s="1"/>
  <c r="BD175" i="3" s="1"/>
  <c r="BD162" i="3"/>
  <c r="BD117" i="3"/>
  <c r="BD244" i="3" s="1"/>
  <c r="BD165" i="3"/>
  <c r="AY89" i="13"/>
  <c r="AY105" i="13" s="1"/>
  <c r="AX116" i="13"/>
  <c r="AX164" i="13"/>
  <c r="BC397" i="3"/>
  <c r="BD41" i="3"/>
  <c r="BE230" i="3"/>
  <c r="BE294" i="3"/>
  <c r="BE374" i="3" s="1"/>
  <c r="BG124" i="13"/>
  <c r="BF251" i="13"/>
  <c r="AX121" i="13"/>
  <c r="AX169" i="13"/>
  <c r="BD123" i="3"/>
  <c r="BD250" i="3" s="1"/>
  <c r="BD171" i="3"/>
  <c r="AY88" i="13"/>
  <c r="AY104" i="13" s="1"/>
  <c r="BD450" i="3"/>
  <c r="BD451" i="3" s="1"/>
  <c r="BD490" i="3"/>
  <c r="BB394" i="3"/>
  <c r="BB410" i="3" s="1"/>
  <c r="BB391" i="3"/>
  <c r="BB407" i="3" s="1"/>
  <c r="BB388" i="3"/>
  <c r="BB404" i="3" s="1"/>
  <c r="BB385" i="3"/>
  <c r="BB401" i="3" s="1"/>
  <c r="BB395" i="3"/>
  <c r="BB411" i="3" s="1"/>
  <c r="BB392" i="3"/>
  <c r="BB408" i="3" s="1"/>
  <c r="BB386" i="3"/>
  <c r="BB402" i="3" s="1"/>
  <c r="BB390" i="3"/>
  <c r="BB406" i="3" s="1"/>
  <c r="BB396" i="3"/>
  <c r="BB412" i="3" s="1"/>
  <c r="BB393" i="3"/>
  <c r="BB409" i="3" s="1"/>
  <c r="BB387" i="3"/>
  <c r="BB403" i="3" s="1"/>
  <c r="BB389" i="3"/>
  <c r="BB405" i="3" s="1"/>
  <c r="AX118" i="13"/>
  <c r="AX166" i="13"/>
  <c r="AX120" i="13"/>
  <c r="AX168" i="13"/>
  <c r="BE235" i="3"/>
  <c r="AZ293" i="13"/>
  <c r="AZ213" i="13" s="1"/>
  <c r="AZ296" i="13"/>
  <c r="AZ216" i="13" s="1"/>
  <c r="AZ288" i="13"/>
  <c r="AZ208" i="13" s="1"/>
  <c r="AZ295" i="13"/>
  <c r="AZ215" i="13" s="1"/>
  <c r="AZ297" i="13"/>
  <c r="AZ217" i="13" s="1"/>
  <c r="AZ287" i="13"/>
  <c r="AZ207" i="13" s="1"/>
  <c r="AZ292" i="13"/>
  <c r="AZ212" i="13" s="1"/>
  <c r="AZ291" i="13"/>
  <c r="AZ211" i="13" s="1"/>
  <c r="AZ294" i="13"/>
  <c r="AZ214" i="13" s="1"/>
  <c r="AZ289" i="13"/>
  <c r="AZ209" i="13" s="1"/>
  <c r="AZ298" i="13"/>
  <c r="AZ218" i="13" s="1"/>
  <c r="AZ290" i="13"/>
  <c r="AZ210" i="13" s="1"/>
  <c r="BD116" i="3"/>
  <c r="BD243" i="3" s="1"/>
  <c r="BD164" i="3"/>
  <c r="BD121" i="3"/>
  <c r="BD248" i="3" s="1"/>
  <c r="BD169" i="3"/>
  <c r="AX227" i="13"/>
  <c r="AX243" i="13" s="1"/>
  <c r="BC493" i="3"/>
  <c r="AX229" i="13"/>
  <c r="AX245" i="13" s="1"/>
  <c r="AX231" i="13"/>
  <c r="BE289" i="3"/>
  <c r="BE225" i="3"/>
  <c r="BE221" i="3"/>
  <c r="BE33" i="3" s="1"/>
  <c r="BE35" i="3" s="1"/>
  <c r="BE44" i="3" s="1"/>
  <c r="BF474" i="3"/>
  <c r="BF501" i="3"/>
  <c r="BG472" i="3"/>
  <c r="AX234" i="13"/>
  <c r="AX250" i="13" s="1"/>
  <c r="AW244" i="13"/>
  <c r="BE236" i="3"/>
  <c r="BD36" i="3"/>
  <c r="BD40" i="3" s="1"/>
  <c r="BD42" i="3" s="1"/>
  <c r="BD413" i="3" s="1"/>
  <c r="BD46" i="3"/>
  <c r="BA411" i="3"/>
  <c r="BE232" i="3"/>
  <c r="BE296" i="3"/>
  <c r="BE376" i="3" s="1"/>
  <c r="AY90" i="13"/>
  <c r="AY106" i="13" s="1"/>
  <c r="BF211" i="3"/>
  <c r="BF216" i="3"/>
  <c r="BF209" i="3"/>
  <c r="BF219" i="3"/>
  <c r="BF214" i="3"/>
  <c r="BF212" i="3"/>
  <c r="BF217" i="3"/>
  <c r="BF210" i="3"/>
  <c r="BF126" i="3"/>
  <c r="BF213" i="3"/>
  <c r="BF215" i="3"/>
  <c r="BF220" i="3"/>
  <c r="BF218" i="3"/>
  <c r="BG237" i="3"/>
  <c r="BE234" i="3"/>
  <c r="BD120" i="3"/>
  <c r="BD247" i="3" s="1"/>
  <c r="BD168" i="3"/>
  <c r="BE109" i="3"/>
  <c r="BE100" i="3"/>
  <c r="BE99" i="3"/>
  <c r="BE108" i="3"/>
  <c r="BE104" i="3"/>
  <c r="BE98" i="3"/>
  <c r="BE101" i="3"/>
  <c r="BE105" i="3"/>
  <c r="BE107" i="3"/>
  <c r="BE103" i="3"/>
  <c r="BE102" i="3"/>
  <c r="BE106" i="3"/>
  <c r="BC284" i="3"/>
  <c r="BC300" i="3" s="1"/>
  <c r="BC380" i="3" s="1"/>
  <c r="BF282" i="3"/>
  <c r="BE282" i="3"/>
  <c r="BG281" i="3" s="1"/>
  <c r="BH281" i="3" s="1"/>
  <c r="AX115" i="13"/>
  <c r="AX163" i="13"/>
  <c r="AP5" i="13"/>
  <c r="AX114" i="13"/>
  <c r="AX162" i="13"/>
  <c r="BE227" i="3"/>
  <c r="BE291" i="3"/>
  <c r="BE371" i="3" s="1"/>
  <c r="BB219" i="13"/>
  <c r="BB35" i="13"/>
  <c r="BB41" i="13" s="1"/>
  <c r="BB36" i="13" s="1"/>
  <c r="AY84" i="13"/>
  <c r="AY100" i="13" s="1"/>
  <c r="AW249" i="13"/>
  <c r="AY80" i="13"/>
  <c r="AY96" i="13" s="1"/>
  <c r="BG280" i="3"/>
  <c r="BE233" i="3"/>
  <c r="BE297" i="3"/>
  <c r="BE377" i="3" s="1"/>
  <c r="BD625" i="3"/>
  <c r="BD620" i="3"/>
  <c r="BD624" i="3"/>
  <c r="BD623" i="3"/>
  <c r="BD626" i="3"/>
  <c r="BD627" i="3"/>
  <c r="BD622" i="3"/>
  <c r="BD621" i="3"/>
  <c r="BE632" i="3"/>
  <c r="BD301" i="3"/>
  <c r="BD381" i="3" s="1"/>
  <c r="BD369" i="3"/>
  <c r="AX225" i="13"/>
  <c r="AX241" i="13" s="1"/>
  <c r="BE253" i="3"/>
  <c r="AY87" i="13"/>
  <c r="AY103" i="13" s="1"/>
  <c r="BD119" i="3"/>
  <c r="BD246" i="3" s="1"/>
  <c r="BD167" i="3"/>
  <c r="BC174" i="3"/>
  <c r="AX226" i="13"/>
  <c r="AX117" i="13"/>
  <c r="AX244" i="13" s="1"/>
  <c r="AX165" i="13"/>
  <c r="AX122" i="13"/>
  <c r="AX249" i="13" s="1"/>
  <c r="AX170" i="13"/>
  <c r="AX119" i="13"/>
  <c r="AX246" i="13" s="1"/>
  <c r="AX167" i="13"/>
  <c r="BB647" i="3"/>
  <c r="BB661" i="3"/>
  <c r="BB653" i="3"/>
  <c r="BB639" i="3"/>
  <c r="BB657" i="3"/>
  <c r="BB652" i="3"/>
  <c r="BB646" i="3"/>
  <c r="BB638" i="3"/>
  <c r="BB660" i="3"/>
  <c r="BB656" i="3"/>
  <c r="BB642" i="3"/>
  <c r="BB631" i="3"/>
  <c r="BB662" i="3"/>
  <c r="BB658" i="3"/>
  <c r="BB630" i="3"/>
  <c r="BB663" i="3"/>
  <c r="BB655" i="3"/>
  <c r="BB629" i="3"/>
  <c r="BB659" i="3"/>
  <c r="BB643" i="3"/>
  <c r="BB640" i="3"/>
  <c r="BB644" i="3"/>
  <c r="BB636" i="3"/>
  <c r="BB641" i="3"/>
  <c r="BB654" i="3"/>
  <c r="BB645" i="3"/>
  <c r="BB628" i="3"/>
  <c r="BB637" i="3"/>
  <c r="BC648" i="3"/>
  <c r="AY91" i="13"/>
  <c r="AY107" i="13" s="1"/>
  <c r="BA299" i="13"/>
  <c r="BA39" i="13"/>
  <c r="BA38" i="13" s="1"/>
  <c r="BB7" i="13"/>
  <c r="AW245" i="13"/>
  <c r="BD118" i="3"/>
  <c r="BD245" i="3" s="1"/>
  <c r="BD166" i="3"/>
  <c r="AX108" i="13"/>
  <c r="AX23" i="13" s="1"/>
  <c r="AX25" i="13" s="1"/>
  <c r="AX28" i="13" s="1"/>
  <c r="AX26" i="13" s="1"/>
  <c r="AX112" i="13"/>
  <c r="AX239" i="13" s="1"/>
  <c r="AX160" i="13"/>
  <c r="BC299" i="3"/>
  <c r="BE4" i="13"/>
  <c r="AY81" i="13"/>
  <c r="AY97" i="13" s="1"/>
  <c r="AS452" i="3"/>
  <c r="AS19" i="3"/>
  <c r="AS11" i="3"/>
  <c r="AS16" i="3" s="1"/>
  <c r="AY82" i="13"/>
  <c r="AY98" i="13" s="1"/>
  <c r="AT5" i="3"/>
  <c r="BD122" i="3"/>
  <c r="BD249" i="3" s="1"/>
  <c r="BD170" i="3"/>
  <c r="BC92" i="13"/>
  <c r="BC33" i="13"/>
  <c r="BD12" i="13"/>
  <c r="AX247" i="13" l="1"/>
  <c r="BE298" i="3"/>
  <c r="BE378" i="3" s="1"/>
  <c r="AX172" i="13"/>
  <c r="AX242" i="13"/>
  <c r="AY116" i="13"/>
  <c r="AY164" i="13"/>
  <c r="AY117" i="13"/>
  <c r="AY165" i="13"/>
  <c r="AZ87" i="13"/>
  <c r="AZ103" i="13" s="1"/>
  <c r="AZ85" i="13"/>
  <c r="AZ101" i="13" s="1"/>
  <c r="BE117" i="3"/>
  <c r="BE244" i="3" s="1"/>
  <c r="BE165" i="3"/>
  <c r="AY114" i="13"/>
  <c r="AY162" i="13"/>
  <c r="BE110" i="3"/>
  <c r="BE23" i="3" s="1"/>
  <c r="BE25" i="3" s="1"/>
  <c r="BE28" i="3" s="1"/>
  <c r="BE26" i="3" s="1"/>
  <c r="BE175" i="3" s="1"/>
  <c r="BE114" i="3"/>
  <c r="BE241" i="3" s="1"/>
  <c r="BE162" i="3"/>
  <c r="BF235" i="3"/>
  <c r="BE36" i="3"/>
  <c r="BE40" i="3" s="1"/>
  <c r="BE42" i="3" s="1"/>
  <c r="BE413" i="3" s="1"/>
  <c r="BE46" i="3"/>
  <c r="AZ233" i="13"/>
  <c r="AZ90" i="13"/>
  <c r="AZ106" i="13" s="1"/>
  <c r="BF231" i="3"/>
  <c r="BF295" i="3"/>
  <c r="BF375" i="3" s="1"/>
  <c r="BF109" i="3"/>
  <c r="BF100" i="3"/>
  <c r="BF105" i="3"/>
  <c r="BF99" i="3"/>
  <c r="BF108" i="3"/>
  <c r="BF104" i="3"/>
  <c r="BF98" i="3"/>
  <c r="BF101" i="3"/>
  <c r="BF102" i="3"/>
  <c r="BF107" i="3"/>
  <c r="BF103" i="3"/>
  <c r="BF106" i="3"/>
  <c r="BE120" i="3"/>
  <c r="BE247" i="3" s="1"/>
  <c r="BE168" i="3"/>
  <c r="BF289" i="3"/>
  <c r="BF225" i="3"/>
  <c r="BF221" i="3"/>
  <c r="BF33" i="3" s="1"/>
  <c r="BF35" i="3" s="1"/>
  <c r="BF44" i="3" s="1"/>
  <c r="AZ88" i="13"/>
  <c r="AZ104" i="13" s="1"/>
  <c r="BE450" i="3"/>
  <c r="BE451" i="3" s="1"/>
  <c r="BE490" i="3"/>
  <c r="BE625" i="3"/>
  <c r="BE620" i="3"/>
  <c r="BE624" i="3"/>
  <c r="BE623" i="3"/>
  <c r="BE627" i="3"/>
  <c r="BE626" i="3"/>
  <c r="BE621" i="3"/>
  <c r="BE622" i="3"/>
  <c r="BF632" i="3"/>
  <c r="AZ84" i="13"/>
  <c r="AZ100" i="13" s="1"/>
  <c r="BE124" i="3"/>
  <c r="BE251" i="3" s="1"/>
  <c r="BE172" i="3"/>
  <c r="BF232" i="3"/>
  <c r="BF296" i="3"/>
  <c r="BF376" i="3" s="1"/>
  <c r="BE369" i="3"/>
  <c r="AZ81" i="13"/>
  <c r="AZ97" i="13" s="1"/>
  <c r="BD493" i="3"/>
  <c r="AY227" i="13"/>
  <c r="AY243" i="13" s="1"/>
  <c r="BF233" i="3"/>
  <c r="BF297" i="3"/>
  <c r="BF377" i="3" s="1"/>
  <c r="AY225" i="13"/>
  <c r="AY241" i="13" s="1"/>
  <c r="AS18" i="3"/>
  <c r="AS15" i="3"/>
  <c r="BE115" i="3"/>
  <c r="BE163" i="3"/>
  <c r="AZ89" i="13"/>
  <c r="AZ105" i="13" s="1"/>
  <c r="AY120" i="13"/>
  <c r="AY168" i="13"/>
  <c r="AE4" i="4"/>
  <c r="BE268" i="3"/>
  <c r="BG266" i="3"/>
  <c r="BF236" i="3"/>
  <c r="BE121" i="3"/>
  <c r="BE248" i="3" s="1"/>
  <c r="BE169" i="3"/>
  <c r="BF253" i="3"/>
  <c r="AZ86" i="13"/>
  <c r="AZ102" i="13" s="1"/>
  <c r="AY231" i="13"/>
  <c r="AZ91" i="13"/>
  <c r="AZ107" i="13" s="1"/>
  <c r="AR487" i="3"/>
  <c r="AR486" i="3" s="1"/>
  <c r="AR502" i="3" s="1"/>
  <c r="AR503" i="3" s="1"/>
  <c r="AR504" i="3" s="1"/>
  <c r="AR505" i="3" s="1"/>
  <c r="AR507" i="3" s="1"/>
  <c r="AR477" i="3"/>
  <c r="AR476" i="3"/>
  <c r="AT6" i="3"/>
  <c r="AT9" i="3"/>
  <c r="BF230" i="3"/>
  <c r="BF294" i="3"/>
  <c r="BF374" i="3" s="1"/>
  <c r="BC7" i="13"/>
  <c r="BE116" i="3"/>
  <c r="BE243" i="3" s="1"/>
  <c r="BE164" i="3"/>
  <c r="AS494" i="3"/>
  <c r="AS496" i="3" s="1"/>
  <c r="AS465" i="3"/>
  <c r="BE125" i="3"/>
  <c r="BE252" i="3" s="1"/>
  <c r="BE173" i="3"/>
  <c r="AY122" i="13"/>
  <c r="AY170" i="13"/>
  <c r="BD397" i="3"/>
  <c r="BE41" i="3"/>
  <c r="BG211" i="3"/>
  <c r="BG216" i="3"/>
  <c r="BG209" i="3"/>
  <c r="BG219" i="3"/>
  <c r="BG214" i="3"/>
  <c r="BG217" i="3"/>
  <c r="BG210" i="3"/>
  <c r="BG126" i="3"/>
  <c r="BG253" i="3" s="1"/>
  <c r="BG213" i="3"/>
  <c r="BG215" i="3"/>
  <c r="BG212" i="3"/>
  <c r="BG220" i="3"/>
  <c r="BG218" i="3"/>
  <c r="BE118" i="3"/>
  <c r="BE245" i="3" s="1"/>
  <c r="BE166" i="3"/>
  <c r="BG474" i="3"/>
  <c r="BG501" i="3"/>
  <c r="AY226" i="13"/>
  <c r="AY233" i="13"/>
  <c r="AY249" i="13" s="1"/>
  <c r="BC394" i="3"/>
  <c r="BC410" i="3" s="1"/>
  <c r="BC391" i="3"/>
  <c r="BC407" i="3" s="1"/>
  <c r="BC388" i="3"/>
  <c r="BC404" i="3" s="1"/>
  <c r="BC385" i="3"/>
  <c r="BC401" i="3" s="1"/>
  <c r="BC392" i="3"/>
  <c r="BC408" i="3" s="1"/>
  <c r="BC389" i="3"/>
  <c r="BC405" i="3" s="1"/>
  <c r="BC390" i="3"/>
  <c r="BC406" i="3" s="1"/>
  <c r="BC396" i="3"/>
  <c r="BC412" i="3" s="1"/>
  <c r="BC395" i="3"/>
  <c r="BC386" i="3"/>
  <c r="BC402" i="3" s="1"/>
  <c r="BC393" i="3"/>
  <c r="BC409" i="3" s="1"/>
  <c r="BC387" i="3"/>
  <c r="BC403" i="3" s="1"/>
  <c r="BF228" i="3"/>
  <c r="BF292" i="3"/>
  <c r="BF372" i="3" s="1"/>
  <c r="AZ80" i="13"/>
  <c r="AZ96" i="13" s="1"/>
  <c r="AY224" i="13"/>
  <c r="AO14" i="13"/>
  <c r="AO15" i="13" s="1"/>
  <c r="AO46" i="13" s="1"/>
  <c r="AP6" i="13"/>
  <c r="AP9" i="13"/>
  <c r="AP11" i="13" s="1"/>
  <c r="AP16" i="13" s="1"/>
  <c r="BD174" i="3"/>
  <c r="BE122" i="3"/>
  <c r="BE249" i="3" s="1"/>
  <c r="BE170" i="3"/>
  <c r="AY115" i="13"/>
  <c r="AY163" i="13"/>
  <c r="BF227" i="3"/>
  <c r="BF291" i="3"/>
  <c r="BF371" i="3" s="1"/>
  <c r="BC219" i="13"/>
  <c r="BC35" i="13"/>
  <c r="BC41" i="13" s="1"/>
  <c r="BC36" i="13" s="1"/>
  <c r="BF4" i="13"/>
  <c r="BA293" i="13"/>
  <c r="BA213" i="13" s="1"/>
  <c r="BA296" i="13"/>
  <c r="BA216" i="13" s="1"/>
  <c r="BA288" i="13"/>
  <c r="BA208" i="13" s="1"/>
  <c r="BA295" i="13"/>
  <c r="BA215" i="13" s="1"/>
  <c r="BA297" i="13"/>
  <c r="BA217" i="13" s="1"/>
  <c r="BA287" i="13"/>
  <c r="BA207" i="13" s="1"/>
  <c r="BA290" i="13"/>
  <c r="BA210" i="13" s="1"/>
  <c r="BA292" i="13"/>
  <c r="BA212" i="13" s="1"/>
  <c r="BA291" i="13"/>
  <c r="BA211" i="13" s="1"/>
  <c r="BA294" i="13"/>
  <c r="BA214" i="13" s="1"/>
  <c r="BA289" i="13"/>
  <c r="BA209" i="13" s="1"/>
  <c r="BA298" i="13"/>
  <c r="BA218" i="13" s="1"/>
  <c r="BE242" i="3"/>
  <c r="BE283" i="3"/>
  <c r="BF283" i="3"/>
  <c r="BF284" i="3" s="1"/>
  <c r="AF12" i="4" s="1"/>
  <c r="AC12" i="4"/>
  <c r="AC7" i="4" s="1"/>
  <c r="AC11" i="4" s="1"/>
  <c r="BB299" i="13"/>
  <c r="BB39" i="13"/>
  <c r="BB38" i="13" s="1"/>
  <c r="AY119" i="13"/>
  <c r="AY167" i="13"/>
  <c r="BH280" i="3"/>
  <c r="AX248" i="13"/>
  <c r="BF234" i="3"/>
  <c r="BF298" i="3"/>
  <c r="BF378" i="3" s="1"/>
  <c r="AZ83" i="13"/>
  <c r="AZ99" i="13" s="1"/>
  <c r="BF229" i="3"/>
  <c r="BF293" i="3"/>
  <c r="BF373" i="3" s="1"/>
  <c r="BE119" i="3"/>
  <c r="BE246" i="3" s="1"/>
  <c r="BE167" i="3"/>
  <c r="AY228" i="13"/>
  <c r="BE123" i="3"/>
  <c r="BE250" i="3" s="1"/>
  <c r="BE171" i="3"/>
  <c r="AY161" i="13"/>
  <c r="AY113" i="13"/>
  <c r="BD92" i="13"/>
  <c r="BD33" i="13"/>
  <c r="BE12" i="13"/>
  <c r="AY230" i="13"/>
  <c r="AY108" i="13"/>
  <c r="AY23" i="13" s="1"/>
  <c r="AY25" i="13" s="1"/>
  <c r="AY28" i="13" s="1"/>
  <c r="AY26" i="13" s="1"/>
  <c r="AY160" i="13"/>
  <c r="AY112" i="13"/>
  <c r="BG251" i="13"/>
  <c r="AY121" i="13"/>
  <c r="AY169" i="13"/>
  <c r="AY118" i="13"/>
  <c r="AY166" i="13"/>
  <c r="AZ82" i="13"/>
  <c r="AZ98" i="13" s="1"/>
  <c r="BF226" i="3"/>
  <c r="BF290" i="3"/>
  <c r="BF370" i="3" s="1"/>
  <c r="AY123" i="13"/>
  <c r="AY171" i="13"/>
  <c r="BC379" i="3"/>
  <c r="BC301" i="3"/>
  <c r="BC381" i="3" s="1"/>
  <c r="AY234" i="13"/>
  <c r="AY250" i="13" s="1"/>
  <c r="BC661" i="3"/>
  <c r="BC653" i="3"/>
  <c r="BC639" i="3"/>
  <c r="BC643" i="3"/>
  <c r="BC652" i="3"/>
  <c r="BC646" i="3"/>
  <c r="BC638" i="3"/>
  <c r="BC631" i="3"/>
  <c r="BC663" i="3"/>
  <c r="BC637" i="3"/>
  <c r="BC658" i="3"/>
  <c r="BC630" i="3"/>
  <c r="BC655" i="3"/>
  <c r="BC629" i="3"/>
  <c r="BC659" i="3"/>
  <c r="BC647" i="3"/>
  <c r="BC636" i="3"/>
  <c r="BC628" i="3"/>
  <c r="BC660" i="3"/>
  <c r="BC640" i="3"/>
  <c r="BC644" i="3"/>
  <c r="BC642" i="3"/>
  <c r="BC662" i="3"/>
  <c r="BC657" i="3"/>
  <c r="BC641" i="3"/>
  <c r="BC656" i="3"/>
  <c r="BC654" i="3"/>
  <c r="BC645" i="3"/>
  <c r="BD648" i="3"/>
  <c r="AY223" i="13"/>
  <c r="AY232" i="13"/>
  <c r="AY229" i="13"/>
  <c r="AZ229" i="13" l="1"/>
  <c r="AY246" i="13"/>
  <c r="AY248" i="13"/>
  <c r="AY239" i="13"/>
  <c r="AY244" i="13"/>
  <c r="AY240" i="13"/>
  <c r="BC411" i="3"/>
  <c r="BG226" i="3"/>
  <c r="BH210" i="3"/>
  <c r="BG290" i="3"/>
  <c r="BF117" i="3"/>
  <c r="BF165" i="3"/>
  <c r="BA82" i="13"/>
  <c r="BA98" i="13" s="1"/>
  <c r="BF620" i="3"/>
  <c r="BF624" i="3"/>
  <c r="BF627" i="3"/>
  <c r="BF623" i="3"/>
  <c r="BF626" i="3"/>
  <c r="BF622" i="3"/>
  <c r="BF621" i="3"/>
  <c r="BF625" i="3"/>
  <c r="BG632" i="3"/>
  <c r="BF118" i="3"/>
  <c r="BF245" i="3" s="1"/>
  <c r="BF166" i="3"/>
  <c r="BA85" i="13"/>
  <c r="BA101" i="13" s="1"/>
  <c r="AZ118" i="13"/>
  <c r="AZ166" i="13"/>
  <c r="BF114" i="3"/>
  <c r="BF241" i="3" s="1"/>
  <c r="BF110" i="3"/>
  <c r="BF23" i="3" s="1"/>
  <c r="BF25" i="3" s="1"/>
  <c r="BF28" i="3" s="1"/>
  <c r="BF26" i="3" s="1"/>
  <c r="BF175" i="3" s="1"/>
  <c r="BF162" i="3"/>
  <c r="AZ245" i="13"/>
  <c r="BF120" i="3"/>
  <c r="BF247" i="3" s="1"/>
  <c r="BF168" i="3"/>
  <c r="BD643" i="3"/>
  <c r="BD657" i="3"/>
  <c r="BD652" i="3"/>
  <c r="BD646" i="3"/>
  <c r="BD638" i="3"/>
  <c r="BD660" i="3"/>
  <c r="BD656" i="3"/>
  <c r="BD642" i="3"/>
  <c r="BD631" i="3"/>
  <c r="BD663" i="3"/>
  <c r="BD637" i="3"/>
  <c r="BD645" i="3"/>
  <c r="BD658" i="3"/>
  <c r="BD630" i="3"/>
  <c r="BD655" i="3"/>
  <c r="BD629" i="3"/>
  <c r="BD659" i="3"/>
  <c r="BD639" i="3"/>
  <c r="BD647" i="3"/>
  <c r="BD636" i="3"/>
  <c r="BD628" i="3"/>
  <c r="BD644" i="3"/>
  <c r="BD662" i="3"/>
  <c r="BD641" i="3"/>
  <c r="BD654" i="3"/>
  <c r="BD653" i="3"/>
  <c r="BD661" i="3"/>
  <c r="BD640" i="3"/>
  <c r="BE648" i="3"/>
  <c r="BF299" i="3"/>
  <c r="BF379" i="3" s="1"/>
  <c r="BF249" i="3"/>
  <c r="BF115" i="3"/>
  <c r="BF242" i="3" s="1"/>
  <c r="BF163" i="3"/>
  <c r="AZ228" i="13"/>
  <c r="BG230" i="3"/>
  <c r="BH214" i="3"/>
  <c r="BG294" i="3"/>
  <c r="AU5" i="3"/>
  <c r="BE397" i="3"/>
  <c r="BF41" i="3"/>
  <c r="BA80" i="13"/>
  <c r="BA96" i="13" s="1"/>
  <c r="AQ5" i="13"/>
  <c r="BF121" i="3"/>
  <c r="BF248" i="3" s="1"/>
  <c r="BF169" i="3"/>
  <c r="AZ119" i="13"/>
  <c r="AZ167" i="13"/>
  <c r="BF122" i="3"/>
  <c r="BF170" i="3"/>
  <c r="BG227" i="3"/>
  <c r="BH211" i="3"/>
  <c r="BG291" i="3"/>
  <c r="BD394" i="3"/>
  <c r="BD410" i="3" s="1"/>
  <c r="BD391" i="3"/>
  <c r="BD407" i="3" s="1"/>
  <c r="BD388" i="3"/>
  <c r="BD404" i="3" s="1"/>
  <c r="BD385" i="3"/>
  <c r="BD401" i="3" s="1"/>
  <c r="BD395" i="3"/>
  <c r="BD411" i="3" s="1"/>
  <c r="BD389" i="3"/>
  <c r="BD405" i="3" s="1"/>
  <c r="BD386" i="3"/>
  <c r="BD402" i="3" s="1"/>
  <c r="BD392" i="3"/>
  <c r="BD408" i="3" s="1"/>
  <c r="BD390" i="3"/>
  <c r="BD406" i="3" s="1"/>
  <c r="BD396" i="3"/>
  <c r="BD412" i="3" s="1"/>
  <c r="BD393" i="3"/>
  <c r="BD409" i="3" s="1"/>
  <c r="BD387" i="3"/>
  <c r="BD403" i="3" s="1"/>
  <c r="BA89" i="13"/>
  <c r="BA105" i="13" s="1"/>
  <c r="AZ223" i="13"/>
  <c r="AS478" i="3"/>
  <c r="AS463" i="3"/>
  <c r="AS464" i="3"/>
  <c r="BF116" i="3"/>
  <c r="BF243" i="3" s="1"/>
  <c r="BF164" i="3"/>
  <c r="AZ230" i="13"/>
  <c r="AZ246" i="13" s="1"/>
  <c r="AT452" i="3"/>
  <c r="AT19" i="3"/>
  <c r="AT11" i="3"/>
  <c r="AT16" i="3" s="1"/>
  <c r="BG235" i="3"/>
  <c r="BA84" i="13"/>
  <c r="BA100" i="13" s="1"/>
  <c r="BA83" i="13"/>
  <c r="BA99" i="13" s="1"/>
  <c r="BA90" i="13"/>
  <c r="BA106" i="13" s="1"/>
  <c r="BA86" i="13"/>
  <c r="BA102" i="13" s="1"/>
  <c r="BG234" i="3"/>
  <c r="BF300" i="3"/>
  <c r="BF380" i="3" s="1"/>
  <c r="BF125" i="3"/>
  <c r="BF252" i="3" s="1"/>
  <c r="BF173" i="3"/>
  <c r="AF4" i="4"/>
  <c r="AF6" i="4" s="1"/>
  <c r="AF13" i="4" s="1"/>
  <c r="AF7" i="4" s="1"/>
  <c r="AF11" i="4" s="1"/>
  <c r="BF251" i="3"/>
  <c r="BH216" i="3"/>
  <c r="BG232" i="3"/>
  <c r="BG296" i="3"/>
  <c r="BA87" i="13"/>
  <c r="BA103" i="13" s="1"/>
  <c r="AZ117" i="13"/>
  <c r="AZ165" i="13"/>
  <c r="AZ225" i="13"/>
  <c r="AZ241" i="13" s="1"/>
  <c r="BG4" i="13"/>
  <c r="BF244" i="3"/>
  <c r="BG236" i="3"/>
  <c r="BF450" i="3"/>
  <c r="BF451" i="3" s="1"/>
  <c r="BF490" i="3"/>
  <c r="BF36" i="3"/>
  <c r="BF40" i="3" s="1"/>
  <c r="BF46" i="3"/>
  <c r="BE284" i="3"/>
  <c r="BG283" i="3" s="1"/>
  <c r="BG282" i="3"/>
  <c r="BE299" i="3"/>
  <c r="AZ121" i="13"/>
  <c r="AZ169" i="13"/>
  <c r="BG289" i="3"/>
  <c r="BG225" i="3"/>
  <c r="BH209" i="3"/>
  <c r="AG4" i="4" s="1"/>
  <c r="BG221" i="3"/>
  <c r="BG33" i="3" s="1"/>
  <c r="BG35" i="3" s="1"/>
  <c r="BG44" i="3" s="1"/>
  <c r="AZ116" i="13"/>
  <c r="AZ164" i="13"/>
  <c r="BF119" i="3"/>
  <c r="BF246" i="3" s="1"/>
  <c r="BF167" i="3"/>
  <c r="AY247" i="13"/>
  <c r="BE92" i="13"/>
  <c r="BE33" i="13"/>
  <c r="BF12" i="13"/>
  <c r="BH212" i="3"/>
  <c r="BG228" i="3"/>
  <c r="BG292" i="3"/>
  <c r="BE493" i="3"/>
  <c r="AZ232" i="13"/>
  <c r="BA91" i="13"/>
  <c r="BA107" i="13" s="1"/>
  <c r="AZ227" i="13"/>
  <c r="BF123" i="3"/>
  <c r="BF250" i="3" s="1"/>
  <c r="BF171" i="3"/>
  <c r="AY242" i="13"/>
  <c r="AZ108" i="13"/>
  <c r="AZ23" i="13" s="1"/>
  <c r="AZ25" i="13" s="1"/>
  <c r="AZ28" i="13" s="1"/>
  <c r="AZ26" i="13" s="1"/>
  <c r="AZ112" i="13"/>
  <c r="AZ160" i="13"/>
  <c r="BG231" i="3"/>
  <c r="BH215" i="3"/>
  <c r="BG295" i="3"/>
  <c r="BD7" i="13"/>
  <c r="AZ113" i="13"/>
  <c r="AZ161" i="13"/>
  <c r="AZ120" i="13"/>
  <c r="AZ168" i="13"/>
  <c r="BG233" i="3"/>
  <c r="BH217" i="3"/>
  <c r="BG297" i="3"/>
  <c r="BF369" i="3"/>
  <c r="BE174" i="3"/>
  <c r="AZ123" i="13"/>
  <c r="AZ171" i="13"/>
  <c r="BF124" i="3"/>
  <c r="BF172" i="3"/>
  <c r="BA81" i="13"/>
  <c r="BA97" i="13" s="1"/>
  <c r="BD219" i="13"/>
  <c r="BD35" i="13"/>
  <c r="BD41" i="13" s="1"/>
  <c r="BD36" i="13" s="1"/>
  <c r="BC299" i="13"/>
  <c r="BC39" i="13"/>
  <c r="BC38" i="13" s="1"/>
  <c r="BB296" i="13"/>
  <c r="BB216" i="13" s="1"/>
  <c r="BB288" i="13"/>
  <c r="BB208" i="13" s="1"/>
  <c r="BB291" i="13"/>
  <c r="BB211" i="13" s="1"/>
  <c r="BB297" i="13"/>
  <c r="BB217" i="13" s="1"/>
  <c r="BB295" i="13"/>
  <c r="BB215" i="13" s="1"/>
  <c r="BB287" i="13"/>
  <c r="BB207" i="13" s="1"/>
  <c r="BB290" i="13"/>
  <c r="BB210" i="13" s="1"/>
  <c r="BB298" i="13"/>
  <c r="BB218" i="13" s="1"/>
  <c r="BB294" i="13"/>
  <c r="BB214" i="13" s="1"/>
  <c r="BB293" i="13"/>
  <c r="BB213" i="13" s="1"/>
  <c r="BB292" i="13"/>
  <c r="BB212" i="13" s="1"/>
  <c r="BB289" i="13"/>
  <c r="BB209" i="13" s="1"/>
  <c r="BG229" i="3"/>
  <c r="BH213" i="3"/>
  <c r="BG293" i="3"/>
  <c r="AZ224" i="13"/>
  <c r="AZ231" i="13"/>
  <c r="AZ234" i="13"/>
  <c r="AZ250" i="13" s="1"/>
  <c r="AZ115" i="13"/>
  <c r="AZ163" i="13"/>
  <c r="AZ226" i="13"/>
  <c r="BA88" i="13"/>
  <c r="BA104" i="13" s="1"/>
  <c r="AY172" i="13"/>
  <c r="AZ114" i="13"/>
  <c r="AZ162" i="13"/>
  <c r="AY245" i="13"/>
  <c r="BG105" i="3"/>
  <c r="BG99" i="3"/>
  <c r="BG108" i="3"/>
  <c r="BG104" i="3"/>
  <c r="BG98" i="3"/>
  <c r="BG103" i="3"/>
  <c r="BG100" i="3"/>
  <c r="BG101" i="3"/>
  <c r="BG109" i="3"/>
  <c r="BG102" i="3"/>
  <c r="BG106" i="3"/>
  <c r="BG107" i="3"/>
  <c r="BE300" i="3"/>
  <c r="BE380" i="3" s="1"/>
  <c r="AE5" i="4"/>
  <c r="AE6" i="4" s="1"/>
  <c r="AE13" i="4" s="1"/>
  <c r="BG267" i="3"/>
  <c r="BG268" i="3" s="1"/>
  <c r="AG5" i="4" s="1"/>
  <c r="AZ122" i="13"/>
  <c r="AZ249" i="13" s="1"/>
  <c r="AZ170" i="13"/>
  <c r="BA231" i="13" l="1"/>
  <c r="BF301" i="3"/>
  <c r="BF381" i="3" s="1"/>
  <c r="BG284" i="3"/>
  <c r="AG12" i="4" s="1"/>
  <c r="BA229" i="13"/>
  <c r="BF42" i="3"/>
  <c r="BF413" i="3" s="1"/>
  <c r="AZ248" i="13"/>
  <c r="BG299" i="3"/>
  <c r="AZ244" i="13"/>
  <c r="AG6" i="4"/>
  <c r="AG13" i="4" s="1"/>
  <c r="BB85" i="13"/>
  <c r="BB101" i="13" s="1"/>
  <c r="BA123" i="13"/>
  <c r="BA171" i="13"/>
  <c r="BA120" i="13"/>
  <c r="BA247" i="13" s="1"/>
  <c r="BA168" i="13"/>
  <c r="BB84" i="13"/>
  <c r="BB100" i="13" s="1"/>
  <c r="BE379" i="3"/>
  <c r="BE411" i="3" s="1"/>
  <c r="BE301" i="3"/>
  <c r="BE381" i="3" s="1"/>
  <c r="BH296" i="3"/>
  <c r="BG376" i="3"/>
  <c r="AT18" i="3"/>
  <c r="AT15" i="3"/>
  <c r="BF397" i="3"/>
  <c r="BG41" i="3"/>
  <c r="BG397" i="3" s="1"/>
  <c r="BE391" i="3"/>
  <c r="BE407" i="3" s="1"/>
  <c r="BE388" i="3"/>
  <c r="BE404" i="3" s="1"/>
  <c r="BE385" i="3"/>
  <c r="BE401" i="3" s="1"/>
  <c r="BE395" i="3"/>
  <c r="BE392" i="3"/>
  <c r="BE408" i="3" s="1"/>
  <c r="BE386" i="3"/>
  <c r="BE402" i="3" s="1"/>
  <c r="BE390" i="3"/>
  <c r="BE406" i="3" s="1"/>
  <c r="BE396" i="3"/>
  <c r="BE412" i="3" s="1"/>
  <c r="BE394" i="3"/>
  <c r="BE410" i="3" s="1"/>
  <c r="BE387" i="3"/>
  <c r="BE403" i="3" s="1"/>
  <c r="BE389" i="3"/>
  <c r="BE405" i="3" s="1"/>
  <c r="BE393" i="3"/>
  <c r="BE409" i="3" s="1"/>
  <c r="BG379" i="3"/>
  <c r="BH299" i="3"/>
  <c r="AE12" i="4"/>
  <c r="AE7" i="4" s="1"/>
  <c r="AE11" i="4" s="1"/>
  <c r="AT494" i="3"/>
  <c r="AT496" i="3" s="1"/>
  <c r="AT465" i="3"/>
  <c r="BG371" i="3"/>
  <c r="BH291" i="3"/>
  <c r="BA228" i="13"/>
  <c r="BB86" i="13"/>
  <c r="BB102" i="13" s="1"/>
  <c r="BB87" i="13"/>
  <c r="BB103" i="13" s="1"/>
  <c r="BG36" i="3"/>
  <c r="BG40" i="3" s="1"/>
  <c r="BG46" i="3"/>
  <c r="BA226" i="13"/>
  <c r="BB90" i="13"/>
  <c r="BB106" i="13" s="1"/>
  <c r="BB89" i="13"/>
  <c r="BB105" i="13" s="1"/>
  <c r="BG372" i="3"/>
  <c r="BH292" i="3"/>
  <c r="BA162" i="13"/>
  <c r="BA114" i="13"/>
  <c r="BA116" i="13"/>
  <c r="BA164" i="13"/>
  <c r="BB81" i="13"/>
  <c r="BB97" i="13" s="1"/>
  <c r="AZ242" i="13"/>
  <c r="BD299" i="13"/>
  <c r="BD39" i="13"/>
  <c r="BD38" i="13" s="1"/>
  <c r="BG244" i="3"/>
  <c r="BA225" i="13"/>
  <c r="BG620" i="3"/>
  <c r="BG624" i="3"/>
  <c r="BG623" i="3"/>
  <c r="BG626" i="3"/>
  <c r="BG625" i="3"/>
  <c r="BG621" i="3"/>
  <c r="BG622" i="3"/>
  <c r="BG627" i="3"/>
  <c r="BG369" i="3"/>
  <c r="BH289" i="3"/>
  <c r="BB88" i="13"/>
  <c r="BB104" i="13" s="1"/>
  <c r="BA119" i="13"/>
  <c r="BA167" i="13"/>
  <c r="BG247" i="3"/>
  <c r="BA233" i="13"/>
  <c r="BB91" i="13"/>
  <c r="BB107" i="13" s="1"/>
  <c r="BB223" i="13"/>
  <c r="BB80" i="13"/>
  <c r="BB96" i="13" s="1"/>
  <c r="BA113" i="13"/>
  <c r="BA161" i="13"/>
  <c r="BF92" i="13"/>
  <c r="BF33" i="13"/>
  <c r="BG12" i="13"/>
  <c r="AS487" i="3"/>
  <c r="AS486" i="3" s="1"/>
  <c r="AS502" i="3" s="1"/>
  <c r="AS503" i="3" s="1"/>
  <c r="AS504" i="3" s="1"/>
  <c r="AS505" i="3" s="1"/>
  <c r="AS507" i="3" s="1"/>
  <c r="AS477" i="3"/>
  <c r="AS476" i="3"/>
  <c r="BF174" i="3"/>
  <c r="BA117" i="13"/>
  <c r="BA165" i="13"/>
  <c r="BG115" i="3"/>
  <c r="BG242" i="3" s="1"/>
  <c r="BG163" i="3"/>
  <c r="AZ243" i="13"/>
  <c r="AP14" i="13"/>
  <c r="AP15" i="13" s="1"/>
  <c r="AP46" i="13" s="1"/>
  <c r="AQ6" i="13"/>
  <c r="AQ9" i="13"/>
  <c r="AQ11" i="13" s="1"/>
  <c r="AQ16" i="13" s="1"/>
  <c r="BA108" i="13"/>
  <c r="BA23" i="13" s="1"/>
  <c r="BA25" i="13" s="1"/>
  <c r="BA28" i="13" s="1"/>
  <c r="BA26" i="13" s="1"/>
  <c r="BA112" i="13"/>
  <c r="BA160" i="13"/>
  <c r="BA230" i="13"/>
  <c r="AZ247" i="13"/>
  <c r="AZ240" i="13"/>
  <c r="BG298" i="3"/>
  <c r="AZ239" i="13"/>
  <c r="AU6" i="3"/>
  <c r="AU9" i="3"/>
  <c r="BB82" i="13"/>
  <c r="BB98" i="13" s="1"/>
  <c r="BG377" i="3"/>
  <c r="BH297" i="3"/>
  <c r="BG123" i="3"/>
  <c r="BG250" i="3" s="1"/>
  <c r="BG171" i="3"/>
  <c r="BC296" i="13"/>
  <c r="BC216" i="13" s="1"/>
  <c r="BC288" i="13"/>
  <c r="BC208" i="13" s="1"/>
  <c r="BC291" i="13"/>
  <c r="BC211" i="13" s="1"/>
  <c r="BC297" i="13"/>
  <c r="BC217" i="13" s="1"/>
  <c r="BC295" i="13"/>
  <c r="BC215" i="13" s="1"/>
  <c r="BC287" i="13"/>
  <c r="BC207" i="13" s="1"/>
  <c r="BC290" i="13"/>
  <c r="BC210" i="13" s="1"/>
  <c r="BC298" i="13"/>
  <c r="BC218" i="13" s="1"/>
  <c r="BC293" i="13"/>
  <c r="BC213" i="13" s="1"/>
  <c r="BC294" i="13"/>
  <c r="BC214" i="13" s="1"/>
  <c r="BC292" i="13"/>
  <c r="BC212" i="13" s="1"/>
  <c r="BC289" i="13"/>
  <c r="BC209" i="13" s="1"/>
  <c r="BG118" i="3"/>
  <c r="BG245" i="3" s="1"/>
  <c r="BG166" i="3"/>
  <c r="BG125" i="3"/>
  <c r="BG252" i="3" s="1"/>
  <c r="BG173" i="3"/>
  <c r="BF493" i="3"/>
  <c r="BG116" i="3"/>
  <c r="BG243" i="3" s="1"/>
  <c r="BG164" i="3"/>
  <c r="BH293" i="3"/>
  <c r="BG373" i="3"/>
  <c r="BG300" i="3"/>
  <c r="BG380" i="3" s="1"/>
  <c r="BA121" i="13"/>
  <c r="BA169" i="13"/>
  <c r="BG374" i="3"/>
  <c r="BH294" i="3"/>
  <c r="BG370" i="3"/>
  <c r="BH290" i="3"/>
  <c r="BG124" i="3"/>
  <c r="BG251" i="3" s="1"/>
  <c r="BG172" i="3"/>
  <c r="BA122" i="13"/>
  <c r="BA170" i="13"/>
  <c r="BA115" i="13"/>
  <c r="BA163" i="13"/>
  <c r="BB83" i="13"/>
  <c r="BB99" i="13" s="1"/>
  <c r="BA227" i="13"/>
  <c r="BA223" i="13"/>
  <c r="BE7" i="13"/>
  <c r="AZ172" i="13"/>
  <c r="BG117" i="3"/>
  <c r="BG165" i="3"/>
  <c r="BA232" i="13"/>
  <c r="BA248" i="13" s="1"/>
  <c r="BG121" i="3"/>
  <c r="BG248" i="3" s="1"/>
  <c r="BG169" i="3"/>
  <c r="BA234" i="13"/>
  <c r="BA250" i="13" s="1"/>
  <c r="BE657" i="3"/>
  <c r="BE652" i="3"/>
  <c r="BE646" i="3"/>
  <c r="BE638" i="3"/>
  <c r="BE660" i="3"/>
  <c r="BE656" i="3"/>
  <c r="BE642" i="3"/>
  <c r="BE663" i="3"/>
  <c r="BE637" i="3"/>
  <c r="BE645" i="3"/>
  <c r="BE655" i="3"/>
  <c r="BE641" i="3"/>
  <c r="BE629" i="3"/>
  <c r="BE659" i="3"/>
  <c r="BE639" i="3"/>
  <c r="BE647" i="3"/>
  <c r="BE636" i="3"/>
  <c r="BE631" i="3"/>
  <c r="BE628" i="3"/>
  <c r="BE643" i="3"/>
  <c r="BE644" i="3"/>
  <c r="BE662" i="3"/>
  <c r="BE654" i="3"/>
  <c r="BE630" i="3"/>
  <c r="BE653" i="3"/>
  <c r="BE658" i="3"/>
  <c r="BE661" i="3"/>
  <c r="BE640" i="3"/>
  <c r="BF648" i="3"/>
  <c r="BG375" i="3"/>
  <c r="BH295" i="3"/>
  <c r="BG122" i="3"/>
  <c r="BG249" i="3" s="1"/>
  <c r="BG170" i="3"/>
  <c r="BG450" i="3"/>
  <c r="BG451" i="3" s="1"/>
  <c r="BG490" i="3"/>
  <c r="BA224" i="13"/>
  <c r="BE219" i="13"/>
  <c r="BE35" i="13"/>
  <c r="BE41" i="13" s="1"/>
  <c r="BE36" i="13" s="1"/>
  <c r="BG119" i="3"/>
  <c r="BG246" i="3" s="1"/>
  <c r="BG167" i="3"/>
  <c r="BG114" i="3"/>
  <c r="BG241" i="3" s="1"/>
  <c r="BG110" i="3"/>
  <c r="BG23" i="3" s="1"/>
  <c r="BG25" i="3" s="1"/>
  <c r="BG28" i="3" s="1"/>
  <c r="BG26" i="3" s="1"/>
  <c r="BG175" i="3" s="1"/>
  <c r="BG162" i="3"/>
  <c r="BG120" i="3"/>
  <c r="BG168" i="3"/>
  <c r="BA118" i="13"/>
  <c r="BA245" i="13" s="1"/>
  <c r="BA166" i="13"/>
  <c r="BA249" i="13" l="1"/>
  <c r="BB226" i="13"/>
  <c r="BA172" i="13"/>
  <c r="BA240" i="13"/>
  <c r="BB227" i="13"/>
  <c r="AG7" i="4"/>
  <c r="AG11" i="4" s="1"/>
  <c r="BA244" i="13"/>
  <c r="BD288" i="13"/>
  <c r="BD208" i="13" s="1"/>
  <c r="BD291" i="13"/>
  <c r="BD211" i="13" s="1"/>
  <c r="BD294" i="13"/>
  <c r="BD214" i="13" s="1"/>
  <c r="BD296" i="13"/>
  <c r="BD216" i="13" s="1"/>
  <c r="BD298" i="13"/>
  <c r="BD218" i="13" s="1"/>
  <c r="BD287" i="13"/>
  <c r="BD207" i="13" s="1"/>
  <c r="BD290" i="13"/>
  <c r="BD210" i="13" s="1"/>
  <c r="BD293" i="13"/>
  <c r="BD213" i="13" s="1"/>
  <c r="BD297" i="13"/>
  <c r="BD217" i="13" s="1"/>
  <c r="BD292" i="13"/>
  <c r="BD212" i="13" s="1"/>
  <c r="BD289" i="13"/>
  <c r="BD209" i="13" s="1"/>
  <c r="BD295" i="13"/>
  <c r="BD215" i="13" s="1"/>
  <c r="BE299" i="13"/>
  <c r="BE39" i="13"/>
  <c r="BE38" i="13" s="1"/>
  <c r="BC81" i="13"/>
  <c r="BC97" i="13" s="1"/>
  <c r="BB234" i="13"/>
  <c r="BG385" i="3"/>
  <c r="BH385" i="3" s="1"/>
  <c r="BG395" i="3"/>
  <c r="BH395" i="3" s="1"/>
  <c r="BG392" i="3"/>
  <c r="BH392" i="3" s="1"/>
  <c r="BG389" i="3"/>
  <c r="BH389" i="3" s="1"/>
  <c r="BG386" i="3"/>
  <c r="BH386" i="3" s="1"/>
  <c r="BG388" i="3"/>
  <c r="BH388" i="3" s="1"/>
  <c r="BG396" i="3"/>
  <c r="BG412" i="3" s="1"/>
  <c r="BG394" i="3"/>
  <c r="BH394" i="3" s="1"/>
  <c r="BG387" i="3"/>
  <c r="BH387" i="3" s="1"/>
  <c r="BG390" i="3"/>
  <c r="BH390" i="3" s="1"/>
  <c r="BG391" i="3"/>
  <c r="BH391" i="3" s="1"/>
  <c r="BG393" i="3"/>
  <c r="BH393" i="3" s="1"/>
  <c r="BC89" i="13"/>
  <c r="BC105" i="13" s="1"/>
  <c r="BA243" i="13"/>
  <c r="BB231" i="13"/>
  <c r="BB118" i="13"/>
  <c r="BB166" i="13"/>
  <c r="BF7" i="13"/>
  <c r="BG409" i="3"/>
  <c r="BH409" i="3" s="1"/>
  <c r="BH377" i="3"/>
  <c r="BB120" i="13"/>
  <c r="BB168" i="13"/>
  <c r="BH375" i="3"/>
  <c r="BB163" i="13"/>
  <c r="BB115" i="13"/>
  <c r="BB242" i="13" s="1"/>
  <c r="BG301" i="3"/>
  <c r="BG381" i="3" s="1"/>
  <c r="BH379" i="3"/>
  <c r="BB116" i="13"/>
  <c r="BB164" i="13"/>
  <c r="BC231" i="13"/>
  <c r="BC88" i="13"/>
  <c r="BC104" i="13" s="1"/>
  <c r="AT478" i="3"/>
  <c r="AT463" i="3"/>
  <c r="AT464" i="3"/>
  <c r="BA239" i="13"/>
  <c r="BB243" i="13"/>
  <c r="BB239" i="13"/>
  <c r="BG403" i="3"/>
  <c r="BH403" i="3" s="1"/>
  <c r="BH371" i="3"/>
  <c r="BF660" i="3"/>
  <c r="BF656" i="3"/>
  <c r="BF642" i="3"/>
  <c r="BF631" i="3"/>
  <c r="BF645" i="3"/>
  <c r="BF655" i="3"/>
  <c r="BF641" i="3"/>
  <c r="BF659" i="3"/>
  <c r="BF629" i="3"/>
  <c r="BF663" i="3"/>
  <c r="BF639" i="3"/>
  <c r="BF647" i="3"/>
  <c r="BF636" i="3"/>
  <c r="BF628" i="3"/>
  <c r="BF643" i="3"/>
  <c r="BF652" i="3"/>
  <c r="BF640" i="3"/>
  <c r="BF637" i="3"/>
  <c r="BF644" i="3"/>
  <c r="BF662" i="3"/>
  <c r="BF657" i="3"/>
  <c r="BF646" i="3"/>
  <c r="BF630" i="3"/>
  <c r="BF653" i="3"/>
  <c r="BF658" i="3"/>
  <c r="BF638" i="3"/>
  <c r="BF661" i="3"/>
  <c r="BF654" i="3"/>
  <c r="BG648" i="3"/>
  <c r="BH369" i="3"/>
  <c r="BG92" i="13"/>
  <c r="BG33" i="13"/>
  <c r="BB122" i="13"/>
  <c r="BB170" i="13"/>
  <c r="AV5" i="3"/>
  <c r="BF219" i="13"/>
  <c r="BF35" i="13"/>
  <c r="BF41" i="13" s="1"/>
  <c r="BF36" i="13" s="1"/>
  <c r="BB233" i="13"/>
  <c r="BB249" i="13" s="1"/>
  <c r="BH374" i="3"/>
  <c r="BC227" i="13"/>
  <c r="BC84" i="13"/>
  <c r="BC100" i="13" s="1"/>
  <c r="BB224" i="13"/>
  <c r="BB162" i="13"/>
  <c r="BB114" i="13"/>
  <c r="BB225" i="13"/>
  <c r="BB241" i="13" s="1"/>
  <c r="BA242" i="13"/>
  <c r="BB113" i="13"/>
  <c r="BB161" i="13"/>
  <c r="BH376" i="3"/>
  <c r="BH372" i="3"/>
  <c r="BC87" i="13"/>
  <c r="BC103" i="13" s="1"/>
  <c r="BC86" i="13"/>
  <c r="BC102" i="13" s="1"/>
  <c r="BG378" i="3"/>
  <c r="BH298" i="3"/>
  <c r="BC82" i="13"/>
  <c r="BC98" i="13" s="1"/>
  <c r="AU452" i="3"/>
  <c r="AU19" i="3"/>
  <c r="AU11" i="3"/>
  <c r="AU16" i="3" s="1"/>
  <c r="BC91" i="13"/>
  <c r="BC107" i="13" s="1"/>
  <c r="BG42" i="3"/>
  <c r="BG413" i="3" s="1"/>
  <c r="BB117" i="13"/>
  <c r="BB165" i="13"/>
  <c r="BC90" i="13"/>
  <c r="BC106" i="13" s="1"/>
  <c r="BB229" i="13"/>
  <c r="BB123" i="13"/>
  <c r="BB171" i="13"/>
  <c r="BC85" i="13"/>
  <c r="BC101" i="13" s="1"/>
  <c r="BH370" i="3"/>
  <c r="BC83" i="13"/>
  <c r="BC99" i="13" s="1"/>
  <c r="BB119" i="13"/>
  <c r="BB167" i="13"/>
  <c r="BB228" i="13"/>
  <c r="AR5" i="13"/>
  <c r="BF388" i="3"/>
  <c r="BF404" i="3" s="1"/>
  <c r="BF385" i="3"/>
  <c r="BF401" i="3" s="1"/>
  <c r="BF395" i="3"/>
  <c r="BF411" i="3" s="1"/>
  <c r="BF392" i="3"/>
  <c r="BF408" i="3" s="1"/>
  <c r="BF389" i="3"/>
  <c r="BF405" i="3" s="1"/>
  <c r="BF390" i="3"/>
  <c r="BF406" i="3" s="1"/>
  <c r="BF396" i="3"/>
  <c r="BF412" i="3" s="1"/>
  <c r="BF394" i="3"/>
  <c r="BF410" i="3" s="1"/>
  <c r="BF391" i="3"/>
  <c r="BF407" i="3" s="1"/>
  <c r="BF387" i="3"/>
  <c r="BF403" i="3" s="1"/>
  <c r="BF386" i="3"/>
  <c r="BF402" i="3" s="1"/>
  <c r="BF393" i="3"/>
  <c r="BF409" i="3" s="1"/>
  <c r="BG405" i="3"/>
  <c r="BH405" i="3" s="1"/>
  <c r="BH373" i="3"/>
  <c r="BG493" i="3"/>
  <c r="BB121" i="13"/>
  <c r="BB169" i="13"/>
  <c r="BB232" i="13"/>
  <c r="BB248" i="13" s="1"/>
  <c r="BG174" i="3"/>
  <c r="BC223" i="13"/>
  <c r="BC80" i="13"/>
  <c r="BC96" i="13" s="1"/>
  <c r="BA246" i="13"/>
  <c r="BB108" i="13"/>
  <c r="BB23" i="13" s="1"/>
  <c r="BB25" i="13" s="1"/>
  <c r="BB28" i="13" s="1"/>
  <c r="BB26" i="13" s="1"/>
  <c r="BB112" i="13"/>
  <c r="BB160" i="13"/>
  <c r="BA241" i="13"/>
  <c r="BB230" i="13"/>
  <c r="BC234" i="13" l="1"/>
  <c r="BB244" i="13"/>
  <c r="BC232" i="13"/>
  <c r="BG404" i="3"/>
  <c r="BH404" i="3" s="1"/>
  <c r="BC230" i="13"/>
  <c r="BG402" i="3"/>
  <c r="BH402" i="3" s="1"/>
  <c r="BB250" i="13"/>
  <c r="BC163" i="13"/>
  <c r="BC115" i="13"/>
  <c r="BB247" i="13"/>
  <c r="BD88" i="13"/>
  <c r="BD104" i="13" s="1"/>
  <c r="BC162" i="13"/>
  <c r="BC114" i="13"/>
  <c r="AV6" i="3"/>
  <c r="AV9" i="3"/>
  <c r="AT487" i="3"/>
  <c r="AT486" i="3" s="1"/>
  <c r="AT502" i="3" s="1"/>
  <c r="AT503" i="3" s="1"/>
  <c r="AT504" i="3" s="1"/>
  <c r="AT505" i="3" s="1"/>
  <c r="AT507" i="3" s="1"/>
  <c r="AT477" i="3"/>
  <c r="AT476" i="3"/>
  <c r="BD82" i="13"/>
  <c r="BD98" i="13" s="1"/>
  <c r="BC228" i="13"/>
  <c r="BC244" i="13" s="1"/>
  <c r="BC120" i="13"/>
  <c r="BC247" i="13" s="1"/>
  <c r="BC168" i="13"/>
  <c r="BC121" i="13"/>
  <c r="BC169" i="13"/>
  <c r="BD85" i="13"/>
  <c r="BD101" i="13" s="1"/>
  <c r="BG406" i="3"/>
  <c r="BH406" i="3" s="1"/>
  <c r="BC117" i="13"/>
  <c r="BC165" i="13"/>
  <c r="BB245" i="13"/>
  <c r="BD86" i="13"/>
  <c r="BD102" i="13" s="1"/>
  <c r="BD83" i="13"/>
  <c r="BD99" i="13" s="1"/>
  <c r="BD80" i="13"/>
  <c r="BD96" i="13" s="1"/>
  <c r="BF299" i="13"/>
  <c r="BF39" i="13"/>
  <c r="BF38" i="13" s="1"/>
  <c r="BC113" i="13"/>
  <c r="BC161" i="13"/>
  <c r="BG408" i="3"/>
  <c r="BH408" i="3" s="1"/>
  <c r="BC108" i="13"/>
  <c r="BC23" i="13" s="1"/>
  <c r="BC25" i="13" s="1"/>
  <c r="BC28" i="13" s="1"/>
  <c r="BC26" i="13" s="1"/>
  <c r="BC112" i="13"/>
  <c r="BC239" i="13" s="1"/>
  <c r="BC160" i="13"/>
  <c r="BG401" i="3"/>
  <c r="BH401" i="3" s="1"/>
  <c r="BD91" i="13"/>
  <c r="BD107" i="13" s="1"/>
  <c r="BC224" i="13"/>
  <c r="BC240" i="13" s="1"/>
  <c r="BE288" i="13"/>
  <c r="BE208" i="13" s="1"/>
  <c r="BE291" i="13"/>
  <c r="BE211" i="13" s="1"/>
  <c r="BE294" i="13"/>
  <c r="BE214" i="13" s="1"/>
  <c r="BE296" i="13"/>
  <c r="BE216" i="13" s="1"/>
  <c r="BE298" i="13"/>
  <c r="BE218" i="13" s="1"/>
  <c r="BE290" i="13"/>
  <c r="BE210" i="13" s="1"/>
  <c r="BE293" i="13"/>
  <c r="BE213" i="13" s="1"/>
  <c r="BE297" i="13"/>
  <c r="BE217" i="13" s="1"/>
  <c r="BE295" i="13"/>
  <c r="BE215" i="13" s="1"/>
  <c r="BE289" i="13"/>
  <c r="BE209" i="13" s="1"/>
  <c r="BE287" i="13"/>
  <c r="BE207" i="13" s="1"/>
  <c r="BE292" i="13"/>
  <c r="BE212" i="13" s="1"/>
  <c r="BC123" i="13"/>
  <c r="BC171" i="13"/>
  <c r="BG652" i="3"/>
  <c r="BG646" i="3"/>
  <c r="BG638" i="3"/>
  <c r="BG660" i="3"/>
  <c r="BG656" i="3"/>
  <c r="BG642" i="3"/>
  <c r="BG631" i="3"/>
  <c r="BG663" i="3"/>
  <c r="BG637" i="3"/>
  <c r="BG655" i="3"/>
  <c r="BG641" i="3"/>
  <c r="BG659" i="3"/>
  <c r="BG639" i="3"/>
  <c r="BG647" i="3"/>
  <c r="BG636" i="3"/>
  <c r="BG628" i="3"/>
  <c r="BG643" i="3"/>
  <c r="BG640" i="3"/>
  <c r="BG644" i="3"/>
  <c r="BG662" i="3"/>
  <c r="BG657" i="3"/>
  <c r="BG629" i="3"/>
  <c r="BG654" i="3"/>
  <c r="BG653" i="3"/>
  <c r="BG658" i="3"/>
  <c r="BG661" i="3"/>
  <c r="BG645" i="3"/>
  <c r="BG630" i="3"/>
  <c r="BD89" i="13"/>
  <c r="BD105" i="13" s="1"/>
  <c r="BD87" i="13"/>
  <c r="BD103" i="13" s="1"/>
  <c r="BG7" i="13"/>
  <c r="BD84" i="13"/>
  <c r="BD100" i="13" s="1"/>
  <c r="BC225" i="13"/>
  <c r="BC229" i="13"/>
  <c r="BC246" i="13"/>
  <c r="BB246" i="13"/>
  <c r="BB172" i="13"/>
  <c r="BC122" i="13"/>
  <c r="BC170" i="13"/>
  <c r="BC248" i="13"/>
  <c r="BG411" i="3"/>
  <c r="BH411" i="3" s="1"/>
  <c r="BC250" i="13"/>
  <c r="BB240" i="13"/>
  <c r="BG407" i="3"/>
  <c r="BH407" i="3" s="1"/>
  <c r="BD81" i="13"/>
  <c r="BD97" i="13" s="1"/>
  <c r="BH378" i="3"/>
  <c r="BG410" i="3"/>
  <c r="BH410" i="3" s="1"/>
  <c r="BC226" i="13"/>
  <c r="BC242" i="13" s="1"/>
  <c r="BC118" i="13"/>
  <c r="BC166" i="13"/>
  <c r="BC119" i="13"/>
  <c r="BC167" i="13"/>
  <c r="BD90" i="13"/>
  <c r="BD106" i="13" s="1"/>
  <c r="BC233" i="13"/>
  <c r="BG219" i="13"/>
  <c r="BG35" i="13"/>
  <c r="BG41" i="13" s="1"/>
  <c r="BG36" i="13" s="1"/>
  <c r="AU18" i="3"/>
  <c r="AU15" i="3"/>
  <c r="AQ14" i="13"/>
  <c r="AQ15" i="13" s="1"/>
  <c r="AQ46" i="13" s="1"/>
  <c r="AR6" i="13"/>
  <c r="AR9" i="13"/>
  <c r="AR11" i="13" s="1"/>
  <c r="AR16" i="13" s="1"/>
  <c r="AU494" i="3"/>
  <c r="AU496" i="3" s="1"/>
  <c r="AU465" i="3"/>
  <c r="BC116" i="13"/>
  <c r="BC243" i="13" s="1"/>
  <c r="BC164" i="13"/>
  <c r="BD224" i="13" l="1"/>
  <c r="BD225" i="13"/>
  <c r="BD232" i="13"/>
  <c r="BC245" i="13"/>
  <c r="BC241" i="13"/>
  <c r="BD123" i="13"/>
  <c r="BD171" i="13"/>
  <c r="BG299" i="13"/>
  <c r="BG39" i="13"/>
  <c r="BG38" i="13" s="1"/>
  <c r="AU464" i="3"/>
  <c r="AU478" i="3"/>
  <c r="AU463" i="3"/>
  <c r="BE90" i="13"/>
  <c r="BE106" i="13" s="1"/>
  <c r="BD223" i="13"/>
  <c r="AW5" i="3"/>
  <c r="BD248" i="13"/>
  <c r="AS5" i="13"/>
  <c r="BE82" i="13"/>
  <c r="BE98" i="13" s="1"/>
  <c r="BD233" i="13"/>
  <c r="BE83" i="13"/>
  <c r="BE99" i="13" s="1"/>
  <c r="BD226" i="13"/>
  <c r="BD242" i="13" s="1"/>
  <c r="BD114" i="13"/>
  <c r="BD241" i="13" s="1"/>
  <c r="BD162" i="13"/>
  <c r="BE91" i="13"/>
  <c r="BE107" i="13" s="1"/>
  <c r="BD118" i="13"/>
  <c r="BD166" i="13"/>
  <c r="BD120" i="13"/>
  <c r="BD168" i="13"/>
  <c r="BD228" i="13"/>
  <c r="BE88" i="13"/>
  <c r="BE104" i="13" s="1"/>
  <c r="BE89" i="13"/>
  <c r="BE105" i="13" s="1"/>
  <c r="BD229" i="13"/>
  <c r="BD231" i="13"/>
  <c r="BE80" i="13"/>
  <c r="BE96" i="13" s="1"/>
  <c r="AV452" i="3"/>
  <c r="AV19" i="3"/>
  <c r="AV11" i="3"/>
  <c r="AV16" i="3" s="1"/>
  <c r="BE86" i="13"/>
  <c r="BE102" i="13" s="1"/>
  <c r="BD119" i="13"/>
  <c r="BD167" i="13"/>
  <c r="BE87" i="13"/>
  <c r="BE103" i="13" s="1"/>
  <c r="BD117" i="13"/>
  <c r="BD165" i="13"/>
  <c r="BD234" i="13"/>
  <c r="BC172" i="13"/>
  <c r="BF291" i="13"/>
  <c r="BF211" i="13" s="1"/>
  <c r="BF294" i="13"/>
  <c r="BF214" i="13" s="1"/>
  <c r="BF297" i="13"/>
  <c r="BF217" i="13" s="1"/>
  <c r="BF298" i="13"/>
  <c r="BF218" i="13" s="1"/>
  <c r="BF287" i="13"/>
  <c r="BF207" i="13" s="1"/>
  <c r="BF290" i="13"/>
  <c r="BF210" i="13" s="1"/>
  <c r="BF293" i="13"/>
  <c r="BF213" i="13" s="1"/>
  <c r="BF296" i="13"/>
  <c r="BF216" i="13" s="1"/>
  <c r="BF295" i="13"/>
  <c r="BF215" i="13" s="1"/>
  <c r="BF289" i="13"/>
  <c r="BF209" i="13" s="1"/>
  <c r="BF288" i="13"/>
  <c r="BF208" i="13" s="1"/>
  <c r="BF292" i="13"/>
  <c r="BF212" i="13" s="1"/>
  <c r="BD230" i="13"/>
  <c r="BE84" i="13"/>
  <c r="BE100" i="13" s="1"/>
  <c r="BD240" i="13"/>
  <c r="BE85" i="13"/>
  <c r="BE101" i="13" s="1"/>
  <c r="BC249" i="13"/>
  <c r="BD122" i="13"/>
  <c r="BD170" i="13"/>
  <c r="BD108" i="13"/>
  <c r="BD23" i="13" s="1"/>
  <c r="BD25" i="13" s="1"/>
  <c r="BD28" i="13" s="1"/>
  <c r="BD26" i="13" s="1"/>
  <c r="BD112" i="13"/>
  <c r="BD160" i="13"/>
  <c r="BD116" i="13"/>
  <c r="BD164" i="13"/>
  <c r="BD227" i="13"/>
  <c r="BD243" i="13" s="1"/>
  <c r="BD115" i="13"/>
  <c r="BD163" i="13"/>
  <c r="BD113" i="13"/>
  <c r="BD161" i="13"/>
  <c r="BD121" i="13"/>
  <c r="BD169" i="13"/>
  <c r="BE81" i="13"/>
  <c r="BE97" i="13" s="1"/>
  <c r="BE230" i="13" l="1"/>
  <c r="BD244" i="13"/>
  <c r="BD250" i="13"/>
  <c r="BE121" i="13"/>
  <c r="BE169" i="13"/>
  <c r="BE233" i="13"/>
  <c r="BF90" i="13"/>
  <c r="BF106" i="13" s="1"/>
  <c r="BE117" i="13"/>
  <c r="BE165" i="13"/>
  <c r="BE234" i="13"/>
  <c r="AU487" i="3"/>
  <c r="AU486" i="3" s="1"/>
  <c r="AU502" i="3" s="1"/>
  <c r="AU503" i="3" s="1"/>
  <c r="AU504" i="3" s="1"/>
  <c r="AU505" i="3" s="1"/>
  <c r="AU507" i="3" s="1"/>
  <c r="AU477" i="3"/>
  <c r="AU476" i="3"/>
  <c r="BD172" i="13"/>
  <c r="BE246" i="13"/>
  <c r="BF80" i="13"/>
  <c r="BF96" i="13" s="1"/>
  <c r="BD239" i="13"/>
  <c r="BE229" i="13"/>
  <c r="BF91" i="13"/>
  <c r="BF107" i="13" s="1"/>
  <c r="AR14" i="13"/>
  <c r="AR15" i="13" s="1"/>
  <c r="AR46" i="13" s="1"/>
  <c r="AS6" i="13"/>
  <c r="AS9" i="13"/>
  <c r="AS11" i="13" s="1"/>
  <c r="AS16" i="13" s="1"/>
  <c r="BE119" i="13"/>
  <c r="BE167" i="13"/>
  <c r="BE227" i="13"/>
  <c r="BF85" i="13"/>
  <c r="BF101" i="13" s="1"/>
  <c r="AV494" i="3"/>
  <c r="AV496" i="3" s="1"/>
  <c r="AV465" i="3"/>
  <c r="BG291" i="13"/>
  <c r="BG211" i="13" s="1"/>
  <c r="BG294" i="13"/>
  <c r="BG214" i="13" s="1"/>
  <c r="BG297" i="13"/>
  <c r="BG217" i="13" s="1"/>
  <c r="BG298" i="13"/>
  <c r="BG218" i="13" s="1"/>
  <c r="BG287" i="13"/>
  <c r="BG207" i="13" s="1"/>
  <c r="BG293" i="13"/>
  <c r="BG213" i="13" s="1"/>
  <c r="BG296" i="13"/>
  <c r="BG216" i="13" s="1"/>
  <c r="BG295" i="13"/>
  <c r="BG215" i="13" s="1"/>
  <c r="BG289" i="13"/>
  <c r="BG209" i="13" s="1"/>
  <c r="BG290" i="13"/>
  <c r="BG210" i="13" s="1"/>
  <c r="BG292" i="13"/>
  <c r="BG212" i="13" s="1"/>
  <c r="BG288" i="13"/>
  <c r="BG208" i="13" s="1"/>
  <c r="BE122" i="13"/>
  <c r="BE170" i="13"/>
  <c r="BE108" i="13"/>
  <c r="BE23" i="13" s="1"/>
  <c r="BE25" i="13" s="1"/>
  <c r="BE28" i="13" s="1"/>
  <c r="BE26" i="13" s="1"/>
  <c r="BE112" i="13"/>
  <c r="BE160" i="13"/>
  <c r="BE114" i="13"/>
  <c r="BE162" i="13"/>
  <c r="BF87" i="13"/>
  <c r="BF103" i="13" s="1"/>
  <c r="BE231" i="13"/>
  <c r="AW6" i="3"/>
  <c r="AX5" i="3" s="1"/>
  <c r="AW9" i="3"/>
  <c r="BD246" i="13"/>
  <c r="BE115" i="13"/>
  <c r="BE163" i="13"/>
  <c r="BF82" i="13"/>
  <c r="BF98" i="13" s="1"/>
  <c r="BF89" i="13"/>
  <c r="BF105" i="13" s="1"/>
  <c r="BE223" i="13"/>
  <c r="BE225" i="13"/>
  <c r="BE241" i="13" s="1"/>
  <c r="BE120" i="13"/>
  <c r="BE168" i="13"/>
  <c r="BE228" i="13"/>
  <c r="BE244" i="13" s="1"/>
  <c r="BE116" i="13"/>
  <c r="BE164" i="13"/>
  <c r="BE118" i="13"/>
  <c r="BE166" i="13"/>
  <c r="BE113" i="13"/>
  <c r="BE161" i="13"/>
  <c r="BE224" i="13"/>
  <c r="BF81" i="13"/>
  <c r="BF97" i="13" s="1"/>
  <c r="BD249" i="13"/>
  <c r="BF86" i="13"/>
  <c r="BF102" i="13" s="1"/>
  <c r="BD247" i="13"/>
  <c r="BE232" i="13"/>
  <c r="BE248" i="13" s="1"/>
  <c r="BF84" i="13"/>
  <c r="BF100" i="13" s="1"/>
  <c r="BE123" i="13"/>
  <c r="BE171" i="13"/>
  <c r="AV18" i="3"/>
  <c r="AV15" i="3"/>
  <c r="BE226" i="13"/>
  <c r="BE242" i="13" s="1"/>
  <c r="BF88" i="13"/>
  <c r="BF104" i="13" s="1"/>
  <c r="BF83" i="13"/>
  <c r="BF99" i="13" s="1"/>
  <c r="BD245" i="13"/>
  <c r="BE245" i="13" l="1"/>
  <c r="BE239" i="13"/>
  <c r="BE240" i="13"/>
  <c r="AT5" i="13"/>
  <c r="BF120" i="13"/>
  <c r="BF168" i="13"/>
  <c r="BG85" i="13"/>
  <c r="BG101" i="13" s="1"/>
  <c r="BG81" i="13"/>
  <c r="BG97" i="13" s="1"/>
  <c r="BG88" i="13"/>
  <c r="BG104" i="13" s="1"/>
  <c r="BF123" i="13"/>
  <c r="BF171" i="13"/>
  <c r="BF121" i="13"/>
  <c r="BF169" i="13"/>
  <c r="BF232" i="13"/>
  <c r="BF248" i="13" s="1"/>
  <c r="BF114" i="13"/>
  <c r="BF162" i="13"/>
  <c r="BF225" i="13"/>
  <c r="BF241" i="13" s="1"/>
  <c r="BF118" i="13"/>
  <c r="BF166" i="13"/>
  <c r="BF229" i="13"/>
  <c r="BG87" i="13"/>
  <c r="BG103" i="13" s="1"/>
  <c r="BF108" i="13"/>
  <c r="BF23" i="13" s="1"/>
  <c r="BF25" i="13" s="1"/>
  <c r="BF28" i="13" s="1"/>
  <c r="BF26" i="13" s="1"/>
  <c r="BF112" i="13"/>
  <c r="BF160" i="13"/>
  <c r="BG90" i="13"/>
  <c r="BG106" i="13" s="1"/>
  <c r="BE250" i="13"/>
  <c r="BF117" i="13"/>
  <c r="BF165" i="13"/>
  <c r="BG83" i="13"/>
  <c r="BG99" i="13" s="1"/>
  <c r="BG80" i="13"/>
  <c r="BG96" i="13" s="1"/>
  <c r="AW452" i="3"/>
  <c r="AW19" i="3"/>
  <c r="AW11" i="3"/>
  <c r="AW16" i="3" s="1"/>
  <c r="BG84" i="13"/>
  <c r="BG100" i="13" s="1"/>
  <c r="BE247" i="13"/>
  <c r="BF119" i="13"/>
  <c r="BF167" i="13"/>
  <c r="BF228" i="13"/>
  <c r="BF233" i="13"/>
  <c r="BF231" i="13"/>
  <c r="BF247" i="13" s="1"/>
  <c r="BF116" i="13"/>
  <c r="BF164" i="13"/>
  <c r="BG89" i="13"/>
  <c r="BG105" i="13" s="1"/>
  <c r="AV464" i="3"/>
  <c r="AV463" i="3"/>
  <c r="AV478" i="3"/>
  <c r="BF122" i="13"/>
  <c r="BF170" i="13"/>
  <c r="BE243" i="13"/>
  <c r="BE249" i="13"/>
  <c r="BG82" i="13"/>
  <c r="BG98" i="13" s="1"/>
  <c r="BF227" i="13"/>
  <c r="BF223" i="13"/>
  <c r="BF239" i="13" s="1"/>
  <c r="BG91" i="13"/>
  <c r="BG107" i="13" s="1"/>
  <c r="AX6" i="3"/>
  <c r="AY5" i="3" s="1"/>
  <c r="AX9" i="3"/>
  <c r="BF224" i="13"/>
  <c r="BE172" i="13"/>
  <c r="BF234" i="13"/>
  <c r="BG86" i="13"/>
  <c r="BG102" i="13" s="1"/>
  <c r="BF113" i="13"/>
  <c r="BF161" i="13"/>
  <c r="BF230" i="13"/>
  <c r="BF246" i="13" s="1"/>
  <c r="BF115" i="13"/>
  <c r="BF163" i="13"/>
  <c r="BF226" i="13"/>
  <c r="BF242" i="13" s="1"/>
  <c r="BF243" i="13" l="1"/>
  <c r="AW494" i="3"/>
  <c r="AW496" i="3" s="1"/>
  <c r="AW465" i="3"/>
  <c r="AW18" i="3"/>
  <c r="AW15" i="3"/>
  <c r="BG225" i="13"/>
  <c r="BG115" i="13"/>
  <c r="BG163" i="13"/>
  <c r="BG234" i="13"/>
  <c r="BG250" i="13" s="1"/>
  <c r="BG108" i="13"/>
  <c r="BG23" i="13" s="1"/>
  <c r="BG25" i="13" s="1"/>
  <c r="BG28" i="13" s="1"/>
  <c r="BG26" i="13" s="1"/>
  <c r="BG112" i="13"/>
  <c r="BG160" i="13"/>
  <c r="BF172" i="13"/>
  <c r="BG116" i="13"/>
  <c r="BG164" i="13"/>
  <c r="BG226" i="13"/>
  <c r="BG242" i="13" s="1"/>
  <c r="BG114" i="13"/>
  <c r="BG162" i="13"/>
  <c r="BG113" i="13"/>
  <c r="BG161" i="13"/>
  <c r="BF250" i="13"/>
  <c r="BG231" i="13"/>
  <c r="BG247" i="13" s="1"/>
  <c r="BG122" i="13"/>
  <c r="BG170" i="13"/>
  <c r="BG233" i="13"/>
  <c r="BG228" i="13"/>
  <c r="BF249" i="13"/>
  <c r="BG123" i="13"/>
  <c r="BG171" i="13"/>
  <c r="BG117" i="13"/>
  <c r="BG165" i="13"/>
  <c r="BG229" i="13"/>
  <c r="BF244" i="13"/>
  <c r="BG230" i="13"/>
  <c r="BG246" i="13" s="1"/>
  <c r="AV487" i="3"/>
  <c r="AV486" i="3" s="1"/>
  <c r="AV502" i="3" s="1"/>
  <c r="AV503" i="3" s="1"/>
  <c r="AV504" i="3" s="1"/>
  <c r="AV505" i="3" s="1"/>
  <c r="AV507" i="3" s="1"/>
  <c r="AV477" i="3"/>
  <c r="AV476" i="3"/>
  <c r="BG121" i="13"/>
  <c r="BG169" i="13"/>
  <c r="BG232" i="13"/>
  <c r="BG248" i="13" s="1"/>
  <c r="BG118" i="13"/>
  <c r="BG166" i="13"/>
  <c r="AX452" i="3"/>
  <c r="AX19" i="3"/>
  <c r="AX11" i="3"/>
  <c r="AX16" i="3" s="1"/>
  <c r="BF245" i="13"/>
  <c r="BG227" i="13"/>
  <c r="BG223" i="13"/>
  <c r="BG120" i="13"/>
  <c r="BG168" i="13"/>
  <c r="BG224" i="13"/>
  <c r="BG119" i="13"/>
  <c r="BG167" i="13"/>
  <c r="BF240" i="13"/>
  <c r="AY9" i="3"/>
  <c r="AY6" i="3"/>
  <c r="AZ5" i="3" s="1"/>
  <c r="AS14" i="13"/>
  <c r="AS15" i="13" s="1"/>
  <c r="AS46" i="13" s="1"/>
  <c r="AT6" i="13"/>
  <c r="AT9" i="13"/>
  <c r="AT11" i="13" s="1"/>
  <c r="AT16" i="13" s="1"/>
  <c r="BG172" i="13" l="1"/>
  <c r="AU5" i="13"/>
  <c r="BG240" i="13"/>
  <c r="AX494" i="3"/>
  <c r="AX496" i="3" s="1"/>
  <c r="AX465" i="3"/>
  <c r="AZ9" i="3"/>
  <c r="AZ6" i="3"/>
  <c r="BA5" i="3" s="1"/>
  <c r="BG245" i="13"/>
  <c r="BG241" i="13"/>
  <c r="AX18" i="3"/>
  <c r="AX15" i="3"/>
  <c r="BG239" i="13"/>
  <c r="BG244" i="13"/>
  <c r="AY452" i="3"/>
  <c r="AY19" i="3"/>
  <c r="AY11" i="3"/>
  <c r="AY16" i="3" s="1"/>
  <c r="BG243" i="13"/>
  <c r="BG249" i="13"/>
  <c r="AW478" i="3"/>
  <c r="AW463" i="3"/>
  <c r="AW464" i="3"/>
  <c r="AW487" i="3" l="1"/>
  <c r="AW486" i="3" s="1"/>
  <c r="AW502" i="3" s="1"/>
  <c r="AW503" i="3" s="1"/>
  <c r="AW504" i="3" s="1"/>
  <c r="AW505" i="3" s="1"/>
  <c r="AW507" i="3" s="1"/>
  <c r="AW477" i="3"/>
  <c r="AW476" i="3"/>
  <c r="AX464" i="3"/>
  <c r="AX478" i="3"/>
  <c r="AX463" i="3"/>
  <c r="AY18" i="3"/>
  <c r="AY15" i="3"/>
  <c r="AY494" i="3"/>
  <c r="AY496" i="3" s="1"/>
  <c r="AY465" i="3"/>
  <c r="BA9" i="3"/>
  <c r="BA6" i="3"/>
  <c r="BB5" i="3" s="1"/>
  <c r="AU6" i="13"/>
  <c r="AV5" i="13" s="1"/>
  <c r="AT14" i="13"/>
  <c r="AT15" i="13" s="1"/>
  <c r="AT46" i="13" s="1"/>
  <c r="AU9" i="13"/>
  <c r="AU11" i="13" s="1"/>
  <c r="AU16" i="13" s="1"/>
  <c r="AZ452" i="3"/>
  <c r="AZ11" i="3"/>
  <c r="AZ16" i="3" s="1"/>
  <c r="AZ19" i="3"/>
  <c r="AZ18" i="3" l="1"/>
  <c r="AZ15" i="3"/>
  <c r="AZ494" i="3"/>
  <c r="AZ496" i="3" s="1"/>
  <c r="AZ465" i="3"/>
  <c r="BB9" i="3"/>
  <c r="BB6" i="3"/>
  <c r="BC5" i="3" s="1"/>
  <c r="AY464" i="3"/>
  <c r="AY478" i="3"/>
  <c r="AY463" i="3"/>
  <c r="AX487" i="3"/>
  <c r="AX486" i="3" s="1"/>
  <c r="AX502" i="3" s="1"/>
  <c r="AX503" i="3" s="1"/>
  <c r="AX504" i="3" s="1"/>
  <c r="AX505" i="3" s="1"/>
  <c r="AX507" i="3" s="1"/>
  <c r="AX477" i="3"/>
  <c r="AX476" i="3"/>
  <c r="BA452" i="3"/>
  <c r="BA11" i="3"/>
  <c r="BA16" i="3" s="1"/>
  <c r="BA19" i="3"/>
  <c r="AU14" i="13"/>
  <c r="AU15" i="13" s="1"/>
  <c r="AU46" i="13" s="1"/>
  <c r="AV6" i="13"/>
  <c r="AW5" i="13" s="1"/>
  <c r="AV9" i="13"/>
  <c r="AV11" i="13" s="1"/>
  <c r="AV16" i="13" s="1"/>
  <c r="AV14" i="13" l="1"/>
  <c r="AW6" i="13"/>
  <c r="AX5" i="13" s="1"/>
  <c r="AW9" i="13"/>
  <c r="AW11" i="13" s="1"/>
  <c r="AW16" i="13" s="1"/>
  <c r="BC9" i="3"/>
  <c r="BC6" i="3"/>
  <c r="BD5" i="3" s="1"/>
  <c r="AV15" i="13"/>
  <c r="AV46" i="13" s="1"/>
  <c r="BA18" i="3"/>
  <c r="BA15" i="3"/>
  <c r="BA494" i="3"/>
  <c r="BA496" i="3" s="1"/>
  <c r="BA465" i="3"/>
  <c r="AY476" i="3"/>
  <c r="AY487" i="3"/>
  <c r="AY486" i="3" s="1"/>
  <c r="AY502" i="3" s="1"/>
  <c r="AY503" i="3" s="1"/>
  <c r="AY504" i="3" s="1"/>
  <c r="AY505" i="3" s="1"/>
  <c r="AY507" i="3" s="1"/>
  <c r="AY477" i="3"/>
  <c r="BB452" i="3"/>
  <c r="BB11" i="3"/>
  <c r="BB16" i="3" s="1"/>
  <c r="BB19" i="3"/>
  <c r="AZ478" i="3"/>
  <c r="AZ463" i="3"/>
  <c r="AZ464" i="3"/>
  <c r="AZ476" i="3" l="1"/>
  <c r="AZ487" i="3"/>
  <c r="AZ486" i="3" s="1"/>
  <c r="AZ502" i="3" s="1"/>
  <c r="AZ503" i="3" s="1"/>
  <c r="AZ504" i="3" s="1"/>
  <c r="AZ505" i="3" s="1"/>
  <c r="AZ507" i="3" s="1"/>
  <c r="AZ477" i="3"/>
  <c r="BB494" i="3"/>
  <c r="BB496" i="3" s="1"/>
  <c r="BB465" i="3"/>
  <c r="BD9" i="3"/>
  <c r="BD6" i="3"/>
  <c r="BE5" i="3" s="1"/>
  <c r="BA478" i="3"/>
  <c r="BA463" i="3"/>
  <c r="BA464" i="3"/>
  <c r="BC452" i="3"/>
  <c r="BC19" i="3"/>
  <c r="BC11" i="3"/>
  <c r="BC16" i="3" s="1"/>
  <c r="AW14" i="13"/>
  <c r="AX6" i="13"/>
  <c r="AY5" i="13" s="1"/>
  <c r="AX9" i="13"/>
  <c r="AX11" i="13" s="1"/>
  <c r="AX16" i="13" s="1"/>
  <c r="BB15" i="3"/>
  <c r="BB18" i="3"/>
  <c r="AW15" i="13"/>
  <c r="AW46" i="13" s="1"/>
  <c r="BE9" i="3" l="1"/>
  <c r="BE6" i="3"/>
  <c r="BF5" i="3" s="1"/>
  <c r="BA477" i="3"/>
  <c r="BA476" i="3"/>
  <c r="BA487" i="3"/>
  <c r="BA486" i="3" s="1"/>
  <c r="BA502" i="3" s="1"/>
  <c r="BA503" i="3" s="1"/>
  <c r="BA504" i="3" s="1"/>
  <c r="BA505" i="3" s="1"/>
  <c r="BA507" i="3" s="1"/>
  <c r="BB464" i="3"/>
  <c r="BB478" i="3"/>
  <c r="BB463" i="3"/>
  <c r="AX14" i="13"/>
  <c r="AX15" i="13" s="1"/>
  <c r="AX46" i="13" s="1"/>
  <c r="AY6" i="13"/>
  <c r="AZ5" i="13" s="1"/>
  <c r="AY9" i="13"/>
  <c r="AY11" i="13" s="1"/>
  <c r="AY16" i="13" s="1"/>
  <c r="BC15" i="3"/>
  <c r="BC18" i="3"/>
  <c r="BC494" i="3"/>
  <c r="BC496" i="3" s="1"/>
  <c r="BC465" i="3"/>
  <c r="BD452" i="3"/>
  <c r="BD19" i="3"/>
  <c r="BD11" i="3"/>
  <c r="BD16" i="3" s="1"/>
  <c r="BC463" i="3" l="1"/>
  <c r="BC464" i="3"/>
  <c r="BC478" i="3"/>
  <c r="BD15" i="3"/>
  <c r="BD18" i="3"/>
  <c r="BD494" i="3"/>
  <c r="BD496" i="3" s="1"/>
  <c r="BD465" i="3"/>
  <c r="AY14" i="13"/>
  <c r="AY15" i="13" s="1"/>
  <c r="AY46" i="13" s="1"/>
  <c r="AZ6" i="13"/>
  <c r="BA5" i="13" s="1"/>
  <c r="AZ9" i="13"/>
  <c r="AZ11" i="13" s="1"/>
  <c r="AZ16" i="13" s="1"/>
  <c r="BB477" i="3"/>
  <c r="BB476" i="3"/>
  <c r="BB487" i="3"/>
  <c r="BB486" i="3" s="1"/>
  <c r="BB502" i="3" s="1"/>
  <c r="BB503" i="3" s="1"/>
  <c r="BB504" i="3" s="1"/>
  <c r="BB505" i="3" s="1"/>
  <c r="BB507" i="3" s="1"/>
  <c r="BF9" i="3"/>
  <c r="BF6" i="3"/>
  <c r="BG5" i="3" s="1"/>
  <c r="BE452" i="3"/>
  <c r="BE19" i="3"/>
  <c r="BE11" i="3"/>
  <c r="BE16" i="3" s="1"/>
  <c r="BE15" i="3" l="1"/>
  <c r="BE18" i="3"/>
  <c r="BE494" i="3"/>
  <c r="BE496" i="3" s="1"/>
  <c r="BE465" i="3"/>
  <c r="AZ14" i="13"/>
  <c r="BA6" i="13"/>
  <c r="BB5" i="13" s="1"/>
  <c r="BA9" i="13"/>
  <c r="BA11" i="13" s="1"/>
  <c r="BA16" i="13" s="1"/>
  <c r="BD463" i="3"/>
  <c r="BD478" i="3"/>
  <c r="BD464" i="3"/>
  <c r="BG9" i="3"/>
  <c r="BG6" i="3"/>
  <c r="AZ15" i="13"/>
  <c r="AZ46" i="13" s="1"/>
  <c r="BC476" i="3"/>
  <c r="BC487" i="3"/>
  <c r="BC486" i="3" s="1"/>
  <c r="BC502" i="3" s="1"/>
  <c r="BC503" i="3" s="1"/>
  <c r="BC504" i="3" s="1"/>
  <c r="BC505" i="3" s="1"/>
  <c r="BC507" i="3" s="1"/>
  <c r="BC477" i="3"/>
  <c r="BF452" i="3"/>
  <c r="BF11" i="3"/>
  <c r="BF16" i="3" s="1"/>
  <c r="BF19" i="3"/>
  <c r="BF15" i="3" l="1"/>
  <c r="BF18" i="3"/>
  <c r="BF494" i="3"/>
  <c r="BF496" i="3" s="1"/>
  <c r="BF465" i="3"/>
  <c r="BD477" i="3"/>
  <c r="BD487" i="3"/>
  <c r="BD486" i="3" s="1"/>
  <c r="BD502" i="3" s="1"/>
  <c r="BD503" i="3" s="1"/>
  <c r="BD504" i="3" s="1"/>
  <c r="BD505" i="3" s="1"/>
  <c r="BD507" i="3" s="1"/>
  <c r="BD476" i="3"/>
  <c r="BG452" i="3"/>
  <c r="BG19" i="3"/>
  <c r="BG11" i="3"/>
  <c r="BG16" i="3" s="1"/>
  <c r="BA14" i="13"/>
  <c r="BA15" i="13" s="1"/>
  <c r="BA46" i="13" s="1"/>
  <c r="BB6" i="13"/>
  <c r="BC5" i="13" s="1"/>
  <c r="BB9" i="13"/>
  <c r="BB11" i="13" s="1"/>
  <c r="BB16" i="13" s="1"/>
  <c r="BE478" i="3"/>
  <c r="BE463" i="3"/>
  <c r="BE464" i="3"/>
  <c r="BC6" i="13" l="1"/>
  <c r="BD5" i="13" s="1"/>
  <c r="BB14" i="13"/>
  <c r="BB15" i="13" s="1"/>
  <c r="BB46" i="13" s="1"/>
  <c r="BC9" i="13"/>
  <c r="BC11" i="13" s="1"/>
  <c r="BC16" i="13" s="1"/>
  <c r="BE477" i="3"/>
  <c r="BE476" i="3"/>
  <c r="BE487" i="3"/>
  <c r="BE486" i="3" s="1"/>
  <c r="BE502" i="3" s="1"/>
  <c r="BE503" i="3" s="1"/>
  <c r="BE504" i="3" s="1"/>
  <c r="BE505" i="3" s="1"/>
  <c r="BE507" i="3" s="1"/>
  <c r="BG15" i="3"/>
  <c r="BG18" i="3"/>
  <c r="BG494" i="3"/>
  <c r="BG496" i="3" s="1"/>
  <c r="BG465" i="3"/>
  <c r="BF478" i="3"/>
  <c r="BF463" i="3"/>
  <c r="BF464" i="3"/>
  <c r="BG478" i="3" l="1"/>
  <c r="BG463" i="3"/>
  <c r="BG464" i="3"/>
  <c r="BF477" i="3"/>
  <c r="BF476" i="3"/>
  <c r="BF487" i="3"/>
  <c r="BF486" i="3" s="1"/>
  <c r="BF502" i="3" s="1"/>
  <c r="BF503" i="3" s="1"/>
  <c r="BF504" i="3" s="1"/>
  <c r="BF505" i="3" s="1"/>
  <c r="BF507" i="3" s="1"/>
  <c r="BD6" i="13"/>
  <c r="BE5" i="13" s="1"/>
  <c r="BC14" i="13"/>
  <c r="BC15" i="13" s="1"/>
  <c r="BC46" i="13" s="1"/>
  <c r="BD9" i="13"/>
  <c r="BD11" i="13" s="1"/>
  <c r="BD16" i="13" s="1"/>
  <c r="BE6" i="13" l="1"/>
  <c r="BF5" i="13" s="1"/>
  <c r="BD14" i="13"/>
  <c r="BE9" i="13"/>
  <c r="BE11" i="13" s="1"/>
  <c r="BE16" i="13" s="1"/>
  <c r="BD15" i="13"/>
  <c r="BD46" i="13" s="1"/>
  <c r="BG477" i="3"/>
  <c r="BG487" i="3"/>
  <c r="BG486" i="3" s="1"/>
  <c r="BG502" i="3" s="1"/>
  <c r="BG503" i="3" s="1"/>
  <c r="BG504" i="3" s="1"/>
  <c r="BG505" i="3" s="1"/>
  <c r="BG507" i="3" s="1"/>
  <c r="BG476" i="3"/>
  <c r="BF6" i="13" l="1"/>
  <c r="BG5" i="13" s="1"/>
  <c r="BE14" i="13"/>
  <c r="BE15" i="13" s="1"/>
  <c r="BE46" i="13" s="1"/>
  <c r="BF9" i="13"/>
  <c r="BF11" i="13" s="1"/>
  <c r="BF16" i="13" s="1"/>
  <c r="BG6" i="13" l="1"/>
  <c r="BF14" i="13"/>
  <c r="BF15" i="13" s="1"/>
  <c r="BF46" i="13" s="1"/>
  <c r="BG9" i="13"/>
  <c r="BG11" i="13" s="1"/>
  <c r="BG16" i="13" s="1"/>
  <c r="BG15" i="13" s="1"/>
  <c r="BG4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<sst xmlns="http://schemas.openxmlformats.org/spreadsheetml/2006/main" count="3538" uniqueCount="372">
  <si>
    <t>MAJOR COUNTRY RAPESEED COMPLEX TABLE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</si>
  <si>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</si>
  <si>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</si>
  <si>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</si>
  <si>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</si>
  <si>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</si>
  <si>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</si>
  <si>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</si>
  <si>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</si>
  <si>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</si>
  <si>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</si>
  <si>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</si>
  <si>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</si>
  <si>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</si>
  <si>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</si>
  <si>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</si>
  <si>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</si>
  <si>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</si>
  <si>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</si>
  <si>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</si>
  <si>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</si>
  <si>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</si>
  <si>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</si>
  <si>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</si>
  <si>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</si>
  <si>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</si>
  <si>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>18/19</t>
  </si>
  <si>
    <t>19/20</t>
  </si>
  <si>
    <t>20/21</t>
  </si>
  <si>
    <t>MAJOR COUNTRY CANOLA SUPPLY AND DEMAND (1,000 Hectares/1,000 Tonnes)</t>
  </si>
  <si>
    <t>Planted Acres</t>
  </si>
  <si>
    <t>Harvested Acres</t>
  </si>
  <si>
    <t>Harvested Percent</t>
  </si>
  <si>
    <r>
      <t xml:space="preserve">Yield </t>
    </r>
    <r>
      <rPr>
        <sz val="9"/>
        <color theme="1"/>
        <rFont val="Helvetica-Normal"/>
      </rPr>
      <t>(Bushels per Acre)</t>
    </r>
  </si>
  <si>
    <r>
      <t xml:space="preserve">Carryin </t>
    </r>
    <r>
      <rPr>
        <sz val="9"/>
        <color theme="1"/>
        <rFont val="Helvetica-Normal"/>
      </rPr>
      <t>(August 1)</t>
    </r>
  </si>
  <si>
    <t>Production</t>
  </si>
  <si>
    <t>Imports</t>
  </si>
  <si>
    <t xml:space="preserve">    Total Supply</t>
  </si>
  <si>
    <t>Crush</t>
  </si>
  <si>
    <t>Exports</t>
  </si>
  <si>
    <t>Seed and Other</t>
  </si>
  <si>
    <t>Residual</t>
  </si>
  <si>
    <t xml:space="preserve">    Total Use</t>
  </si>
  <si>
    <r>
      <t xml:space="preserve">Carryout </t>
    </r>
    <r>
      <rPr>
        <sz val="9"/>
        <color theme="1"/>
        <rFont val="Helvetica-Normal"/>
      </rPr>
      <t>(July 31)</t>
    </r>
  </si>
  <si>
    <t>Stocks-to-Usage</t>
  </si>
  <si>
    <t>MAJOR COUNTRY CANOLA MEAL SUPPLY AND DEMAND (1,000 Tonnes)</t>
  </si>
  <si>
    <r>
      <t xml:space="preserve">Crush </t>
    </r>
    <r>
      <rPr>
        <sz val="9"/>
        <color theme="1"/>
        <rFont val="Helvetica-Normal"/>
      </rPr>
      <t>(October - September)</t>
    </r>
  </si>
  <si>
    <r>
      <t xml:space="preserve">Carryin </t>
    </r>
    <r>
      <rPr>
        <sz val="9"/>
        <color theme="1"/>
        <rFont val="Helvetica-Normal"/>
      </rPr>
      <t>(October 1)</t>
    </r>
  </si>
  <si>
    <t>Domestic Usage</t>
  </si>
  <si>
    <r>
      <t xml:space="preserve">Carryout </t>
    </r>
    <r>
      <rPr>
        <sz val="9"/>
        <color theme="1"/>
        <rFont val="Helvetica-Normal"/>
      </rPr>
      <t>(September 30)</t>
    </r>
  </si>
  <si>
    <t>MAJOR COUNTRY CANOLA OIL SUPPLY AND DEMAND (1,000 Tonnes)</t>
  </si>
  <si>
    <t>Bold Numbers are The Jacobsen Forecasts and Estimates</t>
  </si>
  <si>
    <t>CANADA CANOLA COMPLEX COMPARISON</t>
  </si>
  <si>
    <t>CANADA CANOLA SUPPLY AND DEMAND (1,000 Hectares/1,000 Tonnes)</t>
  </si>
  <si>
    <t>22/23</t>
  </si>
  <si>
    <t>23/24</t>
  </si>
  <si>
    <t>24/25</t>
  </si>
  <si>
    <t>Fastmarkets</t>
  </si>
  <si>
    <t>USDA</t>
  </si>
  <si>
    <t>Change from January</t>
  </si>
  <si>
    <t>Harvested Area</t>
  </si>
  <si>
    <r>
      <t xml:space="preserve">Carryin </t>
    </r>
    <r>
      <rPr>
        <b/>
        <sz val="9"/>
        <color theme="1"/>
        <rFont val="Aptos Display"/>
        <family val="2"/>
      </rPr>
      <t>(August 1)</t>
    </r>
  </si>
  <si>
    <t>Animal feed, waste, and dockage</t>
  </si>
  <si>
    <r>
      <t xml:space="preserve">Carryout </t>
    </r>
    <r>
      <rPr>
        <b/>
        <sz val="9"/>
        <color theme="1"/>
        <rFont val="Aptos Display"/>
        <family val="2"/>
      </rPr>
      <t>(July 31)</t>
    </r>
  </si>
  <si>
    <t>CANADA CANOLA MEAL SUPPLY AND DEMAND (1,000 Tonnes)</t>
  </si>
  <si>
    <t>CANADA CANOLA OIL SUPPLY AND DEMAND (1,000 Tonnes)</t>
  </si>
  <si>
    <t>Oct-Sep Crush</t>
  </si>
  <si>
    <t>CANADA CANOLA COMPLEX SUPPLY AND DEMAND</t>
  </si>
  <si>
    <t>Outlook for Principal Field Crops Report</t>
  </si>
  <si>
    <t>Planted Area</t>
  </si>
  <si>
    <t>Need to check against total acreage matrix</t>
  </si>
  <si>
    <t>Stats Canada</t>
  </si>
  <si>
    <t>Customized Acreage and Production Report</t>
  </si>
  <si>
    <t>Yield (Thousand Tonnes per Hectare)</t>
  </si>
  <si>
    <t>Carryin (August 1)</t>
  </si>
  <si>
    <t>Yield (Tonnes per Hectare)</t>
  </si>
  <si>
    <t>Supply and Demand report</t>
  </si>
  <si>
    <t>Set close to long-term average of 140</t>
  </si>
  <si>
    <t>Set to grow with crush capacity and North American biofuel demand</t>
  </si>
  <si>
    <t>Set to keep residual close to long-term average of 300</t>
  </si>
  <si>
    <t>Carryout (July 31)</t>
  </si>
  <si>
    <t>Average Price (Dollars per Tonne)</t>
  </si>
  <si>
    <t>Crush (October - September)</t>
  </si>
  <si>
    <t xml:space="preserve"> </t>
  </si>
  <si>
    <t>Meal Stocks</t>
  </si>
  <si>
    <t>Average Price (50%, Dollars per Tonne)</t>
  </si>
  <si>
    <t>Oil Stocks</t>
  </si>
  <si>
    <t>Monthly Biofuel Report</t>
  </si>
  <si>
    <t xml:space="preserve">  Biomass-Based Feedstock</t>
  </si>
  <si>
    <t>Based on macro growth and assumptions of ev-powered tractor trailers</t>
  </si>
  <si>
    <t xml:space="preserve">    Biodiesel</t>
  </si>
  <si>
    <t xml:space="preserve">    Renewable Diesel</t>
  </si>
  <si>
    <t xml:space="preserve">  Non-Biofuel Demand</t>
  </si>
  <si>
    <t xml:space="preserve">    Food</t>
  </si>
  <si>
    <t>Based on per-capita GDP growth</t>
  </si>
  <si>
    <t xml:space="preserve">    Feed &amp; Residual</t>
  </si>
  <si>
    <t>Adjusted to keep feed minimal</t>
  </si>
  <si>
    <t>CANOLA IMPORTS (1,000 Tonnes)</t>
  </si>
  <si>
    <t>HS Codes:</t>
  </si>
  <si>
    <t>12051, 12059</t>
  </si>
  <si>
    <t>Oil Stocks - Old</t>
  </si>
  <si>
    <t>Meal Stocks - Old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</si>
  <si>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</si>
  <si>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</si>
  <si>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</si>
  <si>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</si>
  <si>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</si>
  <si>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</si>
  <si>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</si>
  <si>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</si>
  <si>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</si>
  <si>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</si>
  <si>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</si>
  <si>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</si>
  <si>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 xml:space="preserve">    Total</t>
  </si>
  <si>
    <t>CANOLA EXPORTS (1,000 Tonnes)</t>
  </si>
  <si>
    <t>Monthly Export Data</t>
  </si>
  <si>
    <t>5-Yr Avg.</t>
  </si>
  <si>
    <t>D:\Sb\Quarterly Crushings.xls</t>
  </si>
  <si>
    <t>https://www150.statcan.gc.ca/t1/tbl1/en/tv.action?pid=3210035201&amp;pickMembers%5B0%5D=3.6&amp;cubeTimeFrame.startMonth=01&amp;cubeTimeFrame.startYear=2016&amp;cubeTimeFrame.endMonth=04&amp;cubeTimeFrame.endYear=2025&amp;referencePeriods=20160101%2C20250401</t>
  </si>
  <si>
    <t xml:space="preserve">Daily Average </t>
  </si>
  <si>
    <t>CANOLA CRUSH (1,000 Tonnes)</t>
  </si>
  <si>
    <t>Monthly Crush Data</t>
  </si>
  <si>
    <t>Crushing Volume</t>
  </si>
  <si>
    <t>MoM</t>
  </si>
  <si>
    <t>YoY</t>
  </si>
  <si>
    <t>Yr-Yr Chg</t>
  </si>
  <si>
    <t>5-Yr Avg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</si>
  <si>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</si>
  <si>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</si>
  <si>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</si>
  <si>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</si>
  <si>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</si>
  <si>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</si>
  <si>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</si>
  <si>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</si>
  <si>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</si>
  <si>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</si>
  <si>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</si>
  <si>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CANOLA MEAL PRODUCTION (1,000 Tonnes)</t>
  </si>
  <si>
    <t>CANOLA MEAL YIELD</t>
  </si>
  <si>
    <t>Yr/Yr</t>
  </si>
  <si>
    <t>Vs. 5-Yr</t>
  </si>
  <si>
    <t xml:space="preserve">    Marketing-Year Average</t>
  </si>
  <si>
    <t>CANOLA MEAL IMPORTS (1,000 Tonnes)</t>
  </si>
  <si>
    <t xml:space="preserve">HS Codes: </t>
  </si>
  <si>
    <t>230641, 230649</t>
  </si>
  <si>
    <t>CANOLA MEAL EXPORTS (1,000 Tonnes)</t>
  </si>
  <si>
    <t>CANOLA MEAL DOMESTIC USAGE (1,000 Tonnes)</t>
  </si>
  <si>
    <t>CANOLA MEAL END-OF-MONTH STOCKS (1,000 Tonnes)</t>
  </si>
  <si>
    <t>CANOLA MEAL (Dollars per Tonne)</t>
  </si>
  <si>
    <t>CANOLA OIL PRODUCTION (1,000 Tonnes)</t>
  </si>
  <si>
    <t>23/24 Monthly</t>
  </si>
  <si>
    <t>Cumulative</t>
  </si>
  <si>
    <t>Change in Volume</t>
  </si>
  <si>
    <t>YOY</t>
  </si>
  <si>
    <t>Olympic</t>
  </si>
  <si>
    <t>5-Year</t>
  </si>
  <si>
    <t>MOM</t>
  </si>
  <si>
    <t>MOM %</t>
  </si>
  <si>
    <t>CANOLA OIL YIELD</t>
  </si>
  <si>
    <t>CANOLA MEAL AND OIL YIELD</t>
  </si>
  <si>
    <t>CANOLA OIL IMPORTS (1,000 Tonnes)</t>
  </si>
  <si>
    <t>151411, 151419</t>
  </si>
  <si>
    <t>CANOLA OIL EXPORTS (1,000 Tonnes)</t>
  </si>
  <si>
    <t>CANOLA OIL DOMESTIC USAGE (1,000 Tonnes)</t>
  </si>
  <si>
    <t>CANOLA OIL BIOMASS-BASED DIESEL FEEDSTOCK USAGE (1,000 Tonnes)</t>
  </si>
  <si>
    <t>CANOLA OIL BIODIESEL FEEDSTOCK USAGE (1,000 Tonnes)</t>
  </si>
  <si>
    <t>CANOLA OIL RENEWABLE DIESEL FEEDSTOCK USAGE (1,000 Tonnes)</t>
  </si>
  <si>
    <t>CANOLA OIL SAF FEEDSTOCK USAGE (1,000 Tonnes)</t>
  </si>
  <si>
    <t>CANOLA OIL NON-BIOFUEL DOMESTIC USAGE (1,000 Tonnes)</t>
  </si>
  <si>
    <t>CANOLA OIL FOOD USAGE (1,000 Tonnes)</t>
  </si>
  <si>
    <t>CANOLA OIL FEED USAGE (1,000 Tonnes)</t>
  </si>
  <si>
    <t>CANOLA OIL END-OF-MONTH STOCKS (1,000 Tonnes)</t>
  </si>
  <si>
    <t>CANOLA FUTURES (Dollars per Tonne)</t>
  </si>
  <si>
    <t>STATISTICS CANADA (1,000 Tonnes)</t>
  </si>
  <si>
    <t>STATS CANADA STOCKS REPORT</t>
  </si>
  <si>
    <t>Beginning Stocks</t>
  </si>
  <si>
    <t xml:space="preserve">  On Farms</t>
  </si>
  <si>
    <t xml:space="preserve">  In Commerical Positions</t>
  </si>
  <si>
    <t>Aug/Dec</t>
  </si>
  <si>
    <t>Domestic Disappearance</t>
  </si>
  <si>
    <t xml:space="preserve">  Seed Requirements</t>
  </si>
  <si>
    <t xml:space="preserve">  Industrial Use</t>
  </si>
  <si>
    <t xml:space="preserve">  Loss in Handling</t>
  </si>
  <si>
    <t xml:space="preserve">  Feed, Waste &amp; Dockage</t>
  </si>
  <si>
    <t>Dec. 31 Stocks</t>
  </si>
  <si>
    <t>Jan/Mar</t>
  </si>
  <si>
    <t>Mar. 31 Stocks</t>
  </si>
  <si>
    <t>Apr/Jul</t>
  </si>
  <si>
    <t>Jul. 31 Stocks</t>
  </si>
  <si>
    <t>Aug/Jul</t>
  </si>
  <si>
    <t xml:space="preserve">  Total Supply</t>
  </si>
  <si>
    <t xml:space="preserve">  Total Use</t>
  </si>
  <si>
    <t>Ending Stocks</t>
  </si>
  <si>
    <t>Check (Statistics Canada)</t>
  </si>
  <si>
    <t>Check (The Jacobsen minus Statistics Canada)</t>
  </si>
  <si>
    <t>CANADA CANOLA QUARTERLY SUPPLY AND DEMAND (1,000 Tonnes)</t>
  </si>
  <si>
    <t>Carryin (Aug 1)</t>
  </si>
  <si>
    <t>Aug-Dec Imports</t>
  </si>
  <si>
    <t>AUG-DEC</t>
  </si>
  <si>
    <t>Seed</t>
  </si>
  <si>
    <t>Stocks (Dec 31)</t>
  </si>
  <si>
    <t>JAN-MAR</t>
  </si>
  <si>
    <t>Stocks (Mar 31)</t>
  </si>
  <si>
    <t>APR-JUL</t>
  </si>
  <si>
    <t>Stocks (Jul 31)</t>
  </si>
  <si>
    <t>CANOLA DELIVERIES (1,000 Tonnes)</t>
  </si>
  <si>
    <t xml:space="preserve">  Total</t>
  </si>
  <si>
    <t>Check (Annual Balance Sheet minus Quarterly Balance Sheet)</t>
  </si>
  <si>
    <t>Residual Use</t>
  </si>
  <si>
    <t>Total Use</t>
  </si>
  <si>
    <t>Dec. 31 Visible Stocks</t>
  </si>
  <si>
    <t xml:space="preserve">  Difference w/ Dec 31 Stocks in Commerical Positions</t>
  </si>
  <si>
    <t>Mar. 31 Visible Stocks</t>
  </si>
  <si>
    <t xml:space="preserve">  Difference w/ Mar 31 Stocks in Commerical Positions</t>
  </si>
  <si>
    <t>July 31 Visible Stocks</t>
  </si>
  <si>
    <t xml:space="preserve">  Difference w/ July 31 Stocks in Commerical Positions</t>
  </si>
  <si>
    <t>Dec. 31 Farmer Deliveries</t>
  </si>
  <si>
    <t>Mar. 31 Farmer Deliveries</t>
  </si>
  <si>
    <t>July 31 Farmer Deliveries</t>
  </si>
  <si>
    <t xml:space="preserve">  Difference w/ Production</t>
  </si>
  <si>
    <t xml:space="preserve">  Difference w/ Production &amp; Stock Change</t>
  </si>
  <si>
    <t>Aug-Dec Deliveries</t>
  </si>
  <si>
    <t>On Farm Stocks Chg</t>
  </si>
  <si>
    <t>Jan-Mar Deliveries</t>
  </si>
  <si>
    <t>Apr-Jul Deliveries</t>
  </si>
  <si>
    <t>Using monthly deliveries data:</t>
  </si>
  <si>
    <t xml:space="preserve">  Difference</t>
  </si>
  <si>
    <t>CANOLA PRICE - ONTARIO (Dollars per Tonne)</t>
  </si>
  <si>
    <t>CANOLA PRICE - SASKATCHEWAN (Dollars per Tonne)</t>
  </si>
  <si>
    <t>CANOLA PRICE - ALBERTA (Dollars per Tonne)</t>
  </si>
  <si>
    <t>CANOLA MEAL PRICE - 36% PACIFIC-NORTHWEST (Dollars per Ton)</t>
  </si>
  <si>
    <t>CANOLA OIL PRICE - RBD Midwest (Cents per Pound)</t>
  </si>
  <si>
    <t>CANADA CANOLA OIL SUPPLY AND DEMAND (000 tonnes)</t>
  </si>
  <si>
    <t>Carryin (January 1)</t>
  </si>
  <si>
    <t>Domestic Use</t>
  </si>
  <si>
    <t xml:space="preserve">  Biomas-Based Diesel</t>
  </si>
  <si>
    <t xml:space="preserve">    Renewable Biodiesel</t>
  </si>
  <si>
    <t xml:space="preserve">  Non-Biodiesel</t>
  </si>
  <si>
    <t>Carryout (December 31)</t>
  </si>
  <si>
    <t>AUSTRALIA RAPESEED COMPLEX SUPPLY AND DEMAND</t>
  </si>
  <si>
    <t>21/22</t>
  </si>
  <si>
    <t>25/26</t>
  </si>
  <si>
    <t>AUSTRALIA RAPESEED SUPPLY AND DEMAND (1,000 Hectares/1,000 Tonnes)</t>
  </si>
  <si>
    <r>
      <t xml:space="preserve">Yield </t>
    </r>
    <r>
      <rPr>
        <sz val="9"/>
        <color theme="1"/>
        <rFont val="Helvetica-Normal"/>
      </rPr>
      <t>(Tonnes per Hectare)</t>
    </r>
  </si>
  <si>
    <r>
      <t xml:space="preserve">Carryin </t>
    </r>
    <r>
      <rPr>
        <sz val="9"/>
        <color theme="1"/>
        <rFont val="Helvetica-Normal"/>
      </rPr>
      <t>(November 1)</t>
    </r>
  </si>
  <si>
    <r>
      <t xml:space="preserve">Carryout </t>
    </r>
    <r>
      <rPr>
        <sz val="9"/>
        <color theme="1"/>
        <rFont val="Helvetica-Normal"/>
      </rPr>
      <t>(October 31)</t>
    </r>
  </si>
  <si>
    <r>
      <t xml:space="preserve">Average Price </t>
    </r>
    <r>
      <rPr>
        <sz val="9"/>
        <color theme="1"/>
        <rFont val="Helvetica-Normal"/>
      </rPr>
      <t>(Dollars per Ton)</t>
    </r>
  </si>
  <si>
    <t>AUSTRALIA RAPESEED MEAL SUPPLY AND DEMAND (1,000 Tonnes)</t>
  </si>
  <si>
    <r>
      <t xml:space="preserve">Average Price </t>
    </r>
    <r>
      <rPr>
        <sz val="9"/>
        <color theme="1"/>
        <rFont val="Helvetica-Normal"/>
      </rPr>
      <t>(50%, Dollars per Ton)</t>
    </r>
  </si>
  <si>
    <t>AUSTRALIA RAPESEED OIL SUPPLY AND DEMAND (1,000 Tonnes)</t>
  </si>
  <si>
    <t>RAPESEED IMPORTS (1,000 Tonnes)</t>
  </si>
  <si>
    <t>RAPESEED EXPORTS (1,000 Tonnes)</t>
  </si>
  <si>
    <t>RAPESEED CRUSH (1,000 Tonnes)</t>
  </si>
  <si>
    <t>RAPESEED MEAL PRODUCTION (1,000 Tonnes)</t>
  </si>
  <si>
    <t>RAPESEED MEAL YIELD</t>
  </si>
  <si>
    <t>RAPESEED MEAL IMPORTS (1,000 Tonnes)</t>
  </si>
  <si>
    <t>RAPESEED MEAL EXPORTS (1,000 Tonnes)</t>
  </si>
  <si>
    <t>RAPESEED MEAL DOMESTIC USAGE (1,000 Tonnes)</t>
  </si>
  <si>
    <t>RAPESEED MEAL END-OF-MONTH STOCKS (1,000 Tonnes)</t>
  </si>
  <si>
    <t>RAPESEED MEAL (Dollars per Tonne)</t>
  </si>
  <si>
    <t>RAPESEED OIL PRODUCTION (1,000 Tonnes)</t>
  </si>
  <si>
    <t>RAPESEED OIL YIELD</t>
  </si>
  <si>
    <t>RAPESEED MEAL AND OIL YIELD</t>
  </si>
  <si>
    <t>RAPESEED OIL IMPORTS (1,000 Tonnes)</t>
  </si>
  <si>
    <t>RAPESEED OIL EXPORTS (1,000 Tonnes)</t>
  </si>
  <si>
    <t>RAPESEED OIL DOMESTIC USAGE (1,000 Tonnes)</t>
  </si>
  <si>
    <t>RAPESEED OIL END-OF-MONTH STOCKS (1,000 Tonnes)</t>
  </si>
  <si>
    <t>RAPESEED OIL (Dollars per Tonne)</t>
  </si>
  <si>
    <t>ABARES Data</t>
  </si>
  <si>
    <t>Last Report:</t>
  </si>
  <si>
    <t>Australian crop report data for current year</t>
  </si>
  <si>
    <t>ABARES</t>
  </si>
  <si>
    <t>Agricultural commodities report for forecast</t>
  </si>
  <si>
    <t>Area Harvested</t>
  </si>
  <si>
    <t>Yield</t>
  </si>
  <si>
    <t>Apparent Domestic Usage</t>
  </si>
  <si>
    <t xml:space="preserve">  Seed</t>
  </si>
  <si>
    <t xml:space="preserve">  Crushing</t>
  </si>
  <si>
    <t>USDA Crush</t>
  </si>
  <si>
    <t>Change in Stocks</t>
  </si>
  <si>
    <t>Implied Stocks</t>
  </si>
  <si>
    <t>USDA Stocks</t>
  </si>
  <si>
    <t>Change</t>
  </si>
  <si>
    <t>Domestic Use/Production</t>
  </si>
  <si>
    <t>Exports/Production</t>
  </si>
  <si>
    <t>Seed Imports</t>
  </si>
  <si>
    <t>GTT</t>
  </si>
  <si>
    <t>Canola Meal Imports</t>
  </si>
  <si>
    <t>Canola Meal Exports</t>
  </si>
  <si>
    <t>Canola Oil Imports</t>
  </si>
  <si>
    <t>Canola Oil Exports</t>
  </si>
  <si>
    <t>CHINA RAPESEED COMPLEX SUPPLY AND DEMAND</t>
  </si>
  <si>
    <t>CHINA RAPESEED SUPPLY AND DEMAND (1,000 Hectares/1,000 Tonnes)</t>
  </si>
  <si>
    <t>Carryin (October 1)</t>
  </si>
  <si>
    <t>Carryout (September 30)</t>
  </si>
  <si>
    <t>Average Price (Dollars per Ton)</t>
  </si>
  <si>
    <t>CHINA RAPESEED MEAL SUPPLY AND DEMAND (1,000 Tonnes)</t>
  </si>
  <si>
    <t>Average Price (50%, Dollars per Ton)</t>
  </si>
  <si>
    <t>CHINA RAPESEED OIL SUPPLY AND DEMAND (1,000 Tonnes)</t>
  </si>
  <si>
    <t>EUROPEAN UNION RAPESEED COMPLEX SUPPLY AND DEMAND</t>
  </si>
  <si>
    <t>EUROPEAN UNION RAPESEED SUPPLY AND DEMAND (1,000 Hectares/1,000 Tonnes)</t>
  </si>
  <si>
    <t>26/27</t>
  </si>
  <si>
    <t>27/28</t>
  </si>
  <si>
    <t>28/29</t>
  </si>
  <si>
    <t>29/30</t>
  </si>
  <si>
    <t>30/31</t>
  </si>
  <si>
    <t>31/32</t>
  </si>
  <si>
    <t>32/33</t>
  </si>
  <si>
    <t>EuroStat Oilseed Production Data</t>
  </si>
  <si>
    <t>Carryin (July 1)</t>
  </si>
  <si>
    <t>Eurostat Oilseed Supply and Demand Estimates</t>
  </si>
  <si>
    <t>Carryout (June 30)</t>
  </si>
  <si>
    <t>EUROPEAN UNION RAPESEED MEAL SUPPLY AND DEMAND (1,000 Tonnes)</t>
  </si>
  <si>
    <t>EUROPEAN UNION RAPESEED OIL SUPPLY AND DEMAND (1,000 Tonnes)</t>
  </si>
  <si>
    <t xml:space="preserve">  Food Use</t>
  </si>
  <si>
    <t xml:space="preserve">  Feed and Waste</t>
  </si>
  <si>
    <t>Industrial Use</t>
  </si>
  <si>
    <t>UKRAINE RAPESEED COMPLEX SUPPLY AND DEMAND</t>
  </si>
  <si>
    <t>UKRAINE RAPESEED SUPPLY AND DEMAND (1,000 Hectares/1,000 Tonnes)</t>
  </si>
  <si>
    <r>
      <t xml:space="preserve">Carryin </t>
    </r>
    <r>
      <rPr>
        <sz val="9"/>
        <color theme="1"/>
        <rFont val="Helvetica-Normal"/>
      </rPr>
      <t>(July 1)</t>
    </r>
  </si>
  <si>
    <r>
      <t xml:space="preserve">Carryout </t>
    </r>
    <r>
      <rPr>
        <sz val="9"/>
        <color theme="1"/>
        <rFont val="Helvetica-Normal"/>
      </rPr>
      <t>(June 30)</t>
    </r>
  </si>
  <si>
    <t>UKRAINE RAPESEED MEAL SUPPLY AND DEMAND (1,000 Tonnes)</t>
  </si>
  <si>
    <t>UKRAINE RAPESEED OIL SUPPLY AND DEMAND (1,000 Tonnes)</t>
  </si>
  <si>
    <t>RUSSIA RAPESEED COMPLEX SUPPLY AND DEMAND</t>
  </si>
  <si>
    <t>RUSSIA RAPESEED SUPPLY AND DEMAND (1,000 Hectares/1,000 Tonnes)</t>
  </si>
  <si>
    <t>RUSSIA RAPESEED MEAL SUPPLY AND DEMAND (1,000 Tonnes)</t>
  </si>
  <si>
    <t>RUSSIA RAPESEED OIL SUPPLY AND DEMAND (1,000 Tonnes)</t>
  </si>
  <si>
    <t xml:space="preserve">  Industrail Usage</t>
  </si>
  <si>
    <t xml:space="preserve">  Food Usage</t>
  </si>
  <si>
    <t>Link up Imports to wldraptrade</t>
  </si>
  <si>
    <t>Link with wldraptrade</t>
  </si>
  <si>
    <t>JAPAN RAPESEED COMPLEX SUPPLY AND DEMAND</t>
  </si>
  <si>
    <t>JAPAN RAPESEED SUPPLY AND DEMAND (1,000 Hectares/1,000 Tonnes)</t>
  </si>
  <si>
    <t>JAPAN RAPESEED MEAL SUPPLY AND DEMAND (1,000 Tonnes)</t>
  </si>
  <si>
    <t>JAPAN RAPESEED OIL SUPPLY AND DEMAND (1,000 Tonnes)</t>
  </si>
  <si>
    <t>INDIA RAPESEED COMPLEX SUPPLY AND DEMAND</t>
  </si>
  <si>
    <t>INDIA RAPESEED SUPPLY AND DEMAND (1,000 Hectares/1,000 Tonnes)</t>
  </si>
  <si>
    <t>Food Use</t>
  </si>
  <si>
    <t>INDIA RAPESEED MEAL SUPPLY AND DEMAND (1,000 Tonnes)</t>
  </si>
  <si>
    <t>INDIA RAPESEED OIL SUPPLY AND DEMAND (1,000 Tonnes)</t>
  </si>
  <si>
    <t>OND</t>
  </si>
  <si>
    <t>JFM</t>
  </si>
  <si>
    <t>AMJ</t>
  </si>
  <si>
    <t>JAS</t>
  </si>
  <si>
    <t>Total</t>
  </si>
  <si>
    <t>PS&amp;D</t>
  </si>
  <si>
    <t>Oil World vs. USDA</t>
  </si>
  <si>
    <t>MEXICO RAPESEED COMPLEX SUPPLY AND DEMAND</t>
  </si>
  <si>
    <t>MEXICO RAPESEED SUPPLY AND DEMAND (1,000 Hectares/1,000 Tonnes)</t>
  </si>
  <si>
    <t>N/A</t>
  </si>
  <si>
    <r>
      <t>Yield (</t>
    </r>
    <r>
      <rPr>
        <sz val="9"/>
        <color theme="1"/>
        <rFont val="Helvetica-Normal"/>
      </rPr>
      <t>tonnes/hectare)</t>
    </r>
  </si>
  <si>
    <t>Adjusted to keep residual close to long-term average of 25, but let slowly decline throughout forecast</t>
  </si>
  <si>
    <t>Adjusted to grow with per capita GDP</t>
  </si>
  <si>
    <t>Set at long-term average of 75</t>
  </si>
  <si>
    <t>MEXICO RAPESEED MEAL SUPPLY AND DEMAND (1,000 Tonnes)</t>
  </si>
  <si>
    <t>Adjusted to keep domestic use with projected per capita GDP growth</t>
  </si>
  <si>
    <t>Set at long-term average of 15</t>
  </si>
  <si>
    <t>MEXICO RAPESEED OIL SUPPLY AND DEMAND (1,000 Tonnes)</t>
  </si>
  <si>
    <t>Adjusted to keep dmoestic use with projected per capita GDP growth</t>
  </si>
  <si>
    <t>Grew in line with per capita GDP</t>
  </si>
  <si>
    <t xml:space="preserve">  Biomass-Based Diesel Feedstock</t>
  </si>
  <si>
    <t xml:space="preserve">  Non-Biofuel Use</t>
  </si>
  <si>
    <t xml:space="preserve">    Food Use</t>
  </si>
  <si>
    <t>Set at long-term average five</t>
  </si>
  <si>
    <t>Decreased to long-term average of 30</t>
  </si>
  <si>
    <t>RAPESEED OIL BIOMASS-BASED DIESEL USAGE (1,000 Tonnes)</t>
  </si>
  <si>
    <t>RAPESEED OIL BIODIESEL USAGE (1,000 Tonnes)</t>
  </si>
  <si>
    <t>RAPESEED OIL RENEWABLE DIESEL USAGE (1,000 Tonnes)</t>
  </si>
  <si>
    <t>RAPESEED OIL SUSTAINABLE AVIATION FUEL USAGE (1,000 Tonnes)</t>
  </si>
  <si>
    <r>
      <t xml:space="preserve">CANADA CANOLA SUPPLY AND DEMAND </t>
    </r>
    <r>
      <rPr>
        <b/>
        <sz val="8"/>
        <color rgb="FFFFFFFF"/>
        <rFont val="Avenir Next LT Pro Demi"/>
        <family val="2"/>
      </rPr>
      <t>(1,000 hectares/1,000 yonnes)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</si>
</sst>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_);[Red]\(#,##0\);\-\-\-"/>
    <numFmt numFmtId="165" formatCode="0.0%"/>
    <numFmt numFmtId="166" formatCode="0_);[Red]\(0\)"/>
    <numFmt numFmtId="167" formatCode="#,##0.0_);[Red]\(#,##0.0\)"/>
    <numFmt numFmtId="168" formatCode="0.0"/>
    <numFmt numFmtId="169" formatCode="#,##0.000_);[Red]\(#,##0.000\)"/>
    <numFmt numFmtId="170" formatCode="#,##0.0"/>
    <numFmt numFmtId="171" formatCode="[$-409]mmm\-yy;@"/>
    <numFmt numFmtId="172" formatCode="#,##0_)"/>
  </numFmts>
  <fonts count="5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Helvetica-Normal"/>
    </font>
    <font>
      <sz val="11"/>
      <color theme="1"/>
      <name val="Helvetica-Normal"/>
    </font>
    <font>
      <b/>
      <sz val="10"/>
      <name val="Arial"/>
      <family val="2"/>
    </font>
    <font>
      <sz val="10"/>
      <color theme="1"/>
      <name val="Helvetica-Normal"/>
    </font>
    <font>
      <sz val="9"/>
      <color theme="1"/>
      <name val="Helvetica-Normal"/>
    </font>
    <font>
      <b/>
      <sz val="9"/>
      <color theme="1"/>
      <name val="Helvetica-Normal"/>
    </font>
    <font>
      <sz val="11"/>
      <color theme="1"/>
      <name val="Arial Narrow"/>
      <family val="2"/>
    </font>
    <font>
      <b/>
      <sz val="14"/>
      <color theme="0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theme="1"/>
      <name val="Bahnschrift SemiBold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10"/>
      <color theme="1"/>
      <name val="Aptos Display"/>
      <family val="2"/>
    </font>
    <font>
      <b/>
      <sz val="11"/>
      <color theme="1"/>
      <name val="Aptos Display"/>
      <family val="2"/>
    </font>
    <font>
      <sz val="10"/>
      <color theme="1"/>
      <name val="Arial Narrow"/>
      <family val="2"/>
    </font>
    <font>
      <b/>
      <sz val="9"/>
      <color theme="1"/>
      <name val="Aptos Display"/>
      <family val="2"/>
    </font>
    <font>
      <sz val="10"/>
      <color theme="0"/>
      <name val="Arial"/>
      <family val="2"/>
    </font>
    <font>
      <sz val="10"/>
      <color theme="0"/>
      <name val="Bahnschrift SemiBold"/>
      <family val="2"/>
    </font>
    <font>
      <u/>
      <sz val="11"/>
      <color theme="10"/>
      <name val="Aptos Narrow"/>
      <family val="2"/>
      <scheme val="minor"/>
    </font>
    <font>
      <b/>
      <sz val="8"/>
      <color theme="1"/>
      <name val="Avenir Next LT Pro Demi"/>
      <family val="2"/>
    </font>
    <font>
      <sz val="8"/>
      <color theme="1"/>
      <name val="Avenir Next LT Pro Demi"/>
      <family val="2"/>
    </font>
    <font>
      <b/>
      <sz val="8"/>
      <name val="Avenir Next LT Pro Demi"/>
      <family val="2"/>
    </font>
    <font>
      <u/>
      <sz val="8"/>
      <color theme="10"/>
      <name val="Avenir Next LT Pro Demi"/>
      <family val="2"/>
    </font>
    <font>
      <b/>
      <sz val="8"/>
      <color rgb="FFFFFFFF"/>
      <name val="Avenir Next LT Pro Demi"/>
      <family val="2"/>
    </font>
    <font>
      <sz val="8"/>
      <color rgb="FF6F0791"/>
      <name val="Avenir Next LT Pro Demi"/>
      <family val="2"/>
    </font>
    <font>
      <b/>
      <sz val="8"/>
      <color rgb="FF6F0791"/>
      <name val="Avenir Next LT Pro Demi"/>
      <family val="2"/>
    </font>
    <font>
      <sz val="8"/>
      <name val="Avenir Next LT Pro Demi"/>
      <family val="2"/>
    </font>
    <font>
      <sz val="8"/>
      <color theme="0"/>
      <name val="Avenir Next LT Pro Demi"/>
      <family val="2"/>
    </font>
    <font>
      <b/>
      <sz val="8"/>
      <color rgb="FFC00000"/>
      <name val="Avenir Next LT Pro Demi"/>
      <family val="2"/>
    </font>
    <font>
      <b/>
      <sz val="8"/>
      <color rgb="FFFF0000"/>
      <name val="Avenir Next LT Pro Demi"/>
      <family val="2"/>
    </font>
    <font>
      <sz val="11"/>
      <color theme="0"/>
      <name val="Helvetica-Normal"/>
    </font>
    <font>
      <b/>
      <sz val="10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1"/>
      <name val="Arial Narrow"/>
      <family val="2"/>
    </font>
    <font>
      <b/>
      <sz val="10"/>
      <color rgb="FF8E9A44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8"/>
      <color rgb="FF8E9A44"/>
      <name val="Avenir Next LT Pro Demi"/>
      <family val="2"/>
    </font>
    <font>
      <b/>
      <sz val="8"/>
      <color theme="0"/>
      <name val="Avenir Next LT Pro Demi"/>
      <family val="2"/>
    </font>
    <font>
      <b/>
      <sz val="8"/>
      <color rgb="FF7030A0"/>
      <name val="Avenir Next LT Pro Demi"/>
      <family val="2"/>
    </font>
    <font>
      <sz val="10"/>
      <color indexed="10"/>
      <name val="Arial Narrow"/>
      <family val="2"/>
    </font>
    <font>
      <sz val="10"/>
      <name val="Arial"/>
      <family val="2"/>
    </font>
    <font>
      <b/>
      <sz val="10"/>
      <color rgb="FFFFFFFF"/>
      <name val="Avenir Next LT Pro Demi"/>
      <family val="2"/>
    </font>
    <font>
      <b/>
      <sz val="12"/>
      <color rgb="FFFFC000"/>
      <name val="Avenir Next LT Pro Demi"/>
      <family val="2"/>
    </font>
    <font>
      <sz val="8"/>
      <color rgb="FFFFC000"/>
      <name val="Avenir Next LT Pro Demi"/>
      <family val="2"/>
    </font>
    <font>
      <b/>
      <sz val="8"/>
      <color theme="3" tint="0.249977111117893"/>
      <name val="Avenir Next LT Pro Demi"/>
      <family val="2"/>
    </font>
    <font>
      <sz val="8"/>
      <color theme="3" tint="0.249977111117893"/>
      <name val="Avenir Next LT Pro Dem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777777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335163"/>
      </top>
      <bottom/>
      <diagonal/>
    </border>
    <border>
      <left/>
      <right/>
      <top style="medium">
        <color rgb="FF6F0791"/>
      </top>
      <bottom style="medium">
        <color rgb="FF6F0791"/>
      </bottom>
      <diagonal/>
    </border>
    <border>
      <left style="thin">
        <color rgb="FF8E9A44"/>
      </left>
      <right style="thin">
        <color rgb="FF8E9A44"/>
      </right>
      <top style="medium">
        <color rgb="FF6F0791"/>
      </top>
      <bottom style="medium">
        <color rgb="FF6F0791"/>
      </bottom>
      <diagonal/>
    </border>
    <border>
      <left style="thin">
        <color rgb="FF8E9A44"/>
      </left>
      <right/>
      <top style="medium">
        <color rgb="FF6F0791"/>
      </top>
      <bottom style="medium">
        <color rgb="FF6F0791"/>
      </bottom>
      <diagonal/>
    </border>
    <border>
      <left style="thin">
        <color rgb="FF6F0791"/>
      </left>
      <right style="medium">
        <color rgb="FF6F0791"/>
      </right>
      <top style="medium">
        <color rgb="FF6F0791"/>
      </top>
      <bottom style="medium">
        <color rgb="FF6F0791"/>
      </bottom>
      <diagonal/>
    </border>
    <border>
      <left style="medium">
        <color rgb="FF6F0791"/>
      </left>
      <right/>
      <top style="medium">
        <color rgb="FF6F0791"/>
      </top>
      <bottom style="medium">
        <color rgb="FF6F0791"/>
      </bottom>
      <diagonal/>
    </border>
    <border>
      <left/>
      <right style="medium">
        <color rgb="FF6F0791"/>
      </right>
      <top style="medium">
        <color rgb="FF6F0791"/>
      </top>
      <bottom style="medium">
        <color rgb="FF6F0791"/>
      </bottom>
      <diagonal/>
    </border>
    <border>
      <left style="thin">
        <color rgb="FF8E9A44"/>
      </left>
      <right style="thin">
        <color rgb="FF8E9A44"/>
      </right>
      <top/>
      <bottom/>
      <diagonal/>
    </border>
    <border>
      <left style="thin">
        <color rgb="FF6F0791"/>
      </left>
      <right style="medium">
        <color rgb="FF6F0791"/>
      </right>
      <top style="medium">
        <color rgb="FF6F0791"/>
      </top>
      <bottom/>
      <diagonal/>
    </border>
    <border>
      <left style="medium">
        <color rgb="FF6F0791"/>
      </left>
      <right/>
      <top/>
      <bottom/>
      <diagonal/>
    </border>
    <border>
      <left/>
      <right style="thin">
        <color rgb="FF6F0791"/>
      </right>
      <top style="medium">
        <color rgb="FF6F0791"/>
      </top>
      <bottom/>
      <diagonal/>
    </border>
    <border>
      <left/>
      <right style="medium">
        <color rgb="FF6F0791"/>
      </right>
      <top/>
      <bottom/>
      <diagonal/>
    </border>
    <border>
      <left style="thin">
        <color rgb="FF6F0791"/>
      </left>
      <right style="medium">
        <color rgb="FF6F0791"/>
      </right>
      <top/>
      <bottom/>
      <diagonal/>
    </border>
    <border>
      <left style="medium">
        <color rgb="FF6F0791"/>
      </left>
      <right/>
      <top/>
      <bottom style="thin">
        <color rgb="FF8E9A44"/>
      </bottom>
      <diagonal/>
    </border>
    <border>
      <left/>
      <right style="thin">
        <color rgb="FF6F0791"/>
      </right>
      <top/>
      <bottom style="thin">
        <color rgb="FF8E9A44"/>
      </bottom>
      <diagonal/>
    </border>
    <border>
      <left/>
      <right style="medium">
        <color rgb="FF6F0791"/>
      </right>
      <top/>
      <bottom style="thin">
        <color rgb="FF8E9A44"/>
      </bottom>
      <diagonal/>
    </border>
    <border>
      <left/>
      <right/>
      <top/>
      <bottom style="thin">
        <color rgb="FF8E9A44"/>
      </bottom>
      <diagonal/>
    </border>
    <border>
      <left style="thin">
        <color rgb="FF8E9A44"/>
      </left>
      <right style="thin">
        <color rgb="FF8E9A44"/>
      </right>
      <top style="thin">
        <color rgb="FF8E9A44"/>
      </top>
      <bottom/>
      <diagonal/>
    </border>
    <border>
      <left style="thin">
        <color rgb="FF6F0791"/>
      </left>
      <right style="medium">
        <color rgb="FF6F0791"/>
      </right>
      <top style="thin">
        <color rgb="FF8E9A44"/>
      </top>
      <bottom/>
      <diagonal/>
    </border>
    <border>
      <left style="medium">
        <color rgb="FF6F0791"/>
      </left>
      <right/>
      <top style="thin">
        <color rgb="FF8E9A44"/>
      </top>
      <bottom/>
      <diagonal/>
    </border>
    <border>
      <left/>
      <right style="thin">
        <color rgb="FF6F0791"/>
      </right>
      <top style="thin">
        <color rgb="FF8E9A44"/>
      </top>
      <bottom/>
      <diagonal/>
    </border>
    <border>
      <left/>
      <right style="medium">
        <color rgb="FF6F0791"/>
      </right>
      <top style="thin">
        <color rgb="FF8E9A44"/>
      </top>
      <bottom/>
      <diagonal/>
    </border>
    <border>
      <left/>
      <right style="thin">
        <color rgb="FF6F0791"/>
      </right>
      <top/>
      <bottom/>
      <diagonal/>
    </border>
    <border>
      <left/>
      <right/>
      <top style="thin">
        <color rgb="FF6F0791"/>
      </top>
      <bottom/>
      <diagonal/>
    </border>
    <border>
      <left style="thin">
        <color rgb="FF8E9A44"/>
      </left>
      <right style="thin">
        <color rgb="FF8E9A44"/>
      </right>
      <top style="thin">
        <color rgb="FF6F0791"/>
      </top>
      <bottom/>
      <diagonal/>
    </border>
    <border>
      <left style="thin">
        <color rgb="FF6F0791"/>
      </left>
      <right style="medium">
        <color rgb="FF6F0791"/>
      </right>
      <top style="thin">
        <color rgb="FF6F0791"/>
      </top>
      <bottom/>
      <diagonal/>
    </border>
    <border>
      <left style="medium">
        <color rgb="FF6F0791"/>
      </left>
      <right/>
      <top style="thin">
        <color rgb="FF6F0791"/>
      </top>
      <bottom/>
      <diagonal/>
    </border>
    <border>
      <left/>
      <right style="thin">
        <color rgb="FF6F0791"/>
      </right>
      <top style="thin">
        <color rgb="FF6F0791"/>
      </top>
      <bottom/>
      <diagonal/>
    </border>
    <border>
      <left/>
      <right style="medium">
        <color rgb="FF6F0791"/>
      </right>
      <top style="thin">
        <color rgb="FF6F0791"/>
      </top>
      <bottom/>
      <diagonal/>
    </border>
    <border>
      <left/>
      <right/>
      <top style="thin">
        <color rgb="FF6F0791"/>
      </top>
      <bottom style="medium">
        <color rgb="FF6F0791"/>
      </bottom>
      <diagonal/>
    </border>
    <border>
      <left style="thin">
        <color rgb="FF8E9A44"/>
      </left>
      <right style="thin">
        <color rgb="FF8E9A44"/>
      </right>
      <top style="thin">
        <color rgb="FF6F0791"/>
      </top>
      <bottom style="medium">
        <color rgb="FF6F0791"/>
      </bottom>
      <diagonal/>
    </border>
    <border>
      <left style="thin">
        <color rgb="FF6F0791"/>
      </left>
      <right style="medium">
        <color rgb="FF6F0791"/>
      </right>
      <top style="thin">
        <color rgb="FF6F0791"/>
      </top>
      <bottom style="medium">
        <color rgb="FF6F0791"/>
      </bottom>
      <diagonal/>
    </border>
    <border>
      <left style="medium">
        <color rgb="FF6F0791"/>
      </left>
      <right/>
      <top style="thin">
        <color rgb="FF6F0791"/>
      </top>
      <bottom style="medium">
        <color rgb="FF6F0791"/>
      </bottom>
      <diagonal/>
    </border>
    <border>
      <left/>
      <right style="thin">
        <color rgb="FF6F0791"/>
      </right>
      <top style="thin">
        <color rgb="FF6F0791"/>
      </top>
      <bottom style="medium">
        <color rgb="FF6F0791"/>
      </bottom>
      <diagonal/>
    </border>
    <border>
      <left/>
      <right style="medium">
        <color rgb="FF6F0791"/>
      </right>
      <top style="thin">
        <color rgb="FF6F0791"/>
      </top>
      <bottom style="medium">
        <color rgb="FF6F0791"/>
      </bottom>
      <diagonal/>
    </border>
    <border>
      <left/>
      <right/>
      <top style="medium">
        <color rgb="FF6F0791"/>
      </top>
      <bottom/>
      <diagonal/>
    </border>
    <border>
      <left/>
      <right style="thin">
        <color rgb="FF6F0791"/>
      </right>
      <top style="medium">
        <color rgb="FF6F0791"/>
      </top>
      <bottom style="medium">
        <color rgb="FF6F0791"/>
      </bottom>
      <diagonal/>
    </border>
    <border>
      <left style="thin">
        <color rgb="FF6F0791"/>
      </left>
      <right style="thin">
        <color rgb="FF6F0791"/>
      </right>
      <top style="medium">
        <color rgb="FF6F0791"/>
      </top>
      <bottom style="medium">
        <color rgb="FF6F0791"/>
      </bottom>
      <diagonal/>
    </border>
    <border>
      <left style="thin">
        <color rgb="FF6F0791"/>
      </left>
      <right/>
      <top style="medium">
        <color rgb="FF6F0791"/>
      </top>
      <bottom style="medium">
        <color rgb="FF6F0791"/>
      </bottom>
      <diagonal/>
    </border>
    <border>
      <left style="thin">
        <color rgb="FF8E9A44"/>
      </left>
      <right/>
      <top/>
      <bottom/>
      <diagonal/>
    </border>
    <border>
      <left style="thin">
        <color rgb="FF6F0791"/>
      </left>
      <right style="thin">
        <color rgb="FF6F0791"/>
      </right>
      <top/>
      <bottom/>
      <diagonal/>
    </border>
    <border>
      <left style="thin">
        <color rgb="FF6F0791"/>
      </left>
      <right style="thin">
        <color rgb="FF6F0791"/>
      </right>
      <top style="medium">
        <color rgb="FF6F0791"/>
      </top>
      <bottom/>
      <diagonal/>
    </border>
    <border>
      <left style="thin">
        <color rgb="FF6F0791"/>
      </left>
      <right/>
      <top/>
      <bottom/>
      <diagonal/>
    </border>
    <border>
      <left/>
      <right style="thin">
        <color rgb="FF6F0791"/>
      </right>
      <top/>
      <bottom style="thin">
        <color rgb="FF6F0791"/>
      </bottom>
      <diagonal/>
    </border>
    <border>
      <left style="thin">
        <color rgb="FF8E9A44"/>
      </left>
      <right/>
      <top style="thin">
        <color rgb="FF6F0791"/>
      </top>
      <bottom/>
      <diagonal/>
    </border>
    <border>
      <left style="thin">
        <color rgb="FF6F0791"/>
      </left>
      <right style="thin">
        <color rgb="FF6F0791"/>
      </right>
      <top style="thin">
        <color rgb="FF6F0791"/>
      </top>
      <bottom/>
      <diagonal/>
    </border>
    <border>
      <left style="thin">
        <color rgb="FF6F0791"/>
      </left>
      <right/>
      <top style="thin">
        <color rgb="FF6F0791"/>
      </top>
      <bottom/>
      <diagonal/>
    </border>
    <border>
      <left/>
      <right/>
      <top/>
      <bottom style="medium">
        <color rgb="FF6F0791"/>
      </bottom>
      <diagonal/>
    </border>
    <border>
      <left style="thin">
        <color rgb="FF8E9A44"/>
      </left>
      <right/>
      <top/>
      <bottom style="medium">
        <color rgb="FF6F0791"/>
      </bottom>
      <diagonal/>
    </border>
    <border>
      <left style="thin">
        <color rgb="FF6F0791"/>
      </left>
      <right style="thin">
        <color rgb="FF6F0791"/>
      </right>
      <top/>
      <bottom style="medium">
        <color rgb="FF6F0791"/>
      </bottom>
      <diagonal/>
    </border>
    <border>
      <left/>
      <right style="thin">
        <color rgb="FF6F0791"/>
      </right>
      <top/>
      <bottom style="medium">
        <color rgb="FF6F0791"/>
      </bottom>
      <diagonal/>
    </border>
    <border>
      <left style="thin">
        <color rgb="FF6F0791"/>
      </left>
      <right/>
      <top/>
      <bottom style="medium">
        <color rgb="FF6F079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rgb="FF6F0791"/>
      </top>
      <bottom style="thin">
        <color rgb="FF6F0791"/>
      </bottom>
      <diagonal/>
    </border>
    <border>
      <left/>
      <right/>
      <top style="medium">
        <color rgb="FF8C8C8C"/>
      </top>
      <bottom/>
      <diagonal/>
    </border>
    <border>
      <left/>
      <right/>
      <top style="thin">
        <color rgb="FF6F0791"/>
      </top>
      <bottom style="medium">
        <color rgb="FF8C8C8C"/>
      </bottom>
      <diagonal/>
    </border>
    <border>
      <left/>
      <right/>
      <top style="thick">
        <color rgb="FF8C8C8C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1" fillId="0" borderId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</cellStyleXfs>
  <cellXfs count="386">
    <xf numFmtId="0" fontId="0" fillId="0" borderId="0" xfId="0"/>
    <xf numFmtId="0" fontId="3" fillId="0" borderId="0" xfId="0" applyFont="1"/>
    <xf numFmtId="0" fontId="4" fillId="0" borderId="1" xfId="0" applyFont="1" applyBorder="1"/>
    <xf numFmtId="38" fontId="5" fillId="0" borderId="1" xfId="1" quotePrefix="1" applyNumberFormat="1" applyFont="1" applyBorder="1" applyAlignment="1" applyProtection="1">
      <alignment horizontal="right"/>
    </xf>
    <xf numFmtId="38" fontId="5" fillId="0" borderId="1" xfId="1" quotePrefix="1" applyNumberFormat="1" applyFont="1" applyFill="1" applyBorder="1" applyAlignment="1" applyProtection="1">
      <alignment horizontal="right"/>
    </xf>
    <xf numFmtId="0" fontId="4" fillId="0" borderId="0" xfId="0" applyFont="1"/>
    <xf numFmtId="0" fontId="6" fillId="0" borderId="0" xfId="0" applyFont="1"/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8" fillId="0" borderId="3" xfId="0" applyFont="1" applyBorder="1"/>
    <xf numFmtId="0" fontId="0" fillId="2" borderId="0" xfId="0" applyFill="1"/>
    <xf numFmtId="0" fontId="9" fillId="0" borderId="0" xfId="0" applyFont="1"/>
    <xf numFmtId="0" fontId="3" fillId="2" borderId="0" xfId="0" applyFont="1" applyFill="1"/>
    <xf numFmtId="0" fontId="10" fillId="3" borderId="0" xfId="0" applyFont="1" applyFill="1"/>
    <xf numFmtId="0" fontId="0" fillId="3" borderId="0" xfId="0" applyFill="1"/>
    <xf numFmtId="0" fontId="11" fillId="3" borderId="4" xfId="0" applyFont="1" applyFill="1" applyBorder="1"/>
    <xf numFmtId="38" fontId="13" fillId="3" borderId="5" xfId="3" quotePrefix="1" applyNumberFormat="1" applyFont="1" applyFill="1" applyBorder="1" applyAlignment="1">
      <alignment horizontal="center" vertical="center"/>
    </xf>
    <xf numFmtId="38" fontId="13" fillId="3" borderId="6" xfId="3" quotePrefix="1" applyNumberFormat="1" applyFont="1" applyFill="1" applyBorder="1" applyAlignment="1">
      <alignment horizontal="center" vertical="center"/>
    </xf>
    <xf numFmtId="38" fontId="14" fillId="3" borderId="4" xfId="3" quotePrefix="1" applyNumberFormat="1" applyFont="1" applyFill="1" applyBorder="1" applyAlignment="1">
      <alignment horizontal="center" vertical="center"/>
    </xf>
    <xf numFmtId="2" fontId="14" fillId="3" borderId="7" xfId="3" quotePrefix="1" applyNumberFormat="1" applyFont="1" applyFill="1" applyBorder="1" applyAlignment="1">
      <alignment horizontal="center" vertical="center"/>
    </xf>
    <xf numFmtId="0" fontId="11" fillId="3" borderId="0" xfId="0" applyFont="1" applyFill="1"/>
    <xf numFmtId="0" fontId="9" fillId="0" borderId="0" xfId="0" quotePrefix="1" applyFont="1"/>
    <xf numFmtId="38" fontId="9" fillId="0" borderId="0" xfId="0" applyNumberFormat="1" applyFont="1"/>
    <xf numFmtId="38" fontId="9" fillId="0" borderId="0" xfId="0" quotePrefix="1" applyNumberFormat="1" applyFont="1"/>
    <xf numFmtId="38" fontId="0" fillId="0" borderId="0" xfId="0" applyNumberFormat="1"/>
    <xf numFmtId="0" fontId="19" fillId="2" borderId="2" xfId="0" applyFont="1" applyFill="1" applyBorder="1"/>
    <xf numFmtId="38" fontId="9" fillId="2" borderId="20" xfId="0" applyNumberFormat="1" applyFont="1" applyFill="1" applyBorder="1" applyAlignment="1">
      <alignment horizontal="center" vertical="center" wrapText="1"/>
    </xf>
    <xf numFmtId="38" fontId="9" fillId="2" borderId="20" xfId="0" applyNumberFormat="1" applyFont="1" applyFill="1" applyBorder="1" applyAlignment="1">
      <alignment horizontal="right" vertical="center" wrapText="1"/>
    </xf>
    <xf numFmtId="38" fontId="9" fillId="2" borderId="2" xfId="0" applyNumberFormat="1" applyFont="1" applyFill="1" applyBorder="1" applyAlignment="1">
      <alignment horizontal="center" vertical="center" wrapText="1"/>
    </xf>
    <xf numFmtId="38" fontId="20" fillId="2" borderId="21" xfId="0" applyNumberFormat="1" applyFont="1" applyFill="1" applyBorder="1" applyAlignment="1">
      <alignment horizontal="center" vertical="center" wrapText="1"/>
    </xf>
    <xf numFmtId="38" fontId="20" fillId="2" borderId="22" xfId="0" applyNumberFormat="1" applyFont="1" applyFill="1" applyBorder="1" applyAlignment="1">
      <alignment horizontal="center" vertical="center" wrapText="1"/>
    </xf>
    <xf numFmtId="164" fontId="20" fillId="2" borderId="23" xfId="0" applyNumberFormat="1" applyFont="1" applyFill="1" applyBorder="1" applyAlignment="1">
      <alignment horizontal="center"/>
    </xf>
    <xf numFmtId="38" fontId="20" fillId="2" borderId="24" xfId="0" applyNumberFormat="1" applyFont="1" applyFill="1" applyBorder="1" applyAlignment="1">
      <alignment horizontal="center" vertical="center" wrapText="1"/>
    </xf>
    <xf numFmtId="38" fontId="20" fillId="2" borderId="2" xfId="0" applyNumberFormat="1" applyFont="1" applyFill="1" applyBorder="1" applyAlignment="1">
      <alignment horizontal="center" vertical="center" wrapText="1"/>
    </xf>
    <xf numFmtId="1" fontId="21" fillId="0" borderId="0" xfId="0" applyNumberFormat="1" applyFont="1"/>
    <xf numFmtId="38" fontId="21" fillId="0" borderId="0" xfId="0" applyNumberFormat="1" applyFont="1"/>
    <xf numFmtId="0" fontId="19" fillId="2" borderId="0" xfId="0" applyFont="1" applyFill="1"/>
    <xf numFmtId="38" fontId="9" fillId="2" borderId="10" xfId="0" applyNumberFormat="1" applyFont="1" applyFill="1" applyBorder="1" applyAlignment="1">
      <alignment horizontal="center" vertical="center" wrapText="1"/>
    </xf>
    <xf numFmtId="38" fontId="9" fillId="2" borderId="10" xfId="0" applyNumberFormat="1" applyFont="1" applyFill="1" applyBorder="1" applyAlignment="1">
      <alignment horizontal="right" vertical="center" wrapText="1"/>
    </xf>
    <xf numFmtId="38" fontId="9" fillId="2" borderId="0" xfId="0" applyNumberFormat="1" applyFont="1" applyFill="1" applyAlignment="1">
      <alignment horizontal="center" vertical="center" wrapText="1"/>
    </xf>
    <xf numFmtId="38" fontId="20" fillId="2" borderId="15" xfId="0" applyNumberFormat="1" applyFont="1" applyFill="1" applyBorder="1" applyAlignment="1">
      <alignment horizontal="center" vertical="center" wrapText="1"/>
    </xf>
    <xf numFmtId="38" fontId="20" fillId="2" borderId="12" xfId="0" applyNumberFormat="1" applyFont="1" applyFill="1" applyBorder="1" applyAlignment="1">
      <alignment horizontal="center" vertical="center" wrapText="1"/>
    </xf>
    <xf numFmtId="164" fontId="20" fillId="2" borderId="25" xfId="0" applyNumberFormat="1" applyFont="1" applyFill="1" applyBorder="1" applyAlignment="1">
      <alignment horizontal="center"/>
    </xf>
    <xf numFmtId="38" fontId="20" fillId="2" borderId="14" xfId="0" applyNumberFormat="1" applyFont="1" applyFill="1" applyBorder="1" applyAlignment="1">
      <alignment horizontal="center" vertical="center" wrapText="1"/>
    </xf>
    <xf numFmtId="38" fontId="20" fillId="2" borderId="0" xfId="0" applyNumberFormat="1" applyFont="1" applyFill="1" applyAlignment="1">
      <alignment horizontal="center" vertical="center" wrapText="1"/>
    </xf>
    <xf numFmtId="2" fontId="19" fillId="2" borderId="26" xfId="0" applyNumberFormat="1" applyFont="1" applyFill="1" applyBorder="1"/>
    <xf numFmtId="38" fontId="9" fillId="2" borderId="27" xfId="0" applyNumberFormat="1" applyFont="1" applyFill="1" applyBorder="1" applyAlignment="1">
      <alignment horizontal="center" vertical="center" wrapText="1"/>
    </xf>
    <xf numFmtId="38" fontId="9" fillId="2" borderId="27" xfId="0" applyNumberFormat="1" applyFont="1" applyFill="1" applyBorder="1" applyAlignment="1">
      <alignment horizontal="right" vertical="center" wrapText="1"/>
    </xf>
    <xf numFmtId="38" fontId="9" fillId="2" borderId="26" xfId="0" applyNumberFormat="1" applyFont="1" applyFill="1" applyBorder="1" applyAlignment="1">
      <alignment horizontal="center" vertical="center" wrapText="1"/>
    </xf>
    <xf numFmtId="38" fontId="20" fillId="2" borderId="28" xfId="0" applyNumberFormat="1" applyFont="1" applyFill="1" applyBorder="1" applyAlignment="1">
      <alignment horizontal="center" vertical="center" wrapText="1"/>
    </xf>
    <xf numFmtId="38" fontId="20" fillId="2" borderId="29" xfId="0" applyNumberFormat="1" applyFont="1" applyFill="1" applyBorder="1" applyAlignment="1">
      <alignment horizontal="center" vertical="center" wrapText="1"/>
    </xf>
    <xf numFmtId="164" fontId="20" fillId="2" borderId="30" xfId="0" applyNumberFormat="1" applyFont="1" applyFill="1" applyBorder="1" applyAlignment="1">
      <alignment horizontal="center"/>
    </xf>
    <xf numFmtId="38" fontId="20" fillId="2" borderId="31" xfId="0" applyNumberFormat="1" applyFont="1" applyFill="1" applyBorder="1" applyAlignment="1">
      <alignment horizontal="center" vertical="center" wrapText="1"/>
    </xf>
    <xf numFmtId="38" fontId="20" fillId="2" borderId="26" xfId="0" applyNumberFormat="1" applyFont="1" applyFill="1" applyBorder="1" applyAlignment="1">
      <alignment horizontal="center" vertical="center" wrapText="1"/>
    </xf>
    <xf numFmtId="0" fontId="19" fillId="2" borderId="26" xfId="0" applyFont="1" applyFill="1" applyBorder="1"/>
    <xf numFmtId="0" fontId="19" fillId="2" borderId="32" xfId="0" applyFont="1" applyFill="1" applyBorder="1"/>
    <xf numFmtId="9" fontId="9" fillId="2" borderId="33" xfId="2" applyFont="1" applyFill="1" applyBorder="1" applyAlignment="1">
      <alignment horizontal="center" vertical="center" wrapText="1"/>
    </xf>
    <xf numFmtId="165" fontId="9" fillId="2" borderId="33" xfId="2" applyNumberFormat="1" applyFont="1" applyFill="1" applyBorder="1" applyAlignment="1">
      <alignment horizontal="right" vertical="center" wrapText="1"/>
    </xf>
    <xf numFmtId="165" fontId="9" fillId="2" borderId="32" xfId="2" applyNumberFormat="1" applyFont="1" applyFill="1" applyBorder="1" applyAlignment="1">
      <alignment horizontal="center" vertical="center" wrapText="1"/>
    </xf>
    <xf numFmtId="165" fontId="20" fillId="2" borderId="34" xfId="2" applyNumberFormat="1" applyFont="1" applyFill="1" applyBorder="1" applyAlignment="1">
      <alignment horizontal="center" vertical="center" wrapText="1"/>
    </xf>
    <xf numFmtId="165" fontId="20" fillId="2" borderId="35" xfId="2" applyNumberFormat="1" applyFont="1" applyFill="1" applyBorder="1" applyAlignment="1">
      <alignment horizontal="center" vertical="center" wrapText="1"/>
    </xf>
    <xf numFmtId="165" fontId="20" fillId="2" borderId="36" xfId="2" applyNumberFormat="1" applyFont="1" applyFill="1" applyBorder="1" applyAlignment="1">
      <alignment horizontal="center" vertical="center" wrapText="1"/>
    </xf>
    <xf numFmtId="165" fontId="20" fillId="2" borderId="37" xfId="2" applyNumberFormat="1" applyFont="1" applyFill="1" applyBorder="1" applyAlignment="1">
      <alignment horizontal="center" vertical="center" wrapText="1"/>
    </xf>
    <xf numFmtId="165" fontId="20" fillId="2" borderId="32" xfId="2" applyNumberFormat="1" applyFont="1" applyFill="1" applyBorder="1" applyAlignment="1">
      <alignment horizontal="center" vertical="center" wrapText="1"/>
    </xf>
    <xf numFmtId="9" fontId="15" fillId="2" borderId="0" xfId="2" applyFont="1" applyFill="1" applyBorder="1" applyAlignment="1">
      <alignment horizontal="center" vertical="center" wrapText="1"/>
    </xf>
    <xf numFmtId="9" fontId="21" fillId="2" borderId="0" xfId="2" applyFont="1" applyFill="1" applyBorder="1" applyAlignment="1">
      <alignment horizontal="center" vertical="center" wrapText="1"/>
    </xf>
    <xf numFmtId="165" fontId="21" fillId="0" borderId="0" xfId="2" applyNumberFormat="1" applyFont="1" applyFill="1" applyBorder="1" applyAlignment="1">
      <alignment horizontal="center" vertical="center" wrapText="1"/>
    </xf>
    <xf numFmtId="0" fontId="4" fillId="2" borderId="38" xfId="0" applyFont="1" applyFill="1" applyBorder="1"/>
    <xf numFmtId="38" fontId="15" fillId="2" borderId="38" xfId="0" applyNumberFormat="1" applyFont="1" applyFill="1" applyBorder="1" applyAlignment="1">
      <alignment horizontal="center" vertical="center" wrapText="1"/>
    </xf>
    <xf numFmtId="0" fontId="0" fillId="2" borderId="38" xfId="0" applyFill="1" applyBorder="1"/>
    <xf numFmtId="0" fontId="21" fillId="0" borderId="0" xfId="0" applyFont="1"/>
    <xf numFmtId="38" fontId="14" fillId="3" borderId="39" xfId="3" quotePrefix="1" applyNumberFormat="1" applyFont="1" applyFill="1" applyBorder="1" applyAlignment="1">
      <alignment horizontal="center" vertical="center"/>
    </xf>
    <xf numFmtId="38" fontId="9" fillId="2" borderId="25" xfId="0" applyNumberFormat="1" applyFont="1" applyFill="1" applyBorder="1" applyAlignment="1">
      <alignment horizontal="center" vertical="center" wrapText="1"/>
    </xf>
    <xf numFmtId="38" fontId="9" fillId="2" borderId="30" xfId="0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23" fillId="3" borderId="4" xfId="0" applyFont="1" applyFill="1" applyBorder="1"/>
    <xf numFmtId="38" fontId="14" fillId="3" borderId="6" xfId="3" quotePrefix="1" applyNumberFormat="1" applyFont="1" applyFill="1" applyBorder="1" applyAlignment="1">
      <alignment horizontal="center" vertical="center"/>
    </xf>
    <xf numFmtId="38" fontId="14" fillId="3" borderId="40" xfId="3" quotePrefix="1" applyNumberFormat="1" applyFont="1" applyFill="1" applyBorder="1" applyAlignment="1">
      <alignment horizontal="center" vertical="center"/>
    </xf>
    <xf numFmtId="0" fontId="23" fillId="3" borderId="0" xfId="0" applyFont="1" applyFill="1"/>
    <xf numFmtId="0" fontId="20" fillId="2" borderId="26" xfId="0" applyFont="1" applyFill="1" applyBorder="1"/>
    <xf numFmtId="38" fontId="9" fillId="2" borderId="47" xfId="0" applyNumberFormat="1" applyFont="1" applyFill="1" applyBorder="1"/>
    <xf numFmtId="38" fontId="9" fillId="2" borderId="48" xfId="0" applyNumberFormat="1" applyFont="1" applyFill="1" applyBorder="1"/>
    <xf numFmtId="38" fontId="9" fillId="2" borderId="26" xfId="0" applyNumberFormat="1" applyFont="1" applyFill="1" applyBorder="1"/>
    <xf numFmtId="38" fontId="20" fillId="2" borderId="30" xfId="0" applyNumberFormat="1" applyFont="1" applyFill="1" applyBorder="1" applyAlignment="1">
      <alignment horizontal="center"/>
    </xf>
    <xf numFmtId="3" fontId="20" fillId="2" borderId="49" xfId="0" applyNumberFormat="1" applyFont="1" applyFill="1" applyBorder="1" applyAlignment="1">
      <alignment horizontal="center"/>
    </xf>
    <xf numFmtId="38" fontId="20" fillId="2" borderId="26" xfId="0" applyNumberFormat="1" applyFont="1" applyFill="1" applyBorder="1" applyAlignment="1">
      <alignment horizontal="center"/>
    </xf>
    <xf numFmtId="3" fontId="20" fillId="2" borderId="49" xfId="0" applyNumberFormat="1" applyFont="1" applyFill="1" applyBorder="1"/>
    <xf numFmtId="0" fontId="20" fillId="2" borderId="0" xfId="0" applyFont="1" applyFill="1"/>
    <xf numFmtId="38" fontId="9" fillId="2" borderId="42" xfId="0" applyNumberFormat="1" applyFont="1" applyFill="1" applyBorder="1"/>
    <xf numFmtId="38" fontId="9" fillId="2" borderId="43" xfId="0" applyNumberFormat="1" applyFont="1" applyFill="1" applyBorder="1"/>
    <xf numFmtId="38" fontId="9" fillId="2" borderId="0" xfId="0" applyNumberFormat="1" applyFont="1" applyFill="1"/>
    <xf numFmtId="38" fontId="20" fillId="2" borderId="25" xfId="0" applyNumberFormat="1" applyFont="1" applyFill="1" applyBorder="1" applyAlignment="1">
      <alignment horizontal="center"/>
    </xf>
    <xf numFmtId="3" fontId="20" fillId="2" borderId="45" xfId="0" applyNumberFormat="1" applyFont="1" applyFill="1" applyBorder="1" applyAlignment="1">
      <alignment horizontal="center"/>
    </xf>
    <xf numFmtId="38" fontId="20" fillId="2" borderId="0" xfId="0" applyNumberFormat="1" applyFont="1" applyFill="1" applyAlignment="1">
      <alignment horizontal="center"/>
    </xf>
    <xf numFmtId="3" fontId="20" fillId="2" borderId="45" xfId="0" applyNumberFormat="1" applyFont="1" applyFill="1" applyBorder="1"/>
    <xf numFmtId="0" fontId="20" fillId="2" borderId="50" xfId="0" applyFont="1" applyFill="1" applyBorder="1"/>
    <xf numFmtId="38" fontId="9" fillId="2" borderId="51" xfId="0" applyNumberFormat="1" applyFont="1" applyFill="1" applyBorder="1"/>
    <xf numFmtId="38" fontId="9" fillId="2" borderId="52" xfId="0" applyNumberFormat="1" applyFont="1" applyFill="1" applyBorder="1"/>
    <xf numFmtId="38" fontId="9" fillId="2" borderId="50" xfId="0" applyNumberFormat="1" applyFont="1" applyFill="1" applyBorder="1"/>
    <xf numFmtId="38" fontId="20" fillId="2" borderId="53" xfId="0" applyNumberFormat="1" applyFont="1" applyFill="1" applyBorder="1" applyAlignment="1">
      <alignment horizontal="center"/>
    </xf>
    <xf numFmtId="3" fontId="20" fillId="2" borderId="54" xfId="0" applyNumberFormat="1" applyFont="1" applyFill="1" applyBorder="1" applyAlignment="1">
      <alignment horizontal="center"/>
    </xf>
    <xf numFmtId="164" fontId="20" fillId="2" borderId="53" xfId="0" applyNumberFormat="1" applyFont="1" applyFill="1" applyBorder="1" applyAlignment="1">
      <alignment horizontal="center"/>
    </xf>
    <xf numFmtId="38" fontId="20" fillId="2" borderId="50" xfId="0" applyNumberFormat="1" applyFont="1" applyFill="1" applyBorder="1" applyAlignment="1">
      <alignment horizontal="center"/>
    </xf>
    <xf numFmtId="3" fontId="20" fillId="2" borderId="54" xfId="0" applyNumberFormat="1" applyFont="1" applyFill="1" applyBorder="1"/>
    <xf numFmtId="0" fontId="4" fillId="2" borderId="0" xfId="0" applyFont="1" applyFill="1"/>
    <xf numFmtId="165" fontId="21" fillId="0" borderId="0" xfId="2" applyNumberFormat="1" applyFont="1"/>
    <xf numFmtId="0" fontId="0" fillId="0" borderId="0" xfId="0" applyAlignment="1">
      <alignment horizontal="right"/>
    </xf>
    <xf numFmtId="38" fontId="21" fillId="0" borderId="0" xfId="2" applyNumberFormat="1" applyFont="1"/>
    <xf numFmtId="0" fontId="26" fillId="2" borderId="0" xfId="0" applyFont="1" applyFill="1"/>
    <xf numFmtId="0" fontId="27" fillId="2" borderId="0" xfId="0" applyFont="1" applyFill="1"/>
    <xf numFmtId="0" fontId="27" fillId="0" borderId="0" xfId="0" applyFont="1"/>
    <xf numFmtId="166" fontId="28" fillId="2" borderId="0" xfId="1" quotePrefix="1" applyNumberFormat="1" applyFont="1" applyFill="1" applyBorder="1" applyAlignment="1" applyProtection="1">
      <alignment horizontal="center"/>
    </xf>
    <xf numFmtId="0" fontId="29" fillId="0" borderId="0" xfId="4" applyFont="1"/>
    <xf numFmtId="38" fontId="30" fillId="3" borderId="38" xfId="0" applyNumberFormat="1" applyFont="1" applyFill="1" applyBorder="1"/>
    <xf numFmtId="38" fontId="30" fillId="3" borderId="0" xfId="0" applyNumberFormat="1" applyFont="1" applyFill="1"/>
    <xf numFmtId="38" fontId="30" fillId="2" borderId="0" xfId="0" applyNumberFormat="1" applyFont="1" applyFill="1"/>
    <xf numFmtId="0" fontId="27" fillId="2" borderId="1" xfId="0" applyFont="1" applyFill="1" applyBorder="1"/>
    <xf numFmtId="38" fontId="28" fillId="2" borderId="1" xfId="1" quotePrefix="1" applyNumberFormat="1" applyFont="1" applyFill="1" applyBorder="1" applyAlignment="1" applyProtection="1">
      <alignment horizontal="right"/>
    </xf>
    <xf numFmtId="38" fontId="27" fillId="2" borderId="0" xfId="0" applyNumberFormat="1" applyFont="1" applyFill="1"/>
    <xf numFmtId="38" fontId="31" fillId="2" borderId="0" xfId="0" applyNumberFormat="1" applyFont="1" applyFill="1"/>
    <xf numFmtId="38" fontId="32" fillId="2" borderId="0" xfId="0" applyNumberFormat="1" applyFont="1" applyFill="1"/>
    <xf numFmtId="38" fontId="26" fillId="2" borderId="0" xfId="0" applyNumberFormat="1" applyFont="1" applyFill="1"/>
    <xf numFmtId="38" fontId="26" fillId="0" borderId="0" xfId="0" applyNumberFormat="1" applyFont="1"/>
    <xf numFmtId="40" fontId="26" fillId="2" borderId="0" xfId="0" applyNumberFormat="1" applyFont="1" applyFill="1"/>
    <xf numFmtId="0" fontId="27" fillId="2" borderId="0" xfId="0" applyFont="1" applyFill="1" applyAlignment="1">
      <alignment horizontal="right"/>
    </xf>
    <xf numFmtId="165" fontId="33" fillId="2" borderId="0" xfId="2" applyNumberFormat="1" applyFont="1" applyFill="1" applyAlignment="1" applyProtection="1">
      <alignment horizontal="right"/>
    </xf>
    <xf numFmtId="38" fontId="27" fillId="0" borderId="0" xfId="0" applyNumberFormat="1" applyFont="1"/>
    <xf numFmtId="40" fontId="27" fillId="2" borderId="0" xfId="0" applyNumberFormat="1" applyFont="1" applyFill="1"/>
    <xf numFmtId="40" fontId="26" fillId="0" borderId="0" xfId="0" applyNumberFormat="1" applyFont="1"/>
    <xf numFmtId="165" fontId="27" fillId="2" borderId="0" xfId="2" applyNumberFormat="1" applyFont="1" applyFill="1"/>
    <xf numFmtId="165" fontId="26" fillId="2" borderId="0" xfId="2" applyNumberFormat="1" applyFont="1" applyFill="1"/>
    <xf numFmtId="0" fontId="27" fillId="2" borderId="26" xfId="0" applyFont="1" applyFill="1" applyBorder="1"/>
    <xf numFmtId="38" fontId="27" fillId="2" borderId="26" xfId="0" applyNumberFormat="1" applyFont="1" applyFill="1" applyBorder="1"/>
    <xf numFmtId="38" fontId="26" fillId="2" borderId="26" xfId="0" applyNumberFormat="1" applyFont="1" applyFill="1" applyBorder="1"/>
    <xf numFmtId="38" fontId="32" fillId="2" borderId="26" xfId="0" applyNumberFormat="1" applyFont="1" applyFill="1" applyBorder="1"/>
    <xf numFmtId="0" fontId="27" fillId="2" borderId="2" xfId="0" applyFont="1" applyFill="1" applyBorder="1" applyAlignment="1">
      <alignment horizontal="right"/>
    </xf>
    <xf numFmtId="38" fontId="27" fillId="2" borderId="2" xfId="0" applyNumberFormat="1" applyFont="1" applyFill="1" applyBorder="1"/>
    <xf numFmtId="38" fontId="26" fillId="2" borderId="2" xfId="0" applyNumberFormat="1" applyFont="1" applyFill="1" applyBorder="1"/>
    <xf numFmtId="9" fontId="27" fillId="2" borderId="0" xfId="2" applyFont="1" applyFill="1"/>
    <xf numFmtId="0" fontId="27" fillId="2" borderId="50" xfId="0" applyFont="1" applyFill="1" applyBorder="1"/>
    <xf numFmtId="38" fontId="27" fillId="2" borderId="50" xfId="0" applyNumberFormat="1" applyFont="1" applyFill="1" applyBorder="1"/>
    <xf numFmtId="38" fontId="26" fillId="2" borderId="50" xfId="0" applyNumberFormat="1" applyFont="1" applyFill="1" applyBorder="1"/>
    <xf numFmtId="0" fontId="27" fillId="2" borderId="2" xfId="0" applyFont="1" applyFill="1" applyBorder="1"/>
    <xf numFmtId="165" fontId="27" fillId="2" borderId="2" xfId="2" applyNumberFormat="1" applyFont="1" applyFill="1" applyBorder="1"/>
    <xf numFmtId="165" fontId="26" fillId="2" borderId="2" xfId="2" applyNumberFormat="1" applyFont="1" applyFill="1" applyBorder="1"/>
    <xf numFmtId="0" fontId="26" fillId="2" borderId="3" xfId="0" applyFont="1" applyFill="1" applyBorder="1"/>
    <xf numFmtId="0" fontId="27" fillId="2" borderId="3" xfId="0" applyFont="1" applyFill="1" applyBorder="1"/>
    <xf numFmtId="38" fontId="27" fillId="2" borderId="3" xfId="0" applyNumberFormat="1" applyFont="1" applyFill="1" applyBorder="1"/>
    <xf numFmtId="167" fontId="27" fillId="2" borderId="3" xfId="0" applyNumberFormat="1" applyFont="1" applyFill="1" applyBorder="1"/>
    <xf numFmtId="38" fontId="27" fillId="2" borderId="2" xfId="0" applyNumberFormat="1" applyFont="1" applyFill="1" applyBorder="1" applyAlignment="1">
      <alignment wrapText="1"/>
    </xf>
    <xf numFmtId="0" fontId="27" fillId="0" borderId="0" xfId="0" applyFont="1" applyAlignment="1">
      <alignment horizontal="right"/>
    </xf>
    <xf numFmtId="0" fontId="34" fillId="3" borderId="3" xfId="0" applyFont="1" applyFill="1" applyBorder="1"/>
    <xf numFmtId="0" fontId="34" fillId="3" borderId="0" xfId="0" applyFont="1" applyFill="1"/>
    <xf numFmtId="0" fontId="27" fillId="2" borderId="38" xfId="0" applyFont="1" applyFill="1" applyBorder="1"/>
    <xf numFmtId="0" fontId="27" fillId="2" borderId="38" xfId="0" applyFont="1" applyFill="1" applyBorder="1" applyAlignment="1">
      <alignment wrapText="1"/>
    </xf>
    <xf numFmtId="38" fontId="27" fillId="2" borderId="38" xfId="0" applyNumberFormat="1" applyFont="1" applyFill="1" applyBorder="1"/>
    <xf numFmtId="38" fontId="26" fillId="2" borderId="38" xfId="0" applyNumberFormat="1" applyFont="1" applyFill="1" applyBorder="1"/>
    <xf numFmtId="38" fontId="32" fillId="2" borderId="38" xfId="0" applyNumberFormat="1" applyFont="1" applyFill="1" applyBorder="1"/>
    <xf numFmtId="3" fontId="27" fillId="0" borderId="0" xfId="5" applyNumberFormat="1" applyFont="1" applyAlignment="1">
      <alignment wrapText="1"/>
    </xf>
    <xf numFmtId="0" fontId="27" fillId="0" borderId="0" xfId="5" applyFont="1" applyAlignment="1">
      <alignment wrapText="1"/>
    </xf>
    <xf numFmtId="3" fontId="27" fillId="0" borderId="0" xfId="5" applyNumberFormat="1" applyFont="1"/>
    <xf numFmtId="3" fontId="27" fillId="0" borderId="0" xfId="0" applyNumberFormat="1" applyFont="1" applyAlignment="1">
      <alignment wrapText="1"/>
    </xf>
    <xf numFmtId="3" fontId="27" fillId="0" borderId="0" xfId="0" applyNumberFormat="1" applyFont="1"/>
    <xf numFmtId="0" fontId="26" fillId="2" borderId="38" xfId="0" applyFont="1" applyFill="1" applyBorder="1"/>
    <xf numFmtId="165" fontId="27" fillId="2" borderId="38" xfId="2" applyNumberFormat="1" applyFont="1" applyFill="1" applyBorder="1"/>
    <xf numFmtId="165" fontId="31" fillId="2" borderId="38" xfId="2" applyNumberFormat="1" applyFont="1" applyFill="1" applyBorder="1"/>
    <xf numFmtId="38" fontId="28" fillId="0" borderId="1" xfId="1" quotePrefix="1" applyNumberFormat="1" applyFont="1" applyBorder="1" applyAlignment="1" applyProtection="1">
      <alignment horizontal="right"/>
    </xf>
    <xf numFmtId="38" fontId="28" fillId="0" borderId="0" xfId="1" quotePrefix="1" applyNumberFormat="1" applyFont="1" applyBorder="1" applyAlignment="1" applyProtection="1">
      <alignment horizontal="right"/>
    </xf>
    <xf numFmtId="38" fontId="32" fillId="0" borderId="0" xfId="0" applyNumberFormat="1" applyFont="1"/>
    <xf numFmtId="167" fontId="33" fillId="0" borderId="0" xfId="0" applyNumberFormat="1" applyFont="1"/>
    <xf numFmtId="167" fontId="32" fillId="0" borderId="0" xfId="0" applyNumberFormat="1" applyFont="1"/>
    <xf numFmtId="167" fontId="28" fillId="0" borderId="0" xfId="0" applyNumberFormat="1" applyFont="1"/>
    <xf numFmtId="0" fontId="27" fillId="0" borderId="3" xfId="0" applyFont="1" applyBorder="1"/>
    <xf numFmtId="38" fontId="27" fillId="0" borderId="3" xfId="0" applyNumberFormat="1" applyFont="1" applyBorder="1"/>
    <xf numFmtId="9" fontId="27" fillId="0" borderId="0" xfId="2" applyFont="1"/>
    <xf numFmtId="0" fontId="26" fillId="0" borderId="0" xfId="0" applyFont="1" applyAlignment="1">
      <alignment horizontal="center"/>
    </xf>
    <xf numFmtId="38" fontId="33" fillId="0" borderId="0" xfId="0" applyNumberFormat="1" applyFont="1"/>
    <xf numFmtId="167" fontId="27" fillId="0" borderId="0" xfId="0" applyNumberFormat="1" applyFont="1"/>
    <xf numFmtId="165" fontId="27" fillId="0" borderId="0" xfId="2" applyNumberFormat="1" applyFont="1"/>
    <xf numFmtId="167" fontId="26" fillId="0" borderId="0" xfId="0" applyNumberFormat="1" applyFont="1"/>
    <xf numFmtId="165" fontId="26" fillId="0" borderId="0" xfId="2" applyNumberFormat="1" applyFont="1"/>
    <xf numFmtId="168" fontId="27" fillId="0" borderId="0" xfId="0" applyNumberFormat="1" applyFont="1"/>
    <xf numFmtId="0" fontId="27" fillId="0" borderId="0" xfId="0" applyFont="1" applyAlignment="1">
      <alignment horizontal="center"/>
    </xf>
    <xf numFmtId="169" fontId="33" fillId="0" borderId="0" xfId="0" applyNumberFormat="1" applyFont="1"/>
    <xf numFmtId="169" fontId="32" fillId="0" borderId="0" xfId="0" applyNumberFormat="1" applyFont="1"/>
    <xf numFmtId="169" fontId="28" fillId="0" borderId="0" xfId="0" applyNumberFormat="1" applyFont="1"/>
    <xf numFmtId="169" fontId="27" fillId="0" borderId="0" xfId="0" applyNumberFormat="1" applyFont="1"/>
    <xf numFmtId="169" fontId="26" fillId="0" borderId="0" xfId="0" applyNumberFormat="1" applyFont="1"/>
    <xf numFmtId="0" fontId="26" fillId="0" borderId="58" xfId="0" applyFont="1" applyBorder="1"/>
    <xf numFmtId="0" fontId="26" fillId="0" borderId="59" xfId="0" applyFont="1" applyBorder="1"/>
    <xf numFmtId="0" fontId="26" fillId="0" borderId="60" xfId="0" applyFont="1" applyBorder="1"/>
    <xf numFmtId="0" fontId="26" fillId="0" borderId="0" xfId="0" applyFont="1"/>
    <xf numFmtId="38" fontId="28" fillId="0" borderId="1" xfId="1" quotePrefix="1" applyNumberFormat="1" applyFont="1" applyBorder="1" applyAlignment="1" applyProtection="1">
      <alignment horizontal="left"/>
    </xf>
    <xf numFmtId="38" fontId="28" fillId="0" borderId="1" xfId="1" quotePrefix="1" applyNumberFormat="1" applyFont="1" applyBorder="1" applyAlignment="1" applyProtection="1">
      <alignment horizontal="center"/>
    </xf>
    <xf numFmtId="38" fontId="28" fillId="0" borderId="0" xfId="1" quotePrefix="1" applyNumberFormat="1" applyFont="1" applyBorder="1" applyAlignment="1" applyProtection="1">
      <alignment horizontal="left"/>
    </xf>
    <xf numFmtId="10" fontId="27" fillId="0" borderId="0" xfId="2" applyNumberFormat="1" applyFont="1"/>
    <xf numFmtId="38" fontId="35" fillId="0" borderId="0" xfId="0" applyNumberFormat="1" applyFont="1"/>
    <xf numFmtId="2" fontId="27" fillId="0" borderId="0" xfId="0" applyNumberFormat="1" applyFont="1"/>
    <xf numFmtId="0" fontId="27" fillId="0" borderId="61" xfId="0" applyFont="1" applyBorder="1"/>
    <xf numFmtId="166" fontId="28" fillId="0" borderId="61" xfId="1" quotePrefix="1" applyNumberFormat="1" applyFont="1" applyFill="1" applyBorder="1" applyAlignment="1" applyProtection="1">
      <alignment horizontal="right"/>
    </xf>
    <xf numFmtId="166" fontId="28" fillId="0" borderId="0" xfId="1" quotePrefix="1" applyNumberFormat="1" applyFont="1" applyFill="1" applyBorder="1" applyAlignment="1" applyProtection="1">
      <alignment horizontal="right"/>
    </xf>
    <xf numFmtId="4" fontId="27" fillId="0" borderId="0" xfId="0" applyNumberFormat="1" applyFont="1" applyAlignment="1">
      <alignment horizontal="center"/>
    </xf>
    <xf numFmtId="170" fontId="27" fillId="0" borderId="0" xfId="0" applyNumberFormat="1" applyFont="1" applyAlignment="1">
      <alignment horizontal="right"/>
    </xf>
    <xf numFmtId="167" fontId="27" fillId="0" borderId="0" xfId="0" applyNumberFormat="1" applyFont="1" applyAlignment="1">
      <alignment horizontal="right"/>
    </xf>
    <xf numFmtId="167" fontId="26" fillId="0" borderId="0" xfId="0" applyNumberFormat="1" applyFont="1" applyAlignment="1">
      <alignment horizontal="right"/>
    </xf>
    <xf numFmtId="0" fontId="27" fillId="0" borderId="62" xfId="0" applyFont="1" applyBorder="1"/>
    <xf numFmtId="4" fontId="27" fillId="0" borderId="62" xfId="0" applyNumberFormat="1" applyFont="1" applyBorder="1" applyAlignment="1">
      <alignment horizontal="center"/>
    </xf>
    <xf numFmtId="170" fontId="27" fillId="0" borderId="62" xfId="0" applyNumberFormat="1" applyFont="1" applyBorder="1" applyAlignment="1">
      <alignment horizontal="right"/>
    </xf>
    <xf numFmtId="167" fontId="27" fillId="0" borderId="62" xfId="0" applyNumberFormat="1" applyFont="1" applyBorder="1" applyAlignment="1">
      <alignment horizontal="right"/>
    </xf>
    <xf numFmtId="40" fontId="27" fillId="0" borderId="0" xfId="0" applyNumberFormat="1" applyFont="1"/>
    <xf numFmtId="40" fontId="36" fillId="0" borderId="0" xfId="0" applyNumberFormat="1" applyFont="1"/>
    <xf numFmtId="0" fontId="37" fillId="3" borderId="0" xfId="0" applyFont="1" applyFill="1"/>
    <xf numFmtId="38" fontId="38" fillId="4" borderId="63" xfId="0" applyNumberFormat="1" applyFont="1" applyFill="1" applyBorder="1" applyAlignment="1">
      <alignment horizontal="right" vertical="center"/>
    </xf>
    <xf numFmtId="166" fontId="38" fillId="4" borderId="63" xfId="0" applyNumberFormat="1" applyFont="1" applyFill="1" applyBorder="1" applyAlignment="1">
      <alignment horizontal="right" vertical="center"/>
    </xf>
    <xf numFmtId="0" fontId="39" fillId="2" borderId="0" xfId="0" applyFont="1" applyFill="1"/>
    <xf numFmtId="38" fontId="21" fillId="2" borderId="0" xfId="0" applyNumberFormat="1" applyFont="1" applyFill="1"/>
    <xf numFmtId="0" fontId="39" fillId="2" borderId="26" xfId="0" applyFont="1" applyFill="1" applyBorder="1"/>
    <xf numFmtId="38" fontId="21" fillId="2" borderId="26" xfId="0" applyNumberFormat="1" applyFont="1" applyFill="1" applyBorder="1"/>
    <xf numFmtId="0" fontId="39" fillId="2" borderId="64" xfId="0" applyFont="1" applyFill="1" applyBorder="1"/>
    <xf numFmtId="38" fontId="0" fillId="2" borderId="64" xfId="0" applyNumberFormat="1" applyFill="1" applyBorder="1"/>
    <xf numFmtId="38" fontId="38" fillId="2" borderId="64" xfId="0" applyNumberFormat="1" applyFont="1" applyFill="1" applyBorder="1"/>
    <xf numFmtId="38" fontId="40" fillId="0" borderId="0" xfId="0" applyNumberFormat="1" applyFont="1"/>
    <xf numFmtId="165" fontId="38" fillId="0" borderId="0" xfId="2" applyNumberFormat="1" applyFont="1"/>
    <xf numFmtId="40" fontId="9" fillId="0" borderId="0" xfId="0" applyNumberFormat="1" applyFont="1"/>
    <xf numFmtId="40" fontId="40" fillId="0" borderId="0" xfId="0" applyNumberFormat="1" applyFont="1"/>
    <xf numFmtId="38" fontId="9" fillId="0" borderId="2" xfId="0" applyNumberFormat="1" applyFont="1" applyBorder="1"/>
    <xf numFmtId="38" fontId="40" fillId="0" borderId="2" xfId="0" applyNumberFormat="1" applyFont="1" applyBorder="1"/>
    <xf numFmtId="38" fontId="0" fillId="0" borderId="2" xfId="0" applyNumberFormat="1" applyBorder="1"/>
    <xf numFmtId="38" fontId="9" fillId="0" borderId="3" xfId="0" applyNumberFormat="1" applyFont="1" applyBorder="1"/>
    <xf numFmtId="167" fontId="41" fillId="0" borderId="0" xfId="0" applyNumberFormat="1" applyFont="1"/>
    <xf numFmtId="40" fontId="42" fillId="0" borderId="0" xfId="6" applyFont="1" applyFill="1" applyAlignment="1">
      <alignment horizontal="right"/>
    </xf>
    <xf numFmtId="40" fontId="42" fillId="0" borderId="0" xfId="6" applyFont="1" applyFill="1"/>
    <xf numFmtId="40" fontId="21" fillId="0" borderId="0" xfId="0" applyNumberFormat="1" applyFont="1"/>
    <xf numFmtId="40" fontId="38" fillId="0" borderId="0" xfId="0" applyNumberFormat="1" applyFont="1"/>
    <xf numFmtId="167" fontId="42" fillId="0" borderId="0" xfId="0" applyNumberFormat="1" applyFont="1"/>
    <xf numFmtId="167" fontId="43" fillId="0" borderId="0" xfId="0" applyNumberFormat="1" applyFont="1"/>
    <xf numFmtId="38" fontId="38" fillId="0" borderId="0" xfId="0" applyNumberFormat="1" applyFont="1"/>
    <xf numFmtId="38" fontId="41" fillId="0" borderId="0" xfId="0" applyNumberFormat="1" applyFont="1"/>
    <xf numFmtId="38" fontId="0" fillId="0" borderId="3" xfId="0" applyNumberFormat="1" applyBorder="1"/>
    <xf numFmtId="169" fontId="41" fillId="0" borderId="0" xfId="0" applyNumberFormat="1" applyFont="1"/>
    <xf numFmtId="169" fontId="43" fillId="0" borderId="0" xfId="0" applyNumberFormat="1" applyFont="1"/>
    <xf numFmtId="169" fontId="42" fillId="0" borderId="0" xfId="0" applyNumberFormat="1" applyFont="1"/>
    <xf numFmtId="167" fontId="21" fillId="0" borderId="0" xfId="0" applyNumberFormat="1" applyFont="1"/>
    <xf numFmtId="167" fontId="38" fillId="0" borderId="0" xfId="0" applyNumberFormat="1" applyFont="1"/>
    <xf numFmtId="169" fontId="0" fillId="0" borderId="3" xfId="0" applyNumberFormat="1" applyBorder="1"/>
    <xf numFmtId="169" fontId="38" fillId="0" borderId="0" xfId="0" applyNumberFormat="1" applyFont="1"/>
    <xf numFmtId="0" fontId="25" fillId="0" borderId="0" xfId="4"/>
    <xf numFmtId="171" fontId="0" fillId="0" borderId="0" xfId="0" applyNumberFormat="1"/>
    <xf numFmtId="0" fontId="27" fillId="0" borderId="1" xfId="0" applyFont="1" applyBorder="1"/>
    <xf numFmtId="38" fontId="28" fillId="0" borderId="1" xfId="1" quotePrefix="1" applyNumberFormat="1" applyFont="1" applyFill="1" applyBorder="1" applyAlignment="1" applyProtection="1">
      <alignment horizontal="right"/>
    </xf>
    <xf numFmtId="0" fontId="27" fillId="0" borderId="2" xfId="0" applyFont="1" applyBorder="1"/>
    <xf numFmtId="38" fontId="27" fillId="0" borderId="2" xfId="0" applyNumberFormat="1" applyFont="1" applyBorder="1"/>
    <xf numFmtId="38" fontId="26" fillId="0" borderId="2" xfId="0" applyNumberFormat="1" applyFont="1" applyBorder="1"/>
    <xf numFmtId="165" fontId="27" fillId="0" borderId="2" xfId="2" applyNumberFormat="1" applyFont="1" applyBorder="1"/>
    <xf numFmtId="165" fontId="26" fillId="0" borderId="2" xfId="2" applyNumberFormat="1" applyFont="1" applyBorder="1"/>
    <xf numFmtId="0" fontId="27" fillId="0" borderId="0" xfId="0" applyFont="1" applyAlignment="1">
      <alignment wrapText="1"/>
    </xf>
    <xf numFmtId="0" fontId="26" fillId="0" borderId="3" xfId="0" applyFont="1" applyBorder="1"/>
    <xf numFmtId="38" fontId="44" fillId="0" borderId="0" xfId="0" applyNumberFormat="1" applyFont="1"/>
    <xf numFmtId="169" fontId="44" fillId="0" borderId="0" xfId="0" applyNumberFormat="1" applyFont="1"/>
    <xf numFmtId="38" fontId="28" fillId="0" borderId="0" xfId="0" applyNumberFormat="1" applyFont="1"/>
    <xf numFmtId="0" fontId="45" fillId="3" borderId="0" xfId="0" applyFont="1" applyFill="1"/>
    <xf numFmtId="0" fontId="26" fillId="2" borderId="0" xfId="0" applyFont="1" applyFill="1" applyAlignment="1">
      <alignment vertical="center"/>
    </xf>
    <xf numFmtId="166" fontId="28" fillId="2" borderId="0" xfId="1" applyNumberFormat="1" applyFont="1" applyFill="1" applyBorder="1" applyAlignment="1" applyProtection="1">
      <alignment horizontal="center"/>
    </xf>
    <xf numFmtId="0" fontId="27" fillId="0" borderId="4" xfId="0" applyFont="1" applyBorder="1"/>
    <xf numFmtId="166" fontId="28" fillId="2" borderId="4" xfId="1" quotePrefix="1" applyNumberFormat="1" applyFont="1" applyFill="1" applyBorder="1" applyAlignment="1" applyProtection="1">
      <alignment horizontal="right"/>
    </xf>
    <xf numFmtId="166" fontId="28" fillId="2" borderId="4" xfId="1" quotePrefix="1" applyNumberFormat="1" applyFont="1" applyFill="1" applyBorder="1" applyAlignment="1" applyProtection="1">
      <alignment horizontal="right" vertical="center"/>
    </xf>
    <xf numFmtId="38" fontId="31" fillId="2" borderId="0" xfId="0" applyNumberFormat="1" applyFont="1" applyFill="1" applyAlignment="1">
      <alignment horizontal="right" vertical="center"/>
    </xf>
    <xf numFmtId="38" fontId="32" fillId="2" borderId="0" xfId="0" applyNumberFormat="1" applyFont="1" applyFill="1" applyAlignment="1">
      <alignment horizontal="right" vertical="center"/>
    </xf>
    <xf numFmtId="38" fontId="27" fillId="2" borderId="0" xfId="0" applyNumberFormat="1" applyFont="1" applyFill="1" applyAlignment="1">
      <alignment horizontal="right" vertical="center"/>
    </xf>
    <xf numFmtId="38" fontId="26" fillId="2" borderId="0" xfId="0" applyNumberFormat="1" applyFont="1" applyFill="1" applyAlignment="1">
      <alignment horizontal="right" vertical="center"/>
    </xf>
    <xf numFmtId="165" fontId="33" fillId="2" borderId="0" xfId="2" applyNumberFormat="1" applyFont="1" applyFill="1" applyAlignment="1" applyProtection="1">
      <alignment horizontal="right" vertical="center"/>
    </xf>
    <xf numFmtId="165" fontId="28" fillId="2" borderId="0" xfId="2" applyNumberFormat="1" applyFont="1" applyFill="1" applyAlignment="1" applyProtection="1">
      <alignment horizontal="right" vertical="center"/>
    </xf>
    <xf numFmtId="165" fontId="32" fillId="2" borderId="0" xfId="2" applyNumberFormat="1" applyFont="1" applyFill="1" applyAlignment="1" applyProtection="1">
      <alignment horizontal="right" vertical="center"/>
    </xf>
    <xf numFmtId="40" fontId="27" fillId="2" borderId="0" xfId="0" applyNumberFormat="1" applyFont="1" applyFill="1" applyAlignment="1">
      <alignment horizontal="right" vertical="center"/>
    </xf>
    <xf numFmtId="40" fontId="32" fillId="2" borderId="0" xfId="0" applyNumberFormat="1" applyFont="1" applyFill="1" applyAlignment="1">
      <alignment horizontal="right" vertical="center"/>
    </xf>
    <xf numFmtId="0" fontId="27" fillId="2" borderId="65" xfId="0" applyFont="1" applyFill="1" applyBorder="1"/>
    <xf numFmtId="38" fontId="27" fillId="2" borderId="65" xfId="0" applyNumberFormat="1" applyFont="1" applyFill="1" applyBorder="1"/>
    <xf numFmtId="38" fontId="27" fillId="2" borderId="65" xfId="0" applyNumberFormat="1" applyFont="1" applyFill="1" applyBorder="1" applyAlignment="1">
      <alignment horizontal="right" vertical="center"/>
    </xf>
    <xf numFmtId="38" fontId="26" fillId="2" borderId="65" xfId="0" applyNumberFormat="1" applyFont="1" applyFill="1" applyBorder="1" applyAlignment="1">
      <alignment horizontal="right" vertical="center"/>
    </xf>
    <xf numFmtId="38" fontId="32" fillId="2" borderId="65" xfId="0" applyNumberFormat="1" applyFont="1" applyFill="1" applyBorder="1" applyAlignment="1">
      <alignment horizontal="right" vertical="center"/>
    </xf>
    <xf numFmtId="0" fontId="29" fillId="0" borderId="0" xfId="4" applyFont="1" applyAlignment="1">
      <alignment horizontal="left"/>
    </xf>
    <xf numFmtId="0" fontId="27" fillId="0" borderId="65" xfId="0" applyFont="1" applyBorder="1"/>
    <xf numFmtId="165" fontId="27" fillId="2" borderId="65" xfId="2" applyNumberFormat="1" applyFont="1" applyFill="1" applyBorder="1"/>
    <xf numFmtId="165" fontId="27" fillId="2" borderId="65" xfId="2" applyNumberFormat="1" applyFont="1" applyFill="1" applyBorder="1" applyAlignment="1">
      <alignment horizontal="right" vertical="center"/>
    </xf>
    <xf numFmtId="165" fontId="31" fillId="2" borderId="65" xfId="2" applyNumberFormat="1" applyFont="1" applyFill="1" applyBorder="1" applyAlignment="1">
      <alignment horizontal="right" vertical="center"/>
    </xf>
    <xf numFmtId="38" fontId="27" fillId="0" borderId="62" xfId="0" applyNumberFormat="1" applyFont="1" applyBorder="1"/>
    <xf numFmtId="10" fontId="27" fillId="0" borderId="62" xfId="2" applyNumberFormat="1" applyFont="1" applyBorder="1"/>
    <xf numFmtId="38" fontId="27" fillId="0" borderId="65" xfId="0" applyNumberFormat="1" applyFont="1" applyBorder="1"/>
    <xf numFmtId="38" fontId="26" fillId="0" borderId="65" xfId="0" applyNumberFormat="1" applyFont="1" applyBorder="1"/>
    <xf numFmtId="38" fontId="32" fillId="0" borderId="65" xfId="0" applyNumberFormat="1" applyFont="1" applyBorder="1"/>
    <xf numFmtId="38" fontId="32" fillId="0" borderId="2" xfId="0" applyNumberFormat="1" applyFont="1" applyBorder="1"/>
    <xf numFmtId="38" fontId="31" fillId="0" borderId="0" xfId="0" applyNumberFormat="1" applyFont="1"/>
    <xf numFmtId="38" fontId="33" fillId="0" borderId="0" xfId="6" applyNumberFormat="1" applyFont="1" applyFill="1"/>
    <xf numFmtId="38" fontId="33" fillId="0" borderId="0" xfId="6" applyNumberFormat="1" applyFont="1" applyFill="1" applyAlignment="1">
      <alignment horizontal="right"/>
    </xf>
    <xf numFmtId="38" fontId="46" fillId="0" borderId="0" xfId="0" applyNumberFormat="1" applyFont="1"/>
    <xf numFmtId="38" fontId="28" fillId="0" borderId="1" xfId="1" applyNumberFormat="1" applyFont="1" applyBorder="1" applyAlignment="1" applyProtection="1">
      <alignment horizontal="right"/>
    </xf>
    <xf numFmtId="166" fontId="27" fillId="0" borderId="0" xfId="0" applyNumberFormat="1" applyFont="1"/>
    <xf numFmtId="10" fontId="0" fillId="0" borderId="0" xfId="0" applyNumberFormat="1"/>
    <xf numFmtId="167" fontId="42" fillId="0" borderId="0" xfId="7" applyNumberFormat="1" applyFont="1" applyFill="1" applyAlignment="1">
      <alignment horizontal="right"/>
    </xf>
    <xf numFmtId="167" fontId="42" fillId="0" borderId="0" xfId="7" applyNumberFormat="1" applyFont="1" applyFill="1"/>
    <xf numFmtId="167" fontId="43" fillId="0" borderId="0" xfId="7" applyNumberFormat="1" applyFont="1" applyFill="1" applyAlignment="1">
      <alignment horizontal="right"/>
    </xf>
    <xf numFmtId="9" fontId="0" fillId="0" borderId="0" xfId="2" applyFont="1"/>
    <xf numFmtId="167" fontId="42" fillId="0" borderId="66" xfId="7" applyNumberFormat="1" applyFont="1" applyFill="1" applyBorder="1" applyAlignment="1">
      <alignment horizontal="right"/>
    </xf>
    <xf numFmtId="167" fontId="43" fillId="0" borderId="66" xfId="7" applyNumberFormat="1" applyFont="1" applyFill="1" applyBorder="1" applyAlignment="1">
      <alignment horizontal="right"/>
    </xf>
    <xf numFmtId="38" fontId="43" fillId="0" borderId="0" xfId="0" applyNumberFormat="1" applyFont="1"/>
    <xf numFmtId="166" fontId="21" fillId="0" borderId="0" xfId="0" applyNumberFormat="1" applyFont="1"/>
    <xf numFmtId="169" fontId="43" fillId="0" borderId="0" xfId="7" applyNumberFormat="1" applyFont="1" applyFill="1" applyAlignment="1">
      <alignment horizontal="right"/>
    </xf>
    <xf numFmtId="169" fontId="42" fillId="0" borderId="0" xfId="7" applyNumberFormat="1" applyFont="1" applyFill="1" applyAlignment="1">
      <alignment horizontal="right"/>
    </xf>
    <xf numFmtId="169" fontId="42" fillId="0" borderId="0" xfId="7" applyNumberFormat="1" applyFont="1" applyFill="1"/>
    <xf numFmtId="169" fontId="21" fillId="0" borderId="0" xfId="0" applyNumberFormat="1" applyFont="1"/>
    <xf numFmtId="169" fontId="47" fillId="0" borderId="66" xfId="7" applyNumberFormat="1" applyFont="1" applyFill="1" applyBorder="1" applyAlignment="1">
      <alignment horizontal="right"/>
    </xf>
    <xf numFmtId="169" fontId="42" fillId="0" borderId="66" xfId="7" applyNumberFormat="1" applyFont="1" applyFill="1" applyBorder="1" applyAlignment="1">
      <alignment horizontal="right"/>
    </xf>
    <xf numFmtId="167" fontId="42" fillId="0" borderId="0" xfId="6" applyNumberFormat="1" applyFont="1" applyFill="1" applyAlignment="1">
      <alignment horizontal="right"/>
    </xf>
    <xf numFmtId="38" fontId="43" fillId="0" borderId="0" xfId="7" applyNumberFormat="1" applyFont="1" applyFill="1" applyAlignment="1">
      <alignment horizontal="right"/>
    </xf>
    <xf numFmtId="38" fontId="42" fillId="0" borderId="0" xfId="6" applyNumberFormat="1" applyFont="1" applyFill="1" applyAlignment="1">
      <alignment horizontal="right"/>
    </xf>
    <xf numFmtId="38" fontId="42" fillId="0" borderId="0" xfId="7" applyNumberFormat="1" applyFont="1" applyFill="1" applyAlignment="1">
      <alignment horizontal="right"/>
    </xf>
    <xf numFmtId="38" fontId="42" fillId="0" borderId="66" xfId="7" applyNumberFormat="1" applyFont="1" applyFill="1" applyBorder="1" applyAlignment="1">
      <alignment horizontal="right"/>
    </xf>
    <xf numFmtId="167" fontId="0" fillId="0" borderId="0" xfId="0" applyNumberFormat="1"/>
    <xf numFmtId="38" fontId="42" fillId="0" borderId="0" xfId="0" applyNumberFormat="1" applyFont="1"/>
    <xf numFmtId="38" fontId="5" fillId="0" borderId="0" xfId="1" quotePrefix="1" applyNumberFormat="1" applyFont="1" applyBorder="1" applyAlignment="1" applyProtection="1">
      <alignment horizontal="right"/>
    </xf>
    <xf numFmtId="0" fontId="48" fillId="0" borderId="0" xfId="0" applyFont="1"/>
    <xf numFmtId="38" fontId="48" fillId="0" borderId="0" xfId="0" applyNumberFormat="1" applyFont="1" applyAlignment="1">
      <alignment horizontal="right"/>
    </xf>
    <xf numFmtId="165" fontId="48" fillId="0" borderId="0" xfId="2" applyNumberFormat="1" applyFont="1" applyFill="1" applyAlignment="1">
      <alignment horizontal="right"/>
    </xf>
    <xf numFmtId="3" fontId="48" fillId="0" borderId="0" xfId="0" applyNumberFormat="1" applyFont="1"/>
    <xf numFmtId="3" fontId="5" fillId="0" borderId="0" xfId="0" applyNumberFormat="1" applyFont="1"/>
    <xf numFmtId="165" fontId="48" fillId="0" borderId="0" xfId="2" quotePrefix="1" applyNumberFormat="1" applyFont="1" applyFill="1" applyAlignment="1">
      <alignment horizontal="right"/>
    </xf>
    <xf numFmtId="172" fontId="11" fillId="0" borderId="0" xfId="0" applyNumberFormat="1" applyFont="1"/>
    <xf numFmtId="165" fontId="5" fillId="0" borderId="0" xfId="2" applyNumberFormat="1" applyFont="1" applyFill="1" applyAlignment="1">
      <alignment horizontal="right"/>
    </xf>
    <xf numFmtId="9" fontId="48" fillId="0" borderId="0" xfId="2" applyFont="1" applyFill="1"/>
    <xf numFmtId="9" fontId="5" fillId="0" borderId="0" xfId="0" applyNumberFormat="1" applyFont="1"/>
    <xf numFmtId="9" fontId="5" fillId="0" borderId="0" xfId="2" applyFont="1" applyFill="1"/>
    <xf numFmtId="40" fontId="0" fillId="0" borderId="3" xfId="0" applyNumberFormat="1" applyBorder="1"/>
    <xf numFmtId="167" fontId="41" fillId="0" borderId="0" xfId="6" applyNumberFormat="1" applyFont="1" applyFill="1" applyAlignment="1">
      <alignment horizontal="right"/>
    </xf>
    <xf numFmtId="167" fontId="0" fillId="0" borderId="3" xfId="0" applyNumberFormat="1" applyBorder="1"/>
    <xf numFmtId="165" fontId="21" fillId="0" borderId="0" xfId="2" applyNumberFormat="1" applyFont="1" applyAlignment="1">
      <alignment horizontal="center"/>
    </xf>
    <xf numFmtId="40" fontId="9" fillId="0" borderId="0" xfId="0" applyNumberFormat="1" applyFont="1" applyAlignment="1">
      <alignment horizontal="center"/>
    </xf>
    <xf numFmtId="167" fontId="48" fillId="0" borderId="0" xfId="6" applyNumberFormat="1" applyFont="1" applyFill="1" applyAlignment="1">
      <alignment horizontal="right"/>
    </xf>
    <xf numFmtId="167" fontId="48" fillId="0" borderId="0" xfId="6" applyNumberFormat="1" applyFont="1" applyFill="1" applyBorder="1" applyAlignment="1">
      <alignment horizontal="right"/>
    </xf>
    <xf numFmtId="0" fontId="17" fillId="3" borderId="0" xfId="0" applyFont="1" applyFill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38" fontId="14" fillId="3" borderId="41" xfId="3" quotePrefix="1" applyNumberFormat="1" applyFont="1" applyFill="1" applyBorder="1" applyAlignment="1">
      <alignment horizontal="center" vertical="center"/>
    </xf>
    <xf numFmtId="38" fontId="14" fillId="3" borderId="4" xfId="3" quotePrefix="1" applyNumberFormat="1" applyFont="1" applyFill="1" applyBorder="1" applyAlignment="1">
      <alignment horizontal="center" vertical="center"/>
    </xf>
    <xf numFmtId="0" fontId="24" fillId="3" borderId="42" xfId="0" applyFont="1" applyFill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17" fillId="3" borderId="4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0" fontId="18" fillId="3" borderId="46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38" fontId="14" fillId="3" borderId="8" xfId="3" quotePrefix="1" applyNumberFormat="1" applyFont="1" applyFill="1" applyBorder="1" applyAlignment="1">
      <alignment horizontal="center" vertical="center"/>
    </xf>
    <xf numFmtId="38" fontId="14" fillId="3" borderId="9" xfId="3" quotePrefix="1" applyNumberFormat="1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2" fontId="17" fillId="3" borderId="11" xfId="0" applyNumberFormat="1" applyFont="1" applyFill="1" applyBorder="1" applyAlignment="1">
      <alignment horizontal="center" vertical="center" wrapText="1"/>
    </xf>
    <xf numFmtId="2" fontId="17" fillId="3" borderId="15" xfId="0" applyNumberFormat="1" applyFont="1" applyFill="1" applyBorder="1" applyAlignment="1">
      <alignment horizontal="center" vertical="center" wrapText="1"/>
    </xf>
    <xf numFmtId="168" fontId="27" fillId="0" borderId="0" xfId="0" applyNumberFormat="1" applyFont="1" applyAlignment="1">
      <alignment horizontal="center"/>
    </xf>
    <xf numFmtId="0" fontId="26" fillId="0" borderId="55" xfId="0" applyFont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26" fillId="0" borderId="57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49" fillId="3" borderId="38" xfId="0" applyFont="1" applyFill="1" applyBorder="1" applyAlignment="1">
      <alignment vertical="center"/>
    </xf>
    <xf numFmtId="0" fontId="50" fillId="5" borderId="0" xfId="0" applyFont="1" applyFill="1"/>
    <xf numFmtId="0" fontId="51" fillId="5" borderId="0" xfId="0" applyFont="1" applyFill="1"/>
    <xf numFmtId="38" fontId="52" fillId="2" borderId="0" xfId="0" applyNumberFormat="1" applyFont="1" applyFill="1"/>
    <xf numFmtId="40" fontId="52" fillId="2" borderId="0" xfId="0" applyNumberFormat="1" applyFont="1" applyFill="1"/>
    <xf numFmtId="165" fontId="52" fillId="2" borderId="0" xfId="2" applyNumberFormat="1" applyFont="1" applyFill="1" applyAlignment="1" applyProtection="1">
      <alignment horizontal="right"/>
    </xf>
    <xf numFmtId="0" fontId="53" fillId="2" borderId="0" xfId="0" applyFont="1" applyFill="1"/>
    <xf numFmtId="38" fontId="52" fillId="2" borderId="26" xfId="0" applyNumberFormat="1" applyFont="1" applyFill="1" applyBorder="1"/>
    <xf numFmtId="38" fontId="52" fillId="2" borderId="50" xfId="0" applyNumberFormat="1" applyFont="1" applyFill="1" applyBorder="1"/>
    <xf numFmtId="38" fontId="53" fillId="2" borderId="0" xfId="0" applyNumberFormat="1" applyFont="1" applyFill="1"/>
    <xf numFmtId="165" fontId="53" fillId="2" borderId="2" xfId="2" applyNumberFormat="1" applyFont="1" applyFill="1" applyBorder="1"/>
    <xf numFmtId="165" fontId="53" fillId="2" borderId="0" xfId="2" applyNumberFormat="1" applyFont="1" applyFill="1" applyBorder="1"/>
    <xf numFmtId="165" fontId="53" fillId="2" borderId="0" xfId="2" applyNumberFormat="1" applyFont="1" applyFill="1"/>
    <xf numFmtId="165" fontId="52" fillId="2" borderId="2" xfId="2" applyNumberFormat="1" applyFont="1" applyFill="1" applyBorder="1"/>
    <xf numFmtId="165" fontId="52" fillId="2" borderId="0" xfId="2" applyNumberFormat="1" applyFont="1" applyFill="1"/>
    <xf numFmtId="38" fontId="52" fillId="2" borderId="2" xfId="0" applyNumberFormat="1" applyFont="1" applyFill="1" applyBorder="1"/>
    <xf numFmtId="38" fontId="52" fillId="2" borderId="38" xfId="0" applyNumberFormat="1" applyFont="1" applyFill="1" applyBorder="1"/>
    <xf numFmtId="165" fontId="53" fillId="2" borderId="38" xfId="2" applyNumberFormat="1" applyFont="1" applyFill="1" applyBorder="1"/>
  </cellXfs>
  <cellStyles count="8">
    <cellStyle name="Comma" xfId="1" builtinId="3"/>
    <cellStyle name="Comma 9" xfId="3" xr:uid="{273093D2-B715-4011-8AA2-CC8397C5FF3D}"/>
    <cellStyle name="Comma_sbwldbal" xfId="6" xr:uid="{85A0180B-B9B4-4778-ACA3-65B8AE7E3B6B}"/>
    <cellStyle name="Comma_suwldbal" xfId="7" xr:uid="{3C071C20-23BB-4704-BB79-FBF273CA7D69}"/>
    <cellStyle name="Hyperlink" xfId="4" builtinId="8"/>
    <cellStyle name="Normal" xfId="0" builtinId="0"/>
    <cellStyle name="Normal 3" xfId="5" xr:uid="{D836C93F-4383-44EC-AE6F-48BC07CF5EDD}"/>
    <cellStyle name="Percent" xfId="2" builtinId="5"/>
  </cellStyles>
  <dxfs count="0"/>
  <tableStyles count="0" defaultTableStyle="TableStyleMedium2" defaultPivotStyle="PivotStyleLight16"/>
  <colors>
    <mruColors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r>
              <a:rPr lang="en-US" sz="1400"/>
              <a:t>Canola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3"/>
            <c:marker>
              <c:symbol val="none"/>
            </c:marker>
            <c:bubble3D val="0"/>
            <c:spPr>
              <a:ln w="12700" cap="rnd">
                <a:solidFill>
                  <a:schemeClr val="accent3">
                    <a:lumMod val="60000"/>
                    <a:lumOff val="4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33-40DE-A319-45EA5B7848E5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12700" cap="rnd">
                <a:solidFill>
                  <a:schemeClr val="accent3">
                    <a:lumMod val="60000"/>
                    <a:lumOff val="4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333-40DE-A319-45EA5B7848E5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12700" cap="rnd">
                <a:solidFill>
                  <a:schemeClr val="accent3">
                    <a:lumMod val="60000"/>
                    <a:lumOff val="4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33-40DE-A319-45EA5B7848E5}"/>
              </c:ext>
            </c:extLst>
          </c:dPt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4"/>
            <c:dispRSqr val="1"/>
            <c:dispEq val="1"/>
            <c:trendlineLbl>
              <c:layout>
                <c:manualLayout>
                  <c:x val="-1.3881976813583758E-2"/>
                  <c:y val="0.367736625514403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venir Next LT Pro Demi" panose="020B0704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strRef>
              <c:f>'Canada Rapeseed'!$B$2:$BG$2</c:f>
              <c:strCache>
                <c:ptCount val="36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</c:v>
                </c:pt>
                <c:pt idx="27">
                  <c:v>20/21</c:v>
                </c:pt>
                <c:pt idx="28">
                  <c:v>21/22 </c:v>
                </c:pt>
                <c:pt idx="29">
                  <c:v>22/23 </c:v>
                </c:pt>
                <c:pt idx="30">
                  <c:v>23/24 </c:v>
                </c:pt>
                <c:pt idx="31">
                  <c:v>24/25 </c:v>
                </c:pt>
                <c:pt idx="32">
                  <c:v>25/26</c:v>
                </c:pt>
                <c:pt idx="33">
                  <c:v>26/27</c:v>
                </c:pt>
                <c:pt idx="34">
                  <c:v>27/28</c:v>
                </c:pt>
                <c:pt idx="35">
                  <c:v>28/29</c:v>
                </c:pt>
              </c:strCache>
            </c:strRef>
          </c:cat>
          <c:val>
            <c:numRef>
              <c:f>'Canada Rapeseed'!$B$7:$BG$7</c:f>
              <c:numCache>
                <c:formatCode>#,##0.00_);[Red]\(#,##0.00\)</c:formatCode>
                <c:ptCount val="36"/>
                <c:pt idx="0">
                  <c:v>1.3397594451719286</c:v>
                </c:pt>
                <c:pt idx="1">
                  <c:v>1.2568206304521599</c:v>
                </c:pt>
                <c:pt idx="2">
                  <c:v>1.2206791880098653</c:v>
                </c:pt>
                <c:pt idx="3">
                  <c:v>1.4669081425673718</c:v>
                </c:pt>
                <c:pt idx="4">
                  <c:v>1.3128863332991068</c:v>
                </c:pt>
                <c:pt idx="5">
                  <c:v>1.4079170350722074</c:v>
                </c:pt>
                <c:pt idx="6">
                  <c:v>1.5812051830418918</c:v>
                </c:pt>
                <c:pt idx="7">
                  <c:v>1.4828161014158709</c:v>
                </c:pt>
                <c:pt idx="8">
                  <c:v>1.3254517594843074</c:v>
                </c:pt>
                <c:pt idx="9">
                  <c:v>1.2460033076074972</c:v>
                </c:pt>
                <c:pt idx="10">
                  <c:v>1.443998976371236</c:v>
                </c:pt>
                <c:pt idx="11">
                  <c:v>1.5766591329361004</c:v>
                </c:pt>
                <c:pt idx="12">
                  <c:v>1.8323801058855353</c:v>
                </c:pt>
                <c:pt idx="13">
                  <c:v>1.7182047268145546</c:v>
                </c:pt>
                <c:pt idx="14">
                  <c:v>1.5176699090449721</c:v>
                </c:pt>
                <c:pt idx="15">
                  <c:v>1.9465970843147216</c:v>
                </c:pt>
                <c:pt idx="16">
                  <c:v>1.9794202053375485</c:v>
                </c:pt>
                <c:pt idx="17">
                  <c:v>1.8647982618585865</c:v>
                </c:pt>
                <c:pt idx="18">
                  <c:v>1.9248030147310724</c:v>
                </c:pt>
                <c:pt idx="19">
                  <c:v>1.5652757869550005</c:v>
                </c:pt>
                <c:pt idx="20">
                  <c:v>2.2531396506910877</c:v>
                </c:pt>
                <c:pt idx="21">
                  <c:v>1.955352461751108</c:v>
                </c:pt>
                <c:pt idx="22">
                  <c:v>2.1969896226866243</c:v>
                </c:pt>
                <c:pt idx="23">
                  <c:v>2.3718369174542859</c:v>
                </c:pt>
                <c:pt idx="24">
                  <c:v>2.3140158091684548</c:v>
                </c:pt>
                <c:pt idx="25">
                  <c:v>2.272388346107876</c:v>
                </c:pt>
                <c:pt idx="26">
                  <c:v>2.3505601265449223</c:v>
                </c:pt>
                <c:pt idx="27">
                  <c:v>2.3403920532346798</c:v>
                </c:pt>
                <c:pt idx="28">
                  <c:v>1.5926629183340413</c:v>
                </c:pt>
                <c:pt idx="29">
                  <c:v>2.192780731244838</c:v>
                </c:pt>
                <c:pt idx="30">
                  <c:v>2.1976336291579162</c:v>
                </c:pt>
                <c:pt idx="31">
                  <c:v>2.1749582292361436</c:v>
                </c:pt>
                <c:pt idx="32">
                  <c:v>2.299639545077051</c:v>
                </c:pt>
                <c:pt idx="33">
                  <c:v>2.3034194866736231</c:v>
                </c:pt>
                <c:pt idx="34">
                  <c:v>2.333485905626866</c:v>
                </c:pt>
                <c:pt idx="35">
                  <c:v>2.3647210920038959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9-4D5D-A762-C24828FBE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141128"/>
        <c:axId val="1475142112"/>
      </c:lineChart>
      <c:catAx>
        <c:axId val="147514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pt-BR"/>
          </a:p>
        </c:txPr>
        <c:crossAx val="1475142112"/>
        <c:crosses val="autoZero"/>
        <c:auto val="1"/>
        <c:lblAlgn val="ctr"/>
        <c:lblOffset val="100"/>
        <c:noMultiLvlLbl val="0"/>
      </c:catAx>
      <c:valAx>
        <c:axId val="1475142112"/>
        <c:scaling>
          <c:orientation val="minMax"/>
          <c:max val="2.8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pt-BR"/>
          </a:p>
        </c:txPr>
        <c:crossAx val="1475141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Avenir Next LT Pro Demi" panose="020B07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EU Rapeseed Oil</a:t>
            </a:r>
            <a:r>
              <a:rPr lang="en-GB" baseline="0"/>
              <a:t> Domestic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718718008716254E-2"/>
          <c:y val="7.8010082887660426E-2"/>
          <c:w val="0.86199304299800594"/>
          <c:h val="0.82396045052350664"/>
        </c:manualLayout>
      </c:layout>
      <c:barChart>
        <c:barDir val="col"/>
        <c:grouping val="clustered"/>
        <c:varyColors val="0"/>
        <c:ser>
          <c:idx val="1"/>
          <c:order val="1"/>
          <c:tx>
            <c:v>Industrial Use</c:v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cat>
            <c:strRef>
              <c:f>'EU Rapeseed'!$I$3:$AH$3</c:f>
              <c:strCache>
                <c:ptCount val="26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  <c:pt idx="24">
                  <c:v>24/25</c:v>
                </c:pt>
                <c:pt idx="25">
                  <c:v>25/26</c:v>
                </c:pt>
              </c:strCache>
            </c:strRef>
          </c:cat>
          <c:val>
            <c:numRef>
              <c:f>'EU Rapeseed'!$I$37:$AG$37</c:f>
              <c:numCache>
                <c:formatCode>#,##0_);[Red]\(#,##0\)</c:formatCode>
                <c:ptCount val="25"/>
                <c:pt idx="0">
                  <c:v>1024</c:v>
                </c:pt>
                <c:pt idx="1">
                  <c:v>1084</c:v>
                </c:pt>
                <c:pt idx="2">
                  <c:v>1247</c:v>
                </c:pt>
                <c:pt idx="3">
                  <c:v>1783</c:v>
                </c:pt>
                <c:pt idx="4">
                  <c:v>2588</c:v>
                </c:pt>
                <c:pt idx="5">
                  <c:v>3709</c:v>
                </c:pt>
                <c:pt idx="6">
                  <c:v>4768</c:v>
                </c:pt>
                <c:pt idx="7">
                  <c:v>5000</c:v>
                </c:pt>
                <c:pt idx="8">
                  <c:v>6250</c:v>
                </c:pt>
                <c:pt idx="9">
                  <c:v>7100</c:v>
                </c:pt>
                <c:pt idx="10">
                  <c:v>6900</c:v>
                </c:pt>
                <c:pt idx="11">
                  <c:v>6500</c:v>
                </c:pt>
                <c:pt idx="12">
                  <c:v>6575</c:v>
                </c:pt>
                <c:pt idx="13">
                  <c:v>6865</c:v>
                </c:pt>
                <c:pt idx="14">
                  <c:v>7095</c:v>
                </c:pt>
                <c:pt idx="15">
                  <c:v>7200</c:v>
                </c:pt>
                <c:pt idx="16">
                  <c:v>7100</c:v>
                </c:pt>
                <c:pt idx="17">
                  <c:v>7090</c:v>
                </c:pt>
                <c:pt idx="18">
                  <c:v>6700</c:v>
                </c:pt>
                <c:pt idx="19">
                  <c:v>6600</c:v>
                </c:pt>
                <c:pt idx="20">
                  <c:v>6675</c:v>
                </c:pt>
                <c:pt idx="21">
                  <c:v>6600</c:v>
                </c:pt>
                <c:pt idx="22">
                  <c:v>6975</c:v>
                </c:pt>
                <c:pt idx="23">
                  <c:v>7050</c:v>
                </c:pt>
                <c:pt idx="24">
                  <c:v>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7-4C25-9024-E60511190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28648319"/>
        <c:axId val="128650719"/>
      </c:barChart>
      <c:lineChart>
        <c:grouping val="standard"/>
        <c:varyColors val="0"/>
        <c:ser>
          <c:idx val="0"/>
          <c:order val="0"/>
          <c:tx>
            <c:v>Food Use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'EU Rapeseed'!$I$47:$AG$47</c:f>
              <c:strCache>
                <c:ptCount val="25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  <c:pt idx="24">
                  <c:v>24/25</c:v>
                </c:pt>
              </c:strCache>
            </c:strRef>
          </c:cat>
          <c:val>
            <c:numRef>
              <c:f>'EU Rapeseed'!$I$43:$AG$43</c:f>
              <c:numCache>
                <c:formatCode>0.0%</c:formatCode>
                <c:ptCount val="25"/>
                <c:pt idx="0">
                  <c:v>0.50839461537723662</c:v>
                </c:pt>
                <c:pt idx="1">
                  <c:v>0.52124739306404144</c:v>
                </c:pt>
                <c:pt idx="2">
                  <c:v>0.49608390707604211</c:v>
                </c:pt>
                <c:pt idx="3">
                  <c:v>0.43936871315185411</c:v>
                </c:pt>
                <c:pt idx="4">
                  <c:v>0.37152132872719701</c:v>
                </c:pt>
                <c:pt idx="5">
                  <c:v>0.29613779221232378</c:v>
                </c:pt>
                <c:pt idx="6">
                  <c:v>0.25064260111826914</c:v>
                </c:pt>
                <c:pt idx="7">
                  <c:v>0.24839936474232693</c:v>
                </c:pt>
                <c:pt idx="8">
                  <c:v>0.21856525194142687</c:v>
                </c:pt>
                <c:pt idx="9">
                  <c:v>0.19916446059037071</c:v>
                </c:pt>
                <c:pt idx="10">
                  <c:v>0.18709167738993895</c:v>
                </c:pt>
                <c:pt idx="11">
                  <c:v>0.22546554407372274</c:v>
                </c:pt>
                <c:pt idx="12">
                  <c:v>0.21241273966647423</c:v>
                </c:pt>
                <c:pt idx="13">
                  <c:v>0.21539684901148817</c:v>
                </c:pt>
                <c:pt idx="14">
                  <c:v>0.21197349374028596</c:v>
                </c:pt>
                <c:pt idx="15">
                  <c:v>0.21235245440261921</c:v>
                </c:pt>
                <c:pt idx="16">
                  <c:v>0.1645073192230897</c:v>
                </c:pt>
                <c:pt idx="17">
                  <c:v>0.17659156762421574</c:v>
                </c:pt>
                <c:pt idx="18">
                  <c:v>0.18518894993173934</c:v>
                </c:pt>
                <c:pt idx="19">
                  <c:v>0.18382525652814549</c:v>
                </c:pt>
                <c:pt idx="20">
                  <c:v>0.17154425049045091</c:v>
                </c:pt>
                <c:pt idx="21">
                  <c:v>0.19188327600582181</c:v>
                </c:pt>
                <c:pt idx="22">
                  <c:v>0.17344943868843921</c:v>
                </c:pt>
                <c:pt idx="23">
                  <c:v>0.17918596868461689</c:v>
                </c:pt>
                <c:pt idx="24">
                  <c:v>0.18061761682892716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7-4C25-9024-E60511190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169007"/>
        <c:axId val="2002250224"/>
      </c:lineChart>
      <c:catAx>
        <c:axId val="12864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650719"/>
        <c:crosses val="autoZero"/>
        <c:auto val="1"/>
        <c:lblAlgn val="ctr"/>
        <c:lblOffset val="100"/>
        <c:noMultiLvlLbl val="0"/>
      </c:catAx>
      <c:valAx>
        <c:axId val="12865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648319"/>
        <c:crosses val="autoZero"/>
        <c:crossBetween val="between"/>
      </c:valAx>
      <c:valAx>
        <c:axId val="200225022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169007"/>
        <c:crosses val="max"/>
        <c:crossBetween val="between"/>
      </c:valAx>
      <c:catAx>
        <c:axId val="1886169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2250224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r>
              <a:rPr lang="en-GB"/>
              <a:t>EU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0566779620574"/>
          <c:y val="0.14035510423241712"/>
          <c:w val="0.82926089758802557"/>
          <c:h val="0.65846379912811859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31"/>
            <c:marker>
              <c:symbol val="none"/>
            </c:marker>
            <c:bubble3D val="0"/>
            <c:spPr>
              <a:ln w="127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78-4EF3-A6E7-811DE5BAB270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1270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78-4EF3-A6E7-811DE5BAB270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1270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78-4EF3-A6E7-811DE5BAB270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12700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78-4EF3-A6E7-811DE5BAB270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cat>
            <c:strRef>
              <c:f>'EU Rapeseed'!$B$3:$AJ$3</c:f>
              <c:strCache>
                <c:ptCount val="35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</c:v>
                </c:pt>
                <c:pt idx="26">
                  <c:v>19/20</c:v>
                </c:pt>
                <c:pt idx="27">
                  <c:v>20/21</c:v>
                </c:pt>
                <c:pt idx="28">
                  <c:v>21/22</c:v>
                </c:pt>
                <c:pt idx="29">
                  <c:v>22/23</c:v>
                </c:pt>
                <c:pt idx="30">
                  <c:v>23/24</c:v>
                </c:pt>
                <c:pt idx="31">
                  <c:v>24/25</c:v>
                </c:pt>
                <c:pt idx="32">
                  <c:v>25/26</c:v>
                </c:pt>
                <c:pt idx="33">
                  <c:v>26/27</c:v>
                </c:pt>
                <c:pt idx="34">
                  <c:v>27/28</c:v>
                </c:pt>
              </c:strCache>
            </c:strRef>
          </c:cat>
          <c:val>
            <c:numRef>
              <c:f>'EU Rapeseed'!$B$7:$AJ$7</c:f>
              <c:numCache>
                <c:formatCode>#,##0.00_);[Red]\(#,##0.00\)</c:formatCode>
                <c:ptCount val="35"/>
                <c:pt idx="0">
                  <c:v>2.5535535535535536</c:v>
                </c:pt>
                <c:pt idx="1">
                  <c:v>2.4196921289573048</c:v>
                </c:pt>
                <c:pt idx="2">
                  <c:v>2.7712177121771218</c:v>
                </c:pt>
                <c:pt idx="3">
                  <c:v>2.5735645933014353</c:v>
                </c:pt>
                <c:pt idx="4">
                  <c:v>2.8648496768755267</c:v>
                </c:pt>
                <c:pt idx="5">
                  <c:v>2.8694575179588804</c:v>
                </c:pt>
                <c:pt idx="6">
                  <c:v>2.8816816816816817</c:v>
                </c:pt>
                <c:pt idx="7">
                  <c:v>2.7539279671259367</c:v>
                </c:pt>
                <c:pt idx="8">
                  <c:v>2.784120892300312</c:v>
                </c:pt>
                <c:pt idx="9">
                  <c:v>2.7499416296988093</c:v>
                </c:pt>
                <c:pt idx="10">
                  <c:v>2.6611295681063121</c:v>
                </c:pt>
                <c:pt idx="11">
                  <c:v>3.3706934147405145</c:v>
                </c:pt>
                <c:pt idx="12">
                  <c:v>3.1985203452527742</c:v>
                </c:pt>
                <c:pt idx="13">
                  <c:v>2.9748892171344163</c:v>
                </c:pt>
                <c:pt idx="14">
                  <c:v>2.7820191868433075</c:v>
                </c:pt>
                <c:pt idx="15">
                  <c:v>3.0450354609929082</c:v>
                </c:pt>
                <c:pt idx="16">
                  <c:v>3.2629747899159662</c:v>
                </c:pt>
                <c:pt idx="17">
                  <c:v>2.6259291529781463</c:v>
                </c:pt>
                <c:pt idx="18">
                  <c:v>2.4408060453400502</c:v>
                </c:pt>
                <c:pt idx="19">
                  <c:v>2.6881361610018808</c:v>
                </c:pt>
                <c:pt idx="20">
                  <c:v>2.8081899793999319</c:v>
                </c:pt>
                <c:pt idx="21">
                  <c:v>3.2499493622623747</c:v>
                </c:pt>
                <c:pt idx="22">
                  <c:v>3.314705816683527</c:v>
                </c:pt>
                <c:pt idx="23">
                  <c:v>3.0780737618899701</c:v>
                </c:pt>
                <c:pt idx="24">
                  <c:v>3.2094701531746348</c:v>
                </c:pt>
                <c:pt idx="25">
                  <c:v>2.8496000075977985</c:v>
                </c:pt>
                <c:pt idx="26">
                  <c:v>3.0045792698174543</c:v>
                </c:pt>
                <c:pt idx="27">
                  <c:v>3.1355877423088776</c:v>
                </c:pt>
                <c:pt idx="28">
                  <c:v>3.2054205782951559</c:v>
                </c:pt>
                <c:pt idx="29">
                  <c:v>3.3228427378942258</c:v>
                </c:pt>
                <c:pt idx="30">
                  <c:v>3.1870727922452255</c:v>
                </c:pt>
                <c:pt idx="31">
                  <c:v>2.9495672505812478</c:v>
                </c:pt>
                <c:pt idx="32">
                  <c:v>3.0607036291229419</c:v>
                </c:pt>
                <c:pt idx="33">
                  <c:v>3.0767378939881302</c:v>
                </c:pt>
                <c:pt idx="34">
                  <c:v>3.0949872478774698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E78-4EF3-A6E7-811DE5BAB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991760"/>
        <c:axId val="1166992240"/>
      </c:lineChart>
      <c:catAx>
        <c:axId val="116699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66992240"/>
        <c:crosses val="autoZero"/>
        <c:auto val="1"/>
        <c:lblAlgn val="ctr"/>
        <c:lblOffset val="100"/>
        <c:noMultiLvlLbl val="0"/>
      </c:catAx>
      <c:valAx>
        <c:axId val="116699224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 LT Pro Demi" panose="020B0704020202020204" pitchFamily="34" charset="0"/>
                    <a:ea typeface="+mn-ea"/>
                    <a:cs typeface="+mn-cs"/>
                  </a:defRPr>
                </a:pPr>
                <a:r>
                  <a:rPr lang="en-GB"/>
                  <a:t>tonnes per hectare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 LT Pro Demi" panose="020B07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66991760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venir Next LT Pro Demi" panose="020B07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E39B0F-2155-46FB-A132-506D4CBA97DA}">
  <sheetPr/>
  <sheetViews>
    <sheetView zoomScale="89" workbookViewId="0" zoomToFit="1"/>
  </sheetViews>
  <pageMargins left="0.25" right="0.25" top="1.25" bottom="1.25" header="0.3" footer="0.3"/>
  <pageSetup paperSize="9"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19050</xdr:colOff>
      <xdr:row>3</xdr:row>
      <xdr:rowOff>0</xdr:rowOff>
    </xdr:from>
    <xdr:to>
      <xdr:col>66</xdr:col>
      <xdr:colOff>600075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82F84-26B6-40C4-AA9B-6FCFE9769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0.19172</cdr:x>
      <cdr:y>0.65107</cdr:y>
    </cdr:from>
    <cdr:to>
      <cdr:x>0.38629</cdr:x>
      <cdr:y>0.84135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7FA61B6-B51F-3591-DC12-A460640737DD}"/>
            </a:ext>
          </a:extLst>
        </cdr:cNvPr>
        <cdr:cNvSpPr/>
      </cdr:nvSpPr>
      <cdr:spPr>
        <a:xfrm xmlns:a="http://schemas.openxmlformats.org/drawingml/2006/main">
          <a:off x="604443" y="1897635"/>
          <a:ext cx="613436" cy="554609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10000"/>
            <a:lumOff val="90000"/>
            <a:alpha val="25000"/>
          </a:schemeClr>
        </a:solidFill>
        <a:ln xmlns:a="http://schemas.openxmlformats.org/drawingml/2006/main">
          <a:solidFill>
            <a:schemeClr val="tx2">
              <a:lumMod val="10000"/>
              <a:lumOff val="90000"/>
              <a:alpha val="2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0.51221</cdr:x>
      <cdr:y>0.37774</cdr:y>
    </cdr:from>
    <cdr:to>
      <cdr:x>0.70678</cdr:x>
      <cdr:y>0.56802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497F98D-89A0-9473-E537-D1CC9A05C8B8}"/>
            </a:ext>
          </a:extLst>
        </cdr:cNvPr>
        <cdr:cNvSpPr/>
      </cdr:nvSpPr>
      <cdr:spPr>
        <a:xfrm xmlns:a="http://schemas.openxmlformats.org/drawingml/2006/main">
          <a:off x="1614887" y="1100967"/>
          <a:ext cx="613436" cy="554609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10000"/>
            <a:lumOff val="90000"/>
            <a:alpha val="25000"/>
          </a:schemeClr>
        </a:solidFill>
        <a:ln xmlns:a="http://schemas.openxmlformats.org/drawingml/2006/main">
          <a:solidFill>
            <a:schemeClr val="tx2">
              <a:lumMod val="10000"/>
              <a:lumOff val="90000"/>
              <a:alpha val="2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0.6796</cdr:x>
      <cdr:y>0.33544</cdr:y>
    </cdr:from>
    <cdr:to>
      <cdr:x>0.87417</cdr:x>
      <cdr:y>0.52572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1497F98D-89A0-9473-E537-D1CC9A05C8B8}"/>
            </a:ext>
          </a:extLst>
        </cdr:cNvPr>
        <cdr:cNvSpPr/>
      </cdr:nvSpPr>
      <cdr:spPr>
        <a:xfrm xmlns:a="http://schemas.openxmlformats.org/drawingml/2006/main">
          <a:off x="2142627" y="977681"/>
          <a:ext cx="613436" cy="554610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10000"/>
            <a:lumOff val="90000"/>
            <a:alpha val="25000"/>
          </a:schemeClr>
        </a:solidFill>
        <a:ln xmlns:a="http://schemas.openxmlformats.org/drawingml/2006/main">
          <a:solidFill>
            <a:schemeClr val="accent1">
              <a:lumMod val="40000"/>
              <a:lumOff val="60000"/>
              <a:alpha val="2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0.36959</cdr:x>
      <cdr:y>0.49782</cdr:y>
    </cdr:from>
    <cdr:to>
      <cdr:x>0.56416</cdr:x>
      <cdr:y>0.6881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601ACC7A-E4D8-E512-F7AD-740E2333EB1E}"/>
            </a:ext>
          </a:extLst>
        </cdr:cNvPr>
        <cdr:cNvSpPr/>
      </cdr:nvSpPr>
      <cdr:spPr>
        <a:xfrm xmlns:a="http://schemas.openxmlformats.org/drawingml/2006/main">
          <a:off x="1165225" y="1450975"/>
          <a:ext cx="613436" cy="554609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10000"/>
            <a:lumOff val="90000"/>
            <a:alpha val="25000"/>
          </a:schemeClr>
        </a:solidFill>
        <a:ln xmlns:a="http://schemas.openxmlformats.org/drawingml/2006/main">
          <a:solidFill>
            <a:schemeClr val="tx2">
              <a:lumMod val="10000"/>
              <a:lumOff val="90000"/>
              <a:alpha val="2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124326" cy="51584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FB235-4B08-B8FE-CC23-2676C49B4F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140803</xdr:colOff>
      <xdr:row>2</xdr:row>
      <xdr:rowOff>16564</xdr:rowOff>
    </xdr:from>
    <xdr:to>
      <xdr:col>57</xdr:col>
      <xdr:colOff>464207</xdr:colOff>
      <xdr:row>25</xdr:row>
      <xdr:rowOff>100724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3C49C-F1D4-4D04-8A1C-CDC8D4CBB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macrodata%20-%20HOBO.xlsx" TargetMode="External"/><Relationship Id="rId1" Type="http://schemas.openxmlformats.org/officeDocument/2006/relationships/externalLinkPath" Target="/Users/torem/Dropbox/FM%20Files/HOBO/Biofuel%20Model/macrodata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raptrade%20-%20HOBO.xlsx" TargetMode="External"/><Relationship Id="rId1" Type="http://schemas.openxmlformats.org/officeDocument/2006/relationships/externalLinkPath" Target="/Users/torem/Dropbox/FM%20Files/HOBO/Biofuel%20Model/wldraptrade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canadabiofuel%20-%20HOBO.xlsx" TargetMode="External"/><Relationship Id="rId1" Type="http://schemas.openxmlformats.org/officeDocument/2006/relationships/externalLinkPath" Target="/Users/torem/Dropbox/FM%20Files/HOBO/Biofuel%20Model/canadabiofuel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cabbdbal%20-%20HOBO.xlsx" TargetMode="External"/><Relationship Id="rId1" Type="http://schemas.openxmlformats.org/officeDocument/2006/relationships/externalLinkPath" Target="/Users/torem/Dropbox/FM%20Files/HOBO/Biofuel%20Model/cabbdbal%20-%20HOBO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crush%20-%20HOBO.xlsx" TargetMode="External"/><Relationship Id="rId1" Type="http://schemas.openxmlformats.org/officeDocument/2006/relationships/externalLinkPath" Target="/Users/torem/Dropbox/FM%20Files/HOBO/Biofuel%20Model/wldcrush%20-%20HOB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qtrlycrushings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tblSAFFeedstock"/>
      <sheetName val="DataDepotMetaData"/>
    </sheetNames>
    <sheetDataSet>
      <sheetData sheetId="0">
        <row r="3">
          <cell r="F3" t="str">
            <v xml:space="preserve">18/19 </v>
          </cell>
          <cell r="G3" t="str">
            <v>19/20</v>
          </cell>
          <cell r="H3" t="str">
            <v xml:space="preserve">20/21 </v>
          </cell>
          <cell r="I3" t="str">
            <v>21/22</v>
          </cell>
        </row>
        <row r="4">
          <cell r="J4" t="str">
            <v>Fastmarkets</v>
          </cell>
        </row>
      </sheetData>
      <sheetData sheetId="1"/>
      <sheetData sheetId="2"/>
      <sheetData sheetId="3"/>
      <sheetData sheetId="4"/>
      <sheetData sheetId="5">
        <row r="3">
          <cell r="AI3" t="str">
            <v xml:space="preserve">93/94 </v>
          </cell>
          <cell r="AJ3" t="str">
            <v xml:space="preserve">94/95 </v>
          </cell>
          <cell r="AK3" t="str">
            <v xml:space="preserve">95/96 </v>
          </cell>
          <cell r="AL3" t="str">
            <v xml:space="preserve">96/97 </v>
          </cell>
          <cell r="AM3" t="str">
            <v xml:space="preserve">97/98 </v>
          </cell>
          <cell r="AN3" t="str">
            <v xml:space="preserve">98/99 </v>
          </cell>
          <cell r="AO3" t="str">
            <v xml:space="preserve">99/00 </v>
          </cell>
          <cell r="AP3" t="str">
            <v xml:space="preserve">00/01 </v>
          </cell>
          <cell r="AQ3" t="str">
            <v xml:space="preserve">01/02 </v>
          </cell>
          <cell r="AR3" t="str">
            <v xml:space="preserve">02/03 </v>
          </cell>
          <cell r="AS3" t="str">
            <v xml:space="preserve">03/04 </v>
          </cell>
          <cell r="AT3" t="str">
            <v xml:space="preserve">04/05 </v>
          </cell>
          <cell r="AU3" t="str">
            <v xml:space="preserve">05/06 </v>
          </cell>
          <cell r="AV3" t="str">
            <v xml:space="preserve">06/07 </v>
          </cell>
          <cell r="AW3" t="str">
            <v xml:space="preserve">07/08 </v>
          </cell>
          <cell r="AX3" t="str">
            <v xml:space="preserve">08/09 </v>
          </cell>
          <cell r="AY3" t="str">
            <v xml:space="preserve">09/10 </v>
          </cell>
          <cell r="AZ3" t="str">
            <v xml:space="preserve">10/11 </v>
          </cell>
          <cell r="BA3" t="str">
            <v xml:space="preserve">11/12 </v>
          </cell>
          <cell r="BB3" t="str">
            <v xml:space="preserve">12/13 </v>
          </cell>
          <cell r="BC3" t="str">
            <v xml:space="preserve">13/14 </v>
          </cell>
          <cell r="BD3" t="str">
            <v xml:space="preserve">14/15 </v>
          </cell>
          <cell r="BE3" t="str">
            <v xml:space="preserve">15/16 </v>
          </cell>
          <cell r="BF3" t="str">
            <v xml:space="preserve">16/17 </v>
          </cell>
          <cell r="BG3" t="str">
            <v xml:space="preserve">17/18 </v>
          </cell>
          <cell r="BH3" t="str">
            <v xml:space="preserve">18/19 </v>
          </cell>
          <cell r="BI3" t="str">
            <v>19/20</v>
          </cell>
          <cell r="BJ3" t="str">
            <v>20/21</v>
          </cell>
          <cell r="BK3" t="str">
            <v xml:space="preserve">21/22 </v>
          </cell>
          <cell r="BL3" t="str">
            <v xml:space="preserve">22/23 </v>
          </cell>
          <cell r="BM3" t="str">
            <v xml:space="preserve">23/24 </v>
          </cell>
          <cell r="BN3" t="str">
            <v xml:space="preserve">24/25 </v>
          </cell>
          <cell r="BO3" t="str">
            <v>25/26</v>
          </cell>
          <cell r="BP3" t="str">
            <v>26/27</v>
          </cell>
          <cell r="BQ3" t="str">
            <v>27/28</v>
          </cell>
          <cell r="BR3" t="str">
            <v>28/29</v>
          </cell>
          <cell r="BS3" t="str">
            <v>29/30</v>
          </cell>
          <cell r="BT3" t="str">
            <v>30/31</v>
          </cell>
          <cell r="BU3" t="str">
            <v>31/32</v>
          </cell>
          <cell r="BV3" t="str">
            <v>32/33</v>
          </cell>
          <cell r="BW3" t="str">
            <v>33/34</v>
          </cell>
          <cell r="BX3" t="str">
            <v>34/35</v>
          </cell>
          <cell r="BY3" t="str">
            <v>35/36</v>
          </cell>
          <cell r="BZ3" t="str">
            <v>36/37</v>
          </cell>
          <cell r="CA3" t="str">
            <v>37/38</v>
          </cell>
          <cell r="CB3" t="str">
            <v>38/39</v>
          </cell>
          <cell r="CC3" t="str">
            <v>39/40</v>
          </cell>
          <cell r="CD3" t="str">
            <v>40/41</v>
          </cell>
          <cell r="CE3" t="str">
            <v>41/42</v>
          </cell>
          <cell r="CF3" t="str">
            <v>42/43</v>
          </cell>
          <cell r="CG3" t="str">
            <v>43/44</v>
          </cell>
          <cell r="CH3" t="str">
            <v>44/45</v>
          </cell>
          <cell r="CI3" t="str">
            <v>45/46</v>
          </cell>
          <cell r="CJ3" t="str">
            <v>46/47</v>
          </cell>
          <cell r="CK3" t="str">
            <v>47/48</v>
          </cell>
          <cell r="CL3" t="str">
            <v>48/49</v>
          </cell>
          <cell r="CM3" t="str">
            <v>49/50</v>
          </cell>
          <cell r="CN3" t="str">
            <v>50/51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 refreshError="1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Monthly Change Chart"/>
      <sheetName val="Food Expenditure Series"/>
      <sheetName val="Chart Data"/>
      <sheetName val="quarterly series"/>
      <sheetName val="Chart1"/>
      <sheetName val="Chart2"/>
      <sheetName val="World Macro Links"/>
      <sheetName val="Canadian GDP"/>
      <sheetName val="Canada Population"/>
      <sheetName val="Mexico GDP"/>
      <sheetName val="Mexico Population"/>
      <sheetName val="macrodata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C8">
            <v>1.4999999999999902E-2</v>
          </cell>
        </row>
        <row r="9">
          <cell r="C9">
            <v>1.5508792248231318E-2</v>
          </cell>
        </row>
        <row r="10">
          <cell r="C10">
            <v>1.5326733738143306E-2</v>
          </cell>
        </row>
        <row r="11">
          <cell r="C11">
            <v>1.5147336137451672E-2</v>
          </cell>
        </row>
        <row r="12">
          <cell r="C12">
            <v>1.4960694644814643E-2</v>
          </cell>
        </row>
        <row r="13">
          <cell r="C13">
            <v>1.4775088116109503E-2</v>
          </cell>
        </row>
        <row r="14">
          <cell r="C14">
            <v>1.4602017950613666E-2</v>
          </cell>
        </row>
        <row r="15">
          <cell r="C15">
            <v>1.4431432912842324E-2</v>
          </cell>
        </row>
        <row r="16">
          <cell r="C16">
            <v>1.4250738143847475E-2</v>
          </cell>
        </row>
        <row r="17">
          <cell r="C17">
            <v>1.4061495006649327E-2</v>
          </cell>
        </row>
        <row r="18">
          <cell r="C18">
            <v>1.3877345752218551E-2</v>
          </cell>
        </row>
        <row r="19">
          <cell r="C19">
            <v>1.3718124140362997E-2</v>
          </cell>
        </row>
      </sheetData>
      <sheetData sheetId="9"/>
      <sheetData sheetId="10">
        <row r="7">
          <cell r="F7">
            <v>3.4590395310928557E-2</v>
          </cell>
        </row>
        <row r="8">
          <cell r="F8">
            <v>2.8532792654703876E-2</v>
          </cell>
        </row>
        <row r="9">
          <cell r="F9">
            <v>2.3903647241149573E-2</v>
          </cell>
        </row>
        <row r="10">
          <cell r="F10">
            <v>2.0899863353394554E-2</v>
          </cell>
        </row>
        <row r="11">
          <cell r="F11">
            <v>1.926530247389513E-2</v>
          </cell>
        </row>
        <row r="12">
          <cell r="F12">
            <v>1.840047609660167E-2</v>
          </cell>
        </row>
      </sheetData>
      <sheetData sheetId="1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nada Seed Imports"/>
      <sheetName val="Canada Seed Exports"/>
      <sheetName val="Canada Meal Imports"/>
      <sheetName val="Canada Meal Exports"/>
      <sheetName val="Canada Oil Imports"/>
      <sheetName val="Canada Oil Exports"/>
      <sheetName val="Australia Seed Imports"/>
      <sheetName val="Australia Seed Exports"/>
      <sheetName val="Australia Meal Imports"/>
      <sheetName val="Australia Meal Exports"/>
      <sheetName val="Australia Oil Imports"/>
      <sheetName val="Australia Oil Exports"/>
      <sheetName val="China Seed Imports"/>
      <sheetName val="China Seed Exports"/>
      <sheetName val="China Meal Imports"/>
      <sheetName val="China Meal Exports"/>
      <sheetName val="China Oil Imports"/>
      <sheetName val="China Oil Exports"/>
      <sheetName val="EU Seed Imports"/>
      <sheetName val="EU Seed Exports"/>
      <sheetName val="EU Meal Imports"/>
      <sheetName val="EU Meal Exports"/>
      <sheetName val="EU Oil Imports"/>
      <sheetName val="EU Oil Exports"/>
      <sheetName val="Ukraine Seed Imports"/>
      <sheetName val="Ukraine Seed Exports"/>
      <sheetName val="Ukraine Meal Imports"/>
      <sheetName val="Ukraine Meal Exports"/>
      <sheetName val="Ukraine Oil Imports"/>
      <sheetName val="Ukraine Oil Exports"/>
      <sheetName val="Russia Seed Imports"/>
      <sheetName val="Russia Seed Exports"/>
      <sheetName val="Russia Meal Imports"/>
      <sheetName val="Russia Meal Exports"/>
      <sheetName val="Russia Oil Imports"/>
      <sheetName val="Russia Oil Exports"/>
      <sheetName val="Japan Seed Imports"/>
      <sheetName val="Japan Seed Exports"/>
      <sheetName val="Japan Meal Imports"/>
      <sheetName val="Japan Meal Exports"/>
      <sheetName val="Japan Oil Imports"/>
      <sheetName val="Japan Oil Exports"/>
      <sheetName val="India Seed Imports"/>
      <sheetName val="India Seed Exports"/>
      <sheetName val="India Meal Imports"/>
      <sheetName val="India Meal Exports"/>
      <sheetName val="India Oil Imports"/>
      <sheetName val="India Oil Exports"/>
      <sheetName val="Mexico Seed Imports"/>
      <sheetName val="Mexico Seed Exports"/>
      <sheetName val="Mexico Meal Imports"/>
      <sheetName val="Mexico Meal Exports"/>
      <sheetName val="Mexico Oil Imports"/>
      <sheetName val="Mexico Oil Exports"/>
      <sheetName val="Sheet7"/>
      <sheetName val="wldraptrade - HOBO"/>
    </sheetNames>
    <sheetDataSet>
      <sheetData sheetId="0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>
            <v>2.5190000000000001</v>
          </cell>
          <cell r="AT290">
            <v>1.972</v>
          </cell>
          <cell r="AU290">
            <v>4.0830000000000002</v>
          </cell>
          <cell r="AV290">
            <v>2.02</v>
          </cell>
          <cell r="AW290">
            <v>1.478</v>
          </cell>
          <cell r="AX290">
            <v>1.1319999999999999</v>
          </cell>
          <cell r="AY290">
            <v>1.181</v>
          </cell>
          <cell r="AZ290">
            <v>4.2690000000000001</v>
          </cell>
          <cell r="BA290">
            <v>3.754</v>
          </cell>
          <cell r="BB290">
            <v>3.5979999999999999</v>
          </cell>
          <cell r="BC290">
            <v>10.212</v>
          </cell>
          <cell r="BD290">
            <v>19.382000000000001</v>
          </cell>
          <cell r="BE290">
            <v>3.645</v>
          </cell>
          <cell r="BF290">
            <v>2.3929999999999998</v>
          </cell>
          <cell r="BG290">
            <v>2.637</v>
          </cell>
          <cell r="BH290">
            <v>21.879000000000001</v>
          </cell>
          <cell r="BI290">
            <v>3.4140000000000001</v>
          </cell>
          <cell r="BJ290">
            <v>20.183</v>
          </cell>
          <cell r="BK290">
            <v>2.0049999999999999</v>
          </cell>
          <cell r="BL290">
            <v>2.9820000000000002</v>
          </cell>
          <cell r="BM290">
            <v>8.6029999999999998</v>
          </cell>
          <cell r="BN290">
            <v>7.5780000000000003</v>
          </cell>
          <cell r="BO290">
            <v>10.430999999999999</v>
          </cell>
          <cell r="BP290">
            <v>29.210999999999999</v>
          </cell>
          <cell r="BQ290">
            <v>3.4359999999999999</v>
          </cell>
          <cell r="BR290">
            <v>4.673</v>
          </cell>
          <cell r="BS290">
            <v>4.42</v>
          </cell>
          <cell r="BT290">
            <v>3.4220000000000002</v>
          </cell>
          <cell r="BU290">
            <v>2.69</v>
          </cell>
          <cell r="BV290">
            <v>2.8029999999999999</v>
          </cell>
          <cell r="BW290">
            <v>23.702999999999999</v>
          </cell>
          <cell r="BX290">
            <v>23.58</v>
          </cell>
          <cell r="BY290">
            <v>10.387</v>
          </cell>
          <cell r="BZ290">
            <v>10.972</v>
          </cell>
          <cell r="CA290">
            <v>29.901</v>
          </cell>
          <cell r="CB290">
            <v>8.6669999999999998</v>
          </cell>
          <cell r="CC290">
            <v>9.9700000000000006</v>
          </cell>
          <cell r="CD290">
            <v>3.1190000000000002</v>
          </cell>
          <cell r="CE290">
            <v>7.585</v>
          </cell>
          <cell r="CF290">
            <v>15.930999999999999</v>
          </cell>
          <cell r="CG290">
            <v>10.1</v>
          </cell>
          <cell r="CH290">
            <v>1.0569999999999999</v>
          </cell>
          <cell r="CI290">
            <v>9.2629999999999999</v>
          </cell>
          <cell r="CJ290">
            <v>27.071000000000002</v>
          </cell>
          <cell r="CK290">
            <v>21.45</v>
          </cell>
          <cell r="CL290">
            <v>11.683999999999999</v>
          </cell>
          <cell r="CM290">
            <v>9.298</v>
          </cell>
          <cell r="CN290">
            <v>7.8550000000000004</v>
          </cell>
          <cell r="CO290">
            <v>6.1040000000000001</v>
          </cell>
          <cell r="CP290">
            <v>8.7059999999999995</v>
          </cell>
          <cell r="CQ290">
            <v>12.597</v>
          </cell>
          <cell r="CR290">
            <v>21.731000000000002</v>
          </cell>
          <cell r="CS290">
            <v>16.225999999999999</v>
          </cell>
          <cell r="CT290">
            <v>8.4930000000000003</v>
          </cell>
          <cell r="CU290">
            <v>6.8460000000000001</v>
          </cell>
          <cell r="CV290">
            <v>6.2439999999999998</v>
          </cell>
          <cell r="CW290">
            <v>13.629</v>
          </cell>
          <cell r="CX290">
            <v>19.53</v>
          </cell>
          <cell r="CY290">
            <v>16.221</v>
          </cell>
          <cell r="CZ290">
            <v>16.396000000000001</v>
          </cell>
          <cell r="DA290">
            <v>16.774999999999999</v>
          </cell>
          <cell r="DB290">
            <v>7.76</v>
          </cell>
          <cell r="DC290">
            <v>7.1509999999999998</v>
          </cell>
          <cell r="DD290">
            <v>6.1120000000000001</v>
          </cell>
          <cell r="DE290">
            <v>4.2889999999999997</v>
          </cell>
          <cell r="DF290">
            <v>2.488</v>
          </cell>
          <cell r="DG290">
            <v>7.6</v>
          </cell>
          <cell r="DH290">
            <v>11.675000000000001</v>
          </cell>
          <cell r="DI290">
            <v>45.591000000000001</v>
          </cell>
          <cell r="DJ290">
            <v>23.541</v>
          </cell>
          <cell r="DK290">
            <v>19.577999999999999</v>
          </cell>
          <cell r="DL290">
            <v>14.509</v>
          </cell>
          <cell r="DM290">
            <v>52.34</v>
          </cell>
          <cell r="DN290">
            <v>13.984999999999999</v>
          </cell>
          <cell r="DO290">
            <v>19.186</v>
          </cell>
          <cell r="DP290">
            <v>6</v>
          </cell>
          <cell r="DQ290">
            <v>6.9690000000000003</v>
          </cell>
          <cell r="DR290">
            <v>3.9870000000000001</v>
          </cell>
          <cell r="DS290">
            <v>7.0010000000000003</v>
          </cell>
          <cell r="DT290">
            <v>13.029</v>
          </cell>
          <cell r="DU290">
            <v>45.05</v>
          </cell>
          <cell r="DV290">
            <v>32.404000000000003</v>
          </cell>
          <cell r="DW290">
            <v>16.388159000000002</v>
          </cell>
          <cell r="DX290">
            <v>21.012142000000001</v>
          </cell>
          <cell r="DY290">
            <v>21.823195999999999</v>
          </cell>
          <cell r="DZ290">
            <v>15.629034000000001</v>
          </cell>
          <cell r="EA290">
            <v>15.233813</v>
          </cell>
          <cell r="EB290">
            <v>15.703844999999999</v>
          </cell>
          <cell r="EC290">
            <v>5.2668309999999998</v>
          </cell>
          <cell r="ED290">
            <v>9.9211670000000005</v>
          </cell>
          <cell r="EE290">
            <v>15.029641</v>
          </cell>
          <cell r="EF290">
            <v>12.638078</v>
          </cell>
          <cell r="EG290">
            <v>31.984366000000001</v>
          </cell>
          <cell r="EH290">
            <v>33.511615999999997</v>
          </cell>
          <cell r="EI290">
            <v>22.019358</v>
          </cell>
          <cell r="EJ290">
            <v>27.902021999999999</v>
          </cell>
          <cell r="EK290">
            <v>23.524591000000001</v>
          </cell>
          <cell r="EL290">
            <v>16.884723000000001</v>
          </cell>
          <cell r="EM290">
            <v>9.9401770000000003</v>
          </cell>
          <cell r="EN290">
            <v>19.137830000000001</v>
          </cell>
          <cell r="EO290">
            <v>15.256613</v>
          </cell>
          <cell r="EP290">
            <v>9.4711960000000008</v>
          </cell>
          <cell r="EQ290">
            <v>17.336451</v>
          </cell>
          <cell r="ER290">
            <v>18.828913</v>
          </cell>
          <cell r="ES290">
            <v>36.593187999999998</v>
          </cell>
          <cell r="ET290">
            <v>24.012637999999999</v>
          </cell>
          <cell r="EU290">
            <v>28.411259000000001</v>
          </cell>
          <cell r="EV290">
            <v>31.635002</v>
          </cell>
          <cell r="EW290">
            <v>28.524084999999999</v>
          </cell>
          <cell r="EX290">
            <v>21.650860000000002</v>
          </cell>
          <cell r="EY290">
            <v>19.266393999999998</v>
          </cell>
          <cell r="EZ290">
            <v>14.659291</v>
          </cell>
          <cell r="FA290">
            <v>5.3839829999999997</v>
          </cell>
          <cell r="FB290">
            <v>6.6124299999999998</v>
          </cell>
          <cell r="FC290">
            <v>7.0578329999999996</v>
          </cell>
          <cell r="FD290">
            <v>8.8210280000000001</v>
          </cell>
          <cell r="FE290">
            <v>32.176630000000003</v>
          </cell>
          <cell r="FF290">
            <v>13.886004</v>
          </cell>
          <cell r="FG290">
            <v>7.8981750000000002</v>
          </cell>
          <cell r="FH290">
            <v>8.7075220000000009</v>
          </cell>
          <cell r="FI290">
            <v>3.4281069999999998</v>
          </cell>
          <cell r="FJ290">
            <v>3.6299160000000001</v>
          </cell>
          <cell r="FK290">
            <v>6.9403309999999996</v>
          </cell>
          <cell r="FL290">
            <v>5.7674609999999999</v>
          </cell>
          <cell r="FM290">
            <v>7.3852679999999999</v>
          </cell>
          <cell r="FN290">
            <v>4.5650930000000001</v>
          </cell>
          <cell r="FO290">
            <v>4.3807090000000004</v>
          </cell>
          <cell r="FP290">
            <v>8.9938979999999997</v>
          </cell>
          <cell r="FQ290">
            <v>26.460455</v>
          </cell>
          <cell r="FR290">
            <v>12.913349</v>
          </cell>
          <cell r="FS290">
            <v>9.5402810000000002</v>
          </cell>
          <cell r="FT290">
            <v>8.3370149999999992</v>
          </cell>
          <cell r="FU290">
            <v>11.507559000000001</v>
          </cell>
          <cell r="FV290">
            <v>10.632758000000001</v>
          </cell>
          <cell r="FW290">
            <v>13.179926</v>
          </cell>
          <cell r="FX290">
            <v>5.3047089999999999</v>
          </cell>
          <cell r="FY290">
            <v>5.7718959999999999</v>
          </cell>
          <cell r="FZ290">
            <v>12.254906999999999</v>
          </cell>
          <cell r="GA290">
            <v>14.642597</v>
          </cell>
          <cell r="GB290">
            <v>17.406288</v>
          </cell>
          <cell r="GC290">
            <v>22.033562</v>
          </cell>
          <cell r="GD290">
            <v>13.100763000000001</v>
          </cell>
          <cell r="GE290">
            <v>17.268353999999999</v>
          </cell>
          <cell r="GF290">
            <v>19.695363</v>
          </cell>
          <cell r="GG290">
            <v>24.285285999999999</v>
          </cell>
          <cell r="GH290">
            <v>13.130158</v>
          </cell>
          <cell r="GI290">
            <v>19.571555</v>
          </cell>
          <cell r="GJ290">
            <v>11.016045</v>
          </cell>
          <cell r="GK290">
            <v>16.396761000000001</v>
          </cell>
          <cell r="GL290">
            <v>12.271796</v>
          </cell>
          <cell r="GM290">
            <v>16.838812000000001</v>
          </cell>
          <cell r="GN290">
            <v>14.90931</v>
          </cell>
          <cell r="GO290">
            <v>20.395520999999999</v>
          </cell>
          <cell r="GP290">
            <v>16.804472000000001</v>
          </cell>
          <cell r="GQ290">
            <v>14.870041000000001</v>
          </cell>
          <cell r="GR290">
            <v>21.560855</v>
          </cell>
          <cell r="GS290">
            <v>18.239812000000001</v>
          </cell>
          <cell r="GT290">
            <v>12.9549</v>
          </cell>
          <cell r="GU290">
            <v>17.388508000000002</v>
          </cell>
          <cell r="GV290">
            <v>15.40814</v>
          </cell>
          <cell r="GW290">
            <v>6.4077289999999998</v>
          </cell>
          <cell r="GX290">
            <v>11.311438000000001</v>
          </cell>
          <cell r="GY290">
            <v>8.5667419999999996</v>
          </cell>
          <cell r="GZ290">
            <v>3.4119929999999998</v>
          </cell>
          <cell r="HA290">
            <v>14.746702000000001</v>
          </cell>
          <cell r="HB290">
            <v>16.831689000000001</v>
          </cell>
          <cell r="HC290">
            <v>7.843197</v>
          </cell>
          <cell r="HD290">
            <v>5.7150530000000002</v>
          </cell>
          <cell r="HE290">
            <v>4.7398100000000003</v>
          </cell>
          <cell r="HF290">
            <v>6.9602009999999996</v>
          </cell>
          <cell r="HG290">
            <v>10.559848000000001</v>
          </cell>
          <cell r="HH290">
            <v>11.330318</v>
          </cell>
          <cell r="HI290">
            <v>4.8007960000000001</v>
          </cell>
          <cell r="HJ290">
            <v>15.827711000000001</v>
          </cell>
          <cell r="HK290">
            <v>17.756164999999999</v>
          </cell>
          <cell r="HL290">
            <v>22.772129</v>
          </cell>
          <cell r="HM290">
            <v>18.395910000000001</v>
          </cell>
          <cell r="HN290">
            <v>10.833079</v>
          </cell>
          <cell r="HO290">
            <v>10.751804999999999</v>
          </cell>
          <cell r="HP290">
            <v>7.018192</v>
          </cell>
          <cell r="HQ290">
            <v>7.7577920000000002</v>
          </cell>
          <cell r="HR290">
            <v>9.4440829999999991</v>
          </cell>
          <cell r="HS290">
            <v>6.1187969999999998</v>
          </cell>
          <cell r="HT290">
            <v>10.083093</v>
          </cell>
          <cell r="HU290">
            <v>4.7716649999999996</v>
          </cell>
          <cell r="HV290">
            <v>9.2953890000000001</v>
          </cell>
          <cell r="HW290">
            <v>10.611497999999999</v>
          </cell>
          <cell r="HX290">
            <v>16.115829000000002</v>
          </cell>
          <cell r="HY290">
            <v>48.174489999999999</v>
          </cell>
          <cell r="HZ290">
            <v>35.676442000000002</v>
          </cell>
          <cell r="IA290">
            <v>13.539558</v>
          </cell>
          <cell r="IB290">
            <v>14.680478000000001</v>
          </cell>
          <cell r="IC290">
            <v>15.731253000000001</v>
          </cell>
          <cell r="ID290">
            <v>13.460578999999999</v>
          </cell>
          <cell r="IE290">
            <v>21.793488</v>
          </cell>
          <cell r="IF290">
            <v>10.569772</v>
          </cell>
          <cell r="IG290">
            <v>10.357157000000001</v>
          </cell>
          <cell r="IH290">
            <v>12.338141999999999</v>
          </cell>
          <cell r="II290">
            <v>11.216016</v>
          </cell>
          <cell r="IJ290">
            <v>13.967323</v>
          </cell>
          <cell r="IK290">
            <v>15.580489</v>
          </cell>
          <cell r="IL290">
            <v>8.6831829999999997</v>
          </cell>
          <cell r="IM290">
            <v>6.604635</v>
          </cell>
          <cell r="IN290">
            <v>6.0377349999999996</v>
          </cell>
          <cell r="IO290">
            <v>9.0301159999999996</v>
          </cell>
          <cell r="IP290">
            <v>6.4012739999999999</v>
          </cell>
          <cell r="IQ290">
            <v>7.6550820000000002</v>
          </cell>
          <cell r="IR290">
            <v>6.9179750000000002</v>
          </cell>
          <cell r="IS290">
            <v>3.1244260000000001</v>
          </cell>
          <cell r="IT290">
            <v>1.5929759999999999</v>
          </cell>
          <cell r="IU290">
            <v>10.979863999999999</v>
          </cell>
          <cell r="IV290">
            <v>9.6756419999999999</v>
          </cell>
          <cell r="IW290">
            <v>34.433681</v>
          </cell>
          <cell r="IX290">
            <v>7.8377559999999997</v>
          </cell>
          <cell r="IY290">
            <v>24.462958</v>
          </cell>
          <cell r="IZ290">
            <v>5.085934</v>
          </cell>
          <cell r="JA290">
            <v>4.5032459999999999</v>
          </cell>
          <cell r="JB290">
            <v>5.3986010000000002</v>
          </cell>
          <cell r="JC290">
            <v>8.2418739999999993</v>
          </cell>
          <cell r="JD290">
            <v>5.4386739999999998</v>
          </cell>
          <cell r="JE290">
            <v>4.8106809999999998</v>
          </cell>
          <cell r="JF290">
            <v>6.1126259999999997</v>
          </cell>
          <cell r="JG290">
            <v>11.607048000000001</v>
          </cell>
          <cell r="JH290">
            <v>10.636317</v>
          </cell>
          <cell r="JI290">
            <v>5.8005589999999998</v>
          </cell>
          <cell r="JJ290">
            <v>3.971886</v>
          </cell>
          <cell r="JK290">
            <v>4.1092529999999998</v>
          </cell>
          <cell r="JL290">
            <v>4.6727439999999998</v>
          </cell>
          <cell r="JM290">
            <v>4.2867160000000002</v>
          </cell>
          <cell r="JN290">
            <v>5.6008950000000004</v>
          </cell>
          <cell r="JO290">
            <v>6.4800490000000002</v>
          </cell>
          <cell r="JP290">
            <v>7.210286</v>
          </cell>
          <cell r="JQ290">
            <v>3.7355299999999998</v>
          </cell>
          <cell r="JR290">
            <v>4.5262700000000002</v>
          </cell>
          <cell r="JS290">
            <v>5.051393</v>
          </cell>
          <cell r="JT290">
            <v>1.3112200000000001</v>
          </cell>
          <cell r="JU290">
            <v>7.8486830000000003</v>
          </cell>
          <cell r="JV290">
            <v>8.8385079999999991</v>
          </cell>
          <cell r="JW290">
            <v>8.7718830000000008</v>
          </cell>
          <cell r="JX290">
            <v>10.148668000000001</v>
          </cell>
          <cell r="JY290">
            <v>7.8735049999999998</v>
          </cell>
          <cell r="JZ290">
            <v>4.2399230000000001</v>
          </cell>
          <cell r="KA290">
            <v>3.3736229999999998</v>
          </cell>
          <cell r="KB290">
            <v>4.826454</v>
          </cell>
          <cell r="KC290">
            <v>3.9177680000000001</v>
          </cell>
          <cell r="KD290">
            <v>4.6025099999999997</v>
          </cell>
          <cell r="KE290">
            <v>10.833012999999999</v>
          </cell>
          <cell r="KF290">
            <v>6.799518</v>
          </cell>
          <cell r="KG290">
            <v>20.647770000000001</v>
          </cell>
          <cell r="KH290">
            <v>8.6603180000000002</v>
          </cell>
          <cell r="KI290">
            <v>3.5982069999999999</v>
          </cell>
          <cell r="KJ290">
            <v>12.482828</v>
          </cell>
          <cell r="KK290">
            <v>3.932801</v>
          </cell>
          <cell r="KL290">
            <v>5.4895500000000004</v>
          </cell>
          <cell r="KM290">
            <v>12.055948000000001</v>
          </cell>
          <cell r="KN290">
            <v>9.9956980000000009</v>
          </cell>
          <cell r="KO290">
            <v>9.3151220000000006</v>
          </cell>
          <cell r="KP290">
            <v>3.6901389999999998</v>
          </cell>
          <cell r="KQ290">
            <v>8.3106349999999996</v>
          </cell>
          <cell r="KR290">
            <v>3.3615339999999998</v>
          </cell>
          <cell r="KS290">
            <v>7.6171749999999996</v>
          </cell>
          <cell r="KT290">
            <v>12.031726000000001</v>
          </cell>
          <cell r="KU290">
            <v>5.5235159999999999</v>
          </cell>
          <cell r="KV290">
            <v>6.8085610000000001</v>
          </cell>
          <cell r="KW290">
            <v>4.3417289999999999</v>
          </cell>
          <cell r="KX290">
            <v>9.6085069999999995</v>
          </cell>
          <cell r="KY290">
            <v>8.8479609999999997</v>
          </cell>
          <cell r="KZ290">
            <v>7.1700710000000001</v>
          </cell>
          <cell r="LA290">
            <v>11.896000000000001</v>
          </cell>
          <cell r="LB290">
            <v>7.9560000000000004</v>
          </cell>
          <cell r="LC290">
            <v>9.2899999999999991</v>
          </cell>
          <cell r="LD290">
            <v>6.3680000000000003</v>
          </cell>
          <cell r="LE290">
            <v>9.9510000000000005</v>
          </cell>
          <cell r="LF290">
            <v>11.677</v>
          </cell>
          <cell r="LG290">
            <v>5.12</v>
          </cell>
          <cell r="LH290">
            <v>7.0439999999999996</v>
          </cell>
          <cell r="LI290">
            <v>9.1430000000000007</v>
          </cell>
          <cell r="LJ290">
            <v>6.883</v>
          </cell>
          <cell r="LK290">
            <v>6.3140000000000001</v>
          </cell>
          <cell r="LL290">
            <v>7.3230000000000004</v>
          </cell>
          <cell r="LM290">
            <v>9.8640000000000008</v>
          </cell>
          <cell r="LN290">
            <v>12.912000000000001</v>
          </cell>
          <cell r="LO290">
            <v>15.455</v>
          </cell>
          <cell r="LP290">
            <v>6.6970000000000001</v>
          </cell>
          <cell r="LQ290">
            <v>25.669</v>
          </cell>
          <cell r="LR290">
            <v>27.053999999999998</v>
          </cell>
          <cell r="LS290">
            <v>17.651</v>
          </cell>
          <cell r="LT290">
            <v>10.528</v>
          </cell>
          <cell r="LU290">
            <v>8.0787080000000007</v>
          </cell>
          <cell r="LV290">
            <v>6.3965740000000002</v>
          </cell>
          <cell r="LW290">
            <v>8.3439060000000005</v>
          </cell>
          <cell r="LX290">
            <v>9.7642910000000001</v>
          </cell>
          <cell r="LY290">
            <v>5.5236499999999999</v>
          </cell>
          <cell r="LZ290">
            <v>7.9325190000000001</v>
          </cell>
          <cell r="MA290">
            <v>13.164880999999999</v>
          </cell>
          <cell r="MB290">
            <v>12.154588</v>
          </cell>
          <cell r="MC290">
            <v>21.035772000000001</v>
          </cell>
          <cell r="MD290">
            <v>24.169175999999997</v>
          </cell>
          <cell r="ME290">
            <v>16.729112000000001</v>
          </cell>
          <cell r="MF290">
            <v>16.613558999999999</v>
          </cell>
          <cell r="MG290">
            <v>14.155555</v>
          </cell>
          <cell r="MH290">
            <v>12.393307999999999</v>
          </cell>
          <cell r="MI290">
            <v>11.009278</v>
          </cell>
          <cell r="MJ290">
            <v>4.9309940000000001</v>
          </cell>
          <cell r="MK290">
            <v>2.8902260000000002</v>
          </cell>
          <cell r="ML290">
            <v>7.4300079999999999</v>
          </cell>
          <cell r="MM290">
            <v>11.470510000000001</v>
          </cell>
          <cell r="MN290">
            <v>15.115287</v>
          </cell>
          <cell r="MO290">
            <v>14.202940999999999</v>
          </cell>
          <cell r="MP290">
            <v>17.878342</v>
          </cell>
          <cell r="MQ290">
            <v>8.7165099999999995</v>
          </cell>
          <cell r="MR290">
            <v>9.2245629999999998</v>
          </cell>
          <cell r="MS290">
            <v>14.144049000000001</v>
          </cell>
          <cell r="MT290">
            <v>6.5093569999999996</v>
          </cell>
          <cell r="MU290">
            <v>8.6659290000000002</v>
          </cell>
          <cell r="MV290">
            <v>5.2780519999999997</v>
          </cell>
          <cell r="MW290">
            <v>4.2857479999999999</v>
          </cell>
          <cell r="MX290">
            <v>11.666245</v>
          </cell>
          <cell r="MY290">
            <v>9.3652529999999992</v>
          </cell>
          <cell r="MZ290">
            <v>9.1616029999999995</v>
          </cell>
          <cell r="NA290">
            <v>15.521324999999999</v>
          </cell>
          <cell r="NB290">
            <v>11.851336</v>
          </cell>
          <cell r="NC290">
            <v>6.9820000000000002</v>
          </cell>
          <cell r="ND290">
            <v>15.928000000000001</v>
          </cell>
          <cell r="NE290">
            <v>9.5630000000000006</v>
          </cell>
          <cell r="NF290">
            <v>8.0269999999999992</v>
          </cell>
          <cell r="NG290">
            <v>14.311</v>
          </cell>
          <cell r="NH290">
            <v>4.0659999999999998</v>
          </cell>
          <cell r="NI290">
            <v>2.12</v>
          </cell>
          <cell r="NJ290">
            <v>3.4609999999999999</v>
          </cell>
          <cell r="NK290">
            <v>3.746</v>
          </cell>
          <cell r="NL290">
            <v>6.5289999999999999</v>
          </cell>
          <cell r="NM290">
            <v>15.962999999999999</v>
          </cell>
          <cell r="NN290">
            <v>27.297999999999998</v>
          </cell>
          <cell r="NO290">
            <v>17.443000000000001</v>
          </cell>
          <cell r="NP290">
            <v>15.926</v>
          </cell>
          <cell r="NQ290">
            <v>15.102</v>
          </cell>
          <cell r="NR290">
            <v>9.99</v>
          </cell>
          <cell r="NS290">
            <v>17.408999999999999</v>
          </cell>
          <cell r="NT290">
            <v>10.428000000000001</v>
          </cell>
          <cell r="NU290">
            <v>4.407</v>
          </cell>
          <cell r="NV290">
            <v>0.51600000000000001</v>
          </cell>
          <cell r="NW290">
            <v>10.346</v>
          </cell>
          <cell r="NX290">
            <v>53.264000000000003</v>
          </cell>
          <cell r="NY290">
            <v>20.872</v>
          </cell>
          <cell r="NZ290">
            <v>51.703000000000003</v>
          </cell>
          <cell r="OA290">
            <v>67.614999999999995</v>
          </cell>
          <cell r="OB290">
            <v>14.101686000000001</v>
          </cell>
          <cell r="OC290">
            <v>16.524139000000002</v>
          </cell>
          <cell r="OD290">
            <v>9.3097589999999997</v>
          </cell>
          <cell r="OE290">
            <v>13.780491</v>
          </cell>
          <cell r="OF290">
            <v>5.9783020000000002</v>
          </cell>
          <cell r="OG290">
            <v>5.2293979999999998</v>
          </cell>
          <cell r="OH290">
            <v>6.62812</v>
          </cell>
          <cell r="OI290">
            <v>11.126353</v>
          </cell>
          <cell r="OJ290">
            <v>10.930508</v>
          </cell>
          <cell r="OK290">
            <v>16.928083999999998</v>
          </cell>
          <cell r="OL290">
            <v>31.084437000000001</v>
          </cell>
          <cell r="OM290">
            <v>14.514627000000001</v>
          </cell>
          <cell r="ON290">
            <v>11.858972</v>
          </cell>
          <cell r="OO290">
            <v>13.424118999999999</v>
          </cell>
        </row>
      </sheetData>
      <sheetData sheetId="1">
        <row r="290">
          <cell r="AG290">
            <v>113.5</v>
          </cell>
          <cell r="AH290">
            <v>146.19999999999999</v>
          </cell>
          <cell r="AI290">
            <v>277.60000000000002</v>
          </cell>
          <cell r="AJ290">
            <v>382.4</v>
          </cell>
          <cell r="AK290">
            <v>413.5</v>
          </cell>
          <cell r="AL290">
            <v>304.39999999999998</v>
          </cell>
          <cell r="AM290">
            <v>265.60000000000002</v>
          </cell>
          <cell r="AN290">
            <v>385.9</v>
          </cell>
          <cell r="AO290">
            <v>352.1</v>
          </cell>
          <cell r="AP290">
            <v>288.39999999999998</v>
          </cell>
          <cell r="AQ290">
            <v>163.19999999999999</v>
          </cell>
          <cell r="AR290">
            <v>137</v>
          </cell>
          <cell r="AS290">
            <v>113.1</v>
          </cell>
          <cell r="AT290">
            <v>390.1</v>
          </cell>
          <cell r="AU290">
            <v>558.79999999999995</v>
          </cell>
          <cell r="AV290">
            <v>523.5</v>
          </cell>
          <cell r="AW290">
            <v>655.4</v>
          </cell>
          <cell r="AX290">
            <v>324.39999999999998</v>
          </cell>
          <cell r="AY290">
            <v>283.7</v>
          </cell>
          <cell r="AZ290">
            <v>250.1</v>
          </cell>
          <cell r="BA290">
            <v>298.60000000000002</v>
          </cell>
          <cell r="BB290">
            <v>186.1</v>
          </cell>
          <cell r="BC290">
            <v>134.5</v>
          </cell>
          <cell r="BD290">
            <v>166.8</v>
          </cell>
          <cell r="BE290">
            <v>143.30000000000001</v>
          </cell>
          <cell r="BF290">
            <v>167.2</v>
          </cell>
          <cell r="BG290">
            <v>465.9</v>
          </cell>
          <cell r="BH290">
            <v>329.4</v>
          </cell>
          <cell r="BI290">
            <v>222</v>
          </cell>
          <cell r="BJ290">
            <v>214.7</v>
          </cell>
          <cell r="BK290">
            <v>229</v>
          </cell>
          <cell r="BL290">
            <v>238.8</v>
          </cell>
          <cell r="BM290">
            <v>224.7</v>
          </cell>
          <cell r="BN290">
            <v>165.5</v>
          </cell>
          <cell r="BO290">
            <v>175.9</v>
          </cell>
          <cell r="BP290">
            <v>185.3</v>
          </cell>
          <cell r="BQ290">
            <v>201.4</v>
          </cell>
          <cell r="BR290">
            <v>194</v>
          </cell>
          <cell r="BS290">
            <v>251.8</v>
          </cell>
          <cell r="BT290">
            <v>345.3</v>
          </cell>
          <cell r="BU290">
            <v>173.1</v>
          </cell>
          <cell r="BV290">
            <v>181.8</v>
          </cell>
          <cell r="BW290">
            <v>174.5</v>
          </cell>
          <cell r="BX290">
            <v>173.8</v>
          </cell>
          <cell r="BY290">
            <v>168.4</v>
          </cell>
          <cell r="BZ290">
            <v>186</v>
          </cell>
          <cell r="CA290">
            <v>163</v>
          </cell>
          <cell r="CB290">
            <v>145.9</v>
          </cell>
          <cell r="CC290">
            <v>148.9</v>
          </cell>
          <cell r="CD290">
            <v>215.1</v>
          </cell>
          <cell r="CE290">
            <v>352.5</v>
          </cell>
          <cell r="CF290">
            <v>266.7</v>
          </cell>
          <cell r="CG290">
            <v>251.6</v>
          </cell>
          <cell r="CH290">
            <v>252.3</v>
          </cell>
          <cell r="CI290">
            <v>258.7</v>
          </cell>
          <cell r="CJ290">
            <v>244.7</v>
          </cell>
          <cell r="CK290">
            <v>253.4</v>
          </cell>
          <cell r="CL290">
            <v>206.4</v>
          </cell>
          <cell r="CM290">
            <v>192.3</v>
          </cell>
          <cell r="CN290">
            <v>161.5</v>
          </cell>
          <cell r="CO290">
            <v>152.6</v>
          </cell>
          <cell r="CP290">
            <v>492.2</v>
          </cell>
          <cell r="CQ290">
            <v>646</v>
          </cell>
          <cell r="CR290">
            <v>542.1</v>
          </cell>
          <cell r="CS290">
            <v>465.9</v>
          </cell>
          <cell r="CT290">
            <v>291.3</v>
          </cell>
          <cell r="CU290">
            <v>309.5</v>
          </cell>
          <cell r="CV290">
            <v>292.39999999999998</v>
          </cell>
          <cell r="CW290">
            <v>185.9</v>
          </cell>
          <cell r="CX290">
            <v>164.3</v>
          </cell>
          <cell r="CY290">
            <v>191.1</v>
          </cell>
          <cell r="CZ290">
            <v>145</v>
          </cell>
          <cell r="DA290">
            <v>134.5</v>
          </cell>
          <cell r="DB290">
            <v>309.39999999999998</v>
          </cell>
          <cell r="DC290">
            <v>564.6</v>
          </cell>
          <cell r="DD290">
            <v>625.6</v>
          </cell>
          <cell r="DE290">
            <v>574</v>
          </cell>
          <cell r="DF290">
            <v>331</v>
          </cell>
          <cell r="DG290">
            <v>290.60000000000002</v>
          </cell>
          <cell r="DH290">
            <v>210.2</v>
          </cell>
          <cell r="DI290">
            <v>144.5</v>
          </cell>
          <cell r="DJ290">
            <v>252.3</v>
          </cell>
          <cell r="DK290">
            <v>210.1</v>
          </cell>
          <cell r="DL290">
            <v>245.4</v>
          </cell>
          <cell r="DM290">
            <v>275.5</v>
          </cell>
          <cell r="DN290">
            <v>517.5</v>
          </cell>
          <cell r="DO290">
            <v>498.1</v>
          </cell>
          <cell r="DP290">
            <v>527.29999999999995</v>
          </cell>
          <cell r="DQ290">
            <v>319</v>
          </cell>
          <cell r="DR290">
            <v>364</v>
          </cell>
          <cell r="DS290">
            <v>358.4</v>
          </cell>
          <cell r="DT290">
            <v>562.6</v>
          </cell>
          <cell r="DU290">
            <v>523.79999999999995</v>
          </cell>
          <cell r="DV290">
            <v>305.60000000000002</v>
          </cell>
          <cell r="DW290">
            <v>286.8</v>
          </cell>
          <cell r="DX290">
            <v>228.9</v>
          </cell>
          <cell r="DY290">
            <v>110.6</v>
          </cell>
          <cell r="DZ290">
            <v>246.5</v>
          </cell>
          <cell r="EA290">
            <v>261.89999999999998</v>
          </cell>
          <cell r="EB290">
            <v>382.40948400000002</v>
          </cell>
          <cell r="EC290">
            <v>250.979536</v>
          </cell>
          <cell r="ED290">
            <v>146.16740300000001</v>
          </cell>
          <cell r="EE290">
            <v>261.21520700000002</v>
          </cell>
          <cell r="EF290">
            <v>189.92206300000001</v>
          </cell>
          <cell r="EG290">
            <v>134.69121799999999</v>
          </cell>
          <cell r="EH290">
            <v>196.447562</v>
          </cell>
          <cell r="EI290">
            <v>184.31985399999999</v>
          </cell>
          <cell r="EJ290">
            <v>152.87166099999999</v>
          </cell>
          <cell r="EK290">
            <v>110.12774899999999</v>
          </cell>
          <cell r="EL290">
            <v>76.544205000000005</v>
          </cell>
          <cell r="EM290">
            <v>302.92151999999999</v>
          </cell>
          <cell r="EN290">
            <v>271.65260999999998</v>
          </cell>
          <cell r="EO290">
            <v>250.428505</v>
          </cell>
          <cell r="EP290">
            <v>121.787031</v>
          </cell>
          <cell r="EQ290">
            <v>172.51758000000001</v>
          </cell>
          <cell r="ER290">
            <v>246.01043899999999</v>
          </cell>
          <cell r="ES290">
            <v>178.53846999999999</v>
          </cell>
          <cell r="ET290">
            <v>223.58157399999999</v>
          </cell>
          <cell r="EU290">
            <v>242.753333</v>
          </cell>
          <cell r="EV290">
            <v>224.64111600000001</v>
          </cell>
          <cell r="EW290">
            <v>211.52704900000001</v>
          </cell>
          <cell r="EX290">
            <v>298.39021300000002</v>
          </cell>
          <cell r="EY290">
            <v>515.68977199999995</v>
          </cell>
          <cell r="EZ290">
            <v>492.86450600000001</v>
          </cell>
          <cell r="FA290">
            <v>315.16768100000002</v>
          </cell>
          <cell r="FB290">
            <v>237.937141</v>
          </cell>
          <cell r="FC290">
            <v>244.574353</v>
          </cell>
          <cell r="FD290">
            <v>341.28031199999998</v>
          </cell>
          <cell r="FE290">
            <v>238.948116</v>
          </cell>
          <cell r="FF290">
            <v>279.38702699999999</v>
          </cell>
          <cell r="FG290">
            <v>295.362458</v>
          </cell>
          <cell r="FH290">
            <v>291.41341899999998</v>
          </cell>
          <cell r="FI290">
            <v>184.77349699999999</v>
          </cell>
          <cell r="FJ290">
            <v>101.709744</v>
          </cell>
          <cell r="FK290">
            <v>595.66783799999996</v>
          </cell>
          <cell r="FL290">
            <v>460.28234500000002</v>
          </cell>
          <cell r="FM290">
            <v>316.03582</v>
          </cell>
          <cell r="FN290">
            <v>215.27502100000001</v>
          </cell>
          <cell r="FO290">
            <v>224.96319700000001</v>
          </cell>
          <cell r="FP290">
            <v>313.01375999999999</v>
          </cell>
          <cell r="FQ290">
            <v>287.77479799999998</v>
          </cell>
          <cell r="FR290">
            <v>201.37343799999999</v>
          </cell>
          <cell r="FS290">
            <v>379.35928100000001</v>
          </cell>
          <cell r="FT290">
            <v>212.51667800000001</v>
          </cell>
          <cell r="FU290">
            <v>312.17252500000001</v>
          </cell>
          <cell r="FV290">
            <v>242.81326300000001</v>
          </cell>
          <cell r="FW290">
            <v>587.03059699999994</v>
          </cell>
          <cell r="FX290">
            <v>451.32727899999998</v>
          </cell>
          <cell r="FY290">
            <v>573.59171400000002</v>
          </cell>
          <cell r="FZ290">
            <v>354.79595799999998</v>
          </cell>
          <cell r="GA290">
            <v>441.02782000000002</v>
          </cell>
          <cell r="GB290">
            <v>610.96394899999996</v>
          </cell>
          <cell r="GC290">
            <v>453.89650699999999</v>
          </cell>
          <cell r="GD290">
            <v>552.74602800000002</v>
          </cell>
          <cell r="GE290">
            <v>306.76844199999999</v>
          </cell>
          <cell r="GF290">
            <v>523.47265600000003</v>
          </cell>
          <cell r="GG290">
            <v>424.325918</v>
          </cell>
          <cell r="GH290">
            <v>565.64646100000004</v>
          </cell>
          <cell r="GI290">
            <v>534.33498699999996</v>
          </cell>
          <cell r="GJ290">
            <v>435.16912000000002</v>
          </cell>
          <cell r="GK290">
            <v>348.65934800000002</v>
          </cell>
          <cell r="GL290">
            <v>528.27322100000004</v>
          </cell>
          <cell r="GM290">
            <v>362.07870700000001</v>
          </cell>
          <cell r="GN290">
            <v>498.14145200000002</v>
          </cell>
          <cell r="GO290">
            <v>378.43670900000001</v>
          </cell>
          <cell r="GP290">
            <v>522.48606500000005</v>
          </cell>
          <cell r="GQ290">
            <v>394.49078400000002</v>
          </cell>
          <cell r="GR290">
            <v>468.08643899999998</v>
          </cell>
          <cell r="GS290">
            <v>454.134885</v>
          </cell>
          <cell r="GT290">
            <v>501.446212</v>
          </cell>
          <cell r="GU290">
            <v>446.03441099999998</v>
          </cell>
          <cell r="GV290">
            <v>413.33984600000002</v>
          </cell>
          <cell r="GW290">
            <v>434.68042400000002</v>
          </cell>
          <cell r="GX290">
            <v>565.79446600000006</v>
          </cell>
          <cell r="GY290">
            <v>582.54880500000002</v>
          </cell>
          <cell r="GZ290">
            <v>657.93507799999998</v>
          </cell>
          <cell r="HA290">
            <v>461.69852500000002</v>
          </cell>
          <cell r="HB290">
            <v>452.537285</v>
          </cell>
          <cell r="HC290">
            <v>474.13353699999999</v>
          </cell>
          <cell r="HD290">
            <v>363.886864</v>
          </cell>
          <cell r="HE290">
            <v>470.34474399999999</v>
          </cell>
          <cell r="HF290">
            <v>593.40474099999994</v>
          </cell>
          <cell r="HG290">
            <v>716.45005700000002</v>
          </cell>
          <cell r="HH290">
            <v>722.77942700000006</v>
          </cell>
          <cell r="HI290">
            <v>606.51216799999997</v>
          </cell>
          <cell r="HJ290">
            <v>505.085669</v>
          </cell>
          <cell r="HK290">
            <v>628.34973000000002</v>
          </cell>
          <cell r="HL290">
            <v>682.41798300000005</v>
          </cell>
          <cell r="HM290">
            <v>886.928451</v>
          </cell>
          <cell r="HN290">
            <v>667.51485300000002</v>
          </cell>
          <cell r="HO290">
            <v>857.08851900000002</v>
          </cell>
          <cell r="HP290">
            <v>561.02302199999997</v>
          </cell>
          <cell r="HQ290">
            <v>442.48647799999998</v>
          </cell>
          <cell r="HR290">
            <v>422.53751199999999</v>
          </cell>
          <cell r="HS290">
            <v>813.72668599999997</v>
          </cell>
          <cell r="HT290">
            <v>770.44772399999999</v>
          </cell>
          <cell r="HU290">
            <v>441.518125</v>
          </cell>
          <cell r="HV290">
            <v>500.828641</v>
          </cell>
          <cell r="HW290">
            <v>567.93546300000003</v>
          </cell>
          <cell r="HX290">
            <v>848.43517199999997</v>
          </cell>
          <cell r="HY290">
            <v>549.16587200000004</v>
          </cell>
          <cell r="HZ290">
            <v>639.69403</v>
          </cell>
          <cell r="IA290">
            <v>586.525666</v>
          </cell>
          <cell r="IB290">
            <v>588.48916099999997</v>
          </cell>
          <cell r="IC290">
            <v>508.36305399999998</v>
          </cell>
          <cell r="ID290">
            <v>499.58695299999999</v>
          </cell>
          <cell r="IE290">
            <v>783.05396199999996</v>
          </cell>
          <cell r="IF290">
            <v>787.26696000000004</v>
          </cell>
          <cell r="IG290">
            <v>611.29526299999998</v>
          </cell>
          <cell r="IH290">
            <v>611.35976800000003</v>
          </cell>
          <cell r="II290">
            <v>687.32503899999995</v>
          </cell>
          <cell r="IJ290">
            <v>484.74519800000002</v>
          </cell>
          <cell r="IK290">
            <v>496.22864099999998</v>
          </cell>
          <cell r="IL290">
            <v>626.78988500000003</v>
          </cell>
          <cell r="IM290">
            <v>425.43799000000001</v>
          </cell>
          <cell r="IN290">
            <v>685.07817799999998</v>
          </cell>
          <cell r="IO290">
            <v>349.61062399999997</v>
          </cell>
          <cell r="IP290">
            <v>746.49910999999997</v>
          </cell>
          <cell r="IQ290">
            <v>1024.7288699999999</v>
          </cell>
          <cell r="IR290">
            <v>893.60285599999997</v>
          </cell>
          <cell r="IS290">
            <v>857.23701200000005</v>
          </cell>
          <cell r="IT290">
            <v>1038.207705</v>
          </cell>
          <cell r="IU290">
            <v>800.53860799999995</v>
          </cell>
          <cell r="IV290">
            <v>777.24617999999998</v>
          </cell>
          <cell r="IW290">
            <v>596.18282699999997</v>
          </cell>
          <cell r="IX290">
            <v>668.66014800000005</v>
          </cell>
          <cell r="IY290">
            <v>495.46883600000001</v>
          </cell>
          <cell r="IZ290">
            <v>447.19652600000001</v>
          </cell>
          <cell r="JA290">
            <v>368.87647500000003</v>
          </cell>
          <cell r="JB290">
            <v>712.64385100000004</v>
          </cell>
          <cell r="JC290">
            <v>1014.1142599999999</v>
          </cell>
          <cell r="JD290">
            <v>646.13953600000002</v>
          </cell>
          <cell r="JE290">
            <v>774.07770700000003</v>
          </cell>
          <cell r="JF290">
            <v>598.11027899999999</v>
          </cell>
          <cell r="JG290">
            <v>571.29491599999994</v>
          </cell>
          <cell r="JH290">
            <v>694.25126999999998</v>
          </cell>
          <cell r="JI290">
            <v>526.69472299999995</v>
          </cell>
          <cell r="JJ290">
            <v>590.04106200000001</v>
          </cell>
          <cell r="JK290">
            <v>248.34439699999999</v>
          </cell>
          <cell r="JL290">
            <v>365.23398099999997</v>
          </cell>
          <cell r="JM290">
            <v>264.63720699999999</v>
          </cell>
          <cell r="JN290">
            <v>504.34247399999998</v>
          </cell>
          <cell r="JO290">
            <v>1090.7438320000001</v>
          </cell>
          <cell r="JP290">
            <v>834.03896699999996</v>
          </cell>
          <cell r="JQ290">
            <v>680.25343599999997</v>
          </cell>
          <cell r="JR290">
            <v>651.87021200000004</v>
          </cell>
          <cell r="JS290">
            <v>564.09024899999997</v>
          </cell>
          <cell r="JT290">
            <v>925.14317200000005</v>
          </cell>
          <cell r="JU290">
            <v>975.46954500000004</v>
          </cell>
          <cell r="JV290">
            <v>960.72472600000003</v>
          </cell>
          <cell r="JW290">
            <v>1004.882101</v>
          </cell>
          <cell r="JX290">
            <v>718.34368400000005</v>
          </cell>
          <cell r="JY290">
            <v>847.17239600000005</v>
          </cell>
          <cell r="JZ290">
            <v>760.51888899999994</v>
          </cell>
          <cell r="KA290">
            <v>878.22725200000002</v>
          </cell>
          <cell r="KB290">
            <v>804.54064900000003</v>
          </cell>
          <cell r="KC290">
            <v>679.82888000000003</v>
          </cell>
          <cell r="KD290">
            <v>589.29073800000003</v>
          </cell>
          <cell r="KE290">
            <v>532.23337300000003</v>
          </cell>
          <cell r="KF290">
            <v>763.915345</v>
          </cell>
          <cell r="KG290">
            <v>913.05949799999996</v>
          </cell>
          <cell r="KH290">
            <v>848.64260300000001</v>
          </cell>
          <cell r="KI290">
            <v>710.13463400000001</v>
          </cell>
          <cell r="KJ290">
            <v>888.12853099999995</v>
          </cell>
          <cell r="KK290">
            <v>650.23563200000001</v>
          </cell>
          <cell r="KL290">
            <v>889.59222399999999</v>
          </cell>
          <cell r="KM290">
            <v>903.07665599999996</v>
          </cell>
          <cell r="KN290">
            <v>792.46041000000002</v>
          </cell>
          <cell r="KO290">
            <v>730.15055600000005</v>
          </cell>
          <cell r="KP290">
            <v>790.90723200000002</v>
          </cell>
          <cell r="KQ290">
            <v>754.20332599999995</v>
          </cell>
          <cell r="KR290">
            <v>1088.4043979999999</v>
          </cell>
          <cell r="KS290">
            <v>1071.6845579999999</v>
          </cell>
          <cell r="KT290">
            <v>931.27614600000004</v>
          </cell>
          <cell r="KU290">
            <v>848.88883099999998</v>
          </cell>
          <cell r="KV290">
            <v>831.56544399999996</v>
          </cell>
          <cell r="KW290">
            <v>642.68273499999998</v>
          </cell>
          <cell r="KX290">
            <v>761.35581400000001</v>
          </cell>
          <cell r="KY290">
            <v>765.55620199999998</v>
          </cell>
          <cell r="KZ290">
            <v>1077.4740959999999</v>
          </cell>
          <cell r="LA290">
            <v>1047.50063</v>
          </cell>
          <cell r="LB290">
            <v>1422.7934749999999</v>
          </cell>
          <cell r="LC290">
            <v>735.87581499999999</v>
          </cell>
          <cell r="LD290">
            <v>1066.3148120000001</v>
          </cell>
          <cell r="LE290">
            <v>972.566328</v>
          </cell>
          <cell r="LF290">
            <v>1026.203</v>
          </cell>
          <cell r="LG290">
            <v>741.6</v>
          </cell>
          <cell r="LH290">
            <v>660.68518600000004</v>
          </cell>
          <cell r="LI290">
            <v>688.968661</v>
          </cell>
          <cell r="LJ290">
            <v>861.79112699999996</v>
          </cell>
          <cell r="LK290">
            <v>1296.870003</v>
          </cell>
          <cell r="LL290">
            <v>889.331095</v>
          </cell>
          <cell r="LM290">
            <v>1176.1004640000001</v>
          </cell>
          <cell r="LN290">
            <v>1141.300387</v>
          </cell>
          <cell r="LO290">
            <v>558.79304400000001</v>
          </cell>
          <cell r="LP290">
            <v>842.73286199999995</v>
          </cell>
          <cell r="LQ290">
            <v>926.31479200000001</v>
          </cell>
          <cell r="LR290">
            <v>818.06337599999995</v>
          </cell>
          <cell r="LS290">
            <v>1024.7182230000001</v>
          </cell>
          <cell r="LT290">
            <v>623.37625400000002</v>
          </cell>
          <cell r="LU290">
            <v>584.04986299999996</v>
          </cell>
          <cell r="LV290">
            <v>583.30361700000003</v>
          </cell>
          <cell r="LW290">
            <v>1432.340228</v>
          </cell>
          <cell r="LX290">
            <v>831.87979900000005</v>
          </cell>
          <cell r="LY290">
            <v>943.11199999999997</v>
          </cell>
          <cell r="LZ290">
            <v>772.27522499999998</v>
          </cell>
          <cell r="MA290">
            <v>533.13558999999998</v>
          </cell>
          <cell r="MB290">
            <v>705.49570700000004</v>
          </cell>
          <cell r="MC290">
            <v>540.32136700000001</v>
          </cell>
          <cell r="MD290">
            <v>865.49735499999997</v>
          </cell>
          <cell r="ME290">
            <v>747.79380300000003</v>
          </cell>
          <cell r="MF290">
            <v>662.62237200000004</v>
          </cell>
          <cell r="MG290">
            <v>686.23253</v>
          </cell>
          <cell r="MH290">
            <v>400.934753</v>
          </cell>
          <cell r="MI290">
            <v>685.32881899999995</v>
          </cell>
          <cell r="MJ290">
            <v>914.16963799999996</v>
          </cell>
          <cell r="MK290">
            <v>736.73064499999998</v>
          </cell>
          <cell r="ML290">
            <v>837.69108000000006</v>
          </cell>
          <cell r="MM290">
            <v>783.96323299999995</v>
          </cell>
          <cell r="MN290">
            <v>1210.351868</v>
          </cell>
          <cell r="MO290">
            <v>1083.0137130000001</v>
          </cell>
          <cell r="MP290">
            <v>889.78652599999998</v>
          </cell>
          <cell r="MQ290">
            <v>822.59682599999996</v>
          </cell>
          <cell r="MR290">
            <v>990.34302700000001</v>
          </cell>
          <cell r="MS290">
            <v>835.45418700000005</v>
          </cell>
          <cell r="MT290">
            <v>966.67965200000003</v>
          </cell>
          <cell r="MU290">
            <v>1130.1650979999999</v>
          </cell>
          <cell r="MV290">
            <v>1251.1822669999999</v>
          </cell>
          <cell r="MW290">
            <v>979.80350899999996</v>
          </cell>
          <cell r="MX290">
            <v>984.55370700000003</v>
          </cell>
          <cell r="MY290">
            <v>850.32172700000001</v>
          </cell>
          <cell r="MZ290">
            <v>975.94002</v>
          </cell>
          <cell r="NA290">
            <v>658.03165300000001</v>
          </cell>
          <cell r="NB290">
            <v>724.54270399999996</v>
          </cell>
          <cell r="NC290">
            <v>708.49554499999999</v>
          </cell>
          <cell r="ND290">
            <v>523.58433500000001</v>
          </cell>
          <cell r="NE290">
            <v>244.36441199999999</v>
          </cell>
          <cell r="NF290">
            <v>270.80863599999998</v>
          </cell>
          <cell r="NG290">
            <v>1022.413848</v>
          </cell>
          <cell r="NH290">
            <v>811.80399999999997</v>
          </cell>
          <cell r="NI290">
            <v>580.61900000000003</v>
          </cell>
          <cell r="NJ290">
            <v>492.05200000000002</v>
          </cell>
          <cell r="NK290">
            <v>299.35599999999999</v>
          </cell>
          <cell r="NL290">
            <v>315.01499999999999</v>
          </cell>
          <cell r="NM290">
            <v>252.54400000000001</v>
          </cell>
          <cell r="NN290">
            <v>350.01799999999997</v>
          </cell>
          <cell r="NO290">
            <v>294.95299999999997</v>
          </cell>
          <cell r="NP290">
            <v>311.78899999999999</v>
          </cell>
          <cell r="NQ290">
            <v>111.411</v>
          </cell>
          <cell r="NR290">
            <v>230.66800000000001</v>
          </cell>
          <cell r="NS290">
            <v>1162.202</v>
          </cell>
          <cell r="NT290">
            <v>1133.9739999999999</v>
          </cell>
          <cell r="NU290">
            <v>710.69100000000003</v>
          </cell>
          <cell r="NV290">
            <v>752.89400000000001</v>
          </cell>
          <cell r="NW290">
            <v>773.82100000000003</v>
          </cell>
          <cell r="NX290">
            <v>928.41</v>
          </cell>
          <cell r="NY290">
            <v>681.07600000000002</v>
          </cell>
          <cell r="NZ290">
            <v>560.84900000000005</v>
          </cell>
          <cell r="OA290">
            <v>295.48099999999999</v>
          </cell>
          <cell r="OB290">
            <v>609.14099999999996</v>
          </cell>
          <cell r="OC290">
            <v>415.76</v>
          </cell>
          <cell r="OD290">
            <v>255.5</v>
          </cell>
          <cell r="OE290">
            <v>895.21199999999999</v>
          </cell>
          <cell r="OF290">
            <v>505.07900000000001</v>
          </cell>
          <cell r="OG290">
            <v>414.74933099999998</v>
          </cell>
          <cell r="OH290">
            <v>496.85025300000001</v>
          </cell>
          <cell r="OI290">
            <v>368.01751200000001</v>
          </cell>
          <cell r="OJ290">
            <v>616.065562</v>
          </cell>
          <cell r="OK290">
            <v>524.25961199999995</v>
          </cell>
          <cell r="OL290">
            <v>860.24035700000002</v>
          </cell>
          <cell r="OM290">
            <v>816.00372000000004</v>
          </cell>
          <cell r="ON290">
            <v>579.14895300000001</v>
          </cell>
          <cell r="OO290">
            <v>978.95120999999995</v>
          </cell>
          <cell r="OP290">
            <v>708.80726600000003</v>
          </cell>
          <cell r="OQ290">
            <v>1194.505261</v>
          </cell>
          <cell r="OR290">
            <v>866.52446399999997</v>
          </cell>
          <cell r="OS290">
            <v>654.34071800000004</v>
          </cell>
        </row>
      </sheetData>
      <sheetData sheetId="2">
        <row r="290"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>
            <v>0.03</v>
          </cell>
          <cell r="BJ290"/>
          <cell r="BK290"/>
          <cell r="BL290"/>
          <cell r="BM290">
            <v>0.02</v>
          </cell>
          <cell r="BN290"/>
          <cell r="BO290"/>
          <cell r="BP290"/>
          <cell r="BQ290">
            <v>0.02</v>
          </cell>
          <cell r="BR290">
            <v>8.5000000000000006E-2</v>
          </cell>
          <cell r="BS290"/>
          <cell r="BT290"/>
          <cell r="BU290"/>
          <cell r="BV290">
            <v>1.7999999999999999E-2</v>
          </cell>
          <cell r="BW290"/>
          <cell r="BX290">
            <v>1.9E-2</v>
          </cell>
          <cell r="BY290"/>
          <cell r="BZ290">
            <v>0.86299999999999999</v>
          </cell>
          <cell r="CA290">
            <v>4.8000000000000001E-2</v>
          </cell>
          <cell r="CB290">
            <v>2.3E-2</v>
          </cell>
          <cell r="CC290"/>
          <cell r="CD290">
            <v>0.71899999999999997</v>
          </cell>
          <cell r="CE290">
            <v>0.72799999999999998</v>
          </cell>
          <cell r="CF290"/>
          <cell r="CG290">
            <v>2.4590000000000001</v>
          </cell>
          <cell r="CH290">
            <v>0.82199999999999995</v>
          </cell>
          <cell r="CI290"/>
          <cell r="CJ290">
            <v>2.5999999999999999E-2</v>
          </cell>
          <cell r="CK290"/>
          <cell r="CL290">
            <v>7.4999999999999997E-2</v>
          </cell>
          <cell r="CM290">
            <v>0.06</v>
          </cell>
          <cell r="CN290"/>
          <cell r="CO290">
            <v>0.153</v>
          </cell>
          <cell r="CP290">
            <v>3.0459999999999998</v>
          </cell>
          <cell r="CQ290">
            <v>0.8</v>
          </cell>
          <cell r="CR290">
            <v>5.3999999999999999E-2</v>
          </cell>
          <cell r="CS290">
            <v>3.7999999999999999E-2</v>
          </cell>
          <cell r="CT290">
            <v>4.9000000000000002E-2</v>
          </cell>
          <cell r="CU290">
            <v>5.0999999999999997E-2</v>
          </cell>
          <cell r="CV290">
            <v>2.5000000000000001E-2</v>
          </cell>
          <cell r="CW290">
            <v>3.5999999999999997E-2</v>
          </cell>
          <cell r="CX290"/>
          <cell r="CY290">
            <v>0.245</v>
          </cell>
          <cell r="CZ290">
            <v>0.01</v>
          </cell>
          <cell r="DA290">
            <v>1.819</v>
          </cell>
          <cell r="DB290">
            <v>1.488</v>
          </cell>
          <cell r="DC290">
            <v>0.03</v>
          </cell>
          <cell r="DD290">
            <v>2.4E-2</v>
          </cell>
          <cell r="DE290">
            <v>0.01</v>
          </cell>
          <cell r="DF290"/>
          <cell r="DG290">
            <v>2.4E-2</v>
          </cell>
          <cell r="DH290">
            <v>1E-3</v>
          </cell>
          <cell r="DI290">
            <v>0.39700000000000002</v>
          </cell>
          <cell r="DJ290">
            <v>1.2E-2</v>
          </cell>
          <cell r="DK290">
            <v>0.01</v>
          </cell>
          <cell r="DL290">
            <v>7.6999999999999999E-2</v>
          </cell>
          <cell r="DM290">
            <v>5.5E-2</v>
          </cell>
          <cell r="DN290">
            <v>0.31900000000000001</v>
          </cell>
          <cell r="DO290">
            <v>0.309</v>
          </cell>
          <cell r="DP290">
            <v>3.6749999999999998</v>
          </cell>
          <cell r="DQ290">
            <v>3.7999999999999999E-2</v>
          </cell>
          <cell r="DR290">
            <v>0.02</v>
          </cell>
          <cell r="DS290">
            <v>8.6999999999999994E-2</v>
          </cell>
          <cell r="DT290">
            <v>4.7E-2</v>
          </cell>
          <cell r="DU290">
            <v>0.13600000000000001</v>
          </cell>
          <cell r="DV290">
            <v>6.3E-2</v>
          </cell>
          <cell r="DW290">
            <v>8.5000000000000006E-2</v>
          </cell>
          <cell r="DX290">
            <v>3.5000000000000003E-2</v>
          </cell>
          <cell r="DY290"/>
          <cell r="DZ290"/>
          <cell r="EA290">
            <v>0.25700000000000001</v>
          </cell>
          <cell r="EB290"/>
          <cell r="EC290">
            <v>0.47699999999999998</v>
          </cell>
          <cell r="ED290">
            <v>0.28399999999999997</v>
          </cell>
          <cell r="EE290"/>
          <cell r="EF290">
            <v>0.42499999999999999</v>
          </cell>
          <cell r="EG290">
            <v>0.30199999999999999</v>
          </cell>
          <cell r="EH290">
            <v>0.371</v>
          </cell>
          <cell r="EI290">
            <v>0.60899999999999999</v>
          </cell>
          <cell r="EJ290">
            <v>0.28299999999999997</v>
          </cell>
          <cell r="EK290">
            <v>0.186</v>
          </cell>
          <cell r="EL290"/>
          <cell r="EM290">
            <v>3.6999999999999998E-2</v>
          </cell>
          <cell r="EN290">
            <v>8.4000000000000005E-2</v>
          </cell>
          <cell r="EO290">
            <v>1.487E-3</v>
          </cell>
          <cell r="EP290">
            <v>6.7299999999999999E-4</v>
          </cell>
          <cell r="EQ290">
            <v>1.15E-4</v>
          </cell>
          <cell r="ER290">
            <v>0.15198999999999999</v>
          </cell>
          <cell r="ES290">
            <v>0.71985399999999999</v>
          </cell>
          <cell r="ET290">
            <v>0.84972099999999995</v>
          </cell>
          <cell r="EU290">
            <v>0.76590599999999998</v>
          </cell>
          <cell r="EV290">
            <v>2.9069999999999999E-3</v>
          </cell>
          <cell r="EW290">
            <v>0.124667</v>
          </cell>
          <cell r="EX290">
            <v>0.44877400000000001</v>
          </cell>
          <cell r="EY290">
            <v>4.6401899999999996</v>
          </cell>
          <cell r="EZ290">
            <v>6.7320729999999998</v>
          </cell>
          <cell r="FA290">
            <v>4.5830289999999998</v>
          </cell>
          <cell r="FB290">
            <v>0.55704200000000004</v>
          </cell>
          <cell r="FC290">
            <v>0.61625300000000005</v>
          </cell>
          <cell r="FD290">
            <v>0.55802799999999997</v>
          </cell>
          <cell r="FE290">
            <v>0.721943</v>
          </cell>
          <cell r="FF290">
            <v>0.71739299999999995</v>
          </cell>
          <cell r="FG290">
            <v>0.53236499999999998</v>
          </cell>
          <cell r="FH290">
            <v>0.47295599999999999</v>
          </cell>
          <cell r="FI290">
            <v>0.58497900000000003</v>
          </cell>
          <cell r="FJ290">
            <v>0.78178499999999995</v>
          </cell>
          <cell r="FK290">
            <v>0.11847299999999999</v>
          </cell>
          <cell r="FL290">
            <v>8.1839999999999996E-2</v>
          </cell>
          <cell r="FM290">
            <v>0.40447100000000002</v>
          </cell>
          <cell r="FN290"/>
          <cell r="FO290">
            <v>7.5215000000000004E-2</v>
          </cell>
          <cell r="FP290">
            <v>1.5049E-2</v>
          </cell>
          <cell r="FQ290"/>
          <cell r="FR290">
            <v>7.5475E-2</v>
          </cell>
          <cell r="FS290">
            <v>4.3810000000000002E-2</v>
          </cell>
          <cell r="FT290">
            <v>6.2351999999999998E-2</v>
          </cell>
          <cell r="FU290">
            <v>0.46446199999999999</v>
          </cell>
          <cell r="FV290">
            <v>0.20139899999999999</v>
          </cell>
          <cell r="FW290">
            <v>0.14622299999999999</v>
          </cell>
          <cell r="FX290">
            <v>3.2259000000000003E-2</v>
          </cell>
          <cell r="FY290">
            <v>8.3432000000000006E-2</v>
          </cell>
          <cell r="FZ290">
            <v>0.15287700000000001</v>
          </cell>
          <cell r="GA290">
            <v>5.9500999999999998E-2</v>
          </cell>
          <cell r="GB290">
            <v>0.21413599999999999</v>
          </cell>
          <cell r="GC290">
            <v>0.27367900000000001</v>
          </cell>
          <cell r="GD290">
            <v>4.6204000000000002E-2</v>
          </cell>
          <cell r="GE290">
            <v>2.5156000000000001E-2</v>
          </cell>
          <cell r="GF290"/>
          <cell r="GG290">
            <v>3.7206999999999997E-2</v>
          </cell>
          <cell r="GH290"/>
          <cell r="GI290">
            <v>9.1282000000000002E-2</v>
          </cell>
          <cell r="GJ290"/>
          <cell r="GK290">
            <v>2.8577000000000002E-2</v>
          </cell>
          <cell r="GL290"/>
          <cell r="GM290">
            <v>2.2679999999999999E-2</v>
          </cell>
          <cell r="GN290"/>
          <cell r="GO290">
            <v>4.9758999999999998E-2</v>
          </cell>
          <cell r="GP290">
            <v>0.10177600000000001</v>
          </cell>
          <cell r="GQ290">
            <v>4.5259999999999996E-3</v>
          </cell>
          <cell r="GR290">
            <v>2.724E-2</v>
          </cell>
          <cell r="GS290"/>
          <cell r="GT290">
            <v>0.03</v>
          </cell>
          <cell r="GU290"/>
          <cell r="GV290"/>
          <cell r="GW290"/>
          <cell r="GX290">
            <v>0.17874000000000001</v>
          </cell>
          <cell r="GY290"/>
          <cell r="GZ290"/>
          <cell r="HA290"/>
          <cell r="HB290">
            <v>0.36783399999999999</v>
          </cell>
          <cell r="HC290">
            <v>0.39746199999999998</v>
          </cell>
          <cell r="HD290">
            <v>0.232881</v>
          </cell>
          <cell r="HE290">
            <v>9.6868999999999997E-2</v>
          </cell>
          <cell r="HF290">
            <v>2.0847000000000001E-2</v>
          </cell>
          <cell r="HG290">
            <v>0.342142</v>
          </cell>
          <cell r="HH290">
            <v>1.0273650000000001</v>
          </cell>
          <cell r="HI290">
            <v>0.15088299999999999</v>
          </cell>
          <cell r="HJ290">
            <v>0.47791400000000001</v>
          </cell>
          <cell r="HK290">
            <v>0.11802</v>
          </cell>
          <cell r="HL290">
            <v>1.8090619999999999</v>
          </cell>
          <cell r="HM290">
            <v>0.17496900000000001</v>
          </cell>
          <cell r="HN290">
            <v>0.230715</v>
          </cell>
          <cell r="HO290">
            <v>0.20785600000000001</v>
          </cell>
          <cell r="HP290">
            <v>0.412242</v>
          </cell>
          <cell r="HQ290">
            <v>7.3901999999999995E-2</v>
          </cell>
          <cell r="HR290">
            <v>0.32380799999999998</v>
          </cell>
          <cell r="HS290">
            <v>1.2933809999999999</v>
          </cell>
          <cell r="HT290">
            <v>0.433479</v>
          </cell>
          <cell r="HU290">
            <v>0.71651100000000001</v>
          </cell>
          <cell r="HV290">
            <v>0.360815</v>
          </cell>
          <cell r="HW290">
            <v>0.81635199999999997</v>
          </cell>
          <cell r="HX290">
            <v>0.27802700000000002</v>
          </cell>
          <cell r="HY290">
            <v>0.16520799999999999</v>
          </cell>
          <cell r="HZ290">
            <v>5.1796000000000002E-2</v>
          </cell>
          <cell r="IA290">
            <v>1.0580000000000001E-2</v>
          </cell>
          <cell r="IB290">
            <v>2.2724999999999999E-2</v>
          </cell>
          <cell r="IC290">
            <v>4.2173000000000002E-2</v>
          </cell>
          <cell r="ID290">
            <v>1.8970000000000001E-2</v>
          </cell>
          <cell r="IE290"/>
          <cell r="IF290">
            <v>1.9886999999999998E-2</v>
          </cell>
          <cell r="IG290"/>
          <cell r="IH290">
            <v>2.3931999999999998E-2</v>
          </cell>
          <cell r="II290"/>
          <cell r="IJ290"/>
          <cell r="IK290"/>
          <cell r="IL290">
            <v>5.9275000000000001E-2</v>
          </cell>
          <cell r="IM290">
            <v>2.8013E-2</v>
          </cell>
          <cell r="IN290">
            <v>7.2846770000000003</v>
          </cell>
          <cell r="IO290">
            <v>3.9066339999999999</v>
          </cell>
          <cell r="IP290"/>
          <cell r="IQ290">
            <v>3.5180999999999997E-2</v>
          </cell>
          <cell r="IR290"/>
          <cell r="IS290">
            <v>4.3221999999999997E-2</v>
          </cell>
          <cell r="IT290">
            <v>3.0201880000000001</v>
          </cell>
          <cell r="IU290">
            <v>13.657069999999999</v>
          </cell>
          <cell r="IV290">
            <v>4.8724109999999996</v>
          </cell>
          <cell r="IW290"/>
          <cell r="IX290">
            <v>9.7E-5</v>
          </cell>
          <cell r="IY290">
            <v>6.6925999999999999E-2</v>
          </cell>
          <cell r="IZ290"/>
          <cell r="JA290">
            <v>6.7583780000000004</v>
          </cell>
          <cell r="JB290">
            <v>7.4543999999999999E-2</v>
          </cell>
          <cell r="JC290">
            <v>3.8849000000000002E-2</v>
          </cell>
          <cell r="JD290">
            <v>9.2156000000000002E-2</v>
          </cell>
          <cell r="JE290">
            <v>0.12842000000000001</v>
          </cell>
          <cell r="JF290">
            <v>1.4E-5</v>
          </cell>
          <cell r="JG290"/>
          <cell r="JH290"/>
          <cell r="JI290"/>
          <cell r="JJ290">
            <v>2.4000000000000001E-5</v>
          </cell>
          <cell r="JK290">
            <v>9.3999999999999994E-5</v>
          </cell>
          <cell r="JL290">
            <v>4.0176000000000003E-2</v>
          </cell>
          <cell r="JM290">
            <v>0.76922199999999996</v>
          </cell>
          <cell r="JN290">
            <v>1.0242420000000001</v>
          </cell>
          <cell r="JO290">
            <v>0.97635300000000003</v>
          </cell>
          <cell r="JP290">
            <v>0.92583000000000004</v>
          </cell>
          <cell r="JQ290">
            <v>1.2039759999999999</v>
          </cell>
          <cell r="JR290">
            <v>1.0221199999999999</v>
          </cell>
          <cell r="JS290">
            <v>0.851823</v>
          </cell>
          <cell r="JT290">
            <v>0.90366599999999997</v>
          </cell>
          <cell r="JU290">
            <v>1.091364</v>
          </cell>
          <cell r="JV290">
            <v>1.2505999999999999</v>
          </cell>
          <cell r="JW290">
            <v>0.75087400000000004</v>
          </cell>
          <cell r="JX290">
            <v>1.211605</v>
          </cell>
          <cell r="JY290">
            <v>0.893899</v>
          </cell>
          <cell r="JZ290">
            <v>0.65279100000000001</v>
          </cell>
          <cell r="KA290">
            <v>0.81094900000000003</v>
          </cell>
          <cell r="KB290">
            <v>0.81713800000000003</v>
          </cell>
          <cell r="KC290">
            <v>0.70976399999999995</v>
          </cell>
          <cell r="KD290">
            <v>0.26211400000000001</v>
          </cell>
          <cell r="KE290">
            <v>0.56663799999999998</v>
          </cell>
          <cell r="KF290">
            <v>1.0593520000000001</v>
          </cell>
          <cell r="KG290">
            <v>0.50695100000000004</v>
          </cell>
          <cell r="KH290">
            <v>0.75212299999999999</v>
          </cell>
          <cell r="KI290">
            <v>0.68733999999999995</v>
          </cell>
          <cell r="KJ290">
            <v>0.81434799999999996</v>
          </cell>
          <cell r="KK290">
            <v>1.4316329999999999</v>
          </cell>
          <cell r="KL290">
            <v>1.2619210000000001</v>
          </cell>
          <cell r="KM290">
            <v>1.2556970000000001</v>
          </cell>
          <cell r="KN290">
            <v>1.736796</v>
          </cell>
          <cell r="KO290">
            <v>1.679935</v>
          </cell>
          <cell r="KP290">
            <v>1.9325000000000001</v>
          </cell>
          <cell r="KQ290">
            <v>1.2395179999999999</v>
          </cell>
          <cell r="KR290">
            <v>1.235387</v>
          </cell>
          <cell r="KS290">
            <v>0.64197400000000004</v>
          </cell>
          <cell r="KT290">
            <v>0.96939200000000003</v>
          </cell>
          <cell r="KU290">
            <v>1.253638</v>
          </cell>
          <cell r="KV290">
            <v>1.3170010000000001</v>
          </cell>
          <cell r="KW290">
            <v>0.66243799999999997</v>
          </cell>
          <cell r="KX290">
            <v>0.257017</v>
          </cell>
          <cell r="KY290">
            <v>0.62441599999999997</v>
          </cell>
          <cell r="KZ290">
            <v>0.730657</v>
          </cell>
          <cell r="LA290">
            <v>0.10251300000000001</v>
          </cell>
          <cell r="LB290">
            <v>0.75538300000000003</v>
          </cell>
          <cell r="LC290">
            <v>0.51328399999999996</v>
          </cell>
          <cell r="LD290">
            <v>1.3326</v>
          </cell>
          <cell r="LE290">
            <v>1.205363</v>
          </cell>
          <cell r="LF290">
            <v>0.68043100000000001</v>
          </cell>
          <cell r="LG290">
            <v>0.977657</v>
          </cell>
          <cell r="LH290">
            <v>1.51718</v>
          </cell>
          <cell r="LI290">
            <v>1.679433</v>
          </cell>
          <cell r="LJ290">
            <v>1.779118</v>
          </cell>
          <cell r="LK290">
            <v>1.958896</v>
          </cell>
          <cell r="LL290">
            <v>1.8434090000000001</v>
          </cell>
          <cell r="LM290">
            <v>2.203039</v>
          </cell>
          <cell r="LN290">
            <v>1.3776390000000001</v>
          </cell>
          <cell r="LO290">
            <v>1.2866580000000001</v>
          </cell>
          <cell r="LP290">
            <v>0.96154399999999995</v>
          </cell>
          <cell r="LQ290">
            <v>1.0758160000000001</v>
          </cell>
          <cell r="LR290">
            <v>0.58560500000000004</v>
          </cell>
          <cell r="LS290">
            <v>2.024</v>
          </cell>
          <cell r="LT290">
            <v>2.0363419999999999</v>
          </cell>
          <cell r="LU290">
            <v>1.577183</v>
          </cell>
          <cell r="LV290">
            <v>1.484688</v>
          </cell>
          <cell r="LW290">
            <v>1.249746</v>
          </cell>
          <cell r="LX290">
            <v>1.845048</v>
          </cell>
          <cell r="LY290">
            <v>1.8566739999999999</v>
          </cell>
          <cell r="LZ290">
            <v>1.361299</v>
          </cell>
          <cell r="MA290">
            <v>0.96982000000000002</v>
          </cell>
          <cell r="MB290">
            <v>0.75812100000000004</v>
          </cell>
          <cell r="MC290">
            <v>0.53363000000000005</v>
          </cell>
          <cell r="MD290">
            <v>1.155877</v>
          </cell>
          <cell r="ME290">
            <v>0.78939000000000004</v>
          </cell>
          <cell r="MF290">
            <v>1.1204620000000001</v>
          </cell>
          <cell r="MG290">
            <v>0.47028799999999998</v>
          </cell>
          <cell r="MH290">
            <v>0.56269499999999995</v>
          </cell>
          <cell r="MI290">
            <v>0.936303</v>
          </cell>
          <cell r="MJ290">
            <v>0.57799999999999996</v>
          </cell>
          <cell r="MK290">
            <v>0.494724</v>
          </cell>
          <cell r="ML290">
            <v>0.471688</v>
          </cell>
          <cell r="MM290">
            <v>0.14574599999999999</v>
          </cell>
          <cell r="MN290">
            <v>0.462673</v>
          </cell>
          <cell r="MO290">
            <v>0.37343500000000002</v>
          </cell>
          <cell r="MP290">
            <v>0.19187100000000001</v>
          </cell>
          <cell r="MQ290">
            <v>0.102757</v>
          </cell>
          <cell r="MR290">
            <v>0.77090800000000004</v>
          </cell>
          <cell r="MS290">
            <v>0.232816</v>
          </cell>
          <cell r="MT290">
            <v>0.33366899999999999</v>
          </cell>
          <cell r="MU290">
            <v>0.49263600000000002</v>
          </cell>
          <cell r="MV290">
            <v>0.45608900000000002</v>
          </cell>
          <cell r="MW290">
            <v>0.24653700000000001</v>
          </cell>
          <cell r="MX290">
            <v>0.62291200000000002</v>
          </cell>
          <cell r="MY290">
            <v>0.224803</v>
          </cell>
          <cell r="MZ290">
            <v>0.29774499999999998</v>
          </cell>
          <cell r="NA290">
            <v>0.53355799999999998</v>
          </cell>
          <cell r="NB290">
            <v>0.238736</v>
          </cell>
          <cell r="NC290">
            <v>0.54329799999999995</v>
          </cell>
          <cell r="ND290">
            <v>0.57039899999999999</v>
          </cell>
          <cell r="NE290">
            <v>2.0485950000000002</v>
          </cell>
          <cell r="NF290">
            <v>0.72417600000000004</v>
          </cell>
          <cell r="NG290">
            <v>0.27384900000000001</v>
          </cell>
          <cell r="NH290">
            <v>0.28684900000000002</v>
          </cell>
          <cell r="NI290">
            <v>0.205899</v>
          </cell>
          <cell r="NJ290">
            <v>0.39194699999999999</v>
          </cell>
          <cell r="NK290">
            <v>0.28471299999999999</v>
          </cell>
          <cell r="NL290">
            <v>0.34367700000000001</v>
          </cell>
          <cell r="NM290">
            <v>3.0000000000000001E-6</v>
          </cell>
          <cell r="NN290">
            <v>3.0089000000000001E-2</v>
          </cell>
          <cell r="NO290"/>
          <cell r="NP290">
            <v>2.3E-5</v>
          </cell>
          <cell r="NQ290">
            <v>6.0000000000000002E-6</v>
          </cell>
          <cell r="NR290">
            <v>5.4434000000000003E-2</v>
          </cell>
          <cell r="NS290">
            <v>0.26400000000000001</v>
          </cell>
          <cell r="NT290">
            <v>5.6000000000000001E-2</v>
          </cell>
          <cell r="NU290">
            <v>1.1930000000000001</v>
          </cell>
          <cell r="NV290">
            <v>1.4319999999999999</v>
          </cell>
          <cell r="NW290">
            <v>1.734</v>
          </cell>
          <cell r="NX290">
            <v>1.1719999999999999</v>
          </cell>
          <cell r="NY290">
            <v>2.5270000000000001</v>
          </cell>
          <cell r="NZ290">
            <v>0.93799999999999994</v>
          </cell>
          <cell r="OA290">
            <v>0.42099999999999999</v>
          </cell>
          <cell r="OB290">
            <v>1.28</v>
          </cell>
          <cell r="OC290">
            <v>1.149</v>
          </cell>
          <cell r="OD290">
            <v>0.105</v>
          </cell>
          <cell r="OE290">
            <v>0.108</v>
          </cell>
          <cell r="OF290">
            <v>0.153</v>
          </cell>
          <cell r="OG290">
            <v>0.27100000000000002</v>
          </cell>
          <cell r="OH290">
            <v>0.11799999999999999</v>
          </cell>
          <cell r="OI290">
            <v>0</v>
          </cell>
          <cell r="OJ290">
            <v>0.38700000000000001</v>
          </cell>
          <cell r="OK290">
            <v>1.1499999999999999</v>
          </cell>
          <cell r="OL290">
            <v>1.637</v>
          </cell>
          <cell r="OM290">
            <v>1.4999999999999999E-2</v>
          </cell>
          <cell r="ON290">
            <v>0.13700000000000001</v>
          </cell>
          <cell r="OO290">
            <v>0</v>
          </cell>
          <cell r="OP290">
            <v>4.8000000000000001E-2</v>
          </cell>
          <cell r="OQ290">
            <v>8.0000000000000002E-3</v>
          </cell>
          <cell r="OR290">
            <v>1.9999999999999999E-6</v>
          </cell>
          <cell r="OS290">
            <v>0.62391600000000003</v>
          </cell>
          <cell r="OT290">
            <v>0.17564099999999999</v>
          </cell>
          <cell r="OU290">
            <v>8.4250000000000005E-2</v>
          </cell>
          <cell r="OV290">
            <v>6.9999999999999999E-6</v>
          </cell>
          <cell r="OW290">
            <v>2.9961000000000002E-2</v>
          </cell>
        </row>
      </sheetData>
      <sheetData sheetId="3">
        <row r="290"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>
            <v>94.683999999999997</v>
          </cell>
          <cell r="BI290">
            <v>89.341999999999999</v>
          </cell>
          <cell r="BJ290">
            <v>78.888999999999996</v>
          </cell>
          <cell r="BK290">
            <v>111.32</v>
          </cell>
          <cell r="BL290">
            <v>86.744</v>
          </cell>
          <cell r="BM290">
            <v>97.486000000000004</v>
          </cell>
          <cell r="BN290">
            <v>64.114999999999995</v>
          </cell>
          <cell r="BO290">
            <v>87.043999999999997</v>
          </cell>
          <cell r="BP290">
            <v>90.436000000000007</v>
          </cell>
          <cell r="BQ290">
            <v>126.185</v>
          </cell>
          <cell r="BR290">
            <v>102.012</v>
          </cell>
          <cell r="BS290">
            <v>105.40900000000001</v>
          </cell>
          <cell r="BT290">
            <v>82.65</v>
          </cell>
          <cell r="BU290">
            <v>104.175</v>
          </cell>
          <cell r="BV290">
            <v>98.361999999999995</v>
          </cell>
          <cell r="BW290">
            <v>108.914</v>
          </cell>
          <cell r="BX290">
            <v>129.18700000000001</v>
          </cell>
          <cell r="BY290">
            <v>81.072000000000003</v>
          </cell>
          <cell r="BZ290">
            <v>99.287999999999997</v>
          </cell>
          <cell r="CA290">
            <v>101.907</v>
          </cell>
          <cell r="CB290">
            <v>90.32</v>
          </cell>
          <cell r="CC290">
            <v>96.272999999999996</v>
          </cell>
          <cell r="CD290">
            <v>93.74</v>
          </cell>
          <cell r="CE290">
            <v>112.828</v>
          </cell>
          <cell r="CF290">
            <v>78.680999999999997</v>
          </cell>
          <cell r="CG290">
            <v>65.436999999999998</v>
          </cell>
          <cell r="CH290">
            <v>88.323999999999998</v>
          </cell>
          <cell r="CI290">
            <v>97.549000000000007</v>
          </cell>
          <cell r="CJ290">
            <v>77.018000000000001</v>
          </cell>
          <cell r="CK290">
            <v>79.626999999999995</v>
          </cell>
          <cell r="CL290">
            <v>105.652</v>
          </cell>
          <cell r="CM290">
            <v>86.363</v>
          </cell>
          <cell r="CN290">
            <v>103.209</v>
          </cell>
          <cell r="CO290">
            <v>125.545</v>
          </cell>
          <cell r="CP290">
            <v>96.29</v>
          </cell>
          <cell r="CQ290">
            <v>142.82300000000001</v>
          </cell>
          <cell r="CR290">
            <v>109.873</v>
          </cell>
          <cell r="CS290">
            <v>113.006</v>
          </cell>
          <cell r="CT290">
            <v>139.37100000000001</v>
          </cell>
          <cell r="CU290">
            <v>197.256</v>
          </cell>
          <cell r="CV290">
            <v>104.274</v>
          </cell>
          <cell r="CW290">
            <v>98.391000000000005</v>
          </cell>
          <cell r="CX290">
            <v>102.69199999999999</v>
          </cell>
          <cell r="CY290">
            <v>90.29</v>
          </cell>
          <cell r="CZ290">
            <v>126.47499999999999</v>
          </cell>
          <cell r="DA290">
            <v>103.008</v>
          </cell>
          <cell r="DB290">
            <v>128.97900000000001</v>
          </cell>
          <cell r="DC290">
            <v>115.50700000000001</v>
          </cell>
          <cell r="DD290">
            <v>126.46899999999999</v>
          </cell>
          <cell r="DE290">
            <v>110.9</v>
          </cell>
          <cell r="DF290">
            <v>115.48399999999999</v>
          </cell>
          <cell r="DG290">
            <v>91.284999999999997</v>
          </cell>
          <cell r="DH290">
            <v>83.393000000000001</v>
          </cell>
          <cell r="DI290">
            <v>91.617999999999995</v>
          </cell>
          <cell r="DJ290">
            <v>75.475999999999999</v>
          </cell>
          <cell r="DK290">
            <v>63.807000000000002</v>
          </cell>
          <cell r="DL290">
            <v>81.811000000000007</v>
          </cell>
          <cell r="DM290">
            <v>94.718000000000004</v>
          </cell>
          <cell r="DN290">
            <v>89.944000000000003</v>
          </cell>
          <cell r="DO290">
            <v>128.64400000000001</v>
          </cell>
          <cell r="DP290">
            <v>107.80500000000001</v>
          </cell>
          <cell r="DQ290">
            <v>88.686999999999998</v>
          </cell>
          <cell r="DR290">
            <v>98.44</v>
          </cell>
          <cell r="DS290">
            <v>79.338999999999999</v>
          </cell>
          <cell r="DT290">
            <v>113.09</v>
          </cell>
          <cell r="DU290">
            <v>104.839</v>
          </cell>
          <cell r="DV290">
            <v>87.941999999999993</v>
          </cell>
          <cell r="DW290">
            <v>96.031999999999996</v>
          </cell>
          <cell r="DX290">
            <v>90.986000000000004</v>
          </cell>
          <cell r="DY290">
            <v>101.828</v>
          </cell>
          <cell r="DZ290">
            <v>120.217</v>
          </cell>
          <cell r="EA290">
            <v>107.77</v>
          </cell>
          <cell r="EB290">
            <v>115.935</v>
          </cell>
          <cell r="EC290">
            <v>98.438000000000002</v>
          </cell>
          <cell r="ED290">
            <v>101.456</v>
          </cell>
          <cell r="EE290">
            <v>83.224000000000004</v>
          </cell>
          <cell r="EF290">
            <v>79.149000000000001</v>
          </cell>
          <cell r="EG290">
            <v>73.486999999999995</v>
          </cell>
          <cell r="EH290">
            <v>66.634</v>
          </cell>
          <cell r="EI290">
            <v>69.105000000000004</v>
          </cell>
          <cell r="EJ290">
            <v>70.378</v>
          </cell>
          <cell r="EK290">
            <v>82.292000000000002</v>
          </cell>
          <cell r="EL290">
            <v>81.498999999999995</v>
          </cell>
          <cell r="EM290">
            <v>76.572999999999993</v>
          </cell>
          <cell r="EN290">
            <v>57.189433000000001</v>
          </cell>
          <cell r="EO290">
            <v>60.423743000000002</v>
          </cell>
          <cell r="EP290">
            <v>47.408093999999998</v>
          </cell>
          <cell r="EQ290">
            <v>49.517536999999997</v>
          </cell>
          <cell r="ER290">
            <v>55.768939000000003</v>
          </cell>
          <cell r="ES290">
            <v>49.341926000000001</v>
          </cell>
          <cell r="ET290">
            <v>55.215009999999999</v>
          </cell>
          <cell r="EU290">
            <v>67.573509000000001</v>
          </cell>
          <cell r="EV290">
            <v>70.051177999999993</v>
          </cell>
          <cell r="EW290">
            <v>74.529972000000001</v>
          </cell>
          <cell r="EX290">
            <v>65.891492</v>
          </cell>
          <cell r="EY290">
            <v>60.087989</v>
          </cell>
          <cell r="EZ290">
            <v>48.291623000000001</v>
          </cell>
          <cell r="FA290">
            <v>52.12162</v>
          </cell>
          <cell r="FB290">
            <v>70.764381</v>
          </cell>
          <cell r="FC290">
            <v>72.933318</v>
          </cell>
          <cell r="FD290">
            <v>74.844085000000007</v>
          </cell>
          <cell r="FE290">
            <v>66.551900000000003</v>
          </cell>
          <cell r="FF290">
            <v>99.232933000000003</v>
          </cell>
          <cell r="FG290">
            <v>101.17678100000001</v>
          </cell>
          <cell r="FH290">
            <v>115.776318</v>
          </cell>
          <cell r="FI290">
            <v>134.482539</v>
          </cell>
          <cell r="FJ290">
            <v>123.441728</v>
          </cell>
          <cell r="FK290">
            <v>145.44227000000001</v>
          </cell>
          <cell r="FL290">
            <v>128.22437099999999</v>
          </cell>
          <cell r="FM290">
            <v>108.946529</v>
          </cell>
          <cell r="FN290">
            <v>147.38658100000001</v>
          </cell>
          <cell r="FO290">
            <v>148.14425600000001</v>
          </cell>
          <cell r="FP290">
            <v>140.02050199999999</v>
          </cell>
          <cell r="FQ290">
            <v>109.970039</v>
          </cell>
          <cell r="FR290">
            <v>129.571652</v>
          </cell>
          <cell r="FS290">
            <v>135.37134699999999</v>
          </cell>
          <cell r="FT290">
            <v>82.595549000000005</v>
          </cell>
          <cell r="FU290">
            <v>100.587034</v>
          </cell>
          <cell r="FV290">
            <v>124.38672699999999</v>
          </cell>
          <cell r="FW290">
            <v>111.349543</v>
          </cell>
          <cell r="FX290">
            <v>105.048064</v>
          </cell>
          <cell r="FY290">
            <v>115.892837</v>
          </cell>
          <cell r="FZ290">
            <v>132.38163499999999</v>
          </cell>
          <cell r="GA290">
            <v>101.11281099999999</v>
          </cell>
          <cell r="GB290">
            <v>113.13306900000001</v>
          </cell>
          <cell r="GC290">
            <v>95.856397000000001</v>
          </cell>
          <cell r="GD290">
            <v>124.71532999999999</v>
          </cell>
          <cell r="GE290">
            <v>121.62638</v>
          </cell>
          <cell r="GF290">
            <v>101.49379</v>
          </cell>
          <cell r="GG290">
            <v>131.67151200000001</v>
          </cell>
          <cell r="GH290">
            <v>127.302511</v>
          </cell>
          <cell r="GI290">
            <v>121.941029</v>
          </cell>
          <cell r="GJ290">
            <v>123.753218</v>
          </cell>
          <cell r="GK290">
            <v>126.57492999999999</v>
          </cell>
          <cell r="GL290">
            <v>123.80766</v>
          </cell>
          <cell r="GM290">
            <v>128.99672899999999</v>
          </cell>
          <cell r="GN290">
            <v>113.946674</v>
          </cell>
          <cell r="GO290">
            <v>131.58443</v>
          </cell>
          <cell r="GP290">
            <v>133.267684</v>
          </cell>
          <cell r="GQ290">
            <v>122.20493399999999</v>
          </cell>
          <cell r="GR290">
            <v>112.5532</v>
          </cell>
          <cell r="GS290">
            <v>141.882959</v>
          </cell>
          <cell r="GT290">
            <v>130.94070400000001</v>
          </cell>
          <cell r="GU290">
            <v>139.08730499999999</v>
          </cell>
          <cell r="GV290">
            <v>127.321066</v>
          </cell>
          <cell r="GW290">
            <v>101.21021</v>
          </cell>
          <cell r="GX290">
            <v>107.546223</v>
          </cell>
          <cell r="GY290">
            <v>130.18536900000001</v>
          </cell>
          <cell r="GZ290">
            <v>118.369815</v>
          </cell>
          <cell r="HA290">
            <v>122.61018300000001</v>
          </cell>
          <cell r="HB290">
            <v>128.229871</v>
          </cell>
          <cell r="HC290">
            <v>148.714099</v>
          </cell>
          <cell r="HD290">
            <v>138.915584</v>
          </cell>
          <cell r="HE290">
            <v>149.278009</v>
          </cell>
          <cell r="HF290">
            <v>164.96950200000001</v>
          </cell>
          <cell r="HG290">
            <v>150.17472100000001</v>
          </cell>
          <cell r="HH290">
            <v>159.183379</v>
          </cell>
          <cell r="HI290">
            <v>151.35332099999999</v>
          </cell>
          <cell r="HJ290">
            <v>175.60492199999999</v>
          </cell>
          <cell r="HK290">
            <v>159.46895699999999</v>
          </cell>
          <cell r="HL290">
            <v>153.36401599999999</v>
          </cell>
          <cell r="HM290">
            <v>141.90877900000001</v>
          </cell>
          <cell r="HN290">
            <v>160.27938800000001</v>
          </cell>
          <cell r="HO290">
            <v>142.298171</v>
          </cell>
          <cell r="HP290">
            <v>162.09540699999999</v>
          </cell>
          <cell r="HQ290">
            <v>174.82309900000001</v>
          </cell>
          <cell r="HR290">
            <v>164.87573</v>
          </cell>
          <cell r="HS290">
            <v>146.003883</v>
          </cell>
          <cell r="HT290">
            <v>177.45182800000001</v>
          </cell>
          <cell r="HU290">
            <v>150.038262</v>
          </cell>
          <cell r="HV290">
            <v>167.853588</v>
          </cell>
          <cell r="HW290">
            <v>169.23209</v>
          </cell>
          <cell r="HX290">
            <v>144.77334300000001</v>
          </cell>
          <cell r="HY290">
            <v>119.29481</v>
          </cell>
          <cell r="HZ290">
            <v>142.51084800000001</v>
          </cell>
          <cell r="IA290">
            <v>134.61650900000001</v>
          </cell>
          <cell r="IB290">
            <v>155.38357600000001</v>
          </cell>
          <cell r="IC290">
            <v>133.24027799999999</v>
          </cell>
          <cell r="ID290">
            <v>121.984835</v>
          </cell>
          <cell r="IE290">
            <v>134.50618399999999</v>
          </cell>
          <cell r="IF290">
            <v>139.73233400000001</v>
          </cell>
          <cell r="IG290">
            <v>182.28422699999999</v>
          </cell>
          <cell r="IH290">
            <v>172.34674999999999</v>
          </cell>
          <cell r="II290">
            <v>203.20162300000001</v>
          </cell>
          <cell r="IJ290">
            <v>150.075152</v>
          </cell>
          <cell r="IK290">
            <v>191.261662</v>
          </cell>
          <cell r="IL290">
            <v>207.90278000000001</v>
          </cell>
          <cell r="IM290">
            <v>211.848962</v>
          </cell>
          <cell r="IN290">
            <v>222.850269</v>
          </cell>
          <cell r="IO290">
            <v>233.141932</v>
          </cell>
          <cell r="IP290">
            <v>253.182974</v>
          </cell>
          <cell r="IQ290">
            <v>303.56742700000001</v>
          </cell>
          <cell r="IR290">
            <v>192.305194</v>
          </cell>
          <cell r="IS290">
            <v>279.80459999999999</v>
          </cell>
          <cell r="IT290">
            <v>215.12983600000001</v>
          </cell>
          <cell r="IU290">
            <v>317.90856100000002</v>
          </cell>
          <cell r="IV290">
            <v>262.40391799999998</v>
          </cell>
          <cell r="IW290">
            <v>257.66824300000002</v>
          </cell>
          <cell r="IX290">
            <v>246.36414500000001</v>
          </cell>
          <cell r="IY290">
            <v>255.12623099999999</v>
          </cell>
          <cell r="IZ290">
            <v>235.34784999999999</v>
          </cell>
          <cell r="JA290">
            <v>302.83283299999999</v>
          </cell>
          <cell r="JB290">
            <v>271.35297800000001</v>
          </cell>
          <cell r="JC290">
            <v>275.14895300000001</v>
          </cell>
          <cell r="JD290">
            <v>321.71715799999998</v>
          </cell>
          <cell r="JE290">
            <v>256.50003199999998</v>
          </cell>
          <cell r="JF290">
            <v>316.21353900000003</v>
          </cell>
          <cell r="JG290">
            <v>303.40193799999997</v>
          </cell>
          <cell r="JH290">
            <v>274.19142799999997</v>
          </cell>
          <cell r="JI290">
            <v>233.651014</v>
          </cell>
          <cell r="JJ290">
            <v>264.22853900000001</v>
          </cell>
          <cell r="JK290">
            <v>280.75936899999999</v>
          </cell>
          <cell r="JL290">
            <v>239.06740600000001</v>
          </cell>
          <cell r="JM290">
            <v>348.59456599999999</v>
          </cell>
          <cell r="JN290">
            <v>314.373402</v>
          </cell>
          <cell r="JO290">
            <v>293.72838200000001</v>
          </cell>
          <cell r="JP290">
            <v>327.23771199999999</v>
          </cell>
          <cell r="JQ290">
            <v>262.00623899999999</v>
          </cell>
          <cell r="JR290">
            <v>311.48735699999997</v>
          </cell>
          <cell r="JS290">
            <v>306.12723699999998</v>
          </cell>
          <cell r="JT290">
            <v>232.919927</v>
          </cell>
          <cell r="JU290">
            <v>238.336513</v>
          </cell>
          <cell r="JV290">
            <v>249.47890899999999</v>
          </cell>
          <cell r="JW290">
            <v>220.02245199999999</v>
          </cell>
          <cell r="JX290">
            <v>234.89281099999999</v>
          </cell>
          <cell r="JY290">
            <v>304.601181</v>
          </cell>
          <cell r="JZ290">
            <v>312.61508500000002</v>
          </cell>
          <cell r="KA290">
            <v>292.73257699999999</v>
          </cell>
          <cell r="KB290">
            <v>299.48211500000002</v>
          </cell>
          <cell r="KC290">
            <v>253.61268899999999</v>
          </cell>
          <cell r="KD290">
            <v>319.12508200000002</v>
          </cell>
          <cell r="KE290">
            <v>311.32697000000002</v>
          </cell>
          <cell r="KF290">
            <v>314.76734800000003</v>
          </cell>
          <cell r="KG290">
            <v>262.031543</v>
          </cell>
          <cell r="KH290">
            <v>296.04127799999998</v>
          </cell>
          <cell r="KI290">
            <v>275.49525499999999</v>
          </cell>
          <cell r="KJ290">
            <v>282.07570700000002</v>
          </cell>
          <cell r="KK290">
            <v>332.79247600000002</v>
          </cell>
          <cell r="KL290">
            <v>278.97171500000002</v>
          </cell>
          <cell r="KM290">
            <v>278.25643300000002</v>
          </cell>
          <cell r="KN290">
            <v>307.49928599999998</v>
          </cell>
          <cell r="KO290">
            <v>285.738606</v>
          </cell>
          <cell r="KP290">
            <v>320.08529299999998</v>
          </cell>
          <cell r="KQ290">
            <v>302.77833199999998</v>
          </cell>
          <cell r="KR290">
            <v>268.80201</v>
          </cell>
          <cell r="KS290">
            <v>345.48092800000001</v>
          </cell>
          <cell r="KT290">
            <v>353.60220399999997</v>
          </cell>
          <cell r="KU290">
            <v>299.04545100000001</v>
          </cell>
          <cell r="KV290">
            <v>258.43870600000002</v>
          </cell>
          <cell r="KW290">
            <v>380.86855500000001</v>
          </cell>
          <cell r="KX290">
            <v>308.534764</v>
          </cell>
          <cell r="KY290">
            <v>375.02089100000001</v>
          </cell>
          <cell r="KZ290">
            <v>318.83102200000002</v>
          </cell>
          <cell r="LA290">
            <v>325.79785700000002</v>
          </cell>
          <cell r="LB290">
            <v>363.92114199999997</v>
          </cell>
          <cell r="LC290">
            <v>356.743202</v>
          </cell>
          <cell r="LD290">
            <v>320.82605000000001</v>
          </cell>
          <cell r="LE290">
            <v>348.24378100000001</v>
          </cell>
          <cell r="LF290">
            <v>435.67284699999999</v>
          </cell>
          <cell r="LG290">
            <v>374.205107</v>
          </cell>
          <cell r="LH290">
            <v>384.076144</v>
          </cell>
          <cell r="LI290">
            <v>358.01726300000001</v>
          </cell>
          <cell r="LJ290">
            <v>389.37890700000003</v>
          </cell>
          <cell r="LK290">
            <v>396.58390000000003</v>
          </cell>
          <cell r="LL290">
            <v>409.92012299999999</v>
          </cell>
          <cell r="LM290">
            <v>353.300566</v>
          </cell>
          <cell r="LN290">
            <v>453.27808900000002</v>
          </cell>
          <cell r="LO290">
            <v>403.45529800000003</v>
          </cell>
          <cell r="LP290">
            <v>370.39994999999999</v>
          </cell>
          <cell r="LQ290">
            <v>362.81590399999999</v>
          </cell>
          <cell r="LR290">
            <v>357.69569200000001</v>
          </cell>
          <cell r="LS290">
            <v>319.24944900000003</v>
          </cell>
          <cell r="LT290">
            <v>353.75457399999999</v>
          </cell>
          <cell r="LU290">
            <v>399.31265000000002</v>
          </cell>
          <cell r="LV290">
            <v>348.06193200000001</v>
          </cell>
          <cell r="LW290">
            <v>410.08250800000002</v>
          </cell>
          <cell r="LX290">
            <v>405.09235000000001</v>
          </cell>
          <cell r="LY290">
            <v>304.06074699999999</v>
          </cell>
          <cell r="LZ290">
            <v>409.74049500000001</v>
          </cell>
          <cell r="MA290">
            <v>449.37487099999998</v>
          </cell>
          <cell r="MB290">
            <v>379.13263000000001</v>
          </cell>
          <cell r="MC290">
            <v>346.90399500000001</v>
          </cell>
          <cell r="MD290">
            <v>407.04099300000001</v>
          </cell>
          <cell r="ME290">
            <v>366.78831600000001</v>
          </cell>
          <cell r="MF290">
            <v>385.68877300000003</v>
          </cell>
          <cell r="MG290">
            <v>327.12044100000003</v>
          </cell>
          <cell r="MH290">
            <v>443.38272999999998</v>
          </cell>
          <cell r="MI290">
            <v>437.83600000000001</v>
          </cell>
          <cell r="MJ290">
            <v>390.27653600000002</v>
          </cell>
          <cell r="MK290">
            <v>283.04009200000002</v>
          </cell>
          <cell r="ML290">
            <v>403.77361200000001</v>
          </cell>
          <cell r="MM290">
            <v>393.58796000000001</v>
          </cell>
          <cell r="MN290">
            <v>406.08407</v>
          </cell>
          <cell r="MO290">
            <v>369.14506799999998</v>
          </cell>
          <cell r="MP290">
            <v>434.03285</v>
          </cell>
          <cell r="MQ290">
            <v>416.31071800000001</v>
          </cell>
          <cell r="MR290">
            <v>386.103228</v>
          </cell>
          <cell r="MS290">
            <v>374.58126199999998</v>
          </cell>
          <cell r="MT290">
            <v>417.85377899999997</v>
          </cell>
          <cell r="MU290">
            <v>430.21520400000003</v>
          </cell>
          <cell r="MV290">
            <v>405.05945600000001</v>
          </cell>
          <cell r="MW290">
            <v>339.69376699999998</v>
          </cell>
          <cell r="MX290">
            <v>424.00466299999999</v>
          </cell>
          <cell r="MY290">
            <v>463.44231300000001</v>
          </cell>
          <cell r="MZ290">
            <v>423.32000199999999</v>
          </cell>
          <cell r="NA290">
            <v>418.81640399999998</v>
          </cell>
          <cell r="NB290">
            <v>397.32183700000002</v>
          </cell>
          <cell r="NC290">
            <v>441.06532499999997</v>
          </cell>
          <cell r="ND290">
            <v>327.64871399999998</v>
          </cell>
          <cell r="NE290">
            <v>499.55519500000003</v>
          </cell>
          <cell r="NF290">
            <v>416.83390900000001</v>
          </cell>
          <cell r="NG290">
            <v>471.581951</v>
          </cell>
          <cell r="NH290">
            <v>442.510603</v>
          </cell>
          <cell r="NI290">
            <v>404.68217600000003</v>
          </cell>
          <cell r="NJ290">
            <v>549.45785000000001</v>
          </cell>
          <cell r="NK290">
            <v>446.54174599999999</v>
          </cell>
          <cell r="NL290">
            <v>396.49909300000002</v>
          </cell>
          <cell r="NM290">
            <v>463.08210800000001</v>
          </cell>
          <cell r="NN290">
            <v>393.65401700000001</v>
          </cell>
          <cell r="NO290">
            <v>363.32129900000001</v>
          </cell>
          <cell r="NP290">
            <v>359.662735</v>
          </cell>
          <cell r="NQ290">
            <v>432.23257999999998</v>
          </cell>
          <cell r="NR290">
            <v>331.42</v>
          </cell>
          <cell r="NS290">
            <v>414.26900000000001</v>
          </cell>
          <cell r="NT290">
            <v>323.685</v>
          </cell>
          <cell r="NU290">
            <v>355.74599999999998</v>
          </cell>
          <cell r="NV290">
            <v>461.00200000000001</v>
          </cell>
          <cell r="NW290">
            <v>419.15699999999998</v>
          </cell>
          <cell r="NX290">
            <v>319.86500000000001</v>
          </cell>
          <cell r="NY290">
            <v>350.73200000000003</v>
          </cell>
          <cell r="NZ290">
            <v>381.89499999999998</v>
          </cell>
          <cell r="OA290">
            <v>377.48700000000002</v>
          </cell>
          <cell r="OB290">
            <v>450.92899999999997</v>
          </cell>
          <cell r="OC290">
            <v>441.916</v>
          </cell>
          <cell r="OD290">
            <v>508.74599999999998</v>
          </cell>
          <cell r="OE290">
            <v>447.34100000000001</v>
          </cell>
          <cell r="OF290">
            <v>501.05</v>
          </cell>
          <cell r="OG290">
            <v>391.709</v>
          </cell>
          <cell r="OH290">
            <v>499.44099999999997</v>
          </cell>
          <cell r="OI290">
            <v>467.45299999999997</v>
          </cell>
          <cell r="OJ290">
            <v>433.18599999999998</v>
          </cell>
          <cell r="OK290">
            <v>309.78100000000001</v>
          </cell>
          <cell r="OL290">
            <v>478.59100000000001</v>
          </cell>
          <cell r="OM290">
            <v>497.44400000000002</v>
          </cell>
          <cell r="ON290">
            <v>464.911</v>
          </cell>
          <cell r="OO290">
            <v>485.33</v>
          </cell>
          <cell r="OP290">
            <v>410.85500000000002</v>
          </cell>
          <cell r="OQ290">
            <v>494.40358500000002</v>
          </cell>
          <cell r="OR290">
            <v>406.46980400000001</v>
          </cell>
          <cell r="OS290">
            <v>513.49281099999996</v>
          </cell>
          <cell r="OT290">
            <v>485.66311400000001</v>
          </cell>
          <cell r="OU290">
            <v>500.25009599999998</v>
          </cell>
          <cell r="OV290">
            <v>488.43839800000001</v>
          </cell>
        </row>
      </sheetData>
      <sheetData sheetId="4">
        <row r="290">
          <cell r="AB290">
            <v>20.073466000000003</v>
          </cell>
          <cell r="AC290">
            <v>19.603379</v>
          </cell>
          <cell r="AD290">
            <v>16.769153000000003</v>
          </cell>
          <cell r="AE290">
            <v>24.810000000000006</v>
          </cell>
          <cell r="AF290">
            <v>17.196406999999997</v>
          </cell>
          <cell r="AG290">
            <v>2.4363321628728361E-2</v>
          </cell>
          <cell r="AH290">
            <v>2.4994149198937225E-2</v>
          </cell>
          <cell r="AI290">
            <v>2.4946173523041591E-2</v>
          </cell>
          <cell r="AJ290">
            <v>2.4903164425814417E-2</v>
          </cell>
          <cell r="AK290">
            <v>2.4899065205825584E-2</v>
          </cell>
          <cell r="AL290">
            <v>2.4844376831233621E-2</v>
          </cell>
          <cell r="AM290">
            <v>2.5009450551545378E-2</v>
          </cell>
          <cell r="AN290">
            <v>2.502601741868072E-2</v>
          </cell>
          <cell r="AO290">
            <v>2.4961535417741244E-2</v>
          </cell>
          <cell r="AP290">
            <v>2.4949194981285068E-2</v>
          </cell>
          <cell r="BI290">
            <v>0.41799999999999998</v>
          </cell>
          <cell r="BJ290">
            <v>0.51400000000000001</v>
          </cell>
          <cell r="BK290">
            <v>1.163</v>
          </cell>
          <cell r="BL290">
            <v>7.9000000000000001E-2</v>
          </cell>
          <cell r="BM290">
            <v>0.14899999999999999</v>
          </cell>
          <cell r="BN290">
            <v>0.186</v>
          </cell>
          <cell r="BO290">
            <v>3.5999999999999997E-2</v>
          </cell>
          <cell r="BP290">
            <v>4.9180000000000001</v>
          </cell>
          <cell r="BQ290">
            <v>1.66</v>
          </cell>
          <cell r="BR290">
            <v>4.0060000000000002</v>
          </cell>
          <cell r="BS290">
            <v>0.151</v>
          </cell>
          <cell r="BT290">
            <v>0.121</v>
          </cell>
          <cell r="BU290">
            <v>10.375</v>
          </cell>
          <cell r="BV290">
            <v>0.34899999999999998</v>
          </cell>
          <cell r="BW290">
            <v>0.93500000000000005</v>
          </cell>
          <cell r="BX290">
            <v>1.2270000000000001</v>
          </cell>
          <cell r="BY290">
            <v>4.0250000000000004</v>
          </cell>
          <cell r="BZ290">
            <v>6.0060000000000002</v>
          </cell>
          <cell r="CA290">
            <v>0.29899999999999999</v>
          </cell>
          <cell r="CB290">
            <v>0.184</v>
          </cell>
          <cell r="CC290">
            <v>0.17199999999999999</v>
          </cell>
          <cell r="CD290">
            <v>3.72</v>
          </cell>
          <cell r="CE290">
            <v>12.217000000000001</v>
          </cell>
          <cell r="CF290">
            <v>8.0589999999999993</v>
          </cell>
          <cell r="CG290">
            <v>0.17399999999999999</v>
          </cell>
          <cell r="CH290">
            <v>3.0070000000000001</v>
          </cell>
          <cell r="CI290">
            <v>3.984</v>
          </cell>
          <cell r="CJ290">
            <v>5.6360000000000001</v>
          </cell>
          <cell r="CK290">
            <v>5.4569999999999999</v>
          </cell>
          <cell r="CL290">
            <v>1.3360000000000001</v>
          </cell>
          <cell r="CM290">
            <v>8.0510000000000002</v>
          </cell>
          <cell r="CN290">
            <v>6.6539999999999999</v>
          </cell>
          <cell r="CO290">
            <v>5.577</v>
          </cell>
          <cell r="CP290">
            <v>12.737</v>
          </cell>
          <cell r="CQ290">
            <v>7.5449999999999999</v>
          </cell>
          <cell r="CR290">
            <v>19.189</v>
          </cell>
          <cell r="CS290">
            <v>4.1269999999999998</v>
          </cell>
          <cell r="CT290">
            <v>0.23899999999999999</v>
          </cell>
          <cell r="CU290">
            <v>3.91</v>
          </cell>
          <cell r="CV290">
            <v>5.1349999999999998</v>
          </cell>
          <cell r="CW290">
            <v>0.50700000000000001</v>
          </cell>
          <cell r="CX290">
            <v>5.9580000000000002</v>
          </cell>
          <cell r="CY290">
            <v>4.5110000000000001</v>
          </cell>
          <cell r="CZ290">
            <v>0.83099999999999996</v>
          </cell>
          <cell r="DA290">
            <v>1.347</v>
          </cell>
          <cell r="DB290">
            <v>2.9260000000000002</v>
          </cell>
          <cell r="DC290">
            <v>0.44700000000000001</v>
          </cell>
          <cell r="DD290">
            <v>0.82599999999999996</v>
          </cell>
          <cell r="DE290">
            <v>0.34499999999999997</v>
          </cell>
          <cell r="DF290">
            <v>0.126</v>
          </cell>
          <cell r="DG290">
            <v>0.64500000000000002</v>
          </cell>
          <cell r="DH290">
            <v>0.22800000000000001</v>
          </cell>
          <cell r="DI290">
            <v>0.27600000000000002</v>
          </cell>
          <cell r="DJ290">
            <v>1.012</v>
          </cell>
          <cell r="DK290">
            <v>0.35</v>
          </cell>
          <cell r="DL290">
            <v>2.0609999999999999</v>
          </cell>
          <cell r="DM290">
            <v>4.01</v>
          </cell>
          <cell r="DN290">
            <v>10.47</v>
          </cell>
          <cell r="DO290">
            <v>5.8029999999999999</v>
          </cell>
          <cell r="DP290">
            <v>13.465</v>
          </cell>
          <cell r="DQ290">
            <v>8.1850000000000005</v>
          </cell>
          <cell r="DR290">
            <v>12.644</v>
          </cell>
          <cell r="DS290">
            <v>6.6390000000000002</v>
          </cell>
          <cell r="DT290">
            <v>15.683999999999999</v>
          </cell>
          <cell r="DU290">
            <v>11.7</v>
          </cell>
          <cell r="DV290">
            <v>10.044</v>
          </cell>
          <cell r="DW290">
            <v>0.81499999999999995</v>
          </cell>
          <cell r="DX290">
            <v>6.6980000000000004</v>
          </cell>
          <cell r="DY290">
            <v>4.9569999999999999</v>
          </cell>
          <cell r="DZ290">
            <v>4.2880000000000003</v>
          </cell>
          <cell r="EA290">
            <v>2.5990000000000002</v>
          </cell>
          <cell r="EB290">
            <v>5.6109999999999998</v>
          </cell>
          <cell r="EC290">
            <v>9.3079999999999998</v>
          </cell>
          <cell r="ED290">
            <v>0.432</v>
          </cell>
          <cell r="EE290">
            <v>3.1859999999999999</v>
          </cell>
          <cell r="EF290">
            <v>0.92200000000000004</v>
          </cell>
          <cell r="EG290">
            <v>0.72699999999999998</v>
          </cell>
          <cell r="EH290">
            <v>5.335</v>
          </cell>
          <cell r="EI290">
            <v>11.971</v>
          </cell>
          <cell r="EJ290">
            <v>7.1509999999999998</v>
          </cell>
          <cell r="EK290">
            <v>0.127</v>
          </cell>
          <cell r="EL290">
            <v>3.258</v>
          </cell>
          <cell r="EM290">
            <v>3.625</v>
          </cell>
          <cell r="EN290">
            <v>0.46600000000000003</v>
          </cell>
          <cell r="EO290">
            <v>3.0219399999999998</v>
          </cell>
          <cell r="EP290">
            <v>0.71038699999999999</v>
          </cell>
          <cell r="EQ290">
            <v>1.2465599999999999</v>
          </cell>
          <cell r="ER290">
            <v>1.370395</v>
          </cell>
          <cell r="ES290">
            <v>0.67981499999999995</v>
          </cell>
          <cell r="ET290">
            <v>4.6005599999999998</v>
          </cell>
          <cell r="EU290">
            <v>7.1453410000000002</v>
          </cell>
          <cell r="EV290">
            <v>0.83282400000000001</v>
          </cell>
          <cell r="EW290">
            <v>1.126754</v>
          </cell>
          <cell r="EX290">
            <v>1.493717</v>
          </cell>
          <cell r="EY290">
            <v>5.2621130000000003</v>
          </cell>
          <cell r="EZ290">
            <v>4.0135430000000003</v>
          </cell>
          <cell r="FA290">
            <v>5.2109569999999996</v>
          </cell>
          <cell r="FB290">
            <v>1.8303499999999999</v>
          </cell>
          <cell r="FC290">
            <v>1.1063780000000001</v>
          </cell>
          <cell r="FD290">
            <v>1.59266</v>
          </cell>
          <cell r="FE290">
            <v>2.357882</v>
          </cell>
          <cell r="FF290">
            <v>0.93662100000000004</v>
          </cell>
          <cell r="FG290">
            <v>1.310872</v>
          </cell>
          <cell r="FH290">
            <v>3.275579</v>
          </cell>
          <cell r="FI290">
            <v>1.491895</v>
          </cell>
          <cell r="FJ290">
            <v>1.331216</v>
          </cell>
          <cell r="FK290">
            <v>3.7397740000000002</v>
          </cell>
          <cell r="FL290">
            <v>3.9170769999999999</v>
          </cell>
          <cell r="FM290">
            <v>1.56559</v>
          </cell>
          <cell r="FN290">
            <v>1.5561160000000001</v>
          </cell>
          <cell r="FO290">
            <v>4.8288770000000003</v>
          </cell>
          <cell r="FP290">
            <v>9.7528369999999995</v>
          </cell>
          <cell r="FQ290">
            <v>2.188275</v>
          </cell>
          <cell r="FR290">
            <v>2.5422889999999998</v>
          </cell>
          <cell r="FS290">
            <v>1.683508</v>
          </cell>
          <cell r="FT290">
            <v>4.5162100000000001</v>
          </cell>
          <cell r="FU290">
            <v>10.918001</v>
          </cell>
          <cell r="FV290">
            <v>3.675227</v>
          </cell>
          <cell r="FW290">
            <v>2.6086070000000001</v>
          </cell>
          <cell r="FX290">
            <v>3.0499529999999999</v>
          </cell>
          <cell r="FY290">
            <v>4.3820649999999999</v>
          </cell>
          <cell r="FZ290">
            <v>9.0611870000000003</v>
          </cell>
          <cell r="GA290">
            <v>8.2744719999999994</v>
          </cell>
          <cell r="GB290">
            <v>9.4933519999999998</v>
          </cell>
          <cell r="GC290">
            <v>5.9489039999999997</v>
          </cell>
          <cell r="GD290">
            <v>1.9436089999999999</v>
          </cell>
          <cell r="GE290">
            <v>1.3932329999999999</v>
          </cell>
          <cell r="GF290">
            <v>1.0594619999999999</v>
          </cell>
          <cell r="GG290">
            <v>1.071861</v>
          </cell>
          <cell r="GH290">
            <v>1.0106310000000001</v>
          </cell>
          <cell r="GI290">
            <v>1.8648499999999999</v>
          </cell>
          <cell r="GJ290">
            <v>3.5875979999999998</v>
          </cell>
          <cell r="GK290">
            <v>1.4951719999999999</v>
          </cell>
          <cell r="GL290">
            <v>1.863524</v>
          </cell>
          <cell r="GM290">
            <v>9.7507509999999993</v>
          </cell>
          <cell r="GN290">
            <v>1.8754569999999999</v>
          </cell>
          <cell r="GO290">
            <v>9.1039300000000001</v>
          </cell>
          <cell r="GP290">
            <v>10.315852</v>
          </cell>
          <cell r="GQ290">
            <v>1.4732479999999999</v>
          </cell>
          <cell r="GR290">
            <v>9.8677700000000002</v>
          </cell>
          <cell r="GS290">
            <v>6.1749859999999996</v>
          </cell>
          <cell r="GT290">
            <v>9.3139289999999999</v>
          </cell>
          <cell r="GU290">
            <v>1.3373980000000001</v>
          </cell>
          <cell r="GV290">
            <v>12.662012000000001</v>
          </cell>
          <cell r="GW290">
            <v>16.019850999999999</v>
          </cell>
          <cell r="GX290">
            <v>11.558845</v>
          </cell>
          <cell r="GY290">
            <v>3.2777020000000001</v>
          </cell>
          <cell r="GZ290">
            <v>11.559646000000001</v>
          </cell>
          <cell r="HA290">
            <v>13.018226</v>
          </cell>
          <cell r="HB290">
            <v>20.749051000000001</v>
          </cell>
          <cell r="HC290">
            <v>20.625502999999998</v>
          </cell>
          <cell r="HD290">
            <v>8.5068669999999997</v>
          </cell>
          <cell r="HE290">
            <v>1.6218699999999999</v>
          </cell>
          <cell r="HF290">
            <v>1.5201819999999999</v>
          </cell>
          <cell r="HG290">
            <v>2.3795730000000002</v>
          </cell>
          <cell r="HH290">
            <v>1.166029</v>
          </cell>
          <cell r="HI290">
            <v>1.439953</v>
          </cell>
          <cell r="HJ290">
            <v>1.747314</v>
          </cell>
          <cell r="HK290">
            <v>2.6889759999999998</v>
          </cell>
          <cell r="HL290">
            <v>2.6351239999999998</v>
          </cell>
          <cell r="HM290">
            <v>3.089934</v>
          </cell>
          <cell r="HN290">
            <v>3.217695</v>
          </cell>
          <cell r="HO290">
            <v>5.5182260000000003</v>
          </cell>
          <cell r="HP290">
            <v>5.3501519999999996</v>
          </cell>
          <cell r="HQ290">
            <v>5.2467540000000001</v>
          </cell>
          <cell r="HR290">
            <v>3.891696</v>
          </cell>
          <cell r="HS290">
            <v>3.6792769999999999</v>
          </cell>
          <cell r="HT290">
            <v>2.781504</v>
          </cell>
          <cell r="HU290">
            <v>8.9071110000000004</v>
          </cell>
          <cell r="HV290">
            <v>12.331016</v>
          </cell>
          <cell r="HW290">
            <v>15.846256</v>
          </cell>
          <cell r="HX290">
            <v>15.865678000000001</v>
          </cell>
          <cell r="HY290">
            <v>9.3222039999999993</v>
          </cell>
          <cell r="HZ290">
            <v>12.103424</v>
          </cell>
          <cell r="IA290">
            <v>15.206951</v>
          </cell>
          <cell r="IB290">
            <v>20.116304</v>
          </cell>
          <cell r="IC290">
            <v>23.205029</v>
          </cell>
          <cell r="ID290">
            <v>5.6683149999999998</v>
          </cell>
          <cell r="IE290">
            <v>4.4463169999999996</v>
          </cell>
          <cell r="IF290">
            <v>5.8098280000000004</v>
          </cell>
          <cell r="IG290">
            <v>15.475490000000001</v>
          </cell>
          <cell r="IH290">
            <v>15.782788999999999</v>
          </cell>
          <cell r="II290">
            <v>17.833320000000001</v>
          </cell>
          <cell r="IJ290">
            <v>19.686782999999998</v>
          </cell>
          <cell r="IK290">
            <v>22.640481999999999</v>
          </cell>
          <cell r="IL290">
            <v>14.342854000000001</v>
          </cell>
          <cell r="IM290">
            <v>31.361781000000001</v>
          </cell>
          <cell r="IN290">
            <v>24.254176999999999</v>
          </cell>
          <cell r="IO290">
            <v>23.408811</v>
          </cell>
          <cell r="IP290">
            <v>25.885379</v>
          </cell>
          <cell r="IQ290">
            <v>23.264087</v>
          </cell>
          <cell r="IR290">
            <v>14.660261999999999</v>
          </cell>
          <cell r="IS290">
            <v>2.024664</v>
          </cell>
          <cell r="IT290">
            <v>1.5422800000000001</v>
          </cell>
          <cell r="IU290">
            <v>1.160364</v>
          </cell>
          <cell r="IV290">
            <v>1.544457</v>
          </cell>
          <cell r="IW290">
            <v>2.3477239999999999</v>
          </cell>
          <cell r="IX290">
            <v>1.775676</v>
          </cell>
          <cell r="IY290">
            <v>2.171008</v>
          </cell>
          <cell r="IZ290">
            <v>9.0638389999999998</v>
          </cell>
          <cell r="JA290">
            <v>12.017429999999999</v>
          </cell>
          <cell r="JB290">
            <v>19.869011</v>
          </cell>
          <cell r="JC290">
            <v>16.620286</v>
          </cell>
          <cell r="JD290">
            <v>7.9079870000000003</v>
          </cell>
          <cell r="JE290">
            <v>4.8589370000000001</v>
          </cell>
          <cell r="JF290">
            <v>6.8085180000000003</v>
          </cell>
          <cell r="JG290">
            <v>2.4491070000000001</v>
          </cell>
          <cell r="JH290">
            <v>2.138083</v>
          </cell>
          <cell r="JI290">
            <v>2.6521919999999999</v>
          </cell>
          <cell r="JJ290">
            <v>2.9682230000000001</v>
          </cell>
          <cell r="JK290">
            <v>4.6109309999999999</v>
          </cell>
          <cell r="JL290">
            <v>12.672465000000001</v>
          </cell>
          <cell r="JM290">
            <v>18.36646</v>
          </cell>
          <cell r="JN290">
            <v>28.071906999999999</v>
          </cell>
          <cell r="JO290">
            <v>28.287081000000001</v>
          </cell>
          <cell r="JP290">
            <v>27.713705000000001</v>
          </cell>
          <cell r="JQ290">
            <v>25.414791999999998</v>
          </cell>
          <cell r="JR290">
            <v>11.994227</v>
          </cell>
          <cell r="JS290">
            <v>9.0767670000000003</v>
          </cell>
          <cell r="JT290">
            <v>2.0560900000000002</v>
          </cell>
          <cell r="JU290">
            <v>2.2086109999999999</v>
          </cell>
          <cell r="JV290">
            <v>1.7337389999999999</v>
          </cell>
          <cell r="JW290">
            <v>2.3690959999999999</v>
          </cell>
          <cell r="JX290">
            <v>2.3765019999999999</v>
          </cell>
          <cell r="JY290">
            <v>11.675076000000001</v>
          </cell>
          <cell r="JZ290">
            <v>7.2975469999999998</v>
          </cell>
          <cell r="KA290">
            <v>2.6212430000000002</v>
          </cell>
          <cell r="KB290">
            <v>2.6126589999999998</v>
          </cell>
          <cell r="KC290">
            <v>9.7604480000000002</v>
          </cell>
          <cell r="KD290">
            <v>8.1340059999999994</v>
          </cell>
          <cell r="KE290">
            <v>12.454886</v>
          </cell>
          <cell r="KF290">
            <v>10.476246</v>
          </cell>
          <cell r="KG290">
            <v>8.1594850000000001</v>
          </cell>
          <cell r="KH290">
            <v>3.4014229999999999</v>
          </cell>
          <cell r="KI290">
            <v>3.7087180000000002</v>
          </cell>
          <cell r="KJ290">
            <v>4.5530249999999999</v>
          </cell>
          <cell r="KK290">
            <v>5.4930649999999996</v>
          </cell>
          <cell r="KL290">
            <v>3.7167690000000002</v>
          </cell>
          <cell r="KM290">
            <v>2.586214</v>
          </cell>
          <cell r="KN290">
            <v>2.156158</v>
          </cell>
          <cell r="KO290">
            <v>2.242445</v>
          </cell>
          <cell r="KP290">
            <v>1.5389440000000001</v>
          </cell>
          <cell r="KQ290">
            <v>2.0784060000000002</v>
          </cell>
          <cell r="KR290">
            <v>1.3953</v>
          </cell>
          <cell r="KS290">
            <v>2.3289010000000001</v>
          </cell>
          <cell r="KT290">
            <v>1.7075020000000001</v>
          </cell>
          <cell r="KU290">
            <v>2.2288109999999999</v>
          </cell>
          <cell r="KV290">
            <v>2.1508509999999998</v>
          </cell>
          <cell r="KW290">
            <v>7.9455220000000004</v>
          </cell>
          <cell r="KX290">
            <v>6.8761330000000003</v>
          </cell>
          <cell r="KY290">
            <v>7.3344170000000002</v>
          </cell>
          <cell r="KZ290">
            <v>2.5638390000000002</v>
          </cell>
          <cell r="LA290">
            <v>1.4718039999999999</v>
          </cell>
          <cell r="LB290">
            <v>1.2200439999999999</v>
          </cell>
          <cell r="LC290">
            <v>0.75314099999999995</v>
          </cell>
          <cell r="LD290">
            <v>0.89492099999999997</v>
          </cell>
          <cell r="LE290">
            <v>0.89088599999999996</v>
          </cell>
          <cell r="LF290">
            <v>4.7418579999999997</v>
          </cell>
          <cell r="LG290">
            <v>8.9041320000000006</v>
          </cell>
          <cell r="LH290">
            <v>7.1886359999999998</v>
          </cell>
          <cell r="LI290">
            <v>9.7748439999999999</v>
          </cell>
          <cell r="LJ290">
            <v>9.8291210000000007</v>
          </cell>
          <cell r="LK290">
            <v>11.208498000000001</v>
          </cell>
          <cell r="LL290">
            <v>5.658563</v>
          </cell>
          <cell r="LM290">
            <v>2.9679980000000001</v>
          </cell>
          <cell r="LN290">
            <v>0.99128899999999998</v>
          </cell>
          <cell r="LO290">
            <v>1.8375239999999999</v>
          </cell>
          <cell r="LP290">
            <v>1.457244</v>
          </cell>
          <cell r="LQ290">
            <v>1.100795</v>
          </cell>
          <cell r="LR290">
            <v>1.243328</v>
          </cell>
          <cell r="LS290">
            <v>1.2270000000000001</v>
          </cell>
          <cell r="LT290">
            <v>1.278</v>
          </cell>
          <cell r="LU290">
            <v>1.603793</v>
          </cell>
          <cell r="LV290">
            <v>1.3754409999999999</v>
          </cell>
          <cell r="LW290">
            <v>1.5539510000000001</v>
          </cell>
          <cell r="LX290">
            <v>0.98496600000000001</v>
          </cell>
          <cell r="LY290">
            <v>0.97761200000000004</v>
          </cell>
          <cell r="LZ290">
            <v>1.579269</v>
          </cell>
          <cell r="MA290">
            <v>1.2435959999999999</v>
          </cell>
          <cell r="MB290">
            <v>0.754525</v>
          </cell>
          <cell r="MC290">
            <v>1.2171449999999999</v>
          </cell>
          <cell r="MD290">
            <v>0.98382199999999997</v>
          </cell>
          <cell r="ME290">
            <v>0.92223999999999995</v>
          </cell>
          <cell r="MF290">
            <v>1.2122299999999999</v>
          </cell>
          <cell r="MG290">
            <v>1.287819</v>
          </cell>
          <cell r="MH290">
            <v>1.2858210000000001</v>
          </cell>
          <cell r="MI290">
            <v>1.5792550000000001</v>
          </cell>
          <cell r="MJ290">
            <v>1.6519999999999999</v>
          </cell>
          <cell r="MK290">
            <v>1.290532</v>
          </cell>
          <cell r="ML290">
            <v>1.5549109999999999</v>
          </cell>
          <cell r="MM290">
            <v>1.4631799999999999</v>
          </cell>
          <cell r="MN290">
            <v>1.7627949999999999</v>
          </cell>
          <cell r="MO290">
            <v>1.24031</v>
          </cell>
          <cell r="MP290">
            <v>0.98991099999999999</v>
          </cell>
          <cell r="MQ290">
            <v>0.98804800000000004</v>
          </cell>
          <cell r="MR290">
            <v>1.5441929999999999</v>
          </cell>
          <cell r="MS290">
            <v>1.994963</v>
          </cell>
          <cell r="MT290">
            <v>1.3787739999999999</v>
          </cell>
          <cell r="MU290">
            <v>1.515898</v>
          </cell>
          <cell r="MV290">
            <v>1.569364</v>
          </cell>
          <cell r="MW290">
            <v>2.2354880000000001</v>
          </cell>
          <cell r="MX290">
            <v>1.109542</v>
          </cell>
          <cell r="MY290">
            <v>1.52413</v>
          </cell>
          <cell r="MZ290">
            <v>1.4681839999999999</v>
          </cell>
          <cell r="NA290">
            <v>1.429765</v>
          </cell>
          <cell r="NB290">
            <v>1.542036</v>
          </cell>
          <cell r="NC290">
            <v>2.3262499999999999</v>
          </cell>
          <cell r="ND290">
            <v>2.0647730000000002</v>
          </cell>
          <cell r="NE290">
            <v>1.909262</v>
          </cell>
          <cell r="NF290">
            <v>1.5631029999999999</v>
          </cell>
          <cell r="NG290">
            <v>1.623858</v>
          </cell>
          <cell r="NH290">
            <v>1.1466829999999999</v>
          </cell>
          <cell r="NI290">
            <v>1.6560490000000001</v>
          </cell>
          <cell r="NJ290">
            <v>1.492872</v>
          </cell>
          <cell r="NK290">
            <v>1.503493</v>
          </cell>
          <cell r="NL290">
            <v>1.35487</v>
          </cell>
          <cell r="NM290">
            <v>1.49281</v>
          </cell>
          <cell r="NN290">
            <v>1.807545</v>
          </cell>
          <cell r="NO290">
            <v>1.60642</v>
          </cell>
          <cell r="NP290">
            <v>2.237622</v>
          </cell>
          <cell r="NQ290">
            <v>2.1180539999999999</v>
          </cell>
          <cell r="NR290">
            <v>1.5621529999999999</v>
          </cell>
          <cell r="NS290">
            <v>1.292</v>
          </cell>
          <cell r="NT290">
            <v>1.587</v>
          </cell>
          <cell r="NU290">
            <v>0.95199999999999996</v>
          </cell>
          <cell r="NV290">
            <v>1.1240000000000001</v>
          </cell>
          <cell r="NW290">
            <v>1.389</v>
          </cell>
          <cell r="NX290">
            <v>0.871</v>
          </cell>
          <cell r="NY290">
            <v>1.268</v>
          </cell>
          <cell r="NZ290">
            <v>2.2320000000000002</v>
          </cell>
          <cell r="OA290">
            <v>1.4730000000000001</v>
          </cell>
          <cell r="OB290">
            <v>0.88600000000000001</v>
          </cell>
          <cell r="OC290">
            <v>2.133</v>
          </cell>
          <cell r="OD290">
            <v>2.7669999999999999</v>
          </cell>
          <cell r="OE290">
            <v>2.6040000000000001</v>
          </cell>
          <cell r="OF290">
            <v>3.5630000000000002</v>
          </cell>
          <cell r="OG290">
            <v>1.861</v>
          </cell>
          <cell r="OH290">
            <v>0.76200000000000001</v>
          </cell>
          <cell r="OI290">
            <v>0.90200000000000002</v>
          </cell>
          <cell r="OJ290">
            <v>0.66100000000000003</v>
          </cell>
          <cell r="OK290">
            <v>3.2959999999999998</v>
          </cell>
          <cell r="OL290">
            <v>3.327</v>
          </cell>
          <cell r="OM290">
            <v>1.3620000000000001</v>
          </cell>
          <cell r="ON290">
            <v>1.62</v>
          </cell>
          <cell r="OO290">
            <v>2.085</v>
          </cell>
          <cell r="OP290">
            <v>1.9870000000000001</v>
          </cell>
          <cell r="OQ290">
            <v>0.99199999999999999</v>
          </cell>
          <cell r="OR290">
            <v>1.222583</v>
          </cell>
          <cell r="OS290">
            <v>1.139953</v>
          </cell>
          <cell r="OT290">
            <v>1.275085</v>
          </cell>
          <cell r="OU290">
            <v>1.0218830000000001</v>
          </cell>
          <cell r="OV290">
            <v>1.0019530000000001</v>
          </cell>
          <cell r="OW290">
            <v>1.2168330000000001</v>
          </cell>
          <cell r="OX290">
            <v>2.534338</v>
          </cell>
          <cell r="OY290">
            <v>1.5896779999999999</v>
          </cell>
        </row>
      </sheetData>
      <sheetData sheetId="5">
        <row r="290"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>
            <v>37.466999999999999</v>
          </cell>
          <cell r="BJ290">
            <v>38.720999999999997</v>
          </cell>
          <cell r="BK290">
            <v>40.390999999999998</v>
          </cell>
          <cell r="BL290">
            <v>36.834000000000003</v>
          </cell>
          <cell r="BM290">
            <v>39.042999999999999</v>
          </cell>
          <cell r="BN290">
            <v>53.981999999999999</v>
          </cell>
          <cell r="BO290">
            <v>41.215000000000003</v>
          </cell>
          <cell r="BP290">
            <v>47.101999999999997</v>
          </cell>
          <cell r="BQ290">
            <v>53.039000000000001</v>
          </cell>
          <cell r="BR290">
            <v>44.3</v>
          </cell>
          <cell r="BS290">
            <v>38.997999999999998</v>
          </cell>
          <cell r="BT290">
            <v>38.536999999999999</v>
          </cell>
          <cell r="BU290">
            <v>62.69</v>
          </cell>
          <cell r="BV290">
            <v>39.69</v>
          </cell>
          <cell r="BW290">
            <v>46.601999999999997</v>
          </cell>
          <cell r="BX290">
            <v>89.114999999999995</v>
          </cell>
          <cell r="BY290">
            <v>43.106999999999999</v>
          </cell>
          <cell r="BZ290">
            <v>56.947000000000003</v>
          </cell>
          <cell r="CA290">
            <v>73.531999999999996</v>
          </cell>
          <cell r="CB290">
            <v>55.167999999999999</v>
          </cell>
          <cell r="CC290">
            <v>46.819000000000003</v>
          </cell>
          <cell r="CD290">
            <v>84.798000000000002</v>
          </cell>
          <cell r="CE290">
            <v>74.072000000000003</v>
          </cell>
          <cell r="CF290">
            <v>50.680999999999997</v>
          </cell>
          <cell r="CG290">
            <v>78.893000000000001</v>
          </cell>
          <cell r="CH290">
            <v>58.433999999999997</v>
          </cell>
          <cell r="CI290">
            <v>66.015000000000001</v>
          </cell>
          <cell r="CJ290">
            <v>61.636000000000003</v>
          </cell>
          <cell r="CK290">
            <v>66.869</v>
          </cell>
          <cell r="CL290">
            <v>78.825000000000003</v>
          </cell>
          <cell r="CM290">
            <v>76.519000000000005</v>
          </cell>
          <cell r="CN290">
            <v>77.286000000000001</v>
          </cell>
          <cell r="CO290">
            <v>67.745000000000005</v>
          </cell>
          <cell r="CP290">
            <v>82.435000000000002</v>
          </cell>
          <cell r="CQ290">
            <v>83.272999999999996</v>
          </cell>
          <cell r="CR290">
            <v>88.994</v>
          </cell>
          <cell r="CS290">
            <v>85.24</v>
          </cell>
          <cell r="CT290">
            <v>69.174000000000007</v>
          </cell>
          <cell r="CU290">
            <v>89.225999999999999</v>
          </cell>
          <cell r="CV290">
            <v>93.292000000000002</v>
          </cell>
          <cell r="CW290">
            <v>93.965000000000003</v>
          </cell>
          <cell r="CX290">
            <v>72.932000000000002</v>
          </cell>
          <cell r="CY290">
            <v>93.861000000000004</v>
          </cell>
          <cell r="CZ290">
            <v>66.748999999999995</v>
          </cell>
          <cell r="DA290">
            <v>76.441999999999993</v>
          </cell>
          <cell r="DB290">
            <v>74.537000000000006</v>
          </cell>
          <cell r="DC290">
            <v>89.135000000000005</v>
          </cell>
          <cell r="DD290">
            <v>91.412000000000006</v>
          </cell>
          <cell r="DE290">
            <v>67.076999999999998</v>
          </cell>
          <cell r="DF290">
            <v>74.751999999999995</v>
          </cell>
          <cell r="DG290">
            <v>86.212000000000003</v>
          </cell>
          <cell r="DH290">
            <v>63.963999999999999</v>
          </cell>
          <cell r="DI290">
            <v>83.007999999999996</v>
          </cell>
          <cell r="DJ290">
            <v>59.646000000000001</v>
          </cell>
          <cell r="DK290">
            <v>56.137</v>
          </cell>
          <cell r="DL290">
            <v>46.417000000000002</v>
          </cell>
          <cell r="DM290">
            <v>83.284000000000006</v>
          </cell>
          <cell r="DN290">
            <v>76.16</v>
          </cell>
          <cell r="DO290">
            <v>60.637</v>
          </cell>
          <cell r="DP290">
            <v>55.71</v>
          </cell>
          <cell r="DQ290">
            <v>78.334999999999994</v>
          </cell>
          <cell r="DR290">
            <v>98.450999999999993</v>
          </cell>
          <cell r="DS290">
            <v>87.8</v>
          </cell>
          <cell r="DT290">
            <v>81.073999999999998</v>
          </cell>
          <cell r="DU290">
            <v>61.783999999999999</v>
          </cell>
          <cell r="DV290">
            <v>60.195</v>
          </cell>
          <cell r="DW290">
            <v>71.289000000000001</v>
          </cell>
          <cell r="DX290">
            <v>101.188</v>
          </cell>
          <cell r="DY290">
            <v>84.802999999999997</v>
          </cell>
          <cell r="DZ290">
            <v>95.728999999999999</v>
          </cell>
          <cell r="EA290">
            <v>67.789000000000001</v>
          </cell>
          <cell r="EB290">
            <v>59.606000000000002</v>
          </cell>
          <cell r="EC290">
            <v>95.5</v>
          </cell>
          <cell r="ED290">
            <v>45.198</v>
          </cell>
          <cell r="EE290">
            <v>69.088999999999999</v>
          </cell>
          <cell r="EF290">
            <v>62.357999999999997</v>
          </cell>
          <cell r="EG290">
            <v>58.036999999999999</v>
          </cell>
          <cell r="EH290">
            <v>41.274999999999999</v>
          </cell>
          <cell r="EI290">
            <v>61.95</v>
          </cell>
          <cell r="EJ290">
            <v>51.57</v>
          </cell>
          <cell r="EK290">
            <v>59.234000000000002</v>
          </cell>
          <cell r="EL290">
            <v>60.622</v>
          </cell>
          <cell r="EM290">
            <v>59.716000000000001</v>
          </cell>
          <cell r="EN290">
            <v>54.813000000000002</v>
          </cell>
          <cell r="EO290">
            <v>40.720390999999999</v>
          </cell>
          <cell r="EP290">
            <v>48.600113999999998</v>
          </cell>
          <cell r="EQ290">
            <v>48.109026999999998</v>
          </cell>
          <cell r="ER290">
            <v>48.104542000000002</v>
          </cell>
          <cell r="ES290">
            <v>32.844993000000002</v>
          </cell>
          <cell r="ET290">
            <v>39.774867999999998</v>
          </cell>
          <cell r="EU290">
            <v>37.964851000000003</v>
          </cell>
          <cell r="EV290">
            <v>44.968651000000001</v>
          </cell>
          <cell r="EW290">
            <v>43.377999000000003</v>
          </cell>
          <cell r="EX290">
            <v>43.306922</v>
          </cell>
          <cell r="EY290">
            <v>35.998766000000003</v>
          </cell>
          <cell r="EZ290">
            <v>39.429212999999997</v>
          </cell>
          <cell r="FA290">
            <v>33.851864999999997</v>
          </cell>
          <cell r="FB290">
            <v>25.749410999999998</v>
          </cell>
          <cell r="FC290">
            <v>26.344021000000001</v>
          </cell>
          <cell r="FD290">
            <v>86.926782000000003</v>
          </cell>
          <cell r="FE290">
            <v>50.595148999999999</v>
          </cell>
          <cell r="FF290">
            <v>55.979491000000003</v>
          </cell>
          <cell r="FG290">
            <v>42.053694999999998</v>
          </cell>
          <cell r="FH290">
            <v>64.403482999999994</v>
          </cell>
          <cell r="FI290">
            <v>79.056521000000004</v>
          </cell>
          <cell r="FJ290">
            <v>82.139529999999993</v>
          </cell>
          <cell r="FK290">
            <v>75.068888999999999</v>
          </cell>
          <cell r="FL290">
            <v>78.980570999999998</v>
          </cell>
          <cell r="FM290">
            <v>74.262055000000004</v>
          </cell>
          <cell r="FN290">
            <v>89.350892000000002</v>
          </cell>
          <cell r="FO290">
            <v>90.809982000000005</v>
          </cell>
          <cell r="FP290">
            <v>103.353838</v>
          </cell>
          <cell r="FQ290">
            <v>97.737404999999995</v>
          </cell>
          <cell r="FR290">
            <v>62.023059000000003</v>
          </cell>
          <cell r="FS290">
            <v>85.401966000000002</v>
          </cell>
          <cell r="FT290">
            <v>137.59939700000001</v>
          </cell>
          <cell r="FU290">
            <v>65.667168000000004</v>
          </cell>
          <cell r="FV290">
            <v>97.945285999999996</v>
          </cell>
          <cell r="FW290">
            <v>84.481165000000004</v>
          </cell>
          <cell r="FX290">
            <v>119.805044</v>
          </cell>
          <cell r="FY290">
            <v>50.49147</v>
          </cell>
          <cell r="FZ290">
            <v>80.509180999999998</v>
          </cell>
          <cell r="GA290">
            <v>94.405054000000007</v>
          </cell>
          <cell r="GB290">
            <v>71.499882999999997</v>
          </cell>
          <cell r="GC290">
            <v>49.273009999999999</v>
          </cell>
          <cell r="GD290">
            <v>59.196472999999997</v>
          </cell>
          <cell r="GE290">
            <v>60.244795000000003</v>
          </cell>
          <cell r="GF290">
            <v>74.914345999999995</v>
          </cell>
          <cell r="GG290">
            <v>84.144724999999994</v>
          </cell>
          <cell r="GH290">
            <v>84.321681999999996</v>
          </cell>
          <cell r="GI290">
            <v>85.132763999999995</v>
          </cell>
          <cell r="GJ290">
            <v>78.341654000000005</v>
          </cell>
          <cell r="GK290">
            <v>84.139781999999997</v>
          </cell>
          <cell r="GL290">
            <v>99.447755000000001</v>
          </cell>
          <cell r="GM290">
            <v>89.675742</v>
          </cell>
          <cell r="GN290">
            <v>79.721273999999994</v>
          </cell>
          <cell r="GO290">
            <v>112.086887</v>
          </cell>
          <cell r="GP290">
            <v>103.425074</v>
          </cell>
          <cell r="GQ290">
            <v>117.70170899999999</v>
          </cell>
          <cell r="GR290">
            <v>109.721479</v>
          </cell>
          <cell r="GS290">
            <v>78.994155000000006</v>
          </cell>
          <cell r="GT290">
            <v>106.139854</v>
          </cell>
          <cell r="GU290">
            <v>95.696387000000001</v>
          </cell>
          <cell r="GV290">
            <v>102.88332200000001</v>
          </cell>
          <cell r="GW290">
            <v>113.821011</v>
          </cell>
          <cell r="GX290">
            <v>80.275959999999998</v>
          </cell>
          <cell r="GY290">
            <v>88.266643000000002</v>
          </cell>
          <cell r="GZ290">
            <v>105.705686</v>
          </cell>
          <cell r="HA290">
            <v>106.755788</v>
          </cell>
          <cell r="HB290">
            <v>144.67333600000001</v>
          </cell>
          <cell r="HC290">
            <v>121.93012</v>
          </cell>
          <cell r="HD290">
            <v>83.615127000000001</v>
          </cell>
          <cell r="HE290">
            <v>97.901955999999998</v>
          </cell>
          <cell r="HF290">
            <v>103.217518</v>
          </cell>
          <cell r="HG290">
            <v>100.432264</v>
          </cell>
          <cell r="HH290">
            <v>84.781390999999999</v>
          </cell>
          <cell r="HI290">
            <v>131.623074</v>
          </cell>
          <cell r="HJ290">
            <v>100.44832599999999</v>
          </cell>
          <cell r="HK290">
            <v>123.327972</v>
          </cell>
          <cell r="HL290">
            <v>137.72146900000001</v>
          </cell>
          <cell r="HM290">
            <v>116.922279</v>
          </cell>
          <cell r="HN290">
            <v>74.350290999999999</v>
          </cell>
          <cell r="HO290">
            <v>120.591469</v>
          </cell>
          <cell r="HP290">
            <v>126.83722299999999</v>
          </cell>
          <cell r="HQ290">
            <v>82.649359000000004</v>
          </cell>
          <cell r="HR290">
            <v>130.85654099999999</v>
          </cell>
          <cell r="HS290">
            <v>174.336185</v>
          </cell>
          <cell r="HT290">
            <v>79.846200999999994</v>
          </cell>
          <cell r="HU290">
            <v>112.02291200000001</v>
          </cell>
          <cell r="HV290">
            <v>113.443156</v>
          </cell>
          <cell r="HW290">
            <v>157.49632299999999</v>
          </cell>
          <cell r="HX290">
            <v>158.406566</v>
          </cell>
          <cell r="HY290">
            <v>118.43039899999999</v>
          </cell>
          <cell r="HZ290">
            <v>138.22957600000001</v>
          </cell>
          <cell r="IA290">
            <v>135.001912</v>
          </cell>
          <cell r="IB290">
            <v>123.884034</v>
          </cell>
          <cell r="IC290">
            <v>125.45602599999999</v>
          </cell>
          <cell r="ID290">
            <v>137.906285</v>
          </cell>
          <cell r="IE290">
            <v>112.53543500000001</v>
          </cell>
          <cell r="IF290">
            <v>100.36942500000001</v>
          </cell>
          <cell r="IG290">
            <v>142.64324099999999</v>
          </cell>
          <cell r="IH290">
            <v>131.354207</v>
          </cell>
          <cell r="II290">
            <v>185.08924400000001</v>
          </cell>
          <cell r="IJ290">
            <v>199.74808300000001</v>
          </cell>
          <cell r="IK290">
            <v>150.388577</v>
          </cell>
          <cell r="IL290">
            <v>180.37491800000001</v>
          </cell>
          <cell r="IM290">
            <v>215.19881899999999</v>
          </cell>
          <cell r="IN290">
            <v>190.12894600000001</v>
          </cell>
          <cell r="IO290">
            <v>176.916336</v>
          </cell>
          <cell r="IP290">
            <v>236.48936</v>
          </cell>
          <cell r="IQ290">
            <v>198.39215999999999</v>
          </cell>
          <cell r="IR290">
            <v>225.85838100000001</v>
          </cell>
          <cell r="IS290">
            <v>206.433584</v>
          </cell>
          <cell r="IT290">
            <v>150.24186700000001</v>
          </cell>
          <cell r="IU290">
            <v>247.42401899999999</v>
          </cell>
          <cell r="IV290">
            <v>213.56463500000001</v>
          </cell>
          <cell r="IW290">
            <v>175.98715000000001</v>
          </cell>
          <cell r="IX290">
            <v>201.96239700000001</v>
          </cell>
          <cell r="IY290">
            <v>196.84646499999999</v>
          </cell>
          <cell r="IZ290">
            <v>207.08729600000001</v>
          </cell>
          <cell r="JA290">
            <v>194.618561</v>
          </cell>
          <cell r="JB290">
            <v>246.632721</v>
          </cell>
          <cell r="JC290">
            <v>229.45662300000001</v>
          </cell>
          <cell r="JD290">
            <v>257.48322899999999</v>
          </cell>
          <cell r="JE290">
            <v>222.259265</v>
          </cell>
          <cell r="JF290">
            <v>213.26293000000001</v>
          </cell>
          <cell r="JG290">
            <v>225.247321</v>
          </cell>
          <cell r="JH290">
            <v>277.64773700000001</v>
          </cell>
          <cell r="JI290">
            <v>186.14358999999999</v>
          </cell>
          <cell r="JJ290">
            <v>179.540558</v>
          </cell>
          <cell r="JK290">
            <v>237.14173700000001</v>
          </cell>
          <cell r="JL290">
            <v>197.139397</v>
          </cell>
          <cell r="JM290">
            <v>252.03101799999999</v>
          </cell>
          <cell r="JN290">
            <v>237.49527800000001</v>
          </cell>
          <cell r="JO290">
            <v>198.775261</v>
          </cell>
          <cell r="JP290">
            <v>265.59549099999998</v>
          </cell>
          <cell r="JQ290">
            <v>193.42166700000001</v>
          </cell>
          <cell r="JR290">
            <v>227.745204</v>
          </cell>
          <cell r="JS290">
            <v>225.58003600000001</v>
          </cell>
          <cell r="JT290">
            <v>201.974851</v>
          </cell>
          <cell r="JU290">
            <v>189.92595900000001</v>
          </cell>
          <cell r="JV290">
            <v>143.71234899999999</v>
          </cell>
          <cell r="JW290">
            <v>182.41306299999999</v>
          </cell>
          <cell r="JX290">
            <v>124.89824</v>
          </cell>
          <cell r="JY290">
            <v>145.88040699999999</v>
          </cell>
          <cell r="JZ290">
            <v>247.28294</v>
          </cell>
          <cell r="KA290">
            <v>202.73790600000001</v>
          </cell>
          <cell r="KB290">
            <v>201.41489200000001</v>
          </cell>
          <cell r="KC290">
            <v>206.616803</v>
          </cell>
          <cell r="KD290">
            <v>209.58869200000001</v>
          </cell>
          <cell r="KE290">
            <v>206.62932799999999</v>
          </cell>
          <cell r="KF290">
            <v>207.63624999999999</v>
          </cell>
          <cell r="KG290">
            <v>180.53523200000001</v>
          </cell>
          <cell r="KH290">
            <v>219.17334199999999</v>
          </cell>
          <cell r="KI290">
            <v>196.016873</v>
          </cell>
          <cell r="KJ290">
            <v>203.572104</v>
          </cell>
          <cell r="KK290">
            <v>156.514872</v>
          </cell>
          <cell r="KL290">
            <v>238.65502799999999</v>
          </cell>
          <cell r="KM290">
            <v>194.769813</v>
          </cell>
          <cell r="KN290">
            <v>159.240835</v>
          </cell>
          <cell r="KO290">
            <v>189.275937</v>
          </cell>
          <cell r="KP290">
            <v>174.38326900000001</v>
          </cell>
          <cell r="KQ290">
            <v>213.974997</v>
          </cell>
          <cell r="KR290">
            <v>201.342727</v>
          </cell>
          <cell r="KS290">
            <v>216.98073600000001</v>
          </cell>
          <cell r="KT290">
            <v>217.689436</v>
          </cell>
          <cell r="KU290">
            <v>242.958979</v>
          </cell>
          <cell r="KV290">
            <v>169.32848899999999</v>
          </cell>
          <cell r="KW290">
            <v>199.678111</v>
          </cell>
          <cell r="KX290">
            <v>241.78489500000001</v>
          </cell>
          <cell r="KY290">
            <v>260.13702599999999</v>
          </cell>
          <cell r="KZ290">
            <v>249.236435</v>
          </cell>
          <cell r="LA290">
            <v>194.13761199999999</v>
          </cell>
          <cell r="LB290">
            <v>304.23624100000001</v>
          </cell>
          <cell r="LC290">
            <v>215.93535900000001</v>
          </cell>
          <cell r="LD290">
            <v>224.17146500000001</v>
          </cell>
          <cell r="LE290">
            <v>240.876789</v>
          </cell>
          <cell r="LF290">
            <v>214.91191000000001</v>
          </cell>
          <cell r="LG290">
            <v>253.04214999999999</v>
          </cell>
          <cell r="LH290">
            <v>217.702112</v>
          </cell>
          <cell r="LI290">
            <v>243.248211</v>
          </cell>
          <cell r="LJ290">
            <v>281.90100200000001</v>
          </cell>
          <cell r="LK290">
            <v>257.39690899999999</v>
          </cell>
          <cell r="LL290">
            <v>265.38066199999997</v>
          </cell>
          <cell r="LM290">
            <v>261.79852099999999</v>
          </cell>
          <cell r="LN290">
            <v>264.64235000000002</v>
          </cell>
          <cell r="LO290">
            <v>260.53807999999998</v>
          </cell>
          <cell r="LP290">
            <v>279.43105000000003</v>
          </cell>
          <cell r="LQ290">
            <v>293.31390599999997</v>
          </cell>
          <cell r="LR290">
            <v>233.88365099999999</v>
          </cell>
          <cell r="LS290">
            <v>246.12899999999999</v>
          </cell>
          <cell r="LT290">
            <v>197.44499999999999</v>
          </cell>
          <cell r="LU290">
            <v>210.46750299999999</v>
          </cell>
          <cell r="LV290">
            <v>325.01354500000002</v>
          </cell>
          <cell r="LW290">
            <v>273.25200100000001</v>
          </cell>
          <cell r="LX290">
            <v>250.945179</v>
          </cell>
          <cell r="LY290">
            <v>239.71979200000001</v>
          </cell>
          <cell r="LZ290">
            <v>272.37277999999998</v>
          </cell>
          <cell r="MA290">
            <v>269.61428899999999</v>
          </cell>
          <cell r="MB290">
            <v>300.65239500000001</v>
          </cell>
          <cell r="MC290">
            <v>261.592445</v>
          </cell>
          <cell r="MD290">
            <v>302.451842</v>
          </cell>
          <cell r="ME290">
            <v>266.69294400000001</v>
          </cell>
          <cell r="MF290">
            <v>256.469628</v>
          </cell>
          <cell r="MG290">
            <v>275.97072700000001</v>
          </cell>
          <cell r="MH290">
            <v>256.65875399999999</v>
          </cell>
          <cell r="MI290">
            <v>316.15477700000002</v>
          </cell>
          <cell r="MJ290">
            <v>241.018</v>
          </cell>
          <cell r="MK290">
            <v>235.68345299999999</v>
          </cell>
          <cell r="ML290">
            <v>208.49481399999999</v>
          </cell>
          <cell r="MM290">
            <v>305.01386600000001</v>
          </cell>
          <cell r="MN290">
            <v>295.84524299999998</v>
          </cell>
          <cell r="MO290">
            <v>264.15618899999998</v>
          </cell>
          <cell r="MP290">
            <v>250.51622</v>
          </cell>
          <cell r="MQ290">
            <v>245.312791</v>
          </cell>
          <cell r="MR290">
            <v>282.541628</v>
          </cell>
          <cell r="MS290">
            <v>261.98314900000003</v>
          </cell>
          <cell r="MT290">
            <v>309.64937800000001</v>
          </cell>
          <cell r="MU290">
            <v>251.757319</v>
          </cell>
          <cell r="MV290">
            <v>288.70495</v>
          </cell>
          <cell r="MW290">
            <v>311.50646</v>
          </cell>
          <cell r="MX290">
            <v>248.097466</v>
          </cell>
          <cell r="MY290">
            <v>338.57626499999998</v>
          </cell>
          <cell r="MZ290">
            <v>262.91943900000001</v>
          </cell>
          <cell r="NA290">
            <v>340.565358</v>
          </cell>
          <cell r="NB290">
            <v>256.43998800000003</v>
          </cell>
          <cell r="NC290">
            <v>276.72514699999999</v>
          </cell>
          <cell r="ND290">
            <v>306.46761400000003</v>
          </cell>
          <cell r="NE290">
            <v>221.904349</v>
          </cell>
          <cell r="NF290">
            <v>275.08331299999998</v>
          </cell>
          <cell r="NG290">
            <v>267.76239299999997</v>
          </cell>
          <cell r="NH290">
            <v>303.99498599999998</v>
          </cell>
          <cell r="NI290">
            <v>299.781948</v>
          </cell>
          <cell r="NJ290">
            <v>256.16794299999998</v>
          </cell>
          <cell r="NK290">
            <v>351.65327500000001</v>
          </cell>
          <cell r="NL290">
            <v>323.877499</v>
          </cell>
          <cell r="NM290">
            <v>286.43077099999999</v>
          </cell>
          <cell r="NN290">
            <v>261.07602700000001</v>
          </cell>
          <cell r="NO290">
            <v>293.36249700000002</v>
          </cell>
          <cell r="NP290">
            <v>196.56504200000001</v>
          </cell>
          <cell r="NQ290">
            <v>206.09968799999999</v>
          </cell>
          <cell r="NR290">
            <v>253.34112300000001</v>
          </cell>
          <cell r="NS290">
            <v>194.44300000000001</v>
          </cell>
          <cell r="NT290">
            <v>220.52500000000001</v>
          </cell>
          <cell r="NU290">
            <v>181.20699999999999</v>
          </cell>
          <cell r="NV290">
            <v>214.71</v>
          </cell>
          <cell r="NW290">
            <v>230.637</v>
          </cell>
          <cell r="NX290">
            <v>227.852</v>
          </cell>
          <cell r="NY290">
            <v>236.06299999999999</v>
          </cell>
          <cell r="NZ290">
            <v>191.29300000000001</v>
          </cell>
          <cell r="OA290">
            <v>207.03800000000001</v>
          </cell>
          <cell r="OB290">
            <v>208.631</v>
          </cell>
          <cell r="OC290">
            <v>181.18199999999999</v>
          </cell>
          <cell r="OD290">
            <v>274.291</v>
          </cell>
          <cell r="OE290">
            <v>217.46100000000001</v>
          </cell>
          <cell r="OF290">
            <v>246.98599999999999</v>
          </cell>
          <cell r="OG290">
            <v>271.47000000000003</v>
          </cell>
          <cell r="OH290">
            <v>230.44300000000001</v>
          </cell>
          <cell r="OI290">
            <v>333.69499999999999</v>
          </cell>
          <cell r="OJ290">
            <v>257.58</v>
          </cell>
          <cell r="OK290">
            <v>258.65100000000001</v>
          </cell>
          <cell r="OL290">
            <v>190.93100000000001</v>
          </cell>
          <cell r="OM290">
            <v>260.29199999999997</v>
          </cell>
          <cell r="ON290">
            <v>262.60599999999999</v>
          </cell>
          <cell r="OO290">
            <v>282.41699999999997</v>
          </cell>
          <cell r="OP290">
            <v>274.91000000000003</v>
          </cell>
          <cell r="OQ290">
            <v>255.12700000000001</v>
          </cell>
          <cell r="OR290">
            <v>273.16500000000002</v>
          </cell>
          <cell r="OS290">
            <v>244.81899999999999</v>
          </cell>
          <cell r="OT290">
            <v>253.12899999999999</v>
          </cell>
          <cell r="OU290">
            <v>347.07799999999997</v>
          </cell>
          <cell r="OV290">
            <v>293.12400000000002</v>
          </cell>
          <cell r="OW290">
            <v>312.13516800000002</v>
          </cell>
          <cell r="OX290">
            <v>229.058628</v>
          </cell>
          <cell r="OY290">
            <v>316.56367399999999</v>
          </cell>
        </row>
      </sheetData>
      <sheetData sheetId="6"/>
      <sheetData sheetId="7">
        <row r="289"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8.6358599999999992</v>
          </cell>
          <cell r="AT289">
            <v>15.75</v>
          </cell>
          <cell r="AU289">
            <v>0.25622899999999998</v>
          </cell>
          <cell r="AV289">
            <v>19.052548000000002</v>
          </cell>
          <cell r="AW289">
            <v>28.0122</v>
          </cell>
          <cell r="AX289">
            <v>12.128665</v>
          </cell>
          <cell r="AY289">
            <v>0.10774</v>
          </cell>
          <cell r="AZ289">
            <v>0</v>
          </cell>
          <cell r="BA289">
            <v>2.1499999999999998E-2</v>
          </cell>
          <cell r="BB289">
            <v>0</v>
          </cell>
          <cell r="BC289">
            <v>2.1000000000000001E-2</v>
          </cell>
          <cell r="BD289">
            <v>44.11665</v>
          </cell>
          <cell r="BE289">
            <v>56</v>
          </cell>
          <cell r="BF289">
            <v>18.824999999999999</v>
          </cell>
          <cell r="BG289">
            <v>49.810218000000006</v>
          </cell>
          <cell r="BH289">
            <v>90.014485000000008</v>
          </cell>
          <cell r="BI289">
            <v>63.954010000000011</v>
          </cell>
          <cell r="BJ289">
            <v>24.90438</v>
          </cell>
          <cell r="BK289">
            <v>19.960004999999999</v>
          </cell>
          <cell r="BL289">
            <v>0.2</v>
          </cell>
          <cell r="BM289">
            <v>16.585570000000001</v>
          </cell>
          <cell r="BN289">
            <v>4.0120000000000003E-2</v>
          </cell>
          <cell r="BO289">
            <v>8.2439999999999998</v>
          </cell>
          <cell r="BP289">
            <v>4.3825000000000003</v>
          </cell>
          <cell r="BQ289">
            <v>29.62304</v>
          </cell>
          <cell r="BR289">
            <v>40.659999999999997</v>
          </cell>
          <cell r="BS289">
            <v>39.518780000000007</v>
          </cell>
          <cell r="BT289">
            <v>64.041000000000011</v>
          </cell>
          <cell r="BU289">
            <v>35.934418000000001</v>
          </cell>
          <cell r="BV289">
            <v>24.248200000000001</v>
          </cell>
          <cell r="BW289">
            <v>60.613050000000008</v>
          </cell>
          <cell r="BX289">
            <v>0.10299999999999999</v>
          </cell>
          <cell r="BY289">
            <v>7.5159799999999999</v>
          </cell>
          <cell r="BZ289">
            <v>14.684000000000001</v>
          </cell>
          <cell r="CA289">
            <v>45.644410000000001</v>
          </cell>
          <cell r="CB289">
            <v>31.540150000000001</v>
          </cell>
          <cell r="CC289">
            <v>84.009100000000004</v>
          </cell>
          <cell r="CD289">
            <v>126.72399999999999</v>
          </cell>
          <cell r="CE289">
            <v>134.82744600000001</v>
          </cell>
          <cell r="CF289">
            <v>24.923589999999997</v>
          </cell>
          <cell r="CG289">
            <v>46.569728999999995</v>
          </cell>
          <cell r="CH289">
            <v>12.121</v>
          </cell>
          <cell r="CI289">
            <v>21.449490000000001</v>
          </cell>
          <cell r="CJ289">
            <v>23.111800000000002</v>
          </cell>
          <cell r="CK289">
            <v>1.6810390000000002</v>
          </cell>
          <cell r="CL289">
            <v>1.340787</v>
          </cell>
          <cell r="CM289">
            <v>23.220500000000001</v>
          </cell>
          <cell r="CN289">
            <v>218.56710000000004</v>
          </cell>
          <cell r="CO289">
            <v>274.61617699999999</v>
          </cell>
          <cell r="CP289">
            <v>321.47065999999995</v>
          </cell>
          <cell r="CQ289">
            <v>141.37441999999999</v>
          </cell>
          <cell r="CR289">
            <v>148.33874</v>
          </cell>
          <cell r="CS289">
            <v>109.38366200000002</v>
          </cell>
          <cell r="CT289">
            <v>34.667574000000002</v>
          </cell>
          <cell r="CU289">
            <v>24.597500000000004</v>
          </cell>
          <cell r="CV289">
            <v>30.299020000000002</v>
          </cell>
          <cell r="CW289">
            <v>20.186639999999997</v>
          </cell>
          <cell r="CX289">
            <v>7.9214999999999991</v>
          </cell>
          <cell r="CY289">
            <v>198.70896000000002</v>
          </cell>
          <cell r="CZ289">
            <v>259.69648799999999</v>
          </cell>
          <cell r="DA289">
            <v>341.38126500000004</v>
          </cell>
          <cell r="DB289">
            <v>324.54494899999992</v>
          </cell>
          <cell r="DC289">
            <v>329.79545399999995</v>
          </cell>
          <cell r="DD289">
            <v>208.45219600000001</v>
          </cell>
          <cell r="DE289">
            <v>95.368245000000002</v>
          </cell>
          <cell r="DF289">
            <v>52.206569999999999</v>
          </cell>
          <cell r="DG289">
            <v>76.622</v>
          </cell>
          <cell r="DH289">
            <v>83.068280000000001</v>
          </cell>
          <cell r="DI289">
            <v>25.83</v>
          </cell>
          <cell r="DJ289">
            <v>38.226050000000001</v>
          </cell>
          <cell r="DK289">
            <v>6.4419999999999993</v>
          </cell>
          <cell r="DL289">
            <v>31.990549999999995</v>
          </cell>
          <cell r="DM289">
            <v>212.83161900000002</v>
          </cell>
          <cell r="DN289">
            <v>304.69605000000001</v>
          </cell>
          <cell r="DO289">
            <v>357.88663000000003</v>
          </cell>
          <cell r="DP289">
            <v>228.846281</v>
          </cell>
          <cell r="DQ289">
            <v>48.000999999999998</v>
          </cell>
          <cell r="DR289">
            <v>64.599779999999996</v>
          </cell>
          <cell r="DS289">
            <v>29.617000000000001</v>
          </cell>
          <cell r="DT289">
            <v>64.103400000000008</v>
          </cell>
          <cell r="DU289">
            <v>27.074730000000002</v>
          </cell>
          <cell r="DV289">
            <v>16.043100000000003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55.882691000000008</v>
          </cell>
          <cell r="FJ289">
            <v>178.67532700000001</v>
          </cell>
          <cell r="FK289">
            <v>86.085059999999999</v>
          </cell>
          <cell r="FL289">
            <v>122.76030999999999</v>
          </cell>
          <cell r="FM289">
            <v>135.995901</v>
          </cell>
          <cell r="FN289">
            <v>25.421884000000002</v>
          </cell>
          <cell r="FO289">
            <v>4.1510249999999997</v>
          </cell>
          <cell r="FP289">
            <v>110.05717499999999</v>
          </cell>
          <cell r="FQ289">
            <v>4.0201700000000002</v>
          </cell>
          <cell r="FR289">
            <v>28.059709999999999</v>
          </cell>
          <cell r="FS289">
            <v>13.203310000000002</v>
          </cell>
          <cell r="FT289">
            <v>78.215925000000013</v>
          </cell>
          <cell r="FU289">
            <v>146.74692999999999</v>
          </cell>
          <cell r="FV289">
            <v>235.45509499999997</v>
          </cell>
          <cell r="FW289">
            <v>56.145555000000002</v>
          </cell>
          <cell r="FX289">
            <v>72.858655000000013</v>
          </cell>
          <cell r="FY289">
            <v>87.088440000000006</v>
          </cell>
          <cell r="FZ289">
            <v>48.265070000000001</v>
          </cell>
          <cell r="GA289">
            <v>26.507994999999998</v>
          </cell>
          <cell r="GB289">
            <v>33.781799999999997</v>
          </cell>
          <cell r="GC289">
            <v>0.64113600000000004</v>
          </cell>
          <cell r="GD289">
            <v>31.815245000000001</v>
          </cell>
          <cell r="GE289">
            <v>2.4595850000000001</v>
          </cell>
          <cell r="GF289">
            <v>22.689720000000001</v>
          </cell>
          <cell r="GG289">
            <v>22.484870000000001</v>
          </cell>
          <cell r="GH289">
            <v>22.293679999999998</v>
          </cell>
          <cell r="GI289">
            <v>22.948933</v>
          </cell>
          <cell r="GJ289">
            <v>43.117304999999995</v>
          </cell>
          <cell r="GK289">
            <v>2.4253750000000003</v>
          </cell>
          <cell r="GL289">
            <v>6.4369050000000003</v>
          </cell>
          <cell r="GM289">
            <v>22.762275000000002</v>
          </cell>
          <cell r="GN289">
            <v>29.393359999999998</v>
          </cell>
          <cell r="GO289">
            <v>2.97262</v>
          </cell>
          <cell r="GP289">
            <v>28.389772000000001</v>
          </cell>
          <cell r="GQ289">
            <v>1.2390000000000001</v>
          </cell>
          <cell r="GR289">
            <v>5.6574100000000005</v>
          </cell>
          <cell r="GS289">
            <v>150.20077499999999</v>
          </cell>
          <cell r="GT289">
            <v>52.639385000000004</v>
          </cell>
          <cell r="GU289">
            <v>132.39729</v>
          </cell>
          <cell r="GV289">
            <v>71.089574999999996</v>
          </cell>
          <cell r="GW289">
            <v>16.180963999999999</v>
          </cell>
          <cell r="GX289">
            <v>6.2139899999999999</v>
          </cell>
          <cell r="GY289">
            <v>26.01145</v>
          </cell>
          <cell r="GZ289">
            <v>3.6911500000000004</v>
          </cell>
          <cell r="HA289">
            <v>3.621051</v>
          </cell>
          <cell r="HB289">
            <v>2.9422539999999997</v>
          </cell>
          <cell r="HC289">
            <v>1.2189900000000002</v>
          </cell>
          <cell r="HD289">
            <v>64.030249999999995</v>
          </cell>
          <cell r="HE289">
            <v>261.56620099999998</v>
          </cell>
          <cell r="HF289">
            <v>109.24163300000001</v>
          </cell>
          <cell r="HG289">
            <v>219.82364999999999</v>
          </cell>
          <cell r="HH289">
            <v>175.56512000000001</v>
          </cell>
          <cell r="HI289">
            <v>100.37612999999999</v>
          </cell>
          <cell r="HJ289">
            <v>4.8865620000000005</v>
          </cell>
          <cell r="HK289">
            <v>9.0779899999999998</v>
          </cell>
          <cell r="HL289">
            <v>41.860140000000001</v>
          </cell>
          <cell r="HM289">
            <v>76.706569999999999</v>
          </cell>
          <cell r="HN289">
            <v>2.3009689999999998</v>
          </cell>
          <cell r="HO289">
            <v>28.229410000000001</v>
          </cell>
          <cell r="HP289">
            <v>192.70964499999999</v>
          </cell>
          <cell r="HQ289">
            <v>257.00417499999998</v>
          </cell>
          <cell r="HR289">
            <v>179.08711000000002</v>
          </cell>
          <cell r="HS289">
            <v>111.69893999999999</v>
          </cell>
          <cell r="HT289">
            <v>87.006270000000001</v>
          </cell>
          <cell r="HU289">
            <v>182.24822999999998</v>
          </cell>
          <cell r="HV289">
            <v>70.546339000000003</v>
          </cell>
          <cell r="HW289">
            <v>42.338234</v>
          </cell>
          <cell r="HX289">
            <v>31.549307999999996</v>
          </cell>
          <cell r="HY289">
            <v>3.4657550000000001</v>
          </cell>
          <cell r="HZ289">
            <v>0.92242000000000002</v>
          </cell>
          <cell r="IA289">
            <v>55.542988000000001</v>
          </cell>
          <cell r="IB289">
            <v>60.070359999999994</v>
          </cell>
          <cell r="IC289">
            <v>243.19557899999998</v>
          </cell>
          <cell r="ID289">
            <v>171.062275</v>
          </cell>
          <cell r="IE289">
            <v>177.29388999999998</v>
          </cell>
          <cell r="IF289">
            <v>319.29693000000003</v>
          </cell>
          <cell r="IG289">
            <v>294.05900000000003</v>
          </cell>
          <cell r="IH289">
            <v>71.938820000000007</v>
          </cell>
          <cell r="II289">
            <v>1.009155</v>
          </cell>
          <cell r="IJ289">
            <v>114.954025</v>
          </cell>
          <cell r="IK289">
            <v>16.577779999999997</v>
          </cell>
          <cell r="IL289">
            <v>24.108319999999999</v>
          </cell>
          <cell r="IM289">
            <v>121.52311</v>
          </cell>
          <cell r="IN289">
            <v>298.02675500000004</v>
          </cell>
          <cell r="IO289">
            <v>316.33370000000002</v>
          </cell>
          <cell r="IP289">
            <v>278.53518000000003</v>
          </cell>
          <cell r="IQ289">
            <v>447.97161400000005</v>
          </cell>
          <cell r="IR289">
            <v>271.52656999999999</v>
          </cell>
          <cell r="IS289">
            <v>312.017335</v>
          </cell>
          <cell r="IT289">
            <v>120.2538</v>
          </cell>
          <cell r="IU289">
            <v>98.188069999999996</v>
          </cell>
          <cell r="IV289">
            <v>142.79975999999999</v>
          </cell>
          <cell r="IW289">
            <v>113.56057999999999</v>
          </cell>
          <cell r="IX289">
            <v>36.494899999999994</v>
          </cell>
          <cell r="IY289">
            <v>100.42406000000001</v>
          </cell>
          <cell r="IZ289">
            <v>438.78588999999999</v>
          </cell>
          <cell r="JA289">
            <v>367.78768000000002</v>
          </cell>
          <cell r="JB289">
            <v>464.06019000000003</v>
          </cell>
          <cell r="JC289">
            <v>604.33803999999998</v>
          </cell>
          <cell r="JD289">
            <v>649.02145999999993</v>
          </cell>
          <cell r="JE289">
            <v>222.21450999999999</v>
          </cell>
          <cell r="JF289">
            <v>250.12153499999999</v>
          </cell>
          <cell r="JG289">
            <v>209.87528</v>
          </cell>
          <cell r="JH289">
            <v>137.92731500000002</v>
          </cell>
          <cell r="JI289">
            <v>3.1774050000000003</v>
          </cell>
          <cell r="JJ289">
            <v>64.280844999999999</v>
          </cell>
          <cell r="JK289">
            <v>309.10374999999999</v>
          </cell>
          <cell r="JL289">
            <v>513.05596500000001</v>
          </cell>
          <cell r="JM289">
            <v>579.89736000000005</v>
          </cell>
          <cell r="JN289">
            <v>410.78255599999994</v>
          </cell>
          <cell r="JO289">
            <v>465.17692000000005</v>
          </cell>
          <cell r="JP289">
            <v>274.54792999999995</v>
          </cell>
          <cell r="JQ289">
            <v>133.22248500000001</v>
          </cell>
          <cell r="JR289">
            <v>93.34329000000001</v>
          </cell>
          <cell r="JS289">
            <v>39.422641000000006</v>
          </cell>
          <cell r="JT289">
            <v>4.6341700000000001</v>
          </cell>
          <cell r="JU289">
            <v>6.9615049999999998</v>
          </cell>
          <cell r="JV289">
            <v>33.257317</v>
          </cell>
          <cell r="JW289">
            <v>182.53220999999999</v>
          </cell>
          <cell r="JX289">
            <v>333.68834000000004</v>
          </cell>
          <cell r="JY289">
            <v>488.79362000000003</v>
          </cell>
          <cell r="JZ289">
            <v>401.79895000000005</v>
          </cell>
          <cell r="KA289">
            <v>343.84862199999998</v>
          </cell>
          <cell r="KB289">
            <v>260.27479</v>
          </cell>
          <cell r="KC289">
            <v>239.41390100000001</v>
          </cell>
          <cell r="KD289">
            <v>110.241985</v>
          </cell>
          <cell r="KE289">
            <v>4.2021999999999995</v>
          </cell>
          <cell r="KF289">
            <v>33.989920000000005</v>
          </cell>
          <cell r="KG289">
            <v>66.825918999999999</v>
          </cell>
          <cell r="KH289">
            <v>160.254795</v>
          </cell>
          <cell r="KI289">
            <v>364.34977499999997</v>
          </cell>
          <cell r="KJ289">
            <v>276.68022999999999</v>
          </cell>
          <cell r="KK289">
            <v>312.57350499999995</v>
          </cell>
          <cell r="KL289">
            <v>267.50769499999996</v>
          </cell>
          <cell r="KM289">
            <v>161.33056399999998</v>
          </cell>
          <cell r="KN289">
            <v>227.148909</v>
          </cell>
          <cell r="KO289">
            <v>61.337733</v>
          </cell>
          <cell r="KP289">
            <v>9.3970349999999989</v>
          </cell>
          <cell r="KQ289">
            <v>9.0485749999999996</v>
          </cell>
          <cell r="KR289">
            <v>47.033355</v>
          </cell>
          <cell r="KS289">
            <v>113.12424</v>
          </cell>
          <cell r="KT289">
            <v>7.9500300000000008</v>
          </cell>
          <cell r="KU289">
            <v>492.23691499999995</v>
          </cell>
          <cell r="KV289">
            <v>473.31673499999994</v>
          </cell>
          <cell r="KW289">
            <v>549.234871</v>
          </cell>
          <cell r="KX289">
            <v>471.27077800000001</v>
          </cell>
          <cell r="KY289">
            <v>596.205826</v>
          </cell>
          <cell r="KZ289">
            <v>592.64911099999995</v>
          </cell>
          <cell r="LA289">
            <v>223.64000000000001</v>
          </cell>
          <cell r="LB289">
            <v>22.722999999999999</v>
          </cell>
          <cell r="LC289">
            <v>5.7325200000000001</v>
          </cell>
          <cell r="LD289">
            <v>25.006699999999999</v>
          </cell>
          <cell r="LE289">
            <v>1.96227</v>
          </cell>
          <cell r="LF289">
            <v>2.8660900000000002</v>
          </cell>
          <cell r="LG289">
            <v>135.65735000000001</v>
          </cell>
          <cell r="LH289">
            <v>333.74205499999999</v>
          </cell>
          <cell r="LI289">
            <v>191.28316199999998</v>
          </cell>
          <cell r="LJ289">
            <v>504.81699499999996</v>
          </cell>
          <cell r="LK289">
            <v>404.02246000000002</v>
          </cell>
          <cell r="LL289">
            <v>552.16797900000006</v>
          </cell>
          <cell r="LM289">
            <v>37.337946000000002</v>
          </cell>
          <cell r="LN289">
            <v>57.809944999999999</v>
          </cell>
          <cell r="LO289">
            <v>46.409224999999999</v>
          </cell>
          <cell r="LP289">
            <v>95.358355000000017</v>
          </cell>
          <cell r="LQ289">
            <v>39.217399999999998</v>
          </cell>
          <cell r="LR289">
            <v>7.8861900000000009</v>
          </cell>
          <cell r="LS289">
            <v>155.01345499999999</v>
          </cell>
          <cell r="LT289">
            <v>168.92468500000001</v>
          </cell>
          <cell r="LU289">
            <v>459.97239000000002</v>
          </cell>
          <cell r="LV289">
            <v>161.61752800000002</v>
          </cell>
          <cell r="LW289">
            <v>293.77003999999999</v>
          </cell>
          <cell r="LX289">
            <v>88.783913000000013</v>
          </cell>
          <cell r="LY289">
            <v>35.756323000000002</v>
          </cell>
          <cell r="LZ289">
            <v>16.28912</v>
          </cell>
          <cell r="MA289">
            <v>38.756640000000004</v>
          </cell>
          <cell r="MB289">
            <v>71.69865999999999</v>
          </cell>
          <cell r="MC289">
            <v>63.555250000000001</v>
          </cell>
          <cell r="MD289">
            <v>36.933539999999994</v>
          </cell>
          <cell r="ME289">
            <v>95.38927000000001</v>
          </cell>
          <cell r="MF289">
            <v>253.43669000000003</v>
          </cell>
          <cell r="MG289">
            <v>290.23575700000004</v>
          </cell>
          <cell r="MH289">
            <v>164.514095</v>
          </cell>
          <cell r="MI289">
            <v>338.39286000000004</v>
          </cell>
          <cell r="MJ289">
            <v>139.147344</v>
          </cell>
          <cell r="MK289">
            <v>165.25761</v>
          </cell>
          <cell r="ML289">
            <v>60.095779999999998</v>
          </cell>
          <cell r="MM289">
            <v>2.35033</v>
          </cell>
          <cell r="MN289">
            <v>1.5524200000000001</v>
          </cell>
          <cell r="MO289">
            <v>11.997114</v>
          </cell>
          <cell r="MP289">
            <v>1.4626649999999999</v>
          </cell>
          <cell r="MQ289">
            <v>233.93062999999998</v>
          </cell>
          <cell r="MR289">
            <v>261.98224099999999</v>
          </cell>
          <cell r="MS289">
            <v>548.9350629999999</v>
          </cell>
          <cell r="MT289">
            <v>247.95</v>
          </cell>
        </row>
      </sheetData>
      <sheetData sheetId="8"/>
      <sheetData sheetId="9">
        <row r="290"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0.17983399999999999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0.04</v>
          </cell>
          <cell r="CZ290">
            <v>0.5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0.57599999999999996</v>
          </cell>
          <cell r="DH290">
            <v>1.1519999999999999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/>
          <cell r="GJ290"/>
          <cell r="GK290"/>
          <cell r="GL290"/>
          <cell r="GM290"/>
          <cell r="GN290"/>
          <cell r="GO290">
            <v>0.18373999999999999</v>
          </cell>
          <cell r="GP290">
            <v>0.18257999999999999</v>
          </cell>
          <cell r="GQ290">
            <v>0.66590000000000005</v>
          </cell>
          <cell r="GR290">
            <v>0.12</v>
          </cell>
          <cell r="GS290">
            <v>0.29731999999999997</v>
          </cell>
          <cell r="GT290">
            <v>0.1956</v>
          </cell>
          <cell r="GU290">
            <v>0.39806000000000002</v>
          </cell>
          <cell r="GV290"/>
          <cell r="GW290"/>
          <cell r="GX290"/>
          <cell r="GY290">
            <v>9.7500000000000003E-2</v>
          </cell>
          <cell r="GZ290"/>
          <cell r="HA290">
            <v>0.09</v>
          </cell>
          <cell r="HB290">
            <v>0.29265999999999998</v>
          </cell>
          <cell r="HC290">
            <v>0.19500000000000001</v>
          </cell>
          <cell r="HD290">
            <v>9.529E-2</v>
          </cell>
          <cell r="HE290">
            <v>0.19345999999999999</v>
          </cell>
          <cell r="HF290">
            <v>0.15426999999999999</v>
          </cell>
          <cell r="HG290">
            <v>0.1731</v>
          </cell>
          <cell r="HH290"/>
          <cell r="HI290">
            <v>0.37962000000000001</v>
          </cell>
          <cell r="HJ290">
            <v>0.48996000000000001</v>
          </cell>
          <cell r="HK290">
            <v>0.40081</v>
          </cell>
          <cell r="HL290">
            <v>0.29222999999999999</v>
          </cell>
          <cell r="HM290">
            <v>0.58379000000000003</v>
          </cell>
          <cell r="HN290">
            <v>0.27039000000000002</v>
          </cell>
          <cell r="HO290">
            <v>0.49961</v>
          </cell>
          <cell r="HP290">
            <v>0.31019999999999998</v>
          </cell>
          <cell r="HQ290">
            <v>1.3895200000000001</v>
          </cell>
          <cell r="HR290">
            <v>1.6677500000000001</v>
          </cell>
          <cell r="HS290">
            <v>1.8375900000000001</v>
          </cell>
          <cell r="HT290">
            <v>1.4114599999999999</v>
          </cell>
          <cell r="HU290">
            <v>1.84216</v>
          </cell>
          <cell r="HV290">
            <v>1.62734</v>
          </cell>
          <cell r="HW290">
            <v>0.29859000000000002</v>
          </cell>
          <cell r="HX290">
            <v>0.82440000000000002</v>
          </cell>
          <cell r="HY290">
            <v>0.69891000000000003</v>
          </cell>
          <cell r="HZ290">
            <v>8.1855399999999996</v>
          </cell>
          <cell r="IA290">
            <v>2.3994800000000001</v>
          </cell>
          <cell r="IB290">
            <v>0.71848000000000001</v>
          </cell>
          <cell r="IC290">
            <v>0.50966999999999996</v>
          </cell>
          <cell r="ID290">
            <v>3.2486600000000001</v>
          </cell>
          <cell r="IE290">
            <v>1.5968199999999999</v>
          </cell>
          <cell r="IF290">
            <v>9.5518800000000006</v>
          </cell>
          <cell r="IG290">
            <v>0.5</v>
          </cell>
          <cell r="IH290">
            <v>0.87221000000000004</v>
          </cell>
          <cell r="II290">
            <v>3.60602</v>
          </cell>
          <cell r="IJ290">
            <v>0.71863999999999995</v>
          </cell>
          <cell r="IK290">
            <v>0.65154000000000001</v>
          </cell>
          <cell r="IL290">
            <v>4.3055199999999996</v>
          </cell>
          <cell r="IM290">
            <v>0.72997999999999996</v>
          </cell>
          <cell r="IN290">
            <v>0.21310000000000001</v>
          </cell>
          <cell r="IO290">
            <v>0.44466</v>
          </cell>
          <cell r="IP290"/>
          <cell r="IQ290"/>
          <cell r="IR290">
            <v>9.5308799999999998</v>
          </cell>
          <cell r="IS290">
            <v>0.22358</v>
          </cell>
          <cell r="IT290">
            <v>1.1309499999999999</v>
          </cell>
          <cell r="IU290">
            <v>1.1769400000000001</v>
          </cell>
          <cell r="IV290">
            <v>0.67352000000000001</v>
          </cell>
          <cell r="IW290">
            <v>2.1938300000000002</v>
          </cell>
          <cell r="IX290">
            <v>2.1037699999999999</v>
          </cell>
          <cell r="IY290">
            <v>2.7920400000000001</v>
          </cell>
          <cell r="IZ290">
            <v>1.9684999999999999</v>
          </cell>
          <cell r="JA290">
            <v>13.498279999999999</v>
          </cell>
          <cell r="JB290">
            <v>4.0057200000000002</v>
          </cell>
          <cell r="JC290">
            <v>10.5702</v>
          </cell>
          <cell r="JD290">
            <v>0.83355000000000001</v>
          </cell>
          <cell r="JE290">
            <v>5.0620700000000003</v>
          </cell>
          <cell r="JF290">
            <v>4.5781799999999997</v>
          </cell>
          <cell r="JG290">
            <v>0.49173</v>
          </cell>
          <cell r="JH290">
            <v>0.73577000000000004</v>
          </cell>
          <cell r="JI290">
            <v>0.96569000000000005</v>
          </cell>
          <cell r="JJ290">
            <v>8.6201399999999992</v>
          </cell>
          <cell r="JK290">
            <v>3.58467</v>
          </cell>
          <cell r="JL290">
            <v>10.72578</v>
          </cell>
          <cell r="JM290">
            <v>1.37018</v>
          </cell>
          <cell r="JN290">
            <v>1.4333400000000001</v>
          </cell>
          <cell r="JO290">
            <v>0.92698000000000003</v>
          </cell>
          <cell r="JP290">
            <v>3.73916</v>
          </cell>
          <cell r="JQ290">
            <v>7.0178500000000001</v>
          </cell>
          <cell r="JR290">
            <v>1.7109700000000001</v>
          </cell>
          <cell r="JS290">
            <v>3.5030299999999999</v>
          </cell>
          <cell r="JT290">
            <v>2.4111500000000001</v>
          </cell>
          <cell r="JU290">
            <v>1.6013999999999999</v>
          </cell>
          <cell r="JV290">
            <v>10.09158</v>
          </cell>
          <cell r="JW290">
            <v>1.2595400000000001</v>
          </cell>
          <cell r="JX290">
            <v>0.24340000000000001</v>
          </cell>
          <cell r="JY290">
            <v>0.39034000000000002</v>
          </cell>
          <cell r="JZ290">
            <v>0.35489999999999999</v>
          </cell>
          <cell r="KA290">
            <v>7.8596199999999996</v>
          </cell>
          <cell r="KB290">
            <v>0.46758</v>
          </cell>
          <cell r="KC290">
            <v>0.44972000000000001</v>
          </cell>
          <cell r="KD290">
            <v>0.79413999999999996</v>
          </cell>
          <cell r="KE290">
            <v>0.44822000000000001</v>
          </cell>
          <cell r="KF290">
            <v>0.41338000000000003</v>
          </cell>
          <cell r="KG290">
            <v>0.41250999999999999</v>
          </cell>
          <cell r="KH290"/>
          <cell r="KI290">
            <v>9.2512399999999992</v>
          </cell>
          <cell r="KJ290">
            <v>0.46994999999999998</v>
          </cell>
          <cell r="KK290">
            <v>0.11824</v>
          </cell>
          <cell r="KL290">
            <v>8.9832599999999996</v>
          </cell>
          <cell r="KM290"/>
          <cell r="KN290">
            <v>1.5200800000000001</v>
          </cell>
          <cell r="KO290">
            <v>2.871</v>
          </cell>
          <cell r="KP290">
            <v>3.2450000000000001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0</v>
          </cell>
          <cell r="LJ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Q290">
            <v>0</v>
          </cell>
          <cell r="LR290">
            <v>0</v>
          </cell>
          <cell r="LS290">
            <v>0</v>
          </cell>
          <cell r="LT290">
            <v>0</v>
          </cell>
          <cell r="LU290">
            <v>0</v>
          </cell>
          <cell r="LV290">
            <v>0</v>
          </cell>
          <cell r="LW290">
            <v>0</v>
          </cell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0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0.20100000000000001</v>
          </cell>
          <cell r="MI290">
            <v>0</v>
          </cell>
          <cell r="MJ290">
            <v>0</v>
          </cell>
          <cell r="MK290">
            <v>0</v>
          </cell>
          <cell r="ML290">
            <v>0</v>
          </cell>
          <cell r="MM290">
            <v>0</v>
          </cell>
          <cell r="MN290">
            <v>0</v>
          </cell>
          <cell r="MO290">
            <v>0</v>
          </cell>
          <cell r="MP290">
            <v>0</v>
          </cell>
          <cell r="MQ290">
            <v>0.46899999999999997</v>
          </cell>
          <cell r="MR290"/>
        </row>
      </sheetData>
      <sheetData sheetId="10"/>
      <sheetData sheetId="11">
        <row r="290"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>
            <v>3.72522198376293E-3</v>
          </cell>
          <cell r="AR290">
            <v>0</v>
          </cell>
          <cell r="AS290">
            <v>5.4551525699184131E-2</v>
          </cell>
          <cell r="AT290">
            <v>3.259222509993628E-3</v>
          </cell>
          <cell r="AU290">
            <v>2.4039655392860807E-3</v>
          </cell>
          <cell r="AV290">
            <v>6.1208661038745593E-4</v>
          </cell>
          <cell r="AW290">
            <v>0.28919860119849572</v>
          </cell>
          <cell r="AX290">
            <v>6.4637646311682853E-2</v>
          </cell>
          <cell r="AY290">
            <v>1.7567440479398282E-2</v>
          </cell>
          <cell r="AZ290">
            <v>1.327543738964213E-2</v>
          </cell>
          <cell r="BA290">
            <v>3.4949960532697634E-4</v>
          </cell>
          <cell r="BB290">
            <v>0</v>
          </cell>
          <cell r="BC290">
            <v>3.4025358402202984E-4</v>
          </cell>
          <cell r="BD290">
            <v>0.50306600000000001</v>
          </cell>
          <cell r="BE290">
            <v>9.4864178588750705E-4</v>
          </cell>
          <cell r="BF290">
            <v>3.1457936731853764E-2</v>
          </cell>
          <cell r="BG290">
            <v>2.0113698408521978</v>
          </cell>
          <cell r="BH290">
            <v>4.0051213712008105</v>
          </cell>
          <cell r="BI290">
            <v>5.242494079904644E-4</v>
          </cell>
          <cell r="BJ290">
            <v>2.7765801978754225E-3</v>
          </cell>
          <cell r="BK290">
            <v>2.2073951263429186E-2</v>
          </cell>
          <cell r="BL290">
            <v>4.4778481179855723E-3</v>
          </cell>
          <cell r="BM290">
            <v>0</v>
          </cell>
          <cell r="BN290">
            <v>1.5</v>
          </cell>
          <cell r="BO290">
            <v>3.0049068635065348</v>
          </cell>
          <cell r="BP290">
            <v>2.0009218408521976</v>
          </cell>
          <cell r="BQ290">
            <v>1.7585932522008172E-3</v>
          </cell>
          <cell r="BR290">
            <v>7.0916983408939374E-4</v>
          </cell>
          <cell r="BS290">
            <v>2</v>
          </cell>
          <cell r="BT290">
            <v>1.9170700573675994E-2</v>
          </cell>
          <cell r="BU290">
            <v>2.8869277954420811</v>
          </cell>
          <cell r="BV290">
            <v>0.85083030106524737</v>
          </cell>
          <cell r="BW290">
            <v>1.0252299051918261</v>
          </cell>
          <cell r="BX290">
            <v>1.4059988186226491</v>
          </cell>
          <cell r="BY290">
            <v>3.0578338632624398</v>
          </cell>
          <cell r="BZ290">
            <v>4.4575901622713721</v>
          </cell>
          <cell r="CA290">
            <v>4.3116179691933141</v>
          </cell>
          <cell r="CB290">
            <v>3.5249714060186852</v>
          </cell>
          <cell r="CC290">
            <v>4.7424863924983587</v>
          </cell>
          <cell r="CD290">
            <v>1.5804403853530342</v>
          </cell>
          <cell r="CE290">
            <v>0.74221419174451819</v>
          </cell>
          <cell r="CF290">
            <v>9.0140386304053563E-2</v>
          </cell>
          <cell r="CG290">
            <v>6.651463183298409</v>
          </cell>
          <cell r="CH290">
            <v>2.7413953619843752</v>
          </cell>
          <cell r="CI290">
            <v>3.5203421714730125</v>
          </cell>
          <cell r="CJ290">
            <v>2.4397854500381992</v>
          </cell>
          <cell r="CK290">
            <v>4.4272514326049581</v>
          </cell>
          <cell r="CL290">
            <v>7.181728237560403</v>
          </cell>
          <cell r="CM290">
            <v>10.184090328873053</v>
          </cell>
          <cell r="CN290">
            <v>4.2005094557739024</v>
          </cell>
          <cell r="CO290">
            <v>3.6</v>
          </cell>
          <cell r="CP290">
            <v>1.085</v>
          </cell>
          <cell r="CQ290">
            <v>9.2535017865637883</v>
          </cell>
          <cell r="CR290">
            <v>0.85158878475579414</v>
          </cell>
          <cell r="CS290">
            <v>0.53285299999999991</v>
          </cell>
          <cell r="CT290">
            <v>2.2057600000000002</v>
          </cell>
          <cell r="CU290">
            <v>4.5700769999999995</v>
          </cell>
          <cell r="CV290">
            <v>1.5236400000000001</v>
          </cell>
          <cell r="CW290">
            <v>4.5219339999999999</v>
          </cell>
          <cell r="CX290">
            <v>0.12702800000000003</v>
          </cell>
          <cell r="CY290">
            <v>3.6615510000000002</v>
          </cell>
          <cell r="CZ290">
            <v>3.6222109999999996</v>
          </cell>
          <cell r="DA290">
            <v>4.5523629999999997</v>
          </cell>
          <cell r="DB290">
            <v>3.65</v>
          </cell>
          <cell r="DC290">
            <v>8.0413449999999997</v>
          </cell>
          <cell r="DD290">
            <v>2.0019420000000001</v>
          </cell>
          <cell r="DE290">
            <v>4.5020320000000007</v>
          </cell>
          <cell r="DF290">
            <v>1.5</v>
          </cell>
          <cell r="DG290">
            <v>2.8188800000000001</v>
          </cell>
          <cell r="DH290">
            <v>1.542726</v>
          </cell>
          <cell r="DI290">
            <v>3.367486</v>
          </cell>
          <cell r="DJ290">
            <v>0.92344599999999999</v>
          </cell>
          <cell r="DK290">
            <v>4.3025499999999992</v>
          </cell>
          <cell r="DL290">
            <v>1.6611149999999999</v>
          </cell>
          <cell r="DM290">
            <v>1.5611399999999998</v>
          </cell>
          <cell r="DN290">
            <v>2.2619020000000001</v>
          </cell>
          <cell r="DO290">
            <v>0.90083999999999997</v>
          </cell>
          <cell r="DP290">
            <v>2.7042720000000005</v>
          </cell>
          <cell r="DQ290">
            <v>2.8025109999999995</v>
          </cell>
          <cell r="DR290">
            <v>3.505563</v>
          </cell>
          <cell r="DS290">
            <v>1.918703</v>
          </cell>
          <cell r="DT290">
            <v>2.02108</v>
          </cell>
          <cell r="DU290">
            <v>1.7155E-2</v>
          </cell>
          <cell r="DV290">
            <v>1.8654510000000002</v>
          </cell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>
            <v>5.7601009999999997</v>
          </cell>
          <cell r="FH290">
            <v>1.7758560000000001</v>
          </cell>
          <cell r="FI290">
            <v>4.7375210000000001</v>
          </cell>
          <cell r="FJ290">
            <v>5.805968</v>
          </cell>
          <cell r="FK290">
            <v>2.968092</v>
          </cell>
          <cell r="FL290">
            <v>1.248119</v>
          </cell>
          <cell r="FM290">
            <v>4.1170720000000003</v>
          </cell>
          <cell r="FN290">
            <v>1.4822900000000001</v>
          </cell>
          <cell r="FO290">
            <v>2.7834680000000001</v>
          </cell>
          <cell r="FP290">
            <v>1.8812960000000001</v>
          </cell>
          <cell r="FQ290">
            <v>3.4175089999999999</v>
          </cell>
          <cell r="FR290">
            <v>3.4244509999999999</v>
          </cell>
          <cell r="FS290">
            <v>2.5133760000000001</v>
          </cell>
          <cell r="FT290">
            <v>1.771431</v>
          </cell>
          <cell r="FU290">
            <v>5.3191410000000001</v>
          </cell>
          <cell r="FV290">
            <v>4.6235910000000002</v>
          </cell>
          <cell r="FW290">
            <v>1.2062790000000001</v>
          </cell>
          <cell r="FX290">
            <v>1.8798779999999999</v>
          </cell>
          <cell r="FY290">
            <v>1.6991069999999999</v>
          </cell>
          <cell r="FZ290">
            <v>1.0546880000000001</v>
          </cell>
          <cell r="GA290">
            <v>4.0633699999999999</v>
          </cell>
          <cell r="GB290">
            <v>0.78407400000000005</v>
          </cell>
          <cell r="GC290">
            <v>0.96974199999999999</v>
          </cell>
          <cell r="GD290">
            <v>4.3190270000000002</v>
          </cell>
          <cell r="GE290">
            <v>2.2400120000000001</v>
          </cell>
          <cell r="GF290">
            <v>8.1756999999999996E-2</v>
          </cell>
          <cell r="GG290">
            <v>0.123225</v>
          </cell>
          <cell r="GH290">
            <v>5.8331410000000004</v>
          </cell>
          <cell r="GI290">
            <v>4.4086189999999998</v>
          </cell>
          <cell r="GJ290">
            <v>2.7558639999999999</v>
          </cell>
          <cell r="GK290">
            <v>2.2497250000000002</v>
          </cell>
          <cell r="GL290">
            <v>5.0706389999999999</v>
          </cell>
          <cell r="GM290">
            <v>7.2392760000000003</v>
          </cell>
          <cell r="GN290">
            <v>0.99602400000000002</v>
          </cell>
          <cell r="GO290">
            <v>0.79233200000000004</v>
          </cell>
          <cell r="GP290">
            <v>5.0588069999999998</v>
          </cell>
          <cell r="GQ290">
            <v>1.3617220000000001</v>
          </cell>
          <cell r="GR290">
            <v>7.5220669999999998</v>
          </cell>
          <cell r="GS290">
            <v>6.3669599999999997</v>
          </cell>
          <cell r="GT290">
            <v>5.8896360000000003</v>
          </cell>
          <cell r="GU290">
            <v>10.737011000000001</v>
          </cell>
          <cell r="GV290">
            <v>3.5389270000000002</v>
          </cell>
          <cell r="GW290">
            <v>7.9201439999999996</v>
          </cell>
          <cell r="GX290">
            <v>6.0767100000000003</v>
          </cell>
          <cell r="GY290">
            <v>4.1332630000000004</v>
          </cell>
          <cell r="GZ290">
            <v>8.3015240000000006</v>
          </cell>
          <cell r="HA290">
            <v>9.5884040000000006</v>
          </cell>
          <cell r="HB290">
            <v>3.0846930000000001</v>
          </cell>
          <cell r="HC290">
            <v>7.0333259999999997</v>
          </cell>
          <cell r="HD290">
            <v>7.21997</v>
          </cell>
          <cell r="HE290">
            <v>7.747636</v>
          </cell>
          <cell r="HF290">
            <v>4.4468740000000002</v>
          </cell>
          <cell r="HG290">
            <v>7.1628480000000003</v>
          </cell>
          <cell r="HH290">
            <v>3.6183369999999999</v>
          </cell>
          <cell r="HI290">
            <v>4.9343510000000004</v>
          </cell>
          <cell r="HJ290">
            <v>3.9268299999999998</v>
          </cell>
          <cell r="HK290">
            <v>3.0081069999999999</v>
          </cell>
          <cell r="HL290">
            <v>5.2689490000000001</v>
          </cell>
          <cell r="HM290">
            <v>5.4355859999999998</v>
          </cell>
          <cell r="HN290">
            <v>8.1043749999999992</v>
          </cell>
          <cell r="HO290">
            <v>8.1735480000000003</v>
          </cell>
          <cell r="HP290">
            <v>9.092454</v>
          </cell>
          <cell r="HQ290">
            <v>10.438971</v>
          </cell>
          <cell r="HR290">
            <v>8.0623280000000008</v>
          </cell>
          <cell r="HS290">
            <v>8.1742589999999993</v>
          </cell>
          <cell r="HT290">
            <v>12.511715000000001</v>
          </cell>
          <cell r="HU290">
            <v>8.5202080000000002</v>
          </cell>
          <cell r="HV290">
            <v>5.586665</v>
          </cell>
          <cell r="HW290">
            <v>8.0077549999999995</v>
          </cell>
          <cell r="HX290">
            <v>2.8036880000000002</v>
          </cell>
          <cell r="HY290">
            <v>8.7184050000000006</v>
          </cell>
          <cell r="HZ290">
            <v>8.4798469999999995</v>
          </cell>
          <cell r="IA290">
            <v>7.5682</v>
          </cell>
          <cell r="IB290">
            <v>14.596351</v>
          </cell>
          <cell r="IC290">
            <v>16.68572</v>
          </cell>
          <cell r="ID290">
            <v>10.512138999999999</v>
          </cell>
          <cell r="IE290">
            <v>9.5415919999999996</v>
          </cell>
          <cell r="IF290">
            <v>3.225187</v>
          </cell>
          <cell r="IG290">
            <v>2.3753679999999999</v>
          </cell>
          <cell r="IH290">
            <v>17.467003999999999</v>
          </cell>
          <cell r="II290">
            <v>7.707694</v>
          </cell>
          <cell r="IJ290">
            <v>9.7001760000000008</v>
          </cell>
          <cell r="IK290">
            <v>9.6323319999999999</v>
          </cell>
          <cell r="IL290">
            <v>7.4088200000000004</v>
          </cell>
          <cell r="IM290">
            <v>17.090672999999999</v>
          </cell>
          <cell r="IN290">
            <v>6.2007269999999997</v>
          </cell>
          <cell r="IO290">
            <v>13.729436</v>
          </cell>
          <cell r="IP290">
            <v>6.0148859999999997</v>
          </cell>
          <cell r="IQ290">
            <v>13.214672999999999</v>
          </cell>
          <cell r="IR290">
            <v>6.8061429999999996</v>
          </cell>
          <cell r="IS290">
            <v>6.836112</v>
          </cell>
          <cell r="IT290">
            <v>11.320694</v>
          </cell>
          <cell r="IU290">
            <v>5.503463</v>
          </cell>
          <cell r="IV290">
            <v>4.4931219999999996</v>
          </cell>
          <cell r="IW290">
            <v>13.228384</v>
          </cell>
          <cell r="IX290">
            <v>2.7328779999999999</v>
          </cell>
          <cell r="IY290">
            <v>7.0767300000000004</v>
          </cell>
          <cell r="IZ290">
            <v>17.956175999999999</v>
          </cell>
          <cell r="JA290">
            <v>10.771148</v>
          </cell>
          <cell r="JB290">
            <v>13.174372</v>
          </cell>
          <cell r="JC290">
            <v>10.429345</v>
          </cell>
          <cell r="JD290">
            <v>12.638059999999999</v>
          </cell>
          <cell r="JE290">
            <v>13.510809999999999</v>
          </cell>
          <cell r="JF290">
            <v>8.7118219999999997</v>
          </cell>
          <cell r="JG290">
            <v>11.009760999999999</v>
          </cell>
          <cell r="JH290">
            <v>6.5638180000000004</v>
          </cell>
          <cell r="JI290">
            <v>13.651261999999999</v>
          </cell>
          <cell r="JJ290">
            <v>16.410779999999999</v>
          </cell>
          <cell r="JK290">
            <v>11.045759</v>
          </cell>
          <cell r="JL290">
            <v>14.432339000000001</v>
          </cell>
          <cell r="JM290">
            <v>18.889900999999998</v>
          </cell>
          <cell r="JN290">
            <v>10.121351000000001</v>
          </cell>
          <cell r="JO290">
            <v>20.894213000000001</v>
          </cell>
          <cell r="JP290">
            <v>6.4424739999999998</v>
          </cell>
          <cell r="JQ290">
            <v>14.7249</v>
          </cell>
          <cell r="JR290">
            <v>10.75413</v>
          </cell>
          <cell r="JS290">
            <v>7.2732890000000001</v>
          </cell>
          <cell r="JT290">
            <v>11.396732999999999</v>
          </cell>
          <cell r="JU290">
            <v>6.8058560000000003</v>
          </cell>
          <cell r="JV290">
            <v>22.159939999999999</v>
          </cell>
          <cell r="JW290">
            <v>17.374611000000002</v>
          </cell>
          <cell r="JX290">
            <v>10.392852</v>
          </cell>
          <cell r="JY290">
            <v>22.135096999999998</v>
          </cell>
          <cell r="JZ290">
            <v>10.618432</v>
          </cell>
          <cell r="KA290">
            <v>13.19885</v>
          </cell>
          <cell r="KB290">
            <v>12.637794</v>
          </cell>
          <cell r="KC290">
            <v>9.8925389999999993</v>
          </cell>
          <cell r="KD290">
            <v>18.628067999999999</v>
          </cell>
          <cell r="KE290">
            <v>12.929888</v>
          </cell>
          <cell r="KF290">
            <v>10.272601999999999</v>
          </cell>
          <cell r="KG290">
            <v>10.495597999999999</v>
          </cell>
          <cell r="KH290">
            <v>12.864471999999999</v>
          </cell>
          <cell r="KI290">
            <v>14.720196</v>
          </cell>
          <cell r="KJ290">
            <v>11.141054</v>
          </cell>
          <cell r="KK290">
            <v>18.475083999999999</v>
          </cell>
          <cell r="KL290">
            <v>18.362307999999999</v>
          </cell>
          <cell r="KM290">
            <v>8.5223460000000006</v>
          </cell>
          <cell r="KN290">
            <v>7.8190759999999999</v>
          </cell>
          <cell r="KO290">
            <v>11.541797000000001</v>
          </cell>
          <cell r="KP290">
            <v>11.680446999999999</v>
          </cell>
          <cell r="KQ290">
            <v>8.1813549999999999</v>
          </cell>
          <cell r="KR290">
            <v>9.2132470000000009</v>
          </cell>
          <cell r="KS290">
            <v>13.466511000000001</v>
          </cell>
          <cell r="KT290">
            <v>7.4960829999999996</v>
          </cell>
          <cell r="KU290">
            <v>14.588896999999999</v>
          </cell>
          <cell r="KV290">
            <v>11.758594</v>
          </cell>
          <cell r="KW290">
            <v>20.639748999999998</v>
          </cell>
          <cell r="KX290">
            <v>13.740952</v>
          </cell>
          <cell r="KY290">
            <v>14.078905000000001</v>
          </cell>
          <cell r="KZ290">
            <v>11.16662</v>
          </cell>
          <cell r="LA290">
            <v>17.646650999999999</v>
          </cell>
          <cell r="LB290">
            <v>16.640505999999998</v>
          </cell>
          <cell r="LC290">
            <v>12.895792</v>
          </cell>
          <cell r="LD290">
            <v>11.150058</v>
          </cell>
          <cell r="LE290">
            <v>9.7297740000000008</v>
          </cell>
          <cell r="LF290">
            <v>9.6745160000000006</v>
          </cell>
          <cell r="LG290">
            <v>10.720345</v>
          </cell>
          <cell r="LH290">
            <v>14.775219999999999</v>
          </cell>
          <cell r="LI290">
            <v>13.590557</v>
          </cell>
          <cell r="LJ290">
            <v>8.9022629999999996</v>
          </cell>
          <cell r="LK290">
            <v>18.039156999999999</v>
          </cell>
          <cell r="LL290">
            <v>15.010214</v>
          </cell>
          <cell r="LM290">
            <v>23.730872999999999</v>
          </cell>
          <cell r="LN290">
            <v>10.714468999999999</v>
          </cell>
          <cell r="LO290">
            <v>8.0313110000000005</v>
          </cell>
          <cell r="LP290">
            <v>11.684497</v>
          </cell>
          <cell r="LQ290">
            <v>8.2230919999999994</v>
          </cell>
          <cell r="LR290">
            <v>10.623832</v>
          </cell>
          <cell r="LS290">
            <v>13.529493</v>
          </cell>
          <cell r="LT290">
            <v>12.561112</v>
          </cell>
          <cell r="LU290">
            <v>12.283981000000001</v>
          </cell>
          <cell r="LV290">
            <v>13.440376000000001</v>
          </cell>
          <cell r="LW290">
            <v>15.406477000000001</v>
          </cell>
          <cell r="LX290">
            <v>16.669201999999999</v>
          </cell>
          <cell r="LY290">
            <v>13.808674999999999</v>
          </cell>
          <cell r="LZ290">
            <v>15.55757</v>
          </cell>
          <cell r="MA290">
            <v>13.991671</v>
          </cell>
          <cell r="MB290">
            <v>8.2679109999999998</v>
          </cell>
          <cell r="MC290">
            <v>10.167697</v>
          </cell>
          <cell r="MD290">
            <v>17.702019</v>
          </cell>
          <cell r="ME290">
            <v>12.168597999999999</v>
          </cell>
          <cell r="MF290">
            <v>13.481946000000001</v>
          </cell>
          <cell r="MG290">
            <v>15.070195999999999</v>
          </cell>
          <cell r="MH290">
            <v>17.078999</v>
          </cell>
          <cell r="MI290">
            <v>17.174765000000001</v>
          </cell>
          <cell r="MJ290">
            <v>10.332832</v>
          </cell>
          <cell r="MK290">
            <v>15.858008</v>
          </cell>
          <cell r="ML290">
            <v>14.470057000000001</v>
          </cell>
          <cell r="MM290">
            <v>14.926717999999999</v>
          </cell>
        </row>
      </sheetData>
      <sheetData sheetId="12">
        <row r="290">
          <cell r="AD290">
            <v>2.1999999999999999E-2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0.13400000000000001</v>
          </cell>
          <cell r="AM290">
            <v>0.192</v>
          </cell>
          <cell r="AN290">
            <v>6.2E-2</v>
          </cell>
          <cell r="AO290">
            <v>0</v>
          </cell>
          <cell r="AP290">
            <v>20.832000000000001</v>
          </cell>
          <cell r="AQ290">
            <v>59.694000000000003</v>
          </cell>
          <cell r="AR290">
            <v>142.86500000000001</v>
          </cell>
          <cell r="AS290">
            <v>0.03</v>
          </cell>
          <cell r="AT290">
            <v>18.201000000000001</v>
          </cell>
          <cell r="AU290">
            <v>21.02</v>
          </cell>
          <cell r="AV290">
            <v>1.6E-2</v>
          </cell>
          <cell r="AW290">
            <v>16.03</v>
          </cell>
          <cell r="AX290">
            <v>36.469394999999999</v>
          </cell>
          <cell r="AY290">
            <v>3.4500000000000003E-2</v>
          </cell>
          <cell r="AZ290">
            <v>0</v>
          </cell>
          <cell r="BA290">
            <v>4.5600000000000003E-4</v>
          </cell>
          <cell r="BB290">
            <v>0</v>
          </cell>
          <cell r="BC290">
            <v>0.05</v>
          </cell>
          <cell r="BD290">
            <v>8.6999999999999994E-3</v>
          </cell>
          <cell r="BE290">
            <v>9.5949000000000007E-2</v>
          </cell>
          <cell r="BF290">
            <v>4.5411E-2</v>
          </cell>
          <cell r="BG290">
            <v>1.9E-2</v>
          </cell>
          <cell r="BH290">
            <v>8.201E-2</v>
          </cell>
          <cell r="BI290">
            <v>3.9482000000000003E-2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0.131108</v>
          </cell>
          <cell r="BQ290">
            <v>4.1486000000000002E-2</v>
          </cell>
          <cell r="BR290">
            <v>0</v>
          </cell>
          <cell r="BS290">
            <v>0.26272600000000002</v>
          </cell>
          <cell r="BT290">
            <v>5.0115E-2</v>
          </cell>
          <cell r="BU290">
            <v>0</v>
          </cell>
          <cell r="BV290">
            <v>3.968E-2</v>
          </cell>
          <cell r="BW290">
            <v>0</v>
          </cell>
          <cell r="BX290">
            <v>3.1E-2</v>
          </cell>
          <cell r="BY290">
            <v>0</v>
          </cell>
          <cell r="BZ290">
            <v>4.8999999999999998E-5</v>
          </cell>
          <cell r="CA290">
            <v>3.5978999999999997E-2</v>
          </cell>
          <cell r="CB290">
            <v>54.672666999999997</v>
          </cell>
          <cell r="CC290">
            <v>31.553585000000002</v>
          </cell>
          <cell r="CD290">
            <v>11.357749999999999</v>
          </cell>
          <cell r="CE290">
            <v>90.769450000000006</v>
          </cell>
          <cell r="CF290">
            <v>0.155</v>
          </cell>
          <cell r="CG290">
            <v>8.1500000000000003E-2</v>
          </cell>
          <cell r="CH290">
            <v>32.482695</v>
          </cell>
          <cell r="CI290">
            <v>0</v>
          </cell>
          <cell r="CJ290">
            <v>0</v>
          </cell>
          <cell r="CK290">
            <v>66.877172000000002</v>
          </cell>
          <cell r="CL290">
            <v>351.23789199999999</v>
          </cell>
          <cell r="CM290">
            <v>350.77691499999997</v>
          </cell>
          <cell r="CN290">
            <v>451.12116500000002</v>
          </cell>
          <cell r="CO290">
            <v>69.33</v>
          </cell>
          <cell r="CP290">
            <v>117.570145</v>
          </cell>
          <cell r="CQ290">
            <v>142.69959499999999</v>
          </cell>
          <cell r="CR290">
            <v>153.38470699999999</v>
          </cell>
          <cell r="CS290">
            <v>89.259461999999999</v>
          </cell>
          <cell r="CT290">
            <v>15.02</v>
          </cell>
          <cell r="CU290">
            <v>22.018000000000001</v>
          </cell>
          <cell r="CV290">
            <v>29.3</v>
          </cell>
          <cell r="CW290">
            <v>403.02514600000001</v>
          </cell>
          <cell r="CX290">
            <v>645.344067</v>
          </cell>
          <cell r="CY290">
            <v>307.84940399999999</v>
          </cell>
          <cell r="CZ290">
            <v>600.50461600000006</v>
          </cell>
          <cell r="DA290">
            <v>428.46790900000002</v>
          </cell>
          <cell r="DB290">
            <v>715.60568899999998</v>
          </cell>
          <cell r="DC290">
            <v>355.87970100000001</v>
          </cell>
          <cell r="DD290">
            <v>200.144611</v>
          </cell>
          <cell r="DE290">
            <v>132</v>
          </cell>
          <cell r="DF290">
            <v>64.5</v>
          </cell>
          <cell r="DG290">
            <v>31.173169999999999</v>
          </cell>
          <cell r="DH290">
            <v>31.5</v>
          </cell>
          <cell r="DI290">
            <v>164.91399999999999</v>
          </cell>
          <cell r="DJ290">
            <v>433.07425899999998</v>
          </cell>
          <cell r="DK290">
            <v>214.552312</v>
          </cell>
          <cell r="DL290">
            <v>197.12465800000001</v>
          </cell>
          <cell r="DM290">
            <v>93.018106000000003</v>
          </cell>
          <cell r="DN290">
            <v>133.68437299999999</v>
          </cell>
          <cell r="DO290">
            <v>328.55308500000001</v>
          </cell>
          <cell r="DP290">
            <v>373.89317499999999</v>
          </cell>
          <cell r="DQ290">
            <v>277.91420499999998</v>
          </cell>
          <cell r="DR290">
            <v>257.125</v>
          </cell>
          <cell r="DS290">
            <v>52.5</v>
          </cell>
          <cell r="DT290">
            <v>0</v>
          </cell>
          <cell r="DU290">
            <v>8.0000000000000007E-5</v>
          </cell>
          <cell r="DV290">
            <v>63.497321999999997</v>
          </cell>
          <cell r="DW290">
            <v>44.212960000000002</v>
          </cell>
          <cell r="DX290">
            <v>99.852733999999998</v>
          </cell>
          <cell r="DY290">
            <v>136.20075499999999</v>
          </cell>
          <cell r="DZ290">
            <v>25.518532</v>
          </cell>
          <cell r="EA290">
            <v>82.947478000000004</v>
          </cell>
          <cell r="EB290">
            <v>129.827854</v>
          </cell>
          <cell r="EC290">
            <v>87.584280000000007</v>
          </cell>
          <cell r="ED290">
            <v>9.2101000000000006</v>
          </cell>
          <cell r="EE290">
            <v>45.806088000000003</v>
          </cell>
          <cell r="EF290">
            <v>50.083008999999997</v>
          </cell>
          <cell r="EG290">
            <v>3.1960000000000002E-2</v>
          </cell>
          <cell r="EH290">
            <v>50.196550000000002</v>
          </cell>
          <cell r="EI290">
            <v>0.49626799999999999</v>
          </cell>
          <cell r="EJ290">
            <v>0.26751000000000003</v>
          </cell>
          <cell r="EK290">
            <v>5.5E-2</v>
          </cell>
          <cell r="EL290">
            <v>0.14199899999999999</v>
          </cell>
          <cell r="EM290">
            <v>0.16997599999999999</v>
          </cell>
          <cell r="EN290"/>
          <cell r="EO290"/>
          <cell r="EP290"/>
          <cell r="EQ290"/>
          <cell r="ER290">
            <v>3.0000000000000001E-5</v>
          </cell>
          <cell r="ES290">
            <v>1.65E-4</v>
          </cell>
          <cell r="ET290">
            <v>30.417998000000001</v>
          </cell>
          <cell r="EU290">
            <v>89.963819999999998</v>
          </cell>
          <cell r="EV290">
            <v>45.965003000000003</v>
          </cell>
          <cell r="EW290">
            <v>153.98876999999999</v>
          </cell>
          <cell r="EX290">
            <v>43.468145</v>
          </cell>
          <cell r="EY290">
            <v>47.298115000000003</v>
          </cell>
          <cell r="EZ290">
            <v>6.8332300000000004</v>
          </cell>
          <cell r="FA290"/>
          <cell r="FB290">
            <v>2.0323999999999998E-2</v>
          </cell>
          <cell r="FC290">
            <v>0.70116000000000001</v>
          </cell>
          <cell r="FD290"/>
          <cell r="FE290">
            <v>6.5812999999999997E-2</v>
          </cell>
          <cell r="FF290">
            <v>45</v>
          </cell>
          <cell r="FG290">
            <v>126.541141</v>
          </cell>
          <cell r="FH290">
            <v>9.7656000000000007E-2</v>
          </cell>
          <cell r="FI290">
            <v>49.160279000000003</v>
          </cell>
          <cell r="FJ290"/>
          <cell r="FK290">
            <v>2.7300000000000001E-2</v>
          </cell>
          <cell r="FL290">
            <v>95.225899999999996</v>
          </cell>
          <cell r="FM290"/>
          <cell r="FN290"/>
          <cell r="FO290">
            <v>1.5740000000000001E-2</v>
          </cell>
          <cell r="FP290"/>
          <cell r="FQ290"/>
          <cell r="FR290">
            <v>0.39600999999999997</v>
          </cell>
          <cell r="FS290">
            <v>49.003964000000003</v>
          </cell>
          <cell r="FT290">
            <v>102.40671500000001</v>
          </cell>
          <cell r="FU290">
            <v>114.656693</v>
          </cell>
          <cell r="FV290">
            <v>48.003439999999998</v>
          </cell>
          <cell r="FW290">
            <v>100.968722</v>
          </cell>
          <cell r="FX290">
            <v>114.429311</v>
          </cell>
          <cell r="FY290"/>
          <cell r="FZ290">
            <v>35.832293999999997</v>
          </cell>
          <cell r="GA290">
            <v>10.632293000000001</v>
          </cell>
          <cell r="GB290">
            <v>61.509214999999998</v>
          </cell>
          <cell r="GC290">
            <v>38.130139</v>
          </cell>
          <cell r="GD290">
            <v>64.793423000000004</v>
          </cell>
          <cell r="GE290">
            <v>86.014233000000004</v>
          </cell>
          <cell r="GF290">
            <v>63.027037</v>
          </cell>
          <cell r="GG290">
            <v>0.39074999999999999</v>
          </cell>
          <cell r="GH290">
            <v>90.424870999999996</v>
          </cell>
          <cell r="GI290">
            <v>116.077957</v>
          </cell>
          <cell r="GJ290">
            <v>134.54109</v>
          </cell>
          <cell r="GK290">
            <v>9.7528100000000002</v>
          </cell>
          <cell r="GL290">
            <v>0.61148100000000005</v>
          </cell>
          <cell r="GM290">
            <v>92.210327000000007</v>
          </cell>
          <cell r="GN290">
            <v>179.15416099999999</v>
          </cell>
          <cell r="GO290">
            <v>123.60421599999999</v>
          </cell>
          <cell r="GP290">
            <v>12.369248000000001</v>
          </cell>
          <cell r="GQ290">
            <v>66.192597000000006</v>
          </cell>
          <cell r="GR290">
            <v>7.843432</v>
          </cell>
          <cell r="GS290">
            <v>11.105919</v>
          </cell>
          <cell r="GT290">
            <v>181.368269</v>
          </cell>
          <cell r="GU290">
            <v>121.94616499999999</v>
          </cell>
          <cell r="GV290">
            <v>95.178422999999995</v>
          </cell>
          <cell r="GW290">
            <v>69.620551000000006</v>
          </cell>
          <cell r="GX290">
            <v>30.353641</v>
          </cell>
          <cell r="GY290">
            <v>20.235299999999999</v>
          </cell>
          <cell r="GZ290">
            <v>72.711387999999999</v>
          </cell>
          <cell r="HA290">
            <v>116.34455199999999</v>
          </cell>
          <cell r="HB290">
            <v>98.115819000000002</v>
          </cell>
          <cell r="HC290">
            <v>222.183132</v>
          </cell>
          <cell r="HD290">
            <v>264.03231099999999</v>
          </cell>
          <cell r="HE290">
            <v>179.133388</v>
          </cell>
          <cell r="HF290">
            <v>166.363697</v>
          </cell>
          <cell r="HG290">
            <v>280.288072</v>
          </cell>
          <cell r="HH290">
            <v>266.95090199999999</v>
          </cell>
          <cell r="HI290">
            <v>301.30933299999998</v>
          </cell>
          <cell r="HJ290">
            <v>369.225278</v>
          </cell>
          <cell r="HK290">
            <v>422.70717300000001</v>
          </cell>
          <cell r="HL290">
            <v>210.271457</v>
          </cell>
          <cell r="HM290">
            <v>253.46202400000001</v>
          </cell>
          <cell r="HN290">
            <v>218.42805999999999</v>
          </cell>
          <cell r="HO290">
            <v>309.60191500000002</v>
          </cell>
          <cell r="HP290">
            <v>306.15390400000001</v>
          </cell>
          <cell r="HQ290">
            <v>120.792</v>
          </cell>
          <cell r="HR290">
            <v>117.301016</v>
          </cell>
          <cell r="HS290">
            <v>120.034085</v>
          </cell>
          <cell r="HT290">
            <v>114.92491800000001</v>
          </cell>
          <cell r="HU290">
            <v>111.372812</v>
          </cell>
          <cell r="HV290">
            <v>234.94816599999999</v>
          </cell>
          <cell r="HW290">
            <v>172.393845</v>
          </cell>
          <cell r="HX290">
            <v>235.818185</v>
          </cell>
          <cell r="HY290">
            <v>115.414393</v>
          </cell>
          <cell r="HZ290">
            <v>60.584035</v>
          </cell>
          <cell r="IA290">
            <v>59.714395000000003</v>
          </cell>
          <cell r="IB290">
            <v>136.549959</v>
          </cell>
          <cell r="IC290">
            <v>90.243560000000002</v>
          </cell>
          <cell r="ID290">
            <v>34.159999999999997</v>
          </cell>
          <cell r="IE290">
            <v>54.863185999999999</v>
          </cell>
          <cell r="IF290">
            <v>81.192307</v>
          </cell>
          <cell r="IG290">
            <v>0.80627000000000004</v>
          </cell>
          <cell r="IH290">
            <v>61.240048999999999</v>
          </cell>
          <cell r="II290">
            <v>89.423980999999998</v>
          </cell>
          <cell r="IJ290">
            <v>124.032894</v>
          </cell>
          <cell r="IK290">
            <v>137.08881400000001</v>
          </cell>
          <cell r="IL290">
            <v>206.144161</v>
          </cell>
          <cell r="IM290">
            <v>182.630472</v>
          </cell>
          <cell r="IN290">
            <v>200.43935999999999</v>
          </cell>
          <cell r="IO290">
            <v>274.34154899999999</v>
          </cell>
          <cell r="IP290">
            <v>189.50171700000001</v>
          </cell>
          <cell r="IQ290">
            <v>313.67225500000001</v>
          </cell>
          <cell r="IR290">
            <v>287.24394799999999</v>
          </cell>
          <cell r="IS290">
            <v>135.65800100000001</v>
          </cell>
          <cell r="IT290">
            <v>341.868156</v>
          </cell>
          <cell r="IU290">
            <v>212.367628</v>
          </cell>
          <cell r="IV290">
            <v>93.14</v>
          </cell>
          <cell r="IW290">
            <v>184.636404</v>
          </cell>
          <cell r="IX290">
            <v>236.877272</v>
          </cell>
          <cell r="IY290">
            <v>442.32672100000002</v>
          </cell>
          <cell r="IZ290">
            <v>217.95827</v>
          </cell>
          <cell r="JA290">
            <v>382.175701</v>
          </cell>
          <cell r="JB290">
            <v>199.35606200000001</v>
          </cell>
          <cell r="JC290">
            <v>236.540751</v>
          </cell>
          <cell r="JD290">
            <v>364.36632300000002</v>
          </cell>
          <cell r="JE290">
            <v>472.71792499999998</v>
          </cell>
          <cell r="JF290">
            <v>117.4796</v>
          </cell>
          <cell r="JG290">
            <v>241.80997500000001</v>
          </cell>
          <cell r="JH290">
            <v>276.12652100000003</v>
          </cell>
          <cell r="JI290">
            <v>232.819785</v>
          </cell>
          <cell r="JJ290">
            <v>73.691305999999997</v>
          </cell>
          <cell r="JK290">
            <v>559.090824</v>
          </cell>
          <cell r="JL290">
            <v>506.50940300000002</v>
          </cell>
          <cell r="JM290">
            <v>584.56830100000002</v>
          </cell>
          <cell r="JN290">
            <v>426.03244100000001</v>
          </cell>
          <cell r="JO290">
            <v>138.52749800000001</v>
          </cell>
          <cell r="JP290">
            <v>544.15569000000005</v>
          </cell>
          <cell r="JQ290">
            <v>651.20527400000003</v>
          </cell>
          <cell r="JR290">
            <v>352.86062399999997</v>
          </cell>
          <cell r="JS290">
            <v>426.18442399999998</v>
          </cell>
          <cell r="JT290">
            <v>288.03558700000002</v>
          </cell>
          <cell r="JU290">
            <v>494.71853800000002</v>
          </cell>
          <cell r="JV290">
            <v>187.070054</v>
          </cell>
          <cell r="JW290">
            <v>505.68069100000002</v>
          </cell>
          <cell r="JX290">
            <v>481.78227199999998</v>
          </cell>
          <cell r="JY290">
            <v>338.22033900000002</v>
          </cell>
          <cell r="JZ290">
            <v>296.61246</v>
          </cell>
          <cell r="KA290">
            <v>283.15877699999999</v>
          </cell>
          <cell r="KB290">
            <v>347.373107</v>
          </cell>
          <cell r="KC290">
            <v>538.75765799999999</v>
          </cell>
          <cell r="KD290">
            <v>538.586141</v>
          </cell>
          <cell r="KE290">
            <v>202.00265300000001</v>
          </cell>
          <cell r="KF290">
            <v>576.40873599999998</v>
          </cell>
          <cell r="KG290">
            <v>295.49594400000001</v>
          </cell>
          <cell r="KH290">
            <v>364.68024700000001</v>
          </cell>
          <cell r="KI290">
            <v>374.09236299999998</v>
          </cell>
          <cell r="KJ290">
            <v>314.26874700000002</v>
          </cell>
          <cell r="KK290">
            <v>139.885167</v>
          </cell>
          <cell r="KL290">
            <v>500.14398999999997</v>
          </cell>
          <cell r="KM290">
            <v>280.70489199999997</v>
          </cell>
          <cell r="KN290">
            <v>287.01546000000002</v>
          </cell>
          <cell r="KO290">
            <v>522.63769200000002</v>
          </cell>
          <cell r="KP290">
            <v>263.66094099999998</v>
          </cell>
          <cell r="KQ290">
            <v>341.11290400000001</v>
          </cell>
          <cell r="KR290">
            <v>428.85639300000003</v>
          </cell>
          <cell r="KS290">
            <v>193.47380000000001</v>
          </cell>
          <cell r="KT290">
            <v>61.094883000000003</v>
          </cell>
          <cell r="KU290">
            <v>305.31114200000002</v>
          </cell>
          <cell r="KV290">
            <v>241.11954</v>
          </cell>
          <cell r="KW290">
            <v>393.40175099999999</v>
          </cell>
          <cell r="KX290">
            <v>560.22240699999998</v>
          </cell>
          <cell r="KY290">
            <v>295.83379000000002</v>
          </cell>
          <cell r="KZ290">
            <v>454.05493200000001</v>
          </cell>
          <cell r="LA290">
            <v>396.88299999999998</v>
          </cell>
          <cell r="LB290">
            <v>534.60699999999997</v>
          </cell>
          <cell r="LC290">
            <v>403.87</v>
          </cell>
          <cell r="LD290">
            <v>318.28788300000002</v>
          </cell>
          <cell r="LE290">
            <v>295.05508700000001</v>
          </cell>
          <cell r="LF290">
            <v>306.16707700000001</v>
          </cell>
          <cell r="LG290">
            <v>458.95888200000002</v>
          </cell>
          <cell r="LH290">
            <v>329.72506399999997</v>
          </cell>
          <cell r="LI290">
            <v>458.95888200000002</v>
          </cell>
          <cell r="LJ290">
            <v>329.72506399999997</v>
          </cell>
          <cell r="LK290">
            <v>372.69218999999998</v>
          </cell>
          <cell r="LL290">
            <v>362.717557</v>
          </cell>
          <cell r="LM290">
            <v>250.03351499999999</v>
          </cell>
          <cell r="LN290">
            <v>270.02993400000003</v>
          </cell>
          <cell r="LO290">
            <v>520.60631100000001</v>
          </cell>
          <cell r="LP290">
            <v>437.73730799999998</v>
          </cell>
          <cell r="LQ290">
            <v>469.30079000000001</v>
          </cell>
          <cell r="LR290">
            <v>616.49282200000005</v>
          </cell>
          <cell r="LS290">
            <v>320.24768399999999</v>
          </cell>
          <cell r="LT290">
            <v>339.57521100000002</v>
          </cell>
          <cell r="LU290">
            <v>401.86815300000001</v>
          </cell>
          <cell r="LV290">
            <v>395.79786999999999</v>
          </cell>
          <cell r="LW290">
            <v>649.63355200000001</v>
          </cell>
          <cell r="LX290">
            <v>427.50637999999998</v>
          </cell>
          <cell r="LY290">
            <v>145.22538299999999</v>
          </cell>
          <cell r="LZ290">
            <v>293.800431</v>
          </cell>
          <cell r="MA290">
            <v>196.77843200000001</v>
          </cell>
          <cell r="MB290">
            <v>211.45147700000001</v>
          </cell>
          <cell r="MC290">
            <v>128.54852600000001</v>
          </cell>
          <cell r="MD290">
            <v>135.18211099999999</v>
          </cell>
          <cell r="ME290">
            <v>160.93013099999999</v>
          </cell>
          <cell r="MF290">
            <v>130.95279099999999</v>
          </cell>
          <cell r="MG290">
            <v>111.85336599999999</v>
          </cell>
          <cell r="MH290">
            <v>145.099119</v>
          </cell>
          <cell r="MI290">
            <v>211.906959</v>
          </cell>
          <cell r="MJ290">
            <v>211.906959</v>
          </cell>
          <cell r="MK290">
            <v>221.75179</v>
          </cell>
          <cell r="ML290">
            <v>247.05561499999999</v>
          </cell>
          <cell r="MM290">
            <v>386.50054699999998</v>
          </cell>
          <cell r="MN290">
            <v>195.810855</v>
          </cell>
          <cell r="MO290">
            <v>291.59061200000002</v>
          </cell>
          <cell r="MP290">
            <v>133.618572</v>
          </cell>
          <cell r="MQ290">
            <v>270.28965599999998</v>
          </cell>
          <cell r="MR290">
            <v>263.615207</v>
          </cell>
          <cell r="MS290">
            <v>308.243022</v>
          </cell>
          <cell r="MT290">
            <v>372.15844900000002</v>
          </cell>
          <cell r="MU290">
            <v>245.320232</v>
          </cell>
          <cell r="MV290">
            <v>206.60310100000001</v>
          </cell>
          <cell r="MW290">
            <v>74.681562999999997</v>
          </cell>
          <cell r="MX290">
            <v>206.73423500000001</v>
          </cell>
          <cell r="MY290">
            <v>264.31717800000001</v>
          </cell>
          <cell r="MZ290">
            <v>250.19998200000001</v>
          </cell>
          <cell r="NA290">
            <v>189.29663400000001</v>
          </cell>
          <cell r="NB290">
            <v>184.406972</v>
          </cell>
          <cell r="NC290">
            <v>229.24075099999999</v>
          </cell>
          <cell r="ND290">
            <v>275.011098</v>
          </cell>
          <cell r="NE290">
            <v>168.309833</v>
          </cell>
        </row>
      </sheetData>
      <sheetData sheetId="13">
        <row r="290">
          <cell r="AD290"/>
          <cell r="AE290"/>
          <cell r="AF290">
            <v>19.821000000000002</v>
          </cell>
          <cell r="AG290"/>
          <cell r="AH290"/>
          <cell r="AI290">
            <v>7.077</v>
          </cell>
          <cell r="AJ290"/>
          <cell r="AK290"/>
          <cell r="AL290">
            <v>3.3620000000000001</v>
          </cell>
          <cell r="AM290"/>
          <cell r="AN290"/>
          <cell r="AO290">
            <v>1.1459999999999999</v>
          </cell>
          <cell r="AP290"/>
          <cell r="AQ290"/>
          <cell r="AR290">
            <v>0.124</v>
          </cell>
          <cell r="AS290">
            <v>3.8699999999999998E-2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0.54059999999999997</v>
          </cell>
          <cell r="BC290">
            <v>0.62248000000000003</v>
          </cell>
          <cell r="BD290">
            <v>5.5989999999999998E-2</v>
          </cell>
          <cell r="BE290">
            <v>0</v>
          </cell>
          <cell r="BF290">
            <v>0.52536000000000005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5.515193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1E-3</v>
          </cell>
          <cell r="BQ290">
            <v>0.02</v>
          </cell>
          <cell r="BR290">
            <v>3.0000000000000001E-6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3.5000000000000001E-3</v>
          </cell>
          <cell r="BY290">
            <v>0</v>
          </cell>
          <cell r="BZ290">
            <v>2.0000000000000002E-5</v>
          </cell>
          <cell r="CA290">
            <v>0</v>
          </cell>
          <cell r="CB290">
            <v>1.7999999999999999E-2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3.15E-2</v>
          </cell>
          <cell r="CH290">
            <v>0.13585</v>
          </cell>
          <cell r="CI290">
            <v>0.16675000000000001</v>
          </cell>
          <cell r="CJ290">
            <v>0.36249999999999999</v>
          </cell>
          <cell r="CK290">
            <v>1.4999999999999999E-2</v>
          </cell>
          <cell r="CL290">
            <v>3.5000000000000003E-2</v>
          </cell>
          <cell r="CM290">
            <v>5.6000000000000001E-2</v>
          </cell>
          <cell r="CN290">
            <v>0.31153999999999998</v>
          </cell>
          <cell r="CO290">
            <v>5.5E-2</v>
          </cell>
          <cell r="CP290">
            <v>4.2000000000000003E-2</v>
          </cell>
          <cell r="CQ290">
            <v>0</v>
          </cell>
          <cell r="CR290">
            <v>0</v>
          </cell>
          <cell r="CS290">
            <v>3.5639999999999998E-2</v>
          </cell>
          <cell r="CT290">
            <v>0</v>
          </cell>
          <cell r="CU290">
            <v>1.505E-3</v>
          </cell>
          <cell r="CV290">
            <v>0</v>
          </cell>
          <cell r="CW290">
            <v>1.7999999999999999E-2</v>
          </cell>
          <cell r="CX290">
            <v>4.4999999999999999E-4</v>
          </cell>
          <cell r="CY290">
            <v>0</v>
          </cell>
          <cell r="CZ290">
            <v>0</v>
          </cell>
          <cell r="DA290">
            <v>0</v>
          </cell>
          <cell r="DB290">
            <v>5.0000000000000002E-5</v>
          </cell>
          <cell r="DC290">
            <v>0.51056100000000004</v>
          </cell>
          <cell r="DD290">
            <v>0</v>
          </cell>
          <cell r="DE290">
            <v>0.52497400000000005</v>
          </cell>
          <cell r="DF290">
            <v>0</v>
          </cell>
          <cell r="DG290">
            <v>1.0000000000000001E-5</v>
          </cell>
          <cell r="DH290">
            <v>1.7999999999999999E-2</v>
          </cell>
          <cell r="DI290">
            <v>0</v>
          </cell>
          <cell r="DJ290">
            <v>1.11E-4</v>
          </cell>
          <cell r="DK290">
            <v>0</v>
          </cell>
          <cell r="DL290">
            <v>7.6999999999999999E-2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8.9999999999999993E-3</v>
          </cell>
          <cell r="DR290">
            <v>2.0000000000000001E-4</v>
          </cell>
          <cell r="DS290">
            <v>0.02</v>
          </cell>
          <cell r="DT290">
            <v>1.9387999999999999E-2</v>
          </cell>
          <cell r="DU290">
            <v>0</v>
          </cell>
          <cell r="DV290">
            <v>0</v>
          </cell>
          <cell r="DW290">
            <v>1.6E-2</v>
          </cell>
          <cell r="DX290"/>
          <cell r="DY290">
            <v>2.5100000000000001E-2</v>
          </cell>
          <cell r="DZ290"/>
          <cell r="EA290"/>
          <cell r="EB290"/>
          <cell r="EC290">
            <v>5.0000000000000001E-3</v>
          </cell>
          <cell r="ED290">
            <v>0.12</v>
          </cell>
          <cell r="EE290">
            <v>0.15101500000000001</v>
          </cell>
          <cell r="EF290">
            <v>0.33910000000000001</v>
          </cell>
          <cell r="EG290">
            <v>0.100425</v>
          </cell>
          <cell r="EH290">
            <v>0.17</v>
          </cell>
          <cell r="EI290">
            <v>0.46089999999999998</v>
          </cell>
          <cell r="EJ290">
            <v>0.96299999999999997</v>
          </cell>
          <cell r="EK290">
            <v>0.58991499999999997</v>
          </cell>
          <cell r="EL290"/>
          <cell r="EM290"/>
          <cell r="EN290">
            <v>0.4</v>
          </cell>
          <cell r="EO290">
            <v>0.79800000000000004</v>
          </cell>
          <cell r="EP290">
            <v>0.52925999999999995</v>
          </cell>
          <cell r="EQ290">
            <v>0.19964499999999999</v>
          </cell>
          <cell r="ER290">
            <v>1.2798E-2</v>
          </cell>
          <cell r="ES290"/>
          <cell r="ET290"/>
          <cell r="EU290">
            <v>0.200462</v>
          </cell>
          <cell r="EV290">
            <v>0.18335000000000001</v>
          </cell>
          <cell r="EW290">
            <v>7.9200000000000007E-2</v>
          </cell>
          <cell r="EX290"/>
          <cell r="EY290">
            <v>0.143181</v>
          </cell>
          <cell r="EZ290"/>
          <cell r="FA290"/>
          <cell r="FB290"/>
          <cell r="FC290">
            <v>2.0480999999999999E-2</v>
          </cell>
          <cell r="FD290">
            <v>2.6999999999999999E-5</v>
          </cell>
          <cell r="FE290"/>
          <cell r="FF290">
            <v>1.2E-4</v>
          </cell>
          <cell r="FG290"/>
          <cell r="FH290">
            <v>2.5999999999999999E-2</v>
          </cell>
          <cell r="FI290">
            <v>4.5499999999999999E-2</v>
          </cell>
          <cell r="FJ290"/>
          <cell r="FK290">
            <v>3.6477999999999997E-2</v>
          </cell>
          <cell r="FL290"/>
          <cell r="FM290">
            <v>0.03</v>
          </cell>
          <cell r="FN290">
            <v>5.947E-3</v>
          </cell>
          <cell r="FO290">
            <v>1.6650000000000002E-2</v>
          </cell>
          <cell r="FP290"/>
          <cell r="FQ290"/>
          <cell r="FR290">
            <v>5.0000000000000001E-4</v>
          </cell>
          <cell r="FS290">
            <v>1.2E-2</v>
          </cell>
          <cell r="FT290">
            <v>0</v>
          </cell>
          <cell r="FU290"/>
          <cell r="FV290">
            <v>6.0099999999999997E-4</v>
          </cell>
          <cell r="FW290">
            <v>5.3675E-2</v>
          </cell>
          <cell r="FX290">
            <v>1.806E-2</v>
          </cell>
          <cell r="FY290">
            <v>2.3E-2</v>
          </cell>
          <cell r="FZ290"/>
          <cell r="GA290">
            <v>4.0099000000000003E-2</v>
          </cell>
          <cell r="GB290">
            <v>6.5900000000000004E-3</v>
          </cell>
          <cell r="GC290"/>
          <cell r="GD290">
            <v>2E-3</v>
          </cell>
          <cell r="GE290">
            <v>2.0000000000000002E-5</v>
          </cell>
          <cell r="GF290">
            <v>0</v>
          </cell>
          <cell r="GG290"/>
          <cell r="GH290">
            <v>5.4199999999999998E-2</v>
          </cell>
          <cell r="GI290"/>
          <cell r="GJ290"/>
          <cell r="GK290">
            <v>0.23600199999999999</v>
          </cell>
          <cell r="GL290">
            <v>6.4007999999999995E-2</v>
          </cell>
          <cell r="GM290">
            <v>0.16489999999999999</v>
          </cell>
          <cell r="GN290">
            <v>0.23003999999999999</v>
          </cell>
          <cell r="GO290">
            <v>5.0279999999999998E-2</v>
          </cell>
          <cell r="GP290">
            <v>1.98E-3</v>
          </cell>
          <cell r="GQ290">
            <v>4.8000000000000001E-2</v>
          </cell>
          <cell r="GR290"/>
          <cell r="GS290"/>
          <cell r="GT290"/>
          <cell r="GU290"/>
          <cell r="GV290"/>
          <cell r="GW290"/>
          <cell r="GX290"/>
          <cell r="GY290">
            <v>2.48E-3</v>
          </cell>
          <cell r="GZ290"/>
          <cell r="HA290">
            <v>5.2252E-2</v>
          </cell>
          <cell r="HB290"/>
          <cell r="HC290"/>
          <cell r="HD290">
            <v>3.28E-4</v>
          </cell>
          <cell r="HE290"/>
          <cell r="HF290"/>
          <cell r="HG290">
            <v>1.2E-4</v>
          </cell>
          <cell r="HH290">
            <v>1.9E-2</v>
          </cell>
          <cell r="HI290">
            <v>0.05</v>
          </cell>
          <cell r="HJ290">
            <v>1.2765E-2</v>
          </cell>
          <cell r="HK290">
            <v>0.01</v>
          </cell>
          <cell r="HL290">
            <v>6.5000000000000002E-2</v>
          </cell>
          <cell r="HM290">
            <v>3.0000000000000001E-3</v>
          </cell>
          <cell r="HN290"/>
          <cell r="HO290">
            <v>8.0000000000000002E-3</v>
          </cell>
          <cell r="HP290">
            <v>5.3109999999999997E-2</v>
          </cell>
          <cell r="HQ290"/>
          <cell r="HR290"/>
          <cell r="HS290">
            <v>2.5000000000000001E-4</v>
          </cell>
          <cell r="HT290"/>
          <cell r="HU290">
            <v>0.06</v>
          </cell>
          <cell r="HV290">
            <v>0.01</v>
          </cell>
          <cell r="HW290"/>
          <cell r="HX290">
            <v>2.22E-4</v>
          </cell>
          <cell r="HY290">
            <v>1E-4</v>
          </cell>
          <cell r="HZ290">
            <v>5.0000000000000001E-3</v>
          </cell>
          <cell r="IA290"/>
          <cell r="IB290">
            <v>3.4000000000000002E-2</v>
          </cell>
          <cell r="IC290">
            <v>2.0000000000000002E-5</v>
          </cell>
          <cell r="ID290"/>
          <cell r="IE290"/>
          <cell r="IF290"/>
          <cell r="IG290">
            <v>4.2000000000000003E-2</v>
          </cell>
          <cell r="IH290"/>
          <cell r="II290">
            <v>8.8050000000000003E-3</v>
          </cell>
          <cell r="IJ290">
            <v>6.0539999999999997E-2</v>
          </cell>
          <cell r="IK290"/>
          <cell r="IL290">
            <v>7.4450000000000002E-2</v>
          </cell>
          <cell r="IM290"/>
          <cell r="IN290"/>
          <cell r="IO290"/>
          <cell r="IP290">
            <v>4.0099999999999997E-3</v>
          </cell>
          <cell r="IQ290">
            <v>4.2900000000000002E-4</v>
          </cell>
          <cell r="IR290"/>
          <cell r="IS290">
            <v>0.247</v>
          </cell>
          <cell r="IT290">
            <v>3.8714999999999999E-2</v>
          </cell>
          <cell r="IU290"/>
          <cell r="IV290">
            <v>1.9324999999999998E-2</v>
          </cell>
          <cell r="IW290">
            <v>0.01</v>
          </cell>
          <cell r="IX290">
            <v>1.2E-2</v>
          </cell>
          <cell r="IY290"/>
          <cell r="IZ290">
            <v>4.0000000000000001E-3</v>
          </cell>
          <cell r="JA290"/>
          <cell r="JB290">
            <v>9.7999999999999997E-4</v>
          </cell>
          <cell r="JC290"/>
          <cell r="JD290">
            <v>7.0999999999999994E-2</v>
          </cell>
          <cell r="JE290">
            <v>6.5250000000000002E-2</v>
          </cell>
          <cell r="JF290"/>
          <cell r="JG290"/>
          <cell r="JH290">
            <v>2.2749999999999999E-2</v>
          </cell>
          <cell r="JI290">
            <v>2.1979999999999999E-3</v>
          </cell>
          <cell r="JJ290"/>
          <cell r="JK290">
            <v>1E-4</v>
          </cell>
          <cell r="JL290"/>
          <cell r="JM290">
            <v>3.3964000000000001E-2</v>
          </cell>
          <cell r="JN290"/>
          <cell r="JO290">
            <v>5.4200000000000003E-3</v>
          </cell>
          <cell r="JP290">
            <v>1.7500000000000002E-2</v>
          </cell>
          <cell r="JQ290">
            <v>1.0999999999999999E-2</v>
          </cell>
          <cell r="JR290"/>
          <cell r="JS290"/>
          <cell r="JT290"/>
          <cell r="JU290"/>
          <cell r="JV290">
            <v>3.4000000000000002E-2</v>
          </cell>
          <cell r="JW290"/>
          <cell r="JX290"/>
          <cell r="JY290">
            <v>2.9999999999999997E-4</v>
          </cell>
          <cell r="JZ290">
            <v>5.5599999999999998E-3</v>
          </cell>
          <cell r="KA290"/>
          <cell r="KB290">
            <v>0.01</v>
          </cell>
          <cell r="KC290">
            <v>5.0599999999999999E-2</v>
          </cell>
          <cell r="KD290"/>
          <cell r="KE290"/>
          <cell r="KF290">
            <v>4.0000000000000001E-3</v>
          </cell>
          <cell r="KG290">
            <v>1E-3</v>
          </cell>
          <cell r="KH290">
            <v>3.4000000000000002E-2</v>
          </cell>
          <cell r="KI290"/>
          <cell r="KJ290">
            <v>2.5730000000000002E-3</v>
          </cell>
          <cell r="KK290">
            <v>0.61529999999999996</v>
          </cell>
          <cell r="KL290">
            <v>0.4</v>
          </cell>
          <cell r="KM290">
            <v>2.6999999999999999E-5</v>
          </cell>
          <cell r="KN290">
            <v>6.2519999999999997E-3</v>
          </cell>
          <cell r="KO290"/>
          <cell r="KP290">
            <v>9.75E-3</v>
          </cell>
          <cell r="KQ290">
            <v>5.0000000000000001E-3</v>
          </cell>
          <cell r="KR290">
            <v>0.01</v>
          </cell>
          <cell r="KS290">
            <v>5.0600000000000003E-3</v>
          </cell>
          <cell r="KT290">
            <v>1.7000000000000001E-2</v>
          </cell>
          <cell r="KU290">
            <v>4.57E-4</v>
          </cell>
          <cell r="KV290">
            <v>7.6800000000000002E-3</v>
          </cell>
          <cell r="KW290"/>
          <cell r="KX290"/>
          <cell r="KY290">
            <v>8.3850000000000001E-3</v>
          </cell>
          <cell r="KZ290">
            <v>1.9999999999999999E-6</v>
          </cell>
          <cell r="LA290">
            <v>8.0000000000000002E-3</v>
          </cell>
          <cell r="LB290">
            <v>0</v>
          </cell>
          <cell r="LC290">
            <v>0</v>
          </cell>
          <cell r="LD290">
            <v>1.7999999999999999E-2</v>
          </cell>
          <cell r="LE290">
            <v>4.5929999999999999E-3</v>
          </cell>
          <cell r="LF290">
            <v>3.9E-2</v>
          </cell>
          <cell r="LG290">
            <v>1E-4</v>
          </cell>
          <cell r="LH290">
            <v>0</v>
          </cell>
          <cell r="LI290">
            <v>0</v>
          </cell>
          <cell r="LJ290">
            <v>3.5500000000000001E-4</v>
          </cell>
          <cell r="LK290">
            <v>0</v>
          </cell>
          <cell r="LL290">
            <v>3.2763E-2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Q290">
            <v>1.7999999999999999E-2</v>
          </cell>
          <cell r="LR290">
            <v>0</v>
          </cell>
          <cell r="LS290">
            <v>5.0999999999999997E-2</v>
          </cell>
          <cell r="LT290">
            <v>0</v>
          </cell>
          <cell r="LU290">
            <v>0</v>
          </cell>
          <cell r="LV290">
            <v>0.02</v>
          </cell>
          <cell r="LW290">
            <v>0</v>
          </cell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2.1173999999999998E-2</v>
          </cell>
          <cell r="MC290">
            <v>1.1008E-2</v>
          </cell>
          <cell r="MD290">
            <v>2.8299999999999999E-4</v>
          </cell>
          <cell r="ME290">
            <v>5.6099999999999998E-4</v>
          </cell>
          <cell r="MF290">
            <v>0</v>
          </cell>
          <cell r="MG290">
            <v>0</v>
          </cell>
          <cell r="MH290">
            <v>0</v>
          </cell>
          <cell r="MI290">
            <v>6.6E-4</v>
          </cell>
          <cell r="MJ290">
            <v>0</v>
          </cell>
          <cell r="MK290">
            <v>0</v>
          </cell>
          <cell r="ML290">
            <v>0</v>
          </cell>
          <cell r="MM290">
            <v>0</v>
          </cell>
          <cell r="MN290">
            <v>7.0459999999999995E-2</v>
          </cell>
          <cell r="MO290">
            <v>0</v>
          </cell>
          <cell r="MP290">
            <v>1.7000000000000001E-2</v>
          </cell>
          <cell r="MQ290">
            <v>0</v>
          </cell>
          <cell r="MR290">
            <v>3.4000000000000002E-2</v>
          </cell>
          <cell r="MS290">
            <v>0</v>
          </cell>
          <cell r="MT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5.8999999999999997E-2</v>
          </cell>
          <cell r="MZ290">
            <v>5.0000000000000001E-3</v>
          </cell>
          <cell r="NA290">
            <v>6.2E-2</v>
          </cell>
          <cell r="NB290">
            <v>0</v>
          </cell>
          <cell r="NC290">
            <v>0</v>
          </cell>
          <cell r="ND290">
            <v>0</v>
          </cell>
          <cell r="NE290">
            <v>6.0000000000000002E-6</v>
          </cell>
        </row>
      </sheetData>
      <sheetData sheetId="14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>
            <v>0.04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10.675000000000001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1.2999999999999999E-2</v>
          </cell>
          <cell r="BE290">
            <v>0</v>
          </cell>
          <cell r="BF290">
            <v>0</v>
          </cell>
          <cell r="BG290">
            <v>0</v>
          </cell>
          <cell r="BH290">
            <v>1.7999999999999999E-2</v>
          </cell>
          <cell r="BI290">
            <v>0.03</v>
          </cell>
          <cell r="BJ290">
            <v>2.5000000000000001E-2</v>
          </cell>
          <cell r="BK290">
            <v>0</v>
          </cell>
          <cell r="BL290">
            <v>0</v>
          </cell>
          <cell r="BM290">
            <v>0.16600000000000001</v>
          </cell>
          <cell r="BN290">
            <v>0</v>
          </cell>
          <cell r="BO290">
            <v>0</v>
          </cell>
          <cell r="BP290">
            <v>0.06</v>
          </cell>
          <cell r="BQ290">
            <v>0</v>
          </cell>
          <cell r="BR290">
            <v>0</v>
          </cell>
          <cell r="BS290">
            <v>0</v>
          </cell>
          <cell r="BT290">
            <v>1.988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51.319000000000003</v>
          </cell>
          <cell r="CA290">
            <v>24.24</v>
          </cell>
          <cell r="CB290">
            <v>11.625</v>
          </cell>
          <cell r="CC290">
            <v>6.5289999999999999</v>
          </cell>
          <cell r="CD290">
            <v>0</v>
          </cell>
          <cell r="CE290">
            <v>26.981000000000002</v>
          </cell>
          <cell r="CF290">
            <v>11.1</v>
          </cell>
          <cell r="CG290">
            <v>2.2589999999999999</v>
          </cell>
          <cell r="CH290">
            <v>10.989000000000001</v>
          </cell>
          <cell r="CI290">
            <v>5.8339999999999996</v>
          </cell>
          <cell r="CJ290">
            <v>0</v>
          </cell>
          <cell r="CK290">
            <v>0</v>
          </cell>
          <cell r="CL290">
            <v>7.69</v>
          </cell>
          <cell r="CM290">
            <v>0</v>
          </cell>
          <cell r="CN290">
            <v>0</v>
          </cell>
          <cell r="CO290">
            <v>0</v>
          </cell>
          <cell r="CP290">
            <v>1.4E-2</v>
          </cell>
          <cell r="CQ290">
            <v>0</v>
          </cell>
          <cell r="CR290">
            <v>5.64</v>
          </cell>
          <cell r="CS290">
            <v>3.2730000000000001</v>
          </cell>
          <cell r="CT290">
            <v>10.896000000000001</v>
          </cell>
          <cell r="CU290">
            <v>0</v>
          </cell>
          <cell r="CV290">
            <v>1.7929999999999999</v>
          </cell>
          <cell r="CW290">
            <v>2.0019999999999998</v>
          </cell>
          <cell r="CX290">
            <v>5.88</v>
          </cell>
          <cell r="CY290">
            <v>4.6079999999999997</v>
          </cell>
          <cell r="CZ290">
            <v>1.6679999999999999</v>
          </cell>
          <cell r="DA290">
            <v>6.13</v>
          </cell>
          <cell r="DB290">
            <v>4.2220000000000004</v>
          </cell>
          <cell r="DC290">
            <v>4.774</v>
          </cell>
          <cell r="DD290">
            <v>19.843</v>
          </cell>
          <cell r="DE290">
            <v>10.314</v>
          </cell>
          <cell r="DF290">
            <v>4.2690000000000001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8.0000000000000002E-3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>
            <v>15.560229</v>
          </cell>
          <cell r="EV290"/>
          <cell r="EW290"/>
          <cell r="EX290">
            <v>13.808529999999999</v>
          </cell>
          <cell r="EY290">
            <v>1.1781870000000001</v>
          </cell>
          <cell r="EZ290">
            <v>28.214744</v>
          </cell>
          <cell r="FA290">
            <v>15.848000000000001</v>
          </cell>
          <cell r="FB290"/>
          <cell r="FC290"/>
          <cell r="FD290">
            <v>6.4949999999999994E-2</v>
          </cell>
          <cell r="FE290">
            <v>0.897285</v>
          </cell>
          <cell r="FF290"/>
          <cell r="FG290">
            <v>9.9407060000000005</v>
          </cell>
          <cell r="FH290"/>
          <cell r="FI290"/>
          <cell r="FJ290">
            <v>9.8278499999999998</v>
          </cell>
          <cell r="FK290">
            <v>5.92333</v>
          </cell>
          <cell r="FL290">
            <v>1.02024</v>
          </cell>
          <cell r="FM290">
            <v>8.5974170000000001</v>
          </cell>
          <cell r="FN290">
            <v>9.3205200000000001</v>
          </cell>
          <cell r="FO290"/>
          <cell r="FP290">
            <v>8.4986870000000003</v>
          </cell>
          <cell r="FQ290">
            <v>8.4998919999999991</v>
          </cell>
          <cell r="FR290">
            <v>8.6914499999999997</v>
          </cell>
          <cell r="FS290"/>
          <cell r="FT290">
            <v>8.3999769999999998</v>
          </cell>
          <cell r="FU290">
            <v>2.549976</v>
          </cell>
          <cell r="FV290">
            <v>29.319890000000001</v>
          </cell>
          <cell r="FW290">
            <v>12.313000000000001</v>
          </cell>
          <cell r="FX290">
            <v>14.577999999999999</v>
          </cell>
          <cell r="FY290">
            <v>12.156924999999999</v>
          </cell>
          <cell r="FZ290"/>
          <cell r="GA290"/>
          <cell r="GB290">
            <v>13.593321</v>
          </cell>
          <cell r="GC290"/>
          <cell r="GD290">
            <v>3.61537</v>
          </cell>
          <cell r="GE290">
            <v>2.9537</v>
          </cell>
          <cell r="GF290">
            <v>12.25</v>
          </cell>
          <cell r="GG290">
            <v>0.95369999999999999</v>
          </cell>
          <cell r="GH290">
            <v>13.606</v>
          </cell>
          <cell r="GI290"/>
          <cell r="GJ290"/>
          <cell r="GK290"/>
          <cell r="GL290"/>
          <cell r="GM290"/>
          <cell r="GN290">
            <v>7.4957000000000003</v>
          </cell>
          <cell r="GO290"/>
          <cell r="GP290">
            <v>0.51678999999999997</v>
          </cell>
          <cell r="GQ290">
            <v>16.619945000000001</v>
          </cell>
          <cell r="GR290">
            <v>15.5</v>
          </cell>
          <cell r="GS290">
            <v>6.9724000000000004</v>
          </cell>
          <cell r="GT290">
            <v>23.538605</v>
          </cell>
          <cell r="GU290">
            <v>2.5489999999999999</v>
          </cell>
          <cell r="GV290"/>
          <cell r="GW290"/>
          <cell r="GX290">
            <v>3.0212850000000002</v>
          </cell>
          <cell r="GY290">
            <v>25.219100999999998</v>
          </cell>
          <cell r="GZ290"/>
          <cell r="HA290"/>
          <cell r="HB290"/>
          <cell r="HC290">
            <v>5.7</v>
          </cell>
          <cell r="HD290"/>
          <cell r="HE290">
            <v>9.82043</v>
          </cell>
          <cell r="HF290">
            <v>8.6760400000000004</v>
          </cell>
          <cell r="HG290"/>
          <cell r="HH290"/>
          <cell r="HI290"/>
          <cell r="HJ290"/>
          <cell r="HK290"/>
          <cell r="HL290"/>
          <cell r="HM290"/>
          <cell r="HN290">
            <v>5.5</v>
          </cell>
          <cell r="HO290"/>
          <cell r="HP290"/>
          <cell r="HQ290"/>
          <cell r="HR290">
            <v>0.32455000000000001</v>
          </cell>
          <cell r="HS290">
            <v>2.6432359999999999</v>
          </cell>
          <cell r="HT290">
            <v>16.473099999999999</v>
          </cell>
          <cell r="HU290">
            <v>8.8155950000000001</v>
          </cell>
          <cell r="HV290">
            <v>3.5902099999999999</v>
          </cell>
          <cell r="HW290"/>
          <cell r="HX290"/>
          <cell r="HY290">
            <v>1.0169999999999999</v>
          </cell>
          <cell r="HZ290"/>
          <cell r="IA290">
            <v>1.36995</v>
          </cell>
          <cell r="IB290">
            <v>0.50802599999999998</v>
          </cell>
          <cell r="IC290">
            <v>7.6632350000000002</v>
          </cell>
          <cell r="ID290">
            <v>10.428557</v>
          </cell>
          <cell r="IE290">
            <v>8.526605</v>
          </cell>
          <cell r="IF290"/>
          <cell r="IG290">
            <v>0.107616</v>
          </cell>
          <cell r="IH290">
            <v>0.50005500000000003</v>
          </cell>
          <cell r="II290">
            <v>2.0186860000000002</v>
          </cell>
          <cell r="IJ290"/>
          <cell r="IK290"/>
          <cell r="IL290">
            <v>0.51561500000000005</v>
          </cell>
          <cell r="IM290">
            <v>1.305275</v>
          </cell>
          <cell r="IN290">
            <v>0.76082000000000005</v>
          </cell>
          <cell r="IO290"/>
          <cell r="IP290"/>
          <cell r="IQ290"/>
          <cell r="IR290"/>
          <cell r="IS290"/>
          <cell r="IT290"/>
          <cell r="IU290"/>
          <cell r="IV290"/>
          <cell r="IW290"/>
          <cell r="IX290">
            <v>0.504</v>
          </cell>
          <cell r="IY290">
            <v>1.4</v>
          </cell>
          <cell r="IZ290">
            <v>0.75600000000000001</v>
          </cell>
          <cell r="JA290">
            <v>0.86399999999999999</v>
          </cell>
          <cell r="JB290">
            <v>0.04</v>
          </cell>
          <cell r="JC290"/>
          <cell r="JD290">
            <v>1.5597000000000001</v>
          </cell>
          <cell r="JE290">
            <v>0.55800000000000005</v>
          </cell>
          <cell r="JF290">
            <v>1.199991</v>
          </cell>
          <cell r="JG290">
            <v>2</v>
          </cell>
          <cell r="JH290">
            <v>5.2450000000000001</v>
          </cell>
          <cell r="JI290">
            <v>4.7977499999999997</v>
          </cell>
          <cell r="JJ290">
            <v>8.32</v>
          </cell>
          <cell r="JK290">
            <v>10.4034</v>
          </cell>
          <cell r="JL290">
            <v>6.3845000000000001</v>
          </cell>
          <cell r="JM290">
            <v>4.4744999999999999</v>
          </cell>
          <cell r="JN290">
            <v>7.4644000000000004</v>
          </cell>
          <cell r="JO290">
            <v>3.7745000000000002</v>
          </cell>
          <cell r="JP290">
            <v>1.826424</v>
          </cell>
          <cell r="JQ290">
            <v>3.24</v>
          </cell>
          <cell r="JR290">
            <v>7.7302999999999997E-2</v>
          </cell>
          <cell r="JS290"/>
          <cell r="JT290"/>
          <cell r="JU290"/>
          <cell r="JV290"/>
          <cell r="JW290"/>
          <cell r="JX290"/>
          <cell r="JY290"/>
          <cell r="JZ290"/>
          <cell r="KA290"/>
          <cell r="KB290"/>
          <cell r="KC290"/>
          <cell r="KD290"/>
          <cell r="KE290"/>
          <cell r="KF290"/>
          <cell r="KG290"/>
          <cell r="KH290"/>
          <cell r="KI290"/>
          <cell r="KJ290"/>
          <cell r="KK290"/>
          <cell r="KL290"/>
          <cell r="KM290"/>
          <cell r="KN290"/>
          <cell r="KO290"/>
          <cell r="KP290"/>
          <cell r="KQ290">
            <v>2.6520000000000001</v>
          </cell>
          <cell r="KR290">
            <v>9.5830699999999993</v>
          </cell>
          <cell r="KS290">
            <v>11.66025</v>
          </cell>
          <cell r="KT290">
            <v>15.638914</v>
          </cell>
          <cell r="KU290">
            <v>9.5789969999999993</v>
          </cell>
          <cell r="KV290">
            <v>17.243493999999998</v>
          </cell>
          <cell r="KW290">
            <v>17.69746</v>
          </cell>
          <cell r="KX290">
            <v>19.800129999999999</v>
          </cell>
          <cell r="KY290">
            <v>13.26652</v>
          </cell>
          <cell r="KZ290">
            <v>6.7005080000000001</v>
          </cell>
          <cell r="LA290">
            <v>0.81</v>
          </cell>
          <cell r="LB290">
            <v>0.98853999999999997</v>
          </cell>
          <cell r="LC290">
            <v>0.20599999999999999</v>
          </cell>
          <cell r="LD290">
            <v>0</v>
          </cell>
          <cell r="LE290">
            <v>0</v>
          </cell>
          <cell r="LF290">
            <v>0</v>
          </cell>
          <cell r="LG290">
            <v>4.78</v>
          </cell>
          <cell r="LH290">
            <v>2.5619999999999998</v>
          </cell>
          <cell r="LI290">
            <v>0.5</v>
          </cell>
          <cell r="LJ290">
            <v>0</v>
          </cell>
          <cell r="LK290">
            <v>3.9090799999999999</v>
          </cell>
          <cell r="LL290">
            <v>9.1927260000000004</v>
          </cell>
          <cell r="LM290">
            <v>3.3848760000000002</v>
          </cell>
          <cell r="LN290">
            <v>9.1236259999999998</v>
          </cell>
          <cell r="LO290">
            <v>5.889024</v>
          </cell>
          <cell r="LP290">
            <v>2.8085399999999998</v>
          </cell>
          <cell r="LQ290">
            <v>7.4815630000000004</v>
          </cell>
          <cell r="LR290">
            <v>13.678162</v>
          </cell>
          <cell r="LS290">
            <v>5.2221500000000001</v>
          </cell>
          <cell r="LT290">
            <v>5.1658850000000003</v>
          </cell>
          <cell r="LU290">
            <v>4.2268850000000002</v>
          </cell>
          <cell r="LV290">
            <v>8.0525420000000008</v>
          </cell>
          <cell r="LW290">
            <v>9.994256</v>
          </cell>
          <cell r="LX290">
            <v>12.099211</v>
          </cell>
          <cell r="LY290">
            <v>5.4640319999999996</v>
          </cell>
          <cell r="LZ290">
            <v>6.3350860000000004</v>
          </cell>
          <cell r="MA290">
            <v>8.15212</v>
          </cell>
          <cell r="MB290">
            <v>5.5446790000000004</v>
          </cell>
          <cell r="MC290">
            <v>22.066800000000001</v>
          </cell>
          <cell r="MD290">
            <v>19.914877000000001</v>
          </cell>
          <cell r="ME290">
            <v>9.7986920000000008</v>
          </cell>
          <cell r="MF290">
            <v>9.7986920000000008</v>
          </cell>
          <cell r="MG290">
            <v>13.6624</v>
          </cell>
          <cell r="MH290">
            <v>9.2037289999999992</v>
          </cell>
          <cell r="MI290">
            <v>11.72171</v>
          </cell>
          <cell r="MJ290">
            <v>3.5</v>
          </cell>
          <cell r="MK290">
            <v>6.1524400000000004</v>
          </cell>
          <cell r="ML290">
            <v>8.3059999999999992</v>
          </cell>
          <cell r="MM290">
            <v>3.5015800000000001</v>
          </cell>
          <cell r="MN290">
            <v>12.114049</v>
          </cell>
          <cell r="MO290">
            <v>2.0019999999999998</v>
          </cell>
          <cell r="MP290">
            <v>3.11585</v>
          </cell>
          <cell r="MQ290">
            <v>141.066</v>
          </cell>
          <cell r="MR290">
            <v>117.944</v>
          </cell>
          <cell r="MS290">
            <v>194.26</v>
          </cell>
          <cell r="MT290">
            <v>143.63</v>
          </cell>
          <cell r="MU290">
            <v>222.958</v>
          </cell>
          <cell r="MV290">
            <v>110.524</v>
          </cell>
          <cell r="MW290">
            <v>227.625</v>
          </cell>
          <cell r="MX290">
            <v>200.80500000000001</v>
          </cell>
          <cell r="MY290">
            <v>204.09700000000001</v>
          </cell>
          <cell r="MZ290">
            <v>185.261</v>
          </cell>
          <cell r="NA290">
            <v>154.416</v>
          </cell>
          <cell r="NB290">
            <v>133.01499999999999</v>
          </cell>
        </row>
      </sheetData>
      <sheetData sheetId="15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>
            <v>28.481000000000002</v>
          </cell>
          <cell r="AQ290"/>
          <cell r="AR290"/>
          <cell r="AS290">
            <v>26.446999999999999</v>
          </cell>
          <cell r="AT290"/>
          <cell r="AU290"/>
          <cell r="AV290">
            <v>23.577000000000002</v>
          </cell>
          <cell r="AW290"/>
          <cell r="AX290"/>
          <cell r="AY290">
            <v>7.6260000000000003</v>
          </cell>
          <cell r="AZ290"/>
          <cell r="BA290"/>
          <cell r="BB290">
            <v>21.948</v>
          </cell>
          <cell r="BC290"/>
          <cell r="BD290"/>
          <cell r="BE290">
            <v>72.878</v>
          </cell>
          <cell r="BF290"/>
          <cell r="BG290"/>
          <cell r="BH290">
            <v>87.822999999999993</v>
          </cell>
          <cell r="BI290"/>
          <cell r="BJ290"/>
          <cell r="BK290">
            <v>124.029</v>
          </cell>
          <cell r="BL290"/>
          <cell r="BM290"/>
          <cell r="BN290">
            <v>299.62799999999999</v>
          </cell>
          <cell r="BO290"/>
          <cell r="BP290"/>
          <cell r="BQ290">
            <v>88.174000000000007</v>
          </cell>
          <cell r="BR290"/>
          <cell r="BS290"/>
          <cell r="BT290">
            <v>29.33</v>
          </cell>
          <cell r="BU290"/>
          <cell r="BV290"/>
          <cell r="BW290">
            <v>36.460999999999999</v>
          </cell>
          <cell r="BX290"/>
          <cell r="BY290"/>
          <cell r="BZ290">
            <v>8.7240000000000002</v>
          </cell>
          <cell r="CA290"/>
          <cell r="CB290"/>
          <cell r="CC290">
            <v>1.1619999999999999</v>
          </cell>
          <cell r="CD290"/>
          <cell r="CE290"/>
          <cell r="CF290">
            <v>0.74199999999999999</v>
          </cell>
          <cell r="CG290"/>
          <cell r="CH290"/>
          <cell r="CI290">
            <v>3.59</v>
          </cell>
          <cell r="CJ290"/>
          <cell r="CK290"/>
          <cell r="CL290">
            <v>1.3859999999999999</v>
          </cell>
          <cell r="CM290"/>
          <cell r="CN290"/>
          <cell r="CO290">
            <v>19.716000000000001</v>
          </cell>
          <cell r="CP290"/>
          <cell r="CQ290"/>
          <cell r="CR290">
            <v>33.69</v>
          </cell>
          <cell r="CS290"/>
          <cell r="CT290"/>
          <cell r="CU290">
            <v>103.114</v>
          </cell>
          <cell r="CV290"/>
          <cell r="CW290"/>
          <cell r="CX290">
            <v>182.51400000000001</v>
          </cell>
          <cell r="CY290"/>
          <cell r="CZ290"/>
          <cell r="DA290">
            <v>417.92399999999998</v>
          </cell>
          <cell r="DB290"/>
          <cell r="DC290"/>
          <cell r="DD290">
            <v>271.89299999999997</v>
          </cell>
          <cell r="DE290"/>
          <cell r="DF290"/>
          <cell r="DG290">
            <v>125.721</v>
          </cell>
          <cell r="DH290"/>
          <cell r="DI290"/>
          <cell r="DJ290">
            <v>162.81800000000001</v>
          </cell>
          <cell r="DK290">
            <v>104.399809</v>
          </cell>
          <cell r="DL290">
            <v>43.948934999999999</v>
          </cell>
          <cell r="DM290">
            <v>60.786405000000002</v>
          </cell>
          <cell r="DN290">
            <v>26.238885</v>
          </cell>
          <cell r="DO290">
            <v>34.025267999999997</v>
          </cell>
          <cell r="DP290">
            <v>32.955599999999997</v>
          </cell>
          <cell r="DQ290">
            <v>42.539315000000002</v>
          </cell>
          <cell r="DR290">
            <v>78.143625999999998</v>
          </cell>
          <cell r="DS290">
            <v>24.912523</v>
          </cell>
          <cell r="DT290">
            <v>1.8749880000000001</v>
          </cell>
          <cell r="DU290">
            <v>5.1233500000000003</v>
          </cell>
          <cell r="DV290">
            <v>20.714188</v>
          </cell>
          <cell r="DW290">
            <v>5.5</v>
          </cell>
          <cell r="DX290">
            <v>0.02</v>
          </cell>
          <cell r="DY290">
            <v>4.5220000000000002</v>
          </cell>
          <cell r="DZ290">
            <v>6.6000000000000003E-2</v>
          </cell>
          <cell r="EA290">
            <v>0.02</v>
          </cell>
          <cell r="EB290">
            <v>0.215</v>
          </cell>
          <cell r="EC290">
            <v>4.2000000000000003E-2</v>
          </cell>
          <cell r="ED290">
            <v>0.03</v>
          </cell>
          <cell r="EE290">
            <v>3.6999999999999998E-2</v>
          </cell>
          <cell r="EF290">
            <v>0.14979999999999999</v>
          </cell>
          <cell r="EG290">
            <v>0.35304000000000002</v>
          </cell>
          <cell r="EH290">
            <v>0.1731</v>
          </cell>
          <cell r="EI290">
            <v>0.23799999999999999</v>
          </cell>
          <cell r="EJ290">
            <v>5.0000000000000001E-3</v>
          </cell>
          <cell r="EK290"/>
          <cell r="EL290">
            <v>4.6399999999999997</v>
          </cell>
          <cell r="EM290">
            <v>1.4999999999999999E-2</v>
          </cell>
          <cell r="EN290">
            <v>7.4999999999999997E-2</v>
          </cell>
          <cell r="EO290">
            <v>0.18351999999999999</v>
          </cell>
          <cell r="EP290">
            <v>3.4500000000000003E-2</v>
          </cell>
          <cell r="EQ290">
            <v>0.3458</v>
          </cell>
          <cell r="ER290">
            <v>0.64539999999999997</v>
          </cell>
          <cell r="ES290">
            <v>7.6899999999999996E-2</v>
          </cell>
          <cell r="ET290">
            <v>0.19769999999999999</v>
          </cell>
          <cell r="EU290">
            <v>0.17649999999999999</v>
          </cell>
          <cell r="EV290">
            <v>4.0300000000000002E-2</v>
          </cell>
          <cell r="EW290">
            <v>0.40533999999999998</v>
          </cell>
          <cell r="EX290">
            <v>3.0800000000000001E-2</v>
          </cell>
          <cell r="EY290">
            <v>0.14795</v>
          </cell>
          <cell r="EZ290">
            <v>2.6550000000000001E-2</v>
          </cell>
          <cell r="FA290">
            <v>4.718E-2</v>
          </cell>
          <cell r="FB290">
            <v>4.4749999999999998E-2</v>
          </cell>
          <cell r="FC290">
            <v>4.6300000000000001E-2</v>
          </cell>
          <cell r="FD290">
            <v>0.76171</v>
          </cell>
          <cell r="FE290">
            <v>0.1212</v>
          </cell>
          <cell r="FF290">
            <v>1.7151400000000001</v>
          </cell>
          <cell r="FG290">
            <v>1.2338800000000001</v>
          </cell>
          <cell r="FH290">
            <v>0.12673000000000001</v>
          </cell>
          <cell r="FI290">
            <v>0.44879999999999998</v>
          </cell>
          <cell r="FJ290">
            <v>0.32957999999999998</v>
          </cell>
          <cell r="FK290">
            <v>0.25213000000000002</v>
          </cell>
          <cell r="FL290">
            <v>0.37759999999999999</v>
          </cell>
          <cell r="FM290">
            <v>0.50186799999999998</v>
          </cell>
          <cell r="FN290">
            <v>0.1593</v>
          </cell>
          <cell r="FO290">
            <v>0.237368</v>
          </cell>
          <cell r="FP290">
            <v>1.5749</v>
          </cell>
          <cell r="FQ290">
            <v>1.5197799999999999</v>
          </cell>
          <cell r="FR290">
            <v>1.65086</v>
          </cell>
          <cell r="FS290">
            <v>1.03738</v>
          </cell>
          <cell r="FT290">
            <v>0.45096000000000003</v>
          </cell>
          <cell r="FU290">
            <v>1.03687</v>
          </cell>
          <cell r="FV290">
            <v>0.152</v>
          </cell>
          <cell r="FW290">
            <v>0.04</v>
          </cell>
          <cell r="FX290">
            <v>0.12286</v>
          </cell>
          <cell r="FY290">
            <v>0.22009999999999999</v>
          </cell>
          <cell r="FZ290">
            <v>0.1555</v>
          </cell>
          <cell r="GA290">
            <v>0.159</v>
          </cell>
          <cell r="GB290">
            <v>1.3224400000000001</v>
          </cell>
          <cell r="GC290">
            <v>1.8183100000000001</v>
          </cell>
          <cell r="GD290">
            <v>1.6466099999999999</v>
          </cell>
          <cell r="GE290">
            <v>1.1302399999999999</v>
          </cell>
          <cell r="GF290">
            <v>0.10909000000000001</v>
          </cell>
          <cell r="GG290">
            <v>0.47758</v>
          </cell>
          <cell r="GH290">
            <v>0.14449999999999999</v>
          </cell>
          <cell r="GI290">
            <v>0.125</v>
          </cell>
          <cell r="GJ290">
            <v>0.13244</v>
          </cell>
          <cell r="GK290">
            <v>6.3500000000000001E-2</v>
          </cell>
          <cell r="GL290">
            <v>8.3000000000000004E-2</v>
          </cell>
          <cell r="GM290">
            <v>0.22645999999999999</v>
          </cell>
          <cell r="GN290">
            <v>0.66908999999999996</v>
          </cell>
          <cell r="GO290">
            <v>1.0257000000000001</v>
          </cell>
          <cell r="GP290">
            <v>4.2999999999999997E-2</v>
          </cell>
          <cell r="GQ290">
            <v>3.5549999999999998E-2</v>
          </cell>
          <cell r="GR290">
            <v>3.4000000000000002E-2</v>
          </cell>
          <cell r="GS290"/>
          <cell r="GT290"/>
          <cell r="GU290">
            <v>8.3000000000000004E-2</v>
          </cell>
          <cell r="GV290">
            <v>3.4000000000000002E-2</v>
          </cell>
          <cell r="GW290">
            <v>0.04</v>
          </cell>
          <cell r="GX290">
            <v>0.08</v>
          </cell>
          <cell r="GY290">
            <v>5.2500000000000003E-3</v>
          </cell>
          <cell r="GZ290">
            <v>0.498</v>
          </cell>
          <cell r="HA290">
            <v>1.46862</v>
          </cell>
          <cell r="HB290">
            <v>0.65400000000000003</v>
          </cell>
          <cell r="HC290">
            <v>1.45652</v>
          </cell>
          <cell r="HD290">
            <v>0.32600000000000001</v>
          </cell>
          <cell r="HE290">
            <v>0.60770999999999997</v>
          </cell>
          <cell r="HF290">
            <v>1.1299999999999999</v>
          </cell>
          <cell r="HG290">
            <v>5.9880000000000003E-2</v>
          </cell>
          <cell r="HH290">
            <v>0.13522999999999999</v>
          </cell>
          <cell r="HI290">
            <v>8.6840000000000001E-2</v>
          </cell>
          <cell r="HJ290">
            <v>0.04</v>
          </cell>
          <cell r="HK290">
            <v>8.8999999999999996E-2</v>
          </cell>
          <cell r="HL290">
            <v>0.92556000000000005</v>
          </cell>
          <cell r="HM290">
            <v>0.39510000000000001</v>
          </cell>
          <cell r="HN290">
            <v>0.78374999999999995</v>
          </cell>
          <cell r="HO290">
            <v>0.20452000000000001</v>
          </cell>
          <cell r="HP290">
            <v>0.19842000000000001</v>
          </cell>
          <cell r="HQ290">
            <v>0.23300000000000001</v>
          </cell>
          <cell r="HR290">
            <v>0.04</v>
          </cell>
          <cell r="HS290">
            <v>0.04</v>
          </cell>
          <cell r="HT290">
            <v>5.7500000000000002E-2</v>
          </cell>
          <cell r="HU290">
            <v>0.19109999999999999</v>
          </cell>
          <cell r="HV290">
            <v>0.20086000000000001</v>
          </cell>
          <cell r="HW290">
            <v>4.0099999999999997E-2</v>
          </cell>
          <cell r="HX290">
            <v>0.57208999999999999</v>
          </cell>
          <cell r="HY290">
            <v>0.56745000000000001</v>
          </cell>
          <cell r="HZ290">
            <v>0.49389</v>
          </cell>
          <cell r="IA290">
            <v>0.57281000000000004</v>
          </cell>
          <cell r="IB290">
            <v>0.35921999999999998</v>
          </cell>
          <cell r="IC290">
            <v>0.209206</v>
          </cell>
          <cell r="ID290">
            <v>0.12916</v>
          </cell>
          <cell r="IE290">
            <v>0.13136</v>
          </cell>
          <cell r="IF290">
            <v>9.9199999999999997E-2</v>
          </cell>
          <cell r="IG290">
            <v>0.31879600000000002</v>
          </cell>
          <cell r="IH290">
            <v>9.3100000000000002E-2</v>
          </cell>
          <cell r="II290">
            <v>8.0699999999999994E-2</v>
          </cell>
          <cell r="IJ290">
            <v>0.82594999999999996</v>
          </cell>
          <cell r="IK290">
            <v>0.68552999999999997</v>
          </cell>
          <cell r="IL290">
            <v>0.34499999999999997</v>
          </cell>
          <cell r="IM290">
            <v>0.31362499999999999</v>
          </cell>
          <cell r="IN290">
            <v>7.7258999999999994E-2</v>
          </cell>
          <cell r="IO290">
            <v>0.24288000000000001</v>
          </cell>
          <cell r="IP290">
            <v>4.0849999999999997E-2</v>
          </cell>
          <cell r="IQ290">
            <v>0.04</v>
          </cell>
          <cell r="IR290">
            <v>0.02</v>
          </cell>
          <cell r="IS290">
            <v>1E-3</v>
          </cell>
          <cell r="IT290">
            <v>0.1</v>
          </cell>
          <cell r="IU290">
            <v>0.152</v>
          </cell>
          <cell r="IV290">
            <v>0.2626</v>
          </cell>
          <cell r="IW290">
            <v>0.43395</v>
          </cell>
          <cell r="IX290">
            <v>0.59613000000000005</v>
          </cell>
          <cell r="IY290">
            <v>0.10213999999999999</v>
          </cell>
          <cell r="IZ290">
            <v>9.9460000000000007E-2</v>
          </cell>
          <cell r="JA290"/>
          <cell r="JB290"/>
          <cell r="JC290"/>
          <cell r="JD290">
            <v>0.02</v>
          </cell>
          <cell r="JE290">
            <v>0.04</v>
          </cell>
          <cell r="JF290">
            <v>0.3</v>
          </cell>
          <cell r="JG290"/>
          <cell r="JH290">
            <v>0.14599999999999999</v>
          </cell>
          <cell r="JI290">
            <v>5.0999999999999997E-2</v>
          </cell>
          <cell r="JJ290">
            <v>9.5000000000000001E-2</v>
          </cell>
          <cell r="JK290"/>
          <cell r="JL290"/>
          <cell r="JM290">
            <v>0.152</v>
          </cell>
          <cell r="JN290"/>
          <cell r="JO290">
            <v>0.12</v>
          </cell>
          <cell r="JP290"/>
          <cell r="JQ290"/>
          <cell r="JR290"/>
          <cell r="JS290">
            <v>0.1</v>
          </cell>
          <cell r="JT290">
            <v>0.47422999999999998</v>
          </cell>
          <cell r="JU290">
            <v>0.35510000000000003</v>
          </cell>
          <cell r="JV290"/>
          <cell r="JW290">
            <v>0.32600000000000001</v>
          </cell>
          <cell r="JX290">
            <v>0.105</v>
          </cell>
          <cell r="JY290"/>
          <cell r="JZ290"/>
          <cell r="KA290">
            <v>0.12</v>
          </cell>
          <cell r="KB290">
            <v>4.9000000000000002E-2</v>
          </cell>
          <cell r="KC290">
            <v>0.29060000000000002</v>
          </cell>
          <cell r="KD290">
            <v>5.2999999999999999E-2</v>
          </cell>
          <cell r="KE290"/>
          <cell r="KF290">
            <v>0.30914000000000003</v>
          </cell>
          <cell r="KG290">
            <v>0.49131999999999998</v>
          </cell>
          <cell r="KH290">
            <v>0.31136000000000003</v>
          </cell>
          <cell r="KI290"/>
          <cell r="KJ290"/>
          <cell r="KK290">
            <v>0.26638000000000001</v>
          </cell>
          <cell r="KL290"/>
          <cell r="KM290"/>
          <cell r="KN290">
            <v>1.984E-2</v>
          </cell>
          <cell r="KO290"/>
          <cell r="KP290"/>
          <cell r="KQ290"/>
          <cell r="KR290">
            <v>7.1999999999999995E-2</v>
          </cell>
          <cell r="KS290">
            <v>0.30815199999999998</v>
          </cell>
          <cell r="KT290">
            <v>0.32140000000000002</v>
          </cell>
          <cell r="KU290">
            <v>0.02</v>
          </cell>
          <cell r="KV290"/>
          <cell r="KW290">
            <v>6.5776000000000001E-2</v>
          </cell>
          <cell r="KX290"/>
          <cell r="KY290">
            <v>0.02</v>
          </cell>
          <cell r="KZ290"/>
          <cell r="LA290">
            <v>0</v>
          </cell>
          <cell r="LB290">
            <v>0</v>
          </cell>
          <cell r="LC290">
            <v>0.09</v>
          </cell>
          <cell r="LD290">
            <v>5.0750000000000003E-2</v>
          </cell>
          <cell r="LE290">
            <v>5.0520000000000002E-2</v>
          </cell>
          <cell r="LF290">
            <v>0</v>
          </cell>
          <cell r="LG290">
            <v>0.02</v>
          </cell>
          <cell r="LH290">
            <v>0</v>
          </cell>
          <cell r="LI290">
            <v>0</v>
          </cell>
          <cell r="LJ290">
            <v>7.0285E-2</v>
          </cell>
          <cell r="LK290">
            <v>0</v>
          </cell>
          <cell r="LL290">
            <v>0</v>
          </cell>
          <cell r="LM290">
            <v>0</v>
          </cell>
          <cell r="LN290">
            <v>0.02</v>
          </cell>
          <cell r="LO290">
            <v>0</v>
          </cell>
          <cell r="LP290">
            <v>0</v>
          </cell>
          <cell r="LQ290">
            <v>0.10854999999999999</v>
          </cell>
          <cell r="LR290">
            <v>0</v>
          </cell>
          <cell r="LS290">
            <v>0.02</v>
          </cell>
          <cell r="LT290">
            <v>9.9977999999999997E-2</v>
          </cell>
          <cell r="LU290">
            <v>0</v>
          </cell>
          <cell r="LV290">
            <v>2.3720000000000001E-2</v>
          </cell>
          <cell r="LW290">
            <v>0</v>
          </cell>
          <cell r="LX290">
            <v>0</v>
          </cell>
          <cell r="LY290">
            <v>0.02</v>
          </cell>
          <cell r="LZ290">
            <v>0</v>
          </cell>
          <cell r="MA290">
            <v>0</v>
          </cell>
          <cell r="MB290">
            <v>0</v>
          </cell>
          <cell r="MC290">
            <v>4.5999999999999999E-2</v>
          </cell>
          <cell r="MD290">
            <v>4.8230000000000002E-2</v>
          </cell>
          <cell r="ME290">
            <v>0.01</v>
          </cell>
          <cell r="MF290">
            <v>0.01</v>
          </cell>
          <cell r="MG290">
            <v>0</v>
          </cell>
          <cell r="MH290">
            <v>0</v>
          </cell>
          <cell r="MI290">
            <v>4.5920000000000002E-2</v>
          </cell>
          <cell r="MJ290">
            <v>0</v>
          </cell>
          <cell r="MK290">
            <v>0</v>
          </cell>
          <cell r="ML290">
            <v>4.3659999999999997E-2</v>
          </cell>
          <cell r="MM290">
            <v>4.9540000000000001E-2</v>
          </cell>
          <cell r="MN290">
            <v>3.712E-2</v>
          </cell>
          <cell r="MO290">
            <v>5.0500000000000003E-2</v>
          </cell>
          <cell r="MP290">
            <v>0.14441000000000001</v>
          </cell>
          <cell r="MQ290">
            <v>0.15</v>
          </cell>
          <cell r="MR290">
            <v>2.3E-2</v>
          </cell>
          <cell r="MS290">
            <v>0.24399999999999999</v>
          </cell>
          <cell r="MT290">
            <v>0.26</v>
          </cell>
          <cell r="MU290">
            <v>1.294</v>
          </cell>
          <cell r="MV290">
            <v>0.24399999999999999</v>
          </cell>
          <cell r="MW290">
            <v>0</v>
          </cell>
          <cell r="MX290">
            <v>0.72699999999999998</v>
          </cell>
          <cell r="MY290">
            <v>0</v>
          </cell>
          <cell r="MZ290">
            <v>2.6629999999999998</v>
          </cell>
          <cell r="NA290">
            <v>0</v>
          </cell>
          <cell r="NB290">
            <v>0.32200000000000001</v>
          </cell>
          <cell r="NC290">
            <v>7.5219999999999995E-2</v>
          </cell>
        </row>
      </sheetData>
      <sheetData sheetId="16">
        <row r="290">
          <cell r="AF290"/>
          <cell r="AG290"/>
          <cell r="AH290">
            <v>28.617000000000001</v>
          </cell>
          <cell r="AI290"/>
          <cell r="AJ290"/>
          <cell r="AK290">
            <v>42.866999999999997</v>
          </cell>
          <cell r="AL290"/>
          <cell r="AM290"/>
          <cell r="AN290">
            <v>75.447999999999993</v>
          </cell>
          <cell r="AO290"/>
          <cell r="AP290"/>
          <cell r="AQ290">
            <v>60.463000000000001</v>
          </cell>
          <cell r="AR290"/>
          <cell r="AS290"/>
          <cell r="AT290">
            <v>366.11599999999999</v>
          </cell>
          <cell r="AU290">
            <v>58.804673000000001</v>
          </cell>
          <cell r="AV290">
            <v>60.329518999999998</v>
          </cell>
          <cell r="AW290">
            <v>100.783912</v>
          </cell>
          <cell r="AX290">
            <v>101.60494799999999</v>
          </cell>
          <cell r="AY290">
            <v>133.278445</v>
          </cell>
          <cell r="AZ290">
            <v>53.622776000000002</v>
          </cell>
          <cell r="BA290">
            <v>47.697333</v>
          </cell>
          <cell r="BB290">
            <v>2.5162939999999998</v>
          </cell>
          <cell r="BC290">
            <v>19.390294999999998</v>
          </cell>
          <cell r="BD290">
            <v>0.90664</v>
          </cell>
          <cell r="BE290">
            <v>23.481338000000001</v>
          </cell>
          <cell r="BF290">
            <v>28.255915000000002</v>
          </cell>
          <cell r="BG290">
            <v>32.738629000000003</v>
          </cell>
          <cell r="BH290">
            <v>15.767531</v>
          </cell>
          <cell r="BI290">
            <v>41.038198999999999</v>
          </cell>
          <cell r="BJ290">
            <v>30.285494</v>
          </cell>
          <cell r="BK290">
            <v>45.776736999999997</v>
          </cell>
          <cell r="BL290">
            <v>36.912379999999999</v>
          </cell>
          <cell r="BM290">
            <v>24.420038000000002</v>
          </cell>
          <cell r="BN290">
            <v>5.6213600000000001</v>
          </cell>
          <cell r="BO290">
            <v>13.088737</v>
          </cell>
          <cell r="BP290">
            <v>21.018035000000001</v>
          </cell>
          <cell r="BQ290">
            <v>26.068677000000001</v>
          </cell>
          <cell r="BR290">
            <v>23.310960999999999</v>
          </cell>
          <cell r="BS290">
            <v>32.093761000000001</v>
          </cell>
          <cell r="BT290">
            <v>32.651637999999998</v>
          </cell>
          <cell r="BU290">
            <v>25.075914999999998</v>
          </cell>
          <cell r="BV290">
            <v>14.96091</v>
          </cell>
          <cell r="BW290">
            <v>27.053176000000001</v>
          </cell>
          <cell r="BX290">
            <v>18.651879999999998</v>
          </cell>
          <cell r="BY290">
            <v>26.174969000000001</v>
          </cell>
          <cell r="BZ290">
            <v>33.896976000000002</v>
          </cell>
          <cell r="CA290">
            <v>9.5946130000000007</v>
          </cell>
          <cell r="CB290">
            <v>48.487927999999997</v>
          </cell>
          <cell r="CC290">
            <v>45.854495</v>
          </cell>
          <cell r="CD290">
            <v>36.101734</v>
          </cell>
          <cell r="CE290">
            <v>17.872057999999999</v>
          </cell>
          <cell r="CF290">
            <v>13.364694</v>
          </cell>
          <cell r="CG290">
            <v>40.446663999999998</v>
          </cell>
          <cell r="CH290">
            <v>26.101154000000001</v>
          </cell>
          <cell r="CI290">
            <v>29.139306000000001</v>
          </cell>
          <cell r="CJ290">
            <v>6.2517389999999997</v>
          </cell>
          <cell r="CK290">
            <v>12.598478999999999</v>
          </cell>
          <cell r="CL290">
            <v>18.161455</v>
          </cell>
          <cell r="CM290">
            <v>28.531817</v>
          </cell>
          <cell r="CN290">
            <v>20.014564</v>
          </cell>
          <cell r="CO290">
            <v>31.299230000000001</v>
          </cell>
          <cell r="CP290">
            <v>40.924996999999998</v>
          </cell>
          <cell r="CQ290">
            <v>8.5494409999999998</v>
          </cell>
          <cell r="CR290">
            <v>3.2091080000000001</v>
          </cell>
          <cell r="CS290">
            <v>9.3713139999999999</v>
          </cell>
          <cell r="CT290">
            <v>4.1759120000000003</v>
          </cell>
          <cell r="CU290">
            <v>1.536557</v>
          </cell>
          <cell r="CV290">
            <v>5.4175170000000001</v>
          </cell>
          <cell r="CW290">
            <v>4.9793459999999996</v>
          </cell>
          <cell r="CX290">
            <v>6.0900879999999997</v>
          </cell>
          <cell r="CY290">
            <v>17.624645000000001</v>
          </cell>
          <cell r="CZ290">
            <v>1.827898</v>
          </cell>
          <cell r="DA290">
            <v>4.0464140000000004</v>
          </cell>
          <cell r="DB290">
            <v>2.3559000000000001</v>
          </cell>
          <cell r="DC290">
            <v>2.1100819999999998</v>
          </cell>
          <cell r="DD290">
            <v>1.01885</v>
          </cell>
          <cell r="DE290">
            <v>3.3572630000000001</v>
          </cell>
          <cell r="DF290">
            <v>8.2488379999999992</v>
          </cell>
          <cell r="DG290">
            <v>5.9021530000000002</v>
          </cell>
          <cell r="DH290">
            <v>3.1255009999999999</v>
          </cell>
          <cell r="DI290">
            <v>0.62501700000000004</v>
          </cell>
          <cell r="DJ290">
            <v>0.105408</v>
          </cell>
          <cell r="DK290">
            <v>6.0011270000000003</v>
          </cell>
          <cell r="DL290">
            <v>11.231363</v>
          </cell>
          <cell r="DM290">
            <v>12.994424</v>
          </cell>
          <cell r="DN290">
            <v>20.148032000000001</v>
          </cell>
          <cell r="DO290">
            <v>1.8393269999999999</v>
          </cell>
          <cell r="DP290">
            <v>5.2503080000000004</v>
          </cell>
          <cell r="DQ290">
            <v>3.9183270000000001</v>
          </cell>
          <cell r="DR290">
            <v>7.4853740000000002</v>
          </cell>
          <cell r="DS290">
            <v>4.7996869999999996</v>
          </cell>
          <cell r="DT290">
            <v>11.278494999999999</v>
          </cell>
          <cell r="DU290">
            <v>1.6459729999999999</v>
          </cell>
          <cell r="DV290">
            <v>3.7157580000000001</v>
          </cell>
          <cell r="DW290">
            <v>0.48385899999999998</v>
          </cell>
          <cell r="DX290">
            <v>3.159627</v>
          </cell>
          <cell r="DY290">
            <v>3.3798270000000001</v>
          </cell>
          <cell r="DZ290">
            <v>2.466027</v>
          </cell>
          <cell r="EA290">
            <v>10.591139999999999</v>
          </cell>
          <cell r="EB290"/>
          <cell r="EC290">
            <v>3.5099999999999999E-2</v>
          </cell>
          <cell r="ED290">
            <v>0.30399999999999999</v>
          </cell>
          <cell r="EE290">
            <v>0.27095000000000002</v>
          </cell>
          <cell r="EF290">
            <v>6.1219999999999997E-2</v>
          </cell>
          <cell r="EG290">
            <v>0.37959999999999999</v>
          </cell>
          <cell r="EH290">
            <v>0.35666999999999999</v>
          </cell>
          <cell r="EI290">
            <v>18.45448</v>
          </cell>
          <cell r="EJ290">
            <v>0.15679999999999999</v>
          </cell>
          <cell r="EK290">
            <v>9.1538699999999995</v>
          </cell>
          <cell r="EL290">
            <v>0.15428</v>
          </cell>
          <cell r="EM290">
            <v>0.16416</v>
          </cell>
          <cell r="EN290">
            <v>5.9549999999999999E-2</v>
          </cell>
          <cell r="EO290">
            <v>0.16808999999999999</v>
          </cell>
          <cell r="EP290">
            <v>12.89029</v>
          </cell>
          <cell r="EQ290">
            <v>0.19867000000000001</v>
          </cell>
          <cell r="ER290">
            <v>4.0000000000000003E-5</v>
          </cell>
          <cell r="ES290">
            <v>0.73851999999999995</v>
          </cell>
          <cell r="ET290">
            <v>0.53049000000000002</v>
          </cell>
          <cell r="EU290">
            <v>0.30399999999999999</v>
          </cell>
          <cell r="EV290"/>
          <cell r="EW290">
            <v>0.30408000000000002</v>
          </cell>
          <cell r="EX290">
            <v>50.977049999999998</v>
          </cell>
          <cell r="EY290">
            <v>2.9399999999999999E-3</v>
          </cell>
          <cell r="EZ290">
            <v>0.47345999999999999</v>
          </cell>
          <cell r="FA290">
            <v>0.33128000000000002</v>
          </cell>
          <cell r="FB290">
            <v>0.36925999999999998</v>
          </cell>
          <cell r="FC290">
            <v>0.25505</v>
          </cell>
          <cell r="FD290">
            <v>0.91588000000000003</v>
          </cell>
          <cell r="FE290">
            <v>0.20199</v>
          </cell>
          <cell r="FF290">
            <v>0.45973000000000003</v>
          </cell>
          <cell r="FG290">
            <v>0.31616</v>
          </cell>
          <cell r="FH290">
            <v>0.46079999999999999</v>
          </cell>
          <cell r="FI290">
            <v>0.152</v>
          </cell>
          <cell r="FJ290">
            <v>0.2495</v>
          </cell>
          <cell r="FK290">
            <v>0.30399999999999999</v>
          </cell>
          <cell r="FL290">
            <v>0.15248</v>
          </cell>
          <cell r="FM290">
            <v>0.23047999999999999</v>
          </cell>
          <cell r="FN290">
            <v>0.48199999999999998</v>
          </cell>
          <cell r="FO290">
            <v>0.52259999999999995</v>
          </cell>
          <cell r="FP290">
            <v>0.56881000000000004</v>
          </cell>
          <cell r="FQ290">
            <v>0.42659999999999998</v>
          </cell>
          <cell r="FR290">
            <v>0.21926000000000001</v>
          </cell>
          <cell r="FS290">
            <v>0.29846</v>
          </cell>
          <cell r="FT290">
            <v>1.494E-2</v>
          </cell>
          <cell r="FU290">
            <v>0.23816999999999999</v>
          </cell>
          <cell r="FV290">
            <v>0.35374</v>
          </cell>
          <cell r="FW290">
            <v>0.29905999999999999</v>
          </cell>
          <cell r="FX290">
            <v>0.21398</v>
          </cell>
          <cell r="FY290">
            <v>0.31755</v>
          </cell>
          <cell r="FZ290">
            <v>0.61631000000000002</v>
          </cell>
          <cell r="GA290">
            <v>6.2729999999999994E-2</v>
          </cell>
          <cell r="GB290">
            <v>0.20316999999999999</v>
          </cell>
          <cell r="GC290">
            <v>0.152</v>
          </cell>
          <cell r="GD290">
            <v>0.24110999999999999</v>
          </cell>
          <cell r="GE290">
            <v>0.26107999999999998</v>
          </cell>
          <cell r="GF290"/>
          <cell r="GG290">
            <v>0.2485</v>
          </cell>
          <cell r="GH290">
            <v>0.50234999999999996</v>
          </cell>
          <cell r="GI290">
            <v>9.6000000000000002E-4</v>
          </cell>
          <cell r="GJ290">
            <v>3.62E-3</v>
          </cell>
          <cell r="GK290">
            <v>3.9512900000000002</v>
          </cell>
          <cell r="GL290">
            <v>4.0699999999999998E-3</v>
          </cell>
          <cell r="GM290">
            <v>4.8923500000000004</v>
          </cell>
          <cell r="GN290">
            <v>92.485709999999997</v>
          </cell>
          <cell r="GO290">
            <v>3.93371</v>
          </cell>
          <cell r="GP290">
            <v>0.66059999999999997</v>
          </cell>
          <cell r="GQ290">
            <v>2.9419200000000001</v>
          </cell>
          <cell r="GR290">
            <v>0.24314</v>
          </cell>
          <cell r="GS290"/>
          <cell r="GT290">
            <v>2.5154399999999999</v>
          </cell>
          <cell r="GU290">
            <v>18.08699</v>
          </cell>
          <cell r="GV290">
            <v>14.06728</v>
          </cell>
          <cell r="GW290">
            <v>19.33024</v>
          </cell>
          <cell r="GX290">
            <v>3.3525200000000002</v>
          </cell>
          <cell r="GY290">
            <v>0.29787000000000002</v>
          </cell>
          <cell r="GZ290">
            <v>3.1636199999999999</v>
          </cell>
          <cell r="HA290">
            <v>0.25983000000000001</v>
          </cell>
          <cell r="HB290">
            <v>0.30613000000000001</v>
          </cell>
          <cell r="HC290">
            <v>2.137E-2</v>
          </cell>
          <cell r="HD290">
            <v>2.7140000000000001E-2</v>
          </cell>
          <cell r="HE290">
            <v>2.4539999999999999E-2</v>
          </cell>
          <cell r="HF290">
            <v>2.665E-2</v>
          </cell>
          <cell r="HG290">
            <v>1.3469999999999999E-2</v>
          </cell>
          <cell r="HH290">
            <v>1.592E-2</v>
          </cell>
          <cell r="HI290">
            <v>5.5999999999999999E-3</v>
          </cell>
          <cell r="HJ290">
            <v>0.26843</v>
          </cell>
          <cell r="HK290">
            <v>73.747510000000005</v>
          </cell>
          <cell r="HL290">
            <v>32.456780000000002</v>
          </cell>
          <cell r="HM290">
            <v>11.377230000000001</v>
          </cell>
          <cell r="HN290">
            <v>4.1117699999999999</v>
          </cell>
          <cell r="HO290">
            <v>73.788579999999996</v>
          </cell>
          <cell r="HP290">
            <v>3.0764</v>
          </cell>
          <cell r="HQ290">
            <v>0.68452999999999997</v>
          </cell>
          <cell r="HR290">
            <v>7.70411</v>
          </cell>
          <cell r="HS290">
            <v>174.62100000000001</v>
          </cell>
          <cell r="HT290">
            <v>25.76341</v>
          </cell>
          <cell r="HU290">
            <v>76.400409999999994</v>
          </cell>
          <cell r="HV290">
            <v>10.731400000000001</v>
          </cell>
          <cell r="HW290">
            <v>111.58949</v>
          </cell>
          <cell r="HX290">
            <v>4.7336</v>
          </cell>
          <cell r="HY290">
            <v>40.840240000000001</v>
          </cell>
          <cell r="HZ290">
            <v>9.9695999999999998</v>
          </cell>
          <cell r="IA290">
            <v>8.7126400000000004</v>
          </cell>
          <cell r="IB290">
            <v>123.10536</v>
          </cell>
          <cell r="IC290">
            <v>37.233020000000003</v>
          </cell>
          <cell r="ID290">
            <v>60.876330000000003</v>
          </cell>
          <cell r="IE290">
            <v>31.729859999999999</v>
          </cell>
          <cell r="IF290">
            <v>5.8635200000000003</v>
          </cell>
          <cell r="IG290">
            <v>25.43094</v>
          </cell>
          <cell r="IH290">
            <v>27.443639999999998</v>
          </cell>
          <cell r="II290">
            <v>24.343889999999998</v>
          </cell>
          <cell r="IJ290">
            <v>141.57653999999999</v>
          </cell>
          <cell r="IK290">
            <v>56.3123</v>
          </cell>
          <cell r="IL290">
            <v>123.87976999999999</v>
          </cell>
          <cell r="IM290">
            <v>24.20851</v>
          </cell>
          <cell r="IN290">
            <v>13.79682</v>
          </cell>
          <cell r="IO290">
            <v>118.00588999999999</v>
          </cell>
          <cell r="IP290">
            <v>20.000859999999999</v>
          </cell>
          <cell r="IQ290">
            <v>18.374030000000001</v>
          </cell>
          <cell r="IR290">
            <v>7.5480499999999999</v>
          </cell>
          <cell r="IS290">
            <v>20.349620000000002</v>
          </cell>
          <cell r="IT290">
            <v>22.167069999999999</v>
          </cell>
          <cell r="IU290">
            <v>39.215200000000003</v>
          </cell>
          <cell r="IV290">
            <v>52.36242</v>
          </cell>
          <cell r="IW290">
            <v>70.585160000000002</v>
          </cell>
          <cell r="IX290">
            <v>89.558859999999996</v>
          </cell>
          <cell r="IY290">
            <v>152.37334999999999</v>
          </cell>
          <cell r="IZ290">
            <v>79.394739999999999</v>
          </cell>
          <cell r="JA290">
            <v>57.13738</v>
          </cell>
          <cell r="JB290">
            <v>32.677199999999999</v>
          </cell>
          <cell r="JC290">
            <v>22.79025</v>
          </cell>
          <cell r="JD290">
            <v>120.73390999999999</v>
          </cell>
          <cell r="JE290">
            <v>25.882239999999999</v>
          </cell>
          <cell r="JF290">
            <v>34.428130000000003</v>
          </cell>
          <cell r="JG290">
            <v>39.277529999999999</v>
          </cell>
          <cell r="JH290">
            <v>38.907179999999997</v>
          </cell>
          <cell r="JI290">
            <v>41.598120000000002</v>
          </cell>
          <cell r="JJ290">
            <v>126.55304</v>
          </cell>
          <cell r="JK290">
            <v>27.258479999999999</v>
          </cell>
          <cell r="JL290">
            <v>66.153689999999997</v>
          </cell>
          <cell r="JM290">
            <v>28.328779999999998</v>
          </cell>
          <cell r="JN290">
            <v>38.394390000000001</v>
          </cell>
          <cell r="JO290">
            <v>28.88692</v>
          </cell>
          <cell r="JP290">
            <v>26.505240000000001</v>
          </cell>
          <cell r="JQ290">
            <v>14.07578</v>
          </cell>
          <cell r="JR290">
            <v>25.22532</v>
          </cell>
          <cell r="JS290">
            <v>17.450009999999999</v>
          </cell>
          <cell r="JT290">
            <v>58.110080000000004</v>
          </cell>
          <cell r="JU290">
            <v>96.152119999999996</v>
          </cell>
          <cell r="JV290">
            <v>94.490099999999998</v>
          </cell>
          <cell r="JW290">
            <v>249.89113</v>
          </cell>
          <cell r="JX290">
            <v>83.586960000000005</v>
          </cell>
          <cell r="JY290">
            <v>133.98133000000001</v>
          </cell>
          <cell r="JZ290">
            <v>109.01819</v>
          </cell>
          <cell r="KA290">
            <v>137.08195000000001</v>
          </cell>
          <cell r="KB290">
            <v>99.712140000000005</v>
          </cell>
          <cell r="KC290">
            <v>36.814920000000001</v>
          </cell>
          <cell r="KD290">
            <v>133.76339999999999</v>
          </cell>
          <cell r="KE290">
            <v>70.460840000000005</v>
          </cell>
          <cell r="KF290">
            <v>180.40983</v>
          </cell>
          <cell r="KG290">
            <v>118.75351999999999</v>
          </cell>
          <cell r="KH290">
            <v>60.023809999999997</v>
          </cell>
          <cell r="KI290">
            <v>242.80774</v>
          </cell>
          <cell r="KJ290">
            <v>49.432729999999999</v>
          </cell>
          <cell r="KK290">
            <v>69.527720000000002</v>
          </cell>
          <cell r="KL290">
            <v>78.148240000000001</v>
          </cell>
          <cell r="KM290">
            <v>60.488430000000001</v>
          </cell>
          <cell r="KN290">
            <v>96.88194</v>
          </cell>
          <cell r="KO290">
            <v>52.874949999999998</v>
          </cell>
          <cell r="KP290">
            <v>142.22289000000001</v>
          </cell>
          <cell r="KQ290">
            <v>178.40299999999999</v>
          </cell>
          <cell r="KR290">
            <v>153.73206999999999</v>
          </cell>
          <cell r="KS290">
            <v>110.64594</v>
          </cell>
          <cell r="KT290">
            <v>84.542919999999995</v>
          </cell>
          <cell r="KU290">
            <v>56.841740000000001</v>
          </cell>
          <cell r="KV290">
            <v>56.094889999999999</v>
          </cell>
          <cell r="KW290">
            <v>37.039900000000003</v>
          </cell>
          <cell r="KX290">
            <v>39.858849999999997</v>
          </cell>
          <cell r="KY290">
            <v>78.740849999999995</v>
          </cell>
          <cell r="KZ290">
            <v>103.82939</v>
          </cell>
          <cell r="LA290">
            <v>115.51663000000001</v>
          </cell>
          <cell r="LB290">
            <v>228.72462999999999</v>
          </cell>
          <cell r="LC290">
            <v>128.52450999999999</v>
          </cell>
          <cell r="LD290">
            <v>110.65976000000001</v>
          </cell>
          <cell r="LE290">
            <v>56.28199</v>
          </cell>
          <cell r="LF290">
            <v>66.722130000000007</v>
          </cell>
          <cell r="LG290">
            <v>87.222539999999995</v>
          </cell>
          <cell r="LH290">
            <v>49.813339999999997</v>
          </cell>
          <cell r="LI290">
            <v>23.905670000000001</v>
          </cell>
          <cell r="LJ290">
            <v>31.414719999999999</v>
          </cell>
          <cell r="LK290">
            <v>90.666650000000004</v>
          </cell>
          <cell r="LL290">
            <v>127.70356</v>
          </cell>
          <cell r="LM290">
            <v>15.35904</v>
          </cell>
          <cell r="LN290">
            <v>71.594589999999997</v>
          </cell>
          <cell r="LO290">
            <v>90.002690000000001</v>
          </cell>
          <cell r="LP290">
            <v>104.10957000000001</v>
          </cell>
          <cell r="LQ290">
            <v>269.13412</v>
          </cell>
          <cell r="LR290">
            <v>139.04925</v>
          </cell>
          <cell r="LS290">
            <v>109.37701</v>
          </cell>
          <cell r="LT290">
            <v>144.54130000000001</v>
          </cell>
          <cell r="LU290">
            <v>43.103259999999999</v>
          </cell>
          <cell r="LV290">
            <v>77.985609999999994</v>
          </cell>
          <cell r="LW290">
            <v>198.76596000000001</v>
          </cell>
          <cell r="LX290">
            <v>40.983600000000003</v>
          </cell>
          <cell r="LY290">
            <v>64.086969999999994</v>
          </cell>
          <cell r="LZ290">
            <v>228.45359999999999</v>
          </cell>
          <cell r="MA290">
            <v>117.05788</v>
          </cell>
          <cell r="MB290">
            <v>255.91654</v>
          </cell>
          <cell r="MC290">
            <v>193.37818999999999</v>
          </cell>
          <cell r="MD290">
            <v>196.53715</v>
          </cell>
          <cell r="ME290">
            <v>158.14189999999999</v>
          </cell>
          <cell r="MF290">
            <v>140.179</v>
          </cell>
          <cell r="MG290">
            <v>226.80253999999999</v>
          </cell>
          <cell r="MH290">
            <v>123.84323999999999</v>
          </cell>
          <cell r="MI290">
            <v>207.96048999999999</v>
          </cell>
          <cell r="MJ290">
            <v>207.96048999999999</v>
          </cell>
          <cell r="MK290">
            <v>121.1953</v>
          </cell>
          <cell r="ML290">
            <v>110.99386</v>
          </cell>
          <cell r="MM290">
            <v>83.662189999999995</v>
          </cell>
          <cell r="MN290">
            <v>264.18234999999999</v>
          </cell>
          <cell r="MO290">
            <v>257.40093000000002</v>
          </cell>
          <cell r="MP290">
            <v>309.58431000000002</v>
          </cell>
          <cell r="MQ290">
            <v>204.79850999999999</v>
          </cell>
          <cell r="MR290">
            <v>167.06603999999999</v>
          </cell>
          <cell r="MS290">
            <v>322.29595999999998</v>
          </cell>
          <cell r="MT290">
            <v>437.79716999999999</v>
          </cell>
          <cell r="MU290">
            <v>257.05599999999998</v>
          </cell>
          <cell r="MV290">
            <v>187.51499999999999</v>
          </cell>
          <cell r="MW290">
            <v>249.27699999999999</v>
          </cell>
          <cell r="MX290">
            <v>335.637</v>
          </cell>
          <cell r="MY290">
            <v>215.762</v>
          </cell>
          <cell r="MZ290">
            <v>252.977</v>
          </cell>
          <cell r="NA290">
            <v>151.67500000000001</v>
          </cell>
          <cell r="NB290">
            <v>134.84700000000001</v>
          </cell>
          <cell r="NC290">
            <v>110.545</v>
          </cell>
          <cell r="ND290">
            <v>79.454999999999998</v>
          </cell>
          <cell r="NE290">
            <v>95.331999999999994</v>
          </cell>
          <cell r="NF290">
            <v>83.858000000000004</v>
          </cell>
          <cell r="NG290">
            <v>166.31926999999999</v>
          </cell>
        </row>
      </sheetData>
      <sheetData sheetId="17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>
            <v>85.814999999999998</v>
          </cell>
          <cell r="AQ290">
            <v>1.4928779999999999</v>
          </cell>
          <cell r="AR290">
            <v>7.7905639999999998</v>
          </cell>
          <cell r="AS290">
            <v>16.19434</v>
          </cell>
          <cell r="AT290">
            <v>56.025578000000003</v>
          </cell>
          <cell r="AU290">
            <v>49.255425000000002</v>
          </cell>
          <cell r="AV290">
            <v>8.0622799999999994</v>
          </cell>
          <cell r="AW290">
            <v>7.4720700000000004</v>
          </cell>
          <cell r="AX290">
            <v>0.19114999999999999</v>
          </cell>
          <cell r="AY290">
            <v>10.103372999999999</v>
          </cell>
          <cell r="AZ290">
            <v>2.05789</v>
          </cell>
          <cell r="BA290">
            <v>2.5073500000000002</v>
          </cell>
          <cell r="BB290">
            <v>9.3996519999999997</v>
          </cell>
          <cell r="BC290">
            <v>2.9820199999999999</v>
          </cell>
          <cell r="BD290">
            <v>21.946453999999999</v>
          </cell>
          <cell r="BE290">
            <v>8.6076499999999996</v>
          </cell>
          <cell r="BF290">
            <v>20.71979</v>
          </cell>
          <cell r="BG290">
            <v>13.47762</v>
          </cell>
          <cell r="BH290">
            <v>12.28767</v>
          </cell>
          <cell r="BI290">
            <v>14.818367</v>
          </cell>
          <cell r="BJ290">
            <v>5.3610300000000004</v>
          </cell>
          <cell r="BK290">
            <v>5.1952199999999999</v>
          </cell>
          <cell r="BL290">
            <v>10.576195999999999</v>
          </cell>
          <cell r="BM290">
            <v>29.318701000000001</v>
          </cell>
          <cell r="BN290">
            <v>28.864107000000001</v>
          </cell>
          <cell r="BO290">
            <v>20.107605</v>
          </cell>
          <cell r="BP290">
            <v>15.712440000000001</v>
          </cell>
          <cell r="BQ290">
            <v>9.3581579999999995</v>
          </cell>
          <cell r="BR290">
            <v>9.7614619999999999</v>
          </cell>
          <cell r="BS290">
            <v>7.41967</v>
          </cell>
          <cell r="BT290">
            <v>18.746613</v>
          </cell>
          <cell r="BU290">
            <v>9.5475270000000005</v>
          </cell>
          <cell r="BV290">
            <v>9.0403199999999995</v>
          </cell>
          <cell r="BW290">
            <v>6.9430540000000001</v>
          </cell>
          <cell r="BX290">
            <v>6.5292019999999997</v>
          </cell>
          <cell r="BY290">
            <v>16.464345000000002</v>
          </cell>
          <cell r="BZ290">
            <v>11.655405999999999</v>
          </cell>
          <cell r="CA290">
            <v>13.373333000000001</v>
          </cell>
          <cell r="CB290">
            <v>8.5715789999999998</v>
          </cell>
          <cell r="CC290">
            <v>9.9606499999999993</v>
          </cell>
          <cell r="CD290">
            <v>10.155946</v>
          </cell>
          <cell r="CE290">
            <v>4.4965999999999999</v>
          </cell>
          <cell r="CF290">
            <v>2.662128</v>
          </cell>
          <cell r="CG290">
            <v>13.94924</v>
          </cell>
          <cell r="CH290">
            <v>0.69625000000000004</v>
          </cell>
          <cell r="CI290">
            <v>1.271628</v>
          </cell>
          <cell r="CJ290">
            <v>3.8522750000000001</v>
          </cell>
          <cell r="CK290">
            <v>0.46697699999999998</v>
          </cell>
          <cell r="CL290">
            <v>3.88184</v>
          </cell>
          <cell r="CM290">
            <v>2.50299</v>
          </cell>
          <cell r="CN290"/>
          <cell r="CO290">
            <v>1.7679</v>
          </cell>
          <cell r="CP290">
            <v>1.8007200000000001</v>
          </cell>
          <cell r="CQ290">
            <v>3.7191299999999998</v>
          </cell>
          <cell r="CR290">
            <v>0.6</v>
          </cell>
          <cell r="CS290">
            <v>3.1358169999999999</v>
          </cell>
          <cell r="CT290">
            <v>1.1060000000000001</v>
          </cell>
          <cell r="CU290">
            <v>0.2</v>
          </cell>
          <cell r="CV290">
            <v>1.7314799999999999</v>
          </cell>
          <cell r="CW290">
            <v>3.5</v>
          </cell>
          <cell r="CX290">
            <v>5.9119659999999996</v>
          </cell>
          <cell r="CY290">
            <v>1</v>
          </cell>
          <cell r="CZ290">
            <v>0.69271700000000003</v>
          </cell>
          <cell r="DA290">
            <v>0.56108000000000002</v>
          </cell>
          <cell r="DB290">
            <v>5.0408220000000004</v>
          </cell>
          <cell r="DC290">
            <v>1.7629440000000001</v>
          </cell>
          <cell r="DD290">
            <v>1.117103</v>
          </cell>
          <cell r="DE290">
            <v>7.8711669999999998</v>
          </cell>
          <cell r="DF290">
            <v>4.2286539999999997</v>
          </cell>
          <cell r="DG290">
            <v>6.0574159999999999</v>
          </cell>
          <cell r="DH290">
            <v>5.0203150000000001</v>
          </cell>
          <cell r="DI290">
            <v>11.06066</v>
          </cell>
          <cell r="DJ290">
            <v>9.7335560000000001</v>
          </cell>
          <cell r="DK290">
            <v>4.0620000000000003E-2</v>
          </cell>
          <cell r="DL290">
            <v>5.223452</v>
          </cell>
          <cell r="DM290">
            <v>12.48484</v>
          </cell>
          <cell r="DN290">
            <v>2.2200220000000002</v>
          </cell>
          <cell r="DO290">
            <v>8.7565369999999998</v>
          </cell>
          <cell r="DP290">
            <v>2.0000000000000001E-4</v>
          </cell>
          <cell r="DQ290">
            <v>3.0031569999999999</v>
          </cell>
          <cell r="DR290">
            <v>6.6624980000000003</v>
          </cell>
          <cell r="DS290">
            <v>3.5002770000000001</v>
          </cell>
          <cell r="DT290">
            <v>5.8542620000000003</v>
          </cell>
          <cell r="DU290">
            <v>1.5075480000000001</v>
          </cell>
          <cell r="DV290">
            <v>4.7569569999999999</v>
          </cell>
          <cell r="DW290">
            <v>12.87311</v>
          </cell>
          <cell r="DX290">
            <v>7.5434400000000004</v>
          </cell>
          <cell r="DY290">
            <v>8.9536899999999999</v>
          </cell>
          <cell r="DZ290">
            <v>7.2569900000000001</v>
          </cell>
          <cell r="EA290">
            <v>6.0617099999999997</v>
          </cell>
          <cell r="EB290">
            <v>10.76909</v>
          </cell>
          <cell r="EC290">
            <v>8.1488999999999994</v>
          </cell>
          <cell r="ED290">
            <v>10.71499</v>
          </cell>
          <cell r="EE290">
            <v>12.95149</v>
          </cell>
          <cell r="EF290">
            <v>4.0917399999999997</v>
          </cell>
          <cell r="EG290">
            <v>10.937150000000001</v>
          </cell>
          <cell r="EH290">
            <v>10.18289</v>
          </cell>
          <cell r="EI290">
            <v>11.756169999999999</v>
          </cell>
          <cell r="EJ290">
            <v>12.691470000000001</v>
          </cell>
          <cell r="EK290">
            <v>7.3305699999999998</v>
          </cell>
          <cell r="EL290">
            <v>3.8794499999999998</v>
          </cell>
          <cell r="EM290">
            <v>13.48577</v>
          </cell>
          <cell r="EN290">
            <v>14.90699</v>
          </cell>
          <cell r="EO290">
            <v>16.038589999999999</v>
          </cell>
          <cell r="EP290">
            <v>14.06681</v>
          </cell>
          <cell r="EQ290">
            <v>8.3238400000000006</v>
          </cell>
          <cell r="ER290">
            <v>24.93468</v>
          </cell>
          <cell r="ES290">
            <v>34.212569999999999</v>
          </cell>
          <cell r="ET290">
            <v>91.400599999999997</v>
          </cell>
          <cell r="EU290">
            <v>13.657439999999999</v>
          </cell>
          <cell r="EV290">
            <v>10.26637</v>
          </cell>
          <cell r="EW290">
            <v>8.4724400000000006</v>
          </cell>
          <cell r="EX290">
            <v>11.35979</v>
          </cell>
          <cell r="EY290">
            <v>8.9638200000000001</v>
          </cell>
          <cell r="EZ290">
            <v>14.93871</v>
          </cell>
          <cell r="FA290">
            <v>10.34676</v>
          </cell>
          <cell r="FB290">
            <v>13.432090000000001</v>
          </cell>
          <cell r="FC290">
            <v>8.1321200000000005</v>
          </cell>
          <cell r="FD290">
            <v>9.6210299999999993</v>
          </cell>
          <cell r="FE290">
            <v>10.704179999999999</v>
          </cell>
          <cell r="FF290">
            <v>22.118649999999999</v>
          </cell>
          <cell r="FG290">
            <v>7.74526</v>
          </cell>
          <cell r="FH290">
            <v>5.8624499999999999</v>
          </cell>
          <cell r="FI290">
            <v>15.791550000000001</v>
          </cell>
          <cell r="FJ290">
            <v>7.0710800000000003</v>
          </cell>
          <cell r="FK290">
            <v>23.544329999999999</v>
          </cell>
          <cell r="FL290">
            <v>26.29975</v>
          </cell>
          <cell r="FM290">
            <v>46.985840000000003</v>
          </cell>
          <cell r="FN290">
            <v>15.810639999999999</v>
          </cell>
          <cell r="FO290">
            <v>12.53814</v>
          </cell>
          <cell r="FP290">
            <v>6.96915</v>
          </cell>
          <cell r="FQ290">
            <v>9.53871</v>
          </cell>
          <cell r="FR290">
            <v>24.236999999999998</v>
          </cell>
          <cell r="FS290">
            <v>21.666589999999999</v>
          </cell>
          <cell r="FT290">
            <v>8.8518500000000007</v>
          </cell>
          <cell r="FU290">
            <v>6.5395099999999999</v>
          </cell>
          <cell r="FV290">
            <v>12.39636</v>
          </cell>
          <cell r="FW290">
            <v>4.9425499999999998</v>
          </cell>
          <cell r="FX290">
            <v>12.07208</v>
          </cell>
          <cell r="FY290">
            <v>10.40014</v>
          </cell>
          <cell r="FZ290">
            <v>12.91173</v>
          </cell>
          <cell r="GA290">
            <v>7.7269699999999997</v>
          </cell>
          <cell r="GB290">
            <v>10.85744</v>
          </cell>
          <cell r="GC290">
            <v>8.9571000000000005</v>
          </cell>
          <cell r="GD290">
            <v>12.286099999999999</v>
          </cell>
          <cell r="GE290">
            <v>12.99011</v>
          </cell>
          <cell r="GF290">
            <v>10.7218</v>
          </cell>
          <cell r="GG290">
            <v>6.5229900000000001</v>
          </cell>
          <cell r="GH290">
            <v>7.0963700000000003</v>
          </cell>
          <cell r="GI290">
            <v>7.6901400000000004</v>
          </cell>
          <cell r="GJ290">
            <v>8.7378400000000003</v>
          </cell>
          <cell r="GK290">
            <v>11.27839</v>
          </cell>
          <cell r="GL290">
            <v>6.8819400000000002</v>
          </cell>
          <cell r="GM290">
            <v>8.1297700000000006</v>
          </cell>
          <cell r="GN290">
            <v>7.3258599999999996</v>
          </cell>
          <cell r="GO290">
            <v>9.6454400000000007</v>
          </cell>
          <cell r="GP290">
            <v>5.8543599999999998</v>
          </cell>
          <cell r="GQ290">
            <v>7.4382000000000001</v>
          </cell>
          <cell r="GR290">
            <v>10.412789999999999</v>
          </cell>
          <cell r="GS290">
            <v>4.8579800000000004</v>
          </cell>
          <cell r="GT290">
            <v>7.94184</v>
          </cell>
          <cell r="GU290">
            <v>10.30936</v>
          </cell>
          <cell r="GV290">
            <v>19.05246</v>
          </cell>
          <cell r="GW290">
            <v>8.1624199999999991</v>
          </cell>
          <cell r="GX290">
            <v>6.8439800000000002</v>
          </cell>
          <cell r="GY290">
            <v>6.0089600000000001</v>
          </cell>
          <cell r="GZ290">
            <v>10.407870000000001</v>
          </cell>
          <cell r="HA290">
            <v>7.4744900000000003</v>
          </cell>
          <cell r="HB290">
            <v>8.1241900000000005</v>
          </cell>
          <cell r="HC290">
            <v>8.6292899999999992</v>
          </cell>
          <cell r="HD290">
            <v>6.6200299999999999</v>
          </cell>
          <cell r="HE290">
            <v>9.7811699999999995</v>
          </cell>
          <cell r="HF290">
            <v>10.43295</v>
          </cell>
          <cell r="HG290">
            <v>9.7526299999999999</v>
          </cell>
          <cell r="HH290">
            <v>5.8047599999999999</v>
          </cell>
          <cell r="HI290">
            <v>5.5937000000000001</v>
          </cell>
          <cell r="HJ290">
            <v>6.6030800000000003</v>
          </cell>
          <cell r="HK290">
            <v>7.6999399999999998</v>
          </cell>
          <cell r="HL290">
            <v>6.9504099999999998</v>
          </cell>
          <cell r="HM290">
            <v>7.1025299999999998</v>
          </cell>
          <cell r="HN290">
            <v>13.00558</v>
          </cell>
          <cell r="HO290">
            <v>4.8400100000000004</v>
          </cell>
          <cell r="HP290">
            <v>7.0732200000000001</v>
          </cell>
          <cell r="HQ290">
            <v>5.9498699999999998</v>
          </cell>
          <cell r="HR290">
            <v>7.6456999999999997</v>
          </cell>
          <cell r="HS290">
            <v>6.6352599999999997</v>
          </cell>
          <cell r="HT290">
            <v>5.4965400000000004</v>
          </cell>
          <cell r="HU290">
            <v>7.8582099999999997</v>
          </cell>
          <cell r="HV290">
            <v>6.4489400000000003</v>
          </cell>
          <cell r="HW290">
            <v>8.10351</v>
          </cell>
          <cell r="HX290">
            <v>5.3374300000000003</v>
          </cell>
          <cell r="HY290">
            <v>5.4970699999999999</v>
          </cell>
          <cell r="HZ290">
            <v>7.00718</v>
          </cell>
          <cell r="IA290">
            <v>12.21055</v>
          </cell>
          <cell r="IB290">
            <v>5.2402100000000003</v>
          </cell>
          <cell r="IC290">
            <v>5.9286899999999996</v>
          </cell>
          <cell r="ID290">
            <v>5.7433399999999999</v>
          </cell>
          <cell r="IE290">
            <v>4.9548800000000002</v>
          </cell>
          <cell r="IF290">
            <v>4.35623</v>
          </cell>
          <cell r="IG290">
            <v>9.2416800000000006</v>
          </cell>
          <cell r="IH290">
            <v>8.4710000000000001</v>
          </cell>
          <cell r="II290">
            <v>6.1986400000000001</v>
          </cell>
          <cell r="IJ290">
            <v>5.6951999999999998</v>
          </cell>
          <cell r="IK290">
            <v>8.4946400000000004</v>
          </cell>
          <cell r="IL290">
            <v>10.91484</v>
          </cell>
          <cell r="IM290">
            <v>8.9831199999999995</v>
          </cell>
          <cell r="IN290">
            <v>7.86287</v>
          </cell>
          <cell r="IO290">
            <v>5.5783800000000001</v>
          </cell>
          <cell r="IP290">
            <v>5.9238900000000001</v>
          </cell>
          <cell r="IQ290">
            <v>7.3001199999999997</v>
          </cell>
          <cell r="IR290">
            <v>8.3280399999999997</v>
          </cell>
          <cell r="IS290">
            <v>4.9378399999999996</v>
          </cell>
          <cell r="IT290">
            <v>8.0200499999999995</v>
          </cell>
          <cell r="IU290">
            <v>7.3301299999999996</v>
          </cell>
          <cell r="IV290">
            <v>5.0911099999999996</v>
          </cell>
          <cell r="IW290">
            <v>5.4211900000000002</v>
          </cell>
          <cell r="IX290">
            <v>7.7428400000000002</v>
          </cell>
          <cell r="IY290">
            <v>3.5293000000000001</v>
          </cell>
          <cell r="IZ290">
            <v>7.5710899999999999</v>
          </cell>
          <cell r="JA290">
            <v>4.6679599999999999</v>
          </cell>
          <cell r="JB290">
            <v>5.1216900000000001</v>
          </cell>
          <cell r="JC290">
            <v>5.3092100000000002</v>
          </cell>
          <cell r="JD290">
            <v>4.8138500000000004</v>
          </cell>
          <cell r="JE290">
            <v>6.5878199999999998</v>
          </cell>
          <cell r="JF290">
            <v>4.3680899999999996</v>
          </cell>
          <cell r="JG290">
            <v>3.77372</v>
          </cell>
          <cell r="JH290">
            <v>7.8806099999999999</v>
          </cell>
          <cell r="JI290">
            <v>7.8447699999999996</v>
          </cell>
          <cell r="JJ290">
            <v>12.977550000000001</v>
          </cell>
          <cell r="JK290">
            <v>12.142480000000001</v>
          </cell>
          <cell r="JL290">
            <v>6.3936099999999998</v>
          </cell>
          <cell r="JM290">
            <v>11.233219999999999</v>
          </cell>
          <cell r="JN290">
            <v>5.3101200000000004</v>
          </cell>
          <cell r="JO290">
            <v>9.6611100000000008</v>
          </cell>
          <cell r="JP290">
            <v>7.4934000000000003</v>
          </cell>
          <cell r="JQ290">
            <v>6.5774800000000004</v>
          </cell>
          <cell r="JR290">
            <v>9.9178200000000007</v>
          </cell>
          <cell r="JS290">
            <v>6.0987900000000002</v>
          </cell>
          <cell r="JT290">
            <v>7.2940300000000002</v>
          </cell>
          <cell r="JU290">
            <v>7.1781199999999998</v>
          </cell>
          <cell r="JV290">
            <v>10.66133</v>
          </cell>
          <cell r="JW290">
            <v>9.4020799999999998</v>
          </cell>
          <cell r="JX290">
            <v>8.3045299999999997</v>
          </cell>
          <cell r="JY290">
            <v>5.23027</v>
          </cell>
          <cell r="JZ290">
            <v>6.4470700000000001</v>
          </cell>
          <cell r="KA290">
            <v>6.43858</v>
          </cell>
          <cell r="KB290">
            <v>2.45777</v>
          </cell>
          <cell r="KC290">
            <v>7.9384699999999997</v>
          </cell>
          <cell r="KD290">
            <v>5.6703400000000004</v>
          </cell>
          <cell r="KE290">
            <v>7.0703699999999996</v>
          </cell>
          <cell r="KF290">
            <v>7.9503300000000001</v>
          </cell>
          <cell r="KG290">
            <v>10.128270000000001</v>
          </cell>
          <cell r="KH290">
            <v>16.43131</v>
          </cell>
          <cell r="KI290">
            <v>4.6130100000000001</v>
          </cell>
          <cell r="KJ290">
            <v>4.25962</v>
          </cell>
          <cell r="KK290">
            <v>12.34634</v>
          </cell>
          <cell r="KL290">
            <v>6.1501400000000004</v>
          </cell>
          <cell r="KM290">
            <v>7.7809699999999999</v>
          </cell>
          <cell r="KN290">
            <v>8.4135500000000008</v>
          </cell>
          <cell r="KO290">
            <v>6.7529199999999996</v>
          </cell>
          <cell r="KP290">
            <v>7.46671</v>
          </cell>
          <cell r="KQ290">
            <v>7.6008899999999997</v>
          </cell>
          <cell r="KR290">
            <v>8.6188099999999999</v>
          </cell>
          <cell r="KS290">
            <v>9.0144099999999998</v>
          </cell>
          <cell r="KT290">
            <v>11.13706</v>
          </cell>
          <cell r="KU290">
            <v>6.6896000000000004</v>
          </cell>
          <cell r="KV290">
            <v>6.9268099999999997</v>
          </cell>
          <cell r="KW290">
            <v>5.2931499999999998</v>
          </cell>
          <cell r="KX290">
            <v>6.1218500000000002</v>
          </cell>
          <cell r="KY290">
            <v>5.66045</v>
          </cell>
          <cell r="KZ290">
            <v>7.4740000000000002</v>
          </cell>
          <cell r="LA290">
            <v>1.367</v>
          </cell>
          <cell r="LB290">
            <v>0.78705099999999995</v>
          </cell>
          <cell r="LC290">
            <v>0.431697</v>
          </cell>
          <cell r="LD290">
            <v>1.4555499999999999</v>
          </cell>
          <cell r="LE290">
            <v>0.495062</v>
          </cell>
          <cell r="LF290">
            <v>0.98476699999999995</v>
          </cell>
          <cell r="LG290">
            <v>0.54587600000000003</v>
          </cell>
          <cell r="LH290">
            <v>0.80173899999999998</v>
          </cell>
          <cell r="LI290">
            <v>0.63111799999999996</v>
          </cell>
          <cell r="LJ290">
            <v>0.73510500000000001</v>
          </cell>
          <cell r="LK290">
            <v>0.804504</v>
          </cell>
          <cell r="LL290">
            <v>0.91791</v>
          </cell>
          <cell r="LM290">
            <v>0.696079</v>
          </cell>
          <cell r="LN290">
            <v>0.73166500000000001</v>
          </cell>
          <cell r="LO290">
            <v>1.3076289999999999</v>
          </cell>
          <cell r="LP290">
            <v>0.76639699999999999</v>
          </cell>
          <cell r="LQ290">
            <v>1.2993760000000001</v>
          </cell>
          <cell r="LR290">
            <v>0.92108000000000001</v>
          </cell>
          <cell r="LS290">
            <v>0.66261300000000001</v>
          </cell>
          <cell r="LT290">
            <v>0.52015599999999995</v>
          </cell>
          <cell r="LU290">
            <v>0.79570799999999997</v>
          </cell>
          <cell r="LV290">
            <v>0.98671500000000001</v>
          </cell>
          <cell r="LW290">
            <v>0.67616200000000004</v>
          </cell>
          <cell r="LX290">
            <v>0.77064900000000003</v>
          </cell>
          <cell r="LY290">
            <v>0.727684</v>
          </cell>
          <cell r="LZ290">
            <v>0.79380600000000001</v>
          </cell>
          <cell r="MA290">
            <v>0.52200899999999995</v>
          </cell>
          <cell r="MB290">
            <v>0.96864799999999995</v>
          </cell>
          <cell r="MC290">
            <v>0.84354200000000001</v>
          </cell>
          <cell r="MD290">
            <v>1.5659540000000001</v>
          </cell>
          <cell r="ME290">
            <v>0.66730400000000001</v>
          </cell>
          <cell r="MF290">
            <v>0.66730400000000001</v>
          </cell>
          <cell r="MG290">
            <v>1.175197</v>
          </cell>
          <cell r="MH290">
            <v>1.42309</v>
          </cell>
          <cell r="MI290">
            <v>1.1212139999999999</v>
          </cell>
          <cell r="MJ290">
            <v>8.8491700000000009</v>
          </cell>
          <cell r="MK290">
            <v>8.31419</v>
          </cell>
          <cell r="ML290">
            <v>10.52459</v>
          </cell>
          <cell r="MM290">
            <v>9.0065299999999997</v>
          </cell>
          <cell r="MN290">
            <v>10.978630000000001</v>
          </cell>
          <cell r="MO290">
            <v>13.748290000000001</v>
          </cell>
          <cell r="MP290">
            <v>11.532679999999999</v>
          </cell>
          <cell r="MQ290">
            <v>8.2046100000000006</v>
          </cell>
          <cell r="MR290">
            <v>3.5512700000000001</v>
          </cell>
          <cell r="MS290">
            <v>9.7162000000000006</v>
          </cell>
          <cell r="MT290">
            <v>6.76776</v>
          </cell>
          <cell r="MU290">
            <v>6.2971000000000004</v>
          </cell>
          <cell r="MV290">
            <v>4.0555500000000002</v>
          </cell>
          <cell r="MW290">
            <v>11.38815</v>
          </cell>
          <cell r="MX290">
            <v>9.3820899999999998</v>
          </cell>
          <cell r="MY290">
            <v>10.49213</v>
          </cell>
          <cell r="MZ290">
            <v>10.095929999999999</v>
          </cell>
          <cell r="NA290">
            <v>10.10159</v>
          </cell>
          <cell r="NB290">
            <v>10.37321</v>
          </cell>
          <cell r="NC290">
            <v>14.000019999999999</v>
          </cell>
        </row>
      </sheetData>
      <sheetData sheetId="18">
        <row r="290"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>
            <v>69.546999999999997</v>
          </cell>
          <cell r="BX290">
            <v>3.5739999999999998</v>
          </cell>
          <cell r="BY290">
            <v>3.4609999999999999</v>
          </cell>
          <cell r="BZ290">
            <v>1.93</v>
          </cell>
          <cell r="CA290">
            <v>9.0030000000000001</v>
          </cell>
          <cell r="CB290">
            <v>1.768</v>
          </cell>
          <cell r="CC290">
            <v>1.123</v>
          </cell>
          <cell r="CD290">
            <v>4.9249999999999998</v>
          </cell>
          <cell r="CE290">
            <v>9.33</v>
          </cell>
          <cell r="CF290">
            <v>7.0090000000000003</v>
          </cell>
          <cell r="CG290">
            <v>7.471000000000001</v>
          </cell>
          <cell r="CH290">
            <v>5.3340000000000005</v>
          </cell>
          <cell r="CI290">
            <v>6.8680000000000003</v>
          </cell>
          <cell r="CJ290">
            <v>3.5150000000000001</v>
          </cell>
          <cell r="CK290">
            <v>5.202</v>
          </cell>
          <cell r="CL290">
            <v>96.287999999999997</v>
          </cell>
          <cell r="CM290">
            <v>4.8369999999999997</v>
          </cell>
          <cell r="CN290">
            <v>0.317</v>
          </cell>
          <cell r="CO290">
            <v>51.716000000000001</v>
          </cell>
          <cell r="CP290">
            <v>3.7629999999999999</v>
          </cell>
          <cell r="CQ290">
            <v>4.2010000000000005</v>
          </cell>
          <cell r="CR290">
            <v>98.2</v>
          </cell>
          <cell r="CS290">
            <v>74.350999999999999</v>
          </cell>
          <cell r="CT290">
            <v>17.104999999999997</v>
          </cell>
          <cell r="CU290">
            <v>16.914000000000001</v>
          </cell>
          <cell r="CV290">
            <v>5.7169999999999996</v>
          </cell>
          <cell r="CW290">
            <v>119.943</v>
          </cell>
          <cell r="CX290">
            <v>137.571</v>
          </cell>
          <cell r="CY290">
            <v>0.38800000000000001</v>
          </cell>
          <cell r="CZ290">
            <v>50.899000000000001</v>
          </cell>
          <cell r="DA290">
            <v>4.0880000000000001</v>
          </cell>
          <cell r="DB290">
            <v>5.0720000000000001</v>
          </cell>
          <cell r="DC290">
            <v>15.204000000000001</v>
          </cell>
          <cell r="DD290">
            <v>1.6539999999999999</v>
          </cell>
          <cell r="DE290">
            <v>14.63</v>
          </cell>
          <cell r="DF290">
            <v>7.6550000000000002</v>
          </cell>
          <cell r="DG290">
            <v>5.2210000000000001</v>
          </cell>
          <cell r="DH290">
            <v>3.3849999999999998</v>
          </cell>
          <cell r="DI290">
            <v>7.1999999999999995E-2</v>
          </cell>
          <cell r="DJ290">
            <v>0.33900000000000002</v>
          </cell>
          <cell r="DK290">
            <v>2E-3</v>
          </cell>
          <cell r="DL290">
            <v>7.7240000000000002</v>
          </cell>
          <cell r="DM290">
            <v>3.9209999999999998</v>
          </cell>
          <cell r="DN290">
            <v>1.516</v>
          </cell>
          <cell r="DO290">
            <v>38.765999999999998</v>
          </cell>
          <cell r="DP290">
            <v>11.882999999999999</v>
          </cell>
          <cell r="DQ290">
            <v>23.390999999999998</v>
          </cell>
          <cell r="DR290">
            <v>14.782</v>
          </cell>
          <cell r="DS290">
            <v>3.488</v>
          </cell>
          <cell r="DT290">
            <v>51.273000000000003</v>
          </cell>
          <cell r="DU290">
            <v>118.935</v>
          </cell>
          <cell r="DV290">
            <v>116.968</v>
          </cell>
          <cell r="DW290">
            <v>57.197000000000003</v>
          </cell>
          <cell r="DX290">
            <v>38.469000000000001</v>
          </cell>
          <cell r="DY290">
            <v>2.3580000000000001</v>
          </cell>
          <cell r="DZ290">
            <v>7.52</v>
          </cell>
          <cell r="EA290">
            <v>33.994999999999997</v>
          </cell>
          <cell r="EB290">
            <v>26.774000000000001</v>
          </cell>
          <cell r="EC290">
            <v>21.917000000000002</v>
          </cell>
          <cell r="ED290">
            <v>8.1869999999999994</v>
          </cell>
          <cell r="EE290">
            <v>2.1480000000000001</v>
          </cell>
          <cell r="EF290">
            <v>0.376</v>
          </cell>
          <cell r="EG290">
            <v>61.88</v>
          </cell>
          <cell r="EH290">
            <v>0.27300000000000002</v>
          </cell>
          <cell r="EI290">
            <v>0.224</v>
          </cell>
          <cell r="EJ290">
            <v>2.754</v>
          </cell>
          <cell r="EK290">
            <v>0.315</v>
          </cell>
          <cell r="EL290">
            <v>5.87</v>
          </cell>
          <cell r="EM290">
            <v>6.31</v>
          </cell>
          <cell r="EN290">
            <v>12.939</v>
          </cell>
          <cell r="EO290">
            <v>8.234</v>
          </cell>
          <cell r="EP290">
            <v>3.93</v>
          </cell>
          <cell r="EQ290">
            <v>1.4830000000000001</v>
          </cell>
          <cell r="ER290">
            <v>0.13500000000000001</v>
          </cell>
          <cell r="ES290">
            <v>3.2869999999999999</v>
          </cell>
          <cell r="ET290">
            <v>3.66</v>
          </cell>
          <cell r="EU290">
            <v>0.23799999999999999</v>
          </cell>
          <cell r="EV290">
            <v>0.97</v>
          </cell>
          <cell r="EW290">
            <v>0.223</v>
          </cell>
          <cell r="EX290">
            <v>1.5920000000000001</v>
          </cell>
          <cell r="EY290">
            <v>0.51400000000000001</v>
          </cell>
          <cell r="EZ290">
            <v>7.4939999999999998</v>
          </cell>
          <cell r="FA290">
            <v>11.675000000000001</v>
          </cell>
          <cell r="FB290">
            <v>0.501</v>
          </cell>
          <cell r="FC290">
            <v>2.85</v>
          </cell>
          <cell r="FD290">
            <v>16.166</v>
          </cell>
          <cell r="FE290">
            <v>51.662999999999997</v>
          </cell>
          <cell r="FF290">
            <v>46.906999999999996</v>
          </cell>
          <cell r="FG290">
            <v>6.46</v>
          </cell>
          <cell r="FH290">
            <v>8.6750000000000007</v>
          </cell>
          <cell r="FI290">
            <v>1.1240000000000001</v>
          </cell>
          <cell r="FJ290">
            <v>6.9340000000000002</v>
          </cell>
          <cell r="FK290">
            <v>19.347999999999999</v>
          </cell>
          <cell r="FL290">
            <v>10.754</v>
          </cell>
          <cell r="FM290">
            <v>10.926</v>
          </cell>
          <cell r="FN290">
            <v>4.0359999999999996</v>
          </cell>
          <cell r="FO290">
            <v>3.8690000000000002</v>
          </cell>
          <cell r="FP290">
            <v>3.36</v>
          </cell>
          <cell r="FQ290">
            <v>0.91300000000000003</v>
          </cell>
          <cell r="FR290">
            <v>0.82399999999999995</v>
          </cell>
          <cell r="FS290">
            <v>1.363</v>
          </cell>
          <cell r="FT290">
            <v>2.887</v>
          </cell>
          <cell r="FU290">
            <v>0.57099999999999995</v>
          </cell>
          <cell r="FV290">
            <v>3.8570000000000002</v>
          </cell>
          <cell r="FW290">
            <v>26.489000000000001</v>
          </cell>
          <cell r="FX290">
            <v>23.751999999999999</v>
          </cell>
          <cell r="FY290">
            <v>15.342000000000001</v>
          </cell>
          <cell r="FZ290">
            <v>6.3609999999999998</v>
          </cell>
          <cell r="GA290">
            <v>2.9279999999999999</v>
          </cell>
          <cell r="GB290">
            <v>4.6589999999999998</v>
          </cell>
          <cell r="GC290">
            <v>93.460999999999999</v>
          </cell>
          <cell r="GD290">
            <v>111.797</v>
          </cell>
          <cell r="GE290">
            <v>17.079000000000001</v>
          </cell>
          <cell r="GF290">
            <v>62.284999999999997</v>
          </cell>
          <cell r="GG290">
            <v>3.2429999999999999</v>
          </cell>
          <cell r="GH290">
            <v>53.718000000000004</v>
          </cell>
          <cell r="GI290">
            <v>68.231999999999999</v>
          </cell>
          <cell r="GJ290">
            <v>89.468999999999994</v>
          </cell>
          <cell r="GK290">
            <v>71.343000000000004</v>
          </cell>
          <cell r="GL290">
            <v>76.465000000000003</v>
          </cell>
          <cell r="GM290">
            <v>26.966999999999999</v>
          </cell>
          <cell r="GN290">
            <v>12.471</v>
          </cell>
          <cell r="GO290">
            <v>11.218</v>
          </cell>
          <cell r="GP290">
            <v>4.298</v>
          </cell>
          <cell r="GQ290">
            <v>10.433</v>
          </cell>
          <cell r="GR290">
            <v>3.3290000000000002</v>
          </cell>
          <cell r="GS290">
            <v>4.5410000000000004</v>
          </cell>
          <cell r="GT290">
            <v>79.501999999999995</v>
          </cell>
          <cell r="GU290">
            <v>101.649</v>
          </cell>
          <cell r="GV290">
            <v>127.958</v>
          </cell>
          <cell r="GW290">
            <v>103.261</v>
          </cell>
          <cell r="GX290">
            <v>35.491999999999997</v>
          </cell>
          <cell r="GY290">
            <v>27.524000000000001</v>
          </cell>
          <cell r="GZ290">
            <v>63.088999999999999</v>
          </cell>
          <cell r="HA290">
            <v>10.313000000000001</v>
          </cell>
          <cell r="HB290">
            <v>66.087999999999994</v>
          </cell>
          <cell r="HC290">
            <v>4.1829999999999998</v>
          </cell>
          <cell r="HD290">
            <v>61.78</v>
          </cell>
          <cell r="HE290">
            <v>23.202000000000002</v>
          </cell>
          <cell r="HF290">
            <v>257.70699999999999</v>
          </cell>
          <cell r="HG290">
            <v>420.11799999999999</v>
          </cell>
          <cell r="HH290">
            <v>536.10400000000004</v>
          </cell>
          <cell r="HI290">
            <v>415.46100000000001</v>
          </cell>
          <cell r="HJ290">
            <v>317.95400000000001</v>
          </cell>
          <cell r="HK290">
            <v>377.46600000000001</v>
          </cell>
          <cell r="HL290">
            <v>266.892</v>
          </cell>
          <cell r="HM290">
            <v>332.721</v>
          </cell>
          <cell r="HN290">
            <v>250.655</v>
          </cell>
          <cell r="HO290">
            <v>107.66200000000001</v>
          </cell>
          <cell r="HP290">
            <v>47.084000000000003</v>
          </cell>
          <cell r="HQ290">
            <v>59.973999999999997</v>
          </cell>
          <cell r="HR290">
            <v>195.94399999999999</v>
          </cell>
          <cell r="HS290">
            <v>289.78300000000002</v>
          </cell>
          <cell r="HT290">
            <v>315.7</v>
          </cell>
          <cell r="HU290">
            <v>319.22399999999999</v>
          </cell>
          <cell r="HV290">
            <v>224.40600000000001</v>
          </cell>
          <cell r="HW290">
            <v>203.37299999999999</v>
          </cell>
          <cell r="HX290">
            <v>66.921000000000006</v>
          </cell>
          <cell r="HY290">
            <v>134.48500000000001</v>
          </cell>
          <cell r="HZ290">
            <v>52.274999999999999</v>
          </cell>
          <cell r="IA290">
            <v>68.652000000000001</v>
          </cell>
          <cell r="IB290">
            <v>151.03</v>
          </cell>
          <cell r="IC290">
            <v>52.039000000000001</v>
          </cell>
          <cell r="ID290">
            <v>193.89400000000001</v>
          </cell>
          <cell r="IE290">
            <v>362.78</v>
          </cell>
          <cell r="IF290">
            <v>265.834</v>
          </cell>
          <cell r="IG290">
            <v>246.732</v>
          </cell>
          <cell r="IH290">
            <v>133.29400000000001</v>
          </cell>
          <cell r="II290">
            <v>52.9</v>
          </cell>
          <cell r="IJ290">
            <v>227.649</v>
          </cell>
          <cell r="IK290">
            <v>234.541</v>
          </cell>
          <cell r="IL290">
            <v>285.95499999999998</v>
          </cell>
          <cell r="IM290">
            <v>334.88099999999997</v>
          </cell>
          <cell r="IN290">
            <v>233.30199999999999</v>
          </cell>
          <cell r="IO290">
            <v>231.81800000000001</v>
          </cell>
          <cell r="IP290">
            <v>179.26599999999999</v>
          </cell>
          <cell r="IQ290">
            <v>137.958</v>
          </cell>
          <cell r="IR290">
            <v>321.44299999999998</v>
          </cell>
          <cell r="IS290">
            <v>294.58999999999997</v>
          </cell>
          <cell r="IT290">
            <v>220.065</v>
          </cell>
          <cell r="IU290">
            <v>446.601</v>
          </cell>
          <cell r="IV290">
            <v>235.429</v>
          </cell>
          <cell r="IW290">
            <v>399.07900000000001</v>
          </cell>
          <cell r="IX290">
            <v>431.23899999999998</v>
          </cell>
          <cell r="IY290">
            <v>452.90800000000002</v>
          </cell>
          <cell r="IZ290">
            <v>401.49900000000002</v>
          </cell>
          <cell r="JA290">
            <v>195.50700000000001</v>
          </cell>
          <cell r="JB290">
            <v>168.16800000000001</v>
          </cell>
          <cell r="JC290">
            <v>175.20500000000001</v>
          </cell>
          <cell r="JD290">
            <v>294.92200000000003</v>
          </cell>
          <cell r="JE290">
            <v>209.911</v>
          </cell>
          <cell r="JF290">
            <v>121.291</v>
          </cell>
          <cell r="JG290">
            <v>198.09700000000001</v>
          </cell>
          <cell r="JH290">
            <v>539.38</v>
          </cell>
          <cell r="JI290">
            <v>355.41899999999998</v>
          </cell>
          <cell r="JJ290">
            <v>272.05900000000003</v>
          </cell>
          <cell r="JK290">
            <v>619.55899999999997</v>
          </cell>
          <cell r="JL290">
            <v>228.57300000000001</v>
          </cell>
          <cell r="JM290">
            <v>119.157</v>
          </cell>
          <cell r="JN290">
            <v>280.06900000000002</v>
          </cell>
          <cell r="JO290">
            <v>346.76600000000002</v>
          </cell>
          <cell r="JP290">
            <v>385.161</v>
          </cell>
          <cell r="JQ290">
            <v>357.11</v>
          </cell>
          <cell r="JR290">
            <v>145.77199999999999</v>
          </cell>
          <cell r="JS290">
            <v>342.20499999999998</v>
          </cell>
          <cell r="JT290">
            <v>214.86799999999999</v>
          </cell>
          <cell r="JU290">
            <v>412.65</v>
          </cell>
          <cell r="JV290">
            <v>345.02300000000002</v>
          </cell>
          <cell r="JW290">
            <v>300.34100000000001</v>
          </cell>
          <cell r="JX290">
            <v>274.64</v>
          </cell>
          <cell r="JY290">
            <v>116.09399999999999</v>
          </cell>
          <cell r="JZ290">
            <v>221.71</v>
          </cell>
          <cell r="KA290">
            <v>293.173</v>
          </cell>
          <cell r="KB290">
            <v>292.608</v>
          </cell>
          <cell r="KC290">
            <v>94.113</v>
          </cell>
          <cell r="KD290">
            <v>164.26499999999999</v>
          </cell>
          <cell r="KE290">
            <v>123.64100000000001</v>
          </cell>
          <cell r="KF290">
            <v>272.26299999999998</v>
          </cell>
          <cell r="KG290">
            <v>122.949</v>
          </cell>
          <cell r="KH290">
            <v>253.679</v>
          </cell>
          <cell r="KI290">
            <v>87.87</v>
          </cell>
          <cell r="KJ290">
            <v>274.25</v>
          </cell>
          <cell r="KK290">
            <v>132.51900000000001</v>
          </cell>
          <cell r="KL290">
            <v>221.21199999999999</v>
          </cell>
          <cell r="KM290">
            <v>378.41199999999998</v>
          </cell>
          <cell r="KN290">
            <v>244.26400000000001</v>
          </cell>
          <cell r="KO290">
            <v>138.44999999999999</v>
          </cell>
          <cell r="KP290">
            <v>471.35</v>
          </cell>
          <cell r="KQ290">
            <v>309.87799999999999</v>
          </cell>
          <cell r="KR290">
            <v>337.351</v>
          </cell>
          <cell r="KS290">
            <v>403.02800000000002</v>
          </cell>
          <cell r="KT290">
            <v>319.315</v>
          </cell>
          <cell r="KU290">
            <v>244.01400000000001</v>
          </cell>
          <cell r="KV290">
            <v>232.97</v>
          </cell>
          <cell r="KW290">
            <v>58.045000000000002</v>
          </cell>
          <cell r="KX290">
            <v>184.96299999999999</v>
          </cell>
          <cell r="KY290">
            <v>305.78100000000001</v>
          </cell>
          <cell r="KZ290">
            <v>227.44200000000001</v>
          </cell>
          <cell r="LA290">
            <v>300.92599999999999</v>
          </cell>
          <cell r="LB290">
            <v>253.917</v>
          </cell>
          <cell r="LC290">
            <v>465.82600000000002</v>
          </cell>
          <cell r="LD290">
            <v>457.63600000000002</v>
          </cell>
          <cell r="LE290">
            <v>368.69099999999997</v>
          </cell>
          <cell r="LF290">
            <v>541.22500000000002</v>
          </cell>
          <cell r="LG290">
            <v>636.00400000000002</v>
          </cell>
          <cell r="LH290">
            <v>478.25799999999998</v>
          </cell>
          <cell r="LI290">
            <v>184.38900000000001</v>
          </cell>
          <cell r="LJ290">
            <v>350.21899999999999</v>
          </cell>
          <cell r="LK290">
            <v>453.11599999999999</v>
          </cell>
          <cell r="LL290">
            <v>638.68100000000004</v>
          </cell>
          <cell r="LM290">
            <v>439.286</v>
          </cell>
          <cell r="LN290">
            <v>229.351</v>
          </cell>
          <cell r="LO290">
            <v>315.53699999999998</v>
          </cell>
          <cell r="LP290">
            <v>400.77100000000002</v>
          </cell>
          <cell r="LQ290">
            <v>402.57299999999998</v>
          </cell>
          <cell r="LR290">
            <v>409.03899999999999</v>
          </cell>
          <cell r="LS290">
            <v>282.04899999999998</v>
          </cell>
          <cell r="LT290">
            <v>225.572</v>
          </cell>
          <cell r="LU290">
            <v>154.11099999999999</v>
          </cell>
          <cell r="LV290">
            <v>475.9</v>
          </cell>
          <cell r="LW290">
            <v>512.93100000000004</v>
          </cell>
          <cell r="LX290">
            <v>503.56700000000001</v>
          </cell>
          <cell r="LY290">
            <v>411.464</v>
          </cell>
          <cell r="LZ290">
            <v>436.95499999999998</v>
          </cell>
          <cell r="MA290">
            <v>378.03500000000003</v>
          </cell>
          <cell r="MB290">
            <v>321.423</v>
          </cell>
          <cell r="MC290">
            <v>357.81099999999998</v>
          </cell>
          <cell r="MD290">
            <v>220.55099999999999</v>
          </cell>
          <cell r="ME290">
            <v>331.11399999999998</v>
          </cell>
          <cell r="MF290">
            <v>295.101</v>
          </cell>
          <cell r="MG290">
            <v>212723.57099999997</v>
          </cell>
          <cell r="MH290">
            <v>1011574.1730000002</v>
          </cell>
          <cell r="MI290">
            <v>621513.44300000009</v>
          </cell>
          <cell r="MJ290">
            <v>853566.69799999986</v>
          </cell>
          <cell r="MK290">
            <v>473742.77700000006</v>
          </cell>
          <cell r="ML290">
            <v>540372.22</v>
          </cell>
          <cell r="MM290">
            <v>459167.43099999998</v>
          </cell>
          <cell r="MN290">
            <v>340422.78199999995</v>
          </cell>
          <cell r="MO290">
            <v>438510.3710000001</v>
          </cell>
          <cell r="MP290">
            <v>318822.52299999999</v>
          </cell>
          <cell r="MQ290">
            <v>488980.158</v>
          </cell>
          <cell r="MR290">
            <v>322471.41300000006</v>
          </cell>
          <cell r="MS290">
            <v>229181.42399999991</v>
          </cell>
          <cell r="MT290">
            <v>551709.46200000006</v>
          </cell>
          <cell r="MU290">
            <v>812133.71800000011</v>
          </cell>
          <cell r="MV290">
            <v>601857.97300000023</v>
          </cell>
          <cell r="MW290">
            <v>678091.01099999982</v>
          </cell>
          <cell r="MX290">
            <v>607787.60899999994</v>
          </cell>
          <cell r="MY290">
            <v>370772.77299999993</v>
          </cell>
          <cell r="MZ290">
            <v>297047.27999999991</v>
          </cell>
          <cell r="NA290">
            <v>616885.50599999994</v>
          </cell>
          <cell r="NB290">
            <v>373926.46399999986</v>
          </cell>
          <cell r="NC290">
            <v>246389.68599999999</v>
          </cell>
          <cell r="ND290">
            <v>410785.538</v>
          </cell>
          <cell r="NE290">
            <v>287458.60800000001</v>
          </cell>
          <cell r="NF290">
            <v>338477.64599999995</v>
          </cell>
          <cell r="NG290">
            <v>606510.36199999996</v>
          </cell>
          <cell r="NH290">
            <v>545101.48900000018</v>
          </cell>
          <cell r="NI290">
            <v>435110.13600000006</v>
          </cell>
          <cell r="NJ290">
            <v>531835.897</v>
          </cell>
          <cell r="NK290">
            <v>409273.94200000004</v>
          </cell>
          <cell r="NL290">
            <v>334183.42799999996</v>
          </cell>
          <cell r="NM290">
            <v>507483.26100000006</v>
          </cell>
          <cell r="NN290">
            <v>506167.58899999992</v>
          </cell>
          <cell r="NO290">
            <v>567371.5079999998</v>
          </cell>
          <cell r="NP290">
            <v>364227.18199999986</v>
          </cell>
          <cell r="NQ290">
            <v>543293.87300000002</v>
          </cell>
          <cell r="NR290">
            <v>529068.96399999992</v>
          </cell>
          <cell r="NS290">
            <v>559011.76899999997</v>
          </cell>
          <cell r="NT290">
            <v>786519.41700000002</v>
          </cell>
          <cell r="NU290">
            <v>621353.76</v>
          </cell>
          <cell r="NV290">
            <v>709208.25399999984</v>
          </cell>
          <cell r="NW290">
            <v>666738.27600000019</v>
          </cell>
          <cell r="NX290">
            <v>896805.98800000013</v>
          </cell>
          <cell r="NY290">
            <v>549253.92299999995</v>
          </cell>
          <cell r="NZ290">
            <v>243732.41199999992</v>
          </cell>
          <cell r="OA290">
            <v>419703.54999999987</v>
          </cell>
          <cell r="OB290">
            <v>315100.47399999999</v>
          </cell>
          <cell r="OC290">
            <v>207181.87299999996</v>
          </cell>
          <cell r="OD290">
            <v>280298.30199999997</v>
          </cell>
          <cell r="OE290">
            <v>497858.91899999982</v>
          </cell>
          <cell r="OF290">
            <v>604522.43499999994</v>
          </cell>
          <cell r="OG290">
            <v>508157.51399999997</v>
          </cell>
          <cell r="OH290">
            <v>529021.89700000011</v>
          </cell>
          <cell r="OI290">
            <v>461224.50600000005</v>
          </cell>
          <cell r="OJ290">
            <v>619706.76600000006</v>
          </cell>
          <cell r="OK290">
            <v>333432.51799999992</v>
          </cell>
          <cell r="OL290">
            <v>586729.34300000011</v>
          </cell>
          <cell r="OM290">
            <v>340710.90099999995</v>
          </cell>
          <cell r="ON290">
            <v>487702.36700000003</v>
          </cell>
          <cell r="OO290">
            <v>477082.56599999993</v>
          </cell>
          <cell r="OP290">
            <v>656650.48</v>
          </cell>
          <cell r="OQ290">
            <v>622848.03699999989</v>
          </cell>
          <cell r="OR290">
            <v>918662.62199999997</v>
          </cell>
          <cell r="OS290">
            <v>388078.07499999995</v>
          </cell>
          <cell r="OT290">
            <v>561579.84300000011</v>
          </cell>
          <cell r="OU290">
            <v>736177.80000000028</v>
          </cell>
        </row>
      </sheetData>
      <sheetData sheetId="19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>
            <v>4.9020000000000001</v>
          </cell>
          <cell r="BR290">
            <v>3.1599999999999997</v>
          </cell>
          <cell r="BS290">
            <v>0.24</v>
          </cell>
          <cell r="BT290">
            <v>1.2689999999999999</v>
          </cell>
          <cell r="BU290">
            <v>0.16500000000000001</v>
          </cell>
          <cell r="BV290">
            <v>1.0309999999999997</v>
          </cell>
          <cell r="BW290">
            <v>56.596999999999994</v>
          </cell>
          <cell r="BX290">
            <v>156.84400000000002</v>
          </cell>
          <cell r="BY290">
            <v>66.147999999999996</v>
          </cell>
          <cell r="BZ290">
            <v>30.135000000000002</v>
          </cell>
          <cell r="CA290">
            <v>7.8E-2</v>
          </cell>
          <cell r="CB290">
            <v>1.7319999999999998</v>
          </cell>
          <cell r="CC290">
            <v>3.0769999999999995</v>
          </cell>
          <cell r="CD290">
            <v>3.2079999999999997</v>
          </cell>
          <cell r="CE290">
            <v>0.11499999999999999</v>
          </cell>
          <cell r="CF290">
            <v>0.182</v>
          </cell>
          <cell r="CG290">
            <v>0.155</v>
          </cell>
          <cell r="CH290">
            <v>6.4000000000000001E-2</v>
          </cell>
          <cell r="CI290">
            <v>154.06700000000001</v>
          </cell>
          <cell r="CJ290">
            <v>463.32099999999997</v>
          </cell>
          <cell r="CK290">
            <v>4.847999999999999</v>
          </cell>
          <cell r="CL290">
            <v>17.597999999999999</v>
          </cell>
          <cell r="CM290">
            <v>0.86799999999999999</v>
          </cell>
          <cell r="CN290">
            <v>1.7549999999999999</v>
          </cell>
          <cell r="CO290">
            <v>3.3439999999999999</v>
          </cell>
          <cell r="CP290">
            <v>20.271999999999998</v>
          </cell>
          <cell r="CQ290">
            <v>38.314999999999998</v>
          </cell>
          <cell r="CR290">
            <v>47.207999999999998</v>
          </cell>
          <cell r="CS290">
            <v>35.731000000000002</v>
          </cell>
          <cell r="CT290">
            <v>15.496</v>
          </cell>
          <cell r="CU290">
            <v>375.38900000000001</v>
          </cell>
          <cell r="CV290">
            <v>746.24099999999999</v>
          </cell>
          <cell r="CW290">
            <v>374.30900000000003</v>
          </cell>
          <cell r="CX290">
            <v>161.77500000000001</v>
          </cell>
          <cell r="CY290">
            <v>53.886000000000003</v>
          </cell>
          <cell r="CZ290">
            <v>245.429</v>
          </cell>
          <cell r="DA290">
            <v>75.316000000000003</v>
          </cell>
          <cell r="DB290">
            <v>74.471999999999994</v>
          </cell>
          <cell r="DC290">
            <v>117.998</v>
          </cell>
          <cell r="DD290">
            <v>113.642</v>
          </cell>
          <cell r="DE290">
            <v>14.47</v>
          </cell>
          <cell r="DF290">
            <v>3.8210000000000002</v>
          </cell>
          <cell r="DG290">
            <v>53.677</v>
          </cell>
          <cell r="DH290">
            <v>326.36799999999999</v>
          </cell>
          <cell r="DI290">
            <v>21.143999999999998</v>
          </cell>
          <cell r="DJ290">
            <v>25.358000000000001</v>
          </cell>
          <cell r="DK290">
            <v>0.25600000000000001</v>
          </cell>
          <cell r="DL290">
            <v>1.1970000000000001</v>
          </cell>
          <cell r="DM290">
            <v>5.4160000000000004</v>
          </cell>
          <cell r="DN290">
            <v>6.5410000000000004</v>
          </cell>
          <cell r="DO290">
            <v>0.34300000000000003</v>
          </cell>
          <cell r="DP290">
            <v>31.452000000000002</v>
          </cell>
          <cell r="DQ290">
            <v>23.212</v>
          </cell>
          <cell r="DR290">
            <v>8.4250000000000007</v>
          </cell>
          <cell r="DS290">
            <v>96.075000000000003</v>
          </cell>
          <cell r="DT290">
            <v>137.643</v>
          </cell>
          <cell r="DU290">
            <v>218.87100000000001</v>
          </cell>
          <cell r="DV290">
            <v>46.792999999999999</v>
          </cell>
          <cell r="DW290">
            <v>14.288</v>
          </cell>
          <cell r="DX290">
            <v>0.182</v>
          </cell>
          <cell r="DY290">
            <v>12081</v>
          </cell>
          <cell r="DZ290">
            <v>24024</v>
          </cell>
          <cell r="EA290">
            <v>27205</v>
          </cell>
          <cell r="EB290">
            <v>22082</v>
          </cell>
          <cell r="EC290">
            <v>111</v>
          </cell>
          <cell r="ED290">
            <v>63</v>
          </cell>
          <cell r="EE290">
            <v>18542</v>
          </cell>
          <cell r="EF290">
            <v>186209</v>
          </cell>
          <cell r="EG290">
            <v>4481</v>
          </cell>
          <cell r="EH290">
            <v>54736</v>
          </cell>
          <cell r="EI290">
            <v>2736</v>
          </cell>
          <cell r="EJ290">
            <v>82414</v>
          </cell>
          <cell r="EK290">
            <v>69571</v>
          </cell>
          <cell r="EL290">
            <v>83661</v>
          </cell>
          <cell r="EM290">
            <v>12329</v>
          </cell>
          <cell r="EN290">
            <v>7081</v>
          </cell>
          <cell r="EO290">
            <v>8976</v>
          </cell>
          <cell r="EP290">
            <v>4064</v>
          </cell>
          <cell r="EQ290">
            <v>36359</v>
          </cell>
          <cell r="ER290">
            <v>69315</v>
          </cell>
          <cell r="ES290">
            <v>41651</v>
          </cell>
          <cell r="ET290">
            <v>18907</v>
          </cell>
          <cell r="EU290">
            <v>11094</v>
          </cell>
          <cell r="EV290">
            <v>13442</v>
          </cell>
          <cell r="EW290">
            <v>30184</v>
          </cell>
          <cell r="EX290">
            <v>27815</v>
          </cell>
          <cell r="EY290">
            <v>13361</v>
          </cell>
          <cell r="EZ290">
            <v>13850</v>
          </cell>
          <cell r="FA290">
            <v>2571</v>
          </cell>
          <cell r="FB290">
            <v>4820</v>
          </cell>
          <cell r="FC290">
            <v>52021</v>
          </cell>
          <cell r="FD290">
            <v>73992</v>
          </cell>
          <cell r="FE290">
            <v>35261</v>
          </cell>
          <cell r="FF290">
            <v>126769</v>
          </cell>
          <cell r="FG290">
            <v>26851</v>
          </cell>
          <cell r="FH290">
            <v>7907</v>
          </cell>
          <cell r="FI290">
            <v>4890</v>
          </cell>
          <cell r="FJ290">
            <v>8168</v>
          </cell>
          <cell r="FK290">
            <v>4534</v>
          </cell>
          <cell r="FL290">
            <v>9970</v>
          </cell>
          <cell r="FM290">
            <v>1538</v>
          </cell>
          <cell r="FN290">
            <v>957</v>
          </cell>
          <cell r="FO290">
            <v>55488</v>
          </cell>
          <cell r="FP290">
            <v>176300</v>
          </cell>
          <cell r="FQ290">
            <v>5738</v>
          </cell>
          <cell r="FR290">
            <v>5971</v>
          </cell>
          <cell r="FS290">
            <v>3208</v>
          </cell>
          <cell r="FT290">
            <v>5758</v>
          </cell>
          <cell r="FU290">
            <v>14164</v>
          </cell>
          <cell r="FV290">
            <v>6029</v>
          </cell>
          <cell r="FW290">
            <v>29006</v>
          </cell>
          <cell r="FX290">
            <v>21247</v>
          </cell>
          <cell r="FY290">
            <v>6297</v>
          </cell>
          <cell r="FZ290">
            <v>20520</v>
          </cell>
          <cell r="GA290">
            <v>55439</v>
          </cell>
          <cell r="GB290">
            <v>16230</v>
          </cell>
          <cell r="GC290">
            <v>29284</v>
          </cell>
          <cell r="GD290">
            <v>1927</v>
          </cell>
          <cell r="GE290">
            <v>4624</v>
          </cell>
          <cell r="GF290">
            <v>11719</v>
          </cell>
          <cell r="GG290">
            <v>4606</v>
          </cell>
          <cell r="GH290">
            <v>5584</v>
          </cell>
          <cell r="GI290">
            <v>4734</v>
          </cell>
          <cell r="GJ290">
            <v>9543</v>
          </cell>
          <cell r="GK290">
            <v>7916</v>
          </cell>
          <cell r="GL290">
            <v>9799</v>
          </cell>
          <cell r="GM290">
            <v>107137</v>
          </cell>
          <cell r="GN290">
            <v>171045</v>
          </cell>
          <cell r="GO290">
            <v>14544</v>
          </cell>
          <cell r="GP290">
            <v>32950</v>
          </cell>
          <cell r="GQ290">
            <v>12683</v>
          </cell>
          <cell r="GR290">
            <v>32710</v>
          </cell>
          <cell r="GS290">
            <v>10838</v>
          </cell>
          <cell r="GT290">
            <v>13775</v>
          </cell>
          <cell r="GU290">
            <v>16367</v>
          </cell>
          <cell r="GV290">
            <v>3631</v>
          </cell>
          <cell r="GW290">
            <v>7336</v>
          </cell>
          <cell r="GX290">
            <v>9230</v>
          </cell>
          <cell r="GY290">
            <v>58542</v>
          </cell>
          <cell r="GZ290">
            <v>28480</v>
          </cell>
          <cell r="HA290">
            <v>18660</v>
          </cell>
          <cell r="HB290">
            <v>13186</v>
          </cell>
          <cell r="HC290">
            <v>6179</v>
          </cell>
          <cell r="HD290">
            <v>7515</v>
          </cell>
          <cell r="HE290">
            <v>9722</v>
          </cell>
          <cell r="HF290">
            <v>10642</v>
          </cell>
          <cell r="HG290">
            <v>26793</v>
          </cell>
          <cell r="HH290">
            <v>11787</v>
          </cell>
          <cell r="HI290">
            <v>12997</v>
          </cell>
          <cell r="HJ290">
            <v>14416</v>
          </cell>
          <cell r="HK290">
            <v>29315</v>
          </cell>
          <cell r="HL290">
            <v>38946</v>
          </cell>
          <cell r="HM290">
            <v>60063</v>
          </cell>
          <cell r="HN290">
            <v>49642</v>
          </cell>
          <cell r="HO290">
            <v>24006</v>
          </cell>
          <cell r="HP290">
            <v>16995</v>
          </cell>
          <cell r="HQ290">
            <v>12547</v>
          </cell>
          <cell r="HR290">
            <v>11078</v>
          </cell>
          <cell r="HS290">
            <v>13527</v>
          </cell>
          <cell r="HT290">
            <v>24572</v>
          </cell>
          <cell r="HU290">
            <v>31836</v>
          </cell>
          <cell r="HV290">
            <v>32661</v>
          </cell>
          <cell r="HW290">
            <v>64989</v>
          </cell>
          <cell r="HX290">
            <v>130278</v>
          </cell>
          <cell r="HY290">
            <v>29351</v>
          </cell>
          <cell r="HZ290">
            <v>19245</v>
          </cell>
          <cell r="IA290">
            <v>10698</v>
          </cell>
          <cell r="IB290">
            <v>21469</v>
          </cell>
          <cell r="IC290">
            <v>11634</v>
          </cell>
          <cell r="ID290">
            <v>11079</v>
          </cell>
          <cell r="IE290">
            <v>13665</v>
          </cell>
          <cell r="IF290">
            <v>1468</v>
          </cell>
          <cell r="IG290">
            <v>10062</v>
          </cell>
          <cell r="IH290">
            <v>2020</v>
          </cell>
          <cell r="II290">
            <v>32113</v>
          </cell>
          <cell r="IJ290">
            <v>10833</v>
          </cell>
          <cell r="IK290">
            <v>5664</v>
          </cell>
          <cell r="IL290">
            <v>1627</v>
          </cell>
          <cell r="IM290">
            <v>13621</v>
          </cell>
          <cell r="IN290">
            <v>8884</v>
          </cell>
          <cell r="IO290">
            <v>6463</v>
          </cell>
          <cell r="IP290">
            <v>9363</v>
          </cell>
          <cell r="IQ290">
            <v>7477</v>
          </cell>
          <cell r="IR290">
            <v>19285</v>
          </cell>
          <cell r="IS290">
            <v>6035</v>
          </cell>
          <cell r="IT290">
            <v>18853</v>
          </cell>
          <cell r="IU290">
            <v>16285</v>
          </cell>
          <cell r="IV290">
            <v>15531</v>
          </cell>
          <cell r="IW290">
            <v>14516</v>
          </cell>
          <cell r="IX290">
            <v>6113</v>
          </cell>
          <cell r="IY290">
            <v>10199</v>
          </cell>
          <cell r="IZ290">
            <v>3362</v>
          </cell>
          <cell r="JA290">
            <v>9227</v>
          </cell>
          <cell r="JB290">
            <v>13412</v>
          </cell>
          <cell r="JC290">
            <v>7820</v>
          </cell>
          <cell r="JD290">
            <v>4552</v>
          </cell>
          <cell r="JE290">
            <v>7932</v>
          </cell>
          <cell r="JF290">
            <v>1388</v>
          </cell>
          <cell r="JG290">
            <v>49618</v>
          </cell>
          <cell r="JH290">
            <v>135549</v>
          </cell>
          <cell r="JI290">
            <v>28823</v>
          </cell>
          <cell r="JJ290">
            <v>17157</v>
          </cell>
          <cell r="JK290">
            <v>16011</v>
          </cell>
          <cell r="JL290">
            <v>14461</v>
          </cell>
          <cell r="JM290">
            <v>29142</v>
          </cell>
          <cell r="JN290">
            <v>30798</v>
          </cell>
          <cell r="JO290">
            <v>1996</v>
          </cell>
          <cell r="JP290">
            <v>785</v>
          </cell>
          <cell r="JQ290">
            <v>3155</v>
          </cell>
          <cell r="JR290">
            <v>5440</v>
          </cell>
          <cell r="JS290">
            <v>171512</v>
          </cell>
          <cell r="JT290">
            <v>154227</v>
          </cell>
          <cell r="JU290">
            <v>106888</v>
          </cell>
          <cell r="JV290">
            <v>46141</v>
          </cell>
          <cell r="JW290">
            <v>25212</v>
          </cell>
          <cell r="JX290">
            <v>6427</v>
          </cell>
          <cell r="JY290">
            <v>9525</v>
          </cell>
          <cell r="JZ290">
            <v>55956</v>
          </cell>
          <cell r="KA290">
            <v>21000</v>
          </cell>
          <cell r="KB290">
            <v>7717</v>
          </cell>
          <cell r="KC290">
            <v>6504</v>
          </cell>
          <cell r="KD290">
            <v>2670</v>
          </cell>
          <cell r="KE290">
            <v>110528</v>
          </cell>
          <cell r="KF290">
            <v>63825</v>
          </cell>
          <cell r="KG290">
            <v>24088</v>
          </cell>
          <cell r="KH290">
            <v>34561</v>
          </cell>
          <cell r="KI290">
            <v>10157</v>
          </cell>
          <cell r="KJ290">
            <v>622</v>
          </cell>
          <cell r="KK290">
            <v>76861</v>
          </cell>
          <cell r="KL290">
            <v>25677</v>
          </cell>
          <cell r="KM290">
            <v>9599</v>
          </cell>
          <cell r="KN290">
            <v>5589</v>
          </cell>
          <cell r="KO290">
            <v>15946</v>
          </cell>
          <cell r="KP290">
            <v>13516</v>
          </cell>
          <cell r="KQ290">
            <v>178608</v>
          </cell>
          <cell r="KR290">
            <v>132151</v>
          </cell>
          <cell r="KS290">
            <v>21159</v>
          </cell>
          <cell r="KT290">
            <v>17321</v>
          </cell>
          <cell r="KU290">
            <v>8164</v>
          </cell>
          <cell r="KV290">
            <v>1004</v>
          </cell>
          <cell r="KW290">
            <v>11364</v>
          </cell>
          <cell r="KX290">
            <v>11669</v>
          </cell>
          <cell r="KY290">
            <v>2013</v>
          </cell>
          <cell r="KZ290">
            <v>7097</v>
          </cell>
          <cell r="LA290">
            <v>3819</v>
          </cell>
          <cell r="LB290">
            <v>24185</v>
          </cell>
          <cell r="LC290">
            <v>108147</v>
          </cell>
          <cell r="LD290">
            <v>64376</v>
          </cell>
          <cell r="LE290">
            <v>23520</v>
          </cell>
          <cell r="LF290">
            <v>22746</v>
          </cell>
          <cell r="LG290">
            <v>7250</v>
          </cell>
          <cell r="LH290">
            <v>1131</v>
          </cell>
          <cell r="LI290">
            <v>741</v>
          </cell>
          <cell r="LJ290">
            <v>4927</v>
          </cell>
          <cell r="LK290">
            <v>8200</v>
          </cell>
          <cell r="LL290">
            <v>9063</v>
          </cell>
          <cell r="LM290">
            <v>26878</v>
          </cell>
          <cell r="LN290">
            <v>34403</v>
          </cell>
          <cell r="LO290">
            <v>48994</v>
          </cell>
          <cell r="LP290">
            <v>17208</v>
          </cell>
          <cell r="LQ290">
            <v>1227</v>
          </cell>
          <cell r="LR290">
            <v>15316</v>
          </cell>
          <cell r="LS290">
            <v>21246</v>
          </cell>
          <cell r="LT290">
            <v>32051</v>
          </cell>
          <cell r="LU290">
            <v>19403</v>
          </cell>
          <cell r="LV290">
            <v>23440</v>
          </cell>
          <cell r="LW290">
            <v>25532</v>
          </cell>
          <cell r="LX290">
            <v>31610</v>
          </cell>
          <cell r="LY290">
            <v>23897</v>
          </cell>
          <cell r="LZ290">
            <v>31078</v>
          </cell>
          <cell r="MA290">
            <v>8850.0799999999963</v>
          </cell>
          <cell r="MB290">
            <v>27180.108999999989</v>
          </cell>
          <cell r="MC290">
            <v>9526.9350000000013</v>
          </cell>
          <cell r="MD290">
            <v>42073.09699999998</v>
          </cell>
          <cell r="ME290">
            <v>18228.426999999996</v>
          </cell>
          <cell r="MF290">
            <v>46013.268999999993</v>
          </cell>
          <cell r="MG290">
            <v>38650.408000000003</v>
          </cell>
          <cell r="MH290">
            <v>31262.241999999998</v>
          </cell>
          <cell r="MI290">
            <v>17445.810000000005</v>
          </cell>
          <cell r="MJ290">
            <v>31251.543000000001</v>
          </cell>
          <cell r="MK290">
            <v>29795.800999999999</v>
          </cell>
          <cell r="ML290">
            <v>31166.562000000005</v>
          </cell>
          <cell r="MM290">
            <v>6250.8269999999993</v>
          </cell>
          <cell r="MN290">
            <v>17527.039999999997</v>
          </cell>
          <cell r="MO290">
            <v>14250.82</v>
          </cell>
          <cell r="MP290">
            <v>15311.510000000002</v>
          </cell>
          <cell r="MQ290">
            <v>13096.218999999999</v>
          </cell>
          <cell r="MR290">
            <v>10933.196999999998</v>
          </cell>
          <cell r="MS290">
            <v>66693.332999999999</v>
          </cell>
          <cell r="MT290">
            <v>4815.7079999999996</v>
          </cell>
          <cell r="MU290">
            <v>6758.0669999999991</v>
          </cell>
          <cell r="MV290">
            <v>1427.8400000000001</v>
          </cell>
          <cell r="MW290">
            <v>7190.8280000000004</v>
          </cell>
          <cell r="MX290">
            <v>8769.0920000000006</v>
          </cell>
          <cell r="MY290">
            <v>69928.376000000004</v>
          </cell>
          <cell r="MZ290">
            <v>110909.08699999997</v>
          </cell>
          <cell r="NA290">
            <v>62767.661</v>
          </cell>
          <cell r="NB290">
            <v>14053.886000000004</v>
          </cell>
          <cell r="NC290">
            <v>66948.275000000009</v>
          </cell>
          <cell r="ND290">
            <v>28949.535</v>
          </cell>
          <cell r="NE290">
            <v>30534.294999999998</v>
          </cell>
          <cell r="NF290">
            <v>13351.203000000005</v>
          </cell>
          <cell r="NG290">
            <v>9683.969000000001</v>
          </cell>
          <cell r="NH290">
            <v>10796.963</v>
          </cell>
          <cell r="NI290">
            <v>30611.37</v>
          </cell>
          <cell r="NJ290">
            <v>3148.4670000000001</v>
          </cell>
          <cell r="NK290">
            <v>62968.36299999999</v>
          </cell>
          <cell r="NL290">
            <v>132954.15100000001</v>
          </cell>
          <cell r="NM290">
            <v>62826.575999999994</v>
          </cell>
          <cell r="NN290">
            <v>57434.908999999985</v>
          </cell>
          <cell r="NO290">
            <v>44303.140999999989</v>
          </cell>
          <cell r="NP290">
            <v>16564.181999999997</v>
          </cell>
          <cell r="NQ290">
            <v>7378.2340000000004</v>
          </cell>
          <cell r="NR290">
            <v>23258.483000000004</v>
          </cell>
          <cell r="NS290">
            <v>21902.971000000001</v>
          </cell>
          <cell r="NT290">
            <v>69931.182000000015</v>
          </cell>
          <cell r="NU290">
            <v>21852.996999999999</v>
          </cell>
          <cell r="NV290">
            <v>22623.867999999999</v>
          </cell>
          <cell r="NW290">
            <v>60338.703999999998</v>
          </cell>
          <cell r="NX290">
            <v>58742.314999999981</v>
          </cell>
          <cell r="NY290">
            <v>95638.031000000003</v>
          </cell>
          <cell r="NZ290">
            <v>45105.486000000004</v>
          </cell>
          <cell r="OA290">
            <v>48080.633000000002</v>
          </cell>
          <cell r="OB290">
            <v>96389.876000000018</v>
          </cell>
          <cell r="OC290">
            <v>39774.909999999996</v>
          </cell>
          <cell r="OD290">
            <v>13244.441000000003</v>
          </cell>
          <cell r="OE290">
            <v>38003.485999999997</v>
          </cell>
          <cell r="OF290">
            <v>21338.154999999995</v>
          </cell>
          <cell r="OG290">
            <v>13695.192000000003</v>
          </cell>
          <cell r="OH290">
            <v>3712.3260000000005</v>
          </cell>
          <cell r="OI290">
            <v>6517.5190000000002</v>
          </cell>
          <cell r="OJ290">
            <v>118367.55999999997</v>
          </cell>
          <cell r="OK290">
            <v>17236.140000000003</v>
          </cell>
          <cell r="OL290">
            <v>29416.268000000004</v>
          </cell>
          <cell r="OM290">
            <v>26645.010000000013</v>
          </cell>
          <cell r="ON290">
            <v>19295.963</v>
          </cell>
          <cell r="OO290">
            <v>36392.425000000003</v>
          </cell>
        </row>
      </sheetData>
      <sheetData sheetId="20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>
            <v>158.51400000000001</v>
          </cell>
          <cell r="BP290">
            <v>25.511000000000003</v>
          </cell>
          <cell r="BQ290">
            <v>52.076000000000001</v>
          </cell>
          <cell r="BR290">
            <v>47.046999999999997</v>
          </cell>
          <cell r="BS290">
            <v>34.775999999999996</v>
          </cell>
          <cell r="BT290">
            <v>39.291000000000004</v>
          </cell>
          <cell r="BU290">
            <v>16.158000000000001</v>
          </cell>
          <cell r="BV290">
            <v>7.9580000000000002</v>
          </cell>
          <cell r="BW290">
            <v>24.071000000000002</v>
          </cell>
          <cell r="BX290">
            <v>24.91</v>
          </cell>
          <cell r="BY290">
            <v>20.481999999999999</v>
          </cell>
          <cell r="BZ290">
            <v>28.543000000000003</v>
          </cell>
          <cell r="CA290">
            <v>22.951000000000001</v>
          </cell>
          <cell r="CB290">
            <v>18.475000000000001</v>
          </cell>
          <cell r="CC290">
            <v>32.546999999999997</v>
          </cell>
          <cell r="CD290">
            <v>31.898000000000003</v>
          </cell>
          <cell r="CE290">
            <v>16.634999999999998</v>
          </cell>
          <cell r="CF290">
            <v>34.451000000000001</v>
          </cell>
          <cell r="CG290">
            <v>4.4569999999999999</v>
          </cell>
          <cell r="CH290">
            <v>18.59</v>
          </cell>
          <cell r="CI290">
            <v>20.629000000000001</v>
          </cell>
          <cell r="CJ290">
            <v>3.5</v>
          </cell>
          <cell r="CK290">
            <v>13.084</v>
          </cell>
          <cell r="CL290">
            <v>26.327000000000002</v>
          </cell>
          <cell r="CM290">
            <v>14.388</v>
          </cell>
          <cell r="CN290">
            <v>19.369</v>
          </cell>
          <cell r="CO290">
            <v>4.7E-2</v>
          </cell>
          <cell r="CP290"/>
          <cell r="CQ290">
            <v>12.178000000000001</v>
          </cell>
          <cell r="CR290">
            <v>16.757999999999999</v>
          </cell>
          <cell r="CS290">
            <v>12.27</v>
          </cell>
          <cell r="CT290">
            <v>12.302</v>
          </cell>
          <cell r="CU290">
            <v>4.6399999999999997</v>
          </cell>
          <cell r="CV290">
            <v>17.814</v>
          </cell>
          <cell r="CW290">
            <v>4.7759999999999998</v>
          </cell>
          <cell r="CX290">
            <v>33.848999999999997</v>
          </cell>
          <cell r="CY290">
            <v>100.84</v>
          </cell>
          <cell r="CZ290">
            <v>61.341999999999999</v>
          </cell>
          <cell r="DA290">
            <v>108.313</v>
          </cell>
          <cell r="DB290">
            <v>49.654000000000003</v>
          </cell>
          <cell r="DC290">
            <v>39.817</v>
          </cell>
          <cell r="DD290">
            <v>17.7</v>
          </cell>
          <cell r="DE290">
            <v>0.67100000000000004</v>
          </cell>
          <cell r="DF290">
            <v>1.1970000000000001</v>
          </cell>
          <cell r="DG290">
            <v>1.59</v>
          </cell>
          <cell r="DH290">
            <v>16.72</v>
          </cell>
          <cell r="DI290">
            <v>2.2130000000000001</v>
          </cell>
          <cell r="DJ290">
            <v>14.224</v>
          </cell>
          <cell r="DK290">
            <v>12.151</v>
          </cell>
          <cell r="DL290">
            <v>14.138</v>
          </cell>
          <cell r="DM290">
            <v>14.593999999999999</v>
          </cell>
          <cell r="DN290">
            <v>4.51</v>
          </cell>
          <cell r="DO290">
            <v>3.1190000000000002</v>
          </cell>
          <cell r="DP290">
            <v>6.01</v>
          </cell>
          <cell r="DQ290">
            <v>0.72099999999999997</v>
          </cell>
          <cell r="DR290">
            <v>3.5150000000000001</v>
          </cell>
          <cell r="DS290">
            <v>4.843</v>
          </cell>
          <cell r="DT290">
            <v>15.208</v>
          </cell>
          <cell r="DU290">
            <v>10.031000000000001</v>
          </cell>
          <cell r="DV290">
            <v>1.3320000000000001</v>
          </cell>
          <cell r="DW290">
            <v>16.818000000000001</v>
          </cell>
          <cell r="DX290">
            <v>4.7699999999999996</v>
          </cell>
          <cell r="DY290">
            <v>12.465999999999999</v>
          </cell>
          <cell r="DZ290">
            <v>3.04</v>
          </cell>
          <cell r="EA290">
            <v>2.46</v>
          </cell>
          <cell r="EB290">
            <v>6.202</v>
          </cell>
          <cell r="EC290">
            <v>9.5579999999999998</v>
          </cell>
          <cell r="ED290">
            <v>1.2669999999999999</v>
          </cell>
          <cell r="EE290">
            <v>10.641999999999999</v>
          </cell>
          <cell r="EF290">
            <v>5.9589999999999996</v>
          </cell>
          <cell r="EG290">
            <v>6.5369999999999999</v>
          </cell>
          <cell r="EH290">
            <v>14.56</v>
          </cell>
          <cell r="EI290">
            <v>5.7320000000000002</v>
          </cell>
          <cell r="EJ290">
            <v>1.5029999999999999</v>
          </cell>
          <cell r="EK290">
            <v>0.69899999999999995</v>
          </cell>
          <cell r="EL290">
            <v>2.5499999999999998</v>
          </cell>
          <cell r="EM290">
            <v>0.52500000000000002</v>
          </cell>
          <cell r="EN290">
            <v>5.6369999999999996</v>
          </cell>
          <cell r="EO290">
            <v>0.20899999999999999</v>
          </cell>
          <cell r="EP290">
            <v>1.276</v>
          </cell>
          <cell r="EQ290">
            <v>11.855</v>
          </cell>
          <cell r="ER290">
            <v>2.8239999999999998</v>
          </cell>
          <cell r="ES290">
            <v>14.688000000000001</v>
          </cell>
          <cell r="ET290">
            <v>17.843</v>
          </cell>
          <cell r="EU290">
            <v>8.99</v>
          </cell>
          <cell r="EV290">
            <v>20.53</v>
          </cell>
          <cell r="EW290">
            <v>2.21</v>
          </cell>
          <cell r="EX290">
            <v>11.617000000000001</v>
          </cell>
          <cell r="EY290">
            <v>10.911</v>
          </cell>
          <cell r="EZ290">
            <v>0.66900000000000004</v>
          </cell>
          <cell r="FA290">
            <v>10.464</v>
          </cell>
          <cell r="FB290">
            <v>14.375</v>
          </cell>
          <cell r="FC290">
            <v>6.3289999999999997</v>
          </cell>
          <cell r="FD290">
            <v>8.44</v>
          </cell>
          <cell r="FE290">
            <v>11.468</v>
          </cell>
          <cell r="FF290">
            <v>7.8949999999999996</v>
          </cell>
          <cell r="FG290">
            <v>6.0759999999999996</v>
          </cell>
          <cell r="FH290">
            <v>3.706</v>
          </cell>
          <cell r="FI290">
            <v>11.295999999999999</v>
          </cell>
          <cell r="FJ290">
            <v>9.5640000000000001</v>
          </cell>
          <cell r="FK290">
            <v>8.2100000000000009</v>
          </cell>
          <cell r="FL290">
            <v>6.0449999999999999</v>
          </cell>
          <cell r="FM290">
            <v>1.022</v>
          </cell>
          <cell r="FN290">
            <v>4.9710000000000001</v>
          </cell>
          <cell r="FO290">
            <v>8.5640000000000001</v>
          </cell>
          <cell r="FP290">
            <v>19.59</v>
          </cell>
          <cell r="FQ290">
            <v>23.693000000000001</v>
          </cell>
          <cell r="FR290">
            <v>8.6379999999999999</v>
          </cell>
          <cell r="FS290">
            <v>2.427</v>
          </cell>
          <cell r="FT290">
            <v>1.6679999999999999</v>
          </cell>
          <cell r="FU290">
            <v>0.46500000000000002</v>
          </cell>
          <cell r="FV290">
            <v>0.51400000000000001</v>
          </cell>
          <cell r="FW290">
            <v>0.32300000000000001</v>
          </cell>
          <cell r="FX290">
            <v>1.26</v>
          </cell>
          <cell r="FY290">
            <v>1.6140000000000001</v>
          </cell>
          <cell r="FZ290">
            <v>10.314</v>
          </cell>
          <cell r="GA290">
            <v>21.204000000000001</v>
          </cell>
          <cell r="GB290">
            <v>16.169</v>
          </cell>
          <cell r="GC290">
            <v>16.526</v>
          </cell>
          <cell r="GD290">
            <v>5.968</v>
          </cell>
          <cell r="GE290">
            <v>5.7779999999999996</v>
          </cell>
          <cell r="GF290">
            <v>2.8159999999999998</v>
          </cell>
          <cell r="GG290">
            <v>14.077</v>
          </cell>
          <cell r="GH290">
            <v>6.5860000000000003</v>
          </cell>
          <cell r="GI290">
            <v>1.87</v>
          </cell>
          <cell r="GJ290">
            <v>1.595</v>
          </cell>
          <cell r="GK290">
            <v>2.5609999999999999</v>
          </cell>
          <cell r="GL290">
            <v>6.0209999999999999</v>
          </cell>
          <cell r="GM290">
            <v>22.021000000000001</v>
          </cell>
          <cell r="GN290">
            <v>29.82</v>
          </cell>
          <cell r="GO290">
            <v>8.7089999999999996</v>
          </cell>
          <cell r="GP290">
            <v>4.7670000000000003</v>
          </cell>
          <cell r="GQ290">
            <v>4.9969999999999999</v>
          </cell>
          <cell r="GR290">
            <v>4.6139999999999999</v>
          </cell>
          <cell r="GS290">
            <v>5.4039999999999999</v>
          </cell>
          <cell r="GT290">
            <v>12.438000000000001</v>
          </cell>
          <cell r="GU290">
            <v>0.13900000000000001</v>
          </cell>
          <cell r="GV290">
            <v>3.2440000000000002</v>
          </cell>
          <cell r="GW290">
            <v>7.2320000000000002</v>
          </cell>
          <cell r="GX290">
            <v>17.512</v>
          </cell>
          <cell r="GY290">
            <v>34.478000000000002</v>
          </cell>
          <cell r="GZ290">
            <v>23.625</v>
          </cell>
          <cell r="HA290">
            <v>19.815999999999999</v>
          </cell>
          <cell r="HB290">
            <v>13.343999999999999</v>
          </cell>
          <cell r="HC290">
            <v>4.6710000000000003</v>
          </cell>
          <cell r="HD290">
            <v>9.02</v>
          </cell>
          <cell r="HE290">
            <v>11.324</v>
          </cell>
          <cell r="HF290">
            <v>7.6630000000000003</v>
          </cell>
          <cell r="HG290">
            <v>7.05</v>
          </cell>
          <cell r="HH290">
            <v>11.262</v>
          </cell>
          <cell r="HI290">
            <v>5.3490000000000002</v>
          </cell>
          <cell r="HJ290">
            <v>12.509</v>
          </cell>
          <cell r="HK290">
            <v>43.064</v>
          </cell>
          <cell r="HL290">
            <v>28.361000000000001</v>
          </cell>
          <cell r="HM290">
            <v>5.4950000000000001</v>
          </cell>
          <cell r="HN290">
            <v>3.8650000000000002</v>
          </cell>
          <cell r="HO290">
            <v>2.9729999999999999</v>
          </cell>
          <cell r="HP290">
            <v>7.641</v>
          </cell>
          <cell r="HQ290">
            <v>0.86099999999999999</v>
          </cell>
          <cell r="HR290">
            <v>5.4580000000000002</v>
          </cell>
          <cell r="HS290">
            <v>8.68</v>
          </cell>
          <cell r="HT290">
            <v>2.58</v>
          </cell>
          <cell r="HU290">
            <v>4.8079999999999998</v>
          </cell>
          <cell r="HV290">
            <v>23.972999999999999</v>
          </cell>
          <cell r="HW290">
            <v>38.14</v>
          </cell>
          <cell r="HX290">
            <v>12.699</v>
          </cell>
          <cell r="HY290">
            <v>17.927</v>
          </cell>
          <cell r="HZ290">
            <v>45.734999999999999</v>
          </cell>
          <cell r="IA290">
            <v>11.406000000000001</v>
          </cell>
          <cell r="IB290">
            <v>10.381</v>
          </cell>
          <cell r="IC290">
            <v>27.05</v>
          </cell>
          <cell r="ID290">
            <v>2.3370000000000002</v>
          </cell>
          <cell r="IE290">
            <v>22.48</v>
          </cell>
          <cell r="IF290">
            <v>12.741</v>
          </cell>
          <cell r="IG290">
            <v>6.0609999999999999</v>
          </cell>
          <cell r="IH290">
            <v>16.949000000000002</v>
          </cell>
          <cell r="II290">
            <v>32.19</v>
          </cell>
          <cell r="IJ290">
            <v>31.265999999999998</v>
          </cell>
          <cell r="IK290">
            <v>39.844000000000001</v>
          </cell>
          <cell r="IL290">
            <v>10.827</v>
          </cell>
          <cell r="IM290">
            <v>14.367000000000001</v>
          </cell>
          <cell r="IN290">
            <v>18.678999999999998</v>
          </cell>
          <cell r="IO290">
            <v>19.087</v>
          </cell>
          <cell r="IP290">
            <v>17.826000000000001</v>
          </cell>
          <cell r="IQ290">
            <v>12.606999999999999</v>
          </cell>
          <cell r="IR290">
            <v>23.905000000000001</v>
          </cell>
          <cell r="IS290">
            <v>6.2409999999999997</v>
          </cell>
          <cell r="IT290">
            <v>21.417000000000002</v>
          </cell>
          <cell r="IU290">
            <v>16.655999999999999</v>
          </cell>
          <cell r="IV290">
            <v>49.674999999999997</v>
          </cell>
          <cell r="IW290">
            <v>44.183</v>
          </cell>
          <cell r="IX290">
            <v>43.838000000000001</v>
          </cell>
          <cell r="IY290">
            <v>38.78</v>
          </cell>
          <cell r="IZ290">
            <v>59.881999999999998</v>
          </cell>
          <cell r="JA290">
            <v>21.408999999999999</v>
          </cell>
          <cell r="JB290">
            <v>38.453000000000003</v>
          </cell>
          <cell r="JC290">
            <v>29.759</v>
          </cell>
          <cell r="JD290">
            <v>44.896999999999998</v>
          </cell>
          <cell r="JE290">
            <v>27.001000000000001</v>
          </cell>
          <cell r="JF290">
            <v>27.713999999999999</v>
          </cell>
          <cell r="JG290">
            <v>52.807000000000002</v>
          </cell>
          <cell r="JH290">
            <v>43.484000000000002</v>
          </cell>
          <cell r="JI290">
            <v>62.375</v>
          </cell>
          <cell r="JJ290">
            <v>28.097000000000001</v>
          </cell>
          <cell r="JK290">
            <v>48.356000000000002</v>
          </cell>
          <cell r="JL290">
            <v>43.094000000000001</v>
          </cell>
          <cell r="JM290">
            <v>41.796999999999997</v>
          </cell>
          <cell r="JN290">
            <v>28.931000000000001</v>
          </cell>
          <cell r="JO290">
            <v>30.841999999999999</v>
          </cell>
          <cell r="JP290">
            <v>22.606000000000002</v>
          </cell>
          <cell r="JQ290">
            <v>28.206</v>
          </cell>
          <cell r="JR290">
            <v>48.015000000000001</v>
          </cell>
          <cell r="JS290">
            <v>70.281999999999996</v>
          </cell>
          <cell r="JT290">
            <v>44.36</v>
          </cell>
          <cell r="JU290">
            <v>40.924999999999997</v>
          </cell>
          <cell r="JV290">
            <v>25.751000000000001</v>
          </cell>
          <cell r="JW290">
            <v>28.571999999999999</v>
          </cell>
          <cell r="JX290">
            <v>39.393000000000001</v>
          </cell>
          <cell r="JY290">
            <v>29.948</v>
          </cell>
          <cell r="JZ290">
            <v>39.57</v>
          </cell>
          <cell r="KA290">
            <v>29.175000000000001</v>
          </cell>
          <cell r="KB290">
            <v>28.276</v>
          </cell>
          <cell r="KC290">
            <v>22.018999999999998</v>
          </cell>
          <cell r="KD290">
            <v>42.78</v>
          </cell>
          <cell r="KE290">
            <v>78.054000000000002</v>
          </cell>
          <cell r="KF290">
            <v>50.500999999999998</v>
          </cell>
          <cell r="KG290">
            <v>45.276000000000003</v>
          </cell>
          <cell r="KH290">
            <v>53.832000000000001</v>
          </cell>
          <cell r="KI290">
            <v>32.609000000000002</v>
          </cell>
          <cell r="KJ290">
            <v>27.291</v>
          </cell>
          <cell r="KK290">
            <v>23.58</v>
          </cell>
          <cell r="KL290">
            <v>18.437999999999999</v>
          </cell>
          <cell r="KM290">
            <v>10.686</v>
          </cell>
          <cell r="KN290">
            <v>3.5910000000000002</v>
          </cell>
          <cell r="KO290">
            <v>11.738</v>
          </cell>
          <cell r="KP290">
            <v>19.844000000000001</v>
          </cell>
          <cell r="KQ290">
            <v>29.486999999999998</v>
          </cell>
          <cell r="KR290">
            <v>25.948</v>
          </cell>
          <cell r="KS290">
            <v>32.869999999999997</v>
          </cell>
          <cell r="KT290">
            <v>13.432</v>
          </cell>
          <cell r="KU290">
            <v>27.11</v>
          </cell>
          <cell r="KV290">
            <v>15.077999999999999</v>
          </cell>
          <cell r="KW290">
            <v>17.786000000000001</v>
          </cell>
          <cell r="KX290">
            <v>11.728999999999999</v>
          </cell>
          <cell r="KY290">
            <v>1.27</v>
          </cell>
          <cell r="KZ290">
            <v>3.02</v>
          </cell>
          <cell r="LA290">
            <v>8.1430000000000007</v>
          </cell>
          <cell r="LB290">
            <v>12.747999999999999</v>
          </cell>
          <cell r="LC290">
            <v>30.437000000000001</v>
          </cell>
          <cell r="LD290">
            <v>27.64</v>
          </cell>
          <cell r="LE290">
            <v>23.768999999999998</v>
          </cell>
          <cell r="LF290">
            <v>20.516999999999999</v>
          </cell>
          <cell r="LG290">
            <v>18.928000000000001</v>
          </cell>
          <cell r="LH290">
            <v>14.954000000000001</v>
          </cell>
          <cell r="LI290">
            <v>20.184999999999999</v>
          </cell>
          <cell r="LJ290">
            <v>21.713000000000001</v>
          </cell>
          <cell r="LK290">
            <v>23.959</v>
          </cell>
          <cell r="LL290">
            <v>24.393999999999998</v>
          </cell>
          <cell r="LM290">
            <v>28.827999999999999</v>
          </cell>
          <cell r="LN290">
            <v>33.293999999999997</v>
          </cell>
          <cell r="LO290">
            <v>76.049000000000007</v>
          </cell>
          <cell r="LP290">
            <v>103.503</v>
          </cell>
          <cell r="LQ290">
            <v>39.167999999999999</v>
          </cell>
          <cell r="LR290">
            <v>30.228000000000002</v>
          </cell>
          <cell r="LS290">
            <v>50.069000000000003</v>
          </cell>
          <cell r="LT290">
            <v>28.766999999999999</v>
          </cell>
          <cell r="LU290">
            <v>26.536000000000001</v>
          </cell>
          <cell r="LV290">
            <v>36.643999999999998</v>
          </cell>
          <cell r="LW290">
            <v>30.809000000000001</v>
          </cell>
          <cell r="LX290">
            <v>31.157</v>
          </cell>
          <cell r="LY290">
            <v>28483.379000000001</v>
          </cell>
          <cell r="LZ290">
            <v>45762.067000000003</v>
          </cell>
          <cell r="MA290">
            <v>67567.31700000001</v>
          </cell>
          <cell r="MB290">
            <v>51571.721000000005</v>
          </cell>
          <cell r="MC290">
            <v>38794.972999999998</v>
          </cell>
          <cell r="MD290">
            <v>29855.427999999996</v>
          </cell>
          <cell r="ME290">
            <v>19853.951999999997</v>
          </cell>
          <cell r="MF290">
            <v>31876.603000000003</v>
          </cell>
          <cell r="MG290">
            <v>34860.923000000003</v>
          </cell>
          <cell r="MH290">
            <v>45217.697</v>
          </cell>
          <cell r="MI290">
            <v>43433.283000000018</v>
          </cell>
          <cell r="MJ290">
            <v>31294.150999999998</v>
          </cell>
          <cell r="MK290">
            <v>37738.292999999998</v>
          </cell>
          <cell r="ML290">
            <v>30053.692000000003</v>
          </cell>
          <cell r="MM290">
            <v>53583.727999999988</v>
          </cell>
          <cell r="MN290">
            <v>62512.451000000015</v>
          </cell>
          <cell r="MO290">
            <v>25535.906999999999</v>
          </cell>
          <cell r="MP290">
            <v>23650.142</v>
          </cell>
          <cell r="MQ290">
            <v>38591.457999999999</v>
          </cell>
          <cell r="MR290">
            <v>25283.924000000003</v>
          </cell>
          <cell r="MS290">
            <v>44286.921000000009</v>
          </cell>
          <cell r="MT290">
            <v>38303.364000000001</v>
          </cell>
          <cell r="MU290">
            <v>43254.709000000003</v>
          </cell>
          <cell r="MV290">
            <v>43813.381999999998</v>
          </cell>
          <cell r="MW290">
            <v>45379.290999999997</v>
          </cell>
          <cell r="MX290">
            <v>84957.513999999996</v>
          </cell>
          <cell r="MY290">
            <v>84315.14899999999</v>
          </cell>
          <cell r="MZ290">
            <v>46924.178</v>
          </cell>
          <cell r="NA290">
            <v>51873.442000000017</v>
          </cell>
          <cell r="NB290">
            <v>32269.329000000002</v>
          </cell>
          <cell r="NC290">
            <v>25582.117999999999</v>
          </cell>
          <cell r="ND290">
            <v>42213.549999999988</v>
          </cell>
          <cell r="NE290">
            <v>35812.707000000002</v>
          </cell>
          <cell r="NF290">
            <v>40062.462</v>
          </cell>
          <cell r="NG290">
            <v>36595.947999999997</v>
          </cell>
          <cell r="NH290">
            <v>50118.927999999985</v>
          </cell>
          <cell r="NI290">
            <v>33955.825000000004</v>
          </cell>
          <cell r="NJ290">
            <v>44673.431000000004</v>
          </cell>
          <cell r="NK290">
            <v>55725.046999999999</v>
          </cell>
          <cell r="NL290">
            <v>72209.635999999984</v>
          </cell>
          <cell r="NM290">
            <v>76154.573999999993</v>
          </cell>
          <cell r="NN290">
            <v>60955.21899999999</v>
          </cell>
          <cell r="NO290">
            <v>88259.733000000007</v>
          </cell>
          <cell r="NP290">
            <v>72690.906999999992</v>
          </cell>
          <cell r="NQ290">
            <v>84324.676999999996</v>
          </cell>
          <cell r="NR290">
            <v>71641.716</v>
          </cell>
          <cell r="NS290">
            <v>79067.539999999979</v>
          </cell>
          <cell r="NT290">
            <v>106679.25199999999</v>
          </cell>
        </row>
      </sheetData>
      <sheetData sheetId="21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>
            <v>0.11799999999999999</v>
          </cell>
          <cell r="BP290">
            <v>1.2249999999999999</v>
          </cell>
          <cell r="BQ290">
            <v>4.7E-2</v>
          </cell>
          <cell r="BR290">
            <v>2.5000000000000001E-2</v>
          </cell>
          <cell r="BS290">
            <v>2.5000000000000001E-2</v>
          </cell>
          <cell r="BT290">
            <v>3.3</v>
          </cell>
          <cell r="BU290">
            <v>0</v>
          </cell>
          <cell r="BV290">
            <v>4.5519999999999996</v>
          </cell>
          <cell r="BW290">
            <v>2.2050000000000001</v>
          </cell>
          <cell r="BX290">
            <v>3.81</v>
          </cell>
          <cell r="BY290">
            <v>0</v>
          </cell>
          <cell r="BZ290">
            <v>0</v>
          </cell>
          <cell r="CA290">
            <v>0</v>
          </cell>
          <cell r="CB290">
            <v>4.0000000000000001E-3</v>
          </cell>
          <cell r="CC290">
            <v>0</v>
          </cell>
          <cell r="CD290">
            <v>0</v>
          </cell>
          <cell r="CE290">
            <v>5.0999999999999997E-2</v>
          </cell>
          <cell r="CF290">
            <v>0.3</v>
          </cell>
          <cell r="CG290">
            <v>2.4649999999999999</v>
          </cell>
          <cell r="CH290">
            <v>3.2469999999999999</v>
          </cell>
          <cell r="CI290">
            <v>0.33699999999999997</v>
          </cell>
          <cell r="CJ290">
            <v>5.3999999999999999E-2</v>
          </cell>
          <cell r="CK290">
            <v>0.112</v>
          </cell>
          <cell r="CL290">
            <v>0.182</v>
          </cell>
          <cell r="CM290">
            <v>1.913</v>
          </cell>
          <cell r="CN290">
            <v>0.188</v>
          </cell>
          <cell r="CO290">
            <v>9.9000000000000005E-2</v>
          </cell>
          <cell r="CP290">
            <v>1.05</v>
          </cell>
          <cell r="CQ290">
            <v>8.4000000000000005E-2</v>
          </cell>
          <cell r="CR290">
            <v>8.7999999999999995E-2</v>
          </cell>
          <cell r="CS290">
            <v>5.3319999999999999</v>
          </cell>
          <cell r="CT290">
            <v>6.3609999999999998</v>
          </cell>
          <cell r="CU290">
            <v>0.52800000000000002</v>
          </cell>
          <cell r="CV290">
            <v>1.117</v>
          </cell>
          <cell r="CW290">
            <v>1.1000000000000001</v>
          </cell>
          <cell r="CX290">
            <v>0.71699999999999997</v>
          </cell>
          <cell r="CY290">
            <v>0.76</v>
          </cell>
          <cell r="CZ290">
            <v>0.61299999999999999</v>
          </cell>
          <cell r="DA290">
            <v>3.4169999999999998</v>
          </cell>
          <cell r="DB290">
            <v>0.82099999999999995</v>
          </cell>
          <cell r="DC290">
            <v>0.34499999999999997</v>
          </cell>
          <cell r="DD290">
            <v>0.70599999999999996</v>
          </cell>
          <cell r="DE290">
            <v>0.64500000000000002</v>
          </cell>
          <cell r="DF290">
            <v>2.9670000000000001</v>
          </cell>
          <cell r="DG290">
            <v>0.99199999999999999</v>
          </cell>
          <cell r="DH290">
            <v>0.60899999999999999</v>
          </cell>
          <cell r="DI290">
            <v>1.08</v>
          </cell>
          <cell r="DJ290">
            <v>0.379</v>
          </cell>
          <cell r="DK290">
            <v>3.774</v>
          </cell>
          <cell r="DL290">
            <v>1.9419999999999999</v>
          </cell>
          <cell r="DM290">
            <v>0.81</v>
          </cell>
          <cell r="DN290">
            <v>3.722</v>
          </cell>
          <cell r="DO290">
            <v>2.6539999999999999</v>
          </cell>
          <cell r="DP290">
            <v>3.3690000000000002</v>
          </cell>
          <cell r="DQ290">
            <v>2.4079999999999999</v>
          </cell>
          <cell r="DR290">
            <v>2.323</v>
          </cell>
          <cell r="DS290">
            <v>3.1619999999999999</v>
          </cell>
          <cell r="DT290">
            <v>3.0550000000000002</v>
          </cell>
          <cell r="DU290">
            <v>2.5819999999999999</v>
          </cell>
          <cell r="DV290">
            <v>4.17</v>
          </cell>
          <cell r="DW290">
            <v>3.4409999999999998</v>
          </cell>
          <cell r="DX290">
            <v>2.9009999999999998</v>
          </cell>
          <cell r="DY290">
            <v>1.5620000000000001</v>
          </cell>
          <cell r="DZ290">
            <v>4.01</v>
          </cell>
          <cell r="EA290">
            <v>3.07</v>
          </cell>
          <cell r="EB290">
            <v>5.766</v>
          </cell>
          <cell r="EC290">
            <v>4.1059999999999999</v>
          </cell>
          <cell r="ED290">
            <v>3.4350000000000001</v>
          </cell>
          <cell r="EE290">
            <v>3.0430000000000001</v>
          </cell>
          <cell r="EF290">
            <v>3.9180000000000001</v>
          </cell>
          <cell r="EG290">
            <v>3.141</v>
          </cell>
          <cell r="EH290">
            <v>4.6050000000000004</v>
          </cell>
          <cell r="EI290">
            <v>2.9449999999999998</v>
          </cell>
          <cell r="EJ290">
            <v>2.5779999999999998</v>
          </cell>
          <cell r="EK290">
            <v>6.6920000000000002</v>
          </cell>
          <cell r="EL290">
            <v>3.8050000000000002</v>
          </cell>
          <cell r="EM290">
            <v>4.0830000000000002</v>
          </cell>
          <cell r="EN290">
            <v>5.7140000000000004</v>
          </cell>
          <cell r="EO290">
            <v>4.2229999999999999</v>
          </cell>
          <cell r="EP290">
            <v>3.2349999999999999</v>
          </cell>
          <cell r="EQ290">
            <v>2.2770000000000001</v>
          </cell>
          <cell r="ER290">
            <v>1.7</v>
          </cell>
          <cell r="ES290">
            <v>6</v>
          </cell>
          <cell r="ET290">
            <v>4.0819999999999999</v>
          </cell>
          <cell r="EU290">
            <v>2.3260000000000001</v>
          </cell>
          <cell r="EV290">
            <v>8.0670000000000002</v>
          </cell>
          <cell r="EW290">
            <v>4.8289999999999997</v>
          </cell>
          <cell r="EX290">
            <v>3.2469999999999999</v>
          </cell>
          <cell r="EY290">
            <v>5.6210000000000004</v>
          </cell>
          <cell r="EZ290">
            <v>2.4769999999999999</v>
          </cell>
          <cell r="FA290">
            <v>4.8129999999999997</v>
          </cell>
          <cell r="FB290">
            <v>3.7730000000000001</v>
          </cell>
          <cell r="FC290">
            <v>14.473000000000001</v>
          </cell>
          <cell r="FD290">
            <v>5.81</v>
          </cell>
          <cell r="FE290">
            <v>3.8559999999999999</v>
          </cell>
          <cell r="FF290">
            <v>6.9939999999999998</v>
          </cell>
          <cell r="FG290">
            <v>3.4830000000000001</v>
          </cell>
          <cell r="FH290">
            <v>2.681</v>
          </cell>
          <cell r="FI290">
            <v>5.9459999999999997</v>
          </cell>
          <cell r="FJ290">
            <v>5.7290000000000001</v>
          </cell>
          <cell r="FK290">
            <v>5.7320000000000002</v>
          </cell>
          <cell r="FL290">
            <v>4.8789999999999996</v>
          </cell>
          <cell r="FM290">
            <v>0.84699999999999998</v>
          </cell>
          <cell r="FN290">
            <v>7.8739999999999997</v>
          </cell>
          <cell r="FO290">
            <v>5.3550000000000004</v>
          </cell>
          <cell r="FP290">
            <v>5.7380000000000004</v>
          </cell>
          <cell r="FQ290">
            <v>5.173</v>
          </cell>
          <cell r="FR290">
            <v>3.7050000000000001</v>
          </cell>
          <cell r="FS290">
            <v>3.3610000000000002</v>
          </cell>
          <cell r="FT290">
            <v>4.5949999999999998</v>
          </cell>
          <cell r="FU290">
            <v>4.7</v>
          </cell>
          <cell r="FV290">
            <v>3.536</v>
          </cell>
          <cell r="FW290">
            <v>2.7080000000000002</v>
          </cell>
          <cell r="FX290">
            <v>1.494</v>
          </cell>
          <cell r="FY290">
            <v>1.363</v>
          </cell>
          <cell r="FZ290">
            <v>5.5010000000000003</v>
          </cell>
          <cell r="GA290">
            <v>5.6609999999999996</v>
          </cell>
          <cell r="GB290">
            <v>6.1890000000000001</v>
          </cell>
          <cell r="GC290">
            <v>4.9539999999999997</v>
          </cell>
          <cell r="GD290">
            <v>5.101</v>
          </cell>
          <cell r="GE290">
            <v>7.55</v>
          </cell>
          <cell r="GF290">
            <v>1.877</v>
          </cell>
          <cell r="GG290">
            <v>6.5389999999999997</v>
          </cell>
          <cell r="GH290">
            <v>7.952</v>
          </cell>
          <cell r="GI290">
            <v>5.0010000000000003</v>
          </cell>
          <cell r="GJ290">
            <v>6.4089999999999998</v>
          </cell>
          <cell r="GK290">
            <v>10.167999999999999</v>
          </cell>
          <cell r="GL290">
            <v>6.62</v>
          </cell>
          <cell r="GM290">
            <v>11.416</v>
          </cell>
          <cell r="GN290">
            <v>6.2850000000000001</v>
          </cell>
          <cell r="GO290">
            <v>34.372</v>
          </cell>
          <cell r="GP290">
            <v>10.315</v>
          </cell>
          <cell r="GQ290">
            <v>33.024000000000001</v>
          </cell>
          <cell r="GR290">
            <v>11.471</v>
          </cell>
          <cell r="GS290">
            <v>19.969000000000001</v>
          </cell>
          <cell r="GT290">
            <v>9.3469999999999995</v>
          </cell>
          <cell r="GU290">
            <v>16.806000000000001</v>
          </cell>
          <cell r="GV290">
            <v>11.606999999999999</v>
          </cell>
          <cell r="GW290">
            <v>11.053000000000001</v>
          </cell>
          <cell r="GX290">
            <v>16.617999999999999</v>
          </cell>
          <cell r="GY290">
            <v>18.172000000000001</v>
          </cell>
          <cell r="GZ290">
            <v>16.625</v>
          </cell>
          <cell r="HA290">
            <v>13.694000000000001</v>
          </cell>
          <cell r="HB290">
            <v>11.939</v>
          </cell>
          <cell r="HC290">
            <v>9.1050000000000004</v>
          </cell>
          <cell r="HD290">
            <v>9.8469999999999995</v>
          </cell>
          <cell r="HE290">
            <v>16.602</v>
          </cell>
          <cell r="HF290">
            <v>16.373000000000001</v>
          </cell>
          <cell r="HG290">
            <v>9.4770000000000003</v>
          </cell>
          <cell r="HH290">
            <v>11.162000000000001</v>
          </cell>
          <cell r="HI290">
            <v>21.145</v>
          </cell>
          <cell r="HJ290">
            <v>12.484999999999999</v>
          </cell>
          <cell r="HK290">
            <v>11.17</v>
          </cell>
          <cell r="HL290">
            <v>24.276</v>
          </cell>
          <cell r="HM290">
            <v>25.334</v>
          </cell>
          <cell r="HN290">
            <v>17.187999999999999</v>
          </cell>
          <cell r="HO290">
            <v>10.384</v>
          </cell>
          <cell r="HP290">
            <v>15.2</v>
          </cell>
          <cell r="HQ290">
            <v>19.588000000000001</v>
          </cell>
          <cell r="HR290">
            <v>23.381</v>
          </cell>
          <cell r="HS290">
            <v>18.254000000000001</v>
          </cell>
          <cell r="HT290">
            <v>12.548</v>
          </cell>
          <cell r="HU290">
            <v>19.042999999999999</v>
          </cell>
          <cell r="HV290">
            <v>28.341999999999999</v>
          </cell>
          <cell r="HW290">
            <v>20.962</v>
          </cell>
          <cell r="HX290">
            <v>23.13</v>
          </cell>
          <cell r="HY290">
            <v>15.081</v>
          </cell>
          <cell r="HZ290">
            <v>15.773999999999999</v>
          </cell>
          <cell r="IA290">
            <v>14.641</v>
          </cell>
          <cell r="IB290">
            <v>19.734999999999999</v>
          </cell>
          <cell r="IC290">
            <v>38.578000000000003</v>
          </cell>
          <cell r="ID290">
            <v>11.081</v>
          </cell>
          <cell r="IE290">
            <v>28.184000000000001</v>
          </cell>
          <cell r="IF290">
            <v>13.2</v>
          </cell>
          <cell r="IG290">
            <v>26.436</v>
          </cell>
          <cell r="IH290">
            <v>25.763000000000002</v>
          </cell>
          <cell r="II290">
            <v>29.303000000000001</v>
          </cell>
          <cell r="IJ290">
            <v>16.443000000000001</v>
          </cell>
          <cell r="IK290">
            <v>20.004999999999999</v>
          </cell>
          <cell r="IL290">
            <v>24.463000000000001</v>
          </cell>
          <cell r="IM290">
            <v>27.498999999999999</v>
          </cell>
          <cell r="IN290">
            <v>19.364999999999998</v>
          </cell>
          <cell r="IO290">
            <v>18.934999999999999</v>
          </cell>
          <cell r="IP290">
            <v>26.751999999999999</v>
          </cell>
          <cell r="IQ290">
            <v>27.036999999999999</v>
          </cell>
          <cell r="IR290">
            <v>22.317</v>
          </cell>
          <cell r="IS290">
            <v>17.526</v>
          </cell>
          <cell r="IT290">
            <v>18.914000000000001</v>
          </cell>
          <cell r="IU290">
            <v>25.221</v>
          </cell>
          <cell r="IV290">
            <v>21.157</v>
          </cell>
          <cell r="IW290">
            <v>26.821999999999999</v>
          </cell>
          <cell r="IX290">
            <v>27.297000000000001</v>
          </cell>
          <cell r="IY290">
            <v>26.51</v>
          </cell>
          <cell r="IZ290">
            <v>34.4</v>
          </cell>
          <cell r="JA290">
            <v>18.765000000000001</v>
          </cell>
          <cell r="JB290">
            <v>24.718</v>
          </cell>
          <cell r="JC290">
            <v>20.167999999999999</v>
          </cell>
          <cell r="JD290">
            <v>10.417999999999999</v>
          </cell>
          <cell r="JE290">
            <v>14.782999999999999</v>
          </cell>
          <cell r="JF290">
            <v>42.183</v>
          </cell>
          <cell r="JG290">
            <v>26.134</v>
          </cell>
          <cell r="JH290">
            <v>37.17</v>
          </cell>
          <cell r="JI290">
            <v>26.416</v>
          </cell>
          <cell r="JJ290">
            <v>28.638999999999999</v>
          </cell>
          <cell r="JK290">
            <v>23.207000000000001</v>
          </cell>
          <cell r="JL290">
            <v>42.942999999999998</v>
          </cell>
          <cell r="JM290">
            <v>20.643999999999998</v>
          </cell>
          <cell r="JN290">
            <v>34.555999999999997</v>
          </cell>
          <cell r="JO290">
            <v>22.965</v>
          </cell>
          <cell r="JP290">
            <v>41.003</v>
          </cell>
          <cell r="JQ290">
            <v>23.837</v>
          </cell>
          <cell r="JR290">
            <v>36.883000000000003</v>
          </cell>
          <cell r="JS290">
            <v>44.372</v>
          </cell>
          <cell r="JT290">
            <v>30.265999999999998</v>
          </cell>
          <cell r="JU290">
            <v>40.652000000000001</v>
          </cell>
          <cell r="JV290">
            <v>50.192999999999998</v>
          </cell>
          <cell r="JW290">
            <v>17.119</v>
          </cell>
          <cell r="JX290">
            <v>30.61</v>
          </cell>
          <cell r="JY290">
            <v>36.825000000000003</v>
          </cell>
          <cell r="JZ290">
            <v>47.655999999999999</v>
          </cell>
          <cell r="KA290">
            <v>24.571000000000002</v>
          </cell>
          <cell r="KB290">
            <v>30.664999999999999</v>
          </cell>
          <cell r="KC290">
            <v>27.274000000000001</v>
          </cell>
          <cell r="KD290">
            <v>51.485999999999997</v>
          </cell>
          <cell r="KE290">
            <v>44.488</v>
          </cell>
          <cell r="KF290">
            <v>38.512999999999998</v>
          </cell>
          <cell r="KG290">
            <v>39.360999999999997</v>
          </cell>
          <cell r="KH290">
            <v>36.298000000000002</v>
          </cell>
          <cell r="KI290">
            <v>34.366999999999997</v>
          </cell>
          <cell r="KJ290">
            <v>35.960999999999999</v>
          </cell>
          <cell r="KK290">
            <v>43.600999999999999</v>
          </cell>
          <cell r="KL290">
            <v>55.045999999999999</v>
          </cell>
          <cell r="KM290">
            <v>33.387999999999998</v>
          </cell>
          <cell r="KN290">
            <v>29.510999999999999</v>
          </cell>
          <cell r="KO290">
            <v>53.116999999999997</v>
          </cell>
          <cell r="KP290">
            <v>64.236000000000004</v>
          </cell>
          <cell r="KQ290">
            <v>45.738</v>
          </cell>
          <cell r="KR290">
            <v>33.404000000000003</v>
          </cell>
          <cell r="KS290">
            <v>31.417999999999999</v>
          </cell>
          <cell r="KT290">
            <v>28.829000000000001</v>
          </cell>
          <cell r="KU290">
            <v>53.031999999999996</v>
          </cell>
          <cell r="KV290">
            <v>29.234000000000002</v>
          </cell>
          <cell r="KW290">
            <v>38.902999999999999</v>
          </cell>
          <cell r="KX290">
            <v>33.673999999999999</v>
          </cell>
          <cell r="KY290">
            <v>42.476999999999997</v>
          </cell>
          <cell r="KZ290">
            <v>37.045000000000002</v>
          </cell>
          <cell r="LA290">
            <v>32.822000000000003</v>
          </cell>
          <cell r="LB290">
            <v>46.335000000000001</v>
          </cell>
          <cell r="LC290">
            <v>31.773</v>
          </cell>
          <cell r="LD290">
            <v>28.279</v>
          </cell>
          <cell r="LE290">
            <v>41.844999999999999</v>
          </cell>
          <cell r="LF290">
            <v>36.503</v>
          </cell>
          <cell r="LG290">
            <v>47.688000000000002</v>
          </cell>
          <cell r="LH290">
            <v>44.817</v>
          </cell>
          <cell r="LI290">
            <v>38.655999999999999</v>
          </cell>
          <cell r="LJ290">
            <v>36.896000000000001</v>
          </cell>
          <cell r="LK290">
            <v>35.566000000000003</v>
          </cell>
          <cell r="LL290">
            <v>38.5</v>
          </cell>
          <cell r="LM290">
            <v>44.222999999999999</v>
          </cell>
          <cell r="LN290">
            <v>36.652999999999999</v>
          </cell>
          <cell r="LO290">
            <v>23.021999999999998</v>
          </cell>
          <cell r="LP290">
            <v>28.655000000000001</v>
          </cell>
          <cell r="LQ290">
            <v>37.299999999999997</v>
          </cell>
          <cell r="LR290">
            <v>26.484999999999999</v>
          </cell>
          <cell r="LS290">
            <v>43.676000000000002</v>
          </cell>
          <cell r="LT290">
            <v>31.646000000000001</v>
          </cell>
          <cell r="LU290">
            <v>68.046999999999997</v>
          </cell>
          <cell r="LV290">
            <v>30.919</v>
          </cell>
          <cell r="LW290">
            <v>39.567</v>
          </cell>
          <cell r="LX290">
            <v>36.517000000000003</v>
          </cell>
          <cell r="LY290">
            <v>35861.127999999997</v>
          </cell>
          <cell r="LZ290">
            <v>44477.294000000009</v>
          </cell>
          <cell r="MA290">
            <v>51295.189000000006</v>
          </cell>
          <cell r="MB290">
            <v>43354.027999999998</v>
          </cell>
          <cell r="MC290">
            <v>62643.920000000006</v>
          </cell>
          <cell r="MD290">
            <v>35746.79</v>
          </cell>
          <cell r="ME290">
            <v>64470.049999999996</v>
          </cell>
          <cell r="MF290">
            <v>54005.694999999992</v>
          </cell>
          <cell r="MG290">
            <v>50752.388000000014</v>
          </cell>
          <cell r="MH290">
            <v>47504.865000000005</v>
          </cell>
          <cell r="MI290">
            <v>56548.682999999997</v>
          </cell>
          <cell r="MJ290">
            <v>70814.02399999999</v>
          </cell>
          <cell r="MK290">
            <v>61483.464999999989</v>
          </cell>
          <cell r="ML290">
            <v>80563.187000000005</v>
          </cell>
          <cell r="MM290">
            <v>76265.738999999987</v>
          </cell>
          <cell r="MN290">
            <v>55529.392</v>
          </cell>
          <cell r="MO290">
            <v>61071.441999999995</v>
          </cell>
          <cell r="MP290">
            <v>57684.92500000001</v>
          </cell>
          <cell r="MQ290">
            <v>66858.343000000008</v>
          </cell>
          <cell r="MR290">
            <v>78900.286000000007</v>
          </cell>
          <cell r="MS290">
            <v>65958.702000000005</v>
          </cell>
          <cell r="MT290">
            <v>51645.731</v>
          </cell>
          <cell r="MU290">
            <v>46845.740999999987</v>
          </cell>
          <cell r="MV290">
            <v>48179.804000000004</v>
          </cell>
          <cell r="MW290">
            <v>47154.881999999991</v>
          </cell>
          <cell r="MX290">
            <v>50483.928999999996</v>
          </cell>
          <cell r="MY290">
            <v>52775.547999999995</v>
          </cell>
          <cell r="MZ290">
            <v>64921.767000000007</v>
          </cell>
          <cell r="NA290">
            <v>55909.233</v>
          </cell>
          <cell r="NB290">
            <v>74861.583000000013</v>
          </cell>
          <cell r="NC290">
            <v>48324.29099999999</v>
          </cell>
          <cell r="ND290">
            <v>82289.481</v>
          </cell>
          <cell r="NE290">
            <v>59374.759000000005</v>
          </cell>
          <cell r="NF290">
            <v>70445.913</v>
          </cell>
          <cell r="NG290">
            <v>44727.917999999998</v>
          </cell>
          <cell r="NH290">
            <v>51536.579000000005</v>
          </cell>
          <cell r="NI290">
            <v>46139.878000000004</v>
          </cell>
          <cell r="NJ290">
            <v>65169.640999999996</v>
          </cell>
          <cell r="NK290">
            <v>39761.14499999999</v>
          </cell>
          <cell r="NL290">
            <v>59332.422999999995</v>
          </cell>
          <cell r="NM290">
            <v>55835.648999999998</v>
          </cell>
          <cell r="NN290">
            <v>67258.093999999983</v>
          </cell>
          <cell r="NO290">
            <v>87069.713000000018</v>
          </cell>
          <cell r="NP290">
            <v>57737.944000000003</v>
          </cell>
          <cell r="NQ290">
            <v>88420.614000000001</v>
          </cell>
          <cell r="NR290">
            <v>55693.597000000002</v>
          </cell>
          <cell r="NS290">
            <v>74083.809000000008</v>
          </cell>
          <cell r="NT290">
            <v>98472.47099999999</v>
          </cell>
          <cell r="NU290">
            <v>54675.158000000003</v>
          </cell>
          <cell r="NV290">
            <v>66003.190999999992</v>
          </cell>
          <cell r="NW290">
            <v>76601.487999999998</v>
          </cell>
          <cell r="NX290">
            <v>79604.102999999988</v>
          </cell>
          <cell r="NY290">
            <v>52013.645999999986</v>
          </cell>
          <cell r="NZ290">
            <v>73168.490000000005</v>
          </cell>
          <cell r="OA290">
            <v>93848.685999999987</v>
          </cell>
          <cell r="OB290">
            <v>87089.995999999999</v>
          </cell>
          <cell r="OC290">
            <v>86060.564000000013</v>
          </cell>
          <cell r="OD290">
            <v>62781.44200000001</v>
          </cell>
          <cell r="OE290">
            <v>82687.847999999998</v>
          </cell>
          <cell r="OF290">
            <v>58509.057999999997</v>
          </cell>
          <cell r="OG290">
            <v>76334.331999999995</v>
          </cell>
          <cell r="OH290">
            <v>54634.856999999996</v>
          </cell>
          <cell r="OI290">
            <v>47570.013999999996</v>
          </cell>
          <cell r="OJ290">
            <v>85924.208000000013</v>
          </cell>
          <cell r="OK290">
            <v>65135.053999999989</v>
          </cell>
          <cell r="OL290">
            <v>53533.611999999994</v>
          </cell>
          <cell r="OM290">
            <v>77505.021999999997</v>
          </cell>
        </row>
      </sheetData>
      <sheetData sheetId="22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>
            <v>0.75800000000000001</v>
          </cell>
          <cell r="BP290">
            <v>0.50700000000000001</v>
          </cell>
          <cell r="BQ290">
            <v>8.0000000000000002E-3</v>
          </cell>
          <cell r="BR290">
            <v>1.7789999999999999</v>
          </cell>
          <cell r="BS290">
            <v>1.0489999999999999</v>
          </cell>
          <cell r="BT290">
            <v>8.9999999999999993E-3</v>
          </cell>
          <cell r="BU290">
            <v>6.0000000000000005E-2</v>
          </cell>
          <cell r="BV290">
            <v>8.8000000000000009E-2</v>
          </cell>
          <cell r="BW290">
            <v>1.022</v>
          </cell>
          <cell r="BX290">
            <v>6.0000000000000001E-3</v>
          </cell>
          <cell r="BY290">
            <v>1.256</v>
          </cell>
          <cell r="BZ290">
            <v>9.9999999999999985E-3</v>
          </cell>
          <cell r="CA290">
            <v>1.2E-2</v>
          </cell>
          <cell r="CB290">
            <v>1.72</v>
          </cell>
          <cell r="CC290">
            <v>2E-3</v>
          </cell>
          <cell r="CD290">
            <v>6.0000000000000001E-3</v>
          </cell>
          <cell r="CE290">
            <v>1.5189999999999999</v>
          </cell>
          <cell r="CF290">
            <v>0.02</v>
          </cell>
          <cell r="CG290">
            <v>0.01</v>
          </cell>
          <cell r="CH290">
            <v>4.0000000000000001E-3</v>
          </cell>
          <cell r="CI290">
            <v>2.9000000000000001E-2</v>
          </cell>
          <cell r="CJ290">
            <v>6.0000000000000001E-3</v>
          </cell>
          <cell r="CK290">
            <v>2.4E-2</v>
          </cell>
          <cell r="CL290">
            <v>1.7000000000000001E-2</v>
          </cell>
          <cell r="CM290">
            <v>0.16200000000000001</v>
          </cell>
          <cell r="CN290">
            <v>7.8E-2</v>
          </cell>
          <cell r="CO290">
            <v>0.221</v>
          </cell>
          <cell r="CP290">
            <v>0.312</v>
          </cell>
          <cell r="CQ290">
            <v>0.28599999999999998</v>
          </cell>
          <cell r="CR290">
            <v>0.127</v>
          </cell>
          <cell r="CS290">
            <v>0.307</v>
          </cell>
          <cell r="CT290">
            <v>7.5999999999999998E-2</v>
          </cell>
          <cell r="CU290">
            <v>0.121</v>
          </cell>
          <cell r="CV290">
            <v>0.24099999999999999</v>
          </cell>
          <cell r="CW290">
            <v>0.16400000000000001</v>
          </cell>
          <cell r="CX290">
            <v>0.14899999999999999</v>
          </cell>
          <cell r="CY290">
            <v>6.9000000000000006E-2</v>
          </cell>
          <cell r="CZ290">
            <v>1E-3</v>
          </cell>
          <cell r="DA290">
            <v>0.39800000000000002</v>
          </cell>
          <cell r="DB290">
            <v>0.625</v>
          </cell>
          <cell r="DC290">
            <v>0.35099999999999998</v>
          </cell>
          <cell r="DD290">
            <v>0.42899999999999999</v>
          </cell>
          <cell r="DE290">
            <v>0.28100000000000003</v>
          </cell>
          <cell r="DF290">
            <v>0.78700000000000003</v>
          </cell>
          <cell r="DG290">
            <v>0.30599999999999999</v>
          </cell>
          <cell r="DH290">
            <v>0.41199999999999998</v>
          </cell>
          <cell r="DI290">
            <v>0.39800000000000002</v>
          </cell>
          <cell r="DJ290">
            <v>0.34899999999999998</v>
          </cell>
          <cell r="DK290">
            <v>0.14499999999999999</v>
          </cell>
          <cell r="DL290">
            <v>0.10299999999999999</v>
          </cell>
          <cell r="DM290">
            <v>7.9000000000000001E-2</v>
          </cell>
          <cell r="DN290">
            <v>0.104</v>
          </cell>
          <cell r="DO290">
            <v>0.124</v>
          </cell>
          <cell r="DP290">
            <v>4.5999999999999999E-2</v>
          </cell>
          <cell r="DQ290">
            <v>3.7999999999999999E-2</v>
          </cell>
          <cell r="DR290">
            <v>0.33300000000000002</v>
          </cell>
          <cell r="DS290">
            <v>0.64800000000000002</v>
          </cell>
          <cell r="DT290">
            <v>1.452</v>
          </cell>
          <cell r="DU290">
            <v>0.26700000000000002</v>
          </cell>
          <cell r="DV290">
            <v>0.08</v>
          </cell>
          <cell r="DW290">
            <v>2715</v>
          </cell>
          <cell r="DX290">
            <v>3269</v>
          </cell>
          <cell r="DY290">
            <v>100</v>
          </cell>
          <cell r="DZ290">
            <v>155</v>
          </cell>
          <cell r="EA290">
            <v>145</v>
          </cell>
          <cell r="EB290">
            <v>154</v>
          </cell>
          <cell r="EC290">
            <v>473</v>
          </cell>
          <cell r="ED290">
            <v>1663</v>
          </cell>
          <cell r="EE290">
            <v>33</v>
          </cell>
          <cell r="EF290">
            <v>2341</v>
          </cell>
          <cell r="EG290">
            <v>415</v>
          </cell>
          <cell r="EH290">
            <v>562</v>
          </cell>
          <cell r="EI290">
            <v>3123</v>
          </cell>
          <cell r="EJ290">
            <v>3265</v>
          </cell>
          <cell r="EK290">
            <v>143</v>
          </cell>
          <cell r="EL290">
            <v>1813</v>
          </cell>
          <cell r="EM290">
            <v>369</v>
          </cell>
          <cell r="EN290">
            <v>80</v>
          </cell>
          <cell r="EO290">
            <v>3874</v>
          </cell>
          <cell r="EP290">
            <v>566</v>
          </cell>
          <cell r="EQ290">
            <v>122</v>
          </cell>
          <cell r="ER290">
            <v>4132</v>
          </cell>
          <cell r="ES290">
            <v>3932</v>
          </cell>
          <cell r="ET290">
            <v>252</v>
          </cell>
          <cell r="EU290">
            <v>675</v>
          </cell>
          <cell r="EV290">
            <v>7521</v>
          </cell>
          <cell r="EW290">
            <v>2439</v>
          </cell>
          <cell r="EX290">
            <v>854</v>
          </cell>
          <cell r="EY290">
            <v>1031</v>
          </cell>
          <cell r="EZ290">
            <v>6861</v>
          </cell>
          <cell r="FA290">
            <v>4798</v>
          </cell>
          <cell r="FB290">
            <v>2878</v>
          </cell>
          <cell r="FC290">
            <v>3932</v>
          </cell>
          <cell r="FD290">
            <v>3765</v>
          </cell>
          <cell r="FE290">
            <v>6590</v>
          </cell>
          <cell r="FF290">
            <v>3299</v>
          </cell>
          <cell r="FG290">
            <v>6115</v>
          </cell>
          <cell r="FH290">
            <v>3178</v>
          </cell>
          <cell r="FI290">
            <v>9792</v>
          </cell>
          <cell r="FJ290">
            <v>6664</v>
          </cell>
          <cell r="FK290">
            <v>1661</v>
          </cell>
          <cell r="FL290">
            <v>1280</v>
          </cell>
          <cell r="FM290">
            <v>1360</v>
          </cell>
          <cell r="FN290">
            <v>7053</v>
          </cell>
          <cell r="FO290">
            <v>6565</v>
          </cell>
          <cell r="FP290">
            <v>28807</v>
          </cell>
          <cell r="FQ290">
            <v>27275</v>
          </cell>
          <cell r="FR290">
            <v>29108</v>
          </cell>
          <cell r="FS290">
            <v>23873</v>
          </cell>
          <cell r="FT290">
            <v>49785</v>
          </cell>
          <cell r="FU290">
            <v>69487</v>
          </cell>
          <cell r="FV290">
            <v>85659</v>
          </cell>
          <cell r="FW290">
            <v>55763</v>
          </cell>
          <cell r="FX290">
            <v>49302</v>
          </cell>
          <cell r="FY290">
            <v>75575</v>
          </cell>
          <cell r="FZ290">
            <v>55565</v>
          </cell>
          <cell r="GA290">
            <v>76203</v>
          </cell>
          <cell r="GB290">
            <v>85179</v>
          </cell>
          <cell r="GC290">
            <v>79171</v>
          </cell>
          <cell r="GD290">
            <v>113721</v>
          </cell>
          <cell r="GE290">
            <v>144642</v>
          </cell>
          <cell r="GF290">
            <v>89839</v>
          </cell>
          <cell r="GG290">
            <v>68662</v>
          </cell>
          <cell r="GH290">
            <v>70997</v>
          </cell>
          <cell r="GI290">
            <v>55943</v>
          </cell>
          <cell r="GJ290">
            <v>61122</v>
          </cell>
          <cell r="GK290">
            <v>26429</v>
          </cell>
          <cell r="GL290">
            <v>31175</v>
          </cell>
          <cell r="GM290">
            <v>25503</v>
          </cell>
          <cell r="GN290">
            <v>62024</v>
          </cell>
          <cell r="GO290">
            <v>53517</v>
          </cell>
          <cell r="GP290">
            <v>32089</v>
          </cell>
          <cell r="GQ290">
            <v>28671</v>
          </cell>
          <cell r="GR290">
            <v>64626</v>
          </cell>
          <cell r="GS290">
            <v>28689</v>
          </cell>
          <cell r="GT290">
            <v>17238</v>
          </cell>
          <cell r="GU290">
            <v>49622</v>
          </cell>
          <cell r="GV290">
            <v>25273</v>
          </cell>
          <cell r="GW290">
            <v>27797</v>
          </cell>
          <cell r="GX290">
            <v>34112</v>
          </cell>
          <cell r="GY290">
            <v>31474</v>
          </cell>
          <cell r="GZ290">
            <v>54720</v>
          </cell>
          <cell r="HA290">
            <v>49116</v>
          </cell>
          <cell r="HB290">
            <v>68243</v>
          </cell>
          <cell r="HC290">
            <v>59478</v>
          </cell>
          <cell r="HD290">
            <v>51542</v>
          </cell>
          <cell r="HE290">
            <v>31520</v>
          </cell>
          <cell r="HF290">
            <v>47540</v>
          </cell>
          <cell r="HG290">
            <v>32832</v>
          </cell>
          <cell r="HH290">
            <v>34403</v>
          </cell>
          <cell r="HI290">
            <v>45689</v>
          </cell>
          <cell r="HJ290">
            <v>23892</v>
          </cell>
          <cell r="HK290">
            <v>38508</v>
          </cell>
          <cell r="HL290">
            <v>65922</v>
          </cell>
          <cell r="HM290">
            <v>48045</v>
          </cell>
          <cell r="HN290">
            <v>48412</v>
          </cell>
          <cell r="HO290">
            <v>14841</v>
          </cell>
          <cell r="HP290">
            <v>47762</v>
          </cell>
          <cell r="HQ290">
            <v>32856</v>
          </cell>
          <cell r="HR290">
            <v>35085</v>
          </cell>
          <cell r="HS290">
            <v>32050</v>
          </cell>
          <cell r="HT290">
            <v>31689</v>
          </cell>
          <cell r="HU290">
            <v>33244</v>
          </cell>
          <cell r="HV290">
            <v>33377</v>
          </cell>
          <cell r="HW290">
            <v>36068</v>
          </cell>
          <cell r="HX290">
            <v>36524</v>
          </cell>
          <cell r="HY290">
            <v>39781</v>
          </cell>
          <cell r="HZ290">
            <v>50633</v>
          </cell>
          <cell r="IA290">
            <v>26841</v>
          </cell>
          <cell r="IB290">
            <v>46113</v>
          </cell>
          <cell r="IC290">
            <v>78969</v>
          </cell>
          <cell r="ID290">
            <v>32474</v>
          </cell>
          <cell r="IE290">
            <v>75306</v>
          </cell>
          <cell r="IF290">
            <v>21719</v>
          </cell>
          <cell r="IG290">
            <v>46888</v>
          </cell>
          <cell r="IH290">
            <v>59343</v>
          </cell>
          <cell r="II290">
            <v>70258</v>
          </cell>
          <cell r="IJ290">
            <v>72574</v>
          </cell>
          <cell r="IK290">
            <v>84977</v>
          </cell>
          <cell r="IL290">
            <v>56014</v>
          </cell>
          <cell r="IM290">
            <v>79545</v>
          </cell>
          <cell r="IN290">
            <v>41180</v>
          </cell>
          <cell r="IO290">
            <v>81250</v>
          </cell>
          <cell r="IP290">
            <v>37551</v>
          </cell>
          <cell r="IQ290">
            <v>12554</v>
          </cell>
          <cell r="IR290">
            <v>12888</v>
          </cell>
          <cell r="IS290">
            <v>19576</v>
          </cell>
          <cell r="IT290">
            <v>10434</v>
          </cell>
          <cell r="IU290">
            <v>19626</v>
          </cell>
          <cell r="IV290">
            <v>25113</v>
          </cell>
          <cell r="IW290">
            <v>18451</v>
          </cell>
          <cell r="IX290">
            <v>15621</v>
          </cell>
          <cell r="IY290">
            <v>15963</v>
          </cell>
          <cell r="IZ290">
            <v>41584</v>
          </cell>
          <cell r="JA290">
            <v>34104</v>
          </cell>
          <cell r="JB290">
            <v>14251</v>
          </cell>
          <cell r="JC290">
            <v>25592</v>
          </cell>
          <cell r="JD290">
            <v>6210</v>
          </cell>
          <cell r="JE290">
            <v>26026</v>
          </cell>
          <cell r="JF290">
            <v>15614</v>
          </cell>
          <cell r="JG290">
            <v>44052</v>
          </cell>
          <cell r="JH290">
            <v>57874</v>
          </cell>
          <cell r="JI290">
            <v>29561</v>
          </cell>
          <cell r="JJ290">
            <v>40052</v>
          </cell>
          <cell r="JK290">
            <v>36749</v>
          </cell>
          <cell r="JL290">
            <v>20607</v>
          </cell>
          <cell r="JM290">
            <v>50896</v>
          </cell>
          <cell r="JN290">
            <v>24931</v>
          </cell>
          <cell r="JO290">
            <v>26998</v>
          </cell>
          <cell r="JP290">
            <v>23146</v>
          </cell>
          <cell r="JQ290">
            <v>16579</v>
          </cell>
          <cell r="JR290">
            <v>23435</v>
          </cell>
          <cell r="JS290">
            <v>24330</v>
          </cell>
          <cell r="JT290">
            <v>42507</v>
          </cell>
          <cell r="JU290">
            <v>32017</v>
          </cell>
          <cell r="JV290">
            <v>30330</v>
          </cell>
          <cell r="JW290">
            <v>26401</v>
          </cell>
          <cell r="JX290">
            <v>30798</v>
          </cell>
          <cell r="JY290">
            <v>19940</v>
          </cell>
          <cell r="JZ290">
            <v>24346</v>
          </cell>
          <cell r="KA290">
            <v>20432</v>
          </cell>
          <cell r="KB290">
            <v>16404</v>
          </cell>
          <cell r="KC290">
            <v>11628</v>
          </cell>
          <cell r="KD290">
            <v>22796</v>
          </cell>
          <cell r="KE290">
            <v>42448</v>
          </cell>
          <cell r="KF290">
            <v>49585</v>
          </cell>
          <cell r="KG290">
            <v>30777</v>
          </cell>
          <cell r="KH290">
            <v>29811</v>
          </cell>
          <cell r="KI290">
            <v>24538</v>
          </cell>
          <cell r="KJ290">
            <v>17021</v>
          </cell>
          <cell r="KK290">
            <v>29374</v>
          </cell>
          <cell r="KL290">
            <v>15707</v>
          </cell>
          <cell r="KM290">
            <v>11923</v>
          </cell>
          <cell r="KN290">
            <v>11273</v>
          </cell>
          <cell r="KO290">
            <v>6556</v>
          </cell>
          <cell r="KP290">
            <v>26593</v>
          </cell>
          <cell r="KQ290">
            <v>40998</v>
          </cell>
          <cell r="KR290">
            <v>28076</v>
          </cell>
          <cell r="KS290">
            <v>31311</v>
          </cell>
          <cell r="KT290">
            <v>14701</v>
          </cell>
          <cell r="KU290">
            <v>16667</v>
          </cell>
          <cell r="KV290">
            <v>11990</v>
          </cell>
          <cell r="KW290">
            <v>12390</v>
          </cell>
          <cell r="KX290">
            <v>10203</v>
          </cell>
          <cell r="KY290">
            <v>22280</v>
          </cell>
          <cell r="KZ290">
            <v>8668</v>
          </cell>
          <cell r="LA290">
            <v>12739</v>
          </cell>
          <cell r="LB290">
            <v>23138</v>
          </cell>
          <cell r="LC290">
            <v>25816</v>
          </cell>
          <cell r="LD290">
            <v>36915</v>
          </cell>
          <cell r="LE290">
            <v>14851</v>
          </cell>
          <cell r="LF290">
            <v>16490</v>
          </cell>
          <cell r="LG290">
            <v>11899</v>
          </cell>
          <cell r="LH290">
            <v>26725</v>
          </cell>
          <cell r="LI290">
            <v>23525</v>
          </cell>
          <cell r="LK290">
            <v>22391</v>
          </cell>
          <cell r="LL290">
            <v>30624</v>
          </cell>
          <cell r="LM290">
            <v>16351</v>
          </cell>
          <cell r="LN290">
            <v>52729</v>
          </cell>
          <cell r="LO290">
            <v>55175</v>
          </cell>
          <cell r="LP290">
            <v>39623</v>
          </cell>
          <cell r="LQ290">
            <v>47751</v>
          </cell>
          <cell r="LR290">
            <v>47849</v>
          </cell>
          <cell r="LS290">
            <v>57747</v>
          </cell>
          <cell r="LT290">
            <v>44301</v>
          </cell>
          <cell r="LU290">
            <v>29870</v>
          </cell>
          <cell r="LV290">
            <v>16311</v>
          </cell>
          <cell r="LW290">
            <v>17185</v>
          </cell>
          <cell r="LX290">
            <v>9348</v>
          </cell>
          <cell r="LY290">
            <v>11948</v>
          </cell>
          <cell r="LZ290">
            <v>36101</v>
          </cell>
          <cell r="MA290">
            <v>38600</v>
          </cell>
          <cell r="MB290">
            <v>50513</v>
          </cell>
          <cell r="MC290">
            <v>32779</v>
          </cell>
          <cell r="MD290">
            <v>45105</v>
          </cell>
          <cell r="ME290">
            <v>24688</v>
          </cell>
          <cell r="MF290">
            <v>55451</v>
          </cell>
          <cell r="MG290">
            <v>35441</v>
          </cell>
          <cell r="MH290">
            <v>29515</v>
          </cell>
          <cell r="MI290">
            <v>18086</v>
          </cell>
          <cell r="MJ290">
            <v>27082</v>
          </cell>
          <cell r="MK290">
            <v>17698</v>
          </cell>
          <cell r="ML290">
            <v>47678</v>
          </cell>
          <cell r="MM290">
            <v>38804</v>
          </cell>
          <cell r="MN290">
            <v>36308</v>
          </cell>
          <cell r="MO290">
            <v>26527</v>
          </cell>
          <cell r="MP290">
            <v>14987</v>
          </cell>
          <cell r="MQ290">
            <v>15090</v>
          </cell>
          <cell r="MR290">
            <v>7907</v>
          </cell>
          <cell r="MS290">
            <v>15254</v>
          </cell>
          <cell r="MT290">
            <v>20409</v>
          </cell>
          <cell r="MU290">
            <v>22051</v>
          </cell>
          <cell r="MV290">
            <v>22819</v>
          </cell>
          <cell r="MW290">
            <v>17195</v>
          </cell>
          <cell r="MX290">
            <v>50874</v>
          </cell>
          <cell r="MY290">
            <v>73103</v>
          </cell>
          <cell r="MZ290">
            <v>56553</v>
          </cell>
          <cell r="NA290">
            <v>40883</v>
          </cell>
          <cell r="NB290">
            <v>57520</v>
          </cell>
          <cell r="NC290">
            <v>39620</v>
          </cell>
          <cell r="ND290">
            <v>31699</v>
          </cell>
          <cell r="NE290">
            <v>44003</v>
          </cell>
          <cell r="NF290">
            <v>42829</v>
          </cell>
          <cell r="NG290">
            <v>40567</v>
          </cell>
          <cell r="NH290">
            <v>40633</v>
          </cell>
          <cell r="NI290">
            <v>33028</v>
          </cell>
          <cell r="NJ290">
            <v>28393</v>
          </cell>
          <cell r="NK290">
            <v>51323</v>
          </cell>
          <cell r="NL290">
            <v>56306</v>
          </cell>
          <cell r="NM290">
            <v>42955</v>
          </cell>
          <cell r="NN290">
            <v>29345</v>
          </cell>
          <cell r="NO290">
            <v>13813</v>
          </cell>
          <cell r="NP290">
            <v>18252</v>
          </cell>
          <cell r="NQ290">
            <v>24276</v>
          </cell>
          <cell r="NR290">
            <v>15347</v>
          </cell>
          <cell r="NS290">
            <v>18606</v>
          </cell>
          <cell r="NT290">
            <v>33025</v>
          </cell>
          <cell r="NU290">
            <v>25688</v>
          </cell>
          <cell r="NV290">
            <v>46981</v>
          </cell>
          <cell r="NW290">
            <v>44168</v>
          </cell>
          <cell r="NX290">
            <v>43238</v>
          </cell>
          <cell r="NY290">
            <v>27059</v>
          </cell>
          <cell r="NZ290">
            <v>22444</v>
          </cell>
          <cell r="OA290">
            <v>23002</v>
          </cell>
          <cell r="OB290">
            <v>31099</v>
          </cell>
          <cell r="OC290">
            <v>53982</v>
          </cell>
          <cell r="OD290">
            <v>39213</v>
          </cell>
          <cell r="OE290">
            <v>32781</v>
          </cell>
          <cell r="OF290">
            <v>37971</v>
          </cell>
          <cell r="OG290">
            <v>4981</v>
          </cell>
          <cell r="OH290">
            <v>42703</v>
          </cell>
          <cell r="OI290">
            <v>43084</v>
          </cell>
          <cell r="OJ290">
            <v>30126</v>
          </cell>
          <cell r="OK290">
            <v>23235</v>
          </cell>
          <cell r="OL290">
            <v>7978</v>
          </cell>
          <cell r="OM290">
            <v>3135</v>
          </cell>
        </row>
      </sheetData>
      <sheetData sheetId="23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>
            <v>46.186</v>
          </cell>
          <cell r="BP290">
            <v>16.353999999999999</v>
          </cell>
          <cell r="BQ290">
            <v>32.966000000000008</v>
          </cell>
          <cell r="BR290">
            <v>36.890999999999998</v>
          </cell>
          <cell r="BS290">
            <v>24.506000000000004</v>
          </cell>
          <cell r="BT290">
            <v>43.318000000000005</v>
          </cell>
          <cell r="BU290">
            <v>43.763999999999996</v>
          </cell>
          <cell r="BV290">
            <v>81.495000000000005</v>
          </cell>
          <cell r="BW290">
            <v>126.19399999999999</v>
          </cell>
          <cell r="BX290">
            <v>72.180000000000007</v>
          </cell>
          <cell r="BY290">
            <v>51.951000000000001</v>
          </cell>
          <cell r="BZ290">
            <v>27.817000000000007</v>
          </cell>
          <cell r="CA290">
            <v>41.046000000000006</v>
          </cell>
          <cell r="CB290">
            <v>46.852000000000011</v>
          </cell>
          <cell r="CC290">
            <v>46.771000000000008</v>
          </cell>
          <cell r="CD290">
            <v>33.985000000000014</v>
          </cell>
          <cell r="CE290">
            <v>25.437000000000001</v>
          </cell>
          <cell r="CF290">
            <v>40.316999999999993</v>
          </cell>
          <cell r="CG290">
            <v>42.183000000000007</v>
          </cell>
          <cell r="CH290">
            <v>118.363</v>
          </cell>
          <cell r="CI290">
            <v>129.328</v>
          </cell>
          <cell r="CJ290">
            <v>107.563</v>
          </cell>
          <cell r="CK290">
            <v>88.125</v>
          </cell>
          <cell r="CL290">
            <v>53.692000000000007</v>
          </cell>
          <cell r="CM290">
            <v>27.696999999999999</v>
          </cell>
          <cell r="CN290">
            <v>22.405999999999999</v>
          </cell>
          <cell r="CO290">
            <v>39.701999999999998</v>
          </cell>
          <cell r="CP290">
            <v>34.978999999999999</v>
          </cell>
          <cell r="CQ290">
            <v>54.694000000000003</v>
          </cell>
          <cell r="CR290">
            <v>39.421999999999997</v>
          </cell>
          <cell r="CS290">
            <v>43.404000000000003</v>
          </cell>
          <cell r="CT290">
            <v>54.226999999999997</v>
          </cell>
          <cell r="CU290">
            <v>115.41500000000001</v>
          </cell>
          <cell r="CV290">
            <v>55.664000000000001</v>
          </cell>
          <cell r="CW290">
            <v>66.099999999999994</v>
          </cell>
          <cell r="CX290">
            <v>91.733999999999995</v>
          </cell>
          <cell r="CY290">
            <v>70.263999999999996</v>
          </cell>
          <cell r="CZ290">
            <v>76.265000000000001</v>
          </cell>
          <cell r="DA290">
            <v>74.171999999999997</v>
          </cell>
          <cell r="DB290">
            <v>30.684000000000001</v>
          </cell>
          <cell r="DC290">
            <v>21.068999999999999</v>
          </cell>
          <cell r="DD290">
            <v>10.946999999999999</v>
          </cell>
          <cell r="DE290">
            <v>10.618</v>
          </cell>
          <cell r="DF290">
            <v>24.986000000000001</v>
          </cell>
          <cell r="DG290">
            <v>28.673999999999999</v>
          </cell>
          <cell r="DH290">
            <v>18.228999999999999</v>
          </cell>
          <cell r="DI290">
            <v>17.698</v>
          </cell>
          <cell r="DJ290">
            <v>31.395</v>
          </cell>
          <cell r="DK290">
            <v>16.009</v>
          </cell>
          <cell r="DL290">
            <v>19.516999999999999</v>
          </cell>
          <cell r="DM290">
            <v>11.587999999999999</v>
          </cell>
          <cell r="DN290">
            <v>6.2779999999999996</v>
          </cell>
          <cell r="DO290">
            <v>7.2530000000000001</v>
          </cell>
          <cell r="DP290">
            <v>12.632</v>
          </cell>
          <cell r="DQ290">
            <v>7.2389999999999999</v>
          </cell>
          <cell r="DR290">
            <v>14.465</v>
          </cell>
          <cell r="DS290">
            <v>11.741</v>
          </cell>
          <cell r="DT290">
            <v>12.324</v>
          </cell>
          <cell r="DU290">
            <v>15.433</v>
          </cell>
          <cell r="DV290">
            <v>19.905000000000001</v>
          </cell>
          <cell r="DW290">
            <v>17161</v>
          </cell>
          <cell r="DX290">
            <v>26583</v>
          </cell>
          <cell r="DY290">
            <v>15681</v>
          </cell>
          <cell r="DZ290">
            <v>28929</v>
          </cell>
          <cell r="EA290">
            <v>25858</v>
          </cell>
          <cell r="EB290">
            <v>25970</v>
          </cell>
          <cell r="EC290">
            <v>19933</v>
          </cell>
          <cell r="ED290">
            <v>19271</v>
          </cell>
          <cell r="EE290">
            <v>32546</v>
          </cell>
          <cell r="EF290">
            <v>52380</v>
          </cell>
          <cell r="EG290">
            <v>18320</v>
          </cell>
          <cell r="EH290">
            <v>15334</v>
          </cell>
          <cell r="EI290">
            <v>18929</v>
          </cell>
          <cell r="EJ290">
            <v>14191</v>
          </cell>
          <cell r="EK290">
            <v>13990</v>
          </cell>
          <cell r="EL290">
            <v>14597</v>
          </cell>
          <cell r="EM290">
            <v>15515</v>
          </cell>
          <cell r="EN290">
            <v>13673</v>
          </cell>
          <cell r="EO290">
            <v>13540</v>
          </cell>
          <cell r="EP290">
            <v>13646</v>
          </cell>
          <cell r="EQ290">
            <v>18199</v>
          </cell>
          <cell r="ER290">
            <v>19606</v>
          </cell>
          <cell r="ES290">
            <v>14153</v>
          </cell>
          <cell r="ET290">
            <v>22069</v>
          </cell>
          <cell r="EU290">
            <v>13949</v>
          </cell>
          <cell r="EV290">
            <v>20819</v>
          </cell>
          <cell r="EW290">
            <v>28852</v>
          </cell>
          <cell r="EX290">
            <v>12761</v>
          </cell>
          <cell r="EY290">
            <v>13604</v>
          </cell>
          <cell r="EZ290">
            <v>19369</v>
          </cell>
          <cell r="FA290">
            <v>14683</v>
          </cell>
          <cell r="FB290">
            <v>23306</v>
          </cell>
          <cell r="FC290">
            <v>17137</v>
          </cell>
          <cell r="FD290">
            <v>24340</v>
          </cell>
          <cell r="FE290">
            <v>34207</v>
          </cell>
          <cell r="FF290">
            <v>25675</v>
          </cell>
          <cell r="FG290">
            <v>11555</v>
          </cell>
          <cell r="FH290">
            <v>16171</v>
          </cell>
          <cell r="FI290">
            <v>12669</v>
          </cell>
          <cell r="FJ290">
            <v>11635</v>
          </cell>
          <cell r="FK290">
            <v>18123</v>
          </cell>
          <cell r="FL290">
            <v>15032</v>
          </cell>
          <cell r="FM290">
            <v>20762</v>
          </cell>
          <cell r="FN290">
            <v>23538</v>
          </cell>
          <cell r="FO290">
            <v>25706</v>
          </cell>
          <cell r="FP290">
            <v>26612</v>
          </cell>
          <cell r="FQ290">
            <v>10115</v>
          </cell>
          <cell r="FR290">
            <v>9604</v>
          </cell>
          <cell r="FS290">
            <v>14092</v>
          </cell>
          <cell r="FT290">
            <v>12356</v>
          </cell>
          <cell r="FU290">
            <v>8940</v>
          </cell>
          <cell r="FV290">
            <v>18881</v>
          </cell>
          <cell r="FW290">
            <v>12945</v>
          </cell>
          <cell r="FX290">
            <v>24404</v>
          </cell>
          <cell r="FY290">
            <v>10889</v>
          </cell>
          <cell r="FZ290">
            <v>17305</v>
          </cell>
          <cell r="GA290">
            <v>12287</v>
          </cell>
          <cell r="GB290">
            <v>17995</v>
          </cell>
          <cell r="GC290">
            <v>14738</v>
          </cell>
          <cell r="GD290">
            <v>11184</v>
          </cell>
          <cell r="GE290">
            <v>8842</v>
          </cell>
          <cell r="GF290">
            <v>9848</v>
          </cell>
          <cell r="GG290">
            <v>11040</v>
          </cell>
          <cell r="GH290">
            <v>8231</v>
          </cell>
          <cell r="GI290">
            <v>8115</v>
          </cell>
          <cell r="GJ290">
            <v>9917</v>
          </cell>
          <cell r="GK290">
            <v>17564</v>
          </cell>
          <cell r="GL290">
            <v>14295</v>
          </cell>
          <cell r="GM290">
            <v>12483</v>
          </cell>
          <cell r="GN290">
            <v>14882</v>
          </cell>
          <cell r="GO290">
            <v>14932</v>
          </cell>
          <cell r="GP290">
            <v>13739</v>
          </cell>
          <cell r="GQ290">
            <v>13221</v>
          </cell>
          <cell r="GR290">
            <v>7780</v>
          </cell>
          <cell r="GS290">
            <v>13314</v>
          </cell>
          <cell r="GT290">
            <v>17239</v>
          </cell>
          <cell r="GU290">
            <v>17624</v>
          </cell>
          <cell r="GV290">
            <v>22748</v>
          </cell>
          <cell r="GW290">
            <v>28290</v>
          </cell>
          <cell r="GX290">
            <v>16679</v>
          </cell>
          <cell r="GY290">
            <v>25153</v>
          </cell>
          <cell r="GZ290">
            <v>23833</v>
          </cell>
          <cell r="HA290">
            <v>27482</v>
          </cell>
          <cell r="HB290">
            <v>29052</v>
          </cell>
          <cell r="HC290">
            <v>24046</v>
          </cell>
          <cell r="HD290">
            <v>22787</v>
          </cell>
          <cell r="HE290">
            <v>24262</v>
          </cell>
          <cell r="HF290">
            <v>31348</v>
          </cell>
          <cell r="HG290">
            <v>20641</v>
          </cell>
          <cell r="HH290">
            <v>17785</v>
          </cell>
          <cell r="HI290">
            <v>19983</v>
          </cell>
          <cell r="HJ290">
            <v>23984</v>
          </cell>
          <cell r="HK290">
            <v>29519</v>
          </cell>
          <cell r="HL290">
            <v>17070</v>
          </cell>
          <cell r="HM290">
            <v>24372</v>
          </cell>
          <cell r="HN290">
            <v>21091</v>
          </cell>
          <cell r="HO290">
            <v>8300</v>
          </cell>
          <cell r="HP290">
            <v>14647</v>
          </cell>
          <cell r="HQ290">
            <v>25198</v>
          </cell>
          <cell r="HR290">
            <v>15320</v>
          </cell>
          <cell r="HS290">
            <v>17045</v>
          </cell>
          <cell r="HT290">
            <v>20758</v>
          </cell>
          <cell r="HU290">
            <v>21818</v>
          </cell>
          <cell r="HV290">
            <v>27658</v>
          </cell>
          <cell r="HW290">
            <v>26620</v>
          </cell>
          <cell r="HX290">
            <v>15389</v>
          </cell>
          <cell r="HY290">
            <v>20183</v>
          </cell>
          <cell r="HZ290">
            <v>14437</v>
          </cell>
          <cell r="IA290">
            <v>24001</v>
          </cell>
          <cell r="IB290">
            <v>18919</v>
          </cell>
          <cell r="IC290">
            <v>25141</v>
          </cell>
          <cell r="ID290">
            <v>20286</v>
          </cell>
          <cell r="IE290">
            <v>24297</v>
          </cell>
          <cell r="IF290">
            <v>15463</v>
          </cell>
          <cell r="IG290">
            <v>38223</v>
          </cell>
          <cell r="IH290">
            <v>26685</v>
          </cell>
          <cell r="II290">
            <v>18138</v>
          </cell>
          <cell r="IJ290">
            <v>27534</v>
          </cell>
          <cell r="IK290">
            <v>15779</v>
          </cell>
          <cell r="IL290">
            <v>17017</v>
          </cell>
          <cell r="IM290">
            <v>14839</v>
          </cell>
          <cell r="IN290">
            <v>19727</v>
          </cell>
          <cell r="IO290">
            <v>18156</v>
          </cell>
          <cell r="IP290">
            <v>34187</v>
          </cell>
          <cell r="IQ290">
            <v>31354</v>
          </cell>
          <cell r="IR290">
            <v>32173</v>
          </cell>
          <cell r="IS290">
            <v>44931</v>
          </cell>
          <cell r="IT290">
            <v>46335</v>
          </cell>
          <cell r="IU290">
            <v>61388</v>
          </cell>
          <cell r="IV290">
            <v>30966</v>
          </cell>
          <cell r="IW290">
            <v>32604</v>
          </cell>
          <cell r="IX290">
            <v>20745</v>
          </cell>
          <cell r="IY290">
            <v>19967</v>
          </cell>
          <cell r="IZ290">
            <v>45922</v>
          </cell>
          <cell r="JA290">
            <v>68253</v>
          </cell>
          <cell r="JB290">
            <v>29541</v>
          </cell>
          <cell r="JC290">
            <v>106519</v>
          </cell>
          <cell r="JD290">
            <v>58059</v>
          </cell>
          <cell r="JE290">
            <v>49081</v>
          </cell>
          <cell r="JF290">
            <v>79498</v>
          </cell>
          <cell r="JG290">
            <v>59324</v>
          </cell>
          <cell r="JH290">
            <v>60703</v>
          </cell>
          <cell r="JI290">
            <v>14353</v>
          </cell>
          <cell r="JJ290">
            <v>17986</v>
          </cell>
          <cell r="JK290">
            <v>17030</v>
          </cell>
          <cell r="JL290">
            <v>23314</v>
          </cell>
          <cell r="JM290">
            <v>23655</v>
          </cell>
          <cell r="JN290">
            <v>15953</v>
          </cell>
          <cell r="JO290">
            <v>17473</v>
          </cell>
          <cell r="JP290">
            <v>16853</v>
          </cell>
          <cell r="JQ290">
            <v>22335</v>
          </cell>
          <cell r="JR290">
            <v>61382</v>
          </cell>
          <cell r="JS290">
            <v>83600</v>
          </cell>
          <cell r="JT290">
            <v>23632</v>
          </cell>
          <cell r="JU290">
            <v>16738</v>
          </cell>
          <cell r="JV290">
            <v>15281</v>
          </cell>
          <cell r="JW290">
            <v>32759</v>
          </cell>
          <cell r="JX290">
            <v>13586</v>
          </cell>
          <cell r="JY290">
            <v>23063</v>
          </cell>
          <cell r="JZ290">
            <v>80233</v>
          </cell>
          <cell r="KA290">
            <v>16850</v>
          </cell>
          <cell r="KB290">
            <v>17296</v>
          </cell>
          <cell r="KC290">
            <v>33157</v>
          </cell>
          <cell r="KD290">
            <v>37327</v>
          </cell>
          <cell r="KE290">
            <v>49655</v>
          </cell>
          <cell r="KF290">
            <v>24830</v>
          </cell>
          <cell r="KG290">
            <v>31320</v>
          </cell>
          <cell r="KH290">
            <v>25096</v>
          </cell>
          <cell r="KI290">
            <v>48908</v>
          </cell>
          <cell r="KJ290">
            <v>35876</v>
          </cell>
          <cell r="KK290">
            <v>25936</v>
          </cell>
          <cell r="KL290">
            <v>27270</v>
          </cell>
          <cell r="KM290">
            <v>26936</v>
          </cell>
          <cell r="KN290">
            <v>30194</v>
          </cell>
          <cell r="KO290">
            <v>39379</v>
          </cell>
          <cell r="KP290">
            <v>37734</v>
          </cell>
          <cell r="KQ290">
            <v>48136</v>
          </cell>
          <cell r="KR290">
            <v>20190</v>
          </cell>
          <cell r="KS290">
            <v>22528</v>
          </cell>
          <cell r="KT290">
            <v>25380</v>
          </cell>
          <cell r="KU290">
            <v>25920</v>
          </cell>
          <cell r="KV290">
            <v>25805</v>
          </cell>
          <cell r="KW290">
            <v>24602</v>
          </cell>
          <cell r="KX290">
            <v>20757</v>
          </cell>
          <cell r="KY290">
            <v>24919</v>
          </cell>
          <cell r="KZ290">
            <v>39518</v>
          </cell>
          <cell r="LA290">
            <v>28316</v>
          </cell>
          <cell r="LB290">
            <v>49747</v>
          </cell>
          <cell r="LC290">
            <v>31094</v>
          </cell>
          <cell r="LD290">
            <v>26913</v>
          </cell>
          <cell r="LE290">
            <v>20524</v>
          </cell>
          <cell r="LF290">
            <v>14041</v>
          </cell>
          <cell r="LG290">
            <v>20659</v>
          </cell>
          <cell r="LH290">
            <v>23395</v>
          </cell>
          <cell r="LI290">
            <v>16993</v>
          </cell>
          <cell r="LK290">
            <v>28389</v>
          </cell>
          <cell r="LL290">
            <v>25579</v>
          </cell>
          <cell r="LM290">
            <v>16585</v>
          </cell>
          <cell r="LN290">
            <v>20757</v>
          </cell>
          <cell r="LO290">
            <v>34759</v>
          </cell>
          <cell r="LP290">
            <v>23816</v>
          </cell>
          <cell r="LQ290">
            <v>16857</v>
          </cell>
          <cell r="LR290">
            <v>12771</v>
          </cell>
          <cell r="LS290">
            <v>29559</v>
          </cell>
          <cell r="LT290">
            <v>13037</v>
          </cell>
          <cell r="LU290">
            <v>17134</v>
          </cell>
          <cell r="LV290">
            <v>19630</v>
          </cell>
          <cell r="LW290">
            <v>16077</v>
          </cell>
          <cell r="LX290">
            <v>13375</v>
          </cell>
          <cell r="LY290">
            <v>16024</v>
          </cell>
          <cell r="LZ290">
            <v>20596</v>
          </cell>
          <cell r="MA290">
            <v>20005</v>
          </cell>
          <cell r="MB290">
            <v>13979</v>
          </cell>
          <cell r="MC290">
            <v>17009</v>
          </cell>
          <cell r="MD290">
            <v>11427</v>
          </cell>
          <cell r="ME290">
            <v>12921</v>
          </cell>
          <cell r="MF290">
            <v>23959</v>
          </cell>
          <cell r="MG290">
            <v>19817</v>
          </cell>
          <cell r="MH290">
            <v>20507</v>
          </cell>
          <cell r="MI290">
            <v>81638</v>
          </cell>
          <cell r="MJ290">
            <v>59019</v>
          </cell>
          <cell r="MK290">
            <v>25770</v>
          </cell>
          <cell r="ML290">
            <v>28523</v>
          </cell>
          <cell r="MM290">
            <v>33386</v>
          </cell>
          <cell r="MN290">
            <v>36145</v>
          </cell>
          <cell r="MO290">
            <v>33579</v>
          </cell>
          <cell r="MP290">
            <v>25137</v>
          </cell>
          <cell r="MQ290">
            <v>60066</v>
          </cell>
          <cell r="MR290">
            <v>58470</v>
          </cell>
          <cell r="MS290">
            <v>110241</v>
          </cell>
          <cell r="MT290">
            <v>29456</v>
          </cell>
          <cell r="MU290">
            <v>83273</v>
          </cell>
          <cell r="MV290">
            <v>80874</v>
          </cell>
          <cell r="MW290">
            <v>29341</v>
          </cell>
          <cell r="MX290">
            <v>26371</v>
          </cell>
          <cell r="MY290">
            <v>53220</v>
          </cell>
          <cell r="MZ290">
            <v>31519</v>
          </cell>
          <cell r="NA290">
            <v>25659</v>
          </cell>
          <cell r="NB290">
            <v>23077</v>
          </cell>
          <cell r="NC290">
            <v>18151</v>
          </cell>
          <cell r="ND290">
            <v>31496</v>
          </cell>
          <cell r="NE290">
            <v>19949</v>
          </cell>
          <cell r="NF290">
            <v>25135</v>
          </cell>
          <cell r="NG290">
            <v>25156</v>
          </cell>
          <cell r="NH290">
            <v>41106</v>
          </cell>
          <cell r="NI290">
            <v>26798</v>
          </cell>
          <cell r="NJ290">
            <v>35411</v>
          </cell>
          <cell r="NK290">
            <v>43011</v>
          </cell>
          <cell r="NL290">
            <v>39407</v>
          </cell>
          <cell r="NM290">
            <v>37575</v>
          </cell>
          <cell r="NN290">
            <v>38189</v>
          </cell>
          <cell r="NO290">
            <v>44408</v>
          </cell>
          <cell r="NP290">
            <v>66515</v>
          </cell>
          <cell r="NQ290">
            <v>108296</v>
          </cell>
          <cell r="NR290">
            <v>46492</v>
          </cell>
          <cell r="NS290">
            <v>39168</v>
          </cell>
          <cell r="NT290">
            <v>64312</v>
          </cell>
          <cell r="NU290">
            <v>55396</v>
          </cell>
          <cell r="NV290">
            <v>75102</v>
          </cell>
          <cell r="NW290">
            <v>82288</v>
          </cell>
          <cell r="NX290">
            <v>66135</v>
          </cell>
          <cell r="NY290">
            <v>62010</v>
          </cell>
          <cell r="NZ290">
            <v>54943</v>
          </cell>
          <cell r="OA290">
            <v>71903</v>
          </cell>
          <cell r="OB290">
            <v>56999</v>
          </cell>
          <cell r="OC290">
            <v>49090</v>
          </cell>
          <cell r="OD290">
            <v>44995</v>
          </cell>
          <cell r="OE290">
            <v>48850</v>
          </cell>
          <cell r="OF290">
            <v>75671</v>
          </cell>
          <cell r="OG290">
            <v>72941</v>
          </cell>
          <cell r="OH290">
            <v>56853</v>
          </cell>
          <cell r="OI290">
            <v>72585</v>
          </cell>
          <cell r="OJ290">
            <v>51558</v>
          </cell>
          <cell r="OK290">
            <v>86590</v>
          </cell>
          <cell r="OL290">
            <v>54124</v>
          </cell>
          <cell r="OM290">
            <v>19872</v>
          </cell>
        </row>
      </sheetData>
      <sheetData sheetId="24"/>
      <sheetData sheetId="25">
        <row r="290"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>
            <v>0.112</v>
          </cell>
          <cell r="EE290">
            <v>0.27753</v>
          </cell>
          <cell r="EF290">
            <v>0.29249999999999998</v>
          </cell>
          <cell r="EG290"/>
          <cell r="EH290">
            <v>5.62E-2</v>
          </cell>
          <cell r="EI290">
            <v>8.0000000000000002E-3</v>
          </cell>
          <cell r="EJ290">
            <v>1.19567</v>
          </cell>
          <cell r="EK290">
            <v>3.725838</v>
          </cell>
          <cell r="EL290">
            <v>6.3945629999999998</v>
          </cell>
          <cell r="EM290">
            <v>7.0074800000000002</v>
          </cell>
          <cell r="EN290">
            <v>1.0516559999999999</v>
          </cell>
          <cell r="EO290">
            <v>0.47269899999999998</v>
          </cell>
          <cell r="EP290">
            <v>0.23252</v>
          </cell>
          <cell r="EQ290">
            <v>2.217409</v>
          </cell>
          <cell r="ER290"/>
          <cell r="ES290">
            <v>5.7000000000000002E-2</v>
          </cell>
          <cell r="ET290">
            <v>0.13868</v>
          </cell>
          <cell r="EU290"/>
          <cell r="EV290">
            <v>6.0000000000000001E-3</v>
          </cell>
          <cell r="EW290">
            <v>0.10845</v>
          </cell>
          <cell r="EX290"/>
          <cell r="EY290">
            <v>15.608898</v>
          </cell>
          <cell r="EZ290">
            <v>6.0653280000000001</v>
          </cell>
          <cell r="FA290">
            <v>1.08945</v>
          </cell>
          <cell r="FB290">
            <v>1.4285410000000001</v>
          </cell>
          <cell r="FC290">
            <v>4.0949799999999996</v>
          </cell>
          <cell r="FD290">
            <v>3.28789</v>
          </cell>
          <cell r="FE290">
            <v>0.99353000000000002</v>
          </cell>
          <cell r="FF290">
            <v>7.9640000000000002E-2</v>
          </cell>
          <cell r="FG290">
            <v>3.9399999999999998E-2</v>
          </cell>
          <cell r="FH290">
            <v>1.792729</v>
          </cell>
          <cell r="FI290">
            <v>9.0813229999999994</v>
          </cell>
          <cell r="FJ290">
            <v>13.840431000000001</v>
          </cell>
          <cell r="FK290">
            <v>14.839207</v>
          </cell>
          <cell r="FL290">
            <v>22.510914</v>
          </cell>
          <cell r="FM290">
            <v>9.1107650000000007</v>
          </cell>
          <cell r="FN290">
            <v>2.665035</v>
          </cell>
          <cell r="FO290">
            <v>1.7897719999999999</v>
          </cell>
          <cell r="FP290">
            <v>4.2183450000000002</v>
          </cell>
          <cell r="FQ290">
            <v>9.0200000000000002E-2</v>
          </cell>
          <cell r="FR290">
            <v>0.28404800000000002</v>
          </cell>
          <cell r="FS290">
            <v>0.831071</v>
          </cell>
          <cell r="FT290">
            <v>1.38985</v>
          </cell>
          <cell r="FU290">
            <v>12.287747</v>
          </cell>
          <cell r="FV290">
            <v>89.807901000000001</v>
          </cell>
          <cell r="FW290">
            <v>26.121905999999999</v>
          </cell>
          <cell r="FX290">
            <v>20.425934000000002</v>
          </cell>
          <cell r="FY290">
            <v>23.46293</v>
          </cell>
          <cell r="FZ290">
            <v>7.6255499999999996</v>
          </cell>
          <cell r="GA290"/>
          <cell r="GB290">
            <v>3.0782400000000001</v>
          </cell>
          <cell r="GC290">
            <v>2.7577090000000002</v>
          </cell>
          <cell r="GD290"/>
          <cell r="GE290"/>
          <cell r="GF290">
            <v>7.6232889999999998</v>
          </cell>
          <cell r="GG290">
            <v>108.70394899999999</v>
          </cell>
          <cell r="GH290">
            <v>157.19791799999999</v>
          </cell>
          <cell r="GI290">
            <v>99.707434000000006</v>
          </cell>
          <cell r="GJ290">
            <v>63.182001</v>
          </cell>
          <cell r="GK290">
            <v>20.822257</v>
          </cell>
          <cell r="GL290">
            <v>21.130710000000001</v>
          </cell>
          <cell r="GM290">
            <v>2.8641450000000002</v>
          </cell>
          <cell r="GN290">
            <v>1.7112860000000001</v>
          </cell>
          <cell r="GO290">
            <v>2.4112429999999998</v>
          </cell>
          <cell r="GP290">
            <v>0.77847200000000005</v>
          </cell>
          <cell r="GQ290">
            <v>8.1860000000000002E-2</v>
          </cell>
          <cell r="GR290">
            <v>61.211444999999998</v>
          </cell>
          <cell r="GS290">
            <v>304.55920900000001</v>
          </cell>
          <cell r="GT290">
            <v>175.79770300000001</v>
          </cell>
          <cell r="GU290">
            <v>222.44394399999999</v>
          </cell>
          <cell r="GV290">
            <v>93.927936000000003</v>
          </cell>
          <cell r="GW290">
            <v>23.042535999999998</v>
          </cell>
          <cell r="GX290">
            <v>14.146834999999999</v>
          </cell>
          <cell r="GY290">
            <v>1.2720210000000001</v>
          </cell>
          <cell r="GZ290">
            <v>7.4837999999999996</v>
          </cell>
          <cell r="HA290">
            <v>1.1275599999999999</v>
          </cell>
          <cell r="HB290">
            <v>1.1817569999999999</v>
          </cell>
          <cell r="HC290"/>
          <cell r="HD290">
            <v>132.79316700000001</v>
          </cell>
          <cell r="HE290">
            <v>500.20096999999998</v>
          </cell>
          <cell r="HF290">
            <v>483.89331700000002</v>
          </cell>
          <cell r="HG290">
            <v>521.71531400000003</v>
          </cell>
          <cell r="HH290">
            <v>372.083823</v>
          </cell>
          <cell r="HI290">
            <v>351.16394400000001</v>
          </cell>
          <cell r="HJ290">
            <v>96.097724999999997</v>
          </cell>
          <cell r="HK290">
            <v>90.475752999999997</v>
          </cell>
          <cell r="HL290">
            <v>48.437779999999997</v>
          </cell>
          <cell r="HM290">
            <v>18.272780999999998</v>
          </cell>
          <cell r="HN290">
            <v>15.414584</v>
          </cell>
          <cell r="HO290">
            <v>5.9515520000000004</v>
          </cell>
          <cell r="HP290">
            <v>40.982742000000002</v>
          </cell>
          <cell r="HQ290">
            <v>297.98949299999998</v>
          </cell>
          <cell r="HR290">
            <v>299.883239</v>
          </cell>
          <cell r="HS290">
            <v>396.09672599999999</v>
          </cell>
          <cell r="HT290">
            <v>368.59889099999998</v>
          </cell>
          <cell r="HU290">
            <v>177.90175300000001</v>
          </cell>
          <cell r="HV290">
            <v>37.994799999999998</v>
          </cell>
          <cell r="HW290">
            <v>62.140675999999999</v>
          </cell>
          <cell r="HX290">
            <v>54.587600999999999</v>
          </cell>
          <cell r="HY290">
            <v>23.435611000000002</v>
          </cell>
          <cell r="HZ290">
            <v>23.382607</v>
          </cell>
          <cell r="IA290">
            <v>5.8932260000000003</v>
          </cell>
          <cell r="IB290">
            <v>79.376751999999996</v>
          </cell>
          <cell r="IC290">
            <v>365.66546599999998</v>
          </cell>
          <cell r="ID290">
            <v>314.86069400000002</v>
          </cell>
          <cell r="IE290">
            <v>215.595753</v>
          </cell>
          <cell r="IF290">
            <v>243.462976</v>
          </cell>
          <cell r="IG290">
            <v>82.441147000000001</v>
          </cell>
          <cell r="IH290">
            <v>51.512549999999997</v>
          </cell>
          <cell r="II290">
            <v>33.677079999999997</v>
          </cell>
          <cell r="IJ290">
            <v>13.879564</v>
          </cell>
          <cell r="IK290">
            <v>3.9344999999999999</v>
          </cell>
          <cell r="IL290">
            <v>7.3096300000000003</v>
          </cell>
          <cell r="IM290">
            <v>4.4569729999999996</v>
          </cell>
          <cell r="IN290">
            <v>17.921903</v>
          </cell>
          <cell r="IO290">
            <v>165.91470100000001</v>
          </cell>
          <cell r="IP290">
            <v>275.88337200000001</v>
          </cell>
          <cell r="IQ290">
            <v>129.302481</v>
          </cell>
          <cell r="IR290">
            <v>191.81210999999999</v>
          </cell>
          <cell r="IS290">
            <v>115.13273700000001</v>
          </cell>
          <cell r="IT290">
            <v>62.246091999999997</v>
          </cell>
          <cell r="IU290">
            <v>32.135356999999999</v>
          </cell>
          <cell r="IV290">
            <v>53.444892000000003</v>
          </cell>
          <cell r="IW290">
            <v>55.340507000000002</v>
          </cell>
          <cell r="IX290">
            <v>67.110391000000007</v>
          </cell>
          <cell r="IY290">
            <v>41.754285000000003</v>
          </cell>
          <cell r="IZ290">
            <v>49.395755000000001</v>
          </cell>
          <cell r="JA290">
            <v>204.11592899999999</v>
          </cell>
          <cell r="JB290">
            <v>311.97298699999999</v>
          </cell>
          <cell r="JC290">
            <v>260.24398400000001</v>
          </cell>
          <cell r="JD290">
            <v>38.019247</v>
          </cell>
          <cell r="JE290">
            <v>91.050331999999997</v>
          </cell>
          <cell r="JF290">
            <v>140.39496800000001</v>
          </cell>
          <cell r="JG290">
            <v>99.985676999999995</v>
          </cell>
          <cell r="JH290">
            <v>9.8560820000000007</v>
          </cell>
          <cell r="JI290">
            <v>17.198224</v>
          </cell>
          <cell r="JJ290">
            <v>9.5362969999999994</v>
          </cell>
          <cell r="JK290">
            <v>6.4333929999999997</v>
          </cell>
          <cell r="JL290">
            <v>216.31222299999999</v>
          </cell>
          <cell r="JM290">
            <v>596.28277500000002</v>
          </cell>
          <cell r="JN290">
            <v>472.21963499999998</v>
          </cell>
          <cell r="JO290">
            <v>519.39842199999998</v>
          </cell>
          <cell r="JP290">
            <v>147.2329</v>
          </cell>
          <cell r="JQ290">
            <v>111.848135</v>
          </cell>
          <cell r="JR290">
            <v>72.488781000000003</v>
          </cell>
          <cell r="JS290">
            <v>58.492516000000002</v>
          </cell>
          <cell r="JT290">
            <v>11.165679000000001</v>
          </cell>
          <cell r="JU290">
            <v>18.727181999999999</v>
          </cell>
          <cell r="JV290">
            <v>11.913762</v>
          </cell>
          <cell r="JW290">
            <v>6.7171320000000003</v>
          </cell>
          <cell r="JX290">
            <v>300.50865700000003</v>
          </cell>
          <cell r="JY290">
            <v>504.88615600000003</v>
          </cell>
          <cell r="JZ290">
            <v>417.24449600000003</v>
          </cell>
          <cell r="KA290">
            <v>344.38024899999999</v>
          </cell>
          <cell r="KB290">
            <v>150.109151</v>
          </cell>
          <cell r="KC290">
            <v>140.02865700000001</v>
          </cell>
          <cell r="KD290">
            <v>75.624942000000004</v>
          </cell>
          <cell r="KE290">
            <v>7.2627730000000001</v>
          </cell>
          <cell r="KF290">
            <v>5.8675069999999998</v>
          </cell>
          <cell r="KG290">
            <v>11.323216</v>
          </cell>
          <cell r="KH290">
            <v>3.2384300000000001</v>
          </cell>
          <cell r="KI290">
            <v>2.1187469999999999</v>
          </cell>
          <cell r="KJ290">
            <v>89.66977</v>
          </cell>
          <cell r="KK290">
            <v>514.16794500000003</v>
          </cell>
          <cell r="KL290">
            <v>424.74671599999999</v>
          </cell>
          <cell r="KM290">
            <v>166.69580199999999</v>
          </cell>
          <cell r="KN290">
            <v>85.106820999999997</v>
          </cell>
          <cell r="KO290">
            <v>49.134276999999997</v>
          </cell>
          <cell r="KP290">
            <v>8.8561530000000008</v>
          </cell>
          <cell r="KQ290">
            <v>24.948252</v>
          </cell>
          <cell r="KR290">
            <v>8.5440039999999993</v>
          </cell>
          <cell r="KS290">
            <v>44.471933</v>
          </cell>
          <cell r="KT290">
            <v>11.127618999999999</v>
          </cell>
          <cell r="KU290">
            <v>9.7962109999999996</v>
          </cell>
          <cell r="KV290">
            <v>61.256452000000003</v>
          </cell>
          <cell r="KW290">
            <v>221.84687</v>
          </cell>
          <cell r="KX290">
            <v>357.95449500000001</v>
          </cell>
          <cell r="KY290">
            <v>137.64856599999999</v>
          </cell>
          <cell r="KZ290">
            <v>31.778625000000002</v>
          </cell>
          <cell r="LA290">
            <v>75.742627999999996</v>
          </cell>
          <cell r="LB290">
            <v>50.636603999999998</v>
          </cell>
          <cell r="LC290">
            <v>14.206916</v>
          </cell>
          <cell r="LD290">
            <v>16.918068000000002</v>
          </cell>
          <cell r="LE290">
            <v>48.865775999999997</v>
          </cell>
          <cell r="LF290">
            <v>6.7229999999999999</v>
          </cell>
          <cell r="LG290">
            <v>9.4784299999999995</v>
          </cell>
          <cell r="LH290">
            <v>122.786047</v>
          </cell>
          <cell r="LI290">
            <v>516.76900599999999</v>
          </cell>
          <cell r="LJ290">
            <v>700.83105399999999</v>
          </cell>
          <cell r="LK290">
            <v>342.03845000000001</v>
          </cell>
          <cell r="LL290">
            <v>162.36274299999999</v>
          </cell>
          <cell r="LM290">
            <v>145.047819</v>
          </cell>
          <cell r="LN290">
            <v>78.545815000000005</v>
          </cell>
          <cell r="LO290">
            <v>5.6806380000000001</v>
          </cell>
          <cell r="LP290">
            <v>10.992179</v>
          </cell>
          <cell r="LQ290">
            <v>7.4455549999999997</v>
          </cell>
          <cell r="LR290">
            <v>11.54135</v>
          </cell>
          <cell r="LS290">
            <v>14.445925000000001</v>
          </cell>
          <cell r="LT290">
            <v>329.37447600000002</v>
          </cell>
          <cell r="LU290">
            <v>656.19309899999996</v>
          </cell>
          <cell r="LV290">
            <v>586.20859700000005</v>
          </cell>
          <cell r="LW290">
            <v>337.55076300000002</v>
          </cell>
          <cell r="LX290">
            <v>324.13368200000002</v>
          </cell>
          <cell r="LY290">
            <v>78.471041999999997</v>
          </cell>
          <cell r="LZ290">
            <v>150.00389300000001</v>
          </cell>
          <cell r="MA290">
            <v>8.0348199999999999</v>
          </cell>
          <cell r="MB290">
            <v>11.187122</v>
          </cell>
          <cell r="MC290">
            <v>4.9850700000000003</v>
          </cell>
          <cell r="MD290">
            <v>4.2324289999999998</v>
          </cell>
          <cell r="ME290">
            <v>2.4910239999999999</v>
          </cell>
          <cell r="MF290">
            <v>487.138307</v>
          </cell>
          <cell r="MG290">
            <v>871.25376100000005</v>
          </cell>
          <cell r="MH290">
            <v>714.40836100000001</v>
          </cell>
          <cell r="MI290">
            <v>587.85937100000001</v>
          </cell>
          <cell r="MJ290">
            <v>232.93022099999999</v>
          </cell>
          <cell r="MK290">
            <v>84.850555</v>
          </cell>
          <cell r="ML290">
            <v>2.4699149999999999</v>
          </cell>
          <cell r="MM290">
            <v>2.21902</v>
          </cell>
          <cell r="MN290">
            <v>2.2774999999999999</v>
          </cell>
          <cell r="MO290">
            <v>5.4356799999999996</v>
          </cell>
          <cell r="MP290">
            <v>1.2759720000000001</v>
          </cell>
          <cell r="MQ290">
            <v>4.1355199999999996</v>
          </cell>
          <cell r="MR290">
            <v>182.849998</v>
          </cell>
          <cell r="MS290">
            <v>879.68314699999996</v>
          </cell>
          <cell r="MT290">
            <v>546.21321899999998</v>
          </cell>
          <cell r="MU290">
            <v>315.57686999999999</v>
          </cell>
          <cell r="MV290">
            <v>276.30592999999999</v>
          </cell>
          <cell r="MW290">
            <v>164.04272599999999</v>
          </cell>
          <cell r="MX290">
            <v>11.034000000000001</v>
          </cell>
          <cell r="MY290">
            <v>3.3559999999999999</v>
          </cell>
          <cell r="MZ290">
            <v>12.586</v>
          </cell>
          <cell r="NA290">
            <v>2.5329999999999999</v>
          </cell>
          <cell r="NB290">
            <v>1.425</v>
          </cell>
          <cell r="NC290">
            <v>0.376</v>
          </cell>
          <cell r="ND290">
            <v>52.018999999999998</v>
          </cell>
        </row>
      </sheetData>
      <sheetData sheetId="26"/>
      <sheetData sheetId="27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/>
          <cell r="GJ290"/>
          <cell r="GK290"/>
          <cell r="GL290"/>
          <cell r="GM290"/>
          <cell r="GN290"/>
          <cell r="GO290"/>
          <cell r="GP290"/>
          <cell r="GQ290"/>
          <cell r="GR290"/>
          <cell r="GS290"/>
          <cell r="GT290">
            <v>0.17018</v>
          </cell>
          <cell r="GU290"/>
          <cell r="GV290">
            <v>5.8349999999999999E-2</v>
          </cell>
          <cell r="GW290">
            <v>0.82952999999999999</v>
          </cell>
          <cell r="GX290">
            <v>3.6206499999999999</v>
          </cell>
          <cell r="GY290">
            <v>15.403274</v>
          </cell>
          <cell r="GZ290">
            <v>8.6002200000000002</v>
          </cell>
          <cell r="HA290">
            <v>1.53952</v>
          </cell>
          <cell r="HB290">
            <v>1.0535600000000001</v>
          </cell>
          <cell r="HC290">
            <v>2.9609200000000002</v>
          </cell>
          <cell r="HD290">
            <v>1.79132</v>
          </cell>
          <cell r="HE290">
            <v>0.16325000000000001</v>
          </cell>
          <cell r="HF290">
            <v>9.7549999999999998E-2</v>
          </cell>
          <cell r="HG290"/>
          <cell r="HH290">
            <v>0.14394999999999999</v>
          </cell>
          <cell r="HI290">
            <v>1.5535E-2</v>
          </cell>
          <cell r="HJ290">
            <v>0.64570000000000005</v>
          </cell>
          <cell r="HK290">
            <v>0.79496999999999995</v>
          </cell>
          <cell r="HL290"/>
          <cell r="HM290"/>
          <cell r="HN290"/>
          <cell r="HO290">
            <v>3.95E-2</v>
          </cell>
          <cell r="HP290">
            <v>4.3277999999999997E-2</v>
          </cell>
          <cell r="HQ290">
            <v>3.95E-2</v>
          </cell>
          <cell r="HR290"/>
          <cell r="HS290"/>
          <cell r="HT290"/>
          <cell r="HU290">
            <v>0.16718</v>
          </cell>
          <cell r="HV290"/>
          <cell r="HW290">
            <v>5.6989999999999999E-2</v>
          </cell>
          <cell r="HX290"/>
          <cell r="HY290"/>
          <cell r="HZ290">
            <v>0.10783</v>
          </cell>
          <cell r="IA290">
            <v>8.2629999999999995E-2</v>
          </cell>
          <cell r="IB290">
            <v>5.8229999999999997E-2</v>
          </cell>
          <cell r="IC290"/>
          <cell r="ID290"/>
          <cell r="IE290"/>
          <cell r="IF290"/>
          <cell r="IG290"/>
          <cell r="IH290">
            <v>5.3322399999999996</v>
          </cell>
          <cell r="II290">
            <v>8.6434099999999994</v>
          </cell>
          <cell r="IJ290">
            <v>1.0788599999999999</v>
          </cell>
          <cell r="IK290"/>
          <cell r="IL290"/>
          <cell r="IM290"/>
          <cell r="IN290"/>
          <cell r="IO290"/>
          <cell r="IP290"/>
          <cell r="IQ290"/>
          <cell r="IR290">
            <v>0.35099999999999998</v>
          </cell>
          <cell r="IS290"/>
          <cell r="IT290">
            <v>0.70230000000000004</v>
          </cell>
          <cell r="IU290">
            <v>0.27041599999999999</v>
          </cell>
          <cell r="IV290">
            <v>0.23577000000000001</v>
          </cell>
          <cell r="IW290">
            <v>8.0717999999999998E-2</v>
          </cell>
          <cell r="IX290">
            <v>0.87231999999999998</v>
          </cell>
          <cell r="IY290"/>
          <cell r="IZ290">
            <v>5.7049999999999997E-2</v>
          </cell>
          <cell r="JA290"/>
          <cell r="JB290"/>
          <cell r="JC290"/>
          <cell r="JD290"/>
          <cell r="JE290">
            <v>2.74817</v>
          </cell>
          <cell r="JF290">
            <v>15.609450000000001</v>
          </cell>
          <cell r="JG290">
            <v>14.766095999999999</v>
          </cell>
          <cell r="JH290">
            <v>12.839257</v>
          </cell>
          <cell r="JI290">
            <v>7.2493600000000002</v>
          </cell>
          <cell r="JJ290">
            <v>6.1890099999999997</v>
          </cell>
          <cell r="JK290">
            <v>4.5271999999999997</v>
          </cell>
          <cell r="JL290">
            <v>7.6641500000000002</v>
          </cell>
          <cell r="JM290">
            <v>1.17625</v>
          </cell>
          <cell r="JN290"/>
          <cell r="JO290">
            <v>1.4192800000000001</v>
          </cell>
          <cell r="JP290">
            <v>9.5899999999999999E-2</v>
          </cell>
          <cell r="JQ290">
            <v>4.49817</v>
          </cell>
          <cell r="JR290">
            <v>31.409879</v>
          </cell>
          <cell r="JS290">
            <v>35.499077999999997</v>
          </cell>
          <cell r="JT290">
            <v>17.574670000000001</v>
          </cell>
          <cell r="JU290">
            <v>6.6986129999999999</v>
          </cell>
          <cell r="JV290">
            <v>4.6859099999999998</v>
          </cell>
          <cell r="JW290">
            <v>17.257169999999999</v>
          </cell>
          <cell r="JX290">
            <v>8.5396400000000003</v>
          </cell>
          <cell r="JY290">
            <v>1.3551500000000001</v>
          </cell>
          <cell r="JZ290">
            <v>0.97306999999999999</v>
          </cell>
          <cell r="KA290">
            <v>1.3880600000000001</v>
          </cell>
          <cell r="KB290">
            <v>1.97465</v>
          </cell>
          <cell r="KC290">
            <v>11.119748</v>
          </cell>
          <cell r="KD290">
            <v>35.592796999999997</v>
          </cell>
          <cell r="KE290">
            <v>54.212108999999998</v>
          </cell>
          <cell r="KF290">
            <v>13.499779999999999</v>
          </cell>
          <cell r="KG290">
            <v>6.8064299999999998</v>
          </cell>
          <cell r="KH290">
            <v>12.244339999999999</v>
          </cell>
          <cell r="KI290">
            <v>16.394400000000001</v>
          </cell>
          <cell r="KJ290">
            <v>3.9983629999999999</v>
          </cell>
          <cell r="KK290">
            <v>3.1354899999999999</v>
          </cell>
          <cell r="KL290">
            <v>9.5650150000000007</v>
          </cell>
          <cell r="KM290">
            <v>2.6090800000000001</v>
          </cell>
          <cell r="KN290">
            <v>0.98080000000000001</v>
          </cell>
          <cell r="KO290">
            <v>0.87748000000000004</v>
          </cell>
          <cell r="KP290">
            <v>29.860330000000001</v>
          </cell>
          <cell r="KQ290">
            <v>22.731344</v>
          </cell>
          <cell r="KR290">
            <v>5.6673600000000004</v>
          </cell>
          <cell r="KS290">
            <v>6.7873510000000001</v>
          </cell>
          <cell r="KT290">
            <v>4.5868900000000004</v>
          </cell>
          <cell r="KU290">
            <v>2.4557099999999998</v>
          </cell>
          <cell r="KV290">
            <v>2.2293699999999999</v>
          </cell>
          <cell r="KW290">
            <v>1.1926600000000001</v>
          </cell>
          <cell r="KX290">
            <v>0.51693999999999996</v>
          </cell>
          <cell r="KY290">
            <v>0.30337999999999998</v>
          </cell>
          <cell r="KZ290">
            <v>0.12096999999999999</v>
          </cell>
          <cell r="LA290">
            <v>3.1058400000000002</v>
          </cell>
          <cell r="LB290">
            <v>22.891469000000001</v>
          </cell>
          <cell r="LC290">
            <v>21.347740000000002</v>
          </cell>
          <cell r="LD290">
            <v>17.163209999999999</v>
          </cell>
          <cell r="LE290">
            <v>1.0718399999999999</v>
          </cell>
          <cell r="LF290">
            <v>1.15286</v>
          </cell>
          <cell r="LG290">
            <v>0.68881999999999999</v>
          </cell>
          <cell r="LH290">
            <v>0.53835999999999995</v>
          </cell>
          <cell r="LI290">
            <v>1.00353</v>
          </cell>
          <cell r="LJ290">
            <v>0.13200000000000001</v>
          </cell>
          <cell r="LK290">
            <v>0.78556000000000004</v>
          </cell>
          <cell r="LL290">
            <v>9.6280000000000004E-2</v>
          </cell>
          <cell r="LM290">
            <v>4.8715299999999999</v>
          </cell>
          <cell r="LN290">
            <v>53.580469999999998</v>
          </cell>
          <cell r="LO290">
            <v>54.212722999999997</v>
          </cell>
          <cell r="LP290">
            <v>21.328206999999999</v>
          </cell>
          <cell r="LQ290">
            <v>1.3224400000000001</v>
          </cell>
          <cell r="LR290">
            <v>12.310784999999999</v>
          </cell>
          <cell r="LS290">
            <v>4.7810750000000004</v>
          </cell>
          <cell r="LT290">
            <v>0.374</v>
          </cell>
          <cell r="LU290">
            <v>0.17499999999999999</v>
          </cell>
          <cell r="LV290">
            <v>0.17599999999999999</v>
          </cell>
          <cell r="LW290">
            <v>0.72958000000000001</v>
          </cell>
          <cell r="LX290">
            <v>5.8999999999999997E-2</v>
          </cell>
          <cell r="LY290">
            <v>10.06936</v>
          </cell>
          <cell r="LZ290">
            <v>77.598789999999994</v>
          </cell>
          <cell r="MA290">
            <v>61.083010000000002</v>
          </cell>
          <cell r="MB290">
            <v>18.125689999999999</v>
          </cell>
          <cell r="MC290">
            <v>4.6434499999999996</v>
          </cell>
          <cell r="MD290">
            <v>6.4000000000000001E-2</v>
          </cell>
          <cell r="ME290">
            <v>6.8212700000000002</v>
          </cell>
          <cell r="MF290">
            <v>12.6473</v>
          </cell>
          <cell r="MG290">
            <v>4.1086999999999998</v>
          </cell>
          <cell r="MH290">
            <v>0.39579999999999999</v>
          </cell>
          <cell r="MI290">
            <v>0.22</v>
          </cell>
          <cell r="MJ290">
            <v>0.23400000000000001</v>
          </cell>
          <cell r="MK290">
            <v>3.6692</v>
          </cell>
          <cell r="ML290">
            <v>42.989944000000001</v>
          </cell>
          <cell r="MM290">
            <v>43.904893000000001</v>
          </cell>
          <cell r="MN290">
            <v>21.110399999999998</v>
          </cell>
          <cell r="MO290">
            <v>4.5013300000000003</v>
          </cell>
          <cell r="MP290">
            <v>3.49085</v>
          </cell>
          <cell r="MQ290">
            <v>5.5702449999999999</v>
          </cell>
          <cell r="MR290">
            <v>0.40975</v>
          </cell>
        </row>
      </sheetData>
      <sheetData sheetId="28"/>
      <sheetData sheetId="29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/>
          <cell r="GJ290"/>
          <cell r="GK290"/>
          <cell r="GL290"/>
          <cell r="GM290"/>
          <cell r="GN290"/>
          <cell r="GO290"/>
          <cell r="GP290"/>
          <cell r="GQ290">
            <v>0.40176000000000001</v>
          </cell>
          <cell r="GR290">
            <v>0.44973999999999997</v>
          </cell>
          <cell r="GS290">
            <v>0.38895999999999997</v>
          </cell>
          <cell r="GT290">
            <v>0.87456</v>
          </cell>
          <cell r="GU290"/>
          <cell r="GV290">
            <v>2.342E-2</v>
          </cell>
          <cell r="GW290">
            <v>2.8664299999999998</v>
          </cell>
          <cell r="GX290">
            <v>10.77998</v>
          </cell>
          <cell r="GY290">
            <v>9.1112490000000008</v>
          </cell>
          <cell r="GZ290">
            <v>6.456607</v>
          </cell>
          <cell r="HA290">
            <v>2.8300999999999998</v>
          </cell>
          <cell r="HB290">
            <v>1.0793299999999999</v>
          </cell>
          <cell r="HC290">
            <v>0.22262000000000001</v>
          </cell>
          <cell r="HD290">
            <v>3.4000000000000002E-2</v>
          </cell>
          <cell r="HE290">
            <v>6.8792000000000006E-2</v>
          </cell>
          <cell r="HF290">
            <v>0.27331899999999998</v>
          </cell>
          <cell r="HG290">
            <v>0.647644</v>
          </cell>
          <cell r="HH290">
            <v>2.0597699999999999</v>
          </cell>
          <cell r="HI290">
            <v>0.4602</v>
          </cell>
          <cell r="HJ290">
            <v>0.50109999999999999</v>
          </cell>
          <cell r="HK290">
            <v>0.32351000000000002</v>
          </cell>
          <cell r="HL290">
            <v>0.15634999999999999</v>
          </cell>
          <cell r="HM290">
            <v>2.8200000000000002E-4</v>
          </cell>
          <cell r="HN290"/>
          <cell r="HO290">
            <v>1.5579999999999999E-3</v>
          </cell>
          <cell r="HP290">
            <v>9.3499999999999996E-4</v>
          </cell>
          <cell r="HQ290">
            <v>1.864E-3</v>
          </cell>
          <cell r="HR290">
            <v>2.153E-3</v>
          </cell>
          <cell r="HS290">
            <v>2.0198000000000001E-2</v>
          </cell>
          <cell r="HT290">
            <v>2.4093E-2</v>
          </cell>
          <cell r="HU290">
            <v>6.8529000000000007E-2</v>
          </cell>
          <cell r="HV290">
            <v>0.12229</v>
          </cell>
          <cell r="HW290"/>
          <cell r="HX290">
            <v>1.085E-3</v>
          </cell>
          <cell r="HY290">
            <v>1.9266999999999999E-2</v>
          </cell>
          <cell r="HZ290">
            <v>1.493E-3</v>
          </cell>
          <cell r="IA290"/>
          <cell r="IB290">
            <v>2.1413999999999999E-2</v>
          </cell>
          <cell r="IC290"/>
          <cell r="ID290">
            <v>2.3140000000000001E-3</v>
          </cell>
          <cell r="IE290">
            <v>1.15E-4</v>
          </cell>
          <cell r="IF290">
            <v>1.8775E-2</v>
          </cell>
          <cell r="IG290"/>
          <cell r="IH290">
            <v>2.1141179999999999</v>
          </cell>
          <cell r="II290">
            <v>6.2545700000000002</v>
          </cell>
          <cell r="IJ290">
            <v>2.1982499999999998</v>
          </cell>
          <cell r="IK290">
            <v>0.30068800000000001</v>
          </cell>
          <cell r="IL290">
            <v>1.2481420000000001</v>
          </cell>
          <cell r="IM290">
            <v>1.1638660000000001</v>
          </cell>
          <cell r="IN290">
            <v>7.4999999999999993E-5</v>
          </cell>
          <cell r="IO290">
            <v>2.4437E-2</v>
          </cell>
          <cell r="IP290">
            <v>4.5000000000000003E-5</v>
          </cell>
          <cell r="IQ290">
            <v>6.5060000000000007E-2</v>
          </cell>
          <cell r="IR290">
            <v>0.17504</v>
          </cell>
          <cell r="IS290">
            <v>9.0000000000000006E-5</v>
          </cell>
          <cell r="IT290">
            <v>0.34473399999999998</v>
          </cell>
          <cell r="IU290">
            <v>2.8397809999999999</v>
          </cell>
          <cell r="IV290">
            <v>0.21662000000000001</v>
          </cell>
          <cell r="IW290"/>
          <cell r="IX290">
            <v>0.39747900000000003</v>
          </cell>
          <cell r="IY290">
            <v>6.6247E-2</v>
          </cell>
          <cell r="IZ290">
            <v>1.474E-3</v>
          </cell>
          <cell r="JA290">
            <v>1.4239999999999999E-3</v>
          </cell>
          <cell r="JB290"/>
          <cell r="JC290">
            <v>2.0900000000000001E-4</v>
          </cell>
          <cell r="JD290">
            <v>1.457E-3</v>
          </cell>
          <cell r="JE290">
            <v>1.6746000000000001</v>
          </cell>
          <cell r="JF290">
            <v>4.4176650000000004</v>
          </cell>
          <cell r="JG290">
            <v>20.589734</v>
          </cell>
          <cell r="JH290">
            <v>15.526306</v>
          </cell>
          <cell r="JI290">
            <v>4.0302689999999997</v>
          </cell>
          <cell r="JJ290">
            <v>2.5653100000000002</v>
          </cell>
          <cell r="JK290">
            <v>0.13414499999999999</v>
          </cell>
          <cell r="JL290">
            <v>6.4061120000000003</v>
          </cell>
          <cell r="JM290">
            <v>2.9598080000000002</v>
          </cell>
          <cell r="JN290">
            <v>0.54657</v>
          </cell>
          <cell r="JO290">
            <v>0.84509999999999996</v>
          </cell>
          <cell r="JP290">
            <v>4.4499999999999997E-4</v>
          </cell>
          <cell r="JQ290">
            <v>1.3914</v>
          </cell>
          <cell r="JR290">
            <v>18.536529999999999</v>
          </cell>
          <cell r="JS290">
            <v>30.767631000000002</v>
          </cell>
          <cell r="JT290">
            <v>21.195661000000001</v>
          </cell>
          <cell r="JU290">
            <v>9.6558209999999995</v>
          </cell>
          <cell r="JV290">
            <v>7.9344700000000001</v>
          </cell>
          <cell r="JW290">
            <v>5.3202319999999999</v>
          </cell>
          <cell r="JX290">
            <v>10.140093999999999</v>
          </cell>
          <cell r="JY290">
            <v>4.0485889999999998</v>
          </cell>
          <cell r="JZ290">
            <v>0.41121400000000002</v>
          </cell>
          <cell r="KA290">
            <v>0.93703599999999998</v>
          </cell>
          <cell r="KB290">
            <v>1.222718</v>
          </cell>
          <cell r="KC290">
            <v>1.4073800000000001</v>
          </cell>
          <cell r="KD290">
            <v>22.718643</v>
          </cell>
          <cell r="KE290">
            <v>64.455490999999995</v>
          </cell>
          <cell r="KF290">
            <v>16.39556</v>
          </cell>
          <cell r="KG290">
            <v>16.207615000000001</v>
          </cell>
          <cell r="KH290">
            <v>5.4020979999999996</v>
          </cell>
          <cell r="KI290">
            <v>14.514378000000001</v>
          </cell>
          <cell r="KJ290">
            <v>6.756367</v>
          </cell>
          <cell r="KK290">
            <v>2.9696709999999999</v>
          </cell>
          <cell r="KL290">
            <v>1.4671339999999999</v>
          </cell>
          <cell r="KM290">
            <v>1.5898760000000001</v>
          </cell>
          <cell r="KN290">
            <v>1.1469769999999999</v>
          </cell>
          <cell r="KO290">
            <v>0.47707899999999998</v>
          </cell>
          <cell r="KP290">
            <v>24.358132000000001</v>
          </cell>
          <cell r="KQ290">
            <v>15.474553</v>
          </cell>
          <cell r="KR290">
            <v>10.449107</v>
          </cell>
          <cell r="KS290">
            <v>10.753665</v>
          </cell>
          <cell r="KT290">
            <v>2.0107240000000002</v>
          </cell>
          <cell r="KU290">
            <v>1.107696</v>
          </cell>
          <cell r="KV290">
            <v>1.7498769999999999</v>
          </cell>
          <cell r="KW290">
            <v>1.6507099999999999</v>
          </cell>
          <cell r="KX290">
            <v>1.002616</v>
          </cell>
          <cell r="KY290">
            <v>0.41350999999999999</v>
          </cell>
          <cell r="KZ290">
            <v>0.24648</v>
          </cell>
          <cell r="LA290">
            <v>1.8041529999999999</v>
          </cell>
          <cell r="LB290">
            <v>20.279299000000002</v>
          </cell>
          <cell r="LC290">
            <v>25.007275</v>
          </cell>
          <cell r="LD290">
            <v>8.9051960000000001</v>
          </cell>
          <cell r="LE290">
            <v>2.1519020000000002</v>
          </cell>
          <cell r="LF290">
            <v>2.2882E-2</v>
          </cell>
          <cell r="LG290">
            <v>0.68636600000000003</v>
          </cell>
          <cell r="LH290">
            <v>0.53409799999999996</v>
          </cell>
          <cell r="LI290">
            <v>0.184306</v>
          </cell>
          <cell r="LJ290">
            <v>0.20425599999999999</v>
          </cell>
          <cell r="LK290">
            <v>0.121617</v>
          </cell>
          <cell r="LL290">
            <v>2.13E-4</v>
          </cell>
          <cell r="LM290">
            <v>15.784583</v>
          </cell>
          <cell r="LN290">
            <v>27.343288000000001</v>
          </cell>
          <cell r="LO290">
            <v>56.061169999999997</v>
          </cell>
          <cell r="LP290">
            <v>26.130261999999998</v>
          </cell>
          <cell r="LQ290">
            <v>16.046771</v>
          </cell>
          <cell r="LR290">
            <v>1.161794</v>
          </cell>
          <cell r="LS290">
            <v>1.198464</v>
          </cell>
          <cell r="LT290">
            <v>0.31701699999999999</v>
          </cell>
          <cell r="LU290">
            <v>0.206979</v>
          </cell>
          <cell r="LV290">
            <v>0.10444000000000001</v>
          </cell>
          <cell r="LW290">
            <v>0.27437699999999998</v>
          </cell>
          <cell r="LX290">
            <v>0.64883400000000002</v>
          </cell>
          <cell r="LY290">
            <v>2.9969649999999999</v>
          </cell>
          <cell r="LZ290">
            <v>60.031775000000003</v>
          </cell>
          <cell r="MA290">
            <v>64.610080999999994</v>
          </cell>
          <cell r="MB290">
            <v>14.130787</v>
          </cell>
          <cell r="MC290">
            <v>5.4761680000000004</v>
          </cell>
          <cell r="MD290">
            <v>1.0094160000000001</v>
          </cell>
          <cell r="ME290">
            <v>0.11677999999999999</v>
          </cell>
          <cell r="MF290">
            <v>32.671526999999998</v>
          </cell>
          <cell r="MG290">
            <v>2.051688</v>
          </cell>
          <cell r="MH290">
            <v>0.27871899999999999</v>
          </cell>
          <cell r="MI290">
            <v>0.28706599999999999</v>
          </cell>
          <cell r="MJ290">
            <v>0.11899999999999999</v>
          </cell>
          <cell r="MK290">
            <v>4.7930159999999997</v>
          </cell>
          <cell r="ML290">
            <v>35.004531</v>
          </cell>
          <cell r="MM290">
            <v>34.769001000000003</v>
          </cell>
          <cell r="MN290">
            <v>18.531649999999999</v>
          </cell>
          <cell r="MO290">
            <v>6.2284759999999997</v>
          </cell>
          <cell r="MP290">
            <v>2.0339200000000002</v>
          </cell>
          <cell r="MQ290">
            <v>0.20683599999999999</v>
          </cell>
          <cell r="MR290">
            <v>0.16961300000000001</v>
          </cell>
        </row>
      </sheetData>
      <sheetData sheetId="30"/>
      <sheetData sheetId="31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>
            <v>4.5060000000000002</v>
          </cell>
          <cell r="BR290">
            <v>2.4319999999999999</v>
          </cell>
          <cell r="BS290">
            <v>2.6230000000000002</v>
          </cell>
          <cell r="BT290">
            <v>0.56399999999999995</v>
          </cell>
          <cell r="BU290">
            <v>0.60399999999999998</v>
          </cell>
          <cell r="BV290">
            <v>0.625</v>
          </cell>
          <cell r="BW290">
            <v>5.1669999999999998</v>
          </cell>
          <cell r="BX290">
            <v>11.701000000000001</v>
          </cell>
          <cell r="BY290">
            <v>3.1629999999999998</v>
          </cell>
          <cell r="BZ290">
            <v>12.388999999999999</v>
          </cell>
          <cell r="CA290">
            <v>5.734</v>
          </cell>
          <cell r="CB290">
            <v>3.5720000000000001</v>
          </cell>
          <cell r="CC290">
            <v>0.156</v>
          </cell>
          <cell r="CD290">
            <v>3.5790000000000002</v>
          </cell>
          <cell r="CE290">
            <v>2.6749999999999998</v>
          </cell>
          <cell r="CF290">
            <v>0.38400000000000001</v>
          </cell>
          <cell r="CG290">
            <v>0.95699999999999996</v>
          </cell>
          <cell r="CH290"/>
          <cell r="CI290">
            <v>11.379</v>
          </cell>
          <cell r="CJ290">
            <v>6.125</v>
          </cell>
          <cell r="CK290">
            <v>15.73</v>
          </cell>
          <cell r="CL290">
            <v>12.221</v>
          </cell>
          <cell r="CM290">
            <v>7.4610000000000003</v>
          </cell>
          <cell r="CN290">
            <v>3.8460000000000001</v>
          </cell>
          <cell r="CO290">
            <v>1.3320000000000001</v>
          </cell>
          <cell r="CP290">
            <v>1.4E-2</v>
          </cell>
          <cell r="CQ290"/>
          <cell r="CR290">
            <v>0.42199999999999999</v>
          </cell>
          <cell r="CS290">
            <v>0.01</v>
          </cell>
          <cell r="CT290">
            <v>1.7999999999999999E-2</v>
          </cell>
          <cell r="CU290"/>
          <cell r="CV290"/>
          <cell r="CW290">
            <v>1.929</v>
          </cell>
          <cell r="CX290">
            <v>6.7939999999999996</v>
          </cell>
          <cell r="CY290">
            <v>11.28</v>
          </cell>
          <cell r="CZ290">
            <v>10.699</v>
          </cell>
          <cell r="DA290"/>
          <cell r="DB290"/>
          <cell r="DC290">
            <v>1.157</v>
          </cell>
          <cell r="DD290">
            <v>4.8000000000000001E-2</v>
          </cell>
          <cell r="DE290">
            <v>1.0999999999999999E-2</v>
          </cell>
          <cell r="DF290">
            <v>0.53900000000000003</v>
          </cell>
          <cell r="DG290"/>
          <cell r="DH290">
            <v>18.085000000000001</v>
          </cell>
          <cell r="DI290">
            <v>18.254999999999999</v>
          </cell>
          <cell r="DJ290">
            <v>11.879</v>
          </cell>
          <cell r="DK290">
            <v>4.2460000000000004</v>
          </cell>
          <cell r="DL290">
            <v>1.744</v>
          </cell>
          <cell r="DM290">
            <v>4.3999999999999997E-2</v>
          </cell>
          <cell r="DN290"/>
          <cell r="DO290"/>
          <cell r="DP290"/>
          <cell r="DQ290"/>
          <cell r="DR290">
            <v>3.3000000000000002E-2</v>
          </cell>
          <cell r="DS290"/>
          <cell r="DT290">
            <v>9.1530000000000005</v>
          </cell>
          <cell r="DU290">
            <v>9.5180000000000007</v>
          </cell>
          <cell r="DV290">
            <v>5.133</v>
          </cell>
          <cell r="DW290"/>
          <cell r="DX290"/>
          <cell r="DY290">
            <v>0.112</v>
          </cell>
          <cell r="DZ290"/>
          <cell r="EA290"/>
          <cell r="EB290">
            <v>4.8160000000000001E-2</v>
          </cell>
          <cell r="EC290">
            <v>6.0000000000000001E-3</v>
          </cell>
          <cell r="ED290">
            <v>1.61E-2</v>
          </cell>
          <cell r="EE290"/>
          <cell r="EF290">
            <v>3.7323499999999998</v>
          </cell>
          <cell r="EG290">
            <v>7.8921000000000001</v>
          </cell>
          <cell r="EH290">
            <v>5.8974000000000002</v>
          </cell>
          <cell r="EI290">
            <v>0.85834999999999995</v>
          </cell>
          <cell r="EJ290">
            <v>1.0389900000000001</v>
          </cell>
          <cell r="EK290">
            <v>0.21775</v>
          </cell>
          <cell r="EL290">
            <v>0.184</v>
          </cell>
          <cell r="EM290"/>
          <cell r="EN290">
            <v>4.0000000000000001E-3</v>
          </cell>
          <cell r="EO290">
            <v>0</v>
          </cell>
          <cell r="EP290"/>
          <cell r="EQ290"/>
          <cell r="ER290"/>
          <cell r="ES290">
            <v>5.3300799999999997</v>
          </cell>
          <cell r="ET290">
            <v>9.6415699999999998</v>
          </cell>
          <cell r="EU290">
            <v>16.562674999999999</v>
          </cell>
          <cell r="EV290">
            <v>7.5811279999999996</v>
          </cell>
          <cell r="EW290">
            <v>2.4453209999999999</v>
          </cell>
          <cell r="EX290">
            <v>3.2294170000000002</v>
          </cell>
          <cell r="EY290">
            <v>0.40284999999999999</v>
          </cell>
          <cell r="EZ290">
            <v>5.2446539999999997</v>
          </cell>
          <cell r="FA290">
            <v>9.7741600000000002</v>
          </cell>
          <cell r="FB290">
            <v>0.86714500000000005</v>
          </cell>
          <cell r="FC290">
            <v>0.10725</v>
          </cell>
          <cell r="FD290">
            <v>3.3657020000000002</v>
          </cell>
          <cell r="FE290">
            <v>16.852599999999999</v>
          </cell>
          <cell r="FF290">
            <v>11.845700000000001</v>
          </cell>
          <cell r="FG290">
            <v>5.54495</v>
          </cell>
          <cell r="FH290">
            <v>0.222</v>
          </cell>
          <cell r="FI290">
            <v>0.96289999999999998</v>
          </cell>
          <cell r="FJ290">
            <v>0.432</v>
          </cell>
          <cell r="FK290">
            <v>0.18892</v>
          </cell>
          <cell r="FL290">
            <v>5.0097079999999998</v>
          </cell>
          <cell r="FM290">
            <v>0.96375</v>
          </cell>
          <cell r="FN290">
            <v>2.5986899999999999</v>
          </cell>
          <cell r="FO290">
            <v>1.55E-2</v>
          </cell>
          <cell r="FP290">
            <v>18.074252999999999</v>
          </cell>
          <cell r="FQ290">
            <v>19.617595999999999</v>
          </cell>
          <cell r="FR290">
            <v>12.691518</v>
          </cell>
          <cell r="FS290">
            <v>3.7511000000000001</v>
          </cell>
          <cell r="FT290">
            <v>6.4000000000000001E-2</v>
          </cell>
          <cell r="FU290"/>
          <cell r="FV290">
            <v>3.313E-2</v>
          </cell>
          <cell r="FW290">
            <v>1.4E-2</v>
          </cell>
          <cell r="FX290">
            <v>3.2000000000000002E-3</v>
          </cell>
          <cell r="FY290">
            <v>1.5E-3</v>
          </cell>
          <cell r="FZ290"/>
          <cell r="GA290">
            <v>1.4E-2</v>
          </cell>
          <cell r="GB290">
            <v>8.6253899999999994</v>
          </cell>
          <cell r="GC290">
            <v>9.5686400000000003</v>
          </cell>
          <cell r="GD290">
            <v>14.89958</v>
          </cell>
          <cell r="GE290">
            <v>13.36431</v>
          </cell>
          <cell r="GF290">
            <v>11.84783</v>
          </cell>
          <cell r="GG290">
            <v>3.82246</v>
          </cell>
          <cell r="GH290">
            <v>2.757736</v>
          </cell>
          <cell r="GI290">
            <v>2.8587500000000001</v>
          </cell>
          <cell r="GJ290">
            <v>1.14025</v>
          </cell>
          <cell r="GK290">
            <v>2.8107000000000002</v>
          </cell>
          <cell r="GL290">
            <v>2.22255</v>
          </cell>
          <cell r="GM290">
            <v>0.111</v>
          </cell>
          <cell r="GN290">
            <v>15.341559999999999</v>
          </cell>
          <cell r="GO290">
            <v>22.57761</v>
          </cell>
          <cell r="GP290">
            <v>8.8607499999999995</v>
          </cell>
          <cell r="GQ290">
            <v>7.5307449999999996</v>
          </cell>
          <cell r="GR290">
            <v>8.6461600000000001</v>
          </cell>
          <cell r="GS290">
            <v>0.93025999999999998</v>
          </cell>
          <cell r="GT290">
            <v>0</v>
          </cell>
          <cell r="GU290">
            <v>7.9430000000000001E-2</v>
          </cell>
          <cell r="GV290">
            <v>1.925E-2</v>
          </cell>
          <cell r="GW290">
            <v>1E-3</v>
          </cell>
          <cell r="GX290"/>
          <cell r="GY290"/>
          <cell r="GZ290">
            <v>6.26</v>
          </cell>
          <cell r="HA290">
            <v>12.794719000000001</v>
          </cell>
          <cell r="HB290">
            <v>5.8172189999999997</v>
          </cell>
          <cell r="HC290">
            <v>3.0067400000000002</v>
          </cell>
          <cell r="HD290">
            <v>11.588150000000001</v>
          </cell>
          <cell r="HE290">
            <v>3</v>
          </cell>
          <cell r="HF290">
            <v>3.3935</v>
          </cell>
          <cell r="HG290">
            <v>4.0105000000000004</v>
          </cell>
          <cell r="HH290">
            <v>4.7648219999999997</v>
          </cell>
          <cell r="HI290">
            <v>0.48963000000000001</v>
          </cell>
          <cell r="HJ290">
            <v>2.1452499999999999</v>
          </cell>
          <cell r="HK290">
            <v>16.612856000000001</v>
          </cell>
          <cell r="HL290">
            <v>37.872145000000003</v>
          </cell>
          <cell r="HM290">
            <v>42.084910000000001</v>
          </cell>
          <cell r="HN290">
            <v>17.556633000000001</v>
          </cell>
          <cell r="HO290">
            <v>6.4393500000000001</v>
          </cell>
          <cell r="HP290">
            <v>12.15935</v>
          </cell>
          <cell r="HQ290">
            <v>12.430899999999999</v>
          </cell>
          <cell r="HR290">
            <v>3.9359320000000002</v>
          </cell>
          <cell r="HS290">
            <v>5.6605999999999996</v>
          </cell>
          <cell r="HT290">
            <v>1.6451499999999999</v>
          </cell>
          <cell r="HU290">
            <v>3.0000000000000001E-3</v>
          </cell>
          <cell r="HV290"/>
          <cell r="HW290">
            <v>9.5364699999999996</v>
          </cell>
          <cell r="HX290">
            <v>11.552759999999999</v>
          </cell>
          <cell r="HY290">
            <v>14.2783</v>
          </cell>
          <cell r="HZ290">
            <v>5.9131479999999996</v>
          </cell>
          <cell r="IA290"/>
          <cell r="IB290">
            <v>0.98089999999999999</v>
          </cell>
          <cell r="IC290"/>
          <cell r="ID290"/>
          <cell r="IE290"/>
          <cell r="IF290"/>
          <cell r="IG290">
            <v>4.7100000000000001E-4</v>
          </cell>
          <cell r="IH290"/>
          <cell r="II290">
            <v>2.7121080000000002</v>
          </cell>
          <cell r="IJ290"/>
          <cell r="IK290">
            <v>5.8922999999999996</v>
          </cell>
          <cell r="IL290">
            <v>26.452072999999999</v>
          </cell>
          <cell r="IM290">
            <v>1.25343</v>
          </cell>
          <cell r="IN290">
            <v>6.5251599999999996</v>
          </cell>
          <cell r="IO290">
            <v>3.45</v>
          </cell>
          <cell r="IP290">
            <v>9.2054679999999998</v>
          </cell>
          <cell r="IQ290">
            <v>6.7226879999999998</v>
          </cell>
          <cell r="IR290">
            <v>6.9206149999999997</v>
          </cell>
          <cell r="IS290">
            <v>1.4439200000000001</v>
          </cell>
          <cell r="IT290">
            <v>0.17463400000000001</v>
          </cell>
          <cell r="IU290"/>
          <cell r="IV290">
            <v>0.10045999999999999</v>
          </cell>
          <cell r="IW290">
            <v>3.3094079999999999</v>
          </cell>
          <cell r="IX290">
            <v>6.1171699999999998</v>
          </cell>
          <cell r="IY290">
            <v>10.004434</v>
          </cell>
          <cell r="IZ290">
            <v>1.798805</v>
          </cell>
          <cell r="JA290">
            <v>7.2679999999999995E-2</v>
          </cell>
          <cell r="JB290">
            <v>0.82842400000000005</v>
          </cell>
          <cell r="JC290"/>
          <cell r="JD290">
            <v>1E-3</v>
          </cell>
          <cell r="JE290">
            <v>6.4999999999999997E-3</v>
          </cell>
          <cell r="JF290"/>
          <cell r="JG290">
            <v>6.9054169999999999</v>
          </cell>
          <cell r="JH290">
            <v>25.593769000000002</v>
          </cell>
          <cell r="JI290">
            <v>32.721584</v>
          </cell>
          <cell r="JJ290">
            <v>15.337332</v>
          </cell>
          <cell r="JK290">
            <v>18.89207</v>
          </cell>
          <cell r="JL290">
            <v>23.823281999999999</v>
          </cell>
          <cell r="JM290">
            <v>22.432604999999999</v>
          </cell>
          <cell r="JN290">
            <v>11.164064</v>
          </cell>
          <cell r="JO290">
            <v>12.63355</v>
          </cell>
          <cell r="JP290">
            <v>3.330619</v>
          </cell>
          <cell r="JQ290">
            <v>1.750461</v>
          </cell>
          <cell r="JR290">
            <v>0.42518</v>
          </cell>
          <cell r="JS290">
            <v>39.588197999999998</v>
          </cell>
          <cell r="JT290">
            <v>37.112923000000002</v>
          </cell>
          <cell r="JU290">
            <v>15.661104999999999</v>
          </cell>
          <cell r="JV290">
            <v>12.727899000000001</v>
          </cell>
          <cell r="JW290">
            <v>8.9619169999999997</v>
          </cell>
          <cell r="JX290">
            <v>12.696694000000001</v>
          </cell>
          <cell r="JY290">
            <v>6.6449400000000001</v>
          </cell>
          <cell r="JZ290">
            <v>5.9621690000000003</v>
          </cell>
          <cell r="KA290">
            <v>3.8421460000000001</v>
          </cell>
          <cell r="KB290">
            <v>3.6905100000000002</v>
          </cell>
          <cell r="KC290">
            <v>1.1525000000000001</v>
          </cell>
          <cell r="KD290">
            <v>0.44340000000000002</v>
          </cell>
          <cell r="KE290">
            <v>6.182E-2</v>
          </cell>
          <cell r="KF290">
            <v>0.39290999999999998</v>
          </cell>
          <cell r="KG290">
            <v>6.3977810000000002</v>
          </cell>
          <cell r="KH290">
            <v>12.039595</v>
          </cell>
          <cell r="KI290">
            <v>4.451765</v>
          </cell>
          <cell r="KJ290">
            <v>3.6809919999999998</v>
          </cell>
          <cell r="KK290">
            <v>0.66086</v>
          </cell>
          <cell r="KL290">
            <v>0.49919799999999998</v>
          </cell>
          <cell r="KM290">
            <v>1.216898</v>
          </cell>
          <cell r="KN290">
            <v>1.480035</v>
          </cell>
          <cell r="KO290">
            <v>0.78611699999999995</v>
          </cell>
          <cell r="KP290">
            <v>0.247138</v>
          </cell>
          <cell r="KQ290">
            <v>5.456035</v>
          </cell>
          <cell r="KR290">
            <v>7.5946990000000003</v>
          </cell>
          <cell r="KS290">
            <v>8.9293220000000009</v>
          </cell>
          <cell r="KT290">
            <v>8.4088899999999995</v>
          </cell>
          <cell r="KU290">
            <v>10.526168</v>
          </cell>
          <cell r="KV290">
            <v>10.575467</v>
          </cell>
          <cell r="KW290">
            <v>4.9441639999999998</v>
          </cell>
          <cell r="KX290">
            <v>5.5829579999999996</v>
          </cell>
          <cell r="KY290">
            <v>4.1121720000000002</v>
          </cell>
          <cell r="KZ290">
            <v>4.878787</v>
          </cell>
          <cell r="LA290">
            <v>1.87</v>
          </cell>
          <cell r="LB290">
            <v>6.9000000000000006E-2</v>
          </cell>
          <cell r="LC290">
            <v>1.907181</v>
          </cell>
          <cell r="LD290">
            <v>16.913602999999998</v>
          </cell>
          <cell r="LE290">
            <v>19.141062999999999</v>
          </cell>
          <cell r="LF290">
            <v>40.637881999999998</v>
          </cell>
          <cell r="LG290">
            <v>61.646144</v>
          </cell>
          <cell r="LH290">
            <v>29.654664</v>
          </cell>
          <cell r="LI290">
            <v>24.423646000000002</v>
          </cell>
          <cell r="LJ290">
            <v>12.725391999999999</v>
          </cell>
          <cell r="LK290">
            <v>12.322998999999999</v>
          </cell>
          <cell r="LL290">
            <v>33.719012999999997</v>
          </cell>
          <cell r="LM290">
            <v>37.859807000000004</v>
          </cell>
          <cell r="LN290">
            <v>26.652794</v>
          </cell>
          <cell r="LO290">
            <v>38.081839000000002</v>
          </cell>
          <cell r="LP290">
            <v>28.493292</v>
          </cell>
          <cell r="LQ290">
            <v>39.704327999999997</v>
          </cell>
          <cell r="LR290">
            <v>81.110709999999997</v>
          </cell>
          <cell r="LS290">
            <v>80.150300000000001</v>
          </cell>
          <cell r="LT290">
            <v>76.404672000000005</v>
          </cell>
          <cell r="LU290">
            <v>46.298088999999997</v>
          </cell>
          <cell r="LV290">
            <v>40.823355999999997</v>
          </cell>
          <cell r="LW290">
            <v>35.680968999999997</v>
          </cell>
          <cell r="LX290">
            <v>58.391421000000001</v>
          </cell>
          <cell r="LY290">
            <v>25.108497</v>
          </cell>
          <cell r="LZ290">
            <v>7.9504780000000004</v>
          </cell>
          <cell r="MA290">
            <v>8.7054639999999992</v>
          </cell>
          <cell r="MB290">
            <v>36.605848999999999</v>
          </cell>
          <cell r="MC290">
            <v>48.527757000000001</v>
          </cell>
          <cell r="MD290">
            <v>44.980988000000004</v>
          </cell>
          <cell r="ME290">
            <v>44.672535000000003</v>
          </cell>
          <cell r="MF290">
            <v>42.447374000000003</v>
          </cell>
          <cell r="MG290">
            <v>48.997909999999997</v>
          </cell>
          <cell r="MH290">
            <v>60.632402999999996</v>
          </cell>
          <cell r="MI290">
            <v>24.261084</v>
          </cell>
          <cell r="MJ290">
            <v>28.349291000000001</v>
          </cell>
          <cell r="MK290">
            <v>22.935333</v>
          </cell>
          <cell r="ML290">
            <v>12.331561000000001</v>
          </cell>
          <cell r="MM290">
            <v>10.96993</v>
          </cell>
          <cell r="MN290">
            <v>44.723278999999998</v>
          </cell>
          <cell r="MO290">
            <v>95.369113999999996</v>
          </cell>
          <cell r="MP290">
            <v>128.80257499999999</v>
          </cell>
          <cell r="MQ290">
            <v>96.967016000000001</v>
          </cell>
          <cell r="MR290">
            <v>78.064240999999996</v>
          </cell>
          <cell r="MS290">
            <v>17.923179000000001</v>
          </cell>
          <cell r="MT290">
            <v>26.121435000000002</v>
          </cell>
        </row>
      </sheetData>
      <sheetData sheetId="32"/>
      <sheetData sheetId="33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>
            <v>1.0860000000000001</v>
          </cell>
          <cell r="DI290"/>
          <cell r="DJ290">
            <v>0.56699999999999995</v>
          </cell>
          <cell r="DK290">
            <v>0.54</v>
          </cell>
          <cell r="DL290">
            <v>0.33700000000000002</v>
          </cell>
          <cell r="DM290">
            <v>0.48199999999999998</v>
          </cell>
          <cell r="DN290">
            <v>0.111</v>
          </cell>
          <cell r="DO290"/>
          <cell r="DP290"/>
          <cell r="DQ290"/>
          <cell r="DR290">
            <v>1.8340000000000001</v>
          </cell>
          <cell r="DS290">
            <v>4.8049999999999997</v>
          </cell>
          <cell r="DT290">
            <v>0.95599999999999996</v>
          </cell>
          <cell r="DU290">
            <v>0.21299999999999999</v>
          </cell>
          <cell r="DV290"/>
          <cell r="DW290"/>
          <cell r="DX290"/>
          <cell r="DY290"/>
          <cell r="DZ290"/>
          <cell r="EA290"/>
          <cell r="EB290"/>
          <cell r="EC290"/>
          <cell r="ED290">
            <v>4.3967000000000001</v>
          </cell>
          <cell r="EE290">
            <v>4.2152500000000002</v>
          </cell>
          <cell r="EF290">
            <v>0.1729</v>
          </cell>
          <cell r="EG290">
            <v>0.18959999999999999</v>
          </cell>
          <cell r="EH290">
            <v>2.4275350000000002</v>
          </cell>
          <cell r="EI290"/>
          <cell r="EJ290">
            <v>0.64576</v>
          </cell>
          <cell r="EK290">
            <v>0.57677999999999996</v>
          </cell>
          <cell r="EL290">
            <v>0.11776</v>
          </cell>
          <cell r="EM290">
            <v>0.35615000000000002</v>
          </cell>
          <cell r="EN290">
            <v>0.2</v>
          </cell>
          <cell r="EO290">
            <v>0.505</v>
          </cell>
          <cell r="EP290">
            <v>13.111348</v>
          </cell>
          <cell r="EQ290">
            <v>10.2325</v>
          </cell>
          <cell r="ER290">
            <v>0.76741999999999999</v>
          </cell>
          <cell r="ES290">
            <v>0.8931</v>
          </cell>
          <cell r="ET290">
            <v>0.3669</v>
          </cell>
          <cell r="EU290">
            <v>0.62994000000000006</v>
          </cell>
          <cell r="EV290">
            <v>0.6149</v>
          </cell>
          <cell r="EW290">
            <v>0.23683999999999999</v>
          </cell>
          <cell r="EX290"/>
          <cell r="EY290"/>
          <cell r="EZ290"/>
          <cell r="FA290"/>
          <cell r="FB290">
            <v>3.7597</v>
          </cell>
          <cell r="FC290">
            <v>4.8418799999999997</v>
          </cell>
          <cell r="FD290">
            <v>7.0829300000000002</v>
          </cell>
          <cell r="FE290">
            <v>2.5659999999999998</v>
          </cell>
          <cell r="FF290">
            <v>2.6204800000000001</v>
          </cell>
          <cell r="FG290">
            <v>1.0324199999999999</v>
          </cell>
          <cell r="FH290">
            <v>3.6288149999999999</v>
          </cell>
          <cell r="FI290">
            <v>4.4767400000000004</v>
          </cell>
          <cell r="FJ290">
            <v>1.6597200000000001</v>
          </cell>
          <cell r="FK290">
            <v>2.8886599999999998</v>
          </cell>
          <cell r="FL290">
            <v>4.7177110000000004</v>
          </cell>
          <cell r="FM290">
            <v>1.0791500000000001</v>
          </cell>
          <cell r="FN290">
            <v>9.7018799999999992</v>
          </cell>
          <cell r="FO290">
            <v>11.155545</v>
          </cell>
          <cell r="FP290">
            <v>2.0814699999999999</v>
          </cell>
          <cell r="FQ290">
            <v>1.84015</v>
          </cell>
          <cell r="FR290">
            <v>0.57811999999999997</v>
          </cell>
          <cell r="FS290">
            <v>0.39506000000000002</v>
          </cell>
          <cell r="FT290">
            <v>0.51480999999999999</v>
          </cell>
          <cell r="FU290">
            <v>0.28839999999999999</v>
          </cell>
          <cell r="FV290">
            <v>0.11840000000000001</v>
          </cell>
          <cell r="FW290">
            <v>0.69420000000000004</v>
          </cell>
          <cell r="FX290">
            <v>0.78088999999999997</v>
          </cell>
          <cell r="FY290">
            <v>0.28839999999999999</v>
          </cell>
          <cell r="FZ290">
            <v>7.50108</v>
          </cell>
          <cell r="GA290">
            <v>11.768179999999999</v>
          </cell>
          <cell r="GB290">
            <v>13.468793</v>
          </cell>
          <cell r="GC290">
            <v>14.214551999999999</v>
          </cell>
          <cell r="GD290">
            <v>5.2628899999999996</v>
          </cell>
          <cell r="GE290">
            <v>0.72304999999999997</v>
          </cell>
          <cell r="GF290">
            <v>1.4103000000000001</v>
          </cell>
          <cell r="GG290">
            <v>2.6086399999999998</v>
          </cell>
          <cell r="GH290">
            <v>2.4720399999999998</v>
          </cell>
          <cell r="GI290">
            <v>1.39714</v>
          </cell>
          <cell r="GJ290">
            <v>0.48444999999999999</v>
          </cell>
          <cell r="GK290">
            <v>4.7680579999999999</v>
          </cell>
          <cell r="GL290">
            <v>9.5134500000000006</v>
          </cell>
          <cell r="GM290">
            <v>19.575706</v>
          </cell>
          <cell r="GN290">
            <v>23.461258000000001</v>
          </cell>
          <cell r="GO290">
            <v>10.947505</v>
          </cell>
          <cell r="GP290">
            <v>6.968197</v>
          </cell>
          <cell r="GQ290">
            <v>0.15123400000000001</v>
          </cell>
          <cell r="GR290">
            <v>1.060522</v>
          </cell>
          <cell r="GS290">
            <v>5.49777</v>
          </cell>
          <cell r="GT290"/>
          <cell r="GU290">
            <v>6.0229799999999996</v>
          </cell>
          <cell r="GV290"/>
          <cell r="GW290"/>
          <cell r="GX290">
            <v>4.3207459999999998</v>
          </cell>
          <cell r="GY290">
            <v>21.869004</v>
          </cell>
          <cell r="GZ290">
            <v>10.687968</v>
          </cell>
          <cell r="HA290">
            <v>13.659756</v>
          </cell>
          <cell r="HB290">
            <v>3.1130420000000001</v>
          </cell>
          <cell r="HC290">
            <v>0.90017599999999998</v>
          </cell>
          <cell r="HD290">
            <v>6.9178980000000001</v>
          </cell>
          <cell r="HE290">
            <v>5.4427139999999996</v>
          </cell>
          <cell r="HF290">
            <v>9.1233880000000003</v>
          </cell>
          <cell r="HG290">
            <v>4.0010539999999999</v>
          </cell>
          <cell r="HH290">
            <v>9.6199300000000001</v>
          </cell>
          <cell r="HI290">
            <v>5.3821110000000001</v>
          </cell>
          <cell r="HJ290">
            <v>29.456727999999998</v>
          </cell>
          <cell r="HK290">
            <v>55.820529000000001</v>
          </cell>
          <cell r="HL290">
            <v>12.872612999999999</v>
          </cell>
          <cell r="HM290">
            <v>4.3458680000000003</v>
          </cell>
          <cell r="HN290">
            <v>8.2235499999999995</v>
          </cell>
          <cell r="HO290">
            <v>4.3107559999999996</v>
          </cell>
          <cell r="HP290">
            <v>2.6957019999999998</v>
          </cell>
          <cell r="HQ290">
            <v>0.34881899999999999</v>
          </cell>
          <cell r="HR290">
            <v>7.1383000000000002E-2</v>
          </cell>
          <cell r="HS290">
            <v>2.1956E-2</v>
          </cell>
          <cell r="HT290"/>
          <cell r="HU290">
            <v>13.588295</v>
          </cell>
          <cell r="HV290">
            <v>47.157711999999997</v>
          </cell>
          <cell r="HW290">
            <v>31.103429999999999</v>
          </cell>
          <cell r="HX290">
            <v>13.733974999999999</v>
          </cell>
          <cell r="HY290">
            <v>24.469404000000001</v>
          </cell>
          <cell r="HZ290">
            <v>9.3196680000000001</v>
          </cell>
          <cell r="IA290">
            <v>7.8928739999999999</v>
          </cell>
          <cell r="IB290">
            <v>6.6808999999999993E-2</v>
          </cell>
          <cell r="IC290">
            <v>11.453533</v>
          </cell>
          <cell r="ID290">
            <v>0.17524799999999999</v>
          </cell>
          <cell r="IE290">
            <v>0.10958</v>
          </cell>
          <cell r="IF290">
            <v>4.3667999999999998E-2</v>
          </cell>
          <cell r="IG290">
            <v>5.1222919999999998</v>
          </cell>
          <cell r="IH290">
            <v>43.404240999999999</v>
          </cell>
          <cell r="II290">
            <v>39.327196999999998</v>
          </cell>
          <cell r="IJ290">
            <v>35.249192000000001</v>
          </cell>
          <cell r="IK290">
            <v>22.210805000000001</v>
          </cell>
          <cell r="IL290">
            <v>5.3504680000000002</v>
          </cell>
          <cell r="IM290">
            <v>22.382973</v>
          </cell>
          <cell r="IN290">
            <v>17.856351</v>
          </cell>
          <cell r="IO290">
            <v>17.282905</v>
          </cell>
          <cell r="IP290">
            <v>13.988526</v>
          </cell>
          <cell r="IQ290">
            <v>7.8132520000000003</v>
          </cell>
          <cell r="IR290">
            <v>12.450956</v>
          </cell>
          <cell r="IS290">
            <v>5.4469989999999999</v>
          </cell>
          <cell r="IT290">
            <v>19.771698000000001</v>
          </cell>
          <cell r="IU290">
            <v>47.383862999999998</v>
          </cell>
          <cell r="IV290">
            <v>28.945865999999999</v>
          </cell>
          <cell r="IW290">
            <v>27.799869000000001</v>
          </cell>
          <cell r="IX290">
            <v>16.892555000000002</v>
          </cell>
          <cell r="IY290">
            <v>13.172656999999999</v>
          </cell>
          <cell r="IZ290">
            <v>24.630813</v>
          </cell>
          <cell r="JA290">
            <v>24.687688000000001</v>
          </cell>
          <cell r="JB290">
            <v>16.230487</v>
          </cell>
          <cell r="JC290">
            <v>27.194521999999999</v>
          </cell>
          <cell r="JD290">
            <v>31.943238999999998</v>
          </cell>
          <cell r="JE290">
            <v>15.365750999999999</v>
          </cell>
          <cell r="JF290">
            <v>23.817056999999998</v>
          </cell>
          <cell r="JG290">
            <v>44.875566999999997</v>
          </cell>
          <cell r="JH290">
            <v>30.967689</v>
          </cell>
          <cell r="JI290">
            <v>22.337087</v>
          </cell>
          <cell r="JJ290">
            <v>11.142203</v>
          </cell>
          <cell r="JK290">
            <v>24.372384</v>
          </cell>
          <cell r="JL290">
            <v>21.102747999999998</v>
          </cell>
          <cell r="JM290">
            <v>14.921765000000001</v>
          </cell>
          <cell r="JN290">
            <v>16.479068000000002</v>
          </cell>
          <cell r="JO290">
            <v>23.282413999999999</v>
          </cell>
          <cell r="JP290">
            <v>13.266648999999999</v>
          </cell>
          <cell r="JQ290">
            <v>17.98461</v>
          </cell>
          <cell r="JR290">
            <v>46.163693000000002</v>
          </cell>
          <cell r="JS290">
            <v>45.186661000000001</v>
          </cell>
          <cell r="JT290">
            <v>25.586545999999998</v>
          </cell>
          <cell r="JU290">
            <v>19.622819</v>
          </cell>
          <cell r="JV290">
            <v>28.569946000000002</v>
          </cell>
          <cell r="JW290">
            <v>27.620411000000001</v>
          </cell>
          <cell r="JX290">
            <v>11.468147999999999</v>
          </cell>
          <cell r="JY290">
            <v>20.753682000000001</v>
          </cell>
          <cell r="JZ290">
            <v>20.732794999999999</v>
          </cell>
          <cell r="KA290">
            <v>16.378215999999998</v>
          </cell>
          <cell r="KB290">
            <v>14.525969</v>
          </cell>
          <cell r="KC290">
            <v>12.564431000000001</v>
          </cell>
          <cell r="KD290">
            <v>17.304946000000001</v>
          </cell>
          <cell r="KE290">
            <v>24.068261</v>
          </cell>
          <cell r="KF290">
            <v>28.924451000000001</v>
          </cell>
          <cell r="KG290">
            <v>15.282023000000001</v>
          </cell>
          <cell r="KH290">
            <v>12.730136999999999</v>
          </cell>
          <cell r="KI290">
            <v>13.245348</v>
          </cell>
          <cell r="KJ290">
            <v>20.448694</v>
          </cell>
          <cell r="KK290">
            <v>15.127855</v>
          </cell>
          <cell r="KL290">
            <v>20.056756</v>
          </cell>
          <cell r="KM290">
            <v>1.1783669999999999</v>
          </cell>
          <cell r="KN290">
            <v>4.0785830000000001</v>
          </cell>
          <cell r="KO290">
            <v>8.4337199999999992</v>
          </cell>
          <cell r="KP290">
            <v>5.4018610000000002</v>
          </cell>
          <cell r="KQ290">
            <v>12.521201</v>
          </cell>
          <cell r="KR290">
            <v>15.226475000000001</v>
          </cell>
          <cell r="KS290">
            <v>13.099243</v>
          </cell>
          <cell r="KT290">
            <v>13.696826</v>
          </cell>
          <cell r="KU290">
            <v>15.83666</v>
          </cell>
          <cell r="KV290">
            <v>10.766057</v>
          </cell>
          <cell r="KW290">
            <v>20.785079</v>
          </cell>
          <cell r="KX290">
            <v>10.525509</v>
          </cell>
          <cell r="KY290">
            <v>5.3667299999999996</v>
          </cell>
          <cell r="KZ290">
            <v>3.1210010000000001</v>
          </cell>
          <cell r="LA290">
            <v>1.497377</v>
          </cell>
          <cell r="LB290">
            <v>2.286473</v>
          </cell>
          <cell r="LC290">
            <v>19.562467999999999</v>
          </cell>
          <cell r="LD290">
            <v>19.683886000000001</v>
          </cell>
          <cell r="LE290">
            <v>14.871612000000001</v>
          </cell>
          <cell r="LF290">
            <v>15.566319999999999</v>
          </cell>
          <cell r="LG290">
            <v>13.469631</v>
          </cell>
          <cell r="LH290">
            <v>8.3780210000000004</v>
          </cell>
          <cell r="LI290">
            <v>16.629536999999999</v>
          </cell>
          <cell r="LJ290">
            <v>16.479317000000002</v>
          </cell>
          <cell r="LK290">
            <v>28.392524000000002</v>
          </cell>
          <cell r="LL290">
            <v>11.220753</v>
          </cell>
          <cell r="LM290">
            <v>10.457644</v>
          </cell>
          <cell r="LN290">
            <v>16.238689000000001</v>
          </cell>
          <cell r="LO290">
            <v>50.554501000000002</v>
          </cell>
          <cell r="LP290">
            <v>22.695861000000001</v>
          </cell>
          <cell r="LQ290">
            <v>18.666035000000001</v>
          </cell>
          <cell r="LR290">
            <v>17.036660999999999</v>
          </cell>
          <cell r="LS290">
            <v>17.300602999999999</v>
          </cell>
          <cell r="LT290">
            <v>5.2910510000000004</v>
          </cell>
          <cell r="LU290">
            <v>23.563372999999999</v>
          </cell>
          <cell r="LV290">
            <v>11.219018999999999</v>
          </cell>
          <cell r="LW290">
            <v>29.475932</v>
          </cell>
          <cell r="LX290">
            <v>29.258375000000001</v>
          </cell>
          <cell r="LY290">
            <v>14.299128</v>
          </cell>
          <cell r="LZ290">
            <v>30.719798999999998</v>
          </cell>
          <cell r="MA290">
            <v>28.649684000000001</v>
          </cell>
          <cell r="MB290">
            <v>26.303533999999999</v>
          </cell>
          <cell r="MC290">
            <v>9.1303479999999997</v>
          </cell>
          <cell r="MD290">
            <v>18.558357000000001</v>
          </cell>
          <cell r="ME290">
            <v>22.765827999999999</v>
          </cell>
          <cell r="MF290">
            <v>20.020319000000001</v>
          </cell>
          <cell r="MG290">
            <v>25.427343</v>
          </cell>
          <cell r="MH290">
            <v>12.581277999999999</v>
          </cell>
          <cell r="MI290">
            <v>28.778941</v>
          </cell>
          <cell r="MJ290">
            <v>24.740029</v>
          </cell>
          <cell r="MK290">
            <v>23.706607000000002</v>
          </cell>
          <cell r="ML290">
            <v>5.1659280000000001</v>
          </cell>
          <cell r="MM290">
            <v>18.407264999999999</v>
          </cell>
          <cell r="MN290">
            <v>18.216674000000001</v>
          </cell>
          <cell r="MO290">
            <v>35.124091</v>
          </cell>
          <cell r="MP290">
            <v>10.652595</v>
          </cell>
          <cell r="MQ290">
            <v>32.374837999999997</v>
          </cell>
          <cell r="MR290">
            <v>18.028348999999999</v>
          </cell>
        </row>
      </sheetData>
      <sheetData sheetId="34"/>
      <sheetData sheetId="35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>
            <v>0.56799999999999995</v>
          </cell>
          <cell r="BQ290">
            <v>0.23799999999999999</v>
          </cell>
          <cell r="BR290"/>
          <cell r="BS290">
            <v>1.9E-2</v>
          </cell>
          <cell r="BT290">
            <v>1.7000000000000001E-2</v>
          </cell>
          <cell r="BU290">
            <v>8.0000000000000002E-3</v>
          </cell>
          <cell r="BV290">
            <v>1.7000000000000001E-2</v>
          </cell>
          <cell r="BW290">
            <v>1.7000000000000001E-2</v>
          </cell>
          <cell r="BX290">
            <v>2.5999999999999999E-2</v>
          </cell>
          <cell r="BY290">
            <v>1.2999999999999999E-2</v>
          </cell>
          <cell r="BZ290">
            <v>7.0000000000000001E-3</v>
          </cell>
          <cell r="CA290">
            <v>2E-3</v>
          </cell>
          <cell r="CB290">
            <v>1.9E-2</v>
          </cell>
          <cell r="CC290">
            <v>4.2999999999999997E-2</v>
          </cell>
          <cell r="CD290">
            <v>8.2000000000000003E-2</v>
          </cell>
          <cell r="CE290">
            <v>0.44600000000000001</v>
          </cell>
          <cell r="CF290">
            <v>8.6999999999999994E-2</v>
          </cell>
          <cell r="CG290">
            <v>2.7E-2</v>
          </cell>
          <cell r="CH290">
            <v>2.3E-2</v>
          </cell>
          <cell r="CI290">
            <v>6.6000000000000003E-2</v>
          </cell>
          <cell r="CJ290">
            <v>0.109</v>
          </cell>
          <cell r="CK290">
            <v>0.14299999999999999</v>
          </cell>
          <cell r="CL290">
            <v>6.0999999999999999E-2</v>
          </cell>
          <cell r="CM290">
            <v>0.17100000000000001</v>
          </cell>
          <cell r="CN290">
            <v>3.4000000000000002E-2</v>
          </cell>
          <cell r="CO290">
            <v>1.7999999999999999E-2</v>
          </cell>
          <cell r="CP290">
            <v>1.4999999999999999E-2</v>
          </cell>
          <cell r="CQ290">
            <v>5.8000000000000003E-2</v>
          </cell>
          <cell r="CR290">
            <v>2.5000000000000001E-2</v>
          </cell>
          <cell r="CS290">
            <v>4.4999999999999998E-2</v>
          </cell>
          <cell r="CT290">
            <v>5.0000000000000001E-3</v>
          </cell>
          <cell r="CU290">
            <v>1.2999999999999999E-2</v>
          </cell>
          <cell r="CV290">
            <v>2.7E-2</v>
          </cell>
          <cell r="CW290">
            <v>8.9999999999999993E-3</v>
          </cell>
          <cell r="CX290">
            <v>2E-3</v>
          </cell>
          <cell r="CY290">
            <v>1.4999999999999999E-2</v>
          </cell>
          <cell r="CZ290">
            <v>7.0000000000000001E-3</v>
          </cell>
          <cell r="DA290">
            <v>2E-3</v>
          </cell>
          <cell r="DB290">
            <v>4.0000000000000001E-3</v>
          </cell>
          <cell r="DC290">
            <v>3.0000000000000001E-3</v>
          </cell>
          <cell r="DD290">
            <v>4.0000000000000001E-3</v>
          </cell>
          <cell r="DE290">
            <v>3.2000000000000001E-2</v>
          </cell>
          <cell r="DF290">
            <v>2.3E-2</v>
          </cell>
          <cell r="DG290"/>
          <cell r="DH290">
            <v>0.109</v>
          </cell>
          <cell r="DI290">
            <v>0.13400000000000001</v>
          </cell>
          <cell r="DJ290">
            <v>5.0000000000000001E-3</v>
          </cell>
          <cell r="DK290">
            <v>1.0999999999999999E-2</v>
          </cell>
          <cell r="DL290"/>
          <cell r="DM290">
            <v>2E-3</v>
          </cell>
          <cell r="DN290"/>
          <cell r="DO290"/>
          <cell r="DP290">
            <v>1E-3</v>
          </cell>
          <cell r="DQ290"/>
          <cell r="DR290">
            <v>6.0000000000000001E-3</v>
          </cell>
          <cell r="DS290"/>
          <cell r="DT290"/>
          <cell r="DU290"/>
          <cell r="DV290"/>
          <cell r="DW290"/>
          <cell r="DX290">
            <v>2.3800000000000001E-4</v>
          </cell>
          <cell r="DY290"/>
          <cell r="DZ290">
            <v>6.4700000000000001E-4</v>
          </cell>
          <cell r="EA290"/>
          <cell r="EB290"/>
          <cell r="EC290">
            <v>3.15E-3</v>
          </cell>
          <cell r="ED290"/>
          <cell r="EE290">
            <v>4.8000000000000001E-5</v>
          </cell>
          <cell r="EF290"/>
          <cell r="EG290">
            <v>0.30077999999999999</v>
          </cell>
          <cell r="EH290"/>
          <cell r="EI290">
            <v>1.1E-5</v>
          </cell>
          <cell r="EJ290">
            <v>5.9400000000000002E-4</v>
          </cell>
          <cell r="EK290"/>
          <cell r="EL290"/>
          <cell r="EM290"/>
          <cell r="EN290"/>
          <cell r="EO290">
            <v>5.13E-3</v>
          </cell>
          <cell r="EP290">
            <v>2.7290000000000001E-3</v>
          </cell>
          <cell r="EQ290">
            <v>1.0120000000000001E-2</v>
          </cell>
          <cell r="ER290">
            <v>1.7E-5</v>
          </cell>
          <cell r="ES290"/>
          <cell r="ET290">
            <v>1.0299000000000001E-2</v>
          </cell>
          <cell r="EU290"/>
          <cell r="EV290">
            <v>1.3816999999999999E-2</v>
          </cell>
          <cell r="EW290">
            <v>5.5459999999999997E-3</v>
          </cell>
          <cell r="EX290">
            <v>1.2160000000000001E-2</v>
          </cell>
          <cell r="EY290">
            <v>4.1599999999999997E-4</v>
          </cell>
          <cell r="EZ290"/>
          <cell r="FA290"/>
          <cell r="FB290">
            <v>2.4281799999999998</v>
          </cell>
          <cell r="FC290">
            <v>2.3072279999999998</v>
          </cell>
          <cell r="FD290">
            <v>0.24104999999999999</v>
          </cell>
          <cell r="FE290">
            <v>4.2065020000000004</v>
          </cell>
          <cell r="FF290">
            <v>3.8764E-2</v>
          </cell>
          <cell r="FG290">
            <v>8.3999999999999995E-5</v>
          </cell>
          <cell r="FH290">
            <v>1.7239999999999998E-2</v>
          </cell>
          <cell r="FI290">
            <v>4.8148999999999997E-2</v>
          </cell>
          <cell r="FJ290">
            <v>1.0005E-2</v>
          </cell>
          <cell r="FK290">
            <v>4.2750000000000002E-3</v>
          </cell>
          <cell r="FL290">
            <v>1E-4</v>
          </cell>
          <cell r="FM290">
            <v>4.0201000000000001E-2</v>
          </cell>
          <cell r="FN290"/>
          <cell r="FO290">
            <v>2.3085680000000002</v>
          </cell>
          <cell r="FP290">
            <v>2.3546800000000001</v>
          </cell>
          <cell r="FQ290"/>
          <cell r="FR290">
            <v>0.83882500000000004</v>
          </cell>
          <cell r="FS290">
            <v>1.5428869999999999</v>
          </cell>
          <cell r="FT290">
            <v>1.5404910000000001</v>
          </cell>
          <cell r="FU290">
            <v>0.70926</v>
          </cell>
          <cell r="FV290">
            <v>0.44019000000000003</v>
          </cell>
          <cell r="FW290">
            <v>2.2650000000000001E-3</v>
          </cell>
          <cell r="FX290">
            <v>0.105875</v>
          </cell>
          <cell r="FY290">
            <v>0.70926</v>
          </cell>
          <cell r="FZ290">
            <v>4.3888619999999996</v>
          </cell>
          <cell r="GA290">
            <v>16.466557000000002</v>
          </cell>
          <cell r="GB290">
            <v>8.0858509999999999</v>
          </cell>
          <cell r="GC290">
            <v>5.7132480000000001</v>
          </cell>
          <cell r="GD290">
            <v>9.0805170000000004</v>
          </cell>
          <cell r="GE290">
            <v>1.6524399999999999</v>
          </cell>
          <cell r="GF290">
            <v>1.8208329999999999</v>
          </cell>
          <cell r="GG290">
            <v>2.9083600000000001</v>
          </cell>
          <cell r="GH290">
            <v>8.4495280000000008</v>
          </cell>
          <cell r="GI290">
            <v>0.54740800000000001</v>
          </cell>
          <cell r="GJ290">
            <v>1.05457</v>
          </cell>
          <cell r="GK290">
            <v>0.399594</v>
          </cell>
          <cell r="GL290">
            <v>2.9998619999999998</v>
          </cell>
          <cell r="GM290">
            <v>9.8069620000000004</v>
          </cell>
          <cell r="GN290">
            <v>9.5614190000000008</v>
          </cell>
          <cell r="GO290">
            <v>2.8641390000000002</v>
          </cell>
          <cell r="GP290">
            <v>5.3810979999999997</v>
          </cell>
          <cell r="GQ290">
            <v>2.5592299999999999</v>
          </cell>
          <cell r="GR290">
            <v>0.25446400000000002</v>
          </cell>
          <cell r="GS290">
            <v>0.29246299999999997</v>
          </cell>
          <cell r="GT290">
            <v>1.0921999999999999E-2</v>
          </cell>
          <cell r="GU290"/>
          <cell r="GV290">
            <v>0.44901999999999997</v>
          </cell>
          <cell r="GW290">
            <v>14.093237999999999</v>
          </cell>
          <cell r="GX290">
            <v>6.4720300000000002</v>
          </cell>
          <cell r="GY290">
            <v>45.129564000000002</v>
          </cell>
          <cell r="GZ290">
            <v>9.2149020000000004</v>
          </cell>
          <cell r="HA290">
            <v>13.795995</v>
          </cell>
          <cell r="HB290">
            <v>17.052066</v>
          </cell>
          <cell r="HC290">
            <v>3.4619</v>
          </cell>
          <cell r="HD290">
            <v>2.0227650000000001</v>
          </cell>
          <cell r="HE290">
            <v>3.143564</v>
          </cell>
          <cell r="HF290">
            <v>2.2008480000000001</v>
          </cell>
          <cell r="HG290">
            <v>3.9410059999999998</v>
          </cell>
          <cell r="HH290">
            <v>6.3597780000000004</v>
          </cell>
          <cell r="HI290">
            <v>3.952874</v>
          </cell>
          <cell r="HJ290">
            <v>15.165813999999999</v>
          </cell>
          <cell r="HK290">
            <v>55.470506999999998</v>
          </cell>
          <cell r="HL290">
            <v>22.595476000000001</v>
          </cell>
          <cell r="HM290">
            <v>14.426417000000001</v>
          </cell>
          <cell r="HN290">
            <v>17.907219999999999</v>
          </cell>
          <cell r="HO290">
            <v>2.9390200000000002</v>
          </cell>
          <cell r="HP290">
            <v>2.9428009999999998</v>
          </cell>
          <cell r="HQ290">
            <v>1.40462</v>
          </cell>
          <cell r="HR290">
            <v>1.9229689999999999</v>
          </cell>
          <cell r="HS290">
            <v>1.0693330000000001</v>
          </cell>
          <cell r="HT290">
            <v>2.2256740000000002</v>
          </cell>
          <cell r="HU290">
            <v>15.606828999999999</v>
          </cell>
          <cell r="HV290">
            <v>23.700717000000001</v>
          </cell>
          <cell r="HW290">
            <v>30.023651000000001</v>
          </cell>
          <cell r="HX290">
            <v>21.601562999999999</v>
          </cell>
          <cell r="HY290">
            <v>14.642649</v>
          </cell>
          <cell r="HZ290">
            <v>17.145992</v>
          </cell>
          <cell r="IA290">
            <v>0.41164899999999999</v>
          </cell>
          <cell r="IB290">
            <v>2.4937179999999999</v>
          </cell>
          <cell r="IC290">
            <v>11.00262</v>
          </cell>
          <cell r="ID290">
            <v>1.575035</v>
          </cell>
          <cell r="IE290">
            <v>5.7244099999999998</v>
          </cell>
          <cell r="IF290">
            <v>0.46454200000000001</v>
          </cell>
          <cell r="IG290">
            <v>8.2529909999999997</v>
          </cell>
          <cell r="IH290">
            <v>46.635702999999999</v>
          </cell>
          <cell r="II290">
            <v>63.189908000000003</v>
          </cell>
          <cell r="IJ290">
            <v>33.013959</v>
          </cell>
          <cell r="IK290">
            <v>18.04777</v>
          </cell>
          <cell r="IL290">
            <v>11.963516</v>
          </cell>
          <cell r="IM290">
            <v>21.313662000000001</v>
          </cell>
          <cell r="IN290">
            <v>20.189733</v>
          </cell>
          <cell r="IO290">
            <v>26.026484</v>
          </cell>
          <cell r="IP290">
            <v>13.290953</v>
          </cell>
          <cell r="IQ290">
            <v>5.0654190000000003</v>
          </cell>
          <cell r="IR290">
            <v>9.0266649999999995</v>
          </cell>
          <cell r="IS290">
            <v>6.4853810000000003</v>
          </cell>
          <cell r="IT290">
            <v>12.420973999999999</v>
          </cell>
          <cell r="IU290">
            <v>21.751438</v>
          </cell>
          <cell r="IV290">
            <v>22.349819</v>
          </cell>
          <cell r="IW290">
            <v>21.254753999999998</v>
          </cell>
          <cell r="IX290">
            <v>11.084742</v>
          </cell>
          <cell r="IY290">
            <v>19.205303000000001</v>
          </cell>
          <cell r="IZ290">
            <v>32.122883000000002</v>
          </cell>
          <cell r="JA290">
            <v>12.285655999999999</v>
          </cell>
          <cell r="JB290">
            <v>13.687485000000001</v>
          </cell>
          <cell r="JC290">
            <v>19.069206999999999</v>
          </cell>
          <cell r="JD290">
            <v>12.683482</v>
          </cell>
          <cell r="JE290">
            <v>38.272035000000002</v>
          </cell>
          <cell r="JF290">
            <v>18.974298000000001</v>
          </cell>
          <cell r="JG290">
            <v>45.966617999999997</v>
          </cell>
          <cell r="JH290">
            <v>36.546100000000003</v>
          </cell>
          <cell r="JI290">
            <v>32.099147000000002</v>
          </cell>
          <cell r="JJ290">
            <v>23.877381</v>
          </cell>
          <cell r="JK290">
            <v>20.022818999999998</v>
          </cell>
          <cell r="JL290">
            <v>21.120307</v>
          </cell>
          <cell r="JM290">
            <v>24.353701999999998</v>
          </cell>
          <cell r="JN290">
            <v>22.815116</v>
          </cell>
          <cell r="JO290">
            <v>27.682959</v>
          </cell>
          <cell r="JP290">
            <v>20.706230999999999</v>
          </cell>
          <cell r="JQ290">
            <v>22.580282</v>
          </cell>
          <cell r="JR290">
            <v>26.689495000000001</v>
          </cell>
          <cell r="JS290">
            <v>71.925341000000003</v>
          </cell>
          <cell r="JT290">
            <v>41.919384000000001</v>
          </cell>
          <cell r="JU290">
            <v>23.864463000000001</v>
          </cell>
          <cell r="JV290">
            <v>32.832872000000002</v>
          </cell>
          <cell r="JW290">
            <v>16.921958</v>
          </cell>
          <cell r="JX290">
            <v>24.547661000000002</v>
          </cell>
          <cell r="JY290">
            <v>12.600725000000001</v>
          </cell>
          <cell r="JZ290">
            <v>20.866886999999998</v>
          </cell>
          <cell r="KA290">
            <v>23.436325</v>
          </cell>
          <cell r="KB290">
            <v>28.255851</v>
          </cell>
          <cell r="KC290">
            <v>19.123094999999999</v>
          </cell>
          <cell r="KD290">
            <v>16.844991</v>
          </cell>
          <cell r="KE290">
            <v>29.06963</v>
          </cell>
          <cell r="KF290">
            <v>23.717880999999998</v>
          </cell>
          <cell r="KG290">
            <v>25.758030000000002</v>
          </cell>
          <cell r="KH290">
            <v>24.699369999999998</v>
          </cell>
          <cell r="KI290">
            <v>13.63658</v>
          </cell>
          <cell r="KJ290">
            <v>9.875337</v>
          </cell>
          <cell r="KK290">
            <v>28.896504</v>
          </cell>
          <cell r="KL290">
            <v>22.523834000000001</v>
          </cell>
          <cell r="KM290">
            <v>14.511891</v>
          </cell>
          <cell r="KN290">
            <v>11.656272</v>
          </cell>
          <cell r="KO290">
            <v>6.1987560000000004</v>
          </cell>
          <cell r="KP290">
            <v>13.501555</v>
          </cell>
          <cell r="KQ290">
            <v>27.414815000000001</v>
          </cell>
          <cell r="KR290">
            <v>24.720124999999999</v>
          </cell>
          <cell r="KS290">
            <v>23.869433999999998</v>
          </cell>
          <cell r="KT290">
            <v>25.215947</v>
          </cell>
          <cell r="KU290">
            <v>19.145602</v>
          </cell>
          <cell r="KV290">
            <v>17.229274</v>
          </cell>
          <cell r="KW290">
            <v>22.475373000000001</v>
          </cell>
          <cell r="KX290">
            <v>14.446638</v>
          </cell>
          <cell r="KY290">
            <v>22.281780999999999</v>
          </cell>
          <cell r="KZ290">
            <v>24.692329000000001</v>
          </cell>
          <cell r="LA290">
            <v>22.791015999999999</v>
          </cell>
          <cell r="LB290">
            <v>13.333919</v>
          </cell>
          <cell r="LC290">
            <v>40.930014</v>
          </cell>
          <cell r="LD290">
            <v>33.162905000000002</v>
          </cell>
          <cell r="LE290">
            <v>39.430382000000002</v>
          </cell>
          <cell r="LF290">
            <v>25.931287000000001</v>
          </cell>
          <cell r="LG290">
            <v>25.926652000000001</v>
          </cell>
          <cell r="LH290">
            <v>25.671296999999999</v>
          </cell>
          <cell r="LI290">
            <v>29.762886000000002</v>
          </cell>
          <cell r="LJ290">
            <v>21.940104000000002</v>
          </cell>
          <cell r="LK290">
            <v>29.827998999999998</v>
          </cell>
          <cell r="LL290">
            <v>33.337899</v>
          </cell>
          <cell r="LM290">
            <v>40.421633</v>
          </cell>
          <cell r="LN290">
            <v>39.431707000000003</v>
          </cell>
          <cell r="LO290">
            <v>49.277389999999997</v>
          </cell>
          <cell r="LP290">
            <v>58.951627000000002</v>
          </cell>
          <cell r="LQ290">
            <v>53.414799000000002</v>
          </cell>
          <cell r="LR290">
            <v>65.395849999999996</v>
          </cell>
          <cell r="LS290">
            <v>51.240445999999999</v>
          </cell>
          <cell r="LT290">
            <v>33.061926999999997</v>
          </cell>
          <cell r="LU290">
            <v>47.038308999999998</v>
          </cell>
          <cell r="LV290">
            <v>46.484361</v>
          </cell>
          <cell r="LW290">
            <v>43.742252000000001</v>
          </cell>
          <cell r="LX290">
            <v>62.336612000000002</v>
          </cell>
          <cell r="LY290">
            <v>48.819859000000001</v>
          </cell>
          <cell r="LZ290">
            <v>47.705494000000002</v>
          </cell>
          <cell r="MA290">
            <v>87.304506000000003</v>
          </cell>
          <cell r="MB290">
            <v>71.001874000000001</v>
          </cell>
          <cell r="MC290">
            <v>66.216376999999994</v>
          </cell>
          <cell r="MD290">
            <v>61.961058999999999</v>
          </cell>
          <cell r="ME290">
            <v>56.711970000000001</v>
          </cell>
          <cell r="MF290">
            <v>45.517871999999997</v>
          </cell>
          <cell r="MG290">
            <v>50.155779000000003</v>
          </cell>
          <cell r="MH290">
            <v>39.516275999999998</v>
          </cell>
          <cell r="MI290">
            <v>64.764750000000006</v>
          </cell>
          <cell r="MJ290">
            <v>31.803000999999998</v>
          </cell>
          <cell r="MK290">
            <v>38.279121000000004</v>
          </cell>
          <cell r="ML290">
            <v>38.563343000000003</v>
          </cell>
          <cell r="MM290">
            <v>81.740716000000006</v>
          </cell>
          <cell r="MN290">
            <v>83.805205999999998</v>
          </cell>
          <cell r="MO290">
            <v>92.261433999999994</v>
          </cell>
          <cell r="MP290">
            <v>62.893956000000003</v>
          </cell>
          <cell r="MQ290">
            <v>56.620790999999997</v>
          </cell>
          <cell r="MR290">
            <v>41.041977000000003</v>
          </cell>
        </row>
      </sheetData>
      <sheetData sheetId="36">
        <row r="290">
          <cell r="AG290">
            <v>160.52199999999999</v>
          </cell>
          <cell r="AH290">
            <v>130.202</v>
          </cell>
          <cell r="AI290">
            <v>110.681</v>
          </cell>
          <cell r="AJ290">
            <v>187.29</v>
          </cell>
          <cell r="AK290">
            <v>225.767</v>
          </cell>
          <cell r="AL290">
            <v>193.36</v>
          </cell>
          <cell r="AM290">
            <v>147.86199999999999</v>
          </cell>
          <cell r="AN290">
            <v>105.053</v>
          </cell>
          <cell r="AO290">
            <v>143.33600000000001</v>
          </cell>
          <cell r="AP290">
            <v>201.61699999999999</v>
          </cell>
          <cell r="AQ290">
            <v>144.578</v>
          </cell>
          <cell r="AR290">
            <v>174.768</v>
          </cell>
          <cell r="AS290">
            <v>141.05500000000001</v>
          </cell>
          <cell r="AT290">
            <v>118.89400000000001</v>
          </cell>
          <cell r="AU290">
            <v>151.267</v>
          </cell>
          <cell r="AV290">
            <v>194.56399999999999</v>
          </cell>
          <cell r="AW290">
            <v>146.18199999999999</v>
          </cell>
          <cell r="AX290">
            <v>191.29599999999999</v>
          </cell>
          <cell r="AY290">
            <v>118.514</v>
          </cell>
          <cell r="AZ290">
            <v>123.809</v>
          </cell>
          <cell r="BA290">
            <v>125.434</v>
          </cell>
          <cell r="BB290">
            <v>171.33500000000001</v>
          </cell>
          <cell r="BC290">
            <v>213.00399999999999</v>
          </cell>
          <cell r="BD290">
            <v>177.71100000000001</v>
          </cell>
          <cell r="BE290">
            <v>134.31</v>
          </cell>
          <cell r="BF290">
            <v>152.624</v>
          </cell>
          <cell r="BG290">
            <v>149.87799999999999</v>
          </cell>
          <cell r="BH290">
            <v>209.24</v>
          </cell>
          <cell r="BI290">
            <v>177.58199999999999</v>
          </cell>
          <cell r="BJ290">
            <v>163.685</v>
          </cell>
          <cell r="BK290">
            <v>147.91200000000001</v>
          </cell>
          <cell r="BL290">
            <v>109.649</v>
          </cell>
          <cell r="BM290">
            <v>164.77600000000001</v>
          </cell>
          <cell r="BN290">
            <v>189.12</v>
          </cell>
          <cell r="BO290">
            <v>190.791</v>
          </cell>
          <cell r="BP290">
            <v>132.857</v>
          </cell>
          <cell r="BQ290">
            <v>157.84299999999999</v>
          </cell>
          <cell r="BR290">
            <v>154.78299999999999</v>
          </cell>
          <cell r="BS290">
            <v>168.55199999999999</v>
          </cell>
          <cell r="BT290">
            <v>173.16200000000001</v>
          </cell>
          <cell r="BU290">
            <v>194.86600000000001</v>
          </cell>
          <cell r="BV290">
            <v>179.13</v>
          </cell>
          <cell r="BW290">
            <v>161.084</v>
          </cell>
          <cell r="BX290">
            <v>153.72200000000001</v>
          </cell>
          <cell r="BY290">
            <v>140.33699999999999</v>
          </cell>
          <cell r="BZ290">
            <v>202.65899999999999</v>
          </cell>
          <cell r="CA290">
            <v>216.90700000000001</v>
          </cell>
          <cell r="CB290">
            <v>158.9</v>
          </cell>
          <cell r="CC290">
            <v>173.38900000000001</v>
          </cell>
          <cell r="CD290">
            <v>171.97300000000001</v>
          </cell>
          <cell r="CE290">
            <v>144.88800000000001</v>
          </cell>
          <cell r="CF290">
            <v>212.715</v>
          </cell>
          <cell r="CG290">
            <v>135.02699999999999</v>
          </cell>
          <cell r="CH290">
            <v>199.71100000000001</v>
          </cell>
          <cell r="CI290">
            <v>165.66399999999999</v>
          </cell>
          <cell r="CJ290">
            <v>126.922</v>
          </cell>
          <cell r="CK290">
            <v>182.07900000000001</v>
          </cell>
          <cell r="CL290">
            <v>206.631</v>
          </cell>
          <cell r="CM290">
            <v>201.477</v>
          </cell>
          <cell r="CN290">
            <v>157.68700000000001</v>
          </cell>
          <cell r="CO290">
            <v>214.33799999999999</v>
          </cell>
          <cell r="CP290">
            <v>159.72300000000001</v>
          </cell>
          <cell r="CQ290">
            <v>161.09100000000001</v>
          </cell>
          <cell r="CR290">
            <v>164.09899999999999</v>
          </cell>
          <cell r="CS290">
            <v>153.887</v>
          </cell>
          <cell r="CT290">
            <v>207.18700000000001</v>
          </cell>
          <cell r="CU290">
            <v>223.27099999999999</v>
          </cell>
          <cell r="CV290">
            <v>143.066</v>
          </cell>
          <cell r="CW290">
            <v>181.67500000000001</v>
          </cell>
          <cell r="CX290">
            <v>180.32900000000001</v>
          </cell>
          <cell r="CY290">
            <v>200.977</v>
          </cell>
          <cell r="CZ290">
            <v>211.923</v>
          </cell>
          <cell r="DA290">
            <v>134.62799999999999</v>
          </cell>
          <cell r="DB290">
            <v>219.33199999999999</v>
          </cell>
          <cell r="DC290">
            <v>206.23400000000001</v>
          </cell>
          <cell r="DD290">
            <v>167.54499999999999</v>
          </cell>
          <cell r="DE290">
            <v>188.709</v>
          </cell>
          <cell r="DF290">
            <v>192.809</v>
          </cell>
          <cell r="DG290">
            <v>172.52699999999999</v>
          </cell>
          <cell r="DH290">
            <v>173.72200000000001</v>
          </cell>
          <cell r="DI290">
            <v>181.79400000000001</v>
          </cell>
          <cell r="DJ290">
            <v>186.19300000000001</v>
          </cell>
          <cell r="DK290">
            <v>192.43899999999999</v>
          </cell>
          <cell r="DL290">
            <v>176.864</v>
          </cell>
          <cell r="DM290">
            <v>171.79</v>
          </cell>
          <cell r="DN290">
            <v>213.614</v>
          </cell>
          <cell r="DO290">
            <v>146.904</v>
          </cell>
          <cell r="DP290">
            <v>203.56299999999999</v>
          </cell>
          <cell r="DQ290">
            <v>178.99700000000001</v>
          </cell>
          <cell r="DR290">
            <v>200.12700000000001</v>
          </cell>
          <cell r="DS290">
            <v>196.95</v>
          </cell>
          <cell r="DT290">
            <v>159.91300000000001</v>
          </cell>
          <cell r="DU290">
            <v>153.06399999999999</v>
          </cell>
          <cell r="DV290">
            <v>197.43600000000001</v>
          </cell>
          <cell r="DW290">
            <v>155.583</v>
          </cell>
          <cell r="DX290">
            <v>172.02</v>
          </cell>
          <cell r="DY290">
            <v>163.30099999999999</v>
          </cell>
          <cell r="DZ290">
            <v>182.227</v>
          </cell>
          <cell r="EA290">
            <v>135.77099999999999</v>
          </cell>
          <cell r="EB290">
            <v>189.06100000000001</v>
          </cell>
          <cell r="EC290">
            <v>190.089</v>
          </cell>
          <cell r="ED290">
            <v>162.15700000000001</v>
          </cell>
          <cell r="EE290">
            <v>212.864</v>
          </cell>
          <cell r="EF290">
            <v>145.47200000000001</v>
          </cell>
          <cell r="EG290">
            <v>181.745</v>
          </cell>
          <cell r="EH290">
            <v>223.42599999999999</v>
          </cell>
          <cell r="EI290">
            <v>180.13900000000001</v>
          </cell>
          <cell r="EJ290">
            <v>117.386</v>
          </cell>
          <cell r="EK290">
            <v>179.834</v>
          </cell>
          <cell r="EL290">
            <v>182.36600000000001</v>
          </cell>
          <cell r="EM290">
            <v>170.69399999999999</v>
          </cell>
          <cell r="EN290">
            <v>158.02199999999999</v>
          </cell>
          <cell r="EO290">
            <v>159.20400000000001</v>
          </cell>
          <cell r="EP290">
            <v>206.09800000000001</v>
          </cell>
          <cell r="EQ290">
            <v>207.465</v>
          </cell>
          <cell r="ER290">
            <v>113.959</v>
          </cell>
          <cell r="ES290">
            <v>213.04</v>
          </cell>
          <cell r="ET290">
            <v>171.69200000000001</v>
          </cell>
          <cell r="EU290">
            <v>155.28399999999999</v>
          </cell>
          <cell r="EV290">
            <v>166.221</v>
          </cell>
          <cell r="EW290">
            <v>240.04</v>
          </cell>
          <cell r="EX290">
            <v>160.322</v>
          </cell>
          <cell r="EY290">
            <v>199.982</v>
          </cell>
          <cell r="EZ290">
            <v>209.03200000000001</v>
          </cell>
          <cell r="FA290">
            <v>216.39400000000001</v>
          </cell>
          <cell r="FB290">
            <v>181.839</v>
          </cell>
          <cell r="FC290">
            <v>211.518</v>
          </cell>
          <cell r="FD290">
            <v>161.43600000000001</v>
          </cell>
          <cell r="FE290">
            <v>209.29900000000001</v>
          </cell>
          <cell r="FF290">
            <v>141.12200000000001</v>
          </cell>
          <cell r="FG290">
            <v>232.21600000000001</v>
          </cell>
          <cell r="FH290">
            <v>149.42699999999999</v>
          </cell>
          <cell r="FI290">
            <v>177.35</v>
          </cell>
          <cell r="FJ290">
            <v>171.649</v>
          </cell>
          <cell r="FK290">
            <v>211.398</v>
          </cell>
          <cell r="FL290">
            <v>185.55</v>
          </cell>
          <cell r="FM290">
            <v>234.50299999999999</v>
          </cell>
          <cell r="FN290">
            <v>186.14699999999999</v>
          </cell>
          <cell r="FO290">
            <v>137.655</v>
          </cell>
          <cell r="FP290">
            <v>170.48</v>
          </cell>
          <cell r="FQ290">
            <v>233.29499999999999</v>
          </cell>
          <cell r="FR290">
            <v>216.02799999999999</v>
          </cell>
          <cell r="FS290">
            <v>221.81899999999999</v>
          </cell>
          <cell r="FT290">
            <v>148.846</v>
          </cell>
          <cell r="FU290">
            <v>177.72200000000001</v>
          </cell>
          <cell r="FV290">
            <v>141.99</v>
          </cell>
          <cell r="FW290">
            <v>221.14099999999999</v>
          </cell>
          <cell r="FX290">
            <v>184.727</v>
          </cell>
          <cell r="FY290">
            <v>207.74100000000001</v>
          </cell>
          <cell r="FZ290">
            <v>182.88200000000001</v>
          </cell>
          <cell r="GA290">
            <v>198.22800000000001</v>
          </cell>
          <cell r="GB290">
            <v>211.87200000000001</v>
          </cell>
          <cell r="GC290">
            <v>168.041</v>
          </cell>
          <cell r="GD290">
            <v>207.70500000000001</v>
          </cell>
          <cell r="GE290">
            <v>197.33199999999999</v>
          </cell>
          <cell r="GF290">
            <v>174.666</v>
          </cell>
          <cell r="GG290">
            <v>159.054</v>
          </cell>
          <cell r="GH290">
            <v>178.673</v>
          </cell>
          <cell r="GI290">
            <v>199.33699999999999</v>
          </cell>
          <cell r="GJ290">
            <v>174.96299999999999</v>
          </cell>
          <cell r="GK290">
            <v>167.816</v>
          </cell>
          <cell r="GL290">
            <v>195.261</v>
          </cell>
          <cell r="GM290">
            <v>173.43</v>
          </cell>
          <cell r="GN290">
            <v>168.68299999999999</v>
          </cell>
          <cell r="GO290">
            <v>167.62700000000001</v>
          </cell>
          <cell r="GP290">
            <v>202.42</v>
          </cell>
          <cell r="GQ290">
            <v>205.69499999999999</v>
          </cell>
          <cell r="GR290">
            <v>140.922</v>
          </cell>
          <cell r="GS290">
            <v>198.82400000000001</v>
          </cell>
          <cell r="GT290">
            <v>230.52099999999999</v>
          </cell>
          <cell r="GU290">
            <v>191.81700000000001</v>
          </cell>
          <cell r="GV290">
            <v>181.29</v>
          </cell>
          <cell r="GW290">
            <v>194.66399999999999</v>
          </cell>
          <cell r="GX290">
            <v>165.33600000000001</v>
          </cell>
          <cell r="GY290">
            <v>200.02799999999999</v>
          </cell>
          <cell r="GZ290">
            <v>146.821</v>
          </cell>
          <cell r="HA290">
            <v>198.26</v>
          </cell>
          <cell r="HB290">
            <v>182.536</v>
          </cell>
          <cell r="HC290">
            <v>234.51400000000001</v>
          </cell>
          <cell r="HD290">
            <v>187.92500000000001</v>
          </cell>
          <cell r="HE290">
            <v>102.593</v>
          </cell>
          <cell r="HF290">
            <v>206.90299999999999</v>
          </cell>
          <cell r="HG290">
            <v>129.785</v>
          </cell>
          <cell r="HH290">
            <v>192.53700000000001</v>
          </cell>
          <cell r="HI290">
            <v>202.33500000000001</v>
          </cell>
          <cell r="HJ290">
            <v>212.52</v>
          </cell>
          <cell r="HK290">
            <v>190.91399999999999</v>
          </cell>
          <cell r="HL290">
            <v>108.217</v>
          </cell>
          <cell r="HM290">
            <v>172.66200000000001</v>
          </cell>
          <cell r="HN290">
            <v>177.001</v>
          </cell>
          <cell r="HO290">
            <v>183.685</v>
          </cell>
          <cell r="HP290">
            <v>193.25</v>
          </cell>
          <cell r="HQ290">
            <v>183.648</v>
          </cell>
          <cell r="HR290">
            <v>135.31800000000001</v>
          </cell>
          <cell r="HS290">
            <v>261.88200000000001</v>
          </cell>
          <cell r="HT290">
            <v>174.35300000000001</v>
          </cell>
          <cell r="HU290">
            <v>246.25899999999999</v>
          </cell>
          <cell r="HV290">
            <v>131.04499999999999</v>
          </cell>
          <cell r="HW290">
            <v>218.93700000000001</v>
          </cell>
          <cell r="HX290">
            <v>178.52199999999999</v>
          </cell>
          <cell r="HY290">
            <v>191.53899999999999</v>
          </cell>
          <cell r="HZ290">
            <v>229.31100000000001</v>
          </cell>
          <cell r="IA290">
            <v>222.12200000000001</v>
          </cell>
          <cell r="IB290">
            <v>171.36799999999999</v>
          </cell>
          <cell r="IC290">
            <v>140.17400000000001</v>
          </cell>
          <cell r="ID290">
            <v>209.54900000000001</v>
          </cell>
          <cell r="IE290">
            <v>197.38300000000001</v>
          </cell>
          <cell r="IF290">
            <v>128.631</v>
          </cell>
          <cell r="IG290">
            <v>284.488</v>
          </cell>
          <cell r="IH290">
            <v>228.428</v>
          </cell>
          <cell r="II290">
            <v>177.971</v>
          </cell>
          <cell r="IJ290">
            <v>186.952</v>
          </cell>
          <cell r="IK290">
            <v>144.65299999999999</v>
          </cell>
          <cell r="IL290">
            <v>214.50200000000001</v>
          </cell>
          <cell r="IM290">
            <v>212.80799999999999</v>
          </cell>
          <cell r="IN290">
            <v>193.45500000000001</v>
          </cell>
          <cell r="IO290">
            <v>192.60900000000001</v>
          </cell>
          <cell r="IP290">
            <v>188.048</v>
          </cell>
          <cell r="IQ290">
            <v>204.28700000000001</v>
          </cell>
          <cell r="IR290">
            <v>192.27799999999999</v>
          </cell>
          <cell r="IS290">
            <v>170.71100000000001</v>
          </cell>
          <cell r="IT290">
            <v>215.94200000000001</v>
          </cell>
          <cell r="IU290">
            <v>266.16699999999997</v>
          </cell>
          <cell r="IV290">
            <v>148.61099999999999</v>
          </cell>
          <cell r="IW290">
            <v>150.947</v>
          </cell>
          <cell r="IX290">
            <v>264.53300000000002</v>
          </cell>
          <cell r="IY290">
            <v>201.066</v>
          </cell>
          <cell r="IZ290">
            <v>213.22399999999999</v>
          </cell>
          <cell r="JA290">
            <v>188.321</v>
          </cell>
          <cell r="JB290">
            <v>188.86500000000001</v>
          </cell>
          <cell r="JC290">
            <v>206.88399999999999</v>
          </cell>
          <cell r="JD290">
            <v>251.874</v>
          </cell>
          <cell r="JE290">
            <v>204.40799999999999</v>
          </cell>
          <cell r="JF290">
            <v>212.74100000000001</v>
          </cell>
          <cell r="JG290">
            <v>164.715</v>
          </cell>
          <cell r="JH290">
            <v>225.11799999999999</v>
          </cell>
          <cell r="JI290">
            <v>173.351</v>
          </cell>
          <cell r="JJ290">
            <v>190.58600000000001</v>
          </cell>
          <cell r="JK290">
            <v>246.374</v>
          </cell>
          <cell r="JL290">
            <v>207.804</v>
          </cell>
          <cell r="JM290">
            <v>78.168000000000006</v>
          </cell>
          <cell r="JN290">
            <v>136.45699999999999</v>
          </cell>
          <cell r="JO290">
            <v>230.48699999999999</v>
          </cell>
          <cell r="JP290">
            <v>205.31200000000001</v>
          </cell>
          <cell r="JQ290">
            <v>251.517</v>
          </cell>
          <cell r="JR290">
            <v>227.66499999999999</v>
          </cell>
          <cell r="JS290">
            <v>174.23699999999999</v>
          </cell>
          <cell r="JT290">
            <v>183.87799999999999</v>
          </cell>
          <cell r="JU290">
            <v>245.50200000000001</v>
          </cell>
          <cell r="JV290">
            <v>190.25399999999999</v>
          </cell>
          <cell r="JW290">
            <v>233.73599999999999</v>
          </cell>
          <cell r="JX290">
            <v>254.13499999999999</v>
          </cell>
          <cell r="JY290">
            <v>188.232</v>
          </cell>
          <cell r="JZ290">
            <v>164.114</v>
          </cell>
          <cell r="KA290">
            <v>222.946</v>
          </cell>
          <cell r="KB290">
            <v>199.37100000000001</v>
          </cell>
          <cell r="KC290">
            <v>180.05199999999999</v>
          </cell>
          <cell r="KD290">
            <v>219.34399999999999</v>
          </cell>
          <cell r="KE290">
            <v>194.82900000000001</v>
          </cell>
          <cell r="KF290">
            <v>219.98099999999999</v>
          </cell>
          <cell r="KG290">
            <v>221.779</v>
          </cell>
          <cell r="KH290">
            <v>205.047</v>
          </cell>
          <cell r="KI290">
            <v>198.09700000000001</v>
          </cell>
          <cell r="KJ290">
            <v>227.761</v>
          </cell>
          <cell r="KK290">
            <v>136.46600000000001</v>
          </cell>
          <cell r="KL290">
            <v>204.51599999999999</v>
          </cell>
          <cell r="KM290">
            <v>172.34299999999999</v>
          </cell>
          <cell r="KN290">
            <v>196.999</v>
          </cell>
          <cell r="KO290">
            <v>252.77600000000001</v>
          </cell>
          <cell r="KP290">
            <v>218.417</v>
          </cell>
          <cell r="KQ290">
            <v>168.44399999999999</v>
          </cell>
          <cell r="KR290">
            <v>211.51900000000001</v>
          </cell>
          <cell r="KS290">
            <v>195.01300000000001</v>
          </cell>
          <cell r="KT290">
            <v>166.14599999999999</v>
          </cell>
          <cell r="KU290">
            <v>257.524</v>
          </cell>
          <cell r="KV290">
            <v>185.595</v>
          </cell>
          <cell r="KW290">
            <v>217.65299999999999</v>
          </cell>
          <cell r="KX290">
            <v>165.76599999999999</v>
          </cell>
          <cell r="KY290">
            <v>227.53</v>
          </cell>
          <cell r="KZ290">
            <v>195.262</v>
          </cell>
          <cell r="LA290">
            <v>212.46600000000001</v>
          </cell>
          <cell r="LB290">
            <v>237.41200000000001</v>
          </cell>
          <cell r="LC290">
            <v>176.774</v>
          </cell>
          <cell r="LD290">
            <v>176.00200000000001</v>
          </cell>
          <cell r="LE290">
            <v>174.304</v>
          </cell>
          <cell r="LF290">
            <v>234.566</v>
          </cell>
          <cell r="LG290">
            <v>262.875</v>
          </cell>
          <cell r="LH290">
            <v>160.39500000000001</v>
          </cell>
          <cell r="LI290">
            <v>182.351</v>
          </cell>
          <cell r="LJ290">
            <v>151.69200000000001</v>
          </cell>
        </row>
      </sheetData>
      <sheetData sheetId="37"/>
      <sheetData sheetId="38">
        <row r="290">
          <cell r="AB290"/>
          <cell r="AC290"/>
          <cell r="AD290"/>
          <cell r="AE290">
            <v>16.032</v>
          </cell>
          <cell r="AF290">
            <v>13.448</v>
          </cell>
          <cell r="AG290">
            <v>10.616</v>
          </cell>
          <cell r="AH290">
            <v>23.23</v>
          </cell>
          <cell r="AI290">
            <v>15.91</v>
          </cell>
          <cell r="AJ290">
            <v>37.229999999999997</v>
          </cell>
          <cell r="AK290">
            <v>16.116</v>
          </cell>
          <cell r="AL290">
            <v>19.401</v>
          </cell>
          <cell r="AM290">
            <v>13.282999999999999</v>
          </cell>
          <cell r="AN290">
            <v>6.069</v>
          </cell>
          <cell r="AO290">
            <v>12.444000000000001</v>
          </cell>
          <cell r="AP290">
            <v>14.332000000000001</v>
          </cell>
          <cell r="AQ290">
            <v>24.001000000000001</v>
          </cell>
          <cell r="AR290">
            <v>26.335000000000001</v>
          </cell>
          <cell r="AS290">
            <v>21.922999999999998</v>
          </cell>
          <cell r="AT290">
            <v>38.042000000000002</v>
          </cell>
          <cell r="AU290">
            <v>26.873000000000001</v>
          </cell>
          <cell r="AV290">
            <v>14.506</v>
          </cell>
          <cell r="AW290">
            <v>3.5659999999999998</v>
          </cell>
          <cell r="AX290">
            <v>11.333</v>
          </cell>
          <cell r="AY290">
            <v>9.3569999999999993</v>
          </cell>
          <cell r="AZ290">
            <v>8.2270000000000003</v>
          </cell>
          <cell r="BA290">
            <v>12.493</v>
          </cell>
          <cell r="BB290">
            <v>8.2680000000000007</v>
          </cell>
          <cell r="BC290">
            <v>11.116</v>
          </cell>
          <cell r="BD290">
            <v>20.164999999999999</v>
          </cell>
          <cell r="BE290">
            <v>10.048999999999999</v>
          </cell>
          <cell r="BF290">
            <v>21.376999999999999</v>
          </cell>
          <cell r="BG290">
            <v>21.658000000000001</v>
          </cell>
          <cell r="BH290">
            <v>26.937000000000001</v>
          </cell>
          <cell r="BI290">
            <v>23.706</v>
          </cell>
          <cell r="BJ290">
            <v>15.965999999999999</v>
          </cell>
          <cell r="BK290">
            <v>23.678999999999998</v>
          </cell>
          <cell r="BL290">
            <v>18.481999999999999</v>
          </cell>
          <cell r="BM290">
            <v>8.3049999999999997</v>
          </cell>
          <cell r="BN290">
            <v>25.513000000000002</v>
          </cell>
          <cell r="BO290">
            <v>9.8119999999999994</v>
          </cell>
          <cell r="BP290">
            <v>25.138000000000002</v>
          </cell>
          <cell r="BQ290">
            <v>11.643000000000001</v>
          </cell>
          <cell r="BR290">
            <v>13.385</v>
          </cell>
          <cell r="BS290">
            <v>12.089</v>
          </cell>
          <cell r="BT290">
            <v>27.158999999999999</v>
          </cell>
          <cell r="BU290">
            <v>29.536999999999999</v>
          </cell>
          <cell r="BV290">
            <v>13.554</v>
          </cell>
          <cell r="BW290">
            <v>14.334</v>
          </cell>
          <cell r="BX290">
            <v>3.286</v>
          </cell>
          <cell r="BY290">
            <v>6.5069999999999997</v>
          </cell>
          <cell r="BZ290">
            <v>2.9169999999999998</v>
          </cell>
          <cell r="CA290">
            <v>12.462</v>
          </cell>
          <cell r="CB290">
            <v>11.057</v>
          </cell>
          <cell r="CC290">
            <v>12.634</v>
          </cell>
          <cell r="CD290">
            <v>2.609</v>
          </cell>
          <cell r="CE290">
            <v>12.989000000000001</v>
          </cell>
          <cell r="CF290">
            <v>25.562000000000001</v>
          </cell>
          <cell r="CG290">
            <v>3.3109999999999999</v>
          </cell>
          <cell r="CH290">
            <v>9.9550000000000001</v>
          </cell>
          <cell r="CI290">
            <v>9.2590000000000003</v>
          </cell>
          <cell r="CJ290">
            <v>12.07</v>
          </cell>
          <cell r="CK290">
            <v>4.9589999999999996</v>
          </cell>
          <cell r="CL290">
            <v>6.94</v>
          </cell>
          <cell r="CM290">
            <v>3.278</v>
          </cell>
          <cell r="CN290">
            <v>1.5720000000000001</v>
          </cell>
          <cell r="CO290">
            <v>1.3460000000000001</v>
          </cell>
          <cell r="CP290">
            <v>2.3650000000000002</v>
          </cell>
          <cell r="CQ290">
            <v>0.33700000000000002</v>
          </cell>
          <cell r="CR290">
            <v>10.779</v>
          </cell>
          <cell r="CS290">
            <v>6.109</v>
          </cell>
          <cell r="CT290">
            <v>4.0339999999999998</v>
          </cell>
          <cell r="CU290">
            <v>0.39</v>
          </cell>
          <cell r="CV290">
            <v>0.33500000000000002</v>
          </cell>
          <cell r="CW290">
            <v>0.97199999999999998</v>
          </cell>
          <cell r="CX290">
            <v>0.76500000000000001</v>
          </cell>
          <cell r="CY290">
            <v>1.232</v>
          </cell>
          <cell r="CZ290">
            <v>4.43</v>
          </cell>
          <cell r="DA290">
            <v>0.66600000000000004</v>
          </cell>
          <cell r="DB290">
            <v>3.3490000000000002</v>
          </cell>
          <cell r="DC290">
            <v>7.0960000000000001</v>
          </cell>
          <cell r="DD290">
            <v>3.37</v>
          </cell>
          <cell r="DE290">
            <v>2.5419999999999998</v>
          </cell>
          <cell r="DF290">
            <v>5.3579999999999997</v>
          </cell>
          <cell r="DG290">
            <v>0.23300000000000001</v>
          </cell>
          <cell r="DH290">
            <v>3.3929999999999998</v>
          </cell>
          <cell r="DI290">
            <v>4.29</v>
          </cell>
          <cell r="DJ290">
            <v>2.375</v>
          </cell>
          <cell r="DK290">
            <v>12.769</v>
          </cell>
          <cell r="DL290">
            <v>2.948</v>
          </cell>
          <cell r="DM290">
            <v>6.633</v>
          </cell>
          <cell r="DN290">
            <v>3.2160000000000002</v>
          </cell>
          <cell r="DO290">
            <v>1.3779999999999999</v>
          </cell>
          <cell r="DP290">
            <v>0.224</v>
          </cell>
          <cell r="DQ290">
            <v>5.3769999999999998</v>
          </cell>
          <cell r="DR290">
            <v>4.2009999999999996</v>
          </cell>
          <cell r="DS290">
            <v>3.4790000000000001</v>
          </cell>
          <cell r="DT290">
            <v>0.77700000000000002</v>
          </cell>
          <cell r="DU290">
            <v>1.06</v>
          </cell>
          <cell r="DV290">
            <v>3.5110000000000001</v>
          </cell>
          <cell r="DW290">
            <v>2.3650000000000002</v>
          </cell>
          <cell r="DX290">
            <v>0.317</v>
          </cell>
          <cell r="DY290">
            <v>2.31</v>
          </cell>
          <cell r="DZ290">
            <v>0.27</v>
          </cell>
          <cell r="EA290">
            <v>0.46300000000000002</v>
          </cell>
          <cell r="EB290">
            <v>1.756</v>
          </cell>
          <cell r="EC290">
            <v>3.3439999999999999</v>
          </cell>
          <cell r="ED290">
            <v>0.27800000000000002</v>
          </cell>
          <cell r="EE290">
            <v>0.17599999999999999</v>
          </cell>
          <cell r="EF290">
            <v>0.16400000000000001</v>
          </cell>
          <cell r="EG290">
            <v>2.0790000000000002</v>
          </cell>
          <cell r="EH290">
            <v>0.27500000000000002</v>
          </cell>
          <cell r="EI290">
            <v>0.6</v>
          </cell>
          <cell r="EJ290">
            <v>0.08</v>
          </cell>
          <cell r="EK290">
            <v>0.57999999999999996</v>
          </cell>
          <cell r="EL290">
            <v>0.27</v>
          </cell>
          <cell r="EM290">
            <v>1.2909999999999999</v>
          </cell>
          <cell r="EN290">
            <v>0.34699999999999998</v>
          </cell>
          <cell r="EO290">
            <v>0.114</v>
          </cell>
          <cell r="EP290">
            <v>0.47699999999999998</v>
          </cell>
          <cell r="EQ290">
            <v>0.26600000000000001</v>
          </cell>
          <cell r="ER290">
            <v>0.192</v>
          </cell>
          <cell r="ES290">
            <v>0.27500000000000002</v>
          </cell>
          <cell r="ET290">
            <v>0.35299999999999998</v>
          </cell>
          <cell r="EU290">
            <v>0.38900000000000001</v>
          </cell>
          <cell r="EV290">
            <v>0.187</v>
          </cell>
          <cell r="EW290">
            <v>1.7999999999999999E-2</v>
          </cell>
          <cell r="EX290">
            <v>5.5E-2</v>
          </cell>
          <cell r="EY290">
            <v>0.09</v>
          </cell>
          <cell r="EZ290">
            <v>0.105</v>
          </cell>
          <cell r="FA290">
            <v>0.13200000000000001</v>
          </cell>
          <cell r="FB290">
            <v>0.21199999999999999</v>
          </cell>
          <cell r="FC290">
            <v>0.34799999999999998</v>
          </cell>
          <cell r="FD290"/>
          <cell r="FE290"/>
          <cell r="FF290">
            <v>0.14699999999999999</v>
          </cell>
          <cell r="FG290">
            <v>7.3999999999999996E-2</v>
          </cell>
          <cell r="FH290">
            <v>1.208</v>
          </cell>
          <cell r="FI290">
            <v>1.3740000000000001</v>
          </cell>
          <cell r="FJ290">
            <v>5.2949999999999999</v>
          </cell>
          <cell r="FK290">
            <v>3.9340000000000002</v>
          </cell>
          <cell r="FL290">
            <v>3.157</v>
          </cell>
          <cell r="FM290">
            <v>1.6060000000000001</v>
          </cell>
          <cell r="FN290">
            <v>0.17399999999999999</v>
          </cell>
          <cell r="FO290">
            <v>8.5999999999999993E-2</v>
          </cell>
          <cell r="FP290"/>
          <cell r="FQ290">
            <v>0.16800000000000001</v>
          </cell>
          <cell r="FR290"/>
          <cell r="FS290">
            <v>0.161</v>
          </cell>
          <cell r="FT290"/>
          <cell r="FU290">
            <v>0.11700000000000001</v>
          </cell>
          <cell r="FV290">
            <v>4.4219999999999997</v>
          </cell>
          <cell r="FW290">
            <v>8.4000000000000005E-2</v>
          </cell>
          <cell r="FX290">
            <v>3.8940000000000001</v>
          </cell>
          <cell r="FY290">
            <v>1.4330000000000001</v>
          </cell>
          <cell r="FZ290">
            <v>4.0119999999999996</v>
          </cell>
          <cell r="GA290">
            <v>1.9</v>
          </cell>
          <cell r="GB290">
            <v>2.81</v>
          </cell>
          <cell r="GC290">
            <v>0.114</v>
          </cell>
          <cell r="GD290">
            <v>0.19800000000000001</v>
          </cell>
          <cell r="GE290">
            <v>0.114</v>
          </cell>
          <cell r="GF290">
            <v>0.13600000000000001</v>
          </cell>
          <cell r="GG290">
            <v>2.0019999999999998</v>
          </cell>
          <cell r="GH290">
            <v>4.2009999999999996</v>
          </cell>
          <cell r="GI290">
            <v>9.8989999999999991</v>
          </cell>
          <cell r="GJ290">
            <v>6.0140000000000002</v>
          </cell>
          <cell r="GK290">
            <v>9.0879999999999992</v>
          </cell>
          <cell r="GL290">
            <v>0.32800000000000001</v>
          </cell>
          <cell r="GM290">
            <v>3.1920000000000002</v>
          </cell>
          <cell r="GN290">
            <v>2.8000000000000001E-2</v>
          </cell>
          <cell r="GO290">
            <v>4.13</v>
          </cell>
          <cell r="GP290">
            <v>1.5109999999999999</v>
          </cell>
          <cell r="GQ290">
            <v>1.486</v>
          </cell>
          <cell r="GR290">
            <v>1.208</v>
          </cell>
          <cell r="GS290">
            <v>0.224</v>
          </cell>
          <cell r="GT290">
            <v>0.41399999999999998</v>
          </cell>
          <cell r="GU290">
            <v>0.14799999999999999</v>
          </cell>
          <cell r="GV290">
            <v>0.105</v>
          </cell>
          <cell r="GW290">
            <v>0.27900000000000003</v>
          </cell>
          <cell r="GX290">
            <v>0.13800000000000001</v>
          </cell>
          <cell r="GY290">
            <v>0.156</v>
          </cell>
          <cell r="GZ290">
            <v>0.247</v>
          </cell>
          <cell r="HA290"/>
          <cell r="HB290">
            <v>8.3000000000000004E-2</v>
          </cell>
          <cell r="HC290">
            <v>7.3999999999999996E-2</v>
          </cell>
          <cell r="HD290">
            <v>7.7869999999999999</v>
          </cell>
          <cell r="HE290">
            <v>13.749000000000001</v>
          </cell>
          <cell r="HF290">
            <v>10.217000000000001</v>
          </cell>
          <cell r="HG290">
            <v>13.000999999999999</v>
          </cell>
          <cell r="HH290">
            <v>10.718</v>
          </cell>
          <cell r="HI290">
            <v>8.4390000000000001</v>
          </cell>
          <cell r="HJ290">
            <v>6.66</v>
          </cell>
          <cell r="HK290">
            <v>5.0449999999999999</v>
          </cell>
          <cell r="HL290">
            <v>7.1130000000000004</v>
          </cell>
          <cell r="HM290">
            <v>4.524</v>
          </cell>
          <cell r="HN290">
            <v>3.8540000000000001</v>
          </cell>
          <cell r="HO290">
            <v>4.444</v>
          </cell>
          <cell r="HP290">
            <v>9.0630000000000006</v>
          </cell>
          <cell r="HQ290">
            <v>1.599</v>
          </cell>
          <cell r="HR290">
            <v>0.04</v>
          </cell>
          <cell r="HS290"/>
          <cell r="HT290">
            <v>0.97599999999999998</v>
          </cell>
          <cell r="HU290">
            <v>10.535</v>
          </cell>
          <cell r="HV290">
            <v>0.21299999999999999</v>
          </cell>
          <cell r="HW290">
            <v>1.075</v>
          </cell>
          <cell r="HX290"/>
          <cell r="HY290">
            <v>0.112</v>
          </cell>
          <cell r="HZ290">
            <v>0.32200000000000001</v>
          </cell>
          <cell r="IA290">
            <v>0.28999999999999998</v>
          </cell>
          <cell r="IB290">
            <v>0.121</v>
          </cell>
          <cell r="IC290">
            <v>0.22</v>
          </cell>
          <cell r="ID290">
            <v>4.8000000000000001E-2</v>
          </cell>
          <cell r="IE290">
            <v>3.1949999999999998</v>
          </cell>
          <cell r="IF290">
            <v>2.218</v>
          </cell>
          <cell r="IG290">
            <v>0.14099999999999999</v>
          </cell>
          <cell r="IH290">
            <v>0.183</v>
          </cell>
          <cell r="II290">
            <v>0.13600000000000001</v>
          </cell>
          <cell r="IJ290">
            <v>0.14399999999999999</v>
          </cell>
          <cell r="IK290">
            <v>0.215</v>
          </cell>
          <cell r="IL290"/>
          <cell r="IM290">
            <v>9.6000000000000002E-2</v>
          </cell>
          <cell r="IN290">
            <v>4.8000000000000001E-2</v>
          </cell>
          <cell r="IO290"/>
          <cell r="IP290">
            <v>0.02</v>
          </cell>
          <cell r="IQ290"/>
          <cell r="IR290"/>
          <cell r="IS290">
            <v>3.2000000000000001E-2</v>
          </cell>
          <cell r="IT290">
            <v>0.8</v>
          </cell>
          <cell r="IU290">
            <v>0.41</v>
          </cell>
          <cell r="IV290">
            <v>0.13100000000000001</v>
          </cell>
          <cell r="IW290">
            <v>11.768000000000001</v>
          </cell>
          <cell r="IX290">
            <v>8.5760000000000005</v>
          </cell>
          <cell r="IY290">
            <v>11.099</v>
          </cell>
          <cell r="IZ290">
            <v>0.60499999999999998</v>
          </cell>
          <cell r="JA290">
            <v>1.772</v>
          </cell>
          <cell r="JB290">
            <v>3.9449999999999998</v>
          </cell>
          <cell r="JC290">
            <v>1.9810000000000001</v>
          </cell>
          <cell r="JD290">
            <v>2.0310000000000001</v>
          </cell>
          <cell r="JE290">
            <v>2.0859999999999999</v>
          </cell>
          <cell r="JF290">
            <v>2.105</v>
          </cell>
          <cell r="JG290">
            <v>0.11700000000000001</v>
          </cell>
          <cell r="JH290">
            <v>2.0390000000000001</v>
          </cell>
          <cell r="JI290">
            <v>6.0830000000000002</v>
          </cell>
          <cell r="JJ290">
            <v>4.9390000000000001</v>
          </cell>
          <cell r="JK290">
            <v>2.2570000000000001</v>
          </cell>
          <cell r="JL290">
            <v>6.6390000000000002</v>
          </cell>
          <cell r="JM290">
            <v>3.9060000000000001</v>
          </cell>
          <cell r="JN290">
            <v>11.393000000000001</v>
          </cell>
          <cell r="JO290">
            <v>5.9740000000000002</v>
          </cell>
          <cell r="JP290">
            <v>3.9079999999999999</v>
          </cell>
          <cell r="JQ290">
            <v>3.9550000000000001</v>
          </cell>
          <cell r="JR290">
            <v>0.11</v>
          </cell>
          <cell r="JS290">
            <v>6.7000000000000004E-2</v>
          </cell>
          <cell r="JT290"/>
          <cell r="JU290">
            <v>4.3999999999999997E-2</v>
          </cell>
          <cell r="JV290">
            <v>0.14699999999999999</v>
          </cell>
          <cell r="JW290">
            <v>0.1</v>
          </cell>
          <cell r="JX290">
            <v>0.14399999999999999</v>
          </cell>
          <cell r="JY290">
            <v>6.5000000000000002E-2</v>
          </cell>
          <cell r="JZ290"/>
          <cell r="KA290">
            <v>0.02</v>
          </cell>
          <cell r="KB290"/>
          <cell r="KC290">
            <v>0.20699999999999999</v>
          </cell>
          <cell r="KD290">
            <v>4.1000000000000002E-2</v>
          </cell>
          <cell r="KE290">
            <v>0.18099999999999999</v>
          </cell>
          <cell r="KF290">
            <v>6.9000000000000006E-2</v>
          </cell>
          <cell r="KG290">
            <v>5.0780000000000003</v>
          </cell>
          <cell r="KH290">
            <v>2.0750000000000002</v>
          </cell>
          <cell r="KI290"/>
          <cell r="KJ290">
            <v>4.4999999999999998E-2</v>
          </cell>
          <cell r="KK290"/>
          <cell r="KL290"/>
          <cell r="KM290"/>
          <cell r="KN290"/>
          <cell r="KO290"/>
          <cell r="KP290">
            <v>6.2E-2</v>
          </cell>
          <cell r="KQ290">
            <v>0.09</v>
          </cell>
          <cell r="KR290">
            <v>4.3999999999999997E-2</v>
          </cell>
          <cell r="KS290"/>
          <cell r="KT290">
            <v>0.1</v>
          </cell>
          <cell r="KU290">
            <v>0.14299999999999999</v>
          </cell>
          <cell r="KV290">
            <v>0.1</v>
          </cell>
          <cell r="KW290">
            <v>0.14499999999999999</v>
          </cell>
          <cell r="KX290"/>
          <cell r="KY290"/>
          <cell r="KZ290"/>
          <cell r="LA290">
            <v>0.80500000000000005</v>
          </cell>
          <cell r="LB290">
            <v>0.63200000000000001</v>
          </cell>
          <cell r="LC290">
            <v>0.35899999999999999</v>
          </cell>
          <cell r="LD290">
            <v>0.29199999999999998</v>
          </cell>
          <cell r="LE290">
            <v>0.27400000000000002</v>
          </cell>
          <cell r="LF290">
            <v>0.86899999999999999</v>
          </cell>
          <cell r="LG290">
            <v>1.321</v>
          </cell>
          <cell r="LH290">
            <v>0.93</v>
          </cell>
        </row>
      </sheetData>
      <sheetData sheetId="39"/>
      <sheetData sheetId="40">
        <row r="290">
          <cell r="AB290"/>
          <cell r="AC290"/>
          <cell r="AD290"/>
          <cell r="AE290">
            <v>0.51800000000000002</v>
          </cell>
          <cell r="AF290"/>
          <cell r="AG290">
            <v>0.51</v>
          </cell>
          <cell r="AH290">
            <v>0.50900000000000001</v>
          </cell>
          <cell r="AI290">
            <v>0.53900000000000003</v>
          </cell>
          <cell r="AJ290"/>
          <cell r="AK290">
            <v>0.499</v>
          </cell>
          <cell r="AL290">
            <v>0.51</v>
          </cell>
          <cell r="AM290">
            <v>0.51100000000000001</v>
          </cell>
          <cell r="AN290">
            <v>2E-3</v>
          </cell>
          <cell r="AO290">
            <v>0.55300000000000005</v>
          </cell>
          <cell r="AP290"/>
          <cell r="AQ290">
            <v>0.49199999999999999</v>
          </cell>
          <cell r="AR290">
            <v>0.505</v>
          </cell>
          <cell r="AS290">
            <v>2.476</v>
          </cell>
          <cell r="AT290">
            <v>3.9740000000000002</v>
          </cell>
          <cell r="AU290">
            <v>3.3380000000000001</v>
          </cell>
          <cell r="AV290">
            <v>0.55300000000000005</v>
          </cell>
          <cell r="AW290">
            <v>0.13300000000000001</v>
          </cell>
          <cell r="AX290">
            <v>0.80400000000000005</v>
          </cell>
          <cell r="AY290">
            <v>0.05</v>
          </cell>
          <cell r="AZ290">
            <v>0.377</v>
          </cell>
          <cell r="BA290">
            <v>1.018</v>
          </cell>
          <cell r="BB290">
            <v>0.109</v>
          </cell>
          <cell r="BC290">
            <v>4.1000000000000002E-2</v>
          </cell>
          <cell r="BD290">
            <v>0.52900000000000003</v>
          </cell>
          <cell r="BE290">
            <v>5.8000000000000003E-2</v>
          </cell>
          <cell r="BF290">
            <v>0.58599999999999997</v>
          </cell>
          <cell r="BG290">
            <v>0.20100000000000001</v>
          </cell>
          <cell r="BH290">
            <v>0.98899999999999999</v>
          </cell>
          <cell r="BI290">
            <v>5.0999999999999997E-2</v>
          </cell>
          <cell r="BJ290">
            <v>7.2999999999999995E-2</v>
          </cell>
          <cell r="BK290">
            <v>0.67300000000000004</v>
          </cell>
          <cell r="BL290">
            <v>0.13800000000000001</v>
          </cell>
          <cell r="BM290">
            <v>0.66100000000000003</v>
          </cell>
          <cell r="BN290">
            <v>0.68300000000000005</v>
          </cell>
          <cell r="BO290">
            <v>0.17299999999999999</v>
          </cell>
          <cell r="BP290">
            <v>0.501</v>
          </cell>
          <cell r="BQ290">
            <v>0.224</v>
          </cell>
          <cell r="BR290">
            <v>0.83699999999999997</v>
          </cell>
          <cell r="BS290">
            <v>0.214</v>
          </cell>
          <cell r="BT290">
            <v>0.12</v>
          </cell>
          <cell r="BU290">
            <v>0.36799999999999999</v>
          </cell>
          <cell r="BV290">
            <v>0.378</v>
          </cell>
          <cell r="BW290">
            <v>0.23899999999999999</v>
          </cell>
          <cell r="BX290">
            <v>0.114</v>
          </cell>
          <cell r="BY290">
            <v>0.20200000000000001</v>
          </cell>
          <cell r="BZ290">
            <v>0.186</v>
          </cell>
          <cell r="CA290">
            <v>0.75</v>
          </cell>
          <cell r="CB290">
            <v>0.57599999999999996</v>
          </cell>
          <cell r="CC290">
            <v>0.26700000000000002</v>
          </cell>
          <cell r="CD290">
            <v>0.26</v>
          </cell>
          <cell r="CE290">
            <v>0.33800000000000002</v>
          </cell>
          <cell r="CF290">
            <v>0.13</v>
          </cell>
          <cell r="CG290">
            <v>1.0880000000000001</v>
          </cell>
          <cell r="CH290">
            <v>0.39200000000000002</v>
          </cell>
          <cell r="CI290">
            <v>0.16600000000000001</v>
          </cell>
          <cell r="CJ290">
            <v>0.161</v>
          </cell>
          <cell r="CK290">
            <v>0.10199999999999999</v>
          </cell>
          <cell r="CL290">
            <v>7.0999999999999994E-2</v>
          </cell>
          <cell r="CM290">
            <v>3.6999999999999998E-2</v>
          </cell>
          <cell r="CN290">
            <v>0.111</v>
          </cell>
          <cell r="CO290">
            <v>0.85</v>
          </cell>
          <cell r="CP290">
            <v>4.5999999999999999E-2</v>
          </cell>
          <cell r="CQ290">
            <v>7.6999999999999999E-2</v>
          </cell>
          <cell r="CR290">
            <v>0.38600000000000001</v>
          </cell>
          <cell r="CS290">
            <v>8.4000000000000005E-2</v>
          </cell>
          <cell r="CT290">
            <v>9.2999999999999999E-2</v>
          </cell>
          <cell r="CU290">
            <v>0.16200000000000001</v>
          </cell>
          <cell r="CV290">
            <v>0.14599999999999999</v>
          </cell>
          <cell r="CW290">
            <v>0.159</v>
          </cell>
          <cell r="CX290">
            <v>0.48299999999999998</v>
          </cell>
          <cell r="CY290">
            <v>0.32900000000000001</v>
          </cell>
          <cell r="CZ290">
            <v>1.173</v>
          </cell>
          <cell r="DA290">
            <v>0.98199999999999998</v>
          </cell>
          <cell r="DB290">
            <v>2.1179999999999999</v>
          </cell>
          <cell r="DC290">
            <v>0.84099999999999997</v>
          </cell>
          <cell r="DD290">
            <v>2.9420000000000002</v>
          </cell>
          <cell r="DE290">
            <v>2.4220000000000002</v>
          </cell>
          <cell r="DF290">
            <v>0.27800000000000002</v>
          </cell>
          <cell r="DG290">
            <v>2.2050000000000001</v>
          </cell>
          <cell r="DH290">
            <v>1.5820000000000001</v>
          </cell>
          <cell r="DI290">
            <v>2.097</v>
          </cell>
          <cell r="DJ290">
            <v>1.788</v>
          </cell>
          <cell r="DK290">
            <v>1.599</v>
          </cell>
          <cell r="DL290">
            <v>1.4910000000000001</v>
          </cell>
          <cell r="DM290">
            <v>5.3550000000000004</v>
          </cell>
          <cell r="DN290">
            <v>0.86399999999999999</v>
          </cell>
          <cell r="DO290">
            <v>2.1139999999999999</v>
          </cell>
          <cell r="DP290">
            <v>1.7669999999999999</v>
          </cell>
          <cell r="DQ290">
            <v>1.2989999999999999</v>
          </cell>
          <cell r="DR290">
            <v>1.46</v>
          </cell>
          <cell r="DS290">
            <v>0.158</v>
          </cell>
          <cell r="DT290">
            <v>4.7409999999999997</v>
          </cell>
          <cell r="DU290">
            <v>0.70799999999999996</v>
          </cell>
          <cell r="DV290">
            <v>0.68400000000000005</v>
          </cell>
          <cell r="DW290">
            <v>0.77854000000000001</v>
          </cell>
          <cell r="DX290">
            <v>2.7273260000000001</v>
          </cell>
          <cell r="DY290">
            <v>0.450932</v>
          </cell>
          <cell r="DZ290">
            <v>0.68416999999999994</v>
          </cell>
          <cell r="EA290">
            <v>1.769844</v>
          </cell>
          <cell r="EB290">
            <v>2.397386</v>
          </cell>
          <cell r="EC290">
            <v>1.1574120000000001</v>
          </cell>
          <cell r="ED290">
            <v>0.111262</v>
          </cell>
          <cell r="EE290">
            <v>2.1255670000000002</v>
          </cell>
          <cell r="EF290">
            <v>2.6570209999999999</v>
          </cell>
          <cell r="EG290">
            <v>1.198653</v>
          </cell>
          <cell r="EH290">
            <v>0.90838700000000006</v>
          </cell>
          <cell r="EI290">
            <v>1.6276969999999999</v>
          </cell>
          <cell r="EJ290">
            <v>0.70467999999999997</v>
          </cell>
          <cell r="EK290">
            <v>0.820465</v>
          </cell>
          <cell r="EL290">
            <v>2.9235069999999999</v>
          </cell>
          <cell r="EM290">
            <v>3.3984290000000001</v>
          </cell>
          <cell r="EN290">
            <v>1.326929</v>
          </cell>
          <cell r="EO290">
            <v>1.2307509999999999</v>
          </cell>
          <cell r="EP290">
            <v>0.64979600000000004</v>
          </cell>
          <cell r="EQ290">
            <v>0.69203800000000004</v>
          </cell>
          <cell r="ER290">
            <v>0.58402299999999996</v>
          </cell>
          <cell r="ES290">
            <v>0.64348099999999997</v>
          </cell>
          <cell r="ET290">
            <v>2.4743309999999998</v>
          </cell>
          <cell r="EU290">
            <v>0.56373499999999999</v>
          </cell>
          <cell r="EV290">
            <v>1.4409920000000001</v>
          </cell>
          <cell r="EW290">
            <v>1.460761</v>
          </cell>
          <cell r="EX290">
            <v>1.9003319999999999</v>
          </cell>
          <cell r="EY290">
            <v>3.3071549999999998</v>
          </cell>
          <cell r="EZ290">
            <v>5.5605659999999997</v>
          </cell>
          <cell r="FA290">
            <v>7.3281929999999997</v>
          </cell>
          <cell r="FB290">
            <v>5.305167</v>
          </cell>
          <cell r="FC290">
            <v>6.1131180000000001</v>
          </cell>
          <cell r="FD290">
            <v>1.6658850000000001</v>
          </cell>
          <cell r="FE290">
            <v>6.6681290000000004</v>
          </cell>
          <cell r="FF290">
            <v>7.1631270000000002</v>
          </cell>
          <cell r="FG290">
            <v>6.6321289999999999</v>
          </cell>
          <cell r="FH290">
            <v>4.9464940000000004</v>
          </cell>
          <cell r="FI290">
            <v>6.7646119999999996</v>
          </cell>
          <cell r="FJ290">
            <v>6.280875</v>
          </cell>
          <cell r="FK290">
            <v>7.4258139999999999</v>
          </cell>
          <cell r="FL290">
            <v>3.9454129999999998</v>
          </cell>
          <cell r="FM290">
            <v>7.3980769999999998</v>
          </cell>
          <cell r="FN290">
            <v>4.3171439999999999</v>
          </cell>
          <cell r="FO290">
            <v>1.936145</v>
          </cell>
          <cell r="FP290">
            <v>6.6125020000000001</v>
          </cell>
          <cell r="FQ290">
            <v>2.6083620000000001</v>
          </cell>
          <cell r="FR290">
            <v>4.3592529999999998</v>
          </cell>
          <cell r="FS290">
            <v>2.2377259999999999</v>
          </cell>
          <cell r="FT290">
            <v>2.2199939999999998</v>
          </cell>
          <cell r="FU290">
            <v>1.631699</v>
          </cell>
          <cell r="FV290">
            <v>3.851699</v>
          </cell>
          <cell r="FW290">
            <v>0.90168199999999998</v>
          </cell>
          <cell r="FX290">
            <v>1.008</v>
          </cell>
          <cell r="FY290">
            <v>1.447943</v>
          </cell>
          <cell r="FZ290">
            <v>0.57665699999999998</v>
          </cell>
          <cell r="GA290">
            <v>0.68576800000000004</v>
          </cell>
          <cell r="GB290">
            <v>0.71741699999999997</v>
          </cell>
          <cell r="GC290">
            <v>0.46073399999999998</v>
          </cell>
          <cell r="GD290">
            <v>1.335337</v>
          </cell>
          <cell r="GE290">
            <v>2.4883449999999998</v>
          </cell>
          <cell r="GF290">
            <v>1.759879</v>
          </cell>
          <cell r="GG290">
            <v>0.72108499999999998</v>
          </cell>
          <cell r="GH290">
            <v>2.034421</v>
          </cell>
          <cell r="GI290">
            <v>2.7120099999999998</v>
          </cell>
          <cell r="GJ290">
            <v>1.6452659999999999</v>
          </cell>
          <cell r="GK290">
            <v>2.1821220000000001</v>
          </cell>
          <cell r="GL290">
            <v>0.94363200000000003</v>
          </cell>
          <cell r="GM290">
            <v>0.78290700000000002</v>
          </cell>
          <cell r="GN290">
            <v>0.54842400000000002</v>
          </cell>
          <cell r="GO290">
            <v>0.55978000000000006</v>
          </cell>
          <cell r="GP290">
            <v>1.474653</v>
          </cell>
          <cell r="GQ290">
            <v>0.50147900000000001</v>
          </cell>
          <cell r="GR290">
            <v>0.74005299999999996</v>
          </cell>
          <cell r="GS290">
            <v>0.409918</v>
          </cell>
          <cell r="GT290">
            <v>0.93051499999999998</v>
          </cell>
          <cell r="GU290">
            <v>2.1216200000000001</v>
          </cell>
          <cell r="GV290">
            <v>0.49987300000000001</v>
          </cell>
          <cell r="GW290">
            <v>2.7759640000000001</v>
          </cell>
          <cell r="GX290">
            <v>4.5439350000000003</v>
          </cell>
          <cell r="GY290">
            <v>2.121032</v>
          </cell>
          <cell r="GZ290">
            <v>0.94965999999999995</v>
          </cell>
          <cell r="HA290">
            <v>4.8881009999999998</v>
          </cell>
          <cell r="HB290">
            <v>1.602476</v>
          </cell>
          <cell r="HC290">
            <v>1.8565370000000001</v>
          </cell>
          <cell r="HD290">
            <v>0.61718399999999995</v>
          </cell>
          <cell r="HE290">
            <v>2.450021</v>
          </cell>
          <cell r="HF290">
            <v>2.1002869999999998</v>
          </cell>
          <cell r="HG290">
            <v>1.3724050000000001</v>
          </cell>
          <cell r="HH290">
            <v>1.5994159999999999</v>
          </cell>
          <cell r="HI290">
            <v>0.48388100000000001</v>
          </cell>
          <cell r="HJ290">
            <v>0.55002499999999999</v>
          </cell>
          <cell r="HK290">
            <v>1.4735400000000001</v>
          </cell>
          <cell r="HL290">
            <v>0.26506200000000002</v>
          </cell>
          <cell r="HM290">
            <v>0.50492999999999999</v>
          </cell>
          <cell r="HN290">
            <v>1.036918</v>
          </cell>
          <cell r="HO290">
            <v>0.97490900000000003</v>
          </cell>
          <cell r="HP290">
            <v>0.83082299999999998</v>
          </cell>
          <cell r="HQ290">
            <v>0.94061600000000001</v>
          </cell>
          <cell r="HR290">
            <v>0.86552799999999996</v>
          </cell>
          <cell r="HS290">
            <v>1.3341890000000001</v>
          </cell>
          <cell r="HT290">
            <v>0.50778100000000004</v>
          </cell>
          <cell r="HU290">
            <v>0.39050800000000002</v>
          </cell>
          <cell r="HV290">
            <v>0.54492200000000002</v>
          </cell>
          <cell r="HW290">
            <v>0.56435800000000003</v>
          </cell>
          <cell r="HX290">
            <v>0.70440000000000003</v>
          </cell>
          <cell r="HY290">
            <v>0.98884799999999995</v>
          </cell>
          <cell r="HZ290">
            <v>0.40077600000000002</v>
          </cell>
          <cell r="IA290">
            <v>1.7280199999999999</v>
          </cell>
          <cell r="IB290">
            <v>1.255557</v>
          </cell>
          <cell r="IC290">
            <v>1.175233</v>
          </cell>
          <cell r="ID290">
            <v>3.5104679999999999</v>
          </cell>
          <cell r="IE290">
            <v>6.7830890000000004</v>
          </cell>
          <cell r="IF290">
            <v>0.92629899999999998</v>
          </cell>
          <cell r="IG290">
            <v>4.6665599999999996</v>
          </cell>
          <cell r="IH290">
            <v>0.69514799999999999</v>
          </cell>
          <cell r="II290">
            <v>3.2747890000000002</v>
          </cell>
          <cell r="IJ290">
            <v>1.978556</v>
          </cell>
          <cell r="IK290">
            <v>3.8189920000000002</v>
          </cell>
          <cell r="IL290">
            <v>2.3778100000000002</v>
          </cell>
          <cell r="IM290">
            <v>0.56972699999999998</v>
          </cell>
          <cell r="IN290">
            <v>3.4752939999999999</v>
          </cell>
          <cell r="IO290">
            <v>2.0647190000000002</v>
          </cell>
          <cell r="IP290">
            <v>0.70702299999999996</v>
          </cell>
          <cell r="IQ290">
            <v>3.170191</v>
          </cell>
          <cell r="IR290">
            <v>1.1031569999999999</v>
          </cell>
          <cell r="IS290">
            <v>4.4216170000000004</v>
          </cell>
          <cell r="IT290">
            <v>2.0076779999999999</v>
          </cell>
          <cell r="IU290">
            <v>3.2102360000000001</v>
          </cell>
          <cell r="IV290">
            <v>2.233584</v>
          </cell>
          <cell r="IW290">
            <v>1.16188</v>
          </cell>
          <cell r="IX290">
            <v>1.082157</v>
          </cell>
          <cell r="IY290">
            <v>3.5167009999999999</v>
          </cell>
          <cell r="IZ290">
            <v>1.7648349999999999</v>
          </cell>
          <cell r="JA290">
            <v>2.1036630000000001</v>
          </cell>
          <cell r="JB290">
            <v>1.0693779999999999</v>
          </cell>
          <cell r="JC290">
            <v>1.0276959999999999</v>
          </cell>
          <cell r="JD290">
            <v>0.76291399999999998</v>
          </cell>
          <cell r="JE290">
            <v>2.0500430000000001</v>
          </cell>
          <cell r="JF290">
            <v>1.385073</v>
          </cell>
          <cell r="JG290">
            <v>2.6993510000000001</v>
          </cell>
          <cell r="JH290">
            <v>1.0856349999999999</v>
          </cell>
          <cell r="JI290">
            <v>1.8884890000000001</v>
          </cell>
          <cell r="JJ290">
            <v>1.015854</v>
          </cell>
          <cell r="JK290">
            <v>0.41463899999999998</v>
          </cell>
          <cell r="JL290">
            <v>1.101145</v>
          </cell>
          <cell r="JM290">
            <v>0.48230000000000001</v>
          </cell>
          <cell r="JN290">
            <v>0.61341100000000004</v>
          </cell>
          <cell r="JO290">
            <v>0.89045399999999997</v>
          </cell>
          <cell r="JP290">
            <v>0.37235800000000002</v>
          </cell>
          <cell r="JQ290">
            <v>1.01454</v>
          </cell>
          <cell r="JR290">
            <v>0.53861499999999995</v>
          </cell>
          <cell r="JS290">
            <v>1.0127649999999999</v>
          </cell>
          <cell r="JT290">
            <v>1.71069</v>
          </cell>
          <cell r="JU290">
            <v>0.29292299999999999</v>
          </cell>
          <cell r="JV290">
            <v>4.4313529999999997</v>
          </cell>
          <cell r="JW290">
            <v>1.1475519999999999</v>
          </cell>
          <cell r="JX290">
            <v>0.36332199999999998</v>
          </cell>
          <cell r="JY290">
            <v>0.37519200000000003</v>
          </cell>
          <cell r="JZ290">
            <v>2.4934430000000001</v>
          </cell>
          <cell r="KA290">
            <v>1.7518229999999999</v>
          </cell>
          <cell r="KB290">
            <v>0.60807599999999995</v>
          </cell>
          <cell r="KC290">
            <v>3.2771129999999999</v>
          </cell>
          <cell r="KD290">
            <v>0.51842500000000002</v>
          </cell>
          <cell r="KE290">
            <v>3.3298519999999998</v>
          </cell>
          <cell r="KF290">
            <v>0.88433300000000004</v>
          </cell>
          <cell r="KG290">
            <v>3.944404</v>
          </cell>
          <cell r="KH290">
            <v>0.40401300000000001</v>
          </cell>
          <cell r="KI290">
            <v>2.74871</v>
          </cell>
          <cell r="KJ290">
            <v>0.36980000000000002</v>
          </cell>
          <cell r="KK290">
            <v>0.41939799999999999</v>
          </cell>
          <cell r="KL290">
            <v>0.39385700000000001</v>
          </cell>
          <cell r="KM290">
            <v>2.9980159999999998</v>
          </cell>
          <cell r="KN290">
            <v>0.77041199999999999</v>
          </cell>
          <cell r="KO290">
            <v>1.1171230000000001</v>
          </cell>
          <cell r="KP290">
            <v>0.91115900000000005</v>
          </cell>
          <cell r="KQ290">
            <v>0.57145199999999996</v>
          </cell>
          <cell r="KR290">
            <v>0.48594700000000002</v>
          </cell>
          <cell r="KS290">
            <v>1.1752450000000001</v>
          </cell>
          <cell r="KT290">
            <v>0.58634399999999998</v>
          </cell>
          <cell r="KU290">
            <v>0.34033000000000002</v>
          </cell>
          <cell r="KV290">
            <v>0.93832700000000002</v>
          </cell>
          <cell r="KW290">
            <v>0.46228599999999997</v>
          </cell>
          <cell r="KX290">
            <v>1.7889679999999999</v>
          </cell>
          <cell r="KY290">
            <v>1.583269</v>
          </cell>
          <cell r="KZ290">
            <v>1.1083700000000001</v>
          </cell>
          <cell r="LA290">
            <v>4.4800000000000004</v>
          </cell>
          <cell r="LB290">
            <v>1.046</v>
          </cell>
          <cell r="LC290">
            <v>0.82699999999999996</v>
          </cell>
          <cell r="LD290">
            <v>2.2400000000000002</v>
          </cell>
          <cell r="LE290">
            <v>1.4790000000000001</v>
          </cell>
          <cell r="LF290">
            <v>0.77100000000000002</v>
          </cell>
          <cell r="LG290">
            <v>0.314</v>
          </cell>
          <cell r="LH290">
            <v>0.79900000000000004</v>
          </cell>
        </row>
      </sheetData>
      <sheetData sheetId="41"/>
      <sheetData sheetId="42"/>
      <sheetData sheetId="43">
        <row r="290"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>
            <v>2.1000000000000001E-2</v>
          </cell>
          <cell r="DH290"/>
          <cell r="DI290"/>
          <cell r="DJ290"/>
          <cell r="DK290">
            <v>0.48899999999999999</v>
          </cell>
          <cell r="DL290"/>
          <cell r="DM290"/>
          <cell r="DN290"/>
          <cell r="DO290"/>
          <cell r="DP290"/>
          <cell r="DQ290"/>
          <cell r="DR290"/>
          <cell r="DS290"/>
          <cell r="DT290">
            <v>0.04</v>
          </cell>
          <cell r="DU290">
            <v>3.4</v>
          </cell>
          <cell r="DV290">
            <v>1</v>
          </cell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>
            <v>0.1</v>
          </cell>
          <cell r="GH290">
            <v>0.109542</v>
          </cell>
          <cell r="GI290">
            <v>0.05</v>
          </cell>
          <cell r="GJ290"/>
          <cell r="GK290"/>
          <cell r="GL290"/>
          <cell r="GM290"/>
          <cell r="GN290"/>
          <cell r="GO290"/>
          <cell r="GP290">
            <v>2.8999999999999998E-3</v>
          </cell>
          <cell r="GQ290"/>
          <cell r="GR290"/>
          <cell r="GS290"/>
          <cell r="GT290"/>
          <cell r="GU290"/>
          <cell r="GV290"/>
          <cell r="GW290"/>
          <cell r="GX290"/>
          <cell r="GY290"/>
          <cell r="GZ290">
            <v>2.7468900000000001</v>
          </cell>
          <cell r="HA290">
            <v>3.0000000000000001E-3</v>
          </cell>
          <cell r="HB290"/>
          <cell r="HC290"/>
          <cell r="HD290"/>
          <cell r="HE290">
            <v>1E-3</v>
          </cell>
          <cell r="HF290">
            <v>8.0000000000000004E-4</v>
          </cell>
          <cell r="HG290"/>
          <cell r="HH290">
            <v>0.1648</v>
          </cell>
          <cell r="HI290">
            <v>0.374</v>
          </cell>
          <cell r="HJ290"/>
          <cell r="HK290"/>
          <cell r="HL290"/>
          <cell r="HM290"/>
          <cell r="HN290"/>
          <cell r="HO290"/>
          <cell r="HP290"/>
          <cell r="HQ290"/>
          <cell r="HR290"/>
          <cell r="HS290">
            <v>4.0000000000000001E-3</v>
          </cell>
          <cell r="HT290"/>
          <cell r="HU290"/>
          <cell r="HV290"/>
          <cell r="HW290"/>
          <cell r="HX290"/>
          <cell r="HY290"/>
          <cell r="HZ290">
            <v>3.0175E-2</v>
          </cell>
          <cell r="IA290">
            <v>2.2499999999999999E-2</v>
          </cell>
          <cell r="IB290">
            <v>1.2999999999999999E-3</v>
          </cell>
          <cell r="IC290">
            <v>0.05</v>
          </cell>
          <cell r="ID290">
            <v>2.0000000000000001E-4</v>
          </cell>
          <cell r="IE290">
            <v>1.9999999999999999E-6</v>
          </cell>
          <cell r="IF290">
            <v>5.7000000000000002E-2</v>
          </cell>
          <cell r="IG290">
            <v>0.30380000000000001</v>
          </cell>
          <cell r="IH290">
            <v>0.12690000000000001</v>
          </cell>
          <cell r="II290">
            <v>0.1</v>
          </cell>
          <cell r="IJ290">
            <v>0.51200000000000001</v>
          </cell>
          <cell r="IK290">
            <v>0.252</v>
          </cell>
          <cell r="IL290">
            <v>1.7999999999999999E-2</v>
          </cell>
          <cell r="IM290">
            <v>3.0099999999999998E-2</v>
          </cell>
          <cell r="IN290">
            <v>9.9200000000000004E-4</v>
          </cell>
          <cell r="IO290"/>
          <cell r="IP290"/>
          <cell r="IQ290">
            <v>3.841E-2</v>
          </cell>
          <cell r="IR290">
            <v>0.13500000000000001</v>
          </cell>
          <cell r="IS290">
            <v>3.7000000000000002E-3</v>
          </cell>
          <cell r="IT290"/>
          <cell r="IU290">
            <v>3.5470000000000002E-2</v>
          </cell>
          <cell r="IV290"/>
          <cell r="IW290"/>
          <cell r="IX290">
            <v>3.0000000000000001E-5</v>
          </cell>
          <cell r="IY290">
            <v>5.0000000000000001E-4</v>
          </cell>
          <cell r="IZ290"/>
          <cell r="JA290"/>
          <cell r="JB290">
            <v>1.58E-3</v>
          </cell>
          <cell r="JC290">
            <v>1E-3</v>
          </cell>
          <cell r="JD290"/>
          <cell r="JE290">
            <v>2.1000000000000001E-2</v>
          </cell>
          <cell r="JF290">
            <v>2.5000000000000001E-2</v>
          </cell>
          <cell r="JG290">
            <v>0.12</v>
          </cell>
          <cell r="JH290">
            <v>4.2499999999999998E-4</v>
          </cell>
          <cell r="JI290"/>
          <cell r="JJ290"/>
          <cell r="JK290"/>
          <cell r="JL290">
            <v>1.4999999999999999E-2</v>
          </cell>
          <cell r="JM290"/>
          <cell r="JN290"/>
          <cell r="JO290">
            <v>0.14799999999999999</v>
          </cell>
          <cell r="JP290">
            <v>0.14599999999999999</v>
          </cell>
          <cell r="JQ290">
            <v>0.11</v>
          </cell>
          <cell r="JR290">
            <v>5.7000000000000002E-2</v>
          </cell>
          <cell r="JS290"/>
          <cell r="JT290">
            <v>0.03</v>
          </cell>
          <cell r="JU290">
            <v>3.5000000000000003E-2</v>
          </cell>
          <cell r="JV290"/>
          <cell r="JW290"/>
          <cell r="JX290">
            <v>2.5599999999999999E-4</v>
          </cell>
          <cell r="JY290"/>
          <cell r="JZ290">
            <v>1.575E-3</v>
          </cell>
          <cell r="KA290"/>
          <cell r="KB290"/>
          <cell r="KC290">
            <v>0.02</v>
          </cell>
          <cell r="KD290"/>
          <cell r="KE290">
            <v>1.75E-4</v>
          </cell>
          <cell r="KF290"/>
          <cell r="KG290"/>
          <cell r="KH290"/>
          <cell r="KI290"/>
          <cell r="KJ290"/>
          <cell r="KK290">
            <v>2.9899999999999999E-2</v>
          </cell>
          <cell r="KL290">
            <v>2E-3</v>
          </cell>
          <cell r="KM290"/>
          <cell r="KN290">
            <v>6.1760000000000002E-2</v>
          </cell>
          <cell r="KO290">
            <v>5.0825000000000002E-2</v>
          </cell>
          <cell r="KP290"/>
          <cell r="KQ290"/>
          <cell r="KR290"/>
          <cell r="KS290"/>
          <cell r="KT290">
            <v>8.1599999999999999E-4</v>
          </cell>
          <cell r="KU290"/>
          <cell r="KV290"/>
          <cell r="KW290">
            <v>4.8059999999999999E-2</v>
          </cell>
          <cell r="KX290">
            <v>5.4199999999999998E-2</v>
          </cell>
          <cell r="KY290"/>
          <cell r="KZ290"/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2E-3</v>
          </cell>
          <cell r="LF290">
            <v>7.0000000000000001E-3</v>
          </cell>
          <cell r="LG290">
            <v>0</v>
          </cell>
          <cell r="LH290">
            <v>0</v>
          </cell>
          <cell r="LI290">
            <v>0</v>
          </cell>
        </row>
      </sheetData>
      <sheetData sheetId="44"/>
      <sheetData sheetId="45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>
            <v>0.49399999999999999</v>
          </cell>
          <cell r="CN290">
            <v>0.30599999999999999</v>
          </cell>
          <cell r="CO290">
            <v>10.39</v>
          </cell>
          <cell r="CP290">
            <v>37.277000000000001</v>
          </cell>
          <cell r="CQ290">
            <v>22.468</v>
          </cell>
          <cell r="CR290">
            <v>27.251999999999999</v>
          </cell>
          <cell r="CS290">
            <v>10.804</v>
          </cell>
          <cell r="CT290">
            <v>0.05</v>
          </cell>
          <cell r="CU290">
            <v>7.3559999999999999</v>
          </cell>
          <cell r="CV290">
            <v>0.29099999999999998</v>
          </cell>
          <cell r="CW290">
            <v>0</v>
          </cell>
          <cell r="CX290">
            <v>0.42899999999999999</v>
          </cell>
          <cell r="CY290">
            <v>1.46</v>
          </cell>
          <cell r="CZ290">
            <v>0</v>
          </cell>
          <cell r="DA290">
            <v>0.193</v>
          </cell>
          <cell r="DB290">
            <v>13.252000000000001</v>
          </cell>
          <cell r="DC290">
            <v>4.5439999999999996</v>
          </cell>
          <cell r="DD290">
            <v>5.0090000000000003</v>
          </cell>
          <cell r="DE290">
            <v>0</v>
          </cell>
          <cell r="DF290">
            <v>4.8449999999999998</v>
          </cell>
          <cell r="DG290">
            <v>3.3340000000000001</v>
          </cell>
          <cell r="DH290">
            <v>0</v>
          </cell>
          <cell r="DI290">
            <v>0</v>
          </cell>
          <cell r="DJ290">
            <v>11.3</v>
          </cell>
          <cell r="DK290">
            <v>5.6</v>
          </cell>
          <cell r="DL290">
            <v>5.2409999999999997</v>
          </cell>
          <cell r="DM290">
            <v>16.187999999999999</v>
          </cell>
          <cell r="DN290">
            <v>6.1</v>
          </cell>
          <cell r="DO290">
            <v>37.725000000000001</v>
          </cell>
          <cell r="DP290">
            <v>0.35199999999999998</v>
          </cell>
          <cell r="DQ290">
            <v>0.55000000000000004</v>
          </cell>
          <cell r="DR290">
            <v>23.812999999999999</v>
          </cell>
          <cell r="DS290">
            <v>24.526</v>
          </cell>
          <cell r="DT290">
            <v>30.314</v>
          </cell>
          <cell r="DU290">
            <v>17.582000000000001</v>
          </cell>
          <cell r="DV290">
            <v>4.8449999999999998</v>
          </cell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>
            <v>5.5650000000000004</v>
          </cell>
          <cell r="GF290">
            <v>10.0329</v>
          </cell>
          <cell r="GG290">
            <v>3.6030000000000002</v>
          </cell>
          <cell r="GH290">
            <v>2.052</v>
          </cell>
          <cell r="GI290">
            <v>24.437000000000001</v>
          </cell>
          <cell r="GJ290">
            <v>5.0999999999999997E-2</v>
          </cell>
          <cell r="GK290">
            <v>9.9590300000000003</v>
          </cell>
          <cell r="GL290"/>
          <cell r="GM290">
            <v>0.248</v>
          </cell>
          <cell r="GN290">
            <v>0.57799999999999996</v>
          </cell>
          <cell r="GO290"/>
          <cell r="GP290">
            <v>2.444</v>
          </cell>
          <cell r="GQ290">
            <v>1.8959999999999999</v>
          </cell>
          <cell r="GR290">
            <v>0.55500000000000005</v>
          </cell>
          <cell r="GS290">
            <v>3.0720000000000001</v>
          </cell>
          <cell r="GT290">
            <v>0.4</v>
          </cell>
          <cell r="GU290">
            <v>4.2712000000000003</v>
          </cell>
          <cell r="GV290">
            <v>0.28899999999999998</v>
          </cell>
          <cell r="GW290">
            <v>21.224720000000001</v>
          </cell>
          <cell r="GX290">
            <v>6.8410000000000002</v>
          </cell>
          <cell r="GY290">
            <v>5.3259999999999996</v>
          </cell>
          <cell r="GZ290">
            <v>5.3040000000000003</v>
          </cell>
          <cell r="HA290">
            <v>1.446</v>
          </cell>
          <cell r="HB290">
            <v>0.433</v>
          </cell>
          <cell r="HC290"/>
          <cell r="HD290"/>
          <cell r="HE290">
            <v>0.38</v>
          </cell>
          <cell r="HF290">
            <v>2.83</v>
          </cell>
          <cell r="HG290">
            <v>1.5009999999999999</v>
          </cell>
          <cell r="HH290">
            <v>2.3239999999999998</v>
          </cell>
          <cell r="HI290">
            <v>1.0089999999999999</v>
          </cell>
          <cell r="HJ290">
            <v>2.2109999999999999</v>
          </cell>
          <cell r="HK290">
            <v>0.90500000000000003</v>
          </cell>
          <cell r="HL290">
            <v>0.1</v>
          </cell>
          <cell r="HM290"/>
          <cell r="HN290">
            <v>4.6989999999999998</v>
          </cell>
          <cell r="HO290">
            <v>4.3449999999999998</v>
          </cell>
          <cell r="HP290">
            <v>2.4660000000000002</v>
          </cell>
          <cell r="HQ290">
            <v>0.59799999999999998</v>
          </cell>
          <cell r="HR290">
            <v>0.51</v>
          </cell>
          <cell r="HS290">
            <v>5.6710000000000003</v>
          </cell>
          <cell r="HT290">
            <v>5.7622</v>
          </cell>
          <cell r="HU290">
            <v>20.2334</v>
          </cell>
          <cell r="HV290">
            <v>9.3171199999999992</v>
          </cell>
          <cell r="HW290"/>
          <cell r="HX290">
            <v>6.1162000000000001</v>
          </cell>
          <cell r="HY290">
            <v>2.16</v>
          </cell>
          <cell r="HZ290">
            <v>7.9950000000000001</v>
          </cell>
          <cell r="IA290">
            <v>13.632415</v>
          </cell>
          <cell r="IB290">
            <v>3.6709999999999998</v>
          </cell>
          <cell r="IC290">
            <v>13.624000000000001</v>
          </cell>
          <cell r="ID290">
            <v>13.865</v>
          </cell>
          <cell r="IE290">
            <v>9.9629999999999992</v>
          </cell>
          <cell r="IF290">
            <v>14.058999999999999</v>
          </cell>
          <cell r="IG290">
            <v>17.614649</v>
          </cell>
          <cell r="IH290">
            <v>12.38255</v>
          </cell>
          <cell r="II290">
            <v>14.478</v>
          </cell>
          <cell r="IJ290">
            <v>20.324200000000001</v>
          </cell>
          <cell r="IK290">
            <v>15.831</v>
          </cell>
          <cell r="IL290">
            <v>19.184000000000001</v>
          </cell>
          <cell r="IM290">
            <v>8.6300000000000008</v>
          </cell>
          <cell r="IN290">
            <v>7.97</v>
          </cell>
          <cell r="IO290">
            <v>12.052</v>
          </cell>
          <cell r="IP290">
            <v>17.379000000000001</v>
          </cell>
          <cell r="IQ290">
            <v>23.47</v>
          </cell>
          <cell r="IR290">
            <v>14.757</v>
          </cell>
          <cell r="IS290">
            <v>11.409000000000001</v>
          </cell>
          <cell r="IT290">
            <v>12.015000000000001</v>
          </cell>
          <cell r="IU290">
            <v>11.162000000000001</v>
          </cell>
          <cell r="IV290">
            <v>12.775</v>
          </cell>
          <cell r="IW290">
            <v>3.3170000000000002</v>
          </cell>
          <cell r="IX290">
            <v>15.617000000000001</v>
          </cell>
          <cell r="IY290">
            <v>14.526999999999999</v>
          </cell>
          <cell r="IZ290">
            <v>8.0269999999999992</v>
          </cell>
          <cell r="JA290">
            <v>11.17</v>
          </cell>
          <cell r="JB290">
            <v>13.138</v>
          </cell>
          <cell r="JC290">
            <v>12.252000000000001</v>
          </cell>
          <cell r="JD290">
            <v>9.7919999999999998</v>
          </cell>
          <cell r="JE290">
            <v>8.7449999999999992</v>
          </cell>
          <cell r="JF290">
            <v>12.882</v>
          </cell>
          <cell r="JG290">
            <v>27.85</v>
          </cell>
          <cell r="JH290">
            <v>46.655000000000001</v>
          </cell>
          <cell r="JI290">
            <v>6.8040000000000003</v>
          </cell>
          <cell r="JJ290">
            <v>19.509</v>
          </cell>
          <cell r="JK290">
            <v>10.109</v>
          </cell>
          <cell r="JL290">
            <v>38.046999999999997</v>
          </cell>
          <cell r="JM290">
            <v>36.533000000000001</v>
          </cell>
          <cell r="JN290">
            <v>33.494</v>
          </cell>
          <cell r="JO290">
            <v>42.829000000000001</v>
          </cell>
          <cell r="JP290">
            <v>11.12</v>
          </cell>
          <cell r="JQ290">
            <v>15.391999999999999</v>
          </cell>
          <cell r="JR290">
            <v>39.957999999999998</v>
          </cell>
          <cell r="JS290">
            <v>2.7610000000000001</v>
          </cell>
          <cell r="JT290">
            <v>35.793999999999997</v>
          </cell>
          <cell r="JU290">
            <v>8.8140000000000001</v>
          </cell>
          <cell r="JV290">
            <v>41.847999999999999</v>
          </cell>
          <cell r="JW290">
            <v>24.617999999999999</v>
          </cell>
          <cell r="JX290">
            <v>6.5460000000000003</v>
          </cell>
          <cell r="JY290">
            <v>12.8795</v>
          </cell>
          <cell r="JZ290">
            <v>5.835</v>
          </cell>
          <cell r="KA290">
            <v>2.839</v>
          </cell>
          <cell r="KB290">
            <v>1.9990000000000001</v>
          </cell>
          <cell r="KC290">
            <v>1.821</v>
          </cell>
          <cell r="KD290">
            <v>1.1970000000000001</v>
          </cell>
          <cell r="KE290">
            <v>0.36</v>
          </cell>
          <cell r="KF290"/>
          <cell r="KG290">
            <v>2.8000000000000001E-2</v>
          </cell>
          <cell r="KH290"/>
          <cell r="KI290"/>
          <cell r="KJ290"/>
          <cell r="KK290">
            <v>0.29299999999999998</v>
          </cell>
          <cell r="KL290"/>
          <cell r="KM290"/>
          <cell r="KN290">
            <v>1.4265000000000001</v>
          </cell>
          <cell r="KO290"/>
          <cell r="KP290"/>
          <cell r="KQ290"/>
          <cell r="KR290"/>
          <cell r="KS290"/>
          <cell r="KT290"/>
          <cell r="KU290"/>
          <cell r="KV290"/>
          <cell r="KW290">
            <v>0.29799999999999999</v>
          </cell>
          <cell r="KX290"/>
          <cell r="KY290"/>
          <cell r="KZ290"/>
          <cell r="LA290">
            <v>13.34</v>
          </cell>
          <cell r="LB290">
            <v>54.88</v>
          </cell>
          <cell r="LC290">
            <v>63.317</v>
          </cell>
          <cell r="LD290">
            <v>28.155999999999999</v>
          </cell>
          <cell r="LE290">
            <v>79.271000000000001</v>
          </cell>
          <cell r="LF290">
            <v>36.433999999999997</v>
          </cell>
          <cell r="LG290">
            <v>40.523000000000003</v>
          </cell>
        </row>
      </sheetData>
      <sheetData sheetId="46">
        <row r="290">
          <cell r="CM290">
            <v>26.314</v>
          </cell>
          <cell r="CN290">
            <v>22.006</v>
          </cell>
          <cell r="CO290">
            <v>8.4</v>
          </cell>
          <cell r="CP290">
            <v>12.71</v>
          </cell>
          <cell r="CQ290">
            <v>3.7749999999999999</v>
          </cell>
          <cell r="CR290">
            <v>2</v>
          </cell>
          <cell r="CS290">
            <v>20.34</v>
          </cell>
          <cell r="CT290">
            <v>8.8559999999999999</v>
          </cell>
          <cell r="CU290">
            <v>16.102</v>
          </cell>
          <cell r="CV290">
            <v>67.629000000000005</v>
          </cell>
          <cell r="CW290">
            <v>80.650000000000006</v>
          </cell>
          <cell r="CX290">
            <v>20.170999999999999</v>
          </cell>
          <cell r="CY290">
            <v>7.9909999999999997</v>
          </cell>
          <cell r="CZ290">
            <v>32.534999999999997</v>
          </cell>
          <cell r="DA290">
            <v>14.83</v>
          </cell>
          <cell r="DB290">
            <v>9.5120000000000005</v>
          </cell>
          <cell r="DC290">
            <v>2.7269999999999999</v>
          </cell>
          <cell r="DD290">
            <v>1.5029999999999999</v>
          </cell>
          <cell r="DE290"/>
          <cell r="DF290">
            <v>1.101</v>
          </cell>
          <cell r="DG290">
            <v>1.0149999999999999</v>
          </cell>
          <cell r="DH290">
            <v>4.63</v>
          </cell>
          <cell r="DI290">
            <v>4.1020000000000003</v>
          </cell>
          <cell r="DJ290"/>
          <cell r="DK290">
            <v>0.8</v>
          </cell>
          <cell r="DL290">
            <v>12.548</v>
          </cell>
          <cell r="DM290">
            <v>8.5459999999999994</v>
          </cell>
          <cell r="DN290">
            <v>7.5</v>
          </cell>
          <cell r="DO290">
            <v>0.5</v>
          </cell>
          <cell r="DP290"/>
          <cell r="DQ290"/>
          <cell r="DR290"/>
          <cell r="DS290">
            <v>5</v>
          </cell>
          <cell r="DT290">
            <v>1.7949999999999999</v>
          </cell>
          <cell r="DU290">
            <v>1.2649999999999999</v>
          </cell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>
            <v>3.3876000000000003E-2</v>
          </cell>
          <cell r="GJ290"/>
          <cell r="GK290">
            <v>1.908E-3</v>
          </cell>
          <cell r="GL290">
            <v>3.2000000000000002E-3</v>
          </cell>
          <cell r="GM290"/>
          <cell r="GN290"/>
          <cell r="GO290">
            <v>5.587E-3</v>
          </cell>
          <cell r="GP290"/>
          <cell r="GQ290"/>
          <cell r="GR290"/>
          <cell r="GS290">
            <v>1.5200000000000001E-3</v>
          </cell>
          <cell r="GT290"/>
          <cell r="GU290"/>
          <cell r="GV290"/>
          <cell r="GW290"/>
          <cell r="GX290"/>
          <cell r="GY290"/>
          <cell r="GZ290"/>
          <cell r="HA290">
            <v>3.9069E-2</v>
          </cell>
          <cell r="HB290"/>
          <cell r="HC290">
            <v>1.9139999999999999</v>
          </cell>
          <cell r="HD290">
            <v>8.2200000000000006</v>
          </cell>
          <cell r="HE290">
            <v>1.1610000000000001E-2</v>
          </cell>
          <cell r="HF290">
            <v>4.9839349999999998</v>
          </cell>
          <cell r="HG290">
            <v>11.013999999999999</v>
          </cell>
          <cell r="HH290">
            <v>9.9759100000000007</v>
          </cell>
          <cell r="HI290"/>
          <cell r="HJ290">
            <v>2.0910000000000002E-2</v>
          </cell>
          <cell r="HK290">
            <v>1.25</v>
          </cell>
          <cell r="HL290">
            <v>2.7398950000000002</v>
          </cell>
          <cell r="HM290">
            <v>1.4999999999999999E-2</v>
          </cell>
          <cell r="HN290">
            <v>3.9470000000000001</v>
          </cell>
          <cell r="HO290">
            <v>4.5330000000000004</v>
          </cell>
          <cell r="HP290">
            <v>5.0309999999999997</v>
          </cell>
          <cell r="HQ290">
            <v>5.6600000000000001E-3</v>
          </cell>
          <cell r="HR290"/>
          <cell r="HS290">
            <v>4.2764000000000003E-2</v>
          </cell>
          <cell r="HT290">
            <v>2.6887999999999999E-2</v>
          </cell>
          <cell r="HU290">
            <v>4.2000000000000003E-2</v>
          </cell>
          <cell r="HV290">
            <v>4.7039999999999998E-2</v>
          </cell>
          <cell r="HW290">
            <v>4.4320000000000002E-3</v>
          </cell>
          <cell r="HX290">
            <v>2.4282000000000001E-2</v>
          </cell>
          <cell r="HY290">
            <v>0.199964</v>
          </cell>
          <cell r="HZ290"/>
          <cell r="IA290">
            <v>6.6000000000000003E-2</v>
          </cell>
          <cell r="IB290">
            <v>1E-4</v>
          </cell>
          <cell r="IC290">
            <v>0.189528</v>
          </cell>
          <cell r="ID290">
            <v>5.8763999999999997E-2</v>
          </cell>
          <cell r="IE290">
            <v>4.086E-2</v>
          </cell>
          <cell r="IF290">
            <v>0.15503600000000001</v>
          </cell>
          <cell r="IG290">
            <v>0.10459</v>
          </cell>
          <cell r="IH290">
            <v>3.626458</v>
          </cell>
          <cell r="II290">
            <v>9.0128E-2</v>
          </cell>
          <cell r="IJ290">
            <v>7.4660479999999998</v>
          </cell>
          <cell r="IK290">
            <v>0.173487</v>
          </cell>
          <cell r="IL290">
            <v>2.4256E-2</v>
          </cell>
          <cell r="IM290">
            <v>6.3392000000000004E-2</v>
          </cell>
          <cell r="IN290">
            <v>9.2349540000000001</v>
          </cell>
          <cell r="IO290">
            <v>23.103870000000001</v>
          </cell>
          <cell r="IP290">
            <v>14.646000000000001</v>
          </cell>
          <cell r="IQ290">
            <v>17.632999999999999</v>
          </cell>
          <cell r="IR290">
            <v>14.149512</v>
          </cell>
          <cell r="IS290">
            <v>21.994</v>
          </cell>
          <cell r="IT290">
            <v>0.174732</v>
          </cell>
          <cell r="IU290">
            <v>5.0867000000000002E-2</v>
          </cell>
          <cell r="IV290">
            <v>6.1147E-2</v>
          </cell>
          <cell r="IW290">
            <v>7.1323999999999999E-2</v>
          </cell>
          <cell r="IX290">
            <v>1.215201</v>
          </cell>
          <cell r="IY290">
            <v>7.0389980000000003</v>
          </cell>
          <cell r="IZ290">
            <v>0.87198799999999999</v>
          </cell>
          <cell r="JA290">
            <v>2.4386000000000001E-2</v>
          </cell>
          <cell r="JB290">
            <v>8.9935000000000001E-2</v>
          </cell>
          <cell r="JC290">
            <v>0.45931</v>
          </cell>
          <cell r="JD290">
            <v>0.102932</v>
          </cell>
          <cell r="JE290">
            <v>0.13161700000000001</v>
          </cell>
          <cell r="JF290">
            <v>4.6460000000000001E-2</v>
          </cell>
          <cell r="JG290">
            <v>0.38109199999999999</v>
          </cell>
          <cell r="JH290">
            <v>0.13412199999999999</v>
          </cell>
          <cell r="JI290">
            <v>19.240926999999999</v>
          </cell>
          <cell r="JJ290">
            <v>10.541347999999999</v>
          </cell>
          <cell r="JK290">
            <v>23.940739000000001</v>
          </cell>
          <cell r="JL290">
            <v>11.471285999999999</v>
          </cell>
          <cell r="JM290">
            <v>3.901662</v>
          </cell>
          <cell r="JN290">
            <v>0.41980200000000001</v>
          </cell>
          <cell r="JO290">
            <v>8.7375249999999998</v>
          </cell>
          <cell r="JP290">
            <v>13.94031</v>
          </cell>
          <cell r="JQ290">
            <v>16.757262000000001</v>
          </cell>
          <cell r="JR290">
            <v>22.939418</v>
          </cell>
          <cell r="JS290">
            <v>22.510867999999999</v>
          </cell>
          <cell r="JT290">
            <v>46.781820000000003</v>
          </cell>
          <cell r="JU290">
            <v>36.711387999999999</v>
          </cell>
          <cell r="JV290">
            <v>44.175266000000001</v>
          </cell>
          <cell r="JW290">
            <v>40.137749999999997</v>
          </cell>
          <cell r="JX290">
            <v>36.499512000000003</v>
          </cell>
          <cell r="JY290">
            <v>16.985631999999999</v>
          </cell>
          <cell r="JZ290">
            <v>25.228252000000001</v>
          </cell>
          <cell r="KA290">
            <v>22.556936</v>
          </cell>
          <cell r="KB290">
            <v>16.754425999999999</v>
          </cell>
          <cell r="KC290">
            <v>16.869297</v>
          </cell>
          <cell r="KD290">
            <v>48.659962</v>
          </cell>
          <cell r="KE290">
            <v>31.277376</v>
          </cell>
          <cell r="KF290">
            <v>19.79243</v>
          </cell>
          <cell r="KG290">
            <v>20.600736000000001</v>
          </cell>
          <cell r="KH290">
            <v>35.772525999999999</v>
          </cell>
          <cell r="KI290">
            <v>25.70429</v>
          </cell>
          <cell r="KJ290">
            <v>26.071648</v>
          </cell>
          <cell r="KK290">
            <v>19.898391</v>
          </cell>
          <cell r="KL290">
            <v>39.434179999999998</v>
          </cell>
          <cell r="KM290">
            <v>28.232658000000001</v>
          </cell>
          <cell r="KN290">
            <v>20.383202000000001</v>
          </cell>
          <cell r="KO290">
            <v>50.867987999999997</v>
          </cell>
          <cell r="KP290">
            <v>51.607750000000003</v>
          </cell>
          <cell r="KQ290">
            <v>44.935369999999999</v>
          </cell>
          <cell r="KR290">
            <v>38.589101999999997</v>
          </cell>
          <cell r="KS290">
            <v>40.781796999999997</v>
          </cell>
          <cell r="KT290">
            <v>27.787893</v>
          </cell>
          <cell r="KU290">
            <v>16.824956</v>
          </cell>
          <cell r="KV290">
            <v>30.467718000000001</v>
          </cell>
          <cell r="KW290">
            <v>24.699065000000001</v>
          </cell>
          <cell r="KX290">
            <v>16.388877000000001</v>
          </cell>
          <cell r="KY290">
            <v>30.048241000000001</v>
          </cell>
          <cell r="KZ290">
            <v>29.952324000000001</v>
          </cell>
          <cell r="LA290">
            <v>0.248</v>
          </cell>
          <cell r="LB290">
            <v>44.137999999999998</v>
          </cell>
          <cell r="LC290">
            <v>17.062000000000001</v>
          </cell>
          <cell r="LD290">
            <v>34.311</v>
          </cell>
          <cell r="LE290">
            <v>32.286999999999999</v>
          </cell>
          <cell r="LF290">
            <v>25.971</v>
          </cell>
          <cell r="LG290">
            <v>19.337</v>
          </cell>
        </row>
      </sheetData>
      <sheetData sheetId="47"/>
      <sheetData sheetId="48">
        <row r="290"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>
            <v>48.245936999999998</v>
          </cell>
          <cell r="AT290">
            <v>44.862679999999997</v>
          </cell>
          <cell r="AU290">
            <v>30</v>
          </cell>
          <cell r="AV290">
            <v>20.802735000000002</v>
          </cell>
          <cell r="AW290">
            <v>26.536347000000003</v>
          </cell>
          <cell r="AX290">
            <v>2.3089999999999999E-2</v>
          </cell>
          <cell r="AY290">
            <v>20.096163000000001</v>
          </cell>
          <cell r="AZ290">
            <v>26.498653999999998</v>
          </cell>
          <cell r="BA290">
            <v>36.268518999999998</v>
          </cell>
          <cell r="BB290">
            <v>87.865167</v>
          </cell>
          <cell r="BC290">
            <v>50.054855000000003</v>
          </cell>
          <cell r="BD290">
            <v>118.601063</v>
          </cell>
          <cell r="BE290">
            <v>55.233902999999998</v>
          </cell>
          <cell r="BF290">
            <v>33.547539999999998</v>
          </cell>
          <cell r="BG290">
            <v>58.294588000000005</v>
          </cell>
          <cell r="BH290">
            <v>32.328992999999997</v>
          </cell>
          <cell r="BI290">
            <v>63.565364000000002</v>
          </cell>
          <cell r="BJ290">
            <v>2.4865410000000003</v>
          </cell>
          <cell r="BK290">
            <v>28.571714</v>
          </cell>
          <cell r="BL290">
            <v>32.672094999999999</v>
          </cell>
          <cell r="BM290">
            <v>104.05103100000001</v>
          </cell>
          <cell r="BN290">
            <v>35.557794999999999</v>
          </cell>
          <cell r="BO290">
            <v>81.289036999999993</v>
          </cell>
          <cell r="BP290">
            <v>84.029483999999997</v>
          </cell>
          <cell r="BQ290"/>
          <cell r="BR290">
            <v>21.018143999999999</v>
          </cell>
          <cell r="BS290">
            <v>63.068044</v>
          </cell>
          <cell r="BT290">
            <v>0.14061899999999999</v>
          </cell>
          <cell r="BU290">
            <v>31.500113000000002</v>
          </cell>
          <cell r="BV290">
            <v>4.3093000000000006E-2</v>
          </cell>
          <cell r="BW290">
            <v>21.032658999999999</v>
          </cell>
          <cell r="BX290">
            <v>38.098444999999998</v>
          </cell>
          <cell r="BY290">
            <v>91.267932000000002</v>
          </cell>
          <cell r="BZ290">
            <v>247.56642099999999</v>
          </cell>
          <cell r="CA290">
            <v>83.602333999999999</v>
          </cell>
          <cell r="CB290">
            <v>113.484647</v>
          </cell>
          <cell r="CC290">
            <v>37.787692</v>
          </cell>
          <cell r="CD290">
            <v>89.518185000000003</v>
          </cell>
          <cell r="CE290">
            <v>107.57940499999999</v>
          </cell>
          <cell r="CF290">
            <v>42.075978000000006</v>
          </cell>
          <cell r="CG290">
            <v>2.6309000000000003E-2</v>
          </cell>
          <cell r="CH290">
            <v>39.562792999999999</v>
          </cell>
          <cell r="CI290">
            <v>41.665027000000002</v>
          </cell>
          <cell r="CJ290">
            <v>2.6324E-2</v>
          </cell>
          <cell r="CK290">
            <v>112.47357799999999</v>
          </cell>
          <cell r="CL290">
            <v>72.116729000000007</v>
          </cell>
          <cell r="CM290">
            <v>132.78089499999999</v>
          </cell>
          <cell r="CN290">
            <v>116.086207</v>
          </cell>
          <cell r="CO290">
            <v>68.699251999999987</v>
          </cell>
          <cell r="CP290">
            <v>105.003463</v>
          </cell>
          <cell r="CQ290">
            <v>94.011827999999994</v>
          </cell>
          <cell r="CR290">
            <v>6.8039000000000002E-2</v>
          </cell>
          <cell r="CS290">
            <v>71.813399000000004</v>
          </cell>
          <cell r="CT290">
            <v>0.10728</v>
          </cell>
          <cell r="CU290">
            <v>19.886642999999999</v>
          </cell>
          <cell r="CV290">
            <v>100.360303</v>
          </cell>
          <cell r="CW290">
            <v>3.8274870000000001</v>
          </cell>
          <cell r="CX290">
            <v>137.53832999999997</v>
          </cell>
          <cell r="CY290">
            <v>90.953417000000002</v>
          </cell>
          <cell r="CZ290">
            <v>174.12846999999999</v>
          </cell>
          <cell r="DA290">
            <v>37.643551000000002</v>
          </cell>
          <cell r="DB290">
            <v>71.318464000000006</v>
          </cell>
          <cell r="DC290">
            <v>147.40695099999999</v>
          </cell>
          <cell r="DD290">
            <v>40.850459000000001</v>
          </cell>
          <cell r="DE290">
            <v>48.386893000000001</v>
          </cell>
          <cell r="DF290">
            <v>42.558437999999995</v>
          </cell>
          <cell r="DG290">
            <v>28.974976999999999</v>
          </cell>
          <cell r="DH290">
            <v>97.124786999999998</v>
          </cell>
          <cell r="DI290">
            <v>97.175355999999994</v>
          </cell>
          <cell r="DJ290">
            <v>59.742792000000001</v>
          </cell>
          <cell r="DK290">
            <v>113.950591</v>
          </cell>
          <cell r="DL290">
            <v>219.09668400000001</v>
          </cell>
          <cell r="DM290">
            <v>4.2627319999999997</v>
          </cell>
          <cell r="DN290">
            <v>63.469424000000004</v>
          </cell>
          <cell r="DO290">
            <v>133.33567000000002</v>
          </cell>
          <cell r="DP290">
            <v>34.242966000000003</v>
          </cell>
          <cell r="DQ290">
            <v>46.799807000000001</v>
          </cell>
          <cell r="DR290">
            <v>43.285646</v>
          </cell>
          <cell r="DS290">
            <v>56.534019999999998</v>
          </cell>
          <cell r="DT290">
            <v>21.149531</v>
          </cell>
          <cell r="DU290">
            <v>85.096830000000011</v>
          </cell>
          <cell r="DV290">
            <v>156.377939</v>
          </cell>
          <cell r="DW290">
            <v>131.22598199999999</v>
          </cell>
          <cell r="DX290">
            <v>109.499832</v>
          </cell>
          <cell r="DY290">
            <v>5.4207999999999999E-2</v>
          </cell>
          <cell r="DZ290">
            <v>9.1317439999999994</v>
          </cell>
          <cell r="EA290">
            <v>159.848613</v>
          </cell>
          <cell r="EB290">
            <v>0.12678200000000001</v>
          </cell>
          <cell r="EC290">
            <v>31.66281</v>
          </cell>
          <cell r="ED290">
            <v>23.398023999999999</v>
          </cell>
          <cell r="EE290">
            <v>2.126325</v>
          </cell>
          <cell r="EF290">
            <v>135.28743499999999</v>
          </cell>
          <cell r="EG290">
            <v>202.02526399999999</v>
          </cell>
          <cell r="EH290">
            <v>93.140953999999994</v>
          </cell>
          <cell r="EI290">
            <v>88.578199999999995</v>
          </cell>
          <cell r="EJ290">
            <v>151.654101</v>
          </cell>
          <cell r="EK290">
            <v>8.2918939999999992</v>
          </cell>
          <cell r="EL290">
            <v>0.161554</v>
          </cell>
          <cell r="EM290">
            <v>4.2429670000000002</v>
          </cell>
          <cell r="EN290">
            <v>0.13843900000000001</v>
          </cell>
          <cell r="EO290">
            <v>38.631275000000002</v>
          </cell>
          <cell r="EP290">
            <v>31.674590999999999</v>
          </cell>
          <cell r="EQ290">
            <v>46.093477999999998</v>
          </cell>
          <cell r="ER290">
            <v>92.060924999999997</v>
          </cell>
          <cell r="ES290">
            <v>102.703472</v>
          </cell>
          <cell r="ET290">
            <v>136.59624700000001</v>
          </cell>
          <cell r="EU290">
            <v>163.29324399999999</v>
          </cell>
          <cell r="EV290">
            <v>156.310878</v>
          </cell>
          <cell r="EW290">
            <v>84.037468000000004</v>
          </cell>
          <cell r="EX290">
            <v>27.495961000000001</v>
          </cell>
          <cell r="EY290">
            <v>95.412497000000002</v>
          </cell>
          <cell r="EZ290">
            <v>65.207346999999999</v>
          </cell>
          <cell r="FA290">
            <v>110.842786</v>
          </cell>
          <cell r="FB290">
            <v>94.774000000000001</v>
          </cell>
          <cell r="FC290">
            <v>116.768351</v>
          </cell>
          <cell r="FD290">
            <v>62.963093000000001</v>
          </cell>
          <cell r="FE290">
            <v>12.343999</v>
          </cell>
          <cell r="FF290">
            <v>168.49051800000001</v>
          </cell>
          <cell r="FG290">
            <v>167.15210099999999</v>
          </cell>
          <cell r="FH290">
            <v>110.78533400000001</v>
          </cell>
          <cell r="FI290">
            <v>43.521174999999999</v>
          </cell>
          <cell r="FJ290">
            <v>18.395446</v>
          </cell>
          <cell r="FK290">
            <v>42.751697</v>
          </cell>
          <cell r="FL290">
            <v>57.432200999999999</v>
          </cell>
          <cell r="FM290">
            <v>24.1187</v>
          </cell>
          <cell r="FN290">
            <v>93.387525999999994</v>
          </cell>
          <cell r="FO290">
            <v>137.47940800000001</v>
          </cell>
          <cell r="FP290">
            <v>120.130531</v>
          </cell>
          <cell r="FQ290">
            <v>42.379838999999997</v>
          </cell>
          <cell r="FR290">
            <v>90.456784999999996</v>
          </cell>
          <cell r="FS290">
            <v>207.994203</v>
          </cell>
          <cell r="FT290">
            <v>181.27528599999999</v>
          </cell>
          <cell r="FU290">
            <v>8.6423380000000005</v>
          </cell>
          <cell r="FV290">
            <v>191.51241999999999</v>
          </cell>
          <cell r="FW290">
            <v>2.2742819999999999</v>
          </cell>
          <cell r="FX290">
            <v>109.978887</v>
          </cell>
          <cell r="FY290">
            <v>100.476315</v>
          </cell>
          <cell r="FZ290">
            <v>131.058729</v>
          </cell>
          <cell r="GA290">
            <v>99.444540000000003</v>
          </cell>
          <cell r="GB290">
            <v>75.521570999999994</v>
          </cell>
          <cell r="GC290">
            <v>95.351894999999999</v>
          </cell>
          <cell r="GD290">
            <v>188.23064400000001</v>
          </cell>
          <cell r="GE290">
            <v>123.50389</v>
          </cell>
          <cell r="GF290">
            <v>81.045214000000001</v>
          </cell>
          <cell r="GG290">
            <v>8.8377960000000009</v>
          </cell>
          <cell r="GH290">
            <v>7.2883389999999997</v>
          </cell>
          <cell r="GI290">
            <v>81.498958999999999</v>
          </cell>
          <cell r="GJ290">
            <v>76.140022000000002</v>
          </cell>
          <cell r="GK290">
            <v>147.87061</v>
          </cell>
          <cell r="GL290">
            <v>107.32579</v>
          </cell>
          <cell r="GM290">
            <v>89.165582000000001</v>
          </cell>
          <cell r="GN290">
            <v>75.627745000000004</v>
          </cell>
          <cell r="GO290">
            <v>100.052087</v>
          </cell>
          <cell r="GP290">
            <v>176.38123200000001</v>
          </cell>
          <cell r="GQ290">
            <v>103.454515</v>
          </cell>
          <cell r="GR290">
            <v>154.90231399999999</v>
          </cell>
          <cell r="GS290">
            <v>51.899472000000003</v>
          </cell>
          <cell r="GT290">
            <v>25.751906999999999</v>
          </cell>
          <cell r="GU290">
            <v>124.518316</v>
          </cell>
          <cell r="GV290">
            <v>76.780159999999995</v>
          </cell>
          <cell r="GW290">
            <v>146.31772900000001</v>
          </cell>
          <cell r="GX290">
            <v>135.216354</v>
          </cell>
          <cell r="GY290">
            <v>99.329626000000005</v>
          </cell>
          <cell r="GZ290">
            <v>101.828552</v>
          </cell>
          <cell r="HA290">
            <v>70.457859999999997</v>
          </cell>
          <cell r="HB290">
            <v>234.082066</v>
          </cell>
          <cell r="HC290">
            <v>165.478103</v>
          </cell>
          <cell r="HD290">
            <v>105.522217</v>
          </cell>
          <cell r="HE290">
            <v>34.075932999999999</v>
          </cell>
          <cell r="HF290">
            <v>62.930472000000002</v>
          </cell>
          <cell r="HG290">
            <v>72.959214000000003</v>
          </cell>
          <cell r="HH290">
            <v>75.069635000000005</v>
          </cell>
          <cell r="HI290">
            <v>109.429861</v>
          </cell>
          <cell r="HJ290">
            <v>57.389131999999996</v>
          </cell>
          <cell r="HK290">
            <v>107.161286</v>
          </cell>
          <cell r="HL290">
            <v>122.65438899999999</v>
          </cell>
          <cell r="HM290">
            <v>17.167259000000001</v>
          </cell>
          <cell r="HN290">
            <v>274.07799899999998</v>
          </cell>
          <cell r="HO290">
            <v>29.810583999999999</v>
          </cell>
          <cell r="HP290">
            <v>193.210431</v>
          </cell>
          <cell r="HQ290">
            <v>0.108637</v>
          </cell>
          <cell r="HR290">
            <v>131.704352</v>
          </cell>
          <cell r="HS290">
            <v>173.08154200000001</v>
          </cell>
          <cell r="HT290">
            <v>177.715203</v>
          </cell>
          <cell r="HU290">
            <v>31.924426</v>
          </cell>
          <cell r="HV290">
            <v>52.492882000000002</v>
          </cell>
          <cell r="HW290">
            <v>130.02869799999999</v>
          </cell>
          <cell r="HX290">
            <v>120.71033799999999</v>
          </cell>
          <cell r="HY290">
            <v>62.294207999999998</v>
          </cell>
          <cell r="HZ290">
            <v>236.86340799999999</v>
          </cell>
          <cell r="IA290">
            <v>94.365008000000003</v>
          </cell>
          <cell r="IB290">
            <v>231.34757999999999</v>
          </cell>
          <cell r="IC290">
            <v>62.184410999999997</v>
          </cell>
          <cell r="ID290">
            <v>106.59578</v>
          </cell>
          <cell r="IE290">
            <v>147.92838699999999</v>
          </cell>
          <cell r="IF290">
            <v>133.23737</v>
          </cell>
          <cell r="IG290">
            <v>101.105395</v>
          </cell>
          <cell r="IH290">
            <v>133.857629</v>
          </cell>
          <cell r="II290">
            <v>75.777702000000005</v>
          </cell>
          <cell r="IJ290">
            <v>75.013178999999994</v>
          </cell>
          <cell r="IK290">
            <v>122.258179</v>
          </cell>
          <cell r="IL290">
            <v>266.426558</v>
          </cell>
          <cell r="IM290">
            <v>149.12262100000001</v>
          </cell>
          <cell r="IN290">
            <v>218.06860699999999</v>
          </cell>
          <cell r="IO290">
            <v>41.962127000000002</v>
          </cell>
          <cell r="IP290">
            <v>171.82485700000001</v>
          </cell>
          <cell r="IQ290">
            <v>82.611339999999998</v>
          </cell>
          <cell r="IR290">
            <v>205.82494800000001</v>
          </cell>
          <cell r="IS290">
            <v>38.500014</v>
          </cell>
          <cell r="IT290">
            <v>79.849999999999994</v>
          </cell>
          <cell r="IU290">
            <v>88.390075999999993</v>
          </cell>
          <cell r="IV290">
            <v>130.54232300000001</v>
          </cell>
          <cell r="IW290">
            <v>39.566850000000002</v>
          </cell>
          <cell r="IX290">
            <v>318.26765599999999</v>
          </cell>
          <cell r="IY290">
            <v>161.13444000000001</v>
          </cell>
          <cell r="IZ290">
            <v>101.59950499999999</v>
          </cell>
          <cell r="JA290">
            <v>125.174505</v>
          </cell>
          <cell r="JB290">
            <v>126.668148</v>
          </cell>
          <cell r="JC290">
            <v>33</v>
          </cell>
          <cell r="JD290">
            <v>107.23340899999999</v>
          </cell>
          <cell r="JE290">
            <v>120.46</v>
          </cell>
          <cell r="JF290">
            <v>138.73572200000001</v>
          </cell>
          <cell r="JG290">
            <v>42</v>
          </cell>
          <cell r="JH290">
            <v>73.568351000000007</v>
          </cell>
          <cell r="JI290">
            <v>34.649996000000002</v>
          </cell>
          <cell r="JJ290">
            <v>256.67058800000001</v>
          </cell>
          <cell r="JK290">
            <v>130.01601299999999</v>
          </cell>
          <cell r="JL290">
            <v>197.948429</v>
          </cell>
          <cell r="JM290">
            <v>135.26274900000001</v>
          </cell>
          <cell r="JN290">
            <v>128.491804</v>
          </cell>
          <cell r="JO290">
            <v>1.9958E-2</v>
          </cell>
          <cell r="JP290">
            <v>82.652468999999996</v>
          </cell>
          <cell r="JQ290">
            <v>119.65637</v>
          </cell>
          <cell r="JR290">
            <v>125.76955</v>
          </cell>
          <cell r="JS290">
            <v>132.61921799999999</v>
          </cell>
          <cell r="JT290">
            <v>140.050489</v>
          </cell>
          <cell r="JU290">
            <v>37.874425000000002</v>
          </cell>
          <cell r="JV290">
            <v>201.86333099999999</v>
          </cell>
          <cell r="JW290">
            <v>109.210835</v>
          </cell>
          <cell r="JX290">
            <v>225.35537299999999</v>
          </cell>
          <cell r="JY290">
            <v>67.821434999999994</v>
          </cell>
          <cell r="JZ290">
            <v>85.05</v>
          </cell>
          <cell r="KA290">
            <v>137.36500000000001</v>
          </cell>
          <cell r="KB290">
            <v>170.04179099999999</v>
          </cell>
          <cell r="KC290">
            <v>86.265356999999995</v>
          </cell>
          <cell r="KD290">
            <v>154.00796399999999</v>
          </cell>
          <cell r="KE290">
            <v>159.054847</v>
          </cell>
          <cell r="KF290">
            <v>89.127280999999996</v>
          </cell>
          <cell r="KG290">
            <v>134.664028</v>
          </cell>
          <cell r="KH290">
            <v>170.025722</v>
          </cell>
          <cell r="KI290">
            <v>108.509</v>
          </cell>
          <cell r="KJ290">
            <v>116.857855</v>
          </cell>
          <cell r="KK290">
            <v>57.942919000000003</v>
          </cell>
          <cell r="KL290">
            <v>92.4</v>
          </cell>
          <cell r="KM290">
            <v>46.2</v>
          </cell>
          <cell r="KN290">
            <v>170.4</v>
          </cell>
          <cell r="KO290">
            <v>175.971846</v>
          </cell>
          <cell r="KP290">
            <v>157.69156699999999</v>
          </cell>
          <cell r="KQ290">
            <v>84.2</v>
          </cell>
          <cell r="KR290">
            <v>117.096717</v>
          </cell>
          <cell r="KS290">
            <v>117.57988</v>
          </cell>
          <cell r="KT290">
            <v>159.38905</v>
          </cell>
          <cell r="KU290">
            <v>133.68264600000001</v>
          </cell>
          <cell r="KV290">
            <v>184.37357499999999</v>
          </cell>
          <cell r="KW290"/>
          <cell r="KX290">
            <v>132.30008000000001</v>
          </cell>
          <cell r="KY290">
            <v>205.11734000000001</v>
          </cell>
          <cell r="KZ290">
            <v>224.7</v>
          </cell>
          <cell r="LA290">
            <v>144.64099999999999</v>
          </cell>
          <cell r="LB290">
            <v>76.540000000000006</v>
          </cell>
          <cell r="LC290">
            <v>80.873000000000005</v>
          </cell>
          <cell r="LD290">
            <v>104.843</v>
          </cell>
          <cell r="LE290">
            <v>96.448999999999998</v>
          </cell>
          <cell r="LF290">
            <v>197.01900000000001</v>
          </cell>
          <cell r="LG290">
            <v>237.02699999999999</v>
          </cell>
          <cell r="LH290">
            <v>89.326999999999998</v>
          </cell>
          <cell r="LI290">
            <v>129.56800000000001</v>
          </cell>
          <cell r="LJ290">
            <v>43.642071999999999</v>
          </cell>
          <cell r="LK290">
            <v>165.851742</v>
          </cell>
          <cell r="LL290">
            <v>46.2</v>
          </cell>
          <cell r="LM290">
            <v>209.76499999999999</v>
          </cell>
          <cell r="LN290">
            <v>65.551100000000005</v>
          </cell>
          <cell r="LO290">
            <v>170.1</v>
          </cell>
          <cell r="LP290">
            <v>21.18</v>
          </cell>
          <cell r="LQ290">
            <v>97.252537000000004</v>
          </cell>
          <cell r="LR290">
            <v>240.40027699999999</v>
          </cell>
          <cell r="LS290">
            <v>173.03858</v>
          </cell>
          <cell r="LT290">
            <v>73.772014999999996</v>
          </cell>
          <cell r="LU290">
            <v>125.182281</v>
          </cell>
          <cell r="LV290">
            <v>85.265000000000001</v>
          </cell>
          <cell r="LW290">
            <v>0</v>
          </cell>
          <cell r="LX290">
            <v>97.209945000000005</v>
          </cell>
          <cell r="LY290">
            <v>121.167023</v>
          </cell>
          <cell r="LZ290">
            <v>145.249022</v>
          </cell>
          <cell r="MA290">
            <v>116.84994500000001</v>
          </cell>
          <cell r="MB290">
            <v>136.17285999999999</v>
          </cell>
          <cell r="MC290">
            <v>123.28973499999999</v>
          </cell>
          <cell r="MD290">
            <v>82.739541000000003</v>
          </cell>
          <cell r="ME290">
            <v>95.983035999999998</v>
          </cell>
          <cell r="MF290">
            <v>84.131838000000002</v>
          </cell>
          <cell r="MG290">
            <v>80.798965999999993</v>
          </cell>
          <cell r="MH290">
            <v>74.333382</v>
          </cell>
          <cell r="MI290">
            <v>142.022854</v>
          </cell>
          <cell r="MJ290">
            <v>142.07401100000001</v>
          </cell>
          <cell r="MK290">
            <v>58.546937999999997</v>
          </cell>
          <cell r="ML290">
            <v>180.39995099999999</v>
          </cell>
          <cell r="MM290">
            <v>119.19022</v>
          </cell>
          <cell r="MN290">
            <v>112.21326000000001</v>
          </cell>
          <cell r="MO290">
            <v>112.276934</v>
          </cell>
          <cell r="MP290">
            <v>218.368852</v>
          </cell>
          <cell r="MQ290">
            <v>115.065855</v>
          </cell>
          <cell r="MR290">
            <v>96.815273000000005</v>
          </cell>
          <cell r="MS290">
            <v>89.155192999999997</v>
          </cell>
          <cell r="MT290">
            <v>65.110122000000004</v>
          </cell>
          <cell r="MU290">
            <v>162.74514199999999</v>
          </cell>
          <cell r="MV290">
            <v>124.10041</v>
          </cell>
          <cell r="MW290">
            <v>141.15434500000001</v>
          </cell>
          <cell r="MX290">
            <v>178.860682</v>
          </cell>
          <cell r="MY290">
            <v>100.38473399999999</v>
          </cell>
          <cell r="MZ290">
            <v>123.533326</v>
          </cell>
          <cell r="NA290">
            <v>53.699829999999999</v>
          </cell>
          <cell r="NB290">
            <v>221.373245</v>
          </cell>
          <cell r="NC290">
            <v>93.488834999999995</v>
          </cell>
          <cell r="ND290">
            <v>156.81390500000001</v>
          </cell>
          <cell r="NE290">
            <v>0</v>
          </cell>
          <cell r="NF290">
            <v>150.92440999999999</v>
          </cell>
          <cell r="NG290">
            <v>0</v>
          </cell>
          <cell r="NH290">
            <v>122.837366</v>
          </cell>
          <cell r="NI290">
            <v>0</v>
          </cell>
          <cell r="NJ290">
            <v>114.516052</v>
          </cell>
        </row>
      </sheetData>
      <sheetData sheetId="49">
        <row r="290"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>
            <v>2.1000000000000001E-2</v>
          </cell>
          <cell r="DH290"/>
          <cell r="DI290"/>
          <cell r="DJ290"/>
          <cell r="DK290">
            <v>0.48899999999999999</v>
          </cell>
          <cell r="DL290"/>
          <cell r="DM290"/>
          <cell r="DN290"/>
          <cell r="DO290"/>
          <cell r="DP290"/>
          <cell r="DQ290"/>
          <cell r="DR290"/>
          <cell r="DS290"/>
          <cell r="DT290">
            <v>0.04</v>
          </cell>
          <cell r="DU290">
            <v>3.4</v>
          </cell>
          <cell r="DV290">
            <v>1</v>
          </cell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>
            <v>2.0000000000000002E-5</v>
          </cell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>
            <v>1.1207999999999999E-2</v>
          </cell>
          <cell r="FS290"/>
          <cell r="FT290"/>
          <cell r="FU290"/>
          <cell r="FV290"/>
          <cell r="FW290"/>
          <cell r="FX290"/>
          <cell r="FY290"/>
          <cell r="FZ290"/>
          <cell r="GA290">
            <v>2.2699999999999999E-4</v>
          </cell>
          <cell r="GB290"/>
          <cell r="GC290"/>
          <cell r="GD290"/>
          <cell r="GE290"/>
          <cell r="GF290"/>
          <cell r="GG290"/>
          <cell r="GH290"/>
          <cell r="GI290"/>
          <cell r="GJ290">
            <v>0</v>
          </cell>
          <cell r="GK290"/>
          <cell r="GL290"/>
          <cell r="GM290"/>
          <cell r="GN290"/>
          <cell r="GO290"/>
          <cell r="GP290"/>
          <cell r="GQ290"/>
          <cell r="GR290"/>
          <cell r="GS290"/>
          <cell r="GT290">
            <v>6.0000000000000002E-6</v>
          </cell>
          <cell r="GU290"/>
          <cell r="GV290"/>
          <cell r="GW290">
            <v>0.56044000000000005</v>
          </cell>
          <cell r="GX290"/>
          <cell r="GY290"/>
          <cell r="GZ290"/>
          <cell r="HA290"/>
          <cell r="HB290"/>
          <cell r="HC290"/>
          <cell r="HD290"/>
          <cell r="HE290"/>
          <cell r="HF290"/>
          <cell r="HG290">
            <v>9.58E-3</v>
          </cell>
          <cell r="HH290"/>
          <cell r="HI290"/>
          <cell r="HJ290"/>
          <cell r="HK290"/>
          <cell r="HL290"/>
          <cell r="HM290"/>
          <cell r="HN290"/>
          <cell r="HO290"/>
          <cell r="HP290">
            <v>1.4E-3</v>
          </cell>
          <cell r="HQ290"/>
          <cell r="HR290">
            <v>2.9999999999999997E-4</v>
          </cell>
          <cell r="HS290"/>
          <cell r="HT290"/>
          <cell r="HU290"/>
          <cell r="HV290"/>
          <cell r="HW290"/>
          <cell r="HX290"/>
          <cell r="HY290"/>
          <cell r="HZ290"/>
          <cell r="IA290"/>
          <cell r="IB290"/>
          <cell r="IC290"/>
          <cell r="ID290"/>
          <cell r="IE290"/>
          <cell r="IF290"/>
          <cell r="IG290"/>
          <cell r="IH290"/>
          <cell r="II290"/>
          <cell r="IJ290"/>
          <cell r="IK290"/>
          <cell r="IL290"/>
          <cell r="IM290"/>
          <cell r="IN290"/>
          <cell r="IO290"/>
          <cell r="IP290"/>
          <cell r="IQ290"/>
          <cell r="IR290"/>
          <cell r="IS290"/>
          <cell r="IT290"/>
          <cell r="IU290"/>
          <cell r="IV290"/>
          <cell r="IW290"/>
          <cell r="IX290"/>
          <cell r="IY290"/>
          <cell r="IZ290"/>
          <cell r="JA290"/>
          <cell r="JB290"/>
          <cell r="JC290"/>
          <cell r="JD290">
            <v>9.0000000000000006E-5</v>
          </cell>
          <cell r="JE290"/>
          <cell r="JF290"/>
          <cell r="JG290"/>
          <cell r="JH290"/>
          <cell r="JI290"/>
          <cell r="JJ290"/>
          <cell r="JK290"/>
          <cell r="JL290"/>
          <cell r="JM290"/>
          <cell r="JN290">
            <v>9.990000000000001E-4</v>
          </cell>
          <cell r="JO290"/>
          <cell r="JP290"/>
          <cell r="JQ290"/>
          <cell r="JR290"/>
          <cell r="JS290"/>
          <cell r="JT290"/>
          <cell r="JU290"/>
          <cell r="JV290"/>
          <cell r="JW290"/>
          <cell r="JX290"/>
          <cell r="JY290">
            <v>4.1999999999999998E-5</v>
          </cell>
          <cell r="JZ290">
            <v>1.26E-4</v>
          </cell>
          <cell r="KA290"/>
          <cell r="KB290"/>
          <cell r="KC290"/>
          <cell r="KD290">
            <v>1.8200000000000001E-4</v>
          </cell>
          <cell r="KE290">
            <v>1.8100000000000001E-4</v>
          </cell>
          <cell r="KF290"/>
          <cell r="KG290"/>
          <cell r="KH290"/>
          <cell r="KI290"/>
          <cell r="KJ290"/>
          <cell r="KK290"/>
          <cell r="KL290"/>
          <cell r="KM290"/>
          <cell r="KN290"/>
          <cell r="KO290"/>
          <cell r="KP290"/>
          <cell r="KQ290"/>
          <cell r="KR290"/>
          <cell r="KS290"/>
          <cell r="KT290"/>
          <cell r="KU290"/>
          <cell r="KV290"/>
          <cell r="KW290"/>
          <cell r="KX290">
            <v>2.3119999999999998E-3</v>
          </cell>
          <cell r="KY290"/>
          <cell r="KZ290"/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2E-3</v>
          </cell>
          <cell r="LF290">
            <v>7.0000000000000001E-3</v>
          </cell>
          <cell r="LG290">
            <v>0</v>
          </cell>
          <cell r="LH290">
            <v>0</v>
          </cell>
          <cell r="LI290">
            <v>0</v>
          </cell>
          <cell r="LJ290">
            <v>0</v>
          </cell>
          <cell r="LK290"/>
          <cell r="LL290">
            <v>4.4799999999999996E-3</v>
          </cell>
          <cell r="LM290"/>
          <cell r="LN290"/>
          <cell r="LO290"/>
          <cell r="LP290"/>
          <cell r="LQ290"/>
          <cell r="LR290"/>
          <cell r="LS290"/>
          <cell r="LT290"/>
          <cell r="LU290"/>
          <cell r="LV290"/>
          <cell r="LW290"/>
          <cell r="LX290"/>
          <cell r="LY290"/>
          <cell r="LZ290"/>
          <cell r="MA290"/>
          <cell r="MB290"/>
          <cell r="MC290">
            <v>4.7399999999999997E-4</v>
          </cell>
          <cell r="MD290"/>
          <cell r="ME290"/>
          <cell r="MF290">
            <v>1.4760000000000001E-3</v>
          </cell>
          <cell r="MG290"/>
          <cell r="MH290"/>
          <cell r="MI290"/>
          <cell r="MJ290">
            <v>1.4189999999999999E-3</v>
          </cell>
          <cell r="MK290"/>
          <cell r="ML290"/>
          <cell r="MM290"/>
          <cell r="MN290"/>
          <cell r="MO290"/>
          <cell r="MP290">
            <v>1.5120000000000001E-3</v>
          </cell>
          <cell r="MQ290"/>
          <cell r="MR290"/>
          <cell r="MS290"/>
          <cell r="MT290"/>
          <cell r="MU290"/>
          <cell r="MV290"/>
          <cell r="MW290"/>
          <cell r="MX290"/>
          <cell r="MY290"/>
          <cell r="MZ290"/>
          <cell r="NA290"/>
          <cell r="NB290"/>
          <cell r="NC290"/>
          <cell r="ND290"/>
          <cell r="NE290"/>
          <cell r="NF290"/>
          <cell r="NG290"/>
          <cell r="NH290"/>
          <cell r="NI290"/>
          <cell r="NJ290"/>
        </row>
      </sheetData>
      <sheetData sheetId="50">
        <row r="290"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>
            <v>1.6717650000000002</v>
          </cell>
          <cell r="BW290">
            <v>1.4138489999999999</v>
          </cell>
          <cell r="BX290">
            <v>1.2936430000000001</v>
          </cell>
          <cell r="BY290">
            <v>0.855769</v>
          </cell>
          <cell r="BZ290">
            <v>0.342802</v>
          </cell>
          <cell r="CA290">
            <v>0.33201700000000001</v>
          </cell>
          <cell r="CB290"/>
          <cell r="CC290">
            <v>0.36299500000000001</v>
          </cell>
          <cell r="CD290">
            <v>0.25383299999999998</v>
          </cell>
          <cell r="CE290">
            <v>0.42199200000000003</v>
          </cell>
          <cell r="CF290">
            <v>0.7569539999999999</v>
          </cell>
          <cell r="CG290">
            <v>0.25108799999999998</v>
          </cell>
          <cell r="CH290">
            <v>0.37943500000000002</v>
          </cell>
          <cell r="CI290">
            <v>0.58376600000000001</v>
          </cell>
          <cell r="CJ290">
            <v>0.41891</v>
          </cell>
          <cell r="CK290">
            <v>0.66450399999999998</v>
          </cell>
          <cell r="CL290">
            <v>0.86432000000000009</v>
          </cell>
          <cell r="CM290">
            <v>0.50558599999999998</v>
          </cell>
          <cell r="CN290">
            <v>0.42175999999999997</v>
          </cell>
          <cell r="CO290">
            <v>0.337891</v>
          </cell>
          <cell r="CP290">
            <v>0.52439200000000008</v>
          </cell>
          <cell r="CQ290">
            <v>0.41005399999999997</v>
          </cell>
          <cell r="CR290">
            <v>0.41819400000000001</v>
          </cell>
          <cell r="CS290">
            <v>0.60165899999999994</v>
          </cell>
          <cell r="CT290">
            <v>0.26106299999999999</v>
          </cell>
          <cell r="CU290">
            <v>0.61466600000000005</v>
          </cell>
          <cell r="CV290">
            <v>2.2580790000000004</v>
          </cell>
          <cell r="CW290">
            <v>0.54044700000000001</v>
          </cell>
          <cell r="CX290">
            <v>0.35391699999999998</v>
          </cell>
          <cell r="CY290">
            <v>0.53170000000000006</v>
          </cell>
          <cell r="CZ290">
            <v>0.53102099999999997</v>
          </cell>
          <cell r="DA290">
            <v>0.44433699999999998</v>
          </cell>
          <cell r="DB290">
            <v>0.79704700000000006</v>
          </cell>
          <cell r="DC290">
            <v>0.35936900000000005</v>
          </cell>
          <cell r="DD290">
            <v>0.54245899999999991</v>
          </cell>
          <cell r="DE290">
            <v>0.62148500000000007</v>
          </cell>
          <cell r="DF290">
            <v>0.54305300000000001</v>
          </cell>
          <cell r="DG290">
            <v>0.45488200000000001</v>
          </cell>
          <cell r="DH290">
            <v>0.449322</v>
          </cell>
          <cell r="DI290">
            <v>0.625865</v>
          </cell>
          <cell r="DJ290">
            <v>0.62832500000000002</v>
          </cell>
          <cell r="DK290">
            <v>0.33908899999999997</v>
          </cell>
          <cell r="DL290">
            <v>0.50408900000000001</v>
          </cell>
          <cell r="DM290">
            <v>0.79120100000000004</v>
          </cell>
          <cell r="DN290">
            <v>0.62406500000000009</v>
          </cell>
          <cell r="DO290">
            <v>0.26406499999999999</v>
          </cell>
          <cell r="DP290">
            <v>0.44641500000000001</v>
          </cell>
          <cell r="DQ290">
            <v>0.70982800000000001</v>
          </cell>
          <cell r="DR290">
            <v>0.53188099999999994</v>
          </cell>
          <cell r="DS290">
            <v>0.52975300000000003</v>
          </cell>
          <cell r="DT290">
            <v>0.720665</v>
          </cell>
          <cell r="DU290">
            <v>0.69061600000000001</v>
          </cell>
          <cell r="DV290">
            <v>0.34976699999999999</v>
          </cell>
          <cell r="DW290">
            <v>0.55162100000000003</v>
          </cell>
          <cell r="DX290">
            <v>0.61817600000000006</v>
          </cell>
          <cell r="DY290">
            <v>0.54944599999999999</v>
          </cell>
          <cell r="DZ290">
            <v>0.89905299999999999</v>
          </cell>
          <cell r="EA290">
            <v>0.71606300000000001</v>
          </cell>
          <cell r="EB290">
            <v>0.53097499999999997</v>
          </cell>
          <cell r="EC290">
            <v>0.71107200000000004</v>
          </cell>
          <cell r="ED290">
            <v>1.168728</v>
          </cell>
          <cell r="EE290">
            <v>0.926678</v>
          </cell>
          <cell r="EF290">
            <v>0.27247000000000005</v>
          </cell>
          <cell r="EG290">
            <v>1.043199</v>
          </cell>
          <cell r="EH290">
            <v>0.95029300000000005</v>
          </cell>
          <cell r="EI290">
            <v>0.53905100000000006</v>
          </cell>
          <cell r="EJ290">
            <v>0.43243599999999999</v>
          </cell>
          <cell r="EK290">
            <v>0.52341899999999997</v>
          </cell>
          <cell r="EL290">
            <v>0.52509600000000001</v>
          </cell>
          <cell r="EM290">
            <v>0.71364099999999997</v>
          </cell>
          <cell r="EN290">
            <v>1.051731</v>
          </cell>
          <cell r="EO290"/>
          <cell r="EP290"/>
          <cell r="EQ290"/>
          <cell r="ER290">
            <v>0.80190399999999995</v>
          </cell>
          <cell r="ES290">
            <v>0.91203800000000002</v>
          </cell>
          <cell r="ET290">
            <v>0.61334900000000003</v>
          </cell>
          <cell r="EU290">
            <v>0.80611500000000003</v>
          </cell>
          <cell r="EV290">
            <v>2.0702639999999999</v>
          </cell>
          <cell r="EW290">
            <v>0.632104</v>
          </cell>
          <cell r="EX290">
            <v>0.67886000000000002</v>
          </cell>
          <cell r="EY290">
            <v>0.59103899999999998</v>
          </cell>
          <cell r="EZ290">
            <v>0.77789600000000003</v>
          </cell>
          <cell r="FA290">
            <v>0.99568100000000004</v>
          </cell>
          <cell r="FB290">
            <v>0.76481699999999997</v>
          </cell>
          <cell r="FC290">
            <v>0.53424899999999997</v>
          </cell>
          <cell r="FD290">
            <v>0.84106400000000003</v>
          </cell>
          <cell r="FE290">
            <v>0.62606399999999995</v>
          </cell>
          <cell r="FF290">
            <v>0.38759500000000002</v>
          </cell>
          <cell r="FG290">
            <v>1.540591</v>
          </cell>
          <cell r="FH290">
            <v>1.792146</v>
          </cell>
          <cell r="FI290">
            <v>0.61533300000000002</v>
          </cell>
          <cell r="FJ290">
            <v>1.301137</v>
          </cell>
          <cell r="FK290">
            <v>0.94064899999999996</v>
          </cell>
          <cell r="FL290">
            <v>0.84522600000000003</v>
          </cell>
          <cell r="FM290">
            <v>1.167737</v>
          </cell>
          <cell r="FN290">
            <v>3.5337960000000002</v>
          </cell>
          <cell r="FO290">
            <v>1.8867959999999999</v>
          </cell>
          <cell r="FP290">
            <v>7.5312140000000003</v>
          </cell>
          <cell r="FQ290">
            <v>11.262491000000001</v>
          </cell>
          <cell r="FR290">
            <v>12.049396</v>
          </cell>
          <cell r="FS290">
            <v>5.2503520000000004</v>
          </cell>
          <cell r="FT290">
            <v>9.1566130000000001</v>
          </cell>
          <cell r="FU290">
            <v>3.8495010000000001</v>
          </cell>
          <cell r="FV290">
            <v>1.755663</v>
          </cell>
          <cell r="FW290">
            <v>1.2222109999999999</v>
          </cell>
          <cell r="FX290">
            <v>1.3044260000000001</v>
          </cell>
          <cell r="FY290">
            <v>2.798352</v>
          </cell>
          <cell r="FZ290">
            <v>3.7085080000000001</v>
          </cell>
          <cell r="GA290">
            <v>5.1558539999999997</v>
          </cell>
          <cell r="GB290">
            <v>4.3395140000000003</v>
          </cell>
          <cell r="GC290">
            <v>6.3706129999999996</v>
          </cell>
          <cell r="GD290">
            <v>4.8741630000000002</v>
          </cell>
          <cell r="GE290">
            <v>3.831118</v>
          </cell>
          <cell r="GF290">
            <v>4.9291169999999997</v>
          </cell>
          <cell r="GG290">
            <v>3.2561040000000001</v>
          </cell>
          <cell r="GH290">
            <v>4.0603449999999999</v>
          </cell>
          <cell r="GI290">
            <v>3.5043380000000002</v>
          </cell>
          <cell r="GJ290">
            <v>3.1442739999999998</v>
          </cell>
          <cell r="GK290">
            <v>3.7684530000000001</v>
          </cell>
          <cell r="GL290">
            <v>3.7840720000000001</v>
          </cell>
          <cell r="GM290">
            <v>4.4071920000000002</v>
          </cell>
          <cell r="GN290">
            <v>6.9376009999999999</v>
          </cell>
          <cell r="GO290">
            <v>4.810962</v>
          </cell>
          <cell r="GP290">
            <v>4.5022979999999997</v>
          </cell>
          <cell r="GQ290">
            <v>4.7519809999999998</v>
          </cell>
          <cell r="GR290">
            <v>7.3275800000000002</v>
          </cell>
          <cell r="GS290">
            <v>4.2939369999999997</v>
          </cell>
          <cell r="GT290">
            <v>5.0360769999999997</v>
          </cell>
          <cell r="GU290">
            <v>4.5369349999999997</v>
          </cell>
          <cell r="GV290">
            <v>3.520114</v>
          </cell>
          <cell r="GW290">
            <v>2.4209390000000002</v>
          </cell>
          <cell r="GX290">
            <v>5.3665219999999998</v>
          </cell>
          <cell r="GY290">
            <v>6.3379750000000001</v>
          </cell>
          <cell r="GZ290">
            <v>4.2408010000000003</v>
          </cell>
          <cell r="HA290">
            <v>3.198582</v>
          </cell>
          <cell r="HB290">
            <v>5.3785869999999996</v>
          </cell>
          <cell r="HC290">
            <v>8.2797909999999995</v>
          </cell>
          <cell r="HD290">
            <v>4.8762869999999996</v>
          </cell>
          <cell r="HE290">
            <v>3.0756100000000002</v>
          </cell>
          <cell r="HF290">
            <v>3.2709809999999999</v>
          </cell>
          <cell r="HG290">
            <v>4.1073890000000004</v>
          </cell>
          <cell r="HH290">
            <v>2.4054359999999999</v>
          </cell>
          <cell r="HI290">
            <v>4.5565129999999998</v>
          </cell>
          <cell r="HJ290">
            <v>5.955368</v>
          </cell>
          <cell r="HK290">
            <v>8.0008140000000001</v>
          </cell>
          <cell r="HL290">
            <v>3.876458</v>
          </cell>
          <cell r="HM290">
            <v>7.0709179999999998</v>
          </cell>
          <cell r="HN290">
            <v>10.603631</v>
          </cell>
          <cell r="HO290">
            <v>6.9182600000000001</v>
          </cell>
          <cell r="HP290">
            <v>7.2747169999999999</v>
          </cell>
          <cell r="HQ290">
            <v>10.685262</v>
          </cell>
          <cell r="HR290">
            <v>10.598129999999999</v>
          </cell>
          <cell r="HS290">
            <v>11.468973</v>
          </cell>
          <cell r="HT290">
            <v>11.180776</v>
          </cell>
          <cell r="HU290">
            <v>3.5396679999999998</v>
          </cell>
          <cell r="HV290">
            <v>3.713384</v>
          </cell>
          <cell r="HW290">
            <v>4.7247440000000003</v>
          </cell>
          <cell r="HX290">
            <v>22.264209000000001</v>
          </cell>
          <cell r="HY290">
            <v>9.3071149999999996</v>
          </cell>
          <cell r="HZ290">
            <v>11.893966000000001</v>
          </cell>
          <cell r="IA290">
            <v>15.524165</v>
          </cell>
          <cell r="IB290">
            <v>16.656794000000001</v>
          </cell>
          <cell r="IC290">
            <v>26.479478</v>
          </cell>
          <cell r="ID290">
            <v>30.220609</v>
          </cell>
          <cell r="IE290">
            <v>40.277785999999999</v>
          </cell>
          <cell r="IF290">
            <v>24.239543999999999</v>
          </cell>
          <cell r="IG290">
            <v>14.601751</v>
          </cell>
          <cell r="IH290">
            <v>23.013383999999999</v>
          </cell>
          <cell r="II290">
            <v>29.142151999999999</v>
          </cell>
          <cell r="IJ290">
            <v>20.081254000000001</v>
          </cell>
          <cell r="IK290">
            <v>21.388511999999999</v>
          </cell>
          <cell r="IL290">
            <v>13.971435</v>
          </cell>
          <cell r="IM290">
            <v>6.8460260000000002</v>
          </cell>
          <cell r="IN290">
            <v>5.467981</v>
          </cell>
          <cell r="IO290">
            <v>16.139586999999999</v>
          </cell>
          <cell r="IP290">
            <v>18.880027999999999</v>
          </cell>
          <cell r="IQ290">
            <v>10.786508</v>
          </cell>
          <cell r="IR290">
            <v>4.0284399999999998</v>
          </cell>
          <cell r="IS290">
            <v>8.5433529999999998</v>
          </cell>
          <cell r="IT290">
            <v>15.003577</v>
          </cell>
          <cell r="IU290">
            <v>16.214092999999998</v>
          </cell>
          <cell r="IV290">
            <v>13.387516</v>
          </cell>
          <cell r="IW290">
            <v>12.105375</v>
          </cell>
          <cell r="IX290">
            <v>7.2482139999999999</v>
          </cell>
          <cell r="IY290">
            <v>9.4721299999999999</v>
          </cell>
          <cell r="IZ290">
            <v>7.3772760000000002</v>
          </cell>
          <cell r="JA290">
            <v>7.8271090000000001</v>
          </cell>
          <cell r="JB290">
            <v>6.2993269999999999</v>
          </cell>
          <cell r="JC290">
            <v>5.004149</v>
          </cell>
          <cell r="JD290">
            <v>3.7106530000000002</v>
          </cell>
          <cell r="JE290">
            <v>6.1494720000000003</v>
          </cell>
          <cell r="JF290">
            <v>6.8465619999999996</v>
          </cell>
          <cell r="JG290">
            <v>12.011290000000001</v>
          </cell>
          <cell r="JH290">
            <v>15.995386999999999</v>
          </cell>
          <cell r="JI290">
            <v>4.648733</v>
          </cell>
          <cell r="JJ290">
            <v>3.5200300000000002</v>
          </cell>
          <cell r="JK290">
            <v>5.1152819999999997</v>
          </cell>
          <cell r="JL290">
            <v>8.8932160000000007</v>
          </cell>
          <cell r="JM290">
            <v>21.347740000000002</v>
          </cell>
          <cell r="JN290">
            <v>18.129812000000001</v>
          </cell>
          <cell r="JO290">
            <v>6.7436980000000002</v>
          </cell>
          <cell r="JP290">
            <v>3.1361520000000001</v>
          </cell>
          <cell r="JQ290">
            <v>2.2521779999999998</v>
          </cell>
          <cell r="JR290">
            <v>2.8191410000000001</v>
          </cell>
          <cell r="JS290">
            <v>3.4112960000000001</v>
          </cell>
          <cell r="JT290">
            <v>1.3672610000000001</v>
          </cell>
          <cell r="JU290">
            <v>2.597629</v>
          </cell>
          <cell r="JV290">
            <v>11.461999</v>
          </cell>
          <cell r="JW290">
            <v>8.5347790000000003</v>
          </cell>
          <cell r="JX290">
            <v>2.5462750000000001</v>
          </cell>
          <cell r="JY290">
            <v>11.211295</v>
          </cell>
          <cell r="JZ290">
            <v>12.774507</v>
          </cell>
          <cell r="KA290">
            <v>3.4639229999999999</v>
          </cell>
          <cell r="KB290">
            <v>2.4038200000000001</v>
          </cell>
          <cell r="KC290">
            <v>1.435497</v>
          </cell>
          <cell r="KD290">
            <v>1.501636</v>
          </cell>
          <cell r="KE290">
            <v>2.3393649999999999</v>
          </cell>
          <cell r="KF290">
            <v>3.591888</v>
          </cell>
          <cell r="KG290">
            <v>2.7720220000000002</v>
          </cell>
          <cell r="KH290">
            <v>4.8783050000000001</v>
          </cell>
          <cell r="KI290">
            <v>8.0547160000000009</v>
          </cell>
          <cell r="KJ290">
            <v>3.9959020000000001</v>
          </cell>
          <cell r="KK290">
            <v>2.8934739999999999</v>
          </cell>
          <cell r="KL290">
            <v>2.5494490000000001</v>
          </cell>
          <cell r="KM290">
            <v>1.694321</v>
          </cell>
          <cell r="KN290">
            <v>0.61858000000000002</v>
          </cell>
          <cell r="KO290">
            <v>1.0698730000000001</v>
          </cell>
          <cell r="KP290">
            <v>1.971722</v>
          </cell>
          <cell r="KQ290">
            <v>2.8800859999999999</v>
          </cell>
          <cell r="KR290">
            <v>2.8772530000000001</v>
          </cell>
          <cell r="KS290">
            <v>3.8881790000000001</v>
          </cell>
          <cell r="KT290">
            <v>1.739708</v>
          </cell>
          <cell r="KU290">
            <v>1.9554739999999999</v>
          </cell>
          <cell r="KV290">
            <v>3.777882</v>
          </cell>
          <cell r="KW290">
            <v>2.6910780000000001</v>
          </cell>
          <cell r="KX290">
            <v>3.241549</v>
          </cell>
          <cell r="KY290">
            <v>4.4856670000000003</v>
          </cell>
          <cell r="KZ290">
            <v>4.8802070000000004</v>
          </cell>
          <cell r="LA290">
            <v>7.0779569999999996</v>
          </cell>
          <cell r="LB290">
            <v>7.9438839999999997</v>
          </cell>
          <cell r="LC290">
            <v>7.4451640000000001</v>
          </cell>
          <cell r="LD290">
            <v>14.229316000000001</v>
          </cell>
          <cell r="LE290">
            <v>4.3494450000000002</v>
          </cell>
          <cell r="LF290">
            <v>1.942798</v>
          </cell>
          <cell r="LG290">
            <v>5.5294040000000004</v>
          </cell>
          <cell r="LH290">
            <v>2.5903019999999999</v>
          </cell>
          <cell r="LI290">
            <v>6.3885750000000003</v>
          </cell>
          <cell r="LJ290">
            <v>15.774683</v>
          </cell>
          <cell r="LK290">
            <v>4.72783</v>
          </cell>
          <cell r="LL290">
            <v>3.7247880000000002</v>
          </cell>
          <cell r="LM290">
            <v>3.719706</v>
          </cell>
          <cell r="LN290">
            <v>1.4696149999999999</v>
          </cell>
          <cell r="LO290">
            <v>3.535148</v>
          </cell>
          <cell r="LP290">
            <v>3.61693</v>
          </cell>
          <cell r="LQ290">
            <v>5.8806880000000001</v>
          </cell>
          <cell r="LR290">
            <v>0.82897699999999996</v>
          </cell>
          <cell r="LS290">
            <v>3.827</v>
          </cell>
          <cell r="LT290">
            <v>3.9</v>
          </cell>
          <cell r="LU290">
            <v>2.577</v>
          </cell>
          <cell r="LV290">
            <v>0.77500000000000002</v>
          </cell>
          <cell r="LW290">
            <v>0.72</v>
          </cell>
          <cell r="LX290">
            <v>1.5740000000000001</v>
          </cell>
          <cell r="LY290">
            <v>2.2250000000000001</v>
          </cell>
          <cell r="LZ290">
            <v>0.93</v>
          </cell>
          <cell r="MA290">
            <v>2.170439</v>
          </cell>
          <cell r="MB290">
            <v>1.1793709999999999</v>
          </cell>
          <cell r="MC290">
            <v>1.7478039999999999</v>
          </cell>
          <cell r="MD290">
            <v>1.6548849999999999</v>
          </cell>
          <cell r="ME290">
            <v>2.7959770000000002</v>
          </cell>
          <cell r="MF290">
            <v>3.1832009999999999</v>
          </cell>
          <cell r="MG290">
            <v>2.336084</v>
          </cell>
          <cell r="MH290">
            <v>1.1832959999999999</v>
          </cell>
          <cell r="MI290">
            <v>1.3098050000000001</v>
          </cell>
          <cell r="MJ290">
            <v>1.019579</v>
          </cell>
          <cell r="MK290">
            <v>1.146504</v>
          </cell>
          <cell r="ML290">
            <v>2.4940380000000002</v>
          </cell>
          <cell r="MM290">
            <v>2.1429800000000001</v>
          </cell>
          <cell r="MN290">
            <v>1.2975179999999999</v>
          </cell>
          <cell r="MO290">
            <v>0.54113199999999995</v>
          </cell>
          <cell r="MP290">
            <v>1.3425320000000001</v>
          </cell>
          <cell r="MQ290">
            <v>0.45277099999999998</v>
          </cell>
          <cell r="MR290">
            <v>0.70891300000000002</v>
          </cell>
          <cell r="MS290">
            <v>8.7454000000000004E-2</v>
          </cell>
          <cell r="MT290">
            <v>1.5007250000000001</v>
          </cell>
          <cell r="MU290">
            <v>1.470534</v>
          </cell>
          <cell r="MV290">
            <v>1.366174</v>
          </cell>
          <cell r="MW290">
            <v>1.7466120000000001</v>
          </cell>
          <cell r="MX290">
            <v>1.522902</v>
          </cell>
          <cell r="MY290">
            <v>0.65627500000000005</v>
          </cell>
          <cell r="MZ290">
            <v>0.45556200000000002</v>
          </cell>
          <cell r="NA290">
            <v>0.81266000000000005</v>
          </cell>
          <cell r="NB290">
            <v>1.621219</v>
          </cell>
          <cell r="NC290">
            <v>0.89782899999999999</v>
          </cell>
          <cell r="ND290">
            <v>0.89699799999999996</v>
          </cell>
          <cell r="NE290">
            <v>0.34067700000000001</v>
          </cell>
          <cell r="NF290">
            <v>0.86790299999999998</v>
          </cell>
          <cell r="NG290">
            <v>1.996702</v>
          </cell>
          <cell r="NH290">
            <v>2.6653359999999999</v>
          </cell>
          <cell r="NI290">
            <v>2.8286310000000001</v>
          </cell>
          <cell r="NJ290">
            <v>2.6842510000000002</v>
          </cell>
          <cell r="NK290">
            <v>3.7795320000000001</v>
          </cell>
          <cell r="NL290">
            <v>2.8610600000000002</v>
          </cell>
          <cell r="NM290">
            <v>2.4543889999999999</v>
          </cell>
          <cell r="NN290">
            <v>2.2796630000000002</v>
          </cell>
          <cell r="NO290">
            <v>2.172037</v>
          </cell>
          <cell r="NP290">
            <v>1.4344300000000001</v>
          </cell>
          <cell r="NQ290">
            <v>1.02275</v>
          </cell>
          <cell r="NR290">
            <v>0.16541600000000001</v>
          </cell>
          <cell r="NS290">
            <v>0</v>
          </cell>
          <cell r="NT290">
            <v>0</v>
          </cell>
          <cell r="NU290">
            <v>0</v>
          </cell>
          <cell r="NV290">
            <v>0</v>
          </cell>
          <cell r="NW290">
            <v>0</v>
          </cell>
          <cell r="NX290">
            <v>0</v>
          </cell>
          <cell r="NY290">
            <v>0</v>
          </cell>
          <cell r="NZ290">
            <v>0.66991299999999998</v>
          </cell>
          <cell r="OA290"/>
        </row>
      </sheetData>
      <sheetData sheetId="51">
        <row r="290">
          <cell r="LG290">
            <v>40.523000000000003</v>
          </cell>
          <cell r="LH290"/>
          <cell r="LI290"/>
          <cell r="LJ290"/>
          <cell r="LK290"/>
          <cell r="LL290"/>
          <cell r="LM290"/>
          <cell r="LN290"/>
          <cell r="LO290"/>
          <cell r="LP290"/>
          <cell r="LQ290"/>
          <cell r="LR290"/>
          <cell r="LS290"/>
          <cell r="LT290"/>
          <cell r="LU290"/>
          <cell r="LV290"/>
          <cell r="LW290"/>
          <cell r="LX290"/>
          <cell r="LY290"/>
          <cell r="LZ290"/>
          <cell r="MA290"/>
          <cell r="MB290"/>
          <cell r="MC290"/>
          <cell r="MD290"/>
          <cell r="ME290"/>
          <cell r="MF290"/>
          <cell r="MG290"/>
          <cell r="MH290"/>
          <cell r="MI290"/>
          <cell r="MJ290"/>
          <cell r="MK290"/>
          <cell r="ML290"/>
          <cell r="MM290"/>
          <cell r="MN290"/>
          <cell r="MO290"/>
          <cell r="MP290"/>
          <cell r="MQ290"/>
          <cell r="MR290"/>
          <cell r="MS290"/>
          <cell r="MT290"/>
          <cell r="MU290"/>
          <cell r="MV290"/>
          <cell r="MW290"/>
          <cell r="MX290"/>
          <cell r="MY290"/>
          <cell r="MZ290"/>
          <cell r="NA290"/>
          <cell r="NB290"/>
          <cell r="NC290"/>
          <cell r="ND290"/>
          <cell r="NE290"/>
          <cell r="NF290"/>
          <cell r="NG290"/>
          <cell r="NH290"/>
          <cell r="NI290"/>
        </row>
      </sheetData>
      <sheetData sheetId="52">
        <row r="290">
          <cell r="BI290">
            <v>0.39402399999999999</v>
          </cell>
          <cell r="BJ290">
            <v>0.66519399999999995</v>
          </cell>
          <cell r="BK290">
            <v>0.74297000000000002</v>
          </cell>
          <cell r="BL290">
            <v>1.8486340000000001</v>
          </cell>
          <cell r="BM290">
            <v>5.937176</v>
          </cell>
          <cell r="BN290">
            <v>1.2669490000000001</v>
          </cell>
          <cell r="BO290">
            <v>1.9801800000000001</v>
          </cell>
          <cell r="BP290">
            <v>3.3638850000000002</v>
          </cell>
          <cell r="BQ290">
            <v>5.6503620000000003</v>
          </cell>
          <cell r="BR290">
            <v>2.4989160000000004</v>
          </cell>
          <cell r="BS290">
            <v>4.5749570000000004</v>
          </cell>
          <cell r="BT290">
            <v>2.3870999999999998</v>
          </cell>
          <cell r="BU290">
            <v>1.4576300000000002</v>
          </cell>
          <cell r="BV290">
            <v>3.2186159999999999</v>
          </cell>
          <cell r="BW290">
            <v>2.2480799999999999</v>
          </cell>
          <cell r="BX290">
            <v>5.5351569999999999</v>
          </cell>
          <cell r="BY290">
            <v>6.0700000000000001E-4</v>
          </cell>
          <cell r="BZ290">
            <v>3.1229100000000001</v>
          </cell>
          <cell r="CA290">
            <v>3.3264149999999999</v>
          </cell>
          <cell r="CB290">
            <v>8.0100000000000006E-4</v>
          </cell>
          <cell r="CC290">
            <v>2.674445</v>
          </cell>
          <cell r="CD290">
            <v>4.3882889999999994</v>
          </cell>
          <cell r="CE290">
            <v>2.6306239999999996</v>
          </cell>
          <cell r="CF290">
            <v>5.7744170000000006</v>
          </cell>
          <cell r="CG290">
            <v>2.6205850000000002</v>
          </cell>
          <cell r="CH290">
            <v>4.0069530000000002</v>
          </cell>
          <cell r="CI290">
            <v>2.9413359999999997</v>
          </cell>
          <cell r="CJ290">
            <v>1.1892550000000002</v>
          </cell>
          <cell r="CK290">
            <v>5.1564100000000002</v>
          </cell>
          <cell r="CL290">
            <v>6.9404300000000001</v>
          </cell>
          <cell r="CM290">
            <v>7.1418980000000003</v>
          </cell>
          <cell r="CN290">
            <v>7.5822979999999998</v>
          </cell>
          <cell r="CO290">
            <v>7.2234539999999994</v>
          </cell>
          <cell r="CP290">
            <v>7.3763329999999998</v>
          </cell>
          <cell r="CQ290">
            <v>2.1296909999999998</v>
          </cell>
          <cell r="CR290">
            <v>0.87082700000000002</v>
          </cell>
          <cell r="CS290">
            <v>5.6499440000000005</v>
          </cell>
          <cell r="CT290">
            <v>1.7296590000000001</v>
          </cell>
          <cell r="CU290">
            <v>2.720294</v>
          </cell>
          <cell r="CV290">
            <v>0.34150799999999998</v>
          </cell>
          <cell r="CW290">
            <v>5.6319689999999998</v>
          </cell>
          <cell r="CX290">
            <v>10.860161</v>
          </cell>
          <cell r="CY290">
            <v>11.509289000000001</v>
          </cell>
          <cell r="CZ290">
            <v>20.918793000000001</v>
          </cell>
          <cell r="DA290">
            <v>12.525146000000001</v>
          </cell>
          <cell r="DB290">
            <v>12.814369000000001</v>
          </cell>
          <cell r="DC290">
            <v>22.620335000000001</v>
          </cell>
          <cell r="DD290">
            <v>11.248695</v>
          </cell>
          <cell r="DE290">
            <v>6.7743479999999998</v>
          </cell>
          <cell r="DF290">
            <v>6.9007200000000006</v>
          </cell>
          <cell r="DG290">
            <v>10.983342</v>
          </cell>
          <cell r="DH290">
            <v>7.0539799999999993</v>
          </cell>
          <cell r="DI290">
            <v>6.1056480000000004</v>
          </cell>
          <cell r="DJ290">
            <v>6.8785230000000004</v>
          </cell>
          <cell r="DK290">
            <v>6.3700770000000002</v>
          </cell>
          <cell r="DL290">
            <v>4.8531270000000006</v>
          </cell>
          <cell r="DM290">
            <v>7.498437</v>
          </cell>
          <cell r="DN290">
            <v>3.7770329999999999</v>
          </cell>
          <cell r="DO290">
            <v>3.3026840000000002</v>
          </cell>
          <cell r="DP290">
            <v>4.8850510000000007</v>
          </cell>
          <cell r="DQ290">
            <v>2.6404200000000002</v>
          </cell>
          <cell r="DR290">
            <v>2.272351</v>
          </cell>
          <cell r="DS290">
            <v>3.013061</v>
          </cell>
          <cell r="DT290">
            <v>2.7070380000000003</v>
          </cell>
          <cell r="DU290">
            <v>5.0907780000000002</v>
          </cell>
          <cell r="DV290">
            <v>5.3197449999999993</v>
          </cell>
          <cell r="DW290">
            <v>3.4559120000000001</v>
          </cell>
          <cell r="DX290">
            <v>7.2295829999999999</v>
          </cell>
          <cell r="DY290">
            <v>10.097745999999999</v>
          </cell>
          <cell r="DZ290">
            <v>6.395276</v>
          </cell>
          <cell r="EA290">
            <v>12.251154000000001</v>
          </cell>
          <cell r="EB290">
            <v>5.4816820000000002</v>
          </cell>
          <cell r="EC290">
            <v>2.9132479999999998</v>
          </cell>
          <cell r="ED290">
            <v>1.187929</v>
          </cell>
          <cell r="EE290">
            <v>10.136374999999999</v>
          </cell>
          <cell r="EF290">
            <v>3.6883729999999999</v>
          </cell>
          <cell r="EG290">
            <v>5.6208289999999996</v>
          </cell>
          <cell r="EH290">
            <v>1.9672079999999998</v>
          </cell>
          <cell r="EI290">
            <v>3.0232300000000003</v>
          </cell>
          <cell r="EJ290">
            <v>7.8148390000000001</v>
          </cell>
          <cell r="EK290">
            <v>6.4013789999999995</v>
          </cell>
          <cell r="EL290">
            <v>6.7532389999999998</v>
          </cell>
          <cell r="EM290">
            <v>9.2558930000000004</v>
          </cell>
          <cell r="EN290">
            <v>2.6586759999999998</v>
          </cell>
          <cell r="EO290"/>
          <cell r="EP290"/>
          <cell r="EQ290"/>
          <cell r="ER290">
            <v>6.88645</v>
          </cell>
          <cell r="ES290">
            <v>10.35145</v>
          </cell>
          <cell r="ET290">
            <v>3.9846110000000001</v>
          </cell>
          <cell r="EU290">
            <v>11.674929000000001</v>
          </cell>
          <cell r="EV290">
            <v>6.3491280000000003</v>
          </cell>
          <cell r="EW290">
            <v>10.025159</v>
          </cell>
          <cell r="EX290">
            <v>2.0868790000000002</v>
          </cell>
          <cell r="EY290">
            <v>8.6625549999999993</v>
          </cell>
          <cell r="EZ290">
            <v>2.3356499999999998</v>
          </cell>
          <cell r="FA290">
            <v>4.4665220000000003</v>
          </cell>
          <cell r="FB290">
            <v>1.7609649999999999</v>
          </cell>
          <cell r="FC290">
            <v>9.4894429999999996</v>
          </cell>
          <cell r="FD290">
            <v>11.760013000000001</v>
          </cell>
          <cell r="FE290">
            <v>9.31602</v>
          </cell>
          <cell r="FF290">
            <v>8.5758799999999997</v>
          </cell>
          <cell r="FG290">
            <v>11.453072000000001</v>
          </cell>
          <cell r="FH290">
            <v>5.2962889999999998</v>
          </cell>
          <cell r="FI290">
            <v>5.1495990000000003</v>
          </cell>
          <cell r="FJ290">
            <v>9.9230009999999993</v>
          </cell>
          <cell r="FK290">
            <v>2.685225</v>
          </cell>
          <cell r="FL290">
            <v>5.3376289999999997</v>
          </cell>
          <cell r="FM290">
            <v>8.0167120000000001</v>
          </cell>
          <cell r="FN290">
            <v>2.5968680000000002</v>
          </cell>
          <cell r="FO290">
            <v>6.4728320000000004</v>
          </cell>
          <cell r="FP290">
            <v>4.9295619999999998</v>
          </cell>
          <cell r="FQ290">
            <v>31.360264999999998</v>
          </cell>
          <cell r="FR290">
            <v>8.5919469999999993</v>
          </cell>
          <cell r="FS290">
            <v>20.002381</v>
          </cell>
          <cell r="FT290">
            <v>1.7896270000000001</v>
          </cell>
          <cell r="FU290">
            <v>7.2116199999999999</v>
          </cell>
          <cell r="FV290">
            <v>11.848941</v>
          </cell>
          <cell r="FW290">
            <v>4.5516690000000004</v>
          </cell>
          <cell r="FX290">
            <v>9.1176809999999993</v>
          </cell>
          <cell r="FY290">
            <v>2.8344719999999999</v>
          </cell>
          <cell r="FZ290">
            <v>2.3484579999999999</v>
          </cell>
          <cell r="GA290">
            <v>3.8660489999999998</v>
          </cell>
          <cell r="GB290">
            <v>4.1152790000000001</v>
          </cell>
          <cell r="GC290">
            <v>3.1586820000000002</v>
          </cell>
          <cell r="GD290">
            <v>10.556248999999999</v>
          </cell>
          <cell r="GE290">
            <v>13.903968000000001</v>
          </cell>
          <cell r="GF290">
            <v>14.649671</v>
          </cell>
          <cell r="GG290">
            <v>6.4473760000000002</v>
          </cell>
          <cell r="GH290">
            <v>5.996734</v>
          </cell>
          <cell r="GI290">
            <v>5.0802310000000004</v>
          </cell>
          <cell r="GJ290">
            <v>4.6325710000000004</v>
          </cell>
          <cell r="GK290">
            <v>3.2216119999999999</v>
          </cell>
          <cell r="GL290">
            <v>4.5377799999999997</v>
          </cell>
          <cell r="GM290">
            <v>15.883819000000001</v>
          </cell>
          <cell r="GN290">
            <v>2.6252499999999999</v>
          </cell>
          <cell r="GO290">
            <v>6.5819520000000002</v>
          </cell>
          <cell r="GP290">
            <v>5.4177650000000002</v>
          </cell>
          <cell r="GQ290">
            <v>6.5123730000000002</v>
          </cell>
          <cell r="GR290">
            <v>5.4509999999999996</v>
          </cell>
          <cell r="GS290">
            <v>1.5287809999999999</v>
          </cell>
          <cell r="GT290">
            <v>2.8927339999999999</v>
          </cell>
          <cell r="GU290">
            <v>2.7951600000000001</v>
          </cell>
          <cell r="GV290">
            <v>3.9649299999999998</v>
          </cell>
          <cell r="GW290">
            <v>3.0546470000000001</v>
          </cell>
          <cell r="GX290">
            <v>4.095199</v>
          </cell>
          <cell r="GY290">
            <v>2.2753030000000001</v>
          </cell>
          <cell r="GZ290">
            <v>3.744459</v>
          </cell>
          <cell r="HA290">
            <v>1.95729</v>
          </cell>
          <cell r="HB290">
            <v>6.8357169999999998</v>
          </cell>
          <cell r="HC290">
            <v>3.5840900000000002</v>
          </cell>
          <cell r="HD290">
            <v>3.6900460000000002</v>
          </cell>
          <cell r="HE290">
            <v>2.1066889999999998</v>
          </cell>
          <cell r="HF290">
            <v>2.601677</v>
          </cell>
          <cell r="HG290">
            <v>2.6092529999999998</v>
          </cell>
          <cell r="HH290">
            <v>0.52322500000000005</v>
          </cell>
          <cell r="HI290">
            <v>1.2497290000000001</v>
          </cell>
          <cell r="HJ290">
            <v>9.5480619999999998</v>
          </cell>
          <cell r="HK290">
            <v>0.151174</v>
          </cell>
          <cell r="HL290">
            <v>0.325428</v>
          </cell>
          <cell r="HM290">
            <v>10.640838</v>
          </cell>
          <cell r="HN290">
            <v>1.253636</v>
          </cell>
          <cell r="HO290">
            <v>11.434044999999999</v>
          </cell>
          <cell r="HP290">
            <v>0.27955600000000003</v>
          </cell>
          <cell r="HQ290">
            <v>10.250714</v>
          </cell>
          <cell r="HR290">
            <v>0.61148000000000002</v>
          </cell>
          <cell r="HS290">
            <v>1.3636250000000001</v>
          </cell>
          <cell r="HT290">
            <v>0.195803</v>
          </cell>
          <cell r="HU290">
            <v>0.26116899999999998</v>
          </cell>
          <cell r="HV290">
            <v>1.4086000000000001</v>
          </cell>
          <cell r="HW290">
            <v>1.0153829999999999</v>
          </cell>
          <cell r="HX290">
            <v>1.6060300000000001</v>
          </cell>
          <cell r="HY290">
            <v>5.5717999999999997E-2</v>
          </cell>
          <cell r="HZ290">
            <v>1.2796689999999999</v>
          </cell>
          <cell r="IA290">
            <v>1.1374569999999999</v>
          </cell>
          <cell r="IB290">
            <v>1.1780539999999999</v>
          </cell>
          <cell r="IC290">
            <v>0.54863300000000004</v>
          </cell>
          <cell r="ID290">
            <v>1.719608</v>
          </cell>
          <cell r="IE290">
            <v>6.5209450000000002</v>
          </cell>
          <cell r="IF290">
            <v>1.114922</v>
          </cell>
          <cell r="IG290">
            <v>0.76738799999999996</v>
          </cell>
          <cell r="IH290">
            <v>0.46699800000000002</v>
          </cell>
          <cell r="II290">
            <v>0.49286999999999997</v>
          </cell>
          <cell r="IJ290">
            <v>3.9123969999999999</v>
          </cell>
          <cell r="IK290">
            <v>1.779247</v>
          </cell>
          <cell r="IL290">
            <v>1.1015969999999999</v>
          </cell>
          <cell r="IM290">
            <v>9.3285999999999994E-2</v>
          </cell>
          <cell r="IN290">
            <v>2.7383980000000001</v>
          </cell>
          <cell r="IO290">
            <v>0.12222</v>
          </cell>
          <cell r="IP290">
            <v>1.075914</v>
          </cell>
          <cell r="IQ290">
            <v>0.93650500000000003</v>
          </cell>
          <cell r="IR290">
            <v>0.858066</v>
          </cell>
          <cell r="IS290">
            <v>2.40021</v>
          </cell>
          <cell r="IT290">
            <v>1.6923779999999999</v>
          </cell>
          <cell r="IU290">
            <v>19.737943000000001</v>
          </cell>
          <cell r="IV290">
            <v>3.568838</v>
          </cell>
          <cell r="IW290">
            <v>19.882477999999999</v>
          </cell>
          <cell r="IX290">
            <v>0.60202800000000001</v>
          </cell>
          <cell r="IY290">
            <v>3.3347560000000001</v>
          </cell>
          <cell r="IZ290">
            <v>0.91713100000000003</v>
          </cell>
          <cell r="JA290">
            <v>1.9990209999999999</v>
          </cell>
          <cell r="JB290">
            <v>0.60609400000000002</v>
          </cell>
          <cell r="JC290">
            <v>0.64995899999999995</v>
          </cell>
          <cell r="JD290">
            <v>1.980504</v>
          </cell>
          <cell r="JE290">
            <v>2.5101270000000002</v>
          </cell>
          <cell r="JF290">
            <v>1.3951229999999999</v>
          </cell>
          <cell r="JG290">
            <v>3.3046500000000001</v>
          </cell>
          <cell r="JH290">
            <v>22.988924999999998</v>
          </cell>
          <cell r="JI290">
            <v>6.6037189999999999</v>
          </cell>
          <cell r="JJ290">
            <v>0.51374900000000001</v>
          </cell>
          <cell r="JK290">
            <v>1.7050799999999999</v>
          </cell>
          <cell r="JL290">
            <v>4.4983779999999998</v>
          </cell>
          <cell r="JM290">
            <v>0.80581100000000006</v>
          </cell>
          <cell r="JN290">
            <v>1.7188190000000001</v>
          </cell>
          <cell r="JO290">
            <v>2.0353669999999999</v>
          </cell>
          <cell r="JP290">
            <v>8.5494179999999993</v>
          </cell>
          <cell r="JQ290">
            <v>9.848236</v>
          </cell>
          <cell r="JR290">
            <v>0.78122400000000003</v>
          </cell>
          <cell r="JS290">
            <v>0.35328199999999998</v>
          </cell>
          <cell r="JT290">
            <v>0.18695200000000001</v>
          </cell>
          <cell r="JU290">
            <v>1.340835</v>
          </cell>
          <cell r="JV290">
            <v>10.991534</v>
          </cell>
          <cell r="JW290">
            <v>1.111694</v>
          </cell>
          <cell r="JX290">
            <v>0.506606</v>
          </cell>
          <cell r="JY290">
            <v>4.1669409999999996</v>
          </cell>
          <cell r="JZ290">
            <v>3.329243</v>
          </cell>
          <cell r="KA290">
            <v>13.260005</v>
          </cell>
          <cell r="KB290">
            <v>1.8614090000000001</v>
          </cell>
          <cell r="KC290">
            <v>4.9704370000000004</v>
          </cell>
          <cell r="KD290">
            <v>4.0569030000000001</v>
          </cell>
          <cell r="KE290">
            <v>3.672574</v>
          </cell>
          <cell r="KF290">
            <v>3.7502779999999998</v>
          </cell>
          <cell r="KG290">
            <v>3.583809</v>
          </cell>
          <cell r="KH290">
            <v>2.927559</v>
          </cell>
          <cell r="KI290">
            <v>4.8705470000000002</v>
          </cell>
          <cell r="KJ290">
            <v>5.4492500000000001</v>
          </cell>
          <cell r="KK290">
            <v>7.420725</v>
          </cell>
          <cell r="KL290">
            <v>6.8076559999999997</v>
          </cell>
          <cell r="KM290">
            <v>2.4345560000000002</v>
          </cell>
          <cell r="KN290">
            <v>4.9370120000000002</v>
          </cell>
          <cell r="KO290">
            <v>8.9860450000000007</v>
          </cell>
          <cell r="KP290">
            <v>7.6156769999999998</v>
          </cell>
          <cell r="KQ290">
            <v>7.4454209999999996</v>
          </cell>
          <cell r="KR290">
            <v>5.1559660000000003</v>
          </cell>
          <cell r="KS290">
            <v>3.7395019999999999</v>
          </cell>
          <cell r="KT290">
            <v>5.1363079999999997</v>
          </cell>
          <cell r="KU290">
            <v>2.8116449999999999</v>
          </cell>
          <cell r="KV290">
            <v>6.5974110000000001</v>
          </cell>
          <cell r="KW290">
            <v>6.0786610000000003</v>
          </cell>
          <cell r="KX290">
            <v>6.5280250000000004</v>
          </cell>
          <cell r="KY290">
            <v>8.9866320000000002</v>
          </cell>
          <cell r="KZ290">
            <v>10.187744</v>
          </cell>
          <cell r="LA290">
            <v>6.7072830000000003</v>
          </cell>
          <cell r="LB290">
            <v>3.2106089999999998</v>
          </cell>
          <cell r="LC290">
            <v>5.9617139999999997</v>
          </cell>
          <cell r="LD290">
            <v>4.5734630000000003</v>
          </cell>
          <cell r="LE290">
            <v>6.4902340000000001</v>
          </cell>
          <cell r="LF290">
            <v>5.9759149999999996</v>
          </cell>
          <cell r="LG290">
            <v>17.300934000000002</v>
          </cell>
          <cell r="LH290">
            <v>3.2979579999999999</v>
          </cell>
          <cell r="LI290">
            <v>5.4951449999999999</v>
          </cell>
          <cell r="LJ290">
            <v>9.1166780000000003</v>
          </cell>
          <cell r="LK290">
            <v>7.6032960000000003</v>
          </cell>
          <cell r="LL290">
            <v>8.9766569999999994</v>
          </cell>
          <cell r="LM290">
            <v>9.2229720000000004</v>
          </cell>
          <cell r="LN290">
            <v>8.5723219999999998</v>
          </cell>
          <cell r="LO290">
            <v>10.823829999999999</v>
          </cell>
          <cell r="LP290">
            <v>8.647729</v>
          </cell>
          <cell r="LQ290">
            <v>7.034859</v>
          </cell>
          <cell r="LR290">
            <v>6.8861379999999999</v>
          </cell>
          <cell r="LS290">
            <v>7.0750000000000002</v>
          </cell>
          <cell r="LT290">
            <v>6.7030000000000003</v>
          </cell>
          <cell r="LU290">
            <v>10.378</v>
          </cell>
          <cell r="LV290">
            <v>10.653</v>
          </cell>
          <cell r="LW290">
            <v>10.468999999999999</v>
          </cell>
          <cell r="LX290">
            <v>11.214</v>
          </cell>
          <cell r="LY290">
            <v>7.3360000000000003</v>
          </cell>
          <cell r="LZ290">
            <v>6.9573070000000001</v>
          </cell>
          <cell r="MA290">
            <v>6.7416090000000004</v>
          </cell>
          <cell r="MB290">
            <v>8.7420460000000002</v>
          </cell>
          <cell r="MC290">
            <v>4.8487809999999998</v>
          </cell>
          <cell r="MD290">
            <v>10.109408</v>
          </cell>
          <cell r="ME290">
            <v>7.3565500000000004</v>
          </cell>
          <cell r="MF290">
            <v>7.3759189999999997</v>
          </cell>
          <cell r="MG290">
            <v>5.7655620000000001</v>
          </cell>
          <cell r="MH290">
            <v>6.0167890000000002</v>
          </cell>
          <cell r="MI290">
            <v>6.2251560000000001</v>
          </cell>
          <cell r="MJ290">
            <v>8.4520499999999998</v>
          </cell>
          <cell r="MK290">
            <v>10.79669</v>
          </cell>
          <cell r="ML290">
            <v>8.2126629999999992</v>
          </cell>
          <cell r="MM290">
            <v>8.6345580000000002</v>
          </cell>
          <cell r="MN290">
            <v>9.2377909999999996</v>
          </cell>
          <cell r="MO290">
            <v>9.2524879999999996</v>
          </cell>
          <cell r="MP290">
            <v>6.9201290000000002</v>
          </cell>
          <cell r="MQ290">
            <v>13.533886000000001</v>
          </cell>
          <cell r="MR290">
            <v>8.2277719999999999</v>
          </cell>
          <cell r="MS290">
            <v>7.901294</v>
          </cell>
          <cell r="MT290">
            <v>8.983447</v>
          </cell>
          <cell r="MU290">
            <v>10.933555999999999</v>
          </cell>
          <cell r="MV290">
            <v>10.797415000000001</v>
          </cell>
          <cell r="MW290">
            <v>11.261521999999999</v>
          </cell>
          <cell r="MX290">
            <v>9.528276</v>
          </cell>
          <cell r="MY290">
            <v>12.607132999999999</v>
          </cell>
          <cell r="MZ290">
            <v>12.919900999999999</v>
          </cell>
          <cell r="NA290">
            <v>14.324293000000001</v>
          </cell>
          <cell r="NB290">
            <v>13.251825</v>
          </cell>
          <cell r="NC290">
            <v>12.562884</v>
          </cell>
          <cell r="ND290">
            <v>12.823867</v>
          </cell>
          <cell r="NE290">
            <v>12.959182</v>
          </cell>
          <cell r="NF290">
            <v>20.733922</v>
          </cell>
          <cell r="NG290">
            <v>16.115303000000001</v>
          </cell>
          <cell r="NH290">
            <v>21.041777</v>
          </cell>
          <cell r="NI290">
            <v>16.943812999999999</v>
          </cell>
          <cell r="NJ290">
            <v>15.477629</v>
          </cell>
          <cell r="NK290">
            <v>21.511316000000001</v>
          </cell>
          <cell r="NL290">
            <v>31.617159999999998</v>
          </cell>
          <cell r="NM290">
            <v>25.401975</v>
          </cell>
          <cell r="NN290">
            <v>33.299084000000001</v>
          </cell>
          <cell r="NO290">
            <v>19.700216000000001</v>
          </cell>
          <cell r="NP290">
            <v>14.952551</v>
          </cell>
          <cell r="NQ290">
            <v>18.192159</v>
          </cell>
          <cell r="NR290">
            <v>20.512270999999998</v>
          </cell>
          <cell r="NS290">
            <v>15.694618999999999</v>
          </cell>
          <cell r="NT290">
            <v>16.819915000000002</v>
          </cell>
          <cell r="NU290">
            <v>13.680999999999999</v>
          </cell>
          <cell r="NV290">
            <v>14.968</v>
          </cell>
          <cell r="NW290">
            <v>16.829999999999998</v>
          </cell>
          <cell r="NX290">
            <v>17.460999999999999</v>
          </cell>
          <cell r="NY290">
            <v>5.2320000000000002</v>
          </cell>
          <cell r="NZ290">
            <v>14.541</v>
          </cell>
          <cell r="OA290">
            <v>10.037000000000001</v>
          </cell>
          <cell r="OB290">
            <v>6</v>
          </cell>
          <cell r="OC290">
            <v>13</v>
          </cell>
          <cell r="OD290">
            <v>0</v>
          </cell>
          <cell r="OE290">
            <v>0</v>
          </cell>
        </row>
      </sheetData>
      <sheetData sheetId="53">
        <row r="290"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1.837914</v>
          </cell>
          <cell r="MT290">
            <v>0.702712</v>
          </cell>
          <cell r="MU290">
            <v>0.41020899999999999</v>
          </cell>
          <cell r="MV290">
            <v>0.254689</v>
          </cell>
          <cell r="MW290">
            <v>0.31873600000000002</v>
          </cell>
          <cell r="MX290">
            <v>0.36662</v>
          </cell>
          <cell r="MY290">
            <v>0.88809300000000002</v>
          </cell>
          <cell r="MZ290">
            <v>0.63706499999999999</v>
          </cell>
          <cell r="NA290">
            <v>0.59502299999999997</v>
          </cell>
          <cell r="NB290">
            <v>0.547122</v>
          </cell>
          <cell r="NC290">
            <v>0.50648199999999999</v>
          </cell>
          <cell r="ND290">
            <v>0.26402199999999998</v>
          </cell>
          <cell r="NE290">
            <v>0.26597100000000001</v>
          </cell>
          <cell r="NF290">
            <v>0.46711900000000001</v>
          </cell>
          <cell r="NG290">
            <v>0.33396999999999999</v>
          </cell>
          <cell r="NH290">
            <v>0.25725999999999999</v>
          </cell>
          <cell r="NI290">
            <v>0.78725199999999995</v>
          </cell>
          <cell r="NJ290">
            <v>0.86952399999999996</v>
          </cell>
          <cell r="NK290">
            <v>1.207022</v>
          </cell>
          <cell r="NL290">
            <v>2.0353439999999998</v>
          </cell>
          <cell r="NM290">
            <v>0.627386</v>
          </cell>
          <cell r="NN290">
            <v>0.588167</v>
          </cell>
          <cell r="NO290">
            <v>0.42926900000000001</v>
          </cell>
          <cell r="NP290">
            <v>8.9422000000000001E-2</v>
          </cell>
          <cell r="NQ290">
            <v>0.40904299999999999</v>
          </cell>
          <cell r="NR290">
            <v>0.30713000000000001</v>
          </cell>
          <cell r="NS290">
            <v>0.25145699999999999</v>
          </cell>
          <cell r="NT290">
            <v>0.52806299999999995</v>
          </cell>
          <cell r="NU290">
            <v>0.29750500000000002</v>
          </cell>
          <cell r="NV290">
            <v>0.61582800000000004</v>
          </cell>
          <cell r="NW290">
            <v>0</v>
          </cell>
          <cell r="NX290">
            <v>0</v>
          </cell>
          <cell r="NY290">
            <v>0.39856000000000003</v>
          </cell>
          <cell r="NZ290">
            <v>0.230015</v>
          </cell>
          <cell r="OA290">
            <v>0</v>
          </cell>
          <cell r="OB290">
            <v>0.40968199999999999</v>
          </cell>
        </row>
      </sheetData>
      <sheetData sheetId="54"/>
      <sheetData sheetId="5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Data"/>
      <sheetName val="Data"/>
      <sheetName val="Mandates"/>
      <sheetName val="Mandate Table"/>
      <sheetName val="BC Credit Value-Volume Chart"/>
      <sheetName val="Credit Data"/>
      <sheetName val="Total Biofuels"/>
      <sheetName val="Fuel Ethanol"/>
      <sheetName val="Ethanol Plant List"/>
      <sheetName val="Ethanol Feedstock Use"/>
      <sheetName val="Ethanol Conversion"/>
      <sheetName val="Renewable Fuel Ex Ethanol"/>
      <sheetName val="Total Feedstock"/>
      <sheetName val="Total Ethanol Feedstock"/>
      <sheetName val="BBD Yield Chart"/>
      <sheetName val="Total RD Feedstock"/>
      <sheetName val="VO RD Feedstock Chart"/>
      <sheetName val="VO RD Feedstock"/>
      <sheetName val="Other RD Feedstock"/>
      <sheetName val="Monthly Prod v Cap Utilization"/>
      <sheetName val="BD Feedstock Mix Chart"/>
      <sheetName val="BD Plant List"/>
      <sheetName val="RD Plant List"/>
      <sheetName val="BD Feedstock"/>
      <sheetName val="RD Feedstock"/>
      <sheetName val="BBD Stacked Annual Production"/>
      <sheetName val="BBD Monthly Production"/>
      <sheetName val="Annual Diesel Sales"/>
      <sheetName val="Bob List #1"/>
      <sheetName val="Bob List #2"/>
      <sheetName val="Bob List #3"/>
      <sheetName val="Ethanol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>
        <row r="264">
          <cell r="B264">
            <v>2.6328177252468885</v>
          </cell>
          <cell r="C264">
            <v>11.518657789811643</v>
          </cell>
          <cell r="D264">
            <v>16.619050889260503</v>
          </cell>
          <cell r="E264">
            <v>16.694699771826652</v>
          </cell>
          <cell r="F264">
            <v>19.3704902389822</v>
          </cell>
          <cell r="G264">
            <v>13.048509395460417</v>
          </cell>
          <cell r="H264">
            <v>16.669474869289775</v>
          </cell>
        </row>
        <row r="265">
          <cell r="B265">
            <v>2.5680427640238332</v>
          </cell>
          <cell r="C265">
            <v>11.198318544546892</v>
          </cell>
          <cell r="D265">
            <v>16.214483930048804</v>
          </cell>
          <cell r="E265">
            <v>16.321395011189857</v>
          </cell>
          <cell r="F265">
            <v>18.647634357852073</v>
          </cell>
          <cell r="G265">
            <v>12.918650066071169</v>
          </cell>
          <cell r="H265">
            <v>16.410868984467427</v>
          </cell>
        </row>
        <row r="266">
          <cell r="B266">
            <v>2.6347293072503057</v>
          </cell>
          <cell r="C266">
            <v>11.3988440525355</v>
          </cell>
          <cell r="D266">
            <v>16.560494532998483</v>
          </cell>
          <cell r="E266">
            <v>16.911235408138861</v>
          </cell>
          <cell r="F266">
            <v>18.53013329762414</v>
          </cell>
          <cell r="G266">
            <v>13.375101176784911</v>
          </cell>
          <cell r="H266">
            <v>17.835061824981874</v>
          </cell>
        </row>
        <row r="267">
          <cell r="B267">
            <v>2.7398556686378783</v>
          </cell>
          <cell r="C267">
            <v>11.884693588755564</v>
          </cell>
          <cell r="D267">
            <v>17.240336077491619</v>
          </cell>
          <cell r="E267">
            <v>17.534786661597387</v>
          </cell>
          <cell r="F267">
            <v>19.47635328303739</v>
          </cell>
          <cell r="G267">
            <v>13.839982729812814</v>
          </cell>
          <cell r="H267">
            <v>18.25292428347899</v>
          </cell>
        </row>
        <row r="268">
          <cell r="B268">
            <v>2.7791132600427746</v>
          </cell>
          <cell r="C268">
            <v>12.156463872359813</v>
          </cell>
          <cell r="D268">
            <v>17.49471649300428</v>
          </cell>
          <cell r="E268">
            <v>17.666492137549408</v>
          </cell>
          <cell r="F268">
            <v>20.431893069475809</v>
          </cell>
          <cell r="G268">
            <v>13.590817593051554</v>
          </cell>
          <cell r="H268">
            <v>17.957481013624395</v>
          </cell>
        </row>
        <row r="269">
          <cell r="B269">
            <v>2.9845956139722571</v>
          </cell>
          <cell r="C269">
            <v>12.925467561210413</v>
          </cell>
          <cell r="D269">
            <v>18.803921291331307</v>
          </cell>
          <cell r="E269">
            <v>19.10378494622454</v>
          </cell>
          <cell r="F269">
            <v>21.077200635539487</v>
          </cell>
          <cell r="G269">
            <v>15.269590558693652</v>
          </cell>
          <cell r="H269">
            <v>19.813675914971569</v>
          </cell>
        </row>
        <row r="270">
          <cell r="B270">
            <v>3.2569080484389117</v>
          </cell>
          <cell r="C270">
            <v>14.221712533761584</v>
          </cell>
          <cell r="D270">
            <v>20.565512116881813</v>
          </cell>
          <cell r="E270">
            <v>20.676427797845946</v>
          </cell>
          <cell r="F270">
            <v>23.779747663772181</v>
          </cell>
          <cell r="G270">
            <v>16.298676383783626</v>
          </cell>
          <cell r="H270">
            <v>20.704842956913328</v>
          </cell>
        </row>
        <row r="271">
          <cell r="B271">
            <v>2.8917390196929769</v>
          </cell>
          <cell r="C271">
            <v>12.549366107464426</v>
          </cell>
          <cell r="D271">
            <v>18.204694598978087</v>
          </cell>
          <cell r="E271">
            <v>18.492775720422536</v>
          </cell>
          <cell r="F271">
            <v>20.594996209581744</v>
          </cell>
          <cell r="G271">
            <v>14.614664339150462</v>
          </cell>
          <cell r="H271">
            <v>19.172370530091975</v>
          </cell>
        </row>
        <row r="272">
          <cell r="B272">
            <v>2.940287561674086</v>
          </cell>
          <cell r="C272">
            <v>12.715443858215218</v>
          </cell>
          <cell r="D272">
            <v>18.412056005754831</v>
          </cell>
          <cell r="E272">
            <v>18.938586448446461</v>
          </cell>
          <cell r="F272">
            <v>20.643392775887676</v>
          </cell>
          <cell r="G272">
            <v>14.672348591816249</v>
          </cell>
          <cell r="H272">
            <v>20.436376559935884</v>
          </cell>
        </row>
        <row r="273">
          <cell r="B273">
            <v>3.0155139386710181</v>
          </cell>
          <cell r="C273">
            <v>13.055462451861388</v>
          </cell>
          <cell r="D273">
            <v>18.828344462746823</v>
          </cell>
          <cell r="E273">
            <v>19.454460384653913</v>
          </cell>
          <cell r="F273">
            <v>21.269522373965987</v>
          </cell>
          <cell r="G273">
            <v>14.757073404527004</v>
          </cell>
          <cell r="H273">
            <v>21.288287600656414</v>
          </cell>
        </row>
        <row r="274">
          <cell r="B274">
            <v>3.4281262529184553</v>
          </cell>
          <cell r="C274">
            <v>14.87565215986824</v>
          </cell>
          <cell r="D274">
            <v>21.451859865449528</v>
          </cell>
          <cell r="E274">
            <v>22.037567058729163</v>
          </cell>
          <cell r="F274">
            <v>24.405222032410652</v>
          </cell>
          <cell r="G274">
            <v>16.808320460790494</v>
          </cell>
          <cell r="H274">
            <v>23.686996717933063</v>
          </cell>
        </row>
        <row r="275">
          <cell r="B275">
            <v>3.1282708394306185</v>
          </cell>
          <cell r="C275">
            <v>13.499917479609334</v>
          </cell>
          <cell r="D275">
            <v>19.604529736053937</v>
          </cell>
          <cell r="E275">
            <v>20.167788653375297</v>
          </cell>
          <cell r="F275">
            <v>21.773414061870682</v>
          </cell>
          <cell r="G275">
            <v>15.80626530005763</v>
          </cell>
          <cell r="H275">
            <v>21.771638743655306</v>
          </cell>
        </row>
      </sheetData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 refreshError="1"/>
      <sheetData sheetId="20" refreshError="1"/>
      <sheetData sheetId="21">
        <row r="138">
          <cell r="BA138">
            <v>27439.979724378267</v>
          </cell>
        </row>
        <row r="139">
          <cell r="BA139">
            <v>25544.55802600694</v>
          </cell>
        </row>
        <row r="140">
          <cell r="BA140">
            <v>20490.753870080498</v>
          </cell>
        </row>
        <row r="141">
          <cell r="BA141">
            <v>26919.302579093644</v>
          </cell>
        </row>
        <row r="142">
          <cell r="BA142">
            <v>29775.672681191769</v>
          </cell>
        </row>
        <row r="143">
          <cell r="BA143">
            <v>27322.312572901516</v>
          </cell>
        </row>
        <row r="144">
          <cell r="BA144">
            <v>34540.211756404533</v>
          </cell>
        </row>
        <row r="145">
          <cell r="BA145">
            <v>23151.992612646343</v>
          </cell>
        </row>
        <row r="146">
          <cell r="BA146">
            <v>25876.967728928761</v>
          </cell>
        </row>
        <row r="147">
          <cell r="BA147">
            <v>26384.897599470067</v>
          </cell>
        </row>
        <row r="148">
          <cell r="BA148">
            <v>29153.99789755627</v>
          </cell>
        </row>
        <row r="149">
          <cell r="BA149">
            <v>26848.702288207594</v>
          </cell>
        </row>
        <row r="150">
          <cell r="BA150">
            <v>22013.56292210878</v>
          </cell>
        </row>
        <row r="151">
          <cell r="BA151">
            <v>24813.060567659806</v>
          </cell>
        </row>
        <row r="152">
          <cell r="BA152">
            <v>27532.152326368388</v>
          </cell>
        </row>
        <row r="153">
          <cell r="BA153">
            <v>25633.788949210142</v>
          </cell>
        </row>
        <row r="154">
          <cell r="BA154">
            <v>20352.494967095314</v>
          </cell>
        </row>
        <row r="155">
          <cell r="BA155">
            <v>30466.967196117679</v>
          </cell>
        </row>
        <row r="156">
          <cell r="BA156">
            <v>28455.839465460882</v>
          </cell>
        </row>
        <row r="157">
          <cell r="BA157">
            <v>28640.184669441125</v>
          </cell>
        </row>
        <row r="158">
          <cell r="BA158">
            <v>29737.430856961822</v>
          </cell>
        </row>
        <row r="159">
          <cell r="BA159">
            <v>28922.585832985325</v>
          </cell>
        </row>
        <row r="160">
          <cell r="BA160">
            <v>30745.446121279321</v>
          </cell>
        </row>
        <row r="161">
          <cell r="BA161">
            <v>34261.732831242887</v>
          </cell>
        </row>
        <row r="162">
          <cell r="BA162">
            <v>15509.511124231383</v>
          </cell>
        </row>
        <row r="163">
          <cell r="BA163">
            <v>18201.147214262055</v>
          </cell>
        </row>
        <row r="164">
          <cell r="BA164">
            <v>23302.998790374841</v>
          </cell>
        </row>
        <row r="165">
          <cell r="BA165">
            <v>21949.826548392208</v>
          </cell>
        </row>
        <row r="166">
          <cell r="BA166">
            <v>22515.609435076251</v>
          </cell>
        </row>
        <row r="167">
          <cell r="BA167">
            <v>24106.077099203663</v>
          </cell>
        </row>
        <row r="168">
          <cell r="BA168">
            <v>23325.551661074551</v>
          </cell>
        </row>
        <row r="169">
          <cell r="BA169">
            <v>23221.612343936755</v>
          </cell>
        </row>
        <row r="170">
          <cell r="BA170">
            <v>31915.253718877353</v>
          </cell>
        </row>
        <row r="171">
          <cell r="BA171">
            <v>62025.29722218222</v>
          </cell>
        </row>
        <row r="172">
          <cell r="BA172">
            <v>36835.701769796811</v>
          </cell>
        </row>
        <row r="173">
          <cell r="BA173">
            <v>32579.092565125353</v>
          </cell>
        </row>
        <row r="174">
          <cell r="BA174">
            <v>32902.677231686415</v>
          </cell>
        </row>
        <row r="175">
          <cell r="BA175">
            <v>31508.321486686924</v>
          </cell>
        </row>
        <row r="176">
          <cell r="BA176">
            <v>36250.307691199974</v>
          </cell>
        </row>
        <row r="177">
          <cell r="BA177">
            <v>27721.400328326828</v>
          </cell>
        </row>
        <row r="178">
          <cell r="BA178">
            <v>35375.648531889463</v>
          </cell>
        </row>
        <row r="179">
          <cell r="BA179">
            <v>39513.610025488531</v>
          </cell>
        </row>
        <row r="180">
          <cell r="BA180">
            <v>36618.998099160461</v>
          </cell>
        </row>
        <row r="181">
          <cell r="BA181">
            <v>31855.439583543335</v>
          </cell>
        </row>
        <row r="182">
          <cell r="BA182">
            <v>57830.463272036053</v>
          </cell>
        </row>
        <row r="183">
          <cell r="BA183">
            <v>35338.387267255159</v>
          </cell>
        </row>
        <row r="184">
          <cell r="BA184">
            <v>66359.37063490921</v>
          </cell>
        </row>
        <row r="185">
          <cell r="BA185">
            <v>40662.825871578127</v>
          </cell>
        </row>
        <row r="186">
          <cell r="BA186">
            <v>72058.383004766496</v>
          </cell>
        </row>
        <row r="187">
          <cell r="BA187">
            <v>42103.267917572681</v>
          </cell>
        </row>
        <row r="188">
          <cell r="BA188">
            <v>85098.84506717739</v>
          </cell>
        </row>
        <row r="189">
          <cell r="BA189">
            <v>61265.363535561541</v>
          </cell>
        </row>
        <row r="190">
          <cell r="BA190">
            <v>88764.176835678183</v>
          </cell>
        </row>
        <row r="191">
          <cell r="BA191">
            <v>131553.83647019858</v>
          </cell>
        </row>
        <row r="192">
          <cell r="BA192">
            <v>88582.773310484859</v>
          </cell>
        </row>
        <row r="193">
          <cell r="BA193">
            <v>132590.28796278962</v>
          </cell>
        </row>
        <row r="194">
          <cell r="BA194">
            <v>80911.855593796354</v>
          </cell>
        </row>
        <row r="195">
          <cell r="BA195">
            <v>82743.540918451108</v>
          </cell>
        </row>
        <row r="196">
          <cell r="BA196">
            <v>81924.773656092046</v>
          </cell>
        </row>
        <row r="197">
          <cell r="BA197">
            <v>90667.443010814619</v>
          </cell>
        </row>
        <row r="198">
          <cell r="BA198">
            <v>21029.08108808663</v>
          </cell>
        </row>
        <row r="199">
          <cell r="BA199">
            <v>28900.032962285615</v>
          </cell>
        </row>
        <row r="200">
          <cell r="BA200">
            <v>81407.343088717258</v>
          </cell>
        </row>
        <row r="201">
          <cell r="BA201">
            <v>74407.877095762844</v>
          </cell>
        </row>
        <row r="202">
          <cell r="BA202">
            <v>72844.870102776258</v>
          </cell>
        </row>
        <row r="203">
          <cell r="BA203">
            <v>85855.003786650879</v>
          </cell>
        </row>
        <row r="204">
          <cell r="BA204">
            <v>78348.412850793102</v>
          </cell>
        </row>
        <row r="205">
          <cell r="BA205">
            <v>73076.408199374491</v>
          </cell>
        </row>
        <row r="206">
          <cell r="BA206">
            <v>79141.696080176</v>
          </cell>
        </row>
        <row r="207">
          <cell r="BA207">
            <v>69015.974621731628</v>
          </cell>
        </row>
        <row r="208">
          <cell r="BA208">
            <v>83932.741089288786</v>
          </cell>
        </row>
        <row r="209">
          <cell r="BA209">
            <v>134656.54095601395</v>
          </cell>
        </row>
        <row r="210">
          <cell r="BA210">
            <v>40722.824699478457</v>
          </cell>
        </row>
        <row r="211">
          <cell r="BA211">
            <v>57817.674868322232</v>
          </cell>
        </row>
        <row r="212">
          <cell r="BA212">
            <v>90045.799724542318</v>
          </cell>
        </row>
        <row r="213">
          <cell r="BA213">
            <v>90834.540029309588</v>
          </cell>
        </row>
        <row r="214">
          <cell r="BA214">
            <v>85920.187466906922</v>
          </cell>
        </row>
        <row r="215">
          <cell r="BA215">
            <v>99054.435141855472</v>
          </cell>
        </row>
        <row r="216">
          <cell r="BA216">
            <v>99495.213456323312</v>
          </cell>
        </row>
        <row r="217">
          <cell r="BA217">
            <v>95384.584373710808</v>
          </cell>
        </row>
        <row r="218">
          <cell r="BA218">
            <v>103764.1006036438</v>
          </cell>
        </row>
        <row r="219">
          <cell r="BA219">
            <v>107932.23528439195</v>
          </cell>
        </row>
        <row r="220">
          <cell r="BA220">
            <v>115005.86037316383</v>
          </cell>
        </row>
        <row r="221">
          <cell r="BA221">
            <v>106154.599245633</v>
          </cell>
        </row>
        <row r="222">
          <cell r="BA222">
            <v>84499.833547280985</v>
          </cell>
        </row>
        <row r="223">
          <cell r="BA223">
            <v>77489.448758647573</v>
          </cell>
        </row>
        <row r="224">
          <cell r="BA224">
            <v>87430.709927844364</v>
          </cell>
        </row>
        <row r="225">
          <cell r="BA225">
            <v>95818.388829779782</v>
          </cell>
        </row>
        <row r="226">
          <cell r="BA226">
            <v>107571.69596637582</v>
          </cell>
        </row>
        <row r="227">
          <cell r="BA227">
            <v>129268.98948416706</v>
          </cell>
        </row>
        <row r="228">
          <cell r="BA228">
            <v>132205.45659368811</v>
          </cell>
        </row>
        <row r="229">
          <cell r="BA229">
            <v>125957.63657363305</v>
          </cell>
        </row>
        <row r="230">
          <cell r="BA230">
            <v>139404.76417280361</v>
          </cell>
        </row>
        <row r="231">
          <cell r="BA231">
            <v>147839.56494363133</v>
          </cell>
        </row>
        <row r="232">
          <cell r="BA232">
            <v>158648.12663515654</v>
          </cell>
        </row>
        <row r="233">
          <cell r="BA233">
            <v>142941.83841029854</v>
          </cell>
        </row>
        <row r="234">
          <cell r="BA234">
            <v>120862.90658846169</v>
          </cell>
        </row>
        <row r="235">
          <cell r="BA235">
            <v>110111.62334894745</v>
          </cell>
        </row>
        <row r="236">
          <cell r="BA236">
            <v>121387.72331728254</v>
          </cell>
        </row>
        <row r="237">
          <cell r="BA237">
            <v>123737.41716303422</v>
          </cell>
        </row>
        <row r="238">
          <cell r="BA238">
            <v>120625.27410465386</v>
          </cell>
        </row>
        <row r="239">
          <cell r="BA239">
            <v>134302.47527323916</v>
          </cell>
        </row>
        <row r="240">
          <cell r="BA240">
            <v>138700.69742412007</v>
          </cell>
        </row>
        <row r="241">
          <cell r="BA241">
            <v>130153.00107677514</v>
          </cell>
        </row>
        <row r="242">
          <cell r="BA242">
            <v>140112.73856799328</v>
          </cell>
        </row>
        <row r="243">
          <cell r="BA243">
            <v>146312.87568009889</v>
          </cell>
        </row>
        <row r="244">
          <cell r="BA244">
            <v>157834.39977221601</v>
          </cell>
        </row>
        <row r="245">
          <cell r="BA245">
            <v>143507.78545397319</v>
          </cell>
        </row>
        <row r="246">
          <cell r="BA246">
            <v>117809.21225509486</v>
          </cell>
        </row>
        <row r="247">
          <cell r="BA247">
            <v>109591.45781476022</v>
          </cell>
        </row>
        <row r="248">
          <cell r="BA248">
            <v>121208.82738637326</v>
          </cell>
        </row>
        <row r="249">
          <cell r="BA249">
            <v>123446.76227559325</v>
          </cell>
        </row>
        <row r="250">
          <cell r="BA250">
            <v>120131.03129441937</v>
          </cell>
        </row>
        <row r="251">
          <cell r="BA251">
            <v>133961.69256902495</v>
          </cell>
        </row>
        <row r="252">
          <cell r="BA252">
            <v>138002.22510449548</v>
          </cell>
        </row>
        <row r="253">
          <cell r="BA253">
            <v>129803.16210645782</v>
          </cell>
        </row>
        <row r="254">
          <cell r="BA254">
            <v>140091.39397145933</v>
          </cell>
        </row>
        <row r="255">
          <cell r="BA255">
            <v>146406.56489776284</v>
          </cell>
        </row>
        <row r="256">
          <cell r="BA256">
            <v>157751.33983645539</v>
          </cell>
        </row>
        <row r="257">
          <cell r="BA257">
            <v>143486.93226935249</v>
          </cell>
        </row>
        <row r="258">
          <cell r="BA258">
            <v>117398.95186724863</v>
          </cell>
        </row>
        <row r="259">
          <cell r="BA259">
            <v>108967.20351795525</v>
          </cell>
        </row>
        <row r="260">
          <cell r="BA260">
            <v>120993.96278423542</v>
          </cell>
        </row>
        <row r="261">
          <cell r="BA261">
            <v>123097.90464286384</v>
          </cell>
        </row>
        <row r="262">
          <cell r="BA262">
            <v>119537.99619492072</v>
          </cell>
        </row>
        <row r="263">
          <cell r="BA263">
            <v>133552.83172248572</v>
          </cell>
        </row>
        <row r="264">
          <cell r="BA264">
            <v>137164.07178546867</v>
          </cell>
        </row>
        <row r="265">
          <cell r="BA265">
            <v>129383.32282655162</v>
          </cell>
        </row>
        <row r="266">
          <cell r="BA266">
            <v>140065.75141614131</v>
          </cell>
        </row>
        <row r="267">
          <cell r="BA267">
            <v>146518.99464417307</v>
          </cell>
        </row>
        <row r="268">
          <cell r="BA268">
            <v>157651.68655346712</v>
          </cell>
        </row>
        <row r="269">
          <cell r="BA269">
            <v>143461.9170653919</v>
          </cell>
        </row>
        <row r="270">
          <cell r="BA270">
            <v>88016.969053983921</v>
          </cell>
        </row>
        <row r="271">
          <cell r="BA271">
            <v>81475.516377230349</v>
          </cell>
        </row>
        <row r="272">
          <cell r="BA272">
            <v>90900.123329209338</v>
          </cell>
        </row>
        <row r="273">
          <cell r="BA273">
            <v>92363.090233828378</v>
          </cell>
        </row>
        <row r="274">
          <cell r="BA274">
            <v>89462.292798402952</v>
          </cell>
        </row>
        <row r="275">
          <cell r="BA275">
            <v>100180.2106299647</v>
          </cell>
        </row>
        <row r="276">
          <cell r="BA276">
            <v>102511.20113495325</v>
          </cell>
        </row>
        <row r="277">
          <cell r="BA277">
            <v>97031.140813716032</v>
          </cell>
        </row>
        <row r="278">
          <cell r="BA278">
            <v>105429.89644658488</v>
          </cell>
        </row>
        <row r="279">
          <cell r="BA279">
            <v>110413.17378084913</v>
          </cell>
        </row>
        <row r="280">
          <cell r="BA280">
            <v>118603.17492641893</v>
          </cell>
        </row>
        <row r="281">
          <cell r="BA281">
            <v>107987.37690689896</v>
          </cell>
        </row>
        <row r="282">
          <cell r="BA282">
            <v>88448.829791860277</v>
          </cell>
        </row>
        <row r="283">
          <cell r="BA283">
            <v>81585.410885733887</v>
          </cell>
        </row>
        <row r="284">
          <cell r="BA284">
            <v>90757.02009544571</v>
          </cell>
        </row>
        <row r="285">
          <cell r="BA285">
            <v>92312.238184150367</v>
          </cell>
        </row>
        <row r="286">
          <cell r="BA286">
            <v>89812.922977858369</v>
          </cell>
        </row>
        <row r="287">
          <cell r="BA287">
            <v>100004.90634761643</v>
          </cell>
        </row>
        <row r="288">
          <cell r="BA288">
            <v>102727.61949448808</v>
          </cell>
        </row>
        <row r="289">
          <cell r="BA289">
            <v>96997.792513885594</v>
          </cell>
        </row>
        <row r="290">
          <cell r="BA290">
            <v>105359.97751650227</v>
          </cell>
        </row>
        <row r="291">
          <cell r="BA291">
            <v>110482.91970324637</v>
          </cell>
        </row>
        <row r="292">
          <cell r="BA292">
            <v>118867.757074929</v>
          </cell>
        </row>
        <row r="293">
          <cell r="BA293">
            <v>107937.7531744539</v>
          </cell>
        </row>
        <row r="294">
          <cell r="BA294">
            <v>88909.068779797555</v>
          </cell>
        </row>
        <row r="295">
          <cell r="BA295">
            <v>82102.220241252566</v>
          </cell>
        </row>
        <row r="296">
          <cell r="BA296">
            <v>91079.645285937193</v>
          </cell>
        </row>
        <row r="297">
          <cell r="BA297">
            <v>92690.859500741193</v>
          </cell>
        </row>
        <row r="298">
          <cell r="BA298">
            <v>90106.895502186409</v>
          </cell>
        </row>
        <row r="299">
          <cell r="BA299">
            <v>100541.21683601277</v>
          </cell>
        </row>
        <row r="300">
          <cell r="BA300">
            <v>103366.41239274196</v>
          </cell>
        </row>
        <row r="301">
          <cell r="BA301">
            <v>97431.173802046731</v>
          </cell>
        </row>
        <row r="302">
          <cell r="BA302">
            <v>105440.75267582395</v>
          </cell>
        </row>
        <row r="303">
          <cell r="BA303">
            <v>110318.2108057146</v>
          </cell>
        </row>
        <row r="304">
          <cell r="BA304">
            <v>118752.62618567928</v>
          </cell>
        </row>
        <row r="305">
          <cell r="BA305">
            <v>108001.68474775963</v>
          </cell>
        </row>
        <row r="306">
          <cell r="BA306">
            <v>88491.799548133436</v>
          </cell>
        </row>
        <row r="307">
          <cell r="BA307">
            <v>81942.431627677419</v>
          </cell>
        </row>
        <row r="308">
          <cell r="BA308">
            <v>91017.409900512124</v>
          </cell>
        </row>
        <row r="309">
          <cell r="BA309">
            <v>92597.073920998344</v>
          </cell>
        </row>
        <row r="310">
          <cell r="BA310">
            <v>89964.948805750348</v>
          </cell>
        </row>
        <row r="311">
          <cell r="BA311">
            <v>100426.6714311648</v>
          </cell>
        </row>
        <row r="312">
          <cell r="BA312">
            <v>103154.62868411711</v>
          </cell>
        </row>
        <row r="313">
          <cell r="BA313">
            <v>97319.419047407122</v>
          </cell>
        </row>
        <row r="314">
          <cell r="BA314">
            <v>105431.21179012638</v>
          </cell>
        </row>
        <row r="315">
          <cell r="BA315">
            <v>110350.57057610157</v>
          </cell>
        </row>
        <row r="316">
          <cell r="BA316">
            <v>118737.00001530438</v>
          </cell>
        </row>
        <row r="317">
          <cell r="BA317">
            <v>107993.12058821769</v>
          </cell>
        </row>
        <row r="318">
          <cell r="BA318">
            <v>88450.858446050013</v>
          </cell>
        </row>
        <row r="319">
          <cell r="BA319">
            <v>81829.017540392641</v>
          </cell>
        </row>
        <row r="320">
          <cell r="BA320">
            <v>90969.688915136852</v>
          </cell>
        </row>
        <row r="321">
          <cell r="BA321">
            <v>92528.305794846863</v>
          </cell>
        </row>
        <row r="322">
          <cell r="BA322">
            <v>89869.026846178895</v>
          </cell>
        </row>
        <row r="323">
          <cell r="BA323">
            <v>100340.52096898944</v>
          </cell>
        </row>
        <row r="324">
          <cell r="BA324">
            <v>103005.66020085043</v>
          </cell>
        </row>
        <row r="325">
          <cell r="BA325">
            <v>97237.995032033505</v>
          </cell>
        </row>
        <row r="326">
          <cell r="BA326">
            <v>105422.98034584573</v>
          </cell>
        </row>
        <row r="327">
          <cell r="BA327">
            <v>110375.29450786975</v>
          </cell>
        </row>
        <row r="328">
          <cell r="BA328">
            <v>118730.75312245529</v>
          </cell>
        </row>
        <row r="329">
          <cell r="BA329">
            <v>107985.9825329525</v>
          </cell>
        </row>
        <row r="330">
          <cell r="BA330">
            <v>88463.505123965049</v>
          </cell>
        </row>
        <row r="331">
          <cell r="BA331">
            <v>81786.919334457343</v>
          </cell>
        </row>
        <row r="332">
          <cell r="BA332">
            <v>90944.777505248276</v>
          </cell>
        </row>
        <row r="333">
          <cell r="BA333">
            <v>92498.313526913058</v>
          </cell>
        </row>
        <row r="334">
          <cell r="BA334">
            <v>89843.217386075397</v>
          </cell>
        </row>
        <row r="335">
          <cell r="BA335">
            <v>100298.70524274964</v>
          </cell>
        </row>
        <row r="336">
          <cell r="BA336">
            <v>102953.10438143017</v>
          </cell>
        </row>
        <row r="337">
          <cell r="BA337">
            <v>97203.504241817791</v>
          </cell>
        </row>
        <row r="338">
          <cell r="BA338">
            <v>105416.96375497665</v>
          </cell>
        </row>
        <row r="339">
          <cell r="BA339">
            <v>110388.03387475629</v>
          </cell>
        </row>
        <row r="340">
          <cell r="BA340">
            <v>118738.26226495739</v>
          </cell>
        </row>
        <row r="341">
          <cell r="BA341">
            <v>107981.18359005653</v>
          </cell>
        </row>
        <row r="342">
          <cell r="BA342">
            <v>88552.812337961266</v>
          </cell>
        </row>
        <row r="343">
          <cell r="BA343">
            <v>81849.199925902751</v>
          </cell>
        </row>
        <row r="344">
          <cell r="BA344">
            <v>90953.708340456025</v>
          </cell>
        </row>
        <row r="345">
          <cell r="BA345">
            <v>92525.358185529956</v>
          </cell>
        </row>
        <row r="346">
          <cell r="BA346">
            <v>89919.402303609881</v>
          </cell>
        </row>
        <row r="347">
          <cell r="BA347">
            <v>100322.40416530661</v>
          </cell>
        </row>
        <row r="348">
          <cell r="BA348">
            <v>103041.48503072554</v>
          </cell>
        </row>
        <row r="349">
          <cell r="BA349">
            <v>97237.976927438154</v>
          </cell>
        </row>
        <row r="350">
          <cell r="BA350">
            <v>105414.377216655</v>
          </cell>
        </row>
        <row r="351">
          <cell r="BA351">
            <v>110383.00589353772</v>
          </cell>
        </row>
        <row r="352">
          <cell r="BA352">
            <v>118765.27973266509</v>
          </cell>
        </row>
        <row r="353">
          <cell r="BA353">
            <v>107979.94492668804</v>
          </cell>
        </row>
        <row r="354">
          <cell r="BA354">
            <v>88573.608847181473</v>
          </cell>
        </row>
        <row r="355">
          <cell r="BA355">
            <v>81901.95773393655</v>
          </cell>
        </row>
        <row r="356">
          <cell r="BA356">
            <v>90993.045989458071</v>
          </cell>
        </row>
        <row r="357">
          <cell r="BA357">
            <v>92567.982185805871</v>
          </cell>
        </row>
        <row r="358">
          <cell r="BA358">
            <v>89940.698168760166</v>
          </cell>
        </row>
        <row r="359">
          <cell r="BA359">
            <v>100385.90372884466</v>
          </cell>
        </row>
        <row r="360">
          <cell r="BA360">
            <v>103104.25813797304</v>
          </cell>
        </row>
        <row r="361">
          <cell r="BA361">
            <v>97286.013810148681</v>
          </cell>
        </row>
        <row r="362">
          <cell r="BA362">
            <v>105425.25715668553</v>
          </cell>
        </row>
        <row r="363">
          <cell r="BA363">
            <v>110363.023131596</v>
          </cell>
        </row>
        <row r="364">
          <cell r="BA364">
            <v>118744.78426421233</v>
          </cell>
        </row>
        <row r="365">
          <cell r="BA365">
            <v>107988.38327713491</v>
          </cell>
        </row>
        <row r="366">
          <cell r="BA366">
            <v>88506.51686065823</v>
          </cell>
        </row>
        <row r="367">
          <cell r="BA367">
            <v>81861.905232473378</v>
          </cell>
        </row>
        <row r="368">
          <cell r="BA368">
            <v>90975.726130162278</v>
          </cell>
        </row>
        <row r="369">
          <cell r="BA369">
            <v>92543.406722818807</v>
          </cell>
        </row>
        <row r="370">
          <cell r="BA370">
            <v>89907.458702074931</v>
          </cell>
        </row>
        <row r="371">
          <cell r="BA371">
            <v>100354.84110741102</v>
          </cell>
        </row>
        <row r="372">
          <cell r="BA372">
            <v>103051.82728701926</v>
          </cell>
        </row>
        <row r="373">
          <cell r="BA373">
            <v>97256.981811769045</v>
          </cell>
        </row>
        <row r="374">
          <cell r="BA374">
            <v>105422.15805285788</v>
          </cell>
        </row>
        <row r="375">
          <cell r="BA375">
            <v>110371.98559677225</v>
          </cell>
        </row>
        <row r="376">
          <cell r="BA376">
            <v>118743.21587991889</v>
          </cell>
        </row>
        <row r="377">
          <cell r="BA377">
            <v>107985.72298300994</v>
          </cell>
        </row>
        <row r="378">
          <cell r="BA378">
            <v>88509.460323163206</v>
          </cell>
        </row>
        <row r="379">
          <cell r="BA379">
            <v>81845.799953432521</v>
          </cell>
        </row>
        <row r="380">
          <cell r="BA380">
            <v>90967.38937609228</v>
          </cell>
        </row>
        <row r="381">
          <cell r="BA381">
            <v>92532.673283182899</v>
          </cell>
        </row>
        <row r="382">
          <cell r="BA382">
            <v>89895.960681339886</v>
          </cell>
        </row>
        <row r="383">
          <cell r="BA383">
            <v>100340.47504266027</v>
          </cell>
        </row>
        <row r="384">
          <cell r="BA384">
            <v>103031.26700759969</v>
          </cell>
        </row>
        <row r="385">
          <cell r="BA385">
            <v>97244.494364641389</v>
          </cell>
        </row>
        <row r="386">
          <cell r="BA386">
            <v>105420.34730540414</v>
          </cell>
        </row>
        <row r="387">
          <cell r="BA387">
            <v>110376.26860090638</v>
          </cell>
        </row>
        <row r="388">
          <cell r="BA388">
            <v>118744.45905284179</v>
          </cell>
        </row>
        <row r="389">
          <cell r="BA389">
            <v>107984.24346196839</v>
          </cell>
        </row>
        <row r="390">
          <cell r="BA390">
            <v>88521.180698585857</v>
          </cell>
        </row>
        <row r="391">
          <cell r="BA391">
            <v>81849.156436040517</v>
          </cell>
        </row>
        <row r="392">
          <cell r="BA392">
            <v>90966.929468283372</v>
          </cell>
        </row>
        <row r="393">
          <cell r="BA393">
            <v>92533.546780850113</v>
          </cell>
        </row>
        <row r="394">
          <cell r="BA394">
            <v>89901.347448372035</v>
          </cell>
        </row>
        <row r="395">
          <cell r="BA395">
            <v>100340.46585739442</v>
          </cell>
        </row>
        <row r="396">
          <cell r="BA396">
            <v>103036.38836894951</v>
          </cell>
        </row>
        <row r="397">
          <cell r="BA397">
            <v>97245.794231163032</v>
          </cell>
        </row>
        <row r="398">
          <cell r="BA398">
            <v>105419.82069731581</v>
          </cell>
        </row>
        <row r="399">
          <cell r="BA399">
            <v>110376.46341951369</v>
          </cell>
        </row>
        <row r="400">
          <cell r="BA400">
            <v>118747.20023891909</v>
          </cell>
        </row>
        <row r="401">
          <cell r="BA401">
            <v>107983.89564777157</v>
          </cell>
        </row>
        <row r="402">
          <cell r="BA402">
            <v>88532.715813510018</v>
          </cell>
        </row>
        <row r="403">
          <cell r="BA403">
            <v>81861.603856357149</v>
          </cell>
        </row>
        <row r="404">
          <cell r="BA404">
            <v>90971.359860890399</v>
          </cell>
        </row>
        <row r="405">
          <cell r="BA405">
            <v>92540.59343163755</v>
          </cell>
        </row>
        <row r="406">
          <cell r="BA406">
            <v>89912.973460831374</v>
          </cell>
        </row>
        <row r="407">
          <cell r="BA407">
            <v>100348.81798032338</v>
          </cell>
        </row>
        <row r="408">
          <cell r="BA408">
            <v>103053.04516645342</v>
          </cell>
        </row>
        <row r="409">
          <cell r="BA409">
            <v>97254.252229032063</v>
          </cell>
        </row>
        <row r="410">
          <cell r="BA410">
            <v>105420.39208578365</v>
          </cell>
        </row>
        <row r="411">
          <cell r="BA411">
            <v>110374.14932846521</v>
          </cell>
        </row>
        <row r="412">
          <cell r="BA412">
            <v>118748.98783371146</v>
          </cell>
        </row>
        <row r="413">
          <cell r="BA413">
            <v>107984.43805931458</v>
          </cell>
        </row>
        <row r="414">
          <cell r="BA414">
            <v>88528.69650861976</v>
          </cell>
        </row>
        <row r="415">
          <cell r="BA415">
            <v>81864.084642448011</v>
          </cell>
        </row>
        <row r="416">
          <cell r="BA416">
            <v>90974.890164977318</v>
          </cell>
        </row>
        <row r="417">
          <cell r="BA417">
            <v>92543.640480859045</v>
          </cell>
        </row>
        <row r="418">
          <cell r="BA418">
            <v>89911.687692275693</v>
          </cell>
        </row>
        <row r="419">
          <cell r="BA419">
            <v>100354.1007433268</v>
          </cell>
        </row>
        <row r="420">
          <cell r="BA420">
            <v>103055.357193599</v>
          </cell>
        </row>
        <row r="421">
          <cell r="BA421">
            <v>97257.507289350848</v>
          </cell>
        </row>
        <row r="422">
          <cell r="BA422">
            <v>105421.5950596094</v>
          </cell>
        </row>
        <row r="423">
          <cell r="BA423">
            <v>110372.37801545071</v>
          </cell>
        </row>
        <row r="424">
          <cell r="BA424">
            <v>118745.72945392071</v>
          </cell>
        </row>
        <row r="425">
          <cell r="BA425">
            <v>107985.33668583985</v>
          </cell>
        </row>
        <row r="426">
          <cell r="BA426">
            <v>88519.714040907391</v>
          </cell>
        </row>
        <row r="427">
          <cell r="BA427">
            <v>81856.510024150324</v>
          </cell>
        </row>
        <row r="428">
          <cell r="BA428">
            <v>90971.259000081132</v>
          </cell>
        </row>
        <row r="429">
          <cell r="BA429">
            <v>92538.772139869674</v>
          </cell>
        </row>
        <row r="430">
          <cell r="BA430">
            <v>89905.885596978784</v>
          </cell>
        </row>
        <row r="431">
          <cell r="BA431">
            <v>100347.74014622318</v>
          </cell>
        </row>
        <row r="432">
          <cell r="BA432">
            <v>103045.57700472417</v>
          </cell>
        </row>
        <row r="433">
          <cell r="BA433">
            <v>97251.805985191284</v>
          </cell>
        </row>
        <row r="434">
          <cell r="BA434">
            <v>105420.86264019417</v>
          </cell>
        </row>
        <row r="435">
          <cell r="BA435">
            <v>110374.24899222166</v>
          </cell>
        </row>
        <row r="436">
          <cell r="BA436">
            <v>118745.91849186241</v>
          </cell>
        </row>
        <row r="437">
          <cell r="BA437">
            <v>107984.72736758087</v>
          </cell>
        </row>
        <row r="438">
          <cell r="BA438">
            <v>88522.353476957243</v>
          </cell>
        </row>
        <row r="439">
          <cell r="BA439">
            <v>81855.430982485705</v>
          </cell>
        </row>
        <row r="440">
          <cell r="BA440">
            <v>90970.365574064897</v>
          </cell>
        </row>
        <row r="441">
          <cell r="BA441">
            <v>92537.845223279888</v>
          </cell>
        </row>
        <row r="442">
          <cell r="BA442">
            <v>89905.570975959563</v>
          </cell>
        </row>
        <row r="443">
          <cell r="BA443">
            <v>100346.3199539856</v>
          </cell>
        </row>
        <row r="444">
          <cell r="BA444">
            <v>103044.32694826518</v>
          </cell>
        </row>
        <row r="445">
          <cell r="BA445">
            <v>97250.770819875732</v>
          </cell>
        </row>
        <row r="446">
          <cell r="BA446">
            <v>105420.60355766145</v>
          </cell>
        </row>
        <row r="447">
          <cell r="BA447">
            <v>110374.70167131153</v>
          </cell>
        </row>
        <row r="448">
          <cell r="BA448">
            <v>118746.4590142511</v>
          </cell>
        </row>
        <row r="449">
          <cell r="BA449">
            <v>107984.52824449506</v>
          </cell>
        </row>
        <row r="450">
          <cell r="BA450">
            <v>88524.932107716071</v>
          </cell>
        </row>
        <row r="451">
          <cell r="BA451">
            <v>81857.357188296373</v>
          </cell>
        </row>
        <row r="452">
          <cell r="BA452">
            <v>90970.960813659403</v>
          </cell>
        </row>
        <row r="453">
          <cell r="BA453">
            <v>92538.879611299257</v>
          </cell>
        </row>
        <row r="454">
          <cell r="BA454">
            <v>89907.493034883475</v>
          </cell>
        </row>
        <row r="455">
          <cell r="BA455">
            <v>100347.48893625067</v>
          </cell>
        </row>
        <row r="456">
          <cell r="BA456">
            <v>103046.93893639826</v>
          </cell>
        </row>
        <row r="457">
          <cell r="BA457">
            <v>97252.026110922612</v>
          </cell>
        </row>
        <row r="458">
          <cell r="BA458">
            <v>105420.65480811293</v>
          </cell>
        </row>
        <row r="459">
          <cell r="BA459">
            <v>110374.38828539259</v>
          </cell>
        </row>
        <row r="460">
          <cell r="BA460">
            <v>118746.85900653292</v>
          </cell>
        </row>
        <row r="461">
          <cell r="BA461">
            <v>107984.58520100036</v>
          </cell>
        </row>
        <row r="462">
          <cell r="BA462">
            <v>88525.682389542068</v>
          </cell>
        </row>
        <row r="463">
          <cell r="BA463">
            <v>81858.997338747504</v>
          </cell>
        </row>
        <row r="464">
          <cell r="BA464">
            <v>90971.76708273463</v>
          </cell>
        </row>
        <row r="465">
          <cell r="BA465">
            <v>92539.946177389094</v>
          </cell>
        </row>
        <row r="466">
          <cell r="BA466">
            <v>89908.722152185786</v>
          </cell>
        </row>
        <row r="467">
          <cell r="BA467">
            <v>100348.89355202191</v>
          </cell>
        </row>
        <row r="468">
          <cell r="BA468">
            <v>103049.04904988801</v>
          </cell>
        </row>
        <row r="469">
          <cell r="BA469">
            <v>97253.272486874499</v>
          </cell>
        </row>
        <row r="470">
          <cell r="BA470">
            <v>105420.82163027232</v>
          </cell>
        </row>
        <row r="471">
          <cell r="BA471">
            <v>110373.97325856834</v>
          </cell>
        </row>
        <row r="472">
          <cell r="BA472">
            <v>118746.79076005571</v>
          </cell>
        </row>
        <row r="473">
          <cell r="BA473">
            <v>107984.72311164616</v>
          </cell>
        </row>
        <row r="474">
          <cell r="BA474">
            <v>88524.275704748507</v>
          </cell>
        </row>
        <row r="475">
          <cell r="BA475">
            <v>81858.476035225569</v>
          </cell>
        </row>
        <row r="476">
          <cell r="BA476">
            <v>90971.848527103473</v>
          </cell>
        </row>
        <row r="477">
          <cell r="BA477">
            <v>92539.8167265394</v>
          </cell>
        </row>
        <row r="478">
          <cell r="BA478">
            <v>89907.871890456649</v>
          </cell>
        </row>
        <row r="479">
          <cell r="BA479">
            <v>100348.90866636163</v>
          </cell>
        </row>
        <row r="480">
          <cell r="BA480">
            <v>103048.24982657493</v>
          </cell>
        </row>
        <row r="481">
          <cell r="BA481">
            <v>97253.076538442983</v>
          </cell>
        </row>
        <row r="482">
          <cell r="BA482">
            <v>105420.90753917006</v>
          </cell>
        </row>
        <row r="483">
          <cell r="BA483">
            <v>110373.93804458895</v>
          </cell>
        </row>
        <row r="484">
          <cell r="BA484">
            <v>118746.35134532458</v>
          </cell>
        </row>
        <row r="485">
          <cell r="BA485">
            <v>107984.78012211247</v>
          </cell>
        </row>
        <row r="486">
          <cell r="BA486">
            <v>88523.391543974256</v>
          </cell>
        </row>
        <row r="487">
          <cell r="BA487">
            <v>81857.354313781092</v>
          </cell>
        </row>
        <row r="488">
          <cell r="BA488">
            <v>90971.240199528707</v>
          </cell>
        </row>
        <row r="489">
          <cell r="BA489">
            <v>92539.051975675451</v>
          </cell>
        </row>
        <row r="490">
          <cell r="BA490">
            <v>89907.108730092863</v>
          </cell>
        </row>
        <row r="491">
          <cell r="BA491">
            <v>100347.87025096858</v>
          </cell>
        </row>
        <row r="492">
          <cell r="BA492">
            <v>103046.82835317013</v>
          </cell>
        </row>
        <row r="493">
          <cell r="BA493">
            <v>97252.190388261428</v>
          </cell>
        </row>
        <row r="494">
          <cell r="BA494">
            <v>105420.7700350822</v>
          </cell>
        </row>
        <row r="495">
          <cell r="BA495">
            <v>110374.25005041661</v>
          </cell>
        </row>
        <row r="496">
          <cell r="BA496">
            <v>118746.47572360536</v>
          </cell>
        </row>
        <row r="497">
          <cell r="BA497">
            <v>107984.66880936697</v>
          </cell>
        </row>
        <row r="498">
          <cell r="BA498">
            <v>88524.127044587643</v>
          </cell>
        </row>
        <row r="499">
          <cell r="BA499">
            <v>81857.523171707231</v>
          </cell>
        </row>
        <row r="500">
          <cell r="BA500">
            <v>90971.236439418208</v>
          </cell>
        </row>
        <row r="501">
          <cell r="BA501">
            <v>92539.107942836607</v>
          </cell>
        </row>
        <row r="502">
          <cell r="BA502">
            <v>89907.353356715685</v>
          </cell>
        </row>
        <row r="503">
          <cell r="BA503">
            <v>100347.89627191769</v>
          </cell>
        </row>
        <row r="504">
          <cell r="BA504">
            <v>103047.07862285926</v>
          </cell>
        </row>
        <row r="505">
          <cell r="BA505">
            <v>97252.267268875454</v>
          </cell>
        </row>
        <row r="506">
          <cell r="BA506">
            <v>105420.75151405977</v>
          </cell>
        </row>
        <row r="507">
          <cell r="BA507">
            <v>110374.25026205558</v>
          </cell>
        </row>
        <row r="508">
          <cell r="BA508">
            <v>118746.58716995393</v>
          </cell>
        </row>
        <row r="509">
          <cell r="BA509">
            <v>107984.65709772419</v>
          </cell>
        </row>
      </sheetData>
      <sheetData sheetId="22">
        <row r="45">
          <cell r="AX45">
            <v>0</v>
          </cell>
        </row>
        <row r="46">
          <cell r="AX46">
            <v>0</v>
          </cell>
        </row>
        <row r="47">
          <cell r="AX47">
            <v>0</v>
          </cell>
        </row>
        <row r="48">
          <cell r="AX48">
            <v>0</v>
          </cell>
        </row>
        <row r="49">
          <cell r="AX49">
            <v>0</v>
          </cell>
        </row>
        <row r="50">
          <cell r="AX50">
            <v>0</v>
          </cell>
        </row>
        <row r="51">
          <cell r="AX51">
            <v>0</v>
          </cell>
        </row>
        <row r="52">
          <cell r="AX52">
            <v>0</v>
          </cell>
        </row>
        <row r="53">
          <cell r="AX53">
            <v>0</v>
          </cell>
        </row>
        <row r="54">
          <cell r="AX54">
            <v>0</v>
          </cell>
        </row>
        <row r="55">
          <cell r="AX55">
            <v>0</v>
          </cell>
        </row>
        <row r="56">
          <cell r="AX56">
            <v>0</v>
          </cell>
        </row>
        <row r="57">
          <cell r="AX57">
            <v>0</v>
          </cell>
        </row>
        <row r="58">
          <cell r="AX58">
            <v>0</v>
          </cell>
        </row>
        <row r="59">
          <cell r="AX59">
            <v>0</v>
          </cell>
        </row>
        <row r="60">
          <cell r="AX60">
            <v>0</v>
          </cell>
        </row>
        <row r="61">
          <cell r="AX61">
            <v>0</v>
          </cell>
        </row>
        <row r="62">
          <cell r="AX62">
            <v>0</v>
          </cell>
        </row>
        <row r="63">
          <cell r="AX63">
            <v>0</v>
          </cell>
        </row>
        <row r="64">
          <cell r="AX64">
            <v>0</v>
          </cell>
        </row>
        <row r="65">
          <cell r="AX65">
            <v>0</v>
          </cell>
        </row>
        <row r="66">
          <cell r="AX66">
            <v>0</v>
          </cell>
        </row>
        <row r="67">
          <cell r="AX67">
            <v>0</v>
          </cell>
        </row>
        <row r="68">
          <cell r="AX68">
            <v>0</v>
          </cell>
        </row>
        <row r="69">
          <cell r="AX69">
            <v>0</v>
          </cell>
        </row>
        <row r="70">
          <cell r="AX70">
            <v>0</v>
          </cell>
        </row>
        <row r="71">
          <cell r="AX71">
            <v>0</v>
          </cell>
        </row>
        <row r="72">
          <cell r="AX72">
            <v>0</v>
          </cell>
        </row>
        <row r="73">
          <cell r="AX73">
            <v>0</v>
          </cell>
        </row>
        <row r="74">
          <cell r="AX74">
            <v>0</v>
          </cell>
        </row>
        <row r="75">
          <cell r="AX75">
            <v>0</v>
          </cell>
        </row>
        <row r="76">
          <cell r="AX76">
            <v>0</v>
          </cell>
        </row>
        <row r="77">
          <cell r="AX77">
            <v>0</v>
          </cell>
        </row>
        <row r="78">
          <cell r="AX78">
            <v>13012.769560959177</v>
          </cell>
        </row>
        <row r="79">
          <cell r="AX79">
            <v>30461.942518297972</v>
          </cell>
        </row>
        <row r="80">
          <cell r="AX80">
            <v>69802.563404586079</v>
          </cell>
        </row>
        <row r="81">
          <cell r="AX81">
            <v>59745.257651868407</v>
          </cell>
        </row>
        <row r="82">
          <cell r="AX82">
            <v>65168.940042669463</v>
          </cell>
        </row>
        <row r="83">
          <cell r="AX83">
            <v>81015.043722199145</v>
          </cell>
        </row>
        <row r="84">
          <cell r="AX84">
            <v>71319.203027225783</v>
          </cell>
        </row>
        <row r="85">
          <cell r="AX85">
            <v>62682.850229004456</v>
          </cell>
        </row>
        <row r="86">
          <cell r="AX86">
            <v>67712.666943770164</v>
          </cell>
        </row>
        <row r="87">
          <cell r="AX87">
            <v>54567.914966752673</v>
          </cell>
        </row>
        <row r="88">
          <cell r="AX88">
            <v>70884.478718623126</v>
          </cell>
        </row>
        <row r="89">
          <cell r="AX89">
            <v>91685.392988822656</v>
          </cell>
        </row>
        <row r="90">
          <cell r="AX90">
            <v>39407.525946664064</v>
          </cell>
        </row>
        <row r="91">
          <cell r="AX91">
            <v>47734.531989656112</v>
          </cell>
        </row>
        <row r="92">
          <cell r="AX92">
            <v>92442.327438349268</v>
          </cell>
        </row>
        <row r="93">
          <cell r="AX93">
            <v>83595.980460114311</v>
          </cell>
        </row>
        <row r="94">
          <cell r="AX94">
            <v>96490.081021240941</v>
          </cell>
        </row>
        <row r="95">
          <cell r="AX95">
            <v>126296.60487347405</v>
          </cell>
        </row>
        <row r="96">
          <cell r="AX96">
            <v>109820.04601509501</v>
          </cell>
        </row>
        <row r="97">
          <cell r="AX97">
            <v>96189.416756863502</v>
          </cell>
        </row>
        <row r="98">
          <cell r="AX98">
            <v>106050.67699350198</v>
          </cell>
        </row>
        <row r="99">
          <cell r="AX99">
            <v>82282.034854202298</v>
          </cell>
        </row>
        <row r="100">
          <cell r="AX100">
            <v>106730.0138946605</v>
          </cell>
        </row>
        <row r="101">
          <cell r="AX101">
            <v>145272.66871526648</v>
          </cell>
        </row>
        <row r="102">
          <cell r="AX102">
            <v>51113.895019769407</v>
          </cell>
        </row>
        <row r="103">
          <cell r="AX103">
            <v>58853.28052273819</v>
          </cell>
        </row>
        <row r="104">
          <cell r="AX104">
            <v>118218.63403499176</v>
          </cell>
        </row>
        <row r="105">
          <cell r="AX105">
            <v>102868.34687677998</v>
          </cell>
        </row>
        <row r="106">
          <cell r="AX106">
            <v>110584.44868042847</v>
          </cell>
        </row>
        <row r="107">
          <cell r="AX107">
            <v>137119.68156651166</v>
          </cell>
        </row>
        <row r="108">
          <cell r="AX108">
            <v>121556.22546051801</v>
          </cell>
        </row>
        <row r="109">
          <cell r="AX109">
            <v>107124.45096458447</v>
          </cell>
        </row>
        <row r="110">
          <cell r="AX110">
            <v>116597.40629950902</v>
          </cell>
        </row>
        <row r="111">
          <cell r="AX111">
            <v>94666.741926370785</v>
          </cell>
        </row>
        <row r="112">
          <cell r="AX112">
            <v>121096.96958821639</v>
          </cell>
        </row>
        <row r="113">
          <cell r="AX113">
            <v>170101.96072845886</v>
          </cell>
        </row>
        <row r="114">
          <cell r="AX114">
            <v>52669.792585387848</v>
          </cell>
        </row>
        <row r="115">
          <cell r="AX115">
            <v>62010.803635944969</v>
          </cell>
        </row>
        <row r="116">
          <cell r="AX116">
            <v>119297.77422167947</v>
          </cell>
        </row>
        <row r="117">
          <cell r="AX117">
            <v>103029.14963039265</v>
          </cell>
        </row>
        <row r="118">
          <cell r="AX118">
            <v>111146.02821042828</v>
          </cell>
        </row>
        <row r="119">
          <cell r="AX119">
            <v>138686.77727398128</v>
          </cell>
        </row>
        <row r="120">
          <cell r="AX120">
            <v>121889.65708248236</v>
          </cell>
        </row>
        <row r="121">
          <cell r="AX121">
            <v>107112.45866126299</v>
          </cell>
        </row>
        <row r="122">
          <cell r="AX122">
            <v>116876.38055652421</v>
          </cell>
        </row>
        <row r="123">
          <cell r="AX123">
            <v>93228.611350412641</v>
          </cell>
        </row>
        <row r="124">
          <cell r="AX124">
            <v>120318.70511142215</v>
          </cell>
        </row>
        <row r="125">
          <cell r="AX125">
            <v>163635.90334895818</v>
          </cell>
        </row>
        <row r="126">
          <cell r="AX126">
            <v>54605.155796519059</v>
          </cell>
        </row>
        <row r="127">
          <cell r="AX127">
            <v>64377.18406583558</v>
          </cell>
        </row>
        <row r="128">
          <cell r="AX128">
            <v>125929.62013340337</v>
          </cell>
        </row>
        <row r="129">
          <cell r="AX129">
            <v>108986.18564363211</v>
          </cell>
        </row>
        <row r="130">
          <cell r="AX130">
            <v>117266.68953545895</v>
          </cell>
        </row>
        <row r="131">
          <cell r="AX131">
            <v>146452.87304598151</v>
          </cell>
        </row>
        <row r="132">
          <cell r="AX132">
            <v>128665.54586460983</v>
          </cell>
        </row>
        <row r="133">
          <cell r="AX133">
            <v>113062.62366654648</v>
          </cell>
        </row>
        <row r="134">
          <cell r="AX134">
            <v>123660.66734455916</v>
          </cell>
        </row>
        <row r="135">
          <cell r="AX135">
            <v>98403.265964640159</v>
          </cell>
        </row>
        <row r="136">
          <cell r="AX136">
            <v>126800.66613338684</v>
          </cell>
        </row>
        <row r="137">
          <cell r="AX137">
            <v>174463.900122575</v>
          </cell>
        </row>
        <row r="138">
          <cell r="AX138">
            <v>55676.078286649856</v>
          </cell>
        </row>
        <row r="139">
          <cell r="AX139">
            <v>65115.112466800543</v>
          </cell>
        </row>
        <row r="140">
          <cell r="AX140">
            <v>127756.78573711718</v>
          </cell>
        </row>
        <row r="141">
          <cell r="AX141">
            <v>110686.38524088897</v>
          </cell>
        </row>
        <row r="142">
          <cell r="AX142">
            <v>119162.64031955339</v>
          </cell>
        </row>
        <row r="143">
          <cell r="AX143">
            <v>148430.55302676072</v>
          </cell>
        </row>
        <row r="144">
          <cell r="AX144">
            <v>130802.80513722051</v>
          </cell>
        </row>
        <row r="145">
          <cell r="AX145">
            <v>115050.74503611425</v>
          </cell>
        </row>
        <row r="146">
          <cell r="AX146">
            <v>125538.17177960217</v>
          </cell>
        </row>
        <row r="147">
          <cell r="AX147">
            <v>100638.30252122771</v>
          </cell>
        </row>
        <row r="148">
          <cell r="AX148">
            <v>129433.62283827558</v>
          </cell>
        </row>
        <row r="149">
          <cell r="AX149">
            <v>178640.62014302736</v>
          </cell>
        </row>
        <row r="150">
          <cell r="AX150">
            <v>56888.228245235798</v>
          </cell>
        </row>
        <row r="151">
          <cell r="AX151">
            <v>66856.111893173293</v>
          </cell>
        </row>
        <row r="152">
          <cell r="AX152">
            <v>130213.41198485096</v>
          </cell>
        </row>
        <row r="153">
          <cell r="AX153">
            <v>112659.18053479235</v>
          </cell>
        </row>
        <row r="154">
          <cell r="AX154">
            <v>121342.87648438461</v>
          </cell>
        </row>
        <row r="155">
          <cell r="AX155">
            <v>151364.74554708099</v>
          </cell>
        </row>
        <row r="156">
          <cell r="AX156">
            <v>133136.8193903814</v>
          </cell>
        </row>
        <row r="157">
          <cell r="AX157">
            <v>117031.50186077811</v>
          </cell>
        </row>
        <row r="158">
          <cell r="AX158">
            <v>127801.40805420384</v>
          </cell>
        </row>
        <row r="159">
          <cell r="AX159">
            <v>102035.15154047664</v>
          </cell>
        </row>
        <row r="160">
          <cell r="AX160">
            <v>131459.32929527806</v>
          </cell>
        </row>
        <row r="161">
          <cell r="AX161">
            <v>180400.50291869268</v>
          </cell>
        </row>
        <row r="162">
          <cell r="AX162">
            <v>57644.642182208539</v>
          </cell>
        </row>
        <row r="163">
          <cell r="AX163">
            <v>67706.347733037721</v>
          </cell>
        </row>
        <row r="164">
          <cell r="AX164">
            <v>132379.24753633502</v>
          </cell>
        </row>
        <row r="165">
          <cell r="AX165">
            <v>114597.15566183222</v>
          </cell>
        </row>
        <row r="166">
          <cell r="AX166">
            <v>123369.72632392999</v>
          </cell>
        </row>
        <row r="167">
          <cell r="AX167">
            <v>153878.67986890461</v>
          </cell>
        </row>
        <row r="168">
          <cell r="AX168">
            <v>135381.09323869372</v>
          </cell>
        </row>
        <row r="169">
          <cell r="AX169">
            <v>119015.47260808239</v>
          </cell>
        </row>
        <row r="170">
          <cell r="AX170">
            <v>130000.08523391903</v>
          </cell>
        </row>
        <row r="171">
          <cell r="AX171">
            <v>103819.55862977398</v>
          </cell>
        </row>
        <row r="172">
          <cell r="AX172">
            <v>133687.45457480711</v>
          </cell>
        </row>
        <row r="173">
          <cell r="AX173">
            <v>183967.24937389494</v>
          </cell>
        </row>
        <row r="174">
          <cell r="AX174">
            <v>58659.581195252795</v>
          </cell>
        </row>
        <row r="175">
          <cell r="AX175">
            <v>68815.434450133907</v>
          </cell>
        </row>
        <row r="176">
          <cell r="AX176">
            <v>134527.20994777675</v>
          </cell>
        </row>
        <row r="177">
          <cell r="AX177">
            <v>116466.13563665717</v>
          </cell>
        </row>
        <row r="178">
          <cell r="AX178">
            <v>125403.33237740085</v>
          </cell>
        </row>
        <row r="179">
          <cell r="AX179">
            <v>156350.9191243363</v>
          </cell>
        </row>
        <row r="180">
          <cell r="AX180">
            <v>137619.00442793238</v>
          </cell>
        </row>
        <row r="181">
          <cell r="AX181">
            <v>120999.77903843764</v>
          </cell>
        </row>
        <row r="182">
          <cell r="AX182">
            <v>132111.40999509164</v>
          </cell>
        </row>
        <row r="183">
          <cell r="AX183">
            <v>105627.53544734564</v>
          </cell>
        </row>
        <row r="184">
          <cell r="AX184">
            <v>135985.33790514129</v>
          </cell>
        </row>
        <row r="185">
          <cell r="AX185">
            <v>187138.47863600304</v>
          </cell>
        </row>
        <row r="186">
          <cell r="AX186">
            <v>59655.177781151229</v>
          </cell>
        </row>
        <row r="187">
          <cell r="AX187">
            <v>70052.385737407691</v>
          </cell>
        </row>
        <row r="188">
          <cell r="AX188">
            <v>136785.73281708712</v>
          </cell>
        </row>
        <row r="189">
          <cell r="AX189">
            <v>118393.29585368588</v>
          </cell>
        </row>
        <row r="190">
          <cell r="AX190">
            <v>127484.3776750797</v>
          </cell>
        </row>
        <row r="191">
          <cell r="AX191">
            <v>158993.60756388863</v>
          </cell>
        </row>
        <row r="192">
          <cell r="AX192">
            <v>139891.60476408032</v>
          </cell>
        </row>
        <row r="193">
          <cell r="AX193">
            <v>122982.77065251376</v>
          </cell>
        </row>
        <row r="194">
          <cell r="AX194">
            <v>134303.33335310718</v>
          </cell>
        </row>
        <row r="195">
          <cell r="AX195">
            <v>107288.3290460609</v>
          </cell>
        </row>
        <row r="196">
          <cell r="AX196">
            <v>138167.73083368904</v>
          </cell>
        </row>
        <row r="197">
          <cell r="AX197">
            <v>189963.25731984794</v>
          </cell>
        </row>
        <row r="198">
          <cell r="AX198">
            <v>60095.423892968764</v>
          </cell>
        </row>
        <row r="199">
          <cell r="AX199">
            <v>70551.286858121341</v>
          </cell>
        </row>
        <row r="200">
          <cell r="AX200">
            <v>137873.015813251</v>
          </cell>
        </row>
        <row r="201">
          <cell r="AX201">
            <v>119349.92730607079</v>
          </cell>
        </row>
        <row r="202">
          <cell r="AX202">
            <v>128503.22280615114</v>
          </cell>
        </row>
        <row r="203">
          <cell r="AX203">
            <v>160253.82737606883</v>
          </cell>
        </row>
        <row r="204">
          <cell r="AX204">
            <v>141014.92569354724</v>
          </cell>
        </row>
        <row r="205">
          <cell r="AX205">
            <v>123974.7343917465</v>
          </cell>
        </row>
        <row r="206">
          <cell r="AX206">
            <v>135387.57806766321</v>
          </cell>
        </row>
        <row r="207">
          <cell r="AX207">
            <v>108174.66636720645</v>
          </cell>
        </row>
        <row r="208">
          <cell r="AX208">
            <v>139289.79621367398</v>
          </cell>
        </row>
        <row r="209">
          <cell r="AX209">
            <v>191621.92121917565</v>
          </cell>
        </row>
        <row r="210">
          <cell r="AX210">
            <v>60111.247597497568</v>
          </cell>
        </row>
        <row r="211">
          <cell r="AX211">
            <v>70558.99833074896</v>
          </cell>
        </row>
        <row r="212">
          <cell r="AX212">
            <v>137865.88900879881</v>
          </cell>
        </row>
        <row r="213">
          <cell r="AX213">
            <v>119342.77587480248</v>
          </cell>
        </row>
        <row r="214">
          <cell r="AX214">
            <v>128500.98815991633</v>
          </cell>
        </row>
        <row r="215">
          <cell r="AX215">
            <v>160242.03304053025</v>
          </cell>
        </row>
        <row r="216">
          <cell r="AX216">
            <v>141012.64652478433</v>
          </cell>
        </row>
        <row r="217">
          <cell r="AX217">
            <v>123974.8261734157</v>
          </cell>
        </row>
        <row r="218">
          <cell r="AX218">
            <v>135378.14063876754</v>
          </cell>
        </row>
        <row r="219">
          <cell r="AX219">
            <v>108184.14112554344</v>
          </cell>
        </row>
        <row r="220">
          <cell r="AX220">
            <v>139300.15665515643</v>
          </cell>
        </row>
        <row r="221">
          <cell r="AX221">
            <v>191618.48287568305</v>
          </cell>
        </row>
        <row r="222">
          <cell r="AX222">
            <v>60114.254435701063</v>
          </cell>
        </row>
        <row r="223">
          <cell r="AX223">
            <v>70575.758999424463</v>
          </cell>
        </row>
        <row r="224">
          <cell r="AX224">
            <v>137875.88156388266</v>
          </cell>
        </row>
        <row r="225">
          <cell r="AX225">
            <v>119346.92481101578</v>
          </cell>
        </row>
        <row r="226">
          <cell r="AX226">
            <v>128505.54433193423</v>
          </cell>
        </row>
        <row r="227">
          <cell r="AX227">
            <v>160257.17512716833</v>
          </cell>
        </row>
        <row r="228">
          <cell r="AX228">
            <v>141015.76770802538</v>
          </cell>
        </row>
        <row r="229">
          <cell r="AX229">
            <v>123974.70963157622</v>
          </cell>
        </row>
        <row r="230">
          <cell r="AX230">
            <v>135384.04146374934</v>
          </cell>
        </row>
        <row r="231">
          <cell r="AX231">
            <v>108170.83440468277</v>
          </cell>
        </row>
        <row r="232">
          <cell r="AX232">
            <v>139290.66968667094</v>
          </cell>
        </row>
        <row r="233">
          <cell r="AX233">
            <v>191578.76384181358</v>
          </cell>
        </row>
        <row r="234">
          <cell r="AX234">
            <v>60106.975308722467</v>
          </cell>
        </row>
        <row r="235">
          <cell r="AX235">
            <v>70562.014729431598</v>
          </cell>
        </row>
        <row r="236">
          <cell r="AX236">
            <v>137871.59546197747</v>
          </cell>
        </row>
        <row r="237">
          <cell r="AX237">
            <v>119346.542663963</v>
          </cell>
        </row>
        <row r="238">
          <cell r="AX238">
            <v>128503.25176600055</v>
          </cell>
        </row>
        <row r="239">
          <cell r="AX239">
            <v>160251.01184792246</v>
          </cell>
        </row>
        <row r="240">
          <cell r="AX240">
            <v>141014.44664211894</v>
          </cell>
        </row>
        <row r="241">
          <cell r="AX241">
            <v>123974.75673224615</v>
          </cell>
        </row>
        <row r="242">
          <cell r="AX242">
            <v>135383.25339006004</v>
          </cell>
        </row>
        <row r="243">
          <cell r="AX243">
            <v>108176.54729914424</v>
          </cell>
        </row>
        <row r="244">
          <cell r="AX244">
            <v>139293.54085183379</v>
          </cell>
        </row>
        <row r="245">
          <cell r="AX245">
            <v>191606.38931222403</v>
          </cell>
        </row>
        <row r="246">
          <cell r="AX246">
            <v>60110.825780640356</v>
          </cell>
        </row>
        <row r="247">
          <cell r="AX247">
            <v>70565.590686535041</v>
          </cell>
        </row>
        <row r="248">
          <cell r="AX248">
            <v>137871.12201155303</v>
          </cell>
        </row>
        <row r="249">
          <cell r="AX249">
            <v>119345.41444992706</v>
          </cell>
        </row>
        <row r="250">
          <cell r="AX250">
            <v>128503.26141928369</v>
          </cell>
        </row>
        <row r="251">
          <cell r="AX251">
            <v>160250.07333854036</v>
          </cell>
        </row>
        <row r="252">
          <cell r="AX252">
            <v>141014.28695830956</v>
          </cell>
        </row>
        <row r="253">
          <cell r="AX253">
            <v>123974.76417907936</v>
          </cell>
        </row>
        <row r="254">
          <cell r="AX254">
            <v>135381.81183085896</v>
          </cell>
        </row>
        <row r="255">
          <cell r="AX255">
            <v>108177.17427645683</v>
          </cell>
        </row>
        <row r="256">
          <cell r="AX256">
            <v>139294.78906455371</v>
          </cell>
        </row>
        <row r="257">
          <cell r="AX257">
            <v>191601.21200990683</v>
          </cell>
        </row>
        <row r="258">
          <cell r="AX258">
            <v>60110.685175021295</v>
          </cell>
        </row>
        <row r="259">
          <cell r="AX259">
            <v>70567.7881384637</v>
          </cell>
        </row>
        <row r="260">
          <cell r="AX260">
            <v>137872.86634580439</v>
          </cell>
        </row>
        <row r="261">
          <cell r="AX261">
            <v>119346.2939749686</v>
          </cell>
        </row>
        <row r="262">
          <cell r="AX262">
            <v>128504.01917240617</v>
          </cell>
        </row>
        <row r="263">
          <cell r="AX263">
            <v>160252.75343787705</v>
          </cell>
        </row>
        <row r="264">
          <cell r="AX264">
            <v>141014.83376948466</v>
          </cell>
        </row>
        <row r="265">
          <cell r="AX265">
            <v>123974.74351430056</v>
          </cell>
        </row>
        <row r="266">
          <cell r="AX266">
            <v>135383.03556155614</v>
          </cell>
        </row>
        <row r="267">
          <cell r="AX267">
            <v>108174.85199342793</v>
          </cell>
        </row>
        <row r="268">
          <cell r="AX268">
            <v>139292.99986768619</v>
          </cell>
        </row>
        <row r="269">
          <cell r="AX269">
            <v>191595.45505464793</v>
          </cell>
        </row>
        <row r="270">
          <cell r="AX270">
            <v>60109.495421461383</v>
          </cell>
        </row>
        <row r="271">
          <cell r="AX271">
            <v>70565.131184810118</v>
          </cell>
        </row>
        <row r="272">
          <cell r="AX272">
            <v>137871.86127311163</v>
          </cell>
        </row>
        <row r="273">
          <cell r="AX273">
            <v>119346.08369628621</v>
          </cell>
        </row>
        <row r="274">
          <cell r="AX274">
            <v>128503.51078589678</v>
          </cell>
        </row>
        <row r="275">
          <cell r="AX275">
            <v>160251.27954144662</v>
          </cell>
        </row>
        <row r="276">
          <cell r="AX276">
            <v>141014.52245663776</v>
          </cell>
        </row>
        <row r="277">
          <cell r="AX277">
            <v>123974.75480854203</v>
          </cell>
        </row>
        <row r="278">
          <cell r="AX278">
            <v>135382.70026082505</v>
          </cell>
        </row>
        <row r="279">
          <cell r="AX279">
            <v>108176.19118967633</v>
          </cell>
        </row>
        <row r="280">
          <cell r="AX280">
            <v>139293.77659469124</v>
          </cell>
        </row>
        <row r="281">
          <cell r="AX281">
            <v>191601.01879225933</v>
          </cell>
        </row>
        <row r="282">
          <cell r="AX282">
            <v>60338.33794824504</v>
          </cell>
        </row>
        <row r="283">
          <cell r="AX283">
            <v>70833.832166381384</v>
          </cell>
        </row>
        <row r="284">
          <cell r="AX284">
            <v>138394.90732703969</v>
          </cell>
        </row>
        <row r="285">
          <cell r="AX285">
            <v>119798.61773783129</v>
          </cell>
        </row>
        <row r="286">
          <cell r="AX286">
            <v>128991.0197927401</v>
          </cell>
        </row>
        <row r="287">
          <cell r="AX287">
            <v>160859.21284302097</v>
          </cell>
        </row>
        <row r="288">
          <cell r="AX288">
            <v>141549.42526044301</v>
          </cell>
        </row>
        <row r="289">
          <cell r="AX289">
            <v>124444.9986324686</v>
          </cell>
        </row>
        <row r="290">
          <cell r="AX290">
            <v>135896.03074638551</v>
          </cell>
        </row>
        <row r="291">
          <cell r="AX291">
            <v>108586.39150422152</v>
          </cell>
        </row>
        <row r="292">
          <cell r="AX292">
            <v>139822.20600696647</v>
          </cell>
        </row>
        <row r="293">
          <cell r="AX293">
            <v>192325.97720087631</v>
          </cell>
        </row>
        <row r="294">
          <cell r="AX294">
            <v>60338.17388777114</v>
          </cell>
        </row>
        <row r="295">
          <cell r="AX295">
            <v>70834.026004421816</v>
          </cell>
        </row>
        <row r="296">
          <cell r="AX296">
            <v>138395.18432884564</v>
          </cell>
        </row>
        <row r="297">
          <cell r="AX297">
            <v>119798.79047627505</v>
          </cell>
        </row>
        <row r="298">
          <cell r="AX298">
            <v>128991.13211938537</v>
          </cell>
        </row>
        <row r="299">
          <cell r="AX299">
            <v>160859.64629227045</v>
          </cell>
        </row>
        <row r="300">
          <cell r="AX300">
            <v>141549.51251342686</v>
          </cell>
        </row>
        <row r="301">
          <cell r="AX301">
            <v>124444.99528255286</v>
          </cell>
        </row>
        <row r="302">
          <cell r="AX302">
            <v>135896.26632107765</v>
          </cell>
        </row>
        <row r="303">
          <cell r="AX303">
            <v>108586.02284785527</v>
          </cell>
        </row>
        <row r="304">
          <cell r="AX304">
            <v>139821.89352989558</v>
          </cell>
        </row>
        <row r="305">
          <cell r="AX305">
            <v>192325.31356284232</v>
          </cell>
        </row>
        <row r="306">
          <cell r="AX306">
            <v>60338.002186787773</v>
          </cell>
        </row>
        <row r="307">
          <cell r="AX307">
            <v>70833.54919280592</v>
          </cell>
        </row>
        <row r="308">
          <cell r="AX308">
            <v>138394.97001437796</v>
          </cell>
        </row>
        <row r="309">
          <cell r="AX309">
            <v>119798.72650715386</v>
          </cell>
        </row>
        <row r="310">
          <cell r="AX310">
            <v>128991.0283458023</v>
          </cell>
        </row>
        <row r="311">
          <cell r="AX311">
            <v>160859.32746955927</v>
          </cell>
        </row>
        <row r="312">
          <cell r="AX312">
            <v>141549.44588898341</v>
          </cell>
        </row>
        <row r="313">
          <cell r="AX313">
            <v>124444.9977303857</v>
          </cell>
        </row>
        <row r="314">
          <cell r="AX314">
            <v>135896.17096320409</v>
          </cell>
        </row>
        <row r="315">
          <cell r="AX315">
            <v>108586.30833656774</v>
          </cell>
        </row>
        <row r="316">
          <cell r="AX316">
            <v>139822.07555493779</v>
          </cell>
        </row>
        <row r="317">
          <cell r="AX317">
            <v>192326.35497605411</v>
          </cell>
        </row>
        <row r="318">
          <cell r="AX318">
            <v>60338.171340934648</v>
          </cell>
        </row>
        <row r="319">
          <cell r="AX319">
            <v>70833.802454536402</v>
          </cell>
        </row>
        <row r="320">
          <cell r="AX320">
            <v>138395.02055675437</v>
          </cell>
        </row>
        <row r="321">
          <cell r="AX321">
            <v>119798.71157375339</v>
          </cell>
        </row>
        <row r="322">
          <cell r="AX322">
            <v>128991.06008597591</v>
          </cell>
        </row>
        <row r="323">
          <cell r="AX323">
            <v>160859.39553495028</v>
          </cell>
        </row>
        <row r="324">
          <cell r="AX324">
            <v>141549.46122095111</v>
          </cell>
        </row>
        <row r="325">
          <cell r="AX325">
            <v>124444.99721513577</v>
          </cell>
        </row>
        <row r="326">
          <cell r="AX326">
            <v>135896.15601022245</v>
          </cell>
        </row>
        <row r="327">
          <cell r="AX327">
            <v>108586.24089621485</v>
          </cell>
        </row>
        <row r="328">
          <cell r="AX328">
            <v>139822.05836393323</v>
          </cell>
        </row>
        <row r="329">
          <cell r="AX329">
            <v>192325.88191325738</v>
          </cell>
        </row>
        <row r="330">
          <cell r="AX330">
            <v>60338.11580516454</v>
          </cell>
        </row>
        <row r="331">
          <cell r="AX331">
            <v>70833.792550588012</v>
          </cell>
        </row>
        <row r="332">
          <cell r="AX332">
            <v>138395.0582999927</v>
          </cell>
        </row>
        <row r="333">
          <cell r="AX333">
            <v>119798.74285239406</v>
          </cell>
        </row>
        <row r="334">
          <cell r="AX334">
            <v>128991.07351705458</v>
          </cell>
        </row>
        <row r="335">
          <cell r="AX335">
            <v>160859.45643225999</v>
          </cell>
        </row>
        <row r="336">
          <cell r="AX336">
            <v>141549.47320778712</v>
          </cell>
        </row>
        <row r="337">
          <cell r="AX337">
            <v>124444.99674269145</v>
          </cell>
        </row>
        <row r="338">
          <cell r="AX338">
            <v>135896.19776483468</v>
          </cell>
        </row>
        <row r="339">
          <cell r="AX339">
            <v>108586.190693546</v>
          </cell>
        </row>
        <row r="340">
          <cell r="AX340">
            <v>139822.00914958888</v>
          </cell>
        </row>
        <row r="341">
          <cell r="AX341">
            <v>192325.85015071777</v>
          </cell>
        </row>
        <row r="342">
          <cell r="AX342">
            <v>60338.096444295661</v>
          </cell>
        </row>
        <row r="343">
          <cell r="AX343">
            <v>70833.71473264345</v>
          </cell>
        </row>
        <row r="344">
          <cell r="AX344">
            <v>138395.016290375</v>
          </cell>
        </row>
        <row r="345">
          <cell r="AX345">
            <v>119798.72697776713</v>
          </cell>
        </row>
        <row r="346">
          <cell r="AX346">
            <v>128991.05398294427</v>
          </cell>
        </row>
        <row r="347">
          <cell r="AX347">
            <v>160859.39314558986</v>
          </cell>
        </row>
        <row r="348">
          <cell r="AX348">
            <v>141549.4601059072</v>
          </cell>
        </row>
        <row r="349">
          <cell r="AX349">
            <v>124444.99722940428</v>
          </cell>
        </row>
        <row r="350">
          <cell r="AX350">
            <v>135896.17491275381</v>
          </cell>
        </row>
        <row r="351">
          <cell r="AX351">
            <v>108586.24664210955</v>
          </cell>
        </row>
        <row r="352">
          <cell r="AX352">
            <v>139822.04768948667</v>
          </cell>
        </row>
        <row r="353">
          <cell r="AX353">
            <v>192326.02901334284</v>
          </cell>
        </row>
        <row r="354">
          <cell r="AX354">
            <v>60338.127863464942</v>
          </cell>
        </row>
        <row r="355">
          <cell r="AX355">
            <v>70833.769912589312</v>
          </cell>
        </row>
        <row r="356">
          <cell r="AX356">
            <v>138395.03171570742</v>
          </cell>
        </row>
        <row r="357">
          <cell r="AX357">
            <v>119798.72713463819</v>
          </cell>
        </row>
        <row r="358">
          <cell r="AX358">
            <v>128991.06252865828</v>
          </cell>
        </row>
        <row r="359">
          <cell r="AX359">
            <v>160859.41503760003</v>
          </cell>
        </row>
        <row r="360">
          <cell r="AX360">
            <v>141549.46484488185</v>
          </cell>
        </row>
        <row r="361">
          <cell r="AX361">
            <v>124444.99706241052</v>
          </cell>
        </row>
        <row r="362">
          <cell r="AX362">
            <v>135896.17622927026</v>
          </cell>
        </row>
        <row r="363">
          <cell r="AX363">
            <v>108586.22607729015</v>
          </cell>
        </row>
        <row r="364">
          <cell r="AX364">
            <v>139822.03840100294</v>
          </cell>
        </row>
        <row r="365">
          <cell r="AX365">
            <v>192325.9203591058</v>
          </cell>
        </row>
        <row r="366">
          <cell r="AX366">
            <v>60338.113370975057</v>
          </cell>
        </row>
        <row r="367">
          <cell r="AX367">
            <v>70833.759065273596</v>
          </cell>
        </row>
        <row r="368">
          <cell r="AX368">
            <v>138395.03543535835</v>
          </cell>
        </row>
        <row r="369">
          <cell r="AX369">
            <v>119798.7323215998</v>
          </cell>
        </row>
        <row r="370">
          <cell r="AX370">
            <v>128991.06334288571</v>
          </cell>
        </row>
        <row r="371">
          <cell r="AX371">
            <v>160859.42153848329</v>
          </cell>
        </row>
        <row r="372">
          <cell r="AX372">
            <v>141549.46605285871</v>
          </cell>
        </row>
        <row r="373">
          <cell r="AX373">
            <v>124444.99701150208</v>
          </cell>
        </row>
        <row r="374">
          <cell r="AX374">
            <v>135896.18296895293</v>
          </cell>
        </row>
        <row r="375">
          <cell r="AX375">
            <v>108586.22113764855</v>
          </cell>
        </row>
        <row r="376">
          <cell r="AX376">
            <v>139822.03174669284</v>
          </cell>
        </row>
        <row r="377">
          <cell r="AX377">
            <v>192325.9331743888</v>
          </cell>
        </row>
      </sheetData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ources"/>
      <sheetName val="Capacity"/>
      <sheetName val="annual_data"/>
      <sheetName val="monthly_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H6">
            <v>6</v>
          </cell>
          <cell r="I6">
            <v>83.25</v>
          </cell>
          <cell r="J6">
            <v>109.25</v>
          </cell>
          <cell r="K6">
            <v>159.25</v>
          </cell>
          <cell r="L6">
            <v>259.25</v>
          </cell>
          <cell r="M6">
            <v>259.25</v>
          </cell>
          <cell r="N6">
            <v>311.75</v>
          </cell>
          <cell r="O6">
            <v>342.92500000000001</v>
          </cell>
          <cell r="P6">
            <v>374.09999999999997</v>
          </cell>
          <cell r="Q6">
            <v>405.27500000000003</v>
          </cell>
          <cell r="R6">
            <v>405.27500000000003</v>
          </cell>
          <cell r="S6">
            <v>405.27500000000003</v>
          </cell>
          <cell r="T6">
            <v>405.27500000000003</v>
          </cell>
          <cell r="U6">
            <v>405.27500000000003</v>
          </cell>
          <cell r="V6">
            <v>405.27500000000003</v>
          </cell>
          <cell r="W6">
            <v>405.27500000000003</v>
          </cell>
          <cell r="X6">
            <v>405.27500000000003</v>
          </cell>
          <cell r="Y6">
            <v>405.27500000000003</v>
          </cell>
          <cell r="Z6">
            <v>405.27500000000003</v>
          </cell>
          <cell r="AA6">
            <v>405.27500000000003</v>
          </cell>
          <cell r="AB6">
            <v>405.27500000000003</v>
          </cell>
          <cell r="AC6">
            <v>405.27500000000003</v>
          </cell>
          <cell r="AD6">
            <v>405.27500000000003</v>
          </cell>
          <cell r="AE6">
            <v>405.27500000000003</v>
          </cell>
          <cell r="AF6">
            <v>405.27500000000003</v>
          </cell>
          <cell r="AG6">
            <v>405.27500000000003</v>
          </cell>
          <cell r="AH6">
            <v>405.27500000000003</v>
          </cell>
        </row>
      </sheetData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PA Crush chart"/>
      <sheetName val="Chart1"/>
      <sheetName val="Chart3"/>
      <sheetName val="Chart4"/>
      <sheetName val="Chart5"/>
      <sheetName val="Chart9"/>
      <sheetName val="NOPA Crush"/>
      <sheetName val="NASS Crush"/>
      <sheetName val="Census Crush"/>
      <sheetName val="COPA Weekly Crush"/>
      <sheetName val="NASS Low CI"/>
      <sheetName val="NASS Other Veg Oils"/>
      <sheetName val="China Weekly"/>
      <sheetName val="China Monthly"/>
      <sheetName val="Weekly Crush Vol - Port Stks"/>
      <sheetName val="Crush Margin - Dalian - Import"/>
      <sheetName val="SBO Production"/>
      <sheetName val="Japan"/>
      <sheetName val="wldcrush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F3">
            <v>156</v>
          </cell>
          <cell r="AE3">
            <v>66</v>
          </cell>
          <cell r="AS3">
            <v>27</v>
          </cell>
          <cell r="BG3">
            <v>88</v>
          </cell>
          <cell r="BS3">
            <v>46</v>
          </cell>
        </row>
        <row r="4">
          <cell r="F4">
            <v>164</v>
          </cell>
          <cell r="AE4">
            <v>69</v>
          </cell>
          <cell r="AS4">
            <v>33</v>
          </cell>
          <cell r="BG4">
            <v>92</v>
          </cell>
          <cell r="BS4">
            <v>46</v>
          </cell>
        </row>
        <row r="5">
          <cell r="F5">
            <v>164</v>
          </cell>
          <cell r="AE5">
            <v>70</v>
          </cell>
          <cell r="AS5">
            <v>30</v>
          </cell>
          <cell r="BG5">
            <v>92</v>
          </cell>
          <cell r="BS5">
            <v>37</v>
          </cell>
        </row>
        <row r="6">
          <cell r="F6">
            <v>157</v>
          </cell>
          <cell r="AE6">
            <v>67</v>
          </cell>
          <cell r="AS6">
            <v>25</v>
          </cell>
          <cell r="BG6">
            <v>88</v>
          </cell>
          <cell r="BS6">
            <v>42</v>
          </cell>
        </row>
        <row r="7">
          <cell r="F7">
            <v>161</v>
          </cell>
          <cell r="AE7">
            <v>68</v>
          </cell>
          <cell r="AS7">
            <v>23</v>
          </cell>
          <cell r="BG7">
            <v>91</v>
          </cell>
          <cell r="BS7">
            <v>47</v>
          </cell>
        </row>
        <row r="8">
          <cell r="F8">
            <v>163</v>
          </cell>
          <cell r="AE8">
            <v>69</v>
          </cell>
          <cell r="AS8">
            <v>22</v>
          </cell>
          <cell r="BG8">
            <v>92</v>
          </cell>
          <cell r="BS8">
            <v>42</v>
          </cell>
        </row>
        <row r="9">
          <cell r="F9">
            <v>168</v>
          </cell>
          <cell r="AE9">
            <v>71</v>
          </cell>
          <cell r="AS9">
            <v>20</v>
          </cell>
          <cell r="BG9">
            <v>96</v>
          </cell>
          <cell r="BS9">
            <v>55</v>
          </cell>
        </row>
        <row r="10">
          <cell r="F10">
            <v>125</v>
          </cell>
          <cell r="AE10">
            <v>53</v>
          </cell>
          <cell r="AS10">
            <v>22</v>
          </cell>
          <cell r="BG10">
            <v>71</v>
          </cell>
          <cell r="BS10">
            <v>51</v>
          </cell>
        </row>
        <row r="11">
          <cell r="F11">
            <v>152</v>
          </cell>
          <cell r="AE11">
            <v>65</v>
          </cell>
          <cell r="AS11">
            <v>20</v>
          </cell>
          <cell r="BG11">
            <v>86</v>
          </cell>
          <cell r="BS11">
            <v>48</v>
          </cell>
        </row>
        <row r="12">
          <cell r="F12">
            <v>176</v>
          </cell>
          <cell r="AE12">
            <v>75</v>
          </cell>
          <cell r="AS12">
            <v>22</v>
          </cell>
          <cell r="BG12">
            <v>99</v>
          </cell>
          <cell r="BS12">
            <v>59</v>
          </cell>
        </row>
        <row r="13">
          <cell r="F13">
            <v>181</v>
          </cell>
          <cell r="AE13">
            <v>77</v>
          </cell>
          <cell r="AS13">
            <v>19</v>
          </cell>
          <cell r="BG13">
            <v>101</v>
          </cell>
          <cell r="BS13">
            <v>76</v>
          </cell>
        </row>
        <row r="14">
          <cell r="F14">
            <v>155</v>
          </cell>
          <cell r="AE14">
            <v>65</v>
          </cell>
          <cell r="AS14">
            <v>14</v>
          </cell>
          <cell r="BG14">
            <v>86</v>
          </cell>
          <cell r="BS14">
            <v>78</v>
          </cell>
        </row>
        <row r="15">
          <cell r="F15">
            <v>145</v>
          </cell>
          <cell r="AE15">
            <v>60</v>
          </cell>
          <cell r="AS15">
            <v>13</v>
          </cell>
          <cell r="BG15">
            <v>81</v>
          </cell>
          <cell r="BS15">
            <v>74</v>
          </cell>
        </row>
        <row r="16">
          <cell r="F16">
            <v>154</v>
          </cell>
          <cell r="AE16">
            <v>65</v>
          </cell>
          <cell r="AS16">
            <v>15</v>
          </cell>
          <cell r="BG16">
            <v>86</v>
          </cell>
          <cell r="BS16">
            <v>68</v>
          </cell>
        </row>
        <row r="17">
          <cell r="F17">
            <v>147</v>
          </cell>
          <cell r="AE17">
            <v>62</v>
          </cell>
          <cell r="AS17">
            <v>11</v>
          </cell>
          <cell r="BG17">
            <v>82</v>
          </cell>
          <cell r="BS17">
            <v>41</v>
          </cell>
        </row>
        <row r="18">
          <cell r="F18">
            <v>195</v>
          </cell>
          <cell r="AE18">
            <v>82</v>
          </cell>
          <cell r="AS18">
            <v>14</v>
          </cell>
          <cell r="BG18">
            <v>109</v>
          </cell>
          <cell r="BS18">
            <v>66</v>
          </cell>
        </row>
        <row r="19">
          <cell r="F19">
            <v>179</v>
          </cell>
          <cell r="AE19">
            <v>75</v>
          </cell>
          <cell r="AS19">
            <v>17</v>
          </cell>
          <cell r="BG19">
            <v>101</v>
          </cell>
          <cell r="BS19">
            <v>82</v>
          </cell>
        </row>
        <row r="20">
          <cell r="F20">
            <v>182</v>
          </cell>
          <cell r="AE20">
            <v>77</v>
          </cell>
          <cell r="AS20">
            <v>22</v>
          </cell>
          <cell r="BG20">
            <v>103</v>
          </cell>
          <cell r="BS20">
            <v>97</v>
          </cell>
        </row>
        <row r="21">
          <cell r="F21">
            <v>174</v>
          </cell>
          <cell r="AE21">
            <v>73</v>
          </cell>
          <cell r="AS21">
            <v>20</v>
          </cell>
          <cell r="BG21">
            <v>98</v>
          </cell>
          <cell r="BS21">
            <v>106</v>
          </cell>
        </row>
        <row r="22">
          <cell r="F22">
            <v>145</v>
          </cell>
          <cell r="AE22">
            <v>61</v>
          </cell>
          <cell r="AS22">
            <v>20</v>
          </cell>
          <cell r="BG22">
            <v>82</v>
          </cell>
          <cell r="BS22">
            <v>98</v>
          </cell>
        </row>
        <row r="23">
          <cell r="F23">
            <v>175</v>
          </cell>
          <cell r="AE23">
            <v>73</v>
          </cell>
          <cell r="AS23">
            <v>20</v>
          </cell>
          <cell r="BG23">
            <v>100</v>
          </cell>
          <cell r="BS23">
            <v>91</v>
          </cell>
        </row>
        <row r="24">
          <cell r="F24">
            <v>191</v>
          </cell>
          <cell r="AE24">
            <v>80</v>
          </cell>
          <cell r="AS24">
            <v>18</v>
          </cell>
          <cell r="BG24">
            <v>109</v>
          </cell>
          <cell r="BS24">
            <v>89</v>
          </cell>
        </row>
        <row r="25">
          <cell r="F25">
            <v>198</v>
          </cell>
          <cell r="AE25">
            <v>81</v>
          </cell>
          <cell r="AS25">
            <v>18</v>
          </cell>
          <cell r="BG25">
            <v>111</v>
          </cell>
          <cell r="BS25">
            <v>100</v>
          </cell>
        </row>
        <row r="26">
          <cell r="F26">
            <v>166</v>
          </cell>
          <cell r="AE26">
            <v>69</v>
          </cell>
          <cell r="AS26">
            <v>18</v>
          </cell>
          <cell r="BG26">
            <v>94</v>
          </cell>
          <cell r="BS26">
            <v>72</v>
          </cell>
        </row>
        <row r="27">
          <cell r="F27">
            <v>162</v>
          </cell>
          <cell r="AE27">
            <v>68</v>
          </cell>
          <cell r="AS27">
            <v>23</v>
          </cell>
          <cell r="BG27">
            <v>92</v>
          </cell>
          <cell r="BS27">
            <v>84</v>
          </cell>
        </row>
        <row r="28">
          <cell r="F28">
            <v>157</v>
          </cell>
          <cell r="AE28">
            <v>65</v>
          </cell>
          <cell r="AS28">
            <v>25</v>
          </cell>
          <cell r="BG28">
            <v>89</v>
          </cell>
          <cell r="BS28">
            <v>55</v>
          </cell>
        </row>
        <row r="29">
          <cell r="F29">
            <v>177</v>
          </cell>
          <cell r="AE29">
            <v>74</v>
          </cell>
          <cell r="AS29">
            <v>27</v>
          </cell>
          <cell r="BG29">
            <v>101</v>
          </cell>
          <cell r="BS29">
            <v>47</v>
          </cell>
        </row>
        <row r="30">
          <cell r="F30">
            <v>171</v>
          </cell>
          <cell r="AE30">
            <v>72</v>
          </cell>
          <cell r="AS30">
            <v>25</v>
          </cell>
          <cell r="BG30">
            <v>98</v>
          </cell>
          <cell r="BS30">
            <v>45</v>
          </cell>
        </row>
        <row r="31">
          <cell r="F31">
            <v>176</v>
          </cell>
          <cell r="AE31">
            <v>74</v>
          </cell>
          <cell r="AS31">
            <v>24</v>
          </cell>
          <cell r="BG31">
            <v>100</v>
          </cell>
          <cell r="BS31">
            <v>57</v>
          </cell>
        </row>
        <row r="32">
          <cell r="F32">
            <v>166</v>
          </cell>
          <cell r="AE32">
            <v>69</v>
          </cell>
          <cell r="AS32">
            <v>23</v>
          </cell>
          <cell r="BG32">
            <v>96</v>
          </cell>
          <cell r="BS32">
            <v>54</v>
          </cell>
        </row>
        <row r="33">
          <cell r="F33">
            <v>193</v>
          </cell>
          <cell r="AE33">
            <v>80</v>
          </cell>
          <cell r="AS33">
            <v>30</v>
          </cell>
          <cell r="BG33">
            <v>111</v>
          </cell>
          <cell r="BS33">
            <v>70</v>
          </cell>
        </row>
        <row r="34">
          <cell r="F34">
            <v>141</v>
          </cell>
          <cell r="AE34">
            <v>57</v>
          </cell>
          <cell r="AS34">
            <v>22</v>
          </cell>
          <cell r="BG34">
            <v>82</v>
          </cell>
          <cell r="BS34">
            <v>68</v>
          </cell>
        </row>
        <row r="35">
          <cell r="F35">
            <v>168</v>
          </cell>
          <cell r="AE35">
            <v>70</v>
          </cell>
          <cell r="AS35">
            <v>20</v>
          </cell>
          <cell r="BG35">
            <v>100</v>
          </cell>
          <cell r="BS35">
            <v>71</v>
          </cell>
        </row>
        <row r="36">
          <cell r="F36">
            <v>208</v>
          </cell>
          <cell r="AE36">
            <v>87</v>
          </cell>
          <cell r="AS36">
            <v>26</v>
          </cell>
          <cell r="BG36">
            <v>119</v>
          </cell>
          <cell r="BS36">
            <v>92</v>
          </cell>
        </row>
        <row r="37">
          <cell r="F37">
            <v>193</v>
          </cell>
          <cell r="AE37">
            <v>79</v>
          </cell>
          <cell r="AS37">
            <v>21</v>
          </cell>
          <cell r="BG37">
            <v>112</v>
          </cell>
          <cell r="BS37">
            <v>95</v>
          </cell>
        </row>
        <row r="38">
          <cell r="F38">
            <v>175</v>
          </cell>
          <cell r="AE38">
            <v>72</v>
          </cell>
          <cell r="AS38">
            <v>16</v>
          </cell>
          <cell r="BG38">
            <v>102</v>
          </cell>
          <cell r="BS38">
            <v>88</v>
          </cell>
        </row>
        <row r="39">
          <cell r="F39">
            <v>176</v>
          </cell>
          <cell r="AE39">
            <v>73</v>
          </cell>
          <cell r="AS39">
            <v>24</v>
          </cell>
          <cell r="BG39">
            <v>102</v>
          </cell>
          <cell r="BS39">
            <v>89</v>
          </cell>
        </row>
        <row r="40">
          <cell r="F40">
            <v>156</v>
          </cell>
          <cell r="AE40">
            <v>65</v>
          </cell>
          <cell r="AS40">
            <v>25</v>
          </cell>
          <cell r="BG40">
            <v>91</v>
          </cell>
          <cell r="BS40">
            <v>78</v>
          </cell>
        </row>
        <row r="41">
          <cell r="F41">
            <v>163</v>
          </cell>
          <cell r="AE41">
            <v>68</v>
          </cell>
          <cell r="AS41">
            <v>18</v>
          </cell>
          <cell r="BG41">
            <v>95</v>
          </cell>
          <cell r="BS41">
            <v>57</v>
          </cell>
        </row>
        <row r="42">
          <cell r="F42">
            <v>189</v>
          </cell>
          <cell r="AE42">
            <v>79</v>
          </cell>
          <cell r="AS42">
            <v>20</v>
          </cell>
          <cell r="BG42">
            <v>111</v>
          </cell>
          <cell r="BS42">
            <v>66</v>
          </cell>
        </row>
        <row r="43">
          <cell r="F43">
            <v>173</v>
          </cell>
          <cell r="AE43">
            <v>72</v>
          </cell>
          <cell r="AS43">
            <v>16</v>
          </cell>
          <cell r="BG43">
            <v>101</v>
          </cell>
          <cell r="BS43">
            <v>70</v>
          </cell>
        </row>
        <row r="44">
          <cell r="F44">
            <v>188</v>
          </cell>
          <cell r="AE44">
            <v>79</v>
          </cell>
          <cell r="AS44">
            <v>20</v>
          </cell>
          <cell r="BG44">
            <v>110</v>
          </cell>
          <cell r="BS44">
            <v>70</v>
          </cell>
        </row>
        <row r="45">
          <cell r="F45">
            <v>205</v>
          </cell>
          <cell r="AE45">
            <v>86</v>
          </cell>
          <cell r="AS45">
            <v>24</v>
          </cell>
          <cell r="BG45">
            <v>119</v>
          </cell>
          <cell r="BS45">
            <v>86</v>
          </cell>
        </row>
        <row r="46">
          <cell r="F46">
            <v>146</v>
          </cell>
          <cell r="AE46">
            <v>62</v>
          </cell>
          <cell r="AS46">
            <v>23</v>
          </cell>
          <cell r="BG46">
            <v>85</v>
          </cell>
          <cell r="BS46">
            <v>77</v>
          </cell>
        </row>
        <row r="47">
          <cell r="F47">
            <v>186</v>
          </cell>
          <cell r="AE47">
            <v>77</v>
          </cell>
          <cell r="AS47">
            <v>21</v>
          </cell>
          <cell r="BG47">
            <v>109</v>
          </cell>
          <cell r="BS47">
            <v>75</v>
          </cell>
        </row>
        <row r="48">
          <cell r="F48">
            <v>190</v>
          </cell>
          <cell r="AE48">
            <v>79</v>
          </cell>
          <cell r="AS48">
            <v>22</v>
          </cell>
          <cell r="BG48">
            <v>109</v>
          </cell>
          <cell r="BS48">
            <v>82</v>
          </cell>
        </row>
        <row r="49">
          <cell r="F49">
            <v>218</v>
          </cell>
          <cell r="AE49">
            <v>90</v>
          </cell>
          <cell r="AS49">
            <v>27</v>
          </cell>
          <cell r="BG49">
            <v>125</v>
          </cell>
          <cell r="BS49">
            <v>97</v>
          </cell>
        </row>
        <row r="50">
          <cell r="F50">
            <v>185</v>
          </cell>
          <cell r="AE50">
            <v>76</v>
          </cell>
          <cell r="AS50">
            <v>21</v>
          </cell>
          <cell r="BG50">
            <v>105</v>
          </cell>
          <cell r="BS50">
            <v>83</v>
          </cell>
        </row>
        <row r="51">
          <cell r="F51">
            <v>169</v>
          </cell>
          <cell r="AE51">
            <v>70</v>
          </cell>
          <cell r="AS51">
            <v>27</v>
          </cell>
          <cell r="BG51">
            <v>97</v>
          </cell>
          <cell r="BS51">
            <v>74</v>
          </cell>
        </row>
        <row r="52">
          <cell r="F52">
            <v>170</v>
          </cell>
          <cell r="AE52">
            <v>71</v>
          </cell>
          <cell r="AS52">
            <v>34</v>
          </cell>
          <cell r="BG52">
            <v>97</v>
          </cell>
          <cell r="BS52">
            <v>56</v>
          </cell>
        </row>
        <row r="53">
          <cell r="F53">
            <v>202</v>
          </cell>
          <cell r="AE53">
            <v>85</v>
          </cell>
          <cell r="AS53">
            <v>33</v>
          </cell>
          <cell r="BG53">
            <v>116</v>
          </cell>
          <cell r="BS53">
            <v>44</v>
          </cell>
        </row>
        <row r="54">
          <cell r="F54">
            <v>188</v>
          </cell>
          <cell r="AE54">
            <v>78</v>
          </cell>
          <cell r="AS54">
            <v>29</v>
          </cell>
          <cell r="BG54">
            <v>107</v>
          </cell>
          <cell r="BS54">
            <v>47</v>
          </cell>
        </row>
        <row r="55">
          <cell r="F55">
            <v>178</v>
          </cell>
          <cell r="AE55">
            <v>74</v>
          </cell>
          <cell r="AS55">
            <v>27</v>
          </cell>
          <cell r="BG55">
            <v>102</v>
          </cell>
          <cell r="BS55">
            <v>52</v>
          </cell>
        </row>
        <row r="56">
          <cell r="F56">
            <v>201</v>
          </cell>
          <cell r="AE56">
            <v>82</v>
          </cell>
          <cell r="AS56">
            <v>29</v>
          </cell>
          <cell r="BG56">
            <v>113</v>
          </cell>
          <cell r="BS56">
            <v>60</v>
          </cell>
        </row>
        <row r="57">
          <cell r="F57">
            <v>181</v>
          </cell>
          <cell r="AE57">
            <v>75</v>
          </cell>
          <cell r="AS57">
            <v>29</v>
          </cell>
          <cell r="BG57">
            <v>103</v>
          </cell>
          <cell r="BS57">
            <v>69</v>
          </cell>
        </row>
        <row r="58">
          <cell r="F58">
            <v>154</v>
          </cell>
          <cell r="AE58">
            <v>64</v>
          </cell>
          <cell r="AS58">
            <v>28</v>
          </cell>
          <cell r="BG58">
            <v>88</v>
          </cell>
          <cell r="BS58">
            <v>54</v>
          </cell>
        </row>
        <row r="59">
          <cell r="F59">
            <v>187</v>
          </cell>
          <cell r="AE59">
            <v>77</v>
          </cell>
          <cell r="AS59">
            <v>24</v>
          </cell>
          <cell r="BG59">
            <v>106</v>
          </cell>
          <cell r="BS59">
            <v>55</v>
          </cell>
        </row>
        <row r="60">
          <cell r="F60">
            <v>191</v>
          </cell>
          <cell r="AE60">
            <v>80</v>
          </cell>
          <cell r="AS60">
            <v>25</v>
          </cell>
          <cell r="BG60">
            <v>109</v>
          </cell>
          <cell r="BS60">
            <v>60</v>
          </cell>
        </row>
        <row r="61">
          <cell r="F61">
            <v>191</v>
          </cell>
          <cell r="AE61">
            <v>80</v>
          </cell>
          <cell r="AS61">
            <v>24</v>
          </cell>
          <cell r="BG61">
            <v>109</v>
          </cell>
          <cell r="BS61">
            <v>67</v>
          </cell>
        </row>
        <row r="62">
          <cell r="F62">
            <v>183</v>
          </cell>
          <cell r="AE62">
            <v>76</v>
          </cell>
          <cell r="AS62">
            <v>22</v>
          </cell>
          <cell r="BG62">
            <v>103</v>
          </cell>
          <cell r="BS62">
            <v>53</v>
          </cell>
        </row>
        <row r="63">
          <cell r="F63">
            <v>190</v>
          </cell>
          <cell r="AE63">
            <v>80</v>
          </cell>
          <cell r="AS63">
            <v>28</v>
          </cell>
          <cell r="BG63">
            <v>108</v>
          </cell>
          <cell r="BS63">
            <v>64</v>
          </cell>
        </row>
        <row r="64">
          <cell r="F64">
            <v>153</v>
          </cell>
          <cell r="AE64">
            <v>64</v>
          </cell>
          <cell r="AS64">
            <v>30</v>
          </cell>
          <cell r="BG64">
            <v>87</v>
          </cell>
          <cell r="BS64">
            <v>53</v>
          </cell>
        </row>
        <row r="65">
          <cell r="F65">
            <v>179</v>
          </cell>
          <cell r="AE65">
            <v>75</v>
          </cell>
          <cell r="AS65">
            <v>27</v>
          </cell>
          <cell r="BG65">
            <v>103</v>
          </cell>
          <cell r="BS65">
            <v>50</v>
          </cell>
        </row>
        <row r="66">
          <cell r="F66">
            <v>195</v>
          </cell>
          <cell r="AE66">
            <v>79</v>
          </cell>
          <cell r="AS66">
            <v>26</v>
          </cell>
          <cell r="BG66">
            <v>114</v>
          </cell>
          <cell r="BS66">
            <v>62</v>
          </cell>
        </row>
        <row r="67">
          <cell r="F67">
            <v>174</v>
          </cell>
          <cell r="AE67">
            <v>74</v>
          </cell>
          <cell r="AS67">
            <v>23</v>
          </cell>
          <cell r="BG67">
            <v>100</v>
          </cell>
          <cell r="BS67">
            <v>62</v>
          </cell>
        </row>
        <row r="68">
          <cell r="F68">
            <v>188</v>
          </cell>
          <cell r="AE68">
            <v>79</v>
          </cell>
          <cell r="AS68">
            <v>26</v>
          </cell>
          <cell r="BG68">
            <v>108</v>
          </cell>
          <cell r="BS68">
            <v>72</v>
          </cell>
        </row>
        <row r="69">
          <cell r="F69">
            <v>202</v>
          </cell>
          <cell r="AE69">
            <v>82</v>
          </cell>
          <cell r="AS69">
            <v>30</v>
          </cell>
          <cell r="BG69">
            <v>112</v>
          </cell>
          <cell r="BS69">
            <v>82</v>
          </cell>
        </row>
        <row r="70">
          <cell r="F70">
            <v>139</v>
          </cell>
          <cell r="AE70">
            <v>58</v>
          </cell>
          <cell r="AS70">
            <v>29</v>
          </cell>
          <cell r="BG70">
            <v>77</v>
          </cell>
          <cell r="BS70">
            <v>68</v>
          </cell>
        </row>
        <row r="71">
          <cell r="F71">
            <v>176</v>
          </cell>
          <cell r="AE71">
            <v>73</v>
          </cell>
          <cell r="AS71">
            <v>26</v>
          </cell>
          <cell r="BG71">
            <v>101</v>
          </cell>
          <cell r="BS71">
            <v>64</v>
          </cell>
        </row>
        <row r="72">
          <cell r="F72">
            <v>182</v>
          </cell>
          <cell r="AE72">
            <v>76</v>
          </cell>
          <cell r="AS72">
            <v>27</v>
          </cell>
          <cell r="BG72">
            <v>104</v>
          </cell>
          <cell r="BS72">
            <v>57</v>
          </cell>
        </row>
        <row r="73">
          <cell r="F73">
            <v>184</v>
          </cell>
          <cell r="AE73">
            <v>77</v>
          </cell>
          <cell r="AS73">
            <v>28</v>
          </cell>
          <cell r="BG73">
            <v>105</v>
          </cell>
          <cell r="BS73">
            <v>63</v>
          </cell>
        </row>
        <row r="74">
          <cell r="F74">
            <v>166</v>
          </cell>
          <cell r="AE74">
            <v>69</v>
          </cell>
          <cell r="AS74">
            <v>20</v>
          </cell>
          <cell r="BG74">
            <v>96</v>
          </cell>
          <cell r="BS74">
            <v>54</v>
          </cell>
        </row>
        <row r="75">
          <cell r="F75">
            <v>169</v>
          </cell>
          <cell r="AE75">
            <v>70</v>
          </cell>
          <cell r="AS75">
            <v>22</v>
          </cell>
          <cell r="BG75">
            <v>96</v>
          </cell>
          <cell r="BS75">
            <v>60</v>
          </cell>
        </row>
        <row r="76">
          <cell r="F76">
            <v>158</v>
          </cell>
          <cell r="AE76">
            <v>66</v>
          </cell>
          <cell r="AS76">
            <v>24</v>
          </cell>
          <cell r="BG76">
            <v>92</v>
          </cell>
          <cell r="BS76">
            <v>54</v>
          </cell>
        </row>
        <row r="77">
          <cell r="F77">
            <v>182</v>
          </cell>
          <cell r="AE77">
            <v>76</v>
          </cell>
          <cell r="AS77">
            <v>24</v>
          </cell>
          <cell r="BG77">
            <v>105</v>
          </cell>
          <cell r="BS77">
            <v>54</v>
          </cell>
        </row>
        <row r="78">
          <cell r="F78">
            <v>170</v>
          </cell>
          <cell r="AE78">
            <v>71</v>
          </cell>
          <cell r="AS78">
            <v>21</v>
          </cell>
          <cell r="BG78">
            <v>97</v>
          </cell>
          <cell r="BS78">
            <v>55</v>
          </cell>
        </row>
        <row r="79">
          <cell r="F79">
            <v>164</v>
          </cell>
          <cell r="AE79">
            <v>70</v>
          </cell>
          <cell r="AS79">
            <v>23</v>
          </cell>
          <cell r="BG79">
            <v>93</v>
          </cell>
          <cell r="BS79">
            <v>58</v>
          </cell>
        </row>
        <row r="80">
          <cell r="F80">
            <v>188</v>
          </cell>
          <cell r="AE80">
            <v>80</v>
          </cell>
          <cell r="AS80">
            <v>24</v>
          </cell>
          <cell r="BG80">
            <v>108</v>
          </cell>
          <cell r="BS80">
            <v>71</v>
          </cell>
        </row>
        <row r="81">
          <cell r="F81">
            <v>198</v>
          </cell>
          <cell r="AE81">
            <v>83</v>
          </cell>
          <cell r="AS81">
            <v>32</v>
          </cell>
          <cell r="BG81">
            <v>113</v>
          </cell>
          <cell r="BS81">
            <v>91</v>
          </cell>
        </row>
        <row r="82">
          <cell r="F82">
            <v>147</v>
          </cell>
          <cell r="AE82">
            <v>63</v>
          </cell>
          <cell r="AS82">
            <v>34</v>
          </cell>
          <cell r="BG82">
            <v>85</v>
          </cell>
          <cell r="BS82">
            <v>77</v>
          </cell>
        </row>
        <row r="83">
          <cell r="F83">
            <v>175</v>
          </cell>
          <cell r="AE83">
            <v>74</v>
          </cell>
          <cell r="AS83">
            <v>30</v>
          </cell>
          <cell r="BG83">
            <v>100</v>
          </cell>
          <cell r="BS83">
            <v>70</v>
          </cell>
        </row>
        <row r="84">
          <cell r="F84">
            <v>187</v>
          </cell>
          <cell r="AE84">
            <v>78</v>
          </cell>
          <cell r="AS84">
            <v>32</v>
          </cell>
          <cell r="BG84">
            <v>106</v>
          </cell>
          <cell r="BS84">
            <v>76</v>
          </cell>
        </row>
        <row r="85">
          <cell r="F85">
            <v>174</v>
          </cell>
          <cell r="AE85">
            <v>73</v>
          </cell>
          <cell r="AS85">
            <v>27</v>
          </cell>
          <cell r="BG85">
            <v>99</v>
          </cell>
          <cell r="BS85">
            <v>82</v>
          </cell>
        </row>
        <row r="86">
          <cell r="F86">
            <v>162</v>
          </cell>
          <cell r="AE86">
            <v>66</v>
          </cell>
          <cell r="AS86">
            <v>18</v>
          </cell>
          <cell r="BG86">
            <v>93</v>
          </cell>
          <cell r="BS86">
            <v>71</v>
          </cell>
        </row>
        <row r="87">
          <cell r="F87">
            <v>169</v>
          </cell>
          <cell r="AE87">
            <v>69</v>
          </cell>
          <cell r="AS87">
            <v>23</v>
          </cell>
          <cell r="BG87">
            <v>97</v>
          </cell>
          <cell r="BS87">
            <v>74</v>
          </cell>
        </row>
        <row r="88">
          <cell r="F88">
            <v>155</v>
          </cell>
          <cell r="AE88">
            <v>64</v>
          </cell>
          <cell r="AS88">
            <v>26</v>
          </cell>
          <cell r="BG88">
            <v>89</v>
          </cell>
          <cell r="BS88">
            <v>54</v>
          </cell>
        </row>
        <row r="89">
          <cell r="F89">
            <v>190</v>
          </cell>
          <cell r="AE89">
            <v>79</v>
          </cell>
          <cell r="AS89">
            <v>29</v>
          </cell>
          <cell r="BG89">
            <v>108</v>
          </cell>
          <cell r="BS89">
            <v>56</v>
          </cell>
        </row>
        <row r="90">
          <cell r="F90">
            <v>181</v>
          </cell>
          <cell r="AE90">
            <v>75</v>
          </cell>
          <cell r="AS90">
            <v>30</v>
          </cell>
          <cell r="BG90">
            <v>104</v>
          </cell>
          <cell r="BS90">
            <v>59</v>
          </cell>
        </row>
        <row r="91">
          <cell r="F91">
            <v>173</v>
          </cell>
          <cell r="AE91">
            <v>71</v>
          </cell>
          <cell r="AS91">
            <v>30</v>
          </cell>
          <cell r="BG91">
            <v>99</v>
          </cell>
          <cell r="BS91">
            <v>65</v>
          </cell>
        </row>
        <row r="92">
          <cell r="F92">
            <v>181</v>
          </cell>
          <cell r="AE92">
            <v>74</v>
          </cell>
          <cell r="AS92">
            <v>30</v>
          </cell>
          <cell r="BG92">
            <v>104</v>
          </cell>
          <cell r="BS92">
            <v>73</v>
          </cell>
        </row>
        <row r="93">
          <cell r="F93">
            <v>179</v>
          </cell>
          <cell r="AE93">
            <v>74</v>
          </cell>
          <cell r="AS93">
            <v>31</v>
          </cell>
          <cell r="BG93">
            <v>102</v>
          </cell>
          <cell r="BS93">
            <v>85</v>
          </cell>
        </row>
        <row r="94">
          <cell r="F94">
            <v>139</v>
          </cell>
          <cell r="AE94">
            <v>58</v>
          </cell>
          <cell r="AS94">
            <v>27</v>
          </cell>
          <cell r="BG94">
            <v>79</v>
          </cell>
          <cell r="BS94">
            <v>68</v>
          </cell>
        </row>
        <row r="95">
          <cell r="F95">
            <v>182</v>
          </cell>
          <cell r="AE95">
            <v>76</v>
          </cell>
          <cell r="AS95">
            <v>27</v>
          </cell>
          <cell r="BG95">
            <v>104</v>
          </cell>
          <cell r="BS95">
            <v>69</v>
          </cell>
        </row>
        <row r="96">
          <cell r="F96">
            <v>170</v>
          </cell>
          <cell r="AE96">
            <v>71</v>
          </cell>
          <cell r="AS96">
            <v>23</v>
          </cell>
          <cell r="BG96">
            <v>97</v>
          </cell>
          <cell r="BS96">
            <v>58</v>
          </cell>
        </row>
        <row r="97">
          <cell r="F97">
            <v>199</v>
          </cell>
          <cell r="AE97">
            <v>81</v>
          </cell>
          <cell r="AS97">
            <v>23</v>
          </cell>
          <cell r="BG97">
            <v>115</v>
          </cell>
          <cell r="BS97">
            <v>74</v>
          </cell>
        </row>
        <row r="98">
          <cell r="F98">
            <v>176</v>
          </cell>
          <cell r="AE98">
            <v>72</v>
          </cell>
          <cell r="AS98">
            <v>18</v>
          </cell>
          <cell r="BG98">
            <v>102</v>
          </cell>
          <cell r="BS98">
            <v>63</v>
          </cell>
        </row>
        <row r="99">
          <cell r="F99">
            <v>180</v>
          </cell>
          <cell r="AE99">
            <v>74</v>
          </cell>
          <cell r="AS99">
            <v>22</v>
          </cell>
          <cell r="BG99">
            <v>103</v>
          </cell>
          <cell r="BS99">
            <v>64</v>
          </cell>
        </row>
        <row r="100">
          <cell r="F100">
            <v>179</v>
          </cell>
          <cell r="AE100">
            <v>76</v>
          </cell>
          <cell r="AS100">
            <v>27</v>
          </cell>
          <cell r="BG100">
            <v>103</v>
          </cell>
          <cell r="BS100">
            <v>58</v>
          </cell>
        </row>
        <row r="101">
          <cell r="F101">
            <v>193</v>
          </cell>
          <cell r="AE101">
            <v>79</v>
          </cell>
          <cell r="AS101">
            <v>21</v>
          </cell>
          <cell r="BG101">
            <v>111</v>
          </cell>
          <cell r="BS101">
            <v>50</v>
          </cell>
        </row>
        <row r="102">
          <cell r="F102">
            <v>193</v>
          </cell>
          <cell r="AE102">
            <v>80</v>
          </cell>
          <cell r="AS102">
            <v>21</v>
          </cell>
          <cell r="BG102">
            <v>110</v>
          </cell>
          <cell r="BS102">
            <v>48</v>
          </cell>
        </row>
        <row r="103">
          <cell r="F103">
            <v>191</v>
          </cell>
          <cell r="AE103">
            <v>79</v>
          </cell>
          <cell r="AS103">
            <v>21</v>
          </cell>
          <cell r="BG103">
            <v>111</v>
          </cell>
          <cell r="BS103">
            <v>61</v>
          </cell>
        </row>
        <row r="104">
          <cell r="F104">
            <v>203</v>
          </cell>
          <cell r="AE104">
            <v>84</v>
          </cell>
          <cell r="AS104">
            <v>24</v>
          </cell>
          <cell r="BG104">
            <v>117</v>
          </cell>
          <cell r="BS104">
            <v>73</v>
          </cell>
        </row>
        <row r="105">
          <cell r="F105">
            <v>211</v>
          </cell>
          <cell r="AE105">
            <v>88</v>
          </cell>
          <cell r="AS105">
            <v>32</v>
          </cell>
          <cell r="BG105">
            <v>122</v>
          </cell>
          <cell r="BS105">
            <v>87</v>
          </cell>
        </row>
        <row r="106">
          <cell r="F106">
            <v>149</v>
          </cell>
          <cell r="AE106">
            <v>62</v>
          </cell>
          <cell r="AS106">
            <v>28</v>
          </cell>
          <cell r="BG106">
            <v>90</v>
          </cell>
          <cell r="BS106">
            <v>74</v>
          </cell>
        </row>
        <row r="107">
          <cell r="F107">
            <v>200</v>
          </cell>
          <cell r="AE107">
            <v>83</v>
          </cell>
          <cell r="AS107">
            <v>34</v>
          </cell>
          <cell r="BG107">
            <v>116</v>
          </cell>
          <cell r="BS107">
            <v>80</v>
          </cell>
        </row>
        <row r="108">
          <cell r="F108">
            <v>188</v>
          </cell>
          <cell r="AE108">
            <v>78</v>
          </cell>
          <cell r="AS108">
            <v>24</v>
          </cell>
          <cell r="BG108">
            <v>111</v>
          </cell>
          <cell r="BS108">
            <v>80</v>
          </cell>
        </row>
        <row r="109">
          <cell r="F109">
            <v>209</v>
          </cell>
          <cell r="AE109">
            <v>86</v>
          </cell>
          <cell r="AS109">
            <v>25</v>
          </cell>
          <cell r="BG109">
            <v>124</v>
          </cell>
          <cell r="BS109">
            <v>75</v>
          </cell>
        </row>
        <row r="110">
          <cell r="F110">
            <v>187</v>
          </cell>
          <cell r="AE110">
            <v>77</v>
          </cell>
          <cell r="AS110">
            <v>25</v>
          </cell>
          <cell r="BG110">
            <v>112</v>
          </cell>
          <cell r="BS110">
            <v>56</v>
          </cell>
        </row>
        <row r="111">
          <cell r="F111">
            <v>177</v>
          </cell>
          <cell r="AE111">
            <v>73</v>
          </cell>
          <cell r="AS111">
            <v>27</v>
          </cell>
          <cell r="BG111">
            <v>106</v>
          </cell>
          <cell r="BS111">
            <v>52</v>
          </cell>
        </row>
        <row r="112">
          <cell r="F112">
            <v>161</v>
          </cell>
          <cell r="AE112">
            <v>66</v>
          </cell>
          <cell r="AS112">
            <v>28</v>
          </cell>
          <cell r="BG112">
            <v>92</v>
          </cell>
          <cell r="BS112">
            <v>42</v>
          </cell>
        </row>
        <row r="113">
          <cell r="F113">
            <v>190</v>
          </cell>
          <cell r="AE113">
            <v>79</v>
          </cell>
          <cell r="AS113">
            <v>28</v>
          </cell>
          <cell r="BG113">
            <v>109</v>
          </cell>
          <cell r="BS113">
            <v>39</v>
          </cell>
        </row>
        <row r="114">
          <cell r="F114">
            <v>196</v>
          </cell>
          <cell r="AE114">
            <v>81</v>
          </cell>
          <cell r="AS114">
            <v>25</v>
          </cell>
          <cell r="BG114">
            <v>112</v>
          </cell>
          <cell r="BS114">
            <v>44</v>
          </cell>
        </row>
        <row r="115">
          <cell r="F115">
            <v>177</v>
          </cell>
          <cell r="AE115">
            <v>72</v>
          </cell>
          <cell r="AS115">
            <v>25</v>
          </cell>
          <cell r="BG115">
            <v>101</v>
          </cell>
          <cell r="BS115">
            <v>52</v>
          </cell>
        </row>
        <row r="116">
          <cell r="F116">
            <v>199</v>
          </cell>
          <cell r="AE116">
            <v>82</v>
          </cell>
          <cell r="AS116">
            <v>25</v>
          </cell>
          <cell r="BG116">
            <v>114</v>
          </cell>
          <cell r="BS116">
            <v>59</v>
          </cell>
        </row>
        <row r="117">
          <cell r="F117">
            <v>210</v>
          </cell>
          <cell r="AE117">
            <v>87</v>
          </cell>
          <cell r="AS117">
            <v>30</v>
          </cell>
          <cell r="BG117">
            <v>121</v>
          </cell>
          <cell r="BS117">
            <v>86</v>
          </cell>
        </row>
        <row r="118">
          <cell r="F118">
            <v>143</v>
          </cell>
          <cell r="AE118">
            <v>59</v>
          </cell>
          <cell r="AS118">
            <v>24</v>
          </cell>
          <cell r="BG118">
            <v>81</v>
          </cell>
          <cell r="BS118">
            <v>71</v>
          </cell>
        </row>
        <row r="119">
          <cell r="F119">
            <v>203</v>
          </cell>
          <cell r="AE119">
            <v>84</v>
          </cell>
          <cell r="AS119">
            <v>30</v>
          </cell>
          <cell r="BG119">
            <v>116</v>
          </cell>
          <cell r="BS119">
            <v>77</v>
          </cell>
        </row>
        <row r="120">
          <cell r="F120">
            <v>193</v>
          </cell>
          <cell r="AE120">
            <v>79</v>
          </cell>
          <cell r="AS120">
            <v>30</v>
          </cell>
          <cell r="BG120">
            <v>112</v>
          </cell>
          <cell r="BS120">
            <v>86</v>
          </cell>
        </row>
        <row r="121">
          <cell r="F121">
            <v>208</v>
          </cell>
          <cell r="AE121">
            <v>87</v>
          </cell>
          <cell r="AS121">
            <v>30</v>
          </cell>
          <cell r="BG121">
            <v>119</v>
          </cell>
          <cell r="BS121">
            <v>91</v>
          </cell>
        </row>
        <row r="122">
          <cell r="F122">
            <v>196</v>
          </cell>
          <cell r="AE122">
            <v>82</v>
          </cell>
          <cell r="AS122">
            <v>26</v>
          </cell>
          <cell r="BG122">
            <v>110</v>
          </cell>
          <cell r="BS122">
            <v>83</v>
          </cell>
        </row>
        <row r="123">
          <cell r="F123">
            <v>180</v>
          </cell>
          <cell r="AE123">
            <v>76</v>
          </cell>
          <cell r="AS123">
            <v>27</v>
          </cell>
          <cell r="BG123">
            <v>99</v>
          </cell>
          <cell r="BS123">
            <v>80</v>
          </cell>
        </row>
        <row r="124">
          <cell r="F124">
            <v>165</v>
          </cell>
          <cell r="AE124">
            <v>70</v>
          </cell>
          <cell r="AS124">
            <v>31</v>
          </cell>
          <cell r="BG124">
            <v>91</v>
          </cell>
          <cell r="BS124">
            <v>64</v>
          </cell>
        </row>
        <row r="125">
          <cell r="F125">
            <v>201</v>
          </cell>
          <cell r="AE125">
            <v>86</v>
          </cell>
          <cell r="AS125">
            <v>28</v>
          </cell>
          <cell r="BG125">
            <v>111</v>
          </cell>
          <cell r="BS125">
            <v>59</v>
          </cell>
        </row>
        <row r="126">
          <cell r="F126">
            <v>211</v>
          </cell>
          <cell r="AE126">
            <v>90</v>
          </cell>
          <cell r="AS126">
            <v>29</v>
          </cell>
          <cell r="BG126">
            <v>116</v>
          </cell>
          <cell r="BS126">
            <v>66</v>
          </cell>
        </row>
        <row r="127">
          <cell r="F127">
            <v>178</v>
          </cell>
          <cell r="AE127">
            <v>76</v>
          </cell>
          <cell r="AS127">
            <v>24</v>
          </cell>
          <cell r="BG127">
            <v>98</v>
          </cell>
          <cell r="BS127">
            <v>70</v>
          </cell>
        </row>
        <row r="128">
          <cell r="F128">
            <v>193</v>
          </cell>
          <cell r="AE128">
            <v>82</v>
          </cell>
          <cell r="AS128">
            <v>25</v>
          </cell>
          <cell r="BG128">
            <v>106</v>
          </cell>
          <cell r="BS128">
            <v>75</v>
          </cell>
        </row>
        <row r="129">
          <cell r="F129">
            <v>213</v>
          </cell>
          <cell r="AE129">
            <v>91</v>
          </cell>
          <cell r="AS129">
            <v>30</v>
          </cell>
          <cell r="BG129">
            <v>117</v>
          </cell>
          <cell r="BS129">
            <v>83</v>
          </cell>
        </row>
        <row r="130">
          <cell r="F130">
            <v>153</v>
          </cell>
          <cell r="AE130">
            <v>66</v>
          </cell>
          <cell r="AS130">
            <v>26</v>
          </cell>
          <cell r="BG130">
            <v>84</v>
          </cell>
          <cell r="BS130">
            <v>68</v>
          </cell>
        </row>
        <row r="131">
          <cell r="F131">
            <v>200</v>
          </cell>
          <cell r="AE131">
            <v>86</v>
          </cell>
          <cell r="AS131">
            <v>27</v>
          </cell>
          <cell r="BG131">
            <v>110</v>
          </cell>
          <cell r="BS131">
            <v>79</v>
          </cell>
        </row>
        <row r="132">
          <cell r="F132">
            <v>196</v>
          </cell>
          <cell r="AE132">
            <v>85</v>
          </cell>
          <cell r="AS132">
            <v>29</v>
          </cell>
          <cell r="BG132">
            <v>106</v>
          </cell>
          <cell r="BS132">
            <v>84</v>
          </cell>
        </row>
        <row r="133">
          <cell r="F133">
            <v>199</v>
          </cell>
          <cell r="AE133">
            <v>86</v>
          </cell>
          <cell r="AS133">
            <v>33</v>
          </cell>
          <cell r="BG133">
            <v>109</v>
          </cell>
          <cell r="BS133">
            <v>86</v>
          </cell>
        </row>
        <row r="134">
          <cell r="F134">
            <v>184</v>
          </cell>
          <cell r="AE134">
            <v>80</v>
          </cell>
          <cell r="AS134">
            <v>28</v>
          </cell>
          <cell r="BG134">
            <v>102</v>
          </cell>
          <cell r="BS134">
            <v>70</v>
          </cell>
        </row>
        <row r="135">
          <cell r="F135">
            <v>181</v>
          </cell>
          <cell r="AE135">
            <v>79</v>
          </cell>
          <cell r="AS135">
            <v>35</v>
          </cell>
          <cell r="BG135">
            <v>101</v>
          </cell>
          <cell r="BS135">
            <v>65</v>
          </cell>
        </row>
        <row r="136">
          <cell r="F136">
            <v>140</v>
          </cell>
          <cell r="AE136">
            <v>61</v>
          </cell>
          <cell r="AS136">
            <v>33</v>
          </cell>
          <cell r="BG136">
            <v>78</v>
          </cell>
          <cell r="BS136">
            <v>46</v>
          </cell>
        </row>
        <row r="137">
          <cell r="F137">
            <v>196</v>
          </cell>
          <cell r="AE137">
            <v>85</v>
          </cell>
          <cell r="AS137">
            <v>34</v>
          </cell>
          <cell r="BG137">
            <v>109</v>
          </cell>
          <cell r="BS137">
            <v>39</v>
          </cell>
        </row>
        <row r="138">
          <cell r="F138">
            <v>205</v>
          </cell>
          <cell r="AE138">
            <v>90</v>
          </cell>
          <cell r="AS138">
            <v>37</v>
          </cell>
          <cell r="BG138">
            <v>114</v>
          </cell>
          <cell r="BS138">
            <v>48</v>
          </cell>
        </row>
        <row r="139">
          <cell r="F139">
            <v>177</v>
          </cell>
          <cell r="AE139">
            <v>78</v>
          </cell>
          <cell r="AS139">
            <v>39</v>
          </cell>
          <cell r="BG139">
            <v>99</v>
          </cell>
          <cell r="BS139">
            <v>50</v>
          </cell>
        </row>
        <row r="140">
          <cell r="F140">
            <v>178</v>
          </cell>
          <cell r="AE140">
            <v>78</v>
          </cell>
          <cell r="AS140">
            <v>39</v>
          </cell>
          <cell r="BG140">
            <v>100</v>
          </cell>
          <cell r="BS140">
            <v>50</v>
          </cell>
        </row>
        <row r="141">
          <cell r="F141">
            <v>180</v>
          </cell>
          <cell r="AE141">
            <v>77</v>
          </cell>
          <cell r="AS141">
            <v>36</v>
          </cell>
          <cell r="BG141">
            <v>101</v>
          </cell>
          <cell r="BS141">
            <v>69</v>
          </cell>
        </row>
        <row r="142">
          <cell r="F142">
            <v>149</v>
          </cell>
          <cell r="AE142">
            <v>65</v>
          </cell>
          <cell r="AS142">
            <v>33</v>
          </cell>
          <cell r="BG142">
            <v>83</v>
          </cell>
          <cell r="BS142">
            <v>69</v>
          </cell>
        </row>
        <row r="143">
          <cell r="F143">
            <v>189</v>
          </cell>
          <cell r="AE143">
            <v>83</v>
          </cell>
          <cell r="AS143">
            <v>32</v>
          </cell>
          <cell r="BG143">
            <v>105</v>
          </cell>
          <cell r="BS143">
            <v>83</v>
          </cell>
        </row>
        <row r="144">
          <cell r="F144">
            <v>190</v>
          </cell>
          <cell r="AE144">
            <v>82</v>
          </cell>
          <cell r="AS144">
            <v>33</v>
          </cell>
          <cell r="BG144">
            <v>108</v>
          </cell>
          <cell r="BS144">
            <v>94</v>
          </cell>
        </row>
        <row r="145">
          <cell r="F145">
            <v>199</v>
          </cell>
          <cell r="AE145">
            <v>84</v>
          </cell>
          <cell r="AS145">
            <v>31</v>
          </cell>
          <cell r="BG145">
            <v>111</v>
          </cell>
          <cell r="BS145">
            <v>103</v>
          </cell>
        </row>
        <row r="146">
          <cell r="F146">
            <v>192</v>
          </cell>
          <cell r="AE146">
            <v>81</v>
          </cell>
          <cell r="AS146">
            <v>20</v>
          </cell>
          <cell r="BG146">
            <v>107</v>
          </cell>
          <cell r="BS146">
            <v>86</v>
          </cell>
        </row>
        <row r="147">
          <cell r="F147">
            <v>180</v>
          </cell>
          <cell r="AE147">
            <v>77</v>
          </cell>
          <cell r="AS147">
            <v>25</v>
          </cell>
          <cell r="BG147">
            <v>101</v>
          </cell>
          <cell r="BS147">
            <v>108</v>
          </cell>
        </row>
        <row r="148">
          <cell r="F148">
            <v>168</v>
          </cell>
          <cell r="AE148">
            <v>70</v>
          </cell>
          <cell r="AS148">
            <v>21</v>
          </cell>
          <cell r="BG148">
            <v>94</v>
          </cell>
          <cell r="BS148">
            <v>103</v>
          </cell>
        </row>
        <row r="149">
          <cell r="F149">
            <v>197</v>
          </cell>
          <cell r="AE149">
            <v>83</v>
          </cell>
          <cell r="AS149">
            <v>18</v>
          </cell>
          <cell r="BG149">
            <v>111</v>
          </cell>
          <cell r="BS149">
            <v>97</v>
          </cell>
        </row>
        <row r="150">
          <cell r="F150">
            <v>213</v>
          </cell>
          <cell r="AE150">
            <v>90</v>
          </cell>
          <cell r="AS150">
            <v>21</v>
          </cell>
          <cell r="BG150">
            <v>119</v>
          </cell>
          <cell r="BS150">
            <v>117</v>
          </cell>
        </row>
        <row r="151">
          <cell r="F151">
            <v>181</v>
          </cell>
          <cell r="AE151">
            <v>77</v>
          </cell>
          <cell r="AS151">
            <v>26</v>
          </cell>
          <cell r="BG151">
            <v>102</v>
          </cell>
          <cell r="BS151">
            <v>114</v>
          </cell>
        </row>
        <row r="152">
          <cell r="F152">
            <v>187</v>
          </cell>
          <cell r="AE152">
            <v>79</v>
          </cell>
          <cell r="AS152">
            <v>28</v>
          </cell>
          <cell r="BG152">
            <v>105</v>
          </cell>
          <cell r="BS152">
            <v>98</v>
          </cell>
        </row>
        <row r="153">
          <cell r="F153">
            <v>198</v>
          </cell>
          <cell r="AE153">
            <v>85</v>
          </cell>
          <cell r="AS153">
            <v>35</v>
          </cell>
          <cell r="BG153">
            <v>110</v>
          </cell>
          <cell r="BS153">
            <v>103</v>
          </cell>
        </row>
        <row r="154">
          <cell r="F154">
            <v>141</v>
          </cell>
          <cell r="AE154">
            <v>60</v>
          </cell>
          <cell r="AS154">
            <v>31</v>
          </cell>
          <cell r="BG154">
            <v>81</v>
          </cell>
          <cell r="BS154">
            <v>82</v>
          </cell>
        </row>
        <row r="155">
          <cell r="F155">
            <v>177</v>
          </cell>
          <cell r="AE155">
            <v>76</v>
          </cell>
          <cell r="AS155">
            <v>32</v>
          </cell>
          <cell r="BG155">
            <v>102</v>
          </cell>
          <cell r="BS155">
            <v>65</v>
          </cell>
        </row>
        <row r="156">
          <cell r="F156">
            <v>192</v>
          </cell>
          <cell r="AE156">
            <v>82</v>
          </cell>
          <cell r="AS156">
            <v>35</v>
          </cell>
          <cell r="BG156">
            <v>110</v>
          </cell>
          <cell r="BS156">
            <v>59</v>
          </cell>
        </row>
        <row r="157">
          <cell r="F157">
            <v>209</v>
          </cell>
          <cell r="AE157">
            <v>89</v>
          </cell>
          <cell r="AS157">
            <v>39</v>
          </cell>
          <cell r="BG157">
            <v>119</v>
          </cell>
          <cell r="BS157">
            <v>65</v>
          </cell>
        </row>
        <row r="158">
          <cell r="F158">
            <v>195</v>
          </cell>
          <cell r="AE158">
            <v>82</v>
          </cell>
          <cell r="AS158">
            <v>39</v>
          </cell>
          <cell r="BG158">
            <v>108</v>
          </cell>
          <cell r="BS158">
            <v>57</v>
          </cell>
        </row>
        <row r="159">
          <cell r="F159">
            <v>160</v>
          </cell>
          <cell r="AE159">
            <v>68</v>
          </cell>
          <cell r="AS159">
            <v>43</v>
          </cell>
          <cell r="BG159">
            <v>89</v>
          </cell>
          <cell r="BS159">
            <v>45</v>
          </cell>
        </row>
        <row r="160">
          <cell r="F160">
            <v>153</v>
          </cell>
          <cell r="AE160">
            <v>65</v>
          </cell>
          <cell r="AS160">
            <v>38</v>
          </cell>
          <cell r="BG160">
            <v>85</v>
          </cell>
          <cell r="BS160">
            <v>39</v>
          </cell>
        </row>
        <row r="161">
          <cell r="F161">
            <v>180</v>
          </cell>
          <cell r="AE161">
            <v>77</v>
          </cell>
          <cell r="AS161">
            <v>36</v>
          </cell>
          <cell r="BG161">
            <v>101</v>
          </cell>
          <cell r="BS161">
            <v>43</v>
          </cell>
        </row>
        <row r="162">
          <cell r="F162">
            <v>198</v>
          </cell>
          <cell r="AE162">
            <v>86</v>
          </cell>
          <cell r="AS162">
            <v>39</v>
          </cell>
          <cell r="BG162">
            <v>110</v>
          </cell>
          <cell r="BS162">
            <v>53</v>
          </cell>
        </row>
        <row r="163">
          <cell r="F163">
            <v>168</v>
          </cell>
          <cell r="AE163">
            <v>73</v>
          </cell>
          <cell r="AS163">
            <v>35</v>
          </cell>
          <cell r="BG163">
            <v>92</v>
          </cell>
          <cell r="BS163">
            <v>59</v>
          </cell>
        </row>
        <row r="164">
          <cell r="F164">
            <v>193</v>
          </cell>
          <cell r="AE164">
            <v>83</v>
          </cell>
          <cell r="AS164">
            <v>37</v>
          </cell>
          <cell r="BG164">
            <v>107</v>
          </cell>
          <cell r="BS164">
            <v>56</v>
          </cell>
        </row>
        <row r="165">
          <cell r="F165">
            <v>189</v>
          </cell>
          <cell r="AE165">
            <v>80</v>
          </cell>
          <cell r="AS165">
            <v>36</v>
          </cell>
          <cell r="BG165">
            <v>104</v>
          </cell>
          <cell r="BS165">
            <v>71</v>
          </cell>
        </row>
        <row r="166">
          <cell r="F166">
            <v>153</v>
          </cell>
          <cell r="AE166">
            <v>65</v>
          </cell>
          <cell r="AS166">
            <v>31</v>
          </cell>
          <cell r="BG166">
            <v>84</v>
          </cell>
          <cell r="BS166">
            <v>67</v>
          </cell>
        </row>
        <row r="167">
          <cell r="F167">
            <v>190</v>
          </cell>
          <cell r="AE167">
            <v>82</v>
          </cell>
          <cell r="AS167">
            <v>35</v>
          </cell>
          <cell r="BG167">
            <v>106</v>
          </cell>
          <cell r="BS167">
            <v>64</v>
          </cell>
        </row>
        <row r="168">
          <cell r="F168">
            <v>192</v>
          </cell>
          <cell r="AE168">
            <v>83</v>
          </cell>
          <cell r="AS168">
            <v>34</v>
          </cell>
          <cell r="BG168">
            <v>107</v>
          </cell>
          <cell r="BS168">
            <v>64</v>
          </cell>
        </row>
        <row r="169">
          <cell r="F169">
            <v>199</v>
          </cell>
          <cell r="AE169">
            <v>86</v>
          </cell>
          <cell r="AS169">
            <v>34</v>
          </cell>
          <cell r="BG169">
            <v>110</v>
          </cell>
          <cell r="BS169">
            <v>67</v>
          </cell>
        </row>
        <row r="170">
          <cell r="F170">
            <v>191</v>
          </cell>
          <cell r="AE170">
            <v>81</v>
          </cell>
          <cell r="AS170">
            <v>30</v>
          </cell>
          <cell r="BG170">
            <v>105</v>
          </cell>
          <cell r="BS170">
            <v>52</v>
          </cell>
        </row>
        <row r="171">
          <cell r="F171">
            <v>185</v>
          </cell>
          <cell r="AE171">
            <v>80</v>
          </cell>
          <cell r="AS171">
            <v>39</v>
          </cell>
          <cell r="BG171">
            <v>101</v>
          </cell>
          <cell r="BS171">
            <v>50</v>
          </cell>
        </row>
        <row r="172">
          <cell r="F172">
            <v>150</v>
          </cell>
          <cell r="AE172">
            <v>64</v>
          </cell>
          <cell r="AS172">
            <v>31</v>
          </cell>
          <cell r="BG172">
            <v>83</v>
          </cell>
          <cell r="BS172">
            <v>43</v>
          </cell>
        </row>
        <row r="173">
          <cell r="F173">
            <v>206</v>
          </cell>
          <cell r="AE173">
            <v>89</v>
          </cell>
          <cell r="AS173">
            <v>33</v>
          </cell>
          <cell r="BG173">
            <v>115</v>
          </cell>
          <cell r="BS173">
            <v>49</v>
          </cell>
        </row>
        <row r="174">
          <cell r="F174">
            <v>201</v>
          </cell>
          <cell r="AE174">
            <v>87</v>
          </cell>
          <cell r="AS174">
            <v>31</v>
          </cell>
          <cell r="BG174">
            <v>112</v>
          </cell>
          <cell r="BS174">
            <v>56</v>
          </cell>
        </row>
        <row r="175">
          <cell r="F175">
            <v>182</v>
          </cell>
          <cell r="AE175">
            <v>79</v>
          </cell>
          <cell r="AS175">
            <v>30</v>
          </cell>
          <cell r="BG175">
            <v>100</v>
          </cell>
          <cell r="BS175">
            <v>58</v>
          </cell>
        </row>
        <row r="176">
          <cell r="F176">
            <v>195</v>
          </cell>
          <cell r="AE176">
            <v>84</v>
          </cell>
          <cell r="AS176">
            <v>31</v>
          </cell>
          <cell r="BG176">
            <v>109</v>
          </cell>
          <cell r="BS176">
            <v>60</v>
          </cell>
        </row>
        <row r="177">
          <cell r="F177">
            <v>220</v>
          </cell>
          <cell r="AE177">
            <v>96</v>
          </cell>
          <cell r="AS177">
            <v>37</v>
          </cell>
          <cell r="BG177">
            <v>121</v>
          </cell>
          <cell r="BS177">
            <v>78</v>
          </cell>
        </row>
        <row r="178">
          <cell r="F178">
            <v>147</v>
          </cell>
          <cell r="AE178">
            <v>65</v>
          </cell>
          <cell r="AS178">
            <v>30</v>
          </cell>
          <cell r="BG178">
            <v>82</v>
          </cell>
          <cell r="BS178">
            <v>60</v>
          </cell>
        </row>
        <row r="179">
          <cell r="F179">
            <v>209</v>
          </cell>
          <cell r="AE179">
            <v>91</v>
          </cell>
          <cell r="AS179">
            <v>36</v>
          </cell>
          <cell r="BG179">
            <v>115</v>
          </cell>
          <cell r="BS179">
            <v>67</v>
          </cell>
        </row>
        <row r="180">
          <cell r="F180">
            <v>195</v>
          </cell>
          <cell r="AE180">
            <v>84</v>
          </cell>
          <cell r="AS180">
            <v>37</v>
          </cell>
          <cell r="BG180">
            <v>106</v>
          </cell>
          <cell r="BS180">
            <v>74</v>
          </cell>
        </row>
        <row r="181">
          <cell r="F181">
            <v>214</v>
          </cell>
          <cell r="AE181">
            <v>91</v>
          </cell>
          <cell r="AS181">
            <v>38</v>
          </cell>
          <cell r="BG181">
            <v>117</v>
          </cell>
          <cell r="BS181">
            <v>79</v>
          </cell>
        </row>
        <row r="182">
          <cell r="F182">
            <v>192</v>
          </cell>
          <cell r="AE182">
            <v>82</v>
          </cell>
          <cell r="AS182">
            <v>25</v>
          </cell>
          <cell r="BG182">
            <v>106</v>
          </cell>
          <cell r="BS182">
            <v>60</v>
          </cell>
        </row>
        <row r="183">
          <cell r="F183">
            <v>186</v>
          </cell>
          <cell r="AE183">
            <v>80</v>
          </cell>
          <cell r="AS183">
            <v>28</v>
          </cell>
          <cell r="BG183">
            <v>102</v>
          </cell>
          <cell r="BS183">
            <v>61</v>
          </cell>
        </row>
        <row r="184">
          <cell r="F184">
            <v>180</v>
          </cell>
          <cell r="AE184">
            <v>78</v>
          </cell>
          <cell r="AS184">
            <v>29</v>
          </cell>
          <cell r="BG184">
            <v>99</v>
          </cell>
          <cell r="BS184">
            <v>62</v>
          </cell>
        </row>
        <row r="185">
          <cell r="F185">
            <v>181</v>
          </cell>
          <cell r="AE185">
            <v>79</v>
          </cell>
          <cell r="AS185">
            <v>23</v>
          </cell>
          <cell r="BG185">
            <v>100</v>
          </cell>
          <cell r="BS185">
            <v>55</v>
          </cell>
        </row>
        <row r="186">
          <cell r="F186">
            <v>227</v>
          </cell>
          <cell r="AE186">
            <v>99</v>
          </cell>
          <cell r="AS186">
            <v>25</v>
          </cell>
          <cell r="BG186">
            <v>125</v>
          </cell>
          <cell r="BS186">
            <v>71</v>
          </cell>
        </row>
        <row r="187">
          <cell r="F187">
            <v>197</v>
          </cell>
          <cell r="AE187">
            <v>86</v>
          </cell>
          <cell r="AS187">
            <v>28</v>
          </cell>
          <cell r="BG187">
            <v>109</v>
          </cell>
          <cell r="BS187">
            <v>76</v>
          </cell>
        </row>
        <row r="188">
          <cell r="F188">
            <v>220</v>
          </cell>
          <cell r="AE188">
            <v>96</v>
          </cell>
          <cell r="AS188">
            <v>36</v>
          </cell>
          <cell r="BG188">
            <v>122</v>
          </cell>
          <cell r="BS188">
            <v>90</v>
          </cell>
        </row>
        <row r="189">
          <cell r="F189">
            <v>199</v>
          </cell>
          <cell r="AE189">
            <v>87</v>
          </cell>
          <cell r="AS189">
            <v>38</v>
          </cell>
          <cell r="BG189">
            <v>110</v>
          </cell>
          <cell r="BS189">
            <v>104</v>
          </cell>
        </row>
        <row r="190">
          <cell r="F190">
            <v>155</v>
          </cell>
          <cell r="AE190">
            <v>68</v>
          </cell>
          <cell r="AS190">
            <v>31</v>
          </cell>
          <cell r="BG190">
            <v>86</v>
          </cell>
          <cell r="BS190">
            <v>92</v>
          </cell>
        </row>
        <row r="191">
          <cell r="F191">
            <v>196</v>
          </cell>
          <cell r="AE191">
            <v>85</v>
          </cell>
          <cell r="AS191">
            <v>30</v>
          </cell>
          <cell r="BG191">
            <v>108</v>
          </cell>
          <cell r="BS191">
            <v>76</v>
          </cell>
        </row>
        <row r="192">
          <cell r="F192">
            <v>201</v>
          </cell>
          <cell r="AE192">
            <v>88</v>
          </cell>
          <cell r="AS192">
            <v>32</v>
          </cell>
          <cell r="BG192">
            <v>111</v>
          </cell>
          <cell r="BS192">
            <v>95</v>
          </cell>
        </row>
        <row r="193">
          <cell r="F193">
            <v>217</v>
          </cell>
          <cell r="AE193">
            <v>97</v>
          </cell>
          <cell r="AS193">
            <v>35</v>
          </cell>
          <cell r="BG193">
            <v>120</v>
          </cell>
          <cell r="BS193">
            <v>108</v>
          </cell>
        </row>
        <row r="194">
          <cell r="F194">
            <v>188</v>
          </cell>
          <cell r="AE194">
            <v>83</v>
          </cell>
          <cell r="AS194">
            <v>24</v>
          </cell>
          <cell r="BG194">
            <v>103</v>
          </cell>
          <cell r="BS194">
            <v>89</v>
          </cell>
        </row>
        <row r="195">
          <cell r="F195">
            <v>186</v>
          </cell>
          <cell r="AE195">
            <v>83</v>
          </cell>
          <cell r="AS195">
            <v>30</v>
          </cell>
          <cell r="BG195">
            <v>102</v>
          </cell>
          <cell r="BS195">
            <v>85</v>
          </cell>
        </row>
        <row r="196">
          <cell r="F196">
            <v>174</v>
          </cell>
          <cell r="AE196">
            <v>77</v>
          </cell>
          <cell r="AS196">
            <v>31</v>
          </cell>
          <cell r="BG196">
            <v>95</v>
          </cell>
          <cell r="BS196">
            <v>72</v>
          </cell>
        </row>
        <row r="197">
          <cell r="F197">
            <v>200</v>
          </cell>
          <cell r="AE197">
            <v>89</v>
          </cell>
          <cell r="AS197">
            <v>29</v>
          </cell>
          <cell r="BG197">
            <v>110</v>
          </cell>
          <cell r="BS197">
            <v>60</v>
          </cell>
        </row>
        <row r="198">
          <cell r="F198">
            <v>214</v>
          </cell>
          <cell r="AE198">
            <v>96</v>
          </cell>
          <cell r="AS198">
            <v>25</v>
          </cell>
          <cell r="BG198">
            <v>118</v>
          </cell>
          <cell r="BS198">
            <v>69</v>
          </cell>
        </row>
        <row r="199">
          <cell r="F199">
            <v>197</v>
          </cell>
          <cell r="AE199">
            <v>88</v>
          </cell>
          <cell r="AS199">
            <v>26</v>
          </cell>
          <cell r="BG199">
            <v>107</v>
          </cell>
          <cell r="BS199">
            <v>67</v>
          </cell>
        </row>
        <row r="200">
          <cell r="F200">
            <v>216</v>
          </cell>
          <cell r="AE200">
            <v>97</v>
          </cell>
          <cell r="AS200">
            <v>34</v>
          </cell>
          <cell r="BG200">
            <v>118</v>
          </cell>
          <cell r="BS200">
            <v>61</v>
          </cell>
        </row>
        <row r="201">
          <cell r="F201">
            <v>207</v>
          </cell>
          <cell r="AE201">
            <v>92</v>
          </cell>
          <cell r="AS201">
            <v>40</v>
          </cell>
          <cell r="BG201">
            <v>113</v>
          </cell>
          <cell r="BS201">
            <v>70</v>
          </cell>
        </row>
        <row r="202">
          <cell r="F202">
            <v>164</v>
          </cell>
          <cell r="AE202">
            <v>74</v>
          </cell>
          <cell r="AS202">
            <v>33</v>
          </cell>
          <cell r="BG202">
            <v>89</v>
          </cell>
          <cell r="BS202">
            <v>57</v>
          </cell>
        </row>
        <row r="203">
          <cell r="F203">
            <v>202</v>
          </cell>
          <cell r="AE203">
            <v>90</v>
          </cell>
          <cell r="AS203">
            <v>30</v>
          </cell>
          <cell r="BG203">
            <v>111</v>
          </cell>
          <cell r="BS203">
            <v>52</v>
          </cell>
        </row>
        <row r="204">
          <cell r="F204">
            <v>204</v>
          </cell>
          <cell r="AE204">
            <v>88</v>
          </cell>
          <cell r="AS204">
            <v>31</v>
          </cell>
          <cell r="BG204">
            <v>113</v>
          </cell>
          <cell r="BS204">
            <v>47</v>
          </cell>
        </row>
        <row r="205">
          <cell r="F205">
            <v>231</v>
          </cell>
          <cell r="AE205">
            <v>100</v>
          </cell>
          <cell r="AS205">
            <v>35</v>
          </cell>
          <cell r="BG205">
            <v>130</v>
          </cell>
          <cell r="BS205">
            <v>58</v>
          </cell>
        </row>
        <row r="206">
          <cell r="F206">
            <v>211</v>
          </cell>
          <cell r="AE206">
            <v>92</v>
          </cell>
          <cell r="AS206">
            <v>28</v>
          </cell>
          <cell r="BG206">
            <v>120</v>
          </cell>
          <cell r="BS206">
            <v>60</v>
          </cell>
        </row>
        <row r="207">
          <cell r="F207">
            <v>186</v>
          </cell>
          <cell r="AE207">
            <v>81</v>
          </cell>
          <cell r="AS207">
            <v>37</v>
          </cell>
          <cell r="BG207">
            <v>104</v>
          </cell>
          <cell r="BS207">
            <v>64</v>
          </cell>
        </row>
        <row r="208">
          <cell r="F208">
            <v>180</v>
          </cell>
          <cell r="AE208">
            <v>77</v>
          </cell>
          <cell r="AS208">
            <v>34</v>
          </cell>
          <cell r="BG208">
            <v>100</v>
          </cell>
          <cell r="BS208">
            <v>56</v>
          </cell>
        </row>
        <row r="209">
          <cell r="F209">
            <v>210</v>
          </cell>
          <cell r="AE209">
            <v>91</v>
          </cell>
          <cell r="AS209">
            <v>27</v>
          </cell>
          <cell r="BG209">
            <v>118</v>
          </cell>
          <cell r="BS209">
            <v>48</v>
          </cell>
        </row>
        <row r="210">
          <cell r="F210">
            <v>227</v>
          </cell>
          <cell r="AE210">
            <v>98</v>
          </cell>
          <cell r="AS210">
            <v>30</v>
          </cell>
          <cell r="BG210">
            <v>128</v>
          </cell>
          <cell r="BS210">
            <v>60</v>
          </cell>
        </row>
        <row r="211">
          <cell r="F211">
            <v>200</v>
          </cell>
          <cell r="AE211">
            <v>87</v>
          </cell>
          <cell r="AS211">
            <v>33</v>
          </cell>
          <cell r="BG211">
            <v>113</v>
          </cell>
          <cell r="BS211">
            <v>58</v>
          </cell>
        </row>
        <row r="212">
          <cell r="F212">
            <v>222</v>
          </cell>
          <cell r="AE212">
            <v>97</v>
          </cell>
          <cell r="AS212">
            <v>40</v>
          </cell>
          <cell r="BG212">
            <v>125</v>
          </cell>
          <cell r="BS212">
            <v>62</v>
          </cell>
        </row>
        <row r="213">
          <cell r="F213">
            <v>200</v>
          </cell>
          <cell r="AE213">
            <v>87</v>
          </cell>
          <cell r="AS213">
            <v>41</v>
          </cell>
          <cell r="BG213">
            <v>112</v>
          </cell>
          <cell r="BS213">
            <v>73</v>
          </cell>
        </row>
        <row r="214">
          <cell r="F214">
            <v>164</v>
          </cell>
          <cell r="AE214">
            <v>72</v>
          </cell>
          <cell r="AS214">
            <v>42</v>
          </cell>
          <cell r="BG214">
            <v>92</v>
          </cell>
          <cell r="BS214">
            <v>61</v>
          </cell>
        </row>
        <row r="215">
          <cell r="F215">
            <v>204</v>
          </cell>
          <cell r="AE215">
            <v>89</v>
          </cell>
          <cell r="AS215">
            <v>39</v>
          </cell>
          <cell r="BG215">
            <v>115</v>
          </cell>
          <cell r="BS215">
            <v>56</v>
          </cell>
        </row>
        <row r="216">
          <cell r="F216">
            <v>183</v>
          </cell>
          <cell r="AE216">
            <v>80</v>
          </cell>
          <cell r="AS216">
            <v>36</v>
          </cell>
          <cell r="BG216">
            <v>102</v>
          </cell>
          <cell r="BS216">
            <v>58</v>
          </cell>
        </row>
        <row r="217">
          <cell r="F217">
            <v>230</v>
          </cell>
          <cell r="AE217">
            <v>102</v>
          </cell>
          <cell r="AS217">
            <v>42</v>
          </cell>
          <cell r="BG217">
            <v>127</v>
          </cell>
          <cell r="BS217">
            <v>73</v>
          </cell>
        </row>
        <row r="218">
          <cell r="F218">
            <v>190</v>
          </cell>
          <cell r="AE218">
            <v>83</v>
          </cell>
          <cell r="AS218">
            <v>30</v>
          </cell>
          <cell r="BG218">
            <v>106</v>
          </cell>
          <cell r="BS218">
            <v>64</v>
          </cell>
        </row>
        <row r="219">
          <cell r="F219">
            <v>186</v>
          </cell>
          <cell r="AE219">
            <v>81</v>
          </cell>
          <cell r="AS219">
            <v>33</v>
          </cell>
          <cell r="BG219">
            <v>102</v>
          </cell>
          <cell r="BS219">
            <v>56</v>
          </cell>
        </row>
        <row r="220">
          <cell r="F220">
            <v>177</v>
          </cell>
          <cell r="AE220">
            <v>78</v>
          </cell>
          <cell r="AS220">
            <v>33</v>
          </cell>
          <cell r="BG220">
            <v>99</v>
          </cell>
          <cell r="BS220">
            <v>51</v>
          </cell>
        </row>
        <row r="221">
          <cell r="F221">
            <v>220</v>
          </cell>
          <cell r="AE221">
            <v>96</v>
          </cell>
          <cell r="AS221">
            <v>25</v>
          </cell>
          <cell r="BG221">
            <v>122</v>
          </cell>
          <cell r="BS221">
            <v>55</v>
          </cell>
        </row>
        <row r="222">
          <cell r="F222">
            <v>209</v>
          </cell>
          <cell r="AE222">
            <v>92</v>
          </cell>
          <cell r="AS222">
            <v>25</v>
          </cell>
          <cell r="BG222">
            <v>117</v>
          </cell>
          <cell r="BS222">
            <v>62</v>
          </cell>
        </row>
        <row r="223">
          <cell r="F223">
            <v>204</v>
          </cell>
          <cell r="AE223">
            <v>90</v>
          </cell>
          <cell r="AS223">
            <v>31</v>
          </cell>
          <cell r="BG223">
            <v>113</v>
          </cell>
          <cell r="BS223">
            <v>77</v>
          </cell>
        </row>
        <row r="224">
          <cell r="F224">
            <v>218</v>
          </cell>
          <cell r="AE224">
            <v>96</v>
          </cell>
          <cell r="AS224">
            <v>35</v>
          </cell>
          <cell r="BG224">
            <v>121</v>
          </cell>
          <cell r="BS224">
            <v>74</v>
          </cell>
        </row>
        <row r="225">
          <cell r="F225">
            <v>199</v>
          </cell>
          <cell r="AE225">
            <v>88</v>
          </cell>
          <cell r="AS225">
            <v>36</v>
          </cell>
          <cell r="BG225">
            <v>110</v>
          </cell>
          <cell r="BS225">
            <v>97</v>
          </cell>
        </row>
        <row r="226">
          <cell r="F226">
            <v>162</v>
          </cell>
          <cell r="AE226">
            <v>71</v>
          </cell>
          <cell r="AS226">
            <v>30</v>
          </cell>
          <cell r="BG226">
            <v>89</v>
          </cell>
          <cell r="BS226">
            <v>91</v>
          </cell>
        </row>
        <row r="227">
          <cell r="F227">
            <v>223</v>
          </cell>
          <cell r="AE227">
            <v>98</v>
          </cell>
          <cell r="AS227">
            <v>33</v>
          </cell>
          <cell r="BG227">
            <v>124</v>
          </cell>
          <cell r="BS227">
            <v>96</v>
          </cell>
        </row>
        <row r="228">
          <cell r="F228">
            <v>203</v>
          </cell>
          <cell r="AE228">
            <v>89</v>
          </cell>
          <cell r="AS228">
            <v>30</v>
          </cell>
          <cell r="BG228">
            <v>113</v>
          </cell>
          <cell r="BS228">
            <v>105</v>
          </cell>
        </row>
        <row r="229">
          <cell r="F229">
            <v>236</v>
          </cell>
          <cell r="AE229">
            <v>102</v>
          </cell>
          <cell r="AS229">
            <v>30</v>
          </cell>
          <cell r="BG229">
            <v>131</v>
          </cell>
          <cell r="BS229">
            <v>120</v>
          </cell>
        </row>
        <row r="230">
          <cell r="F230">
            <v>215</v>
          </cell>
          <cell r="AE230">
            <v>93</v>
          </cell>
          <cell r="AS230">
            <v>28</v>
          </cell>
          <cell r="BG230">
            <v>120</v>
          </cell>
          <cell r="BS230">
            <v>98</v>
          </cell>
        </row>
        <row r="231">
          <cell r="F231">
            <v>207</v>
          </cell>
          <cell r="AE231">
            <v>89</v>
          </cell>
          <cell r="AS231">
            <v>34</v>
          </cell>
          <cell r="BG231">
            <v>114</v>
          </cell>
          <cell r="BS231">
            <v>120</v>
          </cell>
        </row>
        <row r="232">
          <cell r="F232">
            <v>174</v>
          </cell>
          <cell r="AE232">
            <v>75</v>
          </cell>
          <cell r="AS232">
            <v>29</v>
          </cell>
          <cell r="BG232">
            <v>97</v>
          </cell>
          <cell r="BS232">
            <v>105</v>
          </cell>
        </row>
        <row r="233">
          <cell r="F233">
            <v>214</v>
          </cell>
          <cell r="AE233">
            <v>93</v>
          </cell>
          <cell r="AS233">
            <v>23</v>
          </cell>
          <cell r="BG233">
            <v>119</v>
          </cell>
          <cell r="BS233">
            <v>76</v>
          </cell>
        </row>
        <row r="234">
          <cell r="F234">
            <v>208</v>
          </cell>
          <cell r="AE234">
            <v>81</v>
          </cell>
          <cell r="AS234">
            <v>22</v>
          </cell>
          <cell r="BG234">
            <v>116</v>
          </cell>
          <cell r="BS234">
            <v>79</v>
          </cell>
        </row>
        <row r="235">
          <cell r="F235">
            <v>203</v>
          </cell>
          <cell r="AE235">
            <v>88</v>
          </cell>
          <cell r="AS235">
            <v>30</v>
          </cell>
          <cell r="BG235">
            <v>114</v>
          </cell>
          <cell r="BS235">
            <v>74</v>
          </cell>
        </row>
        <row r="236">
          <cell r="F236">
            <v>216</v>
          </cell>
          <cell r="AE236">
            <v>94</v>
          </cell>
          <cell r="AS236">
            <v>33</v>
          </cell>
          <cell r="BG236">
            <v>121</v>
          </cell>
          <cell r="BS236">
            <v>63</v>
          </cell>
        </row>
        <row r="237">
          <cell r="F237">
            <v>196</v>
          </cell>
          <cell r="AE237">
            <v>86</v>
          </cell>
          <cell r="AS237">
            <v>29</v>
          </cell>
          <cell r="BG237">
            <v>108</v>
          </cell>
          <cell r="BS237">
            <v>65</v>
          </cell>
        </row>
        <row r="238">
          <cell r="F238">
            <v>159</v>
          </cell>
          <cell r="AE238">
            <v>70</v>
          </cell>
          <cell r="AS238">
            <v>26</v>
          </cell>
          <cell r="BG238">
            <v>88</v>
          </cell>
          <cell r="BS238">
            <v>53</v>
          </cell>
        </row>
        <row r="239">
          <cell r="F239">
            <v>242</v>
          </cell>
          <cell r="AE239">
            <v>106</v>
          </cell>
          <cell r="AS239">
            <v>37</v>
          </cell>
          <cell r="BG239">
            <v>134</v>
          </cell>
          <cell r="BS239">
            <v>54</v>
          </cell>
        </row>
        <row r="240">
          <cell r="F240">
            <v>204</v>
          </cell>
          <cell r="AE240">
            <v>89</v>
          </cell>
          <cell r="AS240">
            <v>41</v>
          </cell>
          <cell r="BG240">
            <v>114</v>
          </cell>
          <cell r="BS240">
            <v>49</v>
          </cell>
        </row>
        <row r="241">
          <cell r="F241">
            <v>221</v>
          </cell>
          <cell r="AE241">
            <v>95</v>
          </cell>
          <cell r="AS241">
            <v>43</v>
          </cell>
          <cell r="BG241">
            <v>122</v>
          </cell>
          <cell r="BS241">
            <v>59</v>
          </cell>
        </row>
        <row r="242">
          <cell r="F242">
            <v>213</v>
          </cell>
          <cell r="AE242">
            <v>91</v>
          </cell>
          <cell r="AS242">
            <v>39</v>
          </cell>
          <cell r="BG242">
            <v>119</v>
          </cell>
          <cell r="BS242">
            <v>60</v>
          </cell>
        </row>
        <row r="243">
          <cell r="F243">
            <v>182</v>
          </cell>
          <cell r="AE243">
            <v>77</v>
          </cell>
          <cell r="AS243">
            <v>42</v>
          </cell>
          <cell r="BG243">
            <v>101</v>
          </cell>
          <cell r="BS243">
            <v>65</v>
          </cell>
        </row>
        <row r="244">
          <cell r="F244">
            <v>188</v>
          </cell>
          <cell r="AE244">
            <v>80</v>
          </cell>
          <cell r="AS244">
            <v>44</v>
          </cell>
          <cell r="BG244">
            <v>104</v>
          </cell>
          <cell r="BS244">
            <v>62</v>
          </cell>
        </row>
        <row r="245">
          <cell r="F245">
            <v>195</v>
          </cell>
          <cell r="AE245">
            <v>83</v>
          </cell>
          <cell r="AS245">
            <v>34</v>
          </cell>
          <cell r="BG245">
            <v>108</v>
          </cell>
          <cell r="BS245">
            <v>58</v>
          </cell>
        </row>
        <row r="246">
          <cell r="F246">
            <v>200</v>
          </cell>
          <cell r="AE246">
            <v>86</v>
          </cell>
          <cell r="AS246">
            <v>28</v>
          </cell>
          <cell r="BG246">
            <v>111</v>
          </cell>
          <cell r="BS246">
            <v>64</v>
          </cell>
        </row>
        <row r="247">
          <cell r="F247">
            <v>193</v>
          </cell>
          <cell r="AE247">
            <v>82</v>
          </cell>
          <cell r="AS247">
            <v>29</v>
          </cell>
          <cell r="BG247">
            <v>107</v>
          </cell>
          <cell r="BS247">
            <v>57</v>
          </cell>
        </row>
        <row r="248">
          <cell r="F248">
            <v>226</v>
          </cell>
          <cell r="AE248">
            <v>97</v>
          </cell>
          <cell r="AS248">
            <v>36</v>
          </cell>
          <cell r="BG248">
            <v>126</v>
          </cell>
          <cell r="BS248">
            <v>66</v>
          </cell>
        </row>
        <row r="249">
          <cell r="F249">
            <v>223</v>
          </cell>
          <cell r="AE249">
            <v>97</v>
          </cell>
          <cell r="AS249">
            <v>37</v>
          </cell>
          <cell r="BG249">
            <v>124</v>
          </cell>
          <cell r="BS249">
            <v>94</v>
          </cell>
        </row>
        <row r="250">
          <cell r="F250">
            <v>153</v>
          </cell>
          <cell r="AE250">
            <v>66</v>
          </cell>
          <cell r="AS250">
            <v>27</v>
          </cell>
          <cell r="BG250">
            <v>85</v>
          </cell>
          <cell r="BS250">
            <v>80</v>
          </cell>
        </row>
        <row r="251">
          <cell r="F251">
            <v>216</v>
          </cell>
          <cell r="AE251">
            <v>93</v>
          </cell>
          <cell r="AS251">
            <v>30</v>
          </cell>
          <cell r="BG251">
            <v>120</v>
          </cell>
          <cell r="BS251">
            <v>72</v>
          </cell>
        </row>
        <row r="252">
          <cell r="F252">
            <v>203</v>
          </cell>
          <cell r="AE252">
            <v>87</v>
          </cell>
          <cell r="AS252">
            <v>27</v>
          </cell>
          <cell r="BG252">
            <v>113</v>
          </cell>
          <cell r="BS252">
            <v>83</v>
          </cell>
        </row>
        <row r="253">
          <cell r="F253">
            <v>231</v>
          </cell>
          <cell r="AE253">
            <v>100</v>
          </cell>
          <cell r="AS253">
            <v>33</v>
          </cell>
          <cell r="BG253">
            <v>127</v>
          </cell>
          <cell r="BS253">
            <v>92</v>
          </cell>
        </row>
        <row r="254">
          <cell r="F254">
            <v>205</v>
          </cell>
          <cell r="AE254">
            <v>89</v>
          </cell>
          <cell r="AS254">
            <v>28</v>
          </cell>
          <cell r="BG254">
            <v>113</v>
          </cell>
          <cell r="BS254">
            <v>68</v>
          </cell>
        </row>
        <row r="255">
          <cell r="F255">
            <v>207</v>
          </cell>
          <cell r="AE255">
            <v>89</v>
          </cell>
          <cell r="AS255">
            <v>33</v>
          </cell>
          <cell r="BG255">
            <v>113</v>
          </cell>
          <cell r="BS255">
            <v>77</v>
          </cell>
        </row>
        <row r="256">
          <cell r="F256">
            <v>177</v>
          </cell>
          <cell r="AE256">
            <v>77</v>
          </cell>
          <cell r="AS256">
            <v>32</v>
          </cell>
          <cell r="BG256">
            <v>97</v>
          </cell>
          <cell r="BS256">
            <v>67</v>
          </cell>
        </row>
        <row r="257">
          <cell r="F257">
            <v>212</v>
          </cell>
          <cell r="AE257">
            <v>92</v>
          </cell>
          <cell r="AS257">
            <v>27</v>
          </cell>
          <cell r="BG257">
            <v>116</v>
          </cell>
          <cell r="BS257">
            <v>59</v>
          </cell>
        </row>
        <row r="258">
          <cell r="F258">
            <v>215</v>
          </cell>
          <cell r="AE258">
            <v>96</v>
          </cell>
          <cell r="AS258">
            <v>29</v>
          </cell>
          <cell r="BG258">
            <v>118</v>
          </cell>
          <cell r="BS258">
            <v>65</v>
          </cell>
        </row>
        <row r="259">
          <cell r="F259">
            <v>204</v>
          </cell>
          <cell r="AE259">
            <v>89</v>
          </cell>
          <cell r="AS259">
            <v>34</v>
          </cell>
          <cell r="BG259">
            <v>112</v>
          </cell>
          <cell r="BS259">
            <v>58</v>
          </cell>
        </row>
        <row r="260">
          <cell r="F260">
            <v>209</v>
          </cell>
          <cell r="AE260">
            <v>91</v>
          </cell>
          <cell r="AS260">
            <v>35</v>
          </cell>
          <cell r="BG260">
            <v>114</v>
          </cell>
          <cell r="BS260">
            <v>53</v>
          </cell>
        </row>
      </sheetData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10 Crush"/>
      <sheetName val="Soybeans"/>
      <sheetName val="Sunseed"/>
      <sheetName val="Rapeseed"/>
      <sheetName val="Sheet1"/>
    </sheetNames>
    <sheetDataSet>
      <sheetData sheetId="0"/>
      <sheetData sheetId="1"/>
      <sheetData sheetId="2"/>
      <sheetData sheetId="3">
        <row r="17">
          <cell r="C17">
            <v>1310</v>
          </cell>
          <cell r="D17">
            <v>1020</v>
          </cell>
          <cell r="E17">
            <v>1670</v>
          </cell>
          <cell r="F17">
            <v>1620</v>
          </cell>
          <cell r="G17">
            <v>1280</v>
          </cell>
          <cell r="H17">
            <v>930</v>
          </cell>
          <cell r="I17">
            <v>1450</v>
          </cell>
          <cell r="J17">
            <v>1280</v>
          </cell>
          <cell r="K17">
            <v>870</v>
          </cell>
          <cell r="L17">
            <v>910</v>
          </cell>
          <cell r="N17">
            <v>1010</v>
          </cell>
          <cell r="O17">
            <v>820</v>
          </cell>
          <cell r="P17">
            <v>910</v>
          </cell>
          <cell r="Q17">
            <v>1430</v>
          </cell>
          <cell r="R17">
            <v>1240</v>
          </cell>
          <cell r="S17">
            <v>950</v>
          </cell>
          <cell r="T17">
            <v>960</v>
          </cell>
          <cell r="U17">
            <v>1230</v>
          </cell>
          <cell r="V17">
            <v>1070</v>
          </cell>
          <cell r="W17">
            <v>850</v>
          </cell>
          <cell r="X17">
            <v>1040</v>
          </cell>
          <cell r="Y17">
            <v>1365</v>
          </cell>
          <cell r="Z17">
            <v>1210</v>
          </cell>
          <cell r="AA17">
            <v>845</v>
          </cell>
          <cell r="AB17">
            <v>890</v>
          </cell>
          <cell r="AC17">
            <v>970</v>
          </cell>
          <cell r="AD17">
            <v>820</v>
          </cell>
          <cell r="AE17">
            <v>660</v>
          </cell>
          <cell r="AF17">
            <v>1170</v>
          </cell>
          <cell r="AG17">
            <v>1920</v>
          </cell>
          <cell r="AH17">
            <v>1440</v>
          </cell>
          <cell r="AI17">
            <v>950</v>
          </cell>
          <cell r="AJ17">
            <v>1070</v>
          </cell>
          <cell r="AK17">
            <v>1320</v>
          </cell>
          <cell r="AL17">
            <v>1270</v>
          </cell>
          <cell r="AM17">
            <v>1120</v>
          </cell>
          <cell r="AN17">
            <v>1400</v>
          </cell>
          <cell r="AO17">
            <v>2280</v>
          </cell>
          <cell r="AP17">
            <v>1650</v>
          </cell>
          <cell r="AQ17">
            <v>1240</v>
          </cell>
          <cell r="AR17">
            <v>1370</v>
          </cell>
          <cell r="AS17">
            <v>1910</v>
          </cell>
          <cell r="AT17">
            <v>1660</v>
          </cell>
          <cell r="AU17">
            <v>1260</v>
          </cell>
          <cell r="AV17">
            <v>1310</v>
          </cell>
          <cell r="AW17">
            <v>1530</v>
          </cell>
          <cell r="AX17">
            <v>1300</v>
          </cell>
          <cell r="AY17">
            <v>870</v>
          </cell>
          <cell r="AZ17">
            <v>1008</v>
          </cell>
          <cell r="BA17">
            <v>1562</v>
          </cell>
          <cell r="BB17">
            <v>1306</v>
          </cell>
          <cell r="BC17">
            <v>996</v>
          </cell>
          <cell r="BD17">
            <v>1196</v>
          </cell>
          <cell r="BE17">
            <v>1720</v>
          </cell>
          <cell r="BF17">
            <v>1480</v>
          </cell>
          <cell r="BG17">
            <v>1205</v>
          </cell>
          <cell r="BH17">
            <v>1545</v>
          </cell>
          <cell r="BI17">
            <v>2280</v>
          </cell>
          <cell r="BJ17">
            <v>1450</v>
          </cell>
          <cell r="BK17">
            <v>1250</v>
          </cell>
          <cell r="BL17">
            <v>1500</v>
          </cell>
          <cell r="BM17">
            <v>1810</v>
          </cell>
          <cell r="BN17">
            <v>1290</v>
          </cell>
          <cell r="BO17">
            <v>1082</v>
          </cell>
          <cell r="BP17">
            <v>1350</v>
          </cell>
          <cell r="BQ17">
            <v>2080</v>
          </cell>
          <cell r="BR17">
            <v>1548</v>
          </cell>
          <cell r="BS17">
            <v>1279</v>
          </cell>
          <cell r="BT17">
            <v>1595</v>
          </cell>
          <cell r="BU17">
            <v>2170</v>
          </cell>
          <cell r="BV17">
            <v>1590</v>
          </cell>
          <cell r="BW17">
            <v>1178</v>
          </cell>
          <cell r="BX17">
            <v>1182</v>
          </cell>
          <cell r="BY17">
            <v>1530</v>
          </cell>
          <cell r="BZ17">
            <v>1160</v>
          </cell>
          <cell r="CA17">
            <v>828</v>
          </cell>
          <cell r="CB17">
            <v>1012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50.statcan.gc.ca/t1/tbl1/en/cv!recreate.action?pid=3210001301&amp;selectedNodeIds=2D8&amp;checkedLevels=0D1,2D1,2D2,2D3&amp;refPeriods=19960101,20220701&amp;dimensionLayouts=layout2,layout3,layout3,layout2&amp;vectorDisplay=false" TargetMode="External"/><Relationship Id="rId3" Type="http://schemas.openxmlformats.org/officeDocument/2006/relationships/hyperlink" Target="http://copacanada.com/crush-oil-meal-production/" TargetMode="External"/><Relationship Id="rId7" Type="http://schemas.openxmlformats.org/officeDocument/2006/relationships/hyperlink" Target="https://www150.statcan.gc.ca/t1/tbl1/en/cv!recreate.action?pid=2510008201&amp;selectedNodeIds=&amp;checkedLevels=0D1,1D1,2D1,2D2&amp;refPeriods=20211001,20220201&amp;dimensionLayouts=layout3,layout3,layout3,layout2&amp;vectorDisplay=false" TargetMode="External"/><Relationship Id="rId2" Type="http://schemas.openxmlformats.org/officeDocument/2006/relationships/hyperlink" Target="http://www.grainscanada.gc.ca/statistics-statistiques/ecgwf-egcfb/ecgm-megc-eng.htm" TargetMode="External"/><Relationship Id="rId1" Type="http://schemas.openxmlformats.org/officeDocument/2006/relationships/hyperlink" Target="https://agriculture.canada.ca/en/canadas-agriculture-sectors/crops/reports-and-statistics-data-canadian-principal-field-crops" TargetMode="External"/><Relationship Id="rId6" Type="http://schemas.openxmlformats.org/officeDocument/2006/relationships/hyperlink" Target="https://www150.statcan.gc.ca/t1/tbl1/en/cv!recreate.action?pid=3210035901&amp;selectedNodeIds=2D16,2D17,2D19,3D15,3D16&amp;checkedLevels=0D1&amp;refPeriods=19630101,20230101&amp;dimensionLayouts=layout2,layout2,layout3,layout2&amp;vectorDisplay=false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150.statcan.gc.ca/n1/en/type/data?subject_levels=32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canolacouncil.org/markets-stats/statistics/" TargetMode="External"/><Relationship Id="rId9" Type="http://schemas.openxmlformats.org/officeDocument/2006/relationships/hyperlink" Target="https://www150.statcan.gc.ca/t1/tbl1/en/cv!recreate.action?pid=3210001301&amp;selectedNodeIds=2D8&amp;checkedLevels=0D1,2D1,2D2,2D3&amp;refPeriods=20190101,20230301&amp;dimensionLayouts=layout2,layout3,layout3,layout2&amp;vectorDisplay=fals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griculture.gov.au/abares/research-topics/agricultural-outlook/dat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ec.europa.eu/eurostat/databrowser/view/APRO_CBS_OIL__custom_4856362/default/table?lang=en" TargetMode="External"/><Relationship Id="rId1" Type="http://schemas.openxmlformats.org/officeDocument/2006/relationships/hyperlink" Target="https://ec.europa.eu/eurostat/databrowser/view/APRO_CPSH1__custom_4854730/default/table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7EC0-F988-482F-9521-E13DED145E1E}">
  <dimension ref="A1:AC38"/>
  <sheetViews>
    <sheetView zoomScale="85" zoomScaleNormal="85" workbookViewId="0">
      <selection activeCell="C10" sqref="C10"/>
    </sheetView>
  </sheetViews>
  <sheetFormatPr defaultColWidth="8.85546875" defaultRowHeight="15"/>
  <cols>
    <col min="1" max="1" width="21.42578125" customWidth="1"/>
  </cols>
  <sheetData>
    <row r="1" spans="1:29" ht="15.75" thickBot="1">
      <c r="A1" s="1" t="s">
        <v>0</v>
      </c>
    </row>
    <row r="2" spans="1:29" ht="15.75" thickBo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</row>
    <row r="3" spans="1:29">
      <c r="A3" s="5" t="s">
        <v>29</v>
      </c>
    </row>
    <row r="4" spans="1:29">
      <c r="A4" s="5" t="s">
        <v>30</v>
      </c>
    </row>
    <row r="5" spans="1:29">
      <c r="A5" s="5" t="s">
        <v>31</v>
      </c>
    </row>
    <row r="6" spans="1:29">
      <c r="A6" s="6" t="s">
        <v>32</v>
      </c>
    </row>
    <row r="7" spans="1:29">
      <c r="A7" s="5" t="s">
        <v>33</v>
      </c>
    </row>
    <row r="8" spans="1:29">
      <c r="A8" s="7" t="s">
        <v>34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>
      <c r="A9" s="5" t="s">
        <v>35</v>
      </c>
    </row>
    <row r="10" spans="1:29">
      <c r="A10" s="5" t="s">
        <v>36</v>
      </c>
    </row>
    <row r="11" spans="1:29">
      <c r="A11" s="7" t="s">
        <v>37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>
      <c r="A12" s="5" t="s">
        <v>38</v>
      </c>
    </row>
    <row r="13" spans="1:29">
      <c r="A13" s="5" t="s">
        <v>39</v>
      </c>
    </row>
    <row r="14" spans="1:29">
      <c r="A14" s="5" t="s">
        <v>40</v>
      </c>
    </row>
    <row r="15" spans="1:29">
      <c r="A15" s="5" t="s">
        <v>41</v>
      </c>
    </row>
    <row r="16" spans="1:29">
      <c r="A16" s="7" t="s">
        <v>42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>
      <c r="A17" s="5" t="s">
        <v>43</v>
      </c>
    </row>
    <row r="18" spans="1:29" ht="15.75" thickBot="1">
      <c r="A18" s="7" t="s">
        <v>44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>
      <c r="A19" s="9" t="s">
        <v>45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>
      <c r="A20" s="5" t="s">
        <v>46</v>
      </c>
    </row>
    <row r="21" spans="1:29">
      <c r="A21" s="7" t="s">
        <v>47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>
      <c r="A22" s="5" t="s">
        <v>35</v>
      </c>
    </row>
    <row r="23" spans="1:29">
      <c r="A23" s="5" t="s">
        <v>36</v>
      </c>
    </row>
    <row r="24" spans="1:29">
      <c r="A24" s="7" t="s">
        <v>37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>
      <c r="A25" s="5" t="s">
        <v>48</v>
      </c>
    </row>
    <row r="26" spans="1:29">
      <c r="A26" s="5" t="s">
        <v>39</v>
      </c>
    </row>
    <row r="27" spans="1:29">
      <c r="A27" s="7" t="s">
        <v>42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.75" thickBot="1">
      <c r="A28" s="5" t="s">
        <v>49</v>
      </c>
    </row>
    <row r="29" spans="1:29">
      <c r="A29" s="9" t="s">
        <v>50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>
      <c r="A30" s="7" t="s">
        <v>47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>
      <c r="A31" s="5" t="s">
        <v>35</v>
      </c>
    </row>
    <row r="32" spans="1:29">
      <c r="A32" s="5" t="s">
        <v>36</v>
      </c>
    </row>
    <row r="33" spans="1:29">
      <c r="A33" s="7" t="s">
        <v>37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>
      <c r="A34" s="5" t="s">
        <v>48</v>
      </c>
    </row>
    <row r="35" spans="1:29">
      <c r="A35" s="5" t="s">
        <v>39</v>
      </c>
    </row>
    <row r="36" spans="1:29">
      <c r="A36" s="7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5.75" thickBot="1">
      <c r="A37" s="5" t="s">
        <v>49</v>
      </c>
    </row>
    <row r="38" spans="1:29">
      <c r="A38" s="11" t="s">
        <v>51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F615-4909-4C0A-A912-545A6AD21FA5}">
  <dimension ref="A1:V49"/>
  <sheetViews>
    <sheetView topLeftCell="A14" zoomScaleNormal="100" workbookViewId="0">
      <selection activeCell="C10" sqref="C10"/>
    </sheetView>
  </sheetViews>
  <sheetFormatPr defaultColWidth="8.85546875" defaultRowHeight="16.5"/>
  <cols>
    <col min="2" max="2" width="30.28515625" customWidth="1"/>
    <col min="3" max="3" width="0" hidden="1" customWidth="1"/>
    <col min="4" max="4" width="10" hidden="1" customWidth="1"/>
    <col min="5" max="6" width="11.42578125" hidden="1" customWidth="1"/>
    <col min="7" max="13" width="11.42578125" customWidth="1"/>
    <col min="14" max="14" width="10.85546875" bestFit="1" customWidth="1"/>
    <col min="16" max="19" width="0" style="13" hidden="1" customWidth="1"/>
    <col min="20" max="20" width="0" hidden="1" customWidth="1"/>
  </cols>
  <sheetData>
    <row r="1" spans="1:2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22">
      <c r="A2" s="12"/>
      <c r="B2" s="14" t="s">
        <v>52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22" ht="19.5" thickBot="1">
      <c r="A3" s="12"/>
      <c r="B3" s="15" t="s">
        <v>53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2"/>
    </row>
    <row r="4" spans="1:22" ht="17.25" thickBot="1">
      <c r="A4" s="12"/>
      <c r="B4" s="17"/>
      <c r="C4" s="18" t="str">
        <f>'[1]USDA Comp'!$F$3</f>
        <v xml:space="preserve">18/19 </v>
      </c>
      <c r="D4" s="18" t="str">
        <f>'[1]USDA Comp'!$G$3</f>
        <v>19/20</v>
      </c>
      <c r="E4" s="19" t="str">
        <f>'[1]USDA Comp'!$H$3</f>
        <v xml:space="preserve">20/21 </v>
      </c>
      <c r="F4" s="20" t="str">
        <f>'[1]USDA Comp'!$I$3</f>
        <v>21/22</v>
      </c>
      <c r="G4" s="21" t="s">
        <v>54</v>
      </c>
      <c r="H4" s="357" t="s">
        <v>55</v>
      </c>
      <c r="I4" s="345"/>
      <c r="J4" s="358"/>
      <c r="K4" s="357" t="s">
        <v>56</v>
      </c>
      <c r="L4" s="345"/>
      <c r="M4" s="345"/>
      <c r="N4" s="12"/>
    </row>
    <row r="5" spans="1:22" ht="16.5" customHeight="1">
      <c r="A5" s="12"/>
      <c r="B5" s="22"/>
      <c r="C5" s="359"/>
      <c r="D5" s="360" t="str">
        <f>'[1]USDA Comp'!$J$4</f>
        <v>Fastmarkets</v>
      </c>
      <c r="E5" s="360" t="s">
        <v>57</v>
      </c>
      <c r="F5" s="340" t="s">
        <v>57</v>
      </c>
      <c r="G5" s="361" t="s">
        <v>57</v>
      </c>
      <c r="H5" s="352" t="s">
        <v>58</v>
      </c>
      <c r="I5" s="342" t="s">
        <v>59</v>
      </c>
      <c r="J5" s="354" t="str">
        <f>G5</f>
        <v>Fastmarkets</v>
      </c>
      <c r="K5" s="352" t="str">
        <f>H5</f>
        <v>USDA</v>
      </c>
      <c r="L5" s="342" t="str">
        <f>I5</f>
        <v>Change from January</v>
      </c>
      <c r="M5" s="340" t="str">
        <f>J5</f>
        <v>Fastmarkets</v>
      </c>
      <c r="N5" s="12"/>
    </row>
    <row r="6" spans="1:22" ht="15" customHeight="1">
      <c r="A6" s="12"/>
      <c r="B6" s="22"/>
      <c r="C6" s="359"/>
      <c r="D6" s="360"/>
      <c r="E6" s="360"/>
      <c r="F6" s="340"/>
      <c r="G6" s="362"/>
      <c r="H6" s="353"/>
      <c r="I6" s="343"/>
      <c r="J6" s="355"/>
      <c r="K6" s="353"/>
      <c r="L6" s="343"/>
      <c r="M6" s="341"/>
      <c r="N6" s="12"/>
      <c r="P6" s="23" t="s">
        <v>26</v>
      </c>
      <c r="Q6" s="24" t="str">
        <f>D4</f>
        <v>19/20</v>
      </c>
      <c r="R6" s="24" t="str">
        <f>E4</f>
        <v xml:space="preserve">20/21 </v>
      </c>
      <c r="S6" s="24" t="str">
        <f>F4</f>
        <v>21/22</v>
      </c>
      <c r="T6" s="25" t="s">
        <v>54</v>
      </c>
      <c r="U6" s="24" t="str">
        <f>H4</f>
        <v>23/24</v>
      </c>
      <c r="V6" s="26" t="str">
        <f>K4</f>
        <v>24/25</v>
      </c>
    </row>
    <row r="7" spans="1:22">
      <c r="A7" s="12"/>
      <c r="B7" s="27" t="s">
        <v>60</v>
      </c>
      <c r="C7" s="28">
        <f>'Canada Rapeseed'!AA5</f>
        <v>9119.7000000000007</v>
      </c>
      <c r="D7" s="28">
        <f>'Canada Rapeseed'!AB5</f>
        <v>8471.2999999999993</v>
      </c>
      <c r="E7" s="29">
        <f>'Canada Rapeseed'!AC5</f>
        <v>8325.4</v>
      </c>
      <c r="F7" s="30">
        <f>'Canada Rapeseed'!AD5</f>
        <v>8946.2000000000007</v>
      </c>
      <c r="G7" s="31">
        <f>MROUND('Canada Rapeseed'!AE5,25)</f>
        <v>8600</v>
      </c>
      <c r="H7" s="32">
        <v>8857</v>
      </c>
      <c r="I7" s="33">
        <f t="shared" ref="I7:I18" si="0">H7-U7</f>
        <v>0</v>
      </c>
      <c r="J7" s="34">
        <f>'Canada Rapeseed'!AF5</f>
        <v>8856.6</v>
      </c>
      <c r="K7" s="32">
        <v>8850</v>
      </c>
      <c r="L7" s="33">
        <f t="shared" ref="L7:L18" si="1">K7-V7</f>
        <v>0</v>
      </c>
      <c r="M7" s="35">
        <f>'Canada Rapeseed'!AG5</f>
        <v>8845.9</v>
      </c>
      <c r="N7" s="12"/>
      <c r="P7" s="36">
        <v>9119.7000000000007</v>
      </c>
      <c r="Q7" s="36">
        <v>8471.2999999999993</v>
      </c>
      <c r="R7" s="37">
        <v>8325.4</v>
      </c>
      <c r="S7" s="37">
        <v>8946</v>
      </c>
      <c r="T7" s="37">
        <v>8596</v>
      </c>
      <c r="U7" s="37">
        <v>8857</v>
      </c>
      <c r="V7" s="37">
        <v>8850</v>
      </c>
    </row>
    <row r="8" spans="1:22">
      <c r="A8" s="12"/>
      <c r="B8" s="38" t="s">
        <v>61</v>
      </c>
      <c r="C8" s="39">
        <f>'Canada Rapeseed'!AA8</f>
        <v>2635.5999999999985</v>
      </c>
      <c r="D8" s="39">
        <f>'Canada Rapeseed'!AB8</f>
        <v>4434.7999999999993</v>
      </c>
      <c r="E8" s="40">
        <f>'Canada Rapeseed'!AC8</f>
        <v>3434.5999999999985</v>
      </c>
      <c r="F8" s="41">
        <f>'Canada Rapeseed'!AD8</f>
        <v>1775.9999999999964</v>
      </c>
      <c r="G8" s="42">
        <f>F17</f>
        <v>1484.1</v>
      </c>
      <c r="H8" s="43">
        <v>1858</v>
      </c>
      <c r="I8" s="44">
        <f t="shared" si="0"/>
        <v>0</v>
      </c>
      <c r="J8" s="45">
        <f>G17</f>
        <v>1857.5999999999985</v>
      </c>
      <c r="K8" s="43">
        <v>2748</v>
      </c>
      <c r="L8" s="44">
        <f t="shared" si="1"/>
        <v>0</v>
      </c>
      <c r="M8" s="46">
        <f>J17</f>
        <v>2747.9000000000015</v>
      </c>
      <c r="N8" s="12"/>
      <c r="P8" s="36">
        <v>2635.7</v>
      </c>
      <c r="Q8" s="36">
        <v>4434.8</v>
      </c>
      <c r="R8" s="37">
        <v>3434.6</v>
      </c>
      <c r="S8" s="37">
        <v>1776</v>
      </c>
      <c r="T8" s="37">
        <v>1325</v>
      </c>
      <c r="U8" s="37">
        <v>1858</v>
      </c>
      <c r="V8" s="37">
        <v>2748</v>
      </c>
    </row>
    <row r="9" spans="1:22">
      <c r="A9" s="12"/>
      <c r="B9" s="38" t="s">
        <v>35</v>
      </c>
      <c r="C9" s="39">
        <f>'Canada Rapeseed'!AA9</f>
        <v>20723.5</v>
      </c>
      <c r="D9" s="39">
        <f>'Canada Rapeseed'!AB9</f>
        <v>19912.3</v>
      </c>
      <c r="E9" s="40">
        <f>'Canada Rapeseed'!AC9</f>
        <v>19484.7</v>
      </c>
      <c r="F9" s="41">
        <f>'Canada Rapeseed'!AD9</f>
        <v>14248.281000000001</v>
      </c>
      <c r="G9" s="42">
        <f>'Canada Rapeseed'!AE9</f>
        <v>18849.800999999999</v>
      </c>
      <c r="H9" s="43">
        <v>19192</v>
      </c>
      <c r="I9" s="44">
        <f t="shared" si="0"/>
        <v>0</v>
      </c>
      <c r="J9" s="45">
        <f>'Canada Rapeseed'!AF9</f>
        <v>19463.562000000002</v>
      </c>
      <c r="K9" s="43">
        <v>18800</v>
      </c>
      <c r="L9" s="44">
        <f t="shared" si="1"/>
        <v>0</v>
      </c>
      <c r="M9" s="46">
        <f>'Canada Rapeseed'!AG9</f>
        <v>19239.463</v>
      </c>
      <c r="N9" s="12"/>
      <c r="P9" s="36">
        <v>20724</v>
      </c>
      <c r="Q9" s="36">
        <v>19912.3</v>
      </c>
      <c r="R9" s="37">
        <v>19484.7</v>
      </c>
      <c r="S9" s="37">
        <v>13757</v>
      </c>
      <c r="T9" s="37">
        <v>18695</v>
      </c>
      <c r="U9" s="37">
        <v>19192</v>
      </c>
      <c r="V9" s="37">
        <v>18800</v>
      </c>
    </row>
    <row r="10" spans="1:22">
      <c r="A10" s="12"/>
      <c r="B10" s="38" t="s">
        <v>36</v>
      </c>
      <c r="C10" s="39">
        <f>'Canada Rapeseed'!AA10</f>
        <v>146.80352900000003</v>
      </c>
      <c r="D10" s="39">
        <f>'Canada Rapeseed'!AB10</f>
        <v>154.98208599999998</v>
      </c>
      <c r="E10" s="40">
        <f>'Canada Rapeseed'!AC10</f>
        <v>125.05227599999999</v>
      </c>
      <c r="F10" s="41">
        <f>'Canada Rapeseed'!AD10</f>
        <v>104.73826399999999</v>
      </c>
      <c r="G10" s="42">
        <f>'Canada Rapeseed'!AE10</f>
        <v>151.357</v>
      </c>
      <c r="H10" s="43">
        <v>276</v>
      </c>
      <c r="I10" s="44">
        <f t="shared" si="0"/>
        <v>0</v>
      </c>
      <c r="J10" s="45">
        <f>'Canada Rapeseed'!AF10</f>
        <v>275</v>
      </c>
      <c r="K10" s="43">
        <v>100</v>
      </c>
      <c r="L10" s="44">
        <f t="shared" si="1"/>
        <v>0</v>
      </c>
      <c r="M10" s="46">
        <f>'Canada Rapeseed'!AG10</f>
        <v>150</v>
      </c>
      <c r="N10" s="12"/>
      <c r="P10" s="36">
        <v>146.43452900000003</v>
      </c>
      <c r="Q10" s="36">
        <v>155.00338199999999</v>
      </c>
      <c r="R10" s="37">
        <v>125.17946499999999</v>
      </c>
      <c r="S10" s="37">
        <v>105</v>
      </c>
      <c r="T10" s="37">
        <v>151</v>
      </c>
      <c r="U10" s="37">
        <v>276</v>
      </c>
      <c r="V10" s="37">
        <v>100</v>
      </c>
    </row>
    <row r="11" spans="1:22">
      <c r="A11" s="12"/>
      <c r="B11" s="47" t="s">
        <v>37</v>
      </c>
      <c r="C11" s="48">
        <f>'Canada Rapeseed'!AA11</f>
        <v>23505.903528999999</v>
      </c>
      <c r="D11" s="48">
        <f>'Canada Rapeseed'!AB11</f>
        <v>24502.082085999999</v>
      </c>
      <c r="E11" s="49">
        <f>'Canada Rapeseed'!AC11</f>
        <v>23044.352275999998</v>
      </c>
      <c r="F11" s="50">
        <f>'Canada Rapeseed'!AD11+1</f>
        <v>16130.019263999997</v>
      </c>
      <c r="G11" s="51">
        <f>SUM(G8:G10)</f>
        <v>20485.257999999998</v>
      </c>
      <c r="H11" s="52">
        <f>H10+H9+H8</f>
        <v>21326</v>
      </c>
      <c r="I11" s="53">
        <f t="shared" si="0"/>
        <v>0</v>
      </c>
      <c r="J11" s="54">
        <f>SUM(J8:J10)</f>
        <v>21596.162</v>
      </c>
      <c r="K11" s="52">
        <f>SUM(K8:K10)</f>
        <v>21648</v>
      </c>
      <c r="L11" s="53">
        <f t="shared" si="1"/>
        <v>0</v>
      </c>
      <c r="M11" s="55">
        <f>SUM(M8:M10)</f>
        <v>22137.363000000001</v>
      </c>
      <c r="N11" s="12"/>
      <c r="P11" s="36">
        <v>23506.134528999999</v>
      </c>
      <c r="Q11" s="36">
        <v>24502.103381999998</v>
      </c>
      <c r="R11" s="37">
        <v>23044.479465</v>
      </c>
      <c r="S11" s="37">
        <v>15638</v>
      </c>
      <c r="T11" s="37">
        <v>20171</v>
      </c>
      <c r="U11" s="37">
        <v>21326</v>
      </c>
      <c r="V11" s="37">
        <v>21648</v>
      </c>
    </row>
    <row r="12" spans="1:22">
      <c r="A12" s="12"/>
      <c r="B12" s="38" t="s">
        <v>38</v>
      </c>
      <c r="C12" s="39">
        <f>'Canada Rapeseed'!AA12</f>
        <v>9295.384</v>
      </c>
      <c r="D12" s="39">
        <f>'Canada Rapeseed'!AB12</f>
        <v>10128.975999999999</v>
      </c>
      <c r="E12" s="40">
        <f>'Canada Rapeseed'!AC12</f>
        <v>10424.753000000001</v>
      </c>
      <c r="F12" s="41">
        <f>'Canada Rapeseed'!AD12</f>
        <v>8555.3670000000002</v>
      </c>
      <c r="G12" s="42">
        <f>'Canada Rapeseed'!AE12</f>
        <v>9961.4290000000001</v>
      </c>
      <c r="H12" s="43">
        <v>11033</v>
      </c>
      <c r="I12" s="44">
        <f t="shared" si="0"/>
        <v>0</v>
      </c>
      <c r="J12" s="45">
        <f>'Canada Rapeseed'!AF12</f>
        <v>11032.859999999999</v>
      </c>
      <c r="K12" s="43">
        <v>12000</v>
      </c>
      <c r="L12" s="44">
        <f t="shared" si="1"/>
        <v>0</v>
      </c>
      <c r="M12" s="46">
        <f>'Canada Rapeseed'!AG12</f>
        <v>11700</v>
      </c>
      <c r="N12" s="12"/>
      <c r="P12" s="36">
        <v>9295.4</v>
      </c>
      <c r="Q12" s="36">
        <v>10128.975999999999</v>
      </c>
      <c r="R12" s="37">
        <v>10409.632000000001</v>
      </c>
      <c r="S12" s="37">
        <v>8555</v>
      </c>
      <c r="T12" s="37">
        <v>9961</v>
      </c>
      <c r="U12" s="37">
        <v>11033</v>
      </c>
      <c r="V12" s="37">
        <v>12000</v>
      </c>
    </row>
    <row r="13" spans="1:22">
      <c r="A13" s="12"/>
      <c r="B13" s="38" t="s">
        <v>39</v>
      </c>
      <c r="C13" s="39">
        <f>'Canada Rapeseed'!AA13</f>
        <v>9201.8269259999997</v>
      </c>
      <c r="D13" s="39">
        <f>'Canada Rapeseed'!AB13</f>
        <v>10041.142658000002</v>
      </c>
      <c r="E13" s="40">
        <f>'Canada Rapeseed'!AC13</f>
        <v>10588.754403999999</v>
      </c>
      <c r="F13" s="41">
        <f>'Canada Rapeseed'!AD13-4</f>
        <v>5241.7368959999994</v>
      </c>
      <c r="G13" s="42">
        <f>'Canada Rapeseed'!AE13</f>
        <v>7950.6179999999995</v>
      </c>
      <c r="H13" s="43">
        <v>6747</v>
      </c>
      <c r="I13" s="44">
        <f t="shared" si="0"/>
        <v>0</v>
      </c>
      <c r="J13" s="45">
        <f>'Canada Rapeseed'!AF13</f>
        <v>6423.2373469999993</v>
      </c>
      <c r="K13" s="43">
        <v>7250</v>
      </c>
      <c r="L13" s="44">
        <f t="shared" si="1"/>
        <v>0</v>
      </c>
      <c r="M13" s="46">
        <f>'Canada Rapeseed'!AG13</f>
        <v>9000</v>
      </c>
      <c r="N13" s="12"/>
      <c r="P13" s="36">
        <v>9202</v>
      </c>
      <c r="Q13" s="36">
        <v>10043.695557999999</v>
      </c>
      <c r="R13" s="37">
        <v>10572.712121</v>
      </c>
      <c r="S13" s="37">
        <v>5233</v>
      </c>
      <c r="T13" s="37">
        <v>7954</v>
      </c>
      <c r="U13" s="37">
        <v>6747</v>
      </c>
      <c r="V13" s="37">
        <v>7250</v>
      </c>
    </row>
    <row r="14" spans="1:22">
      <c r="A14" s="12"/>
      <c r="B14" s="38" t="s">
        <v>40</v>
      </c>
      <c r="C14" s="39">
        <f>'Canada Rapeseed'!AA14</f>
        <v>60.9</v>
      </c>
      <c r="D14" s="39">
        <f>'Canada Rapeseed'!AB14</f>
        <v>60.4</v>
      </c>
      <c r="E14" s="40">
        <f>'Canada Rapeseed'!AC14</f>
        <v>65.3</v>
      </c>
      <c r="F14" s="41">
        <f>'Canada Rapeseed'!AD14</f>
        <v>62</v>
      </c>
      <c r="G14" s="42">
        <f>'Canada Rapeseed'!AE14</f>
        <v>64</v>
      </c>
      <c r="H14" s="43">
        <f>J14</f>
        <v>64</v>
      </c>
      <c r="I14" s="44">
        <f t="shared" si="0"/>
        <v>0</v>
      </c>
      <c r="J14" s="45">
        <f>'Canada Rapeseed'!AF14</f>
        <v>64</v>
      </c>
      <c r="K14" s="43">
        <v>65</v>
      </c>
      <c r="L14" s="44">
        <f t="shared" si="1"/>
        <v>0</v>
      </c>
      <c r="M14" s="46">
        <f>'Canada Rapeseed'!AG14</f>
        <v>63</v>
      </c>
      <c r="N14" s="12"/>
      <c r="P14" s="36">
        <v>60.9</v>
      </c>
      <c r="Q14" s="36">
        <v>60.4</v>
      </c>
      <c r="R14" s="37">
        <v>65.3</v>
      </c>
      <c r="S14" s="37">
        <v>62</v>
      </c>
      <c r="T14" s="37">
        <v>64</v>
      </c>
      <c r="U14" s="37">
        <v>64</v>
      </c>
      <c r="V14" s="37">
        <v>65</v>
      </c>
    </row>
    <row r="15" spans="1:22">
      <c r="A15" s="12"/>
      <c r="B15" s="38" t="s">
        <v>62</v>
      </c>
      <c r="C15" s="39">
        <f>'Canada Rapeseed'!AA15</f>
        <v>512.99260299999878</v>
      </c>
      <c r="D15" s="39">
        <f>'Canada Rapeseed'!AB15</f>
        <v>836.96342799999911</v>
      </c>
      <c r="E15" s="40">
        <f>'Canada Rapeseed'!AC15</f>
        <v>189.54487200000221</v>
      </c>
      <c r="F15" s="41">
        <f>'Canada Rapeseed'!AD15+5</f>
        <v>786.81536799999594</v>
      </c>
      <c r="G15" s="42">
        <f>'Canada Rapeseed'!AE15</f>
        <v>651.61100000000079</v>
      </c>
      <c r="H15" s="43">
        <v>798</v>
      </c>
      <c r="I15" s="44">
        <f t="shared" si="0"/>
        <v>0</v>
      </c>
      <c r="J15" s="45">
        <f>'Canada Rapeseed'!AF15</f>
        <v>1328.1646529999998</v>
      </c>
      <c r="K15" s="43">
        <v>692</v>
      </c>
      <c r="L15" s="44">
        <f t="shared" si="1"/>
        <v>0</v>
      </c>
      <c r="M15" s="46">
        <f>'Canada Rapeseed'!AG15</f>
        <v>-1125.6369999999988</v>
      </c>
      <c r="N15" s="12"/>
      <c r="P15" s="36">
        <v>513.03452899999684</v>
      </c>
      <c r="Q15" s="36">
        <v>834.43182399999932</v>
      </c>
      <c r="R15" s="37">
        <v>220.83534399999917</v>
      </c>
      <c r="S15" s="37">
        <v>913</v>
      </c>
      <c r="T15" s="37">
        <v>686</v>
      </c>
      <c r="U15" s="37">
        <v>798</v>
      </c>
      <c r="V15" s="37">
        <v>692</v>
      </c>
    </row>
    <row r="16" spans="1:22">
      <c r="A16" s="12"/>
      <c r="B16" s="56" t="s">
        <v>42</v>
      </c>
      <c r="C16" s="48">
        <f>'Canada Rapeseed'!AA16</f>
        <v>19071.103529</v>
      </c>
      <c r="D16" s="48">
        <f>'Canada Rapeseed'!AB16</f>
        <v>21067.482086</v>
      </c>
      <c r="E16" s="49">
        <f>'Canada Rapeseed'!AC16</f>
        <v>21268.352276000001</v>
      </c>
      <c r="F16" s="50">
        <f>'Canada Rapeseed'!AD16+1</f>
        <v>14645.919263999996</v>
      </c>
      <c r="G16" s="51">
        <f>SUM(G12:G15)</f>
        <v>18627.657999999999</v>
      </c>
      <c r="H16" s="52">
        <f>H15+H14+H13+H12</f>
        <v>18642</v>
      </c>
      <c r="I16" s="53">
        <f t="shared" si="0"/>
        <v>0</v>
      </c>
      <c r="J16" s="54">
        <f>SUM(J12:J15)</f>
        <v>18848.261999999999</v>
      </c>
      <c r="K16" s="52">
        <f>K15+K14+K13+K12</f>
        <v>20007</v>
      </c>
      <c r="L16" s="53">
        <f t="shared" si="1"/>
        <v>0</v>
      </c>
      <c r="M16" s="55">
        <f>SUM(M12:M15)</f>
        <v>19637.363000000001</v>
      </c>
      <c r="N16" s="12"/>
      <c r="P16" s="36">
        <v>19071.334529</v>
      </c>
      <c r="Q16" s="36">
        <v>21067.503381999999</v>
      </c>
      <c r="R16" s="37">
        <v>21268.479465</v>
      </c>
      <c r="S16" s="37">
        <v>14763</v>
      </c>
      <c r="T16" s="37">
        <v>18665</v>
      </c>
      <c r="U16" s="37">
        <v>18642</v>
      </c>
      <c r="V16" s="37">
        <v>20007</v>
      </c>
    </row>
    <row r="17" spans="1:22">
      <c r="A17" s="12"/>
      <c r="B17" s="38" t="s">
        <v>63</v>
      </c>
      <c r="C17" s="39">
        <f>'Canada Rapeseed'!AA17</f>
        <v>4434.7999999999993</v>
      </c>
      <c r="D17" s="39">
        <f>'Canada Rapeseed'!AB17</f>
        <v>3434.5999999999985</v>
      </c>
      <c r="E17" s="40">
        <f>'Canada Rapeseed'!AC17</f>
        <v>1775.9999999999964</v>
      </c>
      <c r="F17" s="41">
        <f>'Canada Rapeseed'!AD17</f>
        <v>1484.1</v>
      </c>
      <c r="G17" s="42">
        <f>G11-G16</f>
        <v>1857.5999999999985</v>
      </c>
      <c r="H17" s="43">
        <f>H11-H16</f>
        <v>2684</v>
      </c>
      <c r="I17" s="44">
        <f t="shared" si="0"/>
        <v>0</v>
      </c>
      <c r="J17" s="45">
        <f>J11-J16</f>
        <v>2747.9000000000015</v>
      </c>
      <c r="K17" s="43">
        <f>K11-K16</f>
        <v>1641</v>
      </c>
      <c r="L17" s="44">
        <f t="shared" si="1"/>
        <v>0</v>
      </c>
      <c r="M17" s="46">
        <f>M11-M16</f>
        <v>2500</v>
      </c>
      <c r="N17" s="12"/>
      <c r="P17" s="36">
        <v>4434.8</v>
      </c>
      <c r="Q17" s="36">
        <v>3434.6</v>
      </c>
      <c r="R17" s="37">
        <v>1776</v>
      </c>
      <c r="S17" s="37">
        <v>875</v>
      </c>
      <c r="T17" s="37">
        <v>1506</v>
      </c>
      <c r="U17" s="37">
        <v>2684</v>
      </c>
      <c r="V17" s="37">
        <v>1641</v>
      </c>
    </row>
    <row r="18" spans="1:22" ht="17.25" thickBot="1">
      <c r="A18" s="12"/>
      <c r="B18" s="57" t="s">
        <v>44</v>
      </c>
      <c r="C18" s="58">
        <f>'Canada Rapeseed'!AA18</f>
        <v>0.23254029287064226</v>
      </c>
      <c r="D18" s="58">
        <f>'Canada Rapeseed'!AB18</f>
        <v>0.16302849984538006</v>
      </c>
      <c r="E18" s="59">
        <f>'Canada Rapeseed'!AC18</f>
        <v>8.350435317944685E-2</v>
      </c>
      <c r="F18" s="60">
        <f>'Canada Rapeseed'!AD18</f>
        <v>0.10133889939893358</v>
      </c>
      <c r="G18" s="61">
        <f>G17/G16</f>
        <v>9.9722681187296797E-2</v>
      </c>
      <c r="H18" s="62">
        <f>H17/H16</f>
        <v>0.14397596824375067</v>
      </c>
      <c r="I18" s="63">
        <f t="shared" si="0"/>
        <v>0</v>
      </c>
      <c r="J18" s="64">
        <f>J17/J16</f>
        <v>0.14579063045706822</v>
      </c>
      <c r="K18" s="62">
        <f>K17/K16</f>
        <v>8.2021292547608343E-2</v>
      </c>
      <c r="L18" s="63">
        <f t="shared" si="1"/>
        <v>0</v>
      </c>
      <c r="M18" s="65">
        <f>M17/M16</f>
        <v>0.12730833564567706</v>
      </c>
      <c r="N18" s="66"/>
      <c r="O18" s="66"/>
      <c r="P18" s="67">
        <v>0.23253747624511611</v>
      </c>
      <c r="Q18" s="67">
        <v>0.163028335048685</v>
      </c>
      <c r="R18" s="68">
        <v>8.3503853809701573E-2</v>
      </c>
      <c r="S18" s="68">
        <v>5.9271913736823494E-2</v>
      </c>
      <c r="T18" s="68">
        <v>8.0685775515671049E-2</v>
      </c>
      <c r="U18" s="68">
        <v>0.14397596824375067</v>
      </c>
      <c r="V18" s="68">
        <v>8.2021292547608343E-2</v>
      </c>
    </row>
    <row r="19" spans="1:22">
      <c r="A19" s="12"/>
      <c r="B19" s="69"/>
      <c r="C19" s="70"/>
      <c r="D19" s="71"/>
      <c r="E19" s="71"/>
      <c r="F19" s="71"/>
      <c r="G19" s="71"/>
      <c r="H19" s="71"/>
      <c r="I19" s="71"/>
      <c r="J19" s="71"/>
      <c r="K19" s="12"/>
      <c r="L19" s="12"/>
      <c r="M19" s="12"/>
      <c r="N19" s="12"/>
      <c r="P19" s="72"/>
      <c r="Q19" s="72"/>
      <c r="R19" s="72"/>
    </row>
    <row r="20" spans="1:22" ht="19.5" thickBot="1">
      <c r="A20" s="12"/>
      <c r="B20" s="15" t="s">
        <v>64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2"/>
      <c r="P20" s="72"/>
      <c r="Q20" s="72"/>
      <c r="R20" s="72"/>
    </row>
    <row r="21" spans="1:22" ht="17.25" thickBot="1">
      <c r="A21" s="12"/>
      <c r="B21" s="17"/>
      <c r="C21" s="18" t="str">
        <f t="shared" ref="C21:H21" si="2">C4</f>
        <v xml:space="preserve">18/19 </v>
      </c>
      <c r="D21" s="18" t="str">
        <f t="shared" si="2"/>
        <v>19/20</v>
      </c>
      <c r="E21" s="19" t="str">
        <f t="shared" si="2"/>
        <v xml:space="preserve">20/21 </v>
      </c>
      <c r="F21" s="73" t="str">
        <f t="shared" si="2"/>
        <v>21/22</v>
      </c>
      <c r="G21" s="21" t="str">
        <f t="shared" si="2"/>
        <v>22/23</v>
      </c>
      <c r="H21" s="357" t="str">
        <f t="shared" si="2"/>
        <v>23/24</v>
      </c>
      <c r="I21" s="345"/>
      <c r="J21" s="358"/>
      <c r="K21" s="345" t="str">
        <f>K4</f>
        <v>24/25</v>
      </c>
      <c r="L21" s="345"/>
      <c r="M21" s="345"/>
      <c r="N21" s="12"/>
      <c r="P21" s="72"/>
      <c r="Q21" s="72"/>
      <c r="R21" s="72"/>
    </row>
    <row r="22" spans="1:22" ht="16.5" customHeight="1">
      <c r="A22" s="12"/>
      <c r="B22" s="22"/>
      <c r="C22" s="359"/>
      <c r="D22" s="360" t="str">
        <f>D5</f>
        <v>Fastmarkets</v>
      </c>
      <c r="E22" s="360" t="s">
        <v>57</v>
      </c>
      <c r="F22" s="349" t="str">
        <f>F5</f>
        <v>Fastmarkets</v>
      </c>
      <c r="G22" s="361" t="str">
        <f>G5</f>
        <v>Fastmarkets</v>
      </c>
      <c r="H22" s="352" t="str">
        <f>H5</f>
        <v>USDA</v>
      </c>
      <c r="I22" s="342" t="str">
        <f>I5</f>
        <v>Change from January</v>
      </c>
      <c r="J22" s="354" t="str">
        <f>G22</f>
        <v>Fastmarkets</v>
      </c>
      <c r="K22" s="340" t="str">
        <f>H22</f>
        <v>USDA</v>
      </c>
      <c r="L22" s="342" t="str">
        <f>I22</f>
        <v>Change from January</v>
      </c>
      <c r="M22" s="356" t="str">
        <f>J22</f>
        <v>Fastmarkets</v>
      </c>
      <c r="N22" s="12"/>
      <c r="P22" s="72"/>
      <c r="Q22" s="72"/>
      <c r="R22" s="72"/>
    </row>
    <row r="23" spans="1:22" ht="15">
      <c r="A23" s="12"/>
      <c r="B23" s="22"/>
      <c r="C23" s="359"/>
      <c r="D23" s="360"/>
      <c r="E23" s="360"/>
      <c r="F23" s="349"/>
      <c r="G23" s="362"/>
      <c r="H23" s="353"/>
      <c r="I23" s="343"/>
      <c r="J23" s="355"/>
      <c r="K23" s="341"/>
      <c r="L23" s="343"/>
      <c r="M23" s="341"/>
      <c r="N23" s="12"/>
      <c r="P23" s="72" t="str">
        <f t="shared" ref="P23:V23" si="3">P6</f>
        <v>18/19</v>
      </c>
      <c r="Q23" s="72" t="str">
        <f t="shared" si="3"/>
        <v>19/20</v>
      </c>
      <c r="R23" s="72" t="str">
        <f t="shared" si="3"/>
        <v xml:space="preserve">20/21 </v>
      </c>
      <c r="S23" s="72" t="str">
        <f t="shared" si="3"/>
        <v>21/22</v>
      </c>
      <c r="T23" s="72" t="str">
        <f t="shared" si="3"/>
        <v>22/23</v>
      </c>
      <c r="U23" s="72" t="str">
        <f t="shared" si="3"/>
        <v>23/24</v>
      </c>
      <c r="V23" s="26" t="str">
        <f t="shared" si="3"/>
        <v>24/25</v>
      </c>
    </row>
    <row r="24" spans="1:22">
      <c r="A24" s="12"/>
      <c r="B24" s="38" t="s">
        <v>61</v>
      </c>
      <c r="C24" s="39">
        <f>'Canada Rapeseed'!AA22</f>
        <v>103</v>
      </c>
      <c r="D24" s="39">
        <f>'Canada Rapeseed'!AB22</f>
        <v>74.3</v>
      </c>
      <c r="E24" s="40">
        <f>'Canada Rapeseed'!AC22</f>
        <v>93.3</v>
      </c>
      <c r="F24" s="74">
        <f>'Canada Rapeseed'!AD22</f>
        <v>94.12</v>
      </c>
      <c r="G24" s="42">
        <f>'Canada Rapeseed'!AE22</f>
        <v>153.17599999999999</v>
      </c>
      <c r="H24" s="43">
        <v>134</v>
      </c>
      <c r="I24" s="44">
        <f t="shared" ref="I24:I31" si="4">H24-U24</f>
        <v>0</v>
      </c>
      <c r="J24" s="45">
        <f>'Canada Rapeseed'!AF22</f>
        <v>89.135000000000005</v>
      </c>
      <c r="K24" s="46">
        <f>H31</f>
        <v>169</v>
      </c>
      <c r="L24" s="44">
        <f t="shared" ref="L24:L31" si="5">K24-V24</f>
        <v>0</v>
      </c>
      <c r="M24" s="46">
        <f>'Canada Rapeseed'!AG22</f>
        <v>105.169</v>
      </c>
      <c r="N24" s="12"/>
      <c r="P24" s="36">
        <v>103</v>
      </c>
      <c r="Q24" s="36">
        <v>74.3</v>
      </c>
      <c r="R24" s="37">
        <v>93.3</v>
      </c>
      <c r="S24" s="37">
        <v>125</v>
      </c>
      <c r="T24" s="37">
        <v>183</v>
      </c>
      <c r="U24" s="37">
        <v>134</v>
      </c>
      <c r="V24" s="37">
        <v>169</v>
      </c>
    </row>
    <row r="25" spans="1:22">
      <c r="A25" s="12"/>
      <c r="B25" s="38" t="s">
        <v>35</v>
      </c>
      <c r="C25" s="39">
        <f>'Canada Rapeseed'!AA23+39</f>
        <v>5242.3999999999996</v>
      </c>
      <c r="D25" s="39">
        <f>'Canada Rapeseed'!AB23</f>
        <v>5653.7259999999997</v>
      </c>
      <c r="E25" s="40">
        <f>'Canada Rapeseed'!AC23</f>
        <v>5935.6040000000003</v>
      </c>
      <c r="F25" s="74">
        <f>'Canada Rapeseed'!AD23</f>
        <v>5092.4410000000007</v>
      </c>
      <c r="G25" s="42">
        <f>'Canada Rapeseed'!AE23</f>
        <v>5907.5029999999997</v>
      </c>
      <c r="H25" s="43">
        <v>6408</v>
      </c>
      <c r="I25" s="44">
        <f t="shared" si="4"/>
        <v>0</v>
      </c>
      <c r="J25" s="45">
        <f>'Canada Rapeseed'!AF23</f>
        <v>6407.6869999999999</v>
      </c>
      <c r="K25" s="46">
        <v>6908</v>
      </c>
      <c r="L25" s="44">
        <f t="shared" si="5"/>
        <v>0</v>
      </c>
      <c r="M25" s="46">
        <f>'Canada Rapeseed'!AG23</f>
        <v>6873.6490051654437</v>
      </c>
      <c r="N25" s="12"/>
      <c r="P25" s="36">
        <v>5206.3999999999996</v>
      </c>
      <c r="Q25" s="36">
        <v>5688.2879999999996</v>
      </c>
      <c r="R25" s="37">
        <v>5935.6040000000003</v>
      </c>
      <c r="S25" s="37">
        <v>5092</v>
      </c>
      <c r="T25" s="37">
        <v>5841</v>
      </c>
      <c r="U25" s="37">
        <v>6408</v>
      </c>
      <c r="V25" s="37">
        <v>6908</v>
      </c>
    </row>
    <row r="26" spans="1:22">
      <c r="A26" s="12"/>
      <c r="B26" s="38" t="s">
        <v>36</v>
      </c>
      <c r="C26" s="39">
        <f>'Canada Rapeseed'!AA24</f>
        <v>5.9106420000000002</v>
      </c>
      <c r="D26" s="39">
        <f>'Canada Rapeseed'!AB24</f>
        <v>4.9937070000000006</v>
      </c>
      <c r="E26" s="40">
        <f>'Canada Rapeseed'!AC24</f>
        <v>5.160196</v>
      </c>
      <c r="F26" s="74">
        <f>'Canada Rapeseed'!AD24+5</f>
        <v>14.791463</v>
      </c>
      <c r="G26" s="42">
        <f>'Canada Rapeseed'!AE24</f>
        <v>6.3730000000000002</v>
      </c>
      <c r="H26" s="43">
        <v>3</v>
      </c>
      <c r="I26" s="44">
        <f t="shared" si="4"/>
        <v>0</v>
      </c>
      <c r="J26" s="45">
        <f>'Canada Rapeseed'!AF24</f>
        <v>3</v>
      </c>
      <c r="K26" s="46">
        <v>10</v>
      </c>
      <c r="L26" s="44">
        <f t="shared" si="5"/>
        <v>0</v>
      </c>
      <c r="M26" s="46">
        <f>'Canada Rapeseed'!AG24</f>
        <v>10</v>
      </c>
      <c r="N26" s="12"/>
      <c r="P26" s="36">
        <v>5.9106420000000002</v>
      </c>
      <c r="Q26" s="36">
        <v>4.9933140000000007</v>
      </c>
      <c r="R26" s="37">
        <v>8.4538680000000017</v>
      </c>
      <c r="S26" s="37">
        <v>11</v>
      </c>
      <c r="T26" s="37">
        <v>8</v>
      </c>
      <c r="U26" s="37">
        <v>3</v>
      </c>
      <c r="V26" s="37">
        <v>10</v>
      </c>
    </row>
    <row r="27" spans="1:22">
      <c r="A27" s="12"/>
      <c r="B27" s="47" t="s">
        <v>37</v>
      </c>
      <c r="C27" s="48">
        <f>'Canada Rapeseed'!AA25+39</f>
        <v>5351.3106419999995</v>
      </c>
      <c r="D27" s="48">
        <f>'Canada Rapeseed'!AB25</f>
        <v>5733.0197069999995</v>
      </c>
      <c r="E27" s="49">
        <f>'Canada Rapeseed'!AC25</f>
        <v>6034.0641960000003</v>
      </c>
      <c r="F27" s="75">
        <f>'Canada Rapeseed'!AD25+5</f>
        <v>5201.3524630000002</v>
      </c>
      <c r="G27" s="51">
        <f>SUM(G24:G26)</f>
        <v>6067.0519999999997</v>
      </c>
      <c r="H27" s="52">
        <f>H26+H25+H24</f>
        <v>6545</v>
      </c>
      <c r="I27" s="53">
        <f t="shared" si="4"/>
        <v>0</v>
      </c>
      <c r="J27" s="54">
        <f>SUM(J24:J26)</f>
        <v>6499.8220000000001</v>
      </c>
      <c r="K27" s="55">
        <f>SUM(K24:K26)</f>
        <v>7087</v>
      </c>
      <c r="L27" s="53">
        <f t="shared" si="5"/>
        <v>0</v>
      </c>
      <c r="M27" s="55">
        <f>SUM(M24:M26)</f>
        <v>6988.8180051654435</v>
      </c>
      <c r="N27" s="12"/>
      <c r="P27" s="36">
        <v>5315.3106419999995</v>
      </c>
      <c r="Q27" s="36">
        <v>5767.581314</v>
      </c>
      <c r="R27" s="37">
        <v>6037.3578680000001</v>
      </c>
      <c r="S27" s="37">
        <v>5228</v>
      </c>
      <c r="T27" s="37">
        <v>6032</v>
      </c>
      <c r="U27" s="37">
        <v>6545</v>
      </c>
      <c r="V27" s="37">
        <v>7087</v>
      </c>
    </row>
    <row r="28" spans="1:22">
      <c r="A28" s="12"/>
      <c r="B28" s="38" t="s">
        <v>48</v>
      </c>
      <c r="C28" s="39">
        <f>'Canada Rapeseed'!AA26+36</f>
        <v>633.2541940000001</v>
      </c>
      <c r="D28" s="39">
        <f>'Canada Rapeseed'!AB26</f>
        <v>742.99707399999897</v>
      </c>
      <c r="E28" s="40">
        <f>'Canada Rapeseed'!AC26</f>
        <v>686.83150900000055</v>
      </c>
      <c r="F28" s="74">
        <f>'Canada Rapeseed'!AD26</f>
        <v>530.18884900000012</v>
      </c>
      <c r="G28" s="42">
        <f>'Canada Rapeseed'!AE26</f>
        <v>670.28699999999935</v>
      </c>
      <c r="H28" s="43">
        <v>740</v>
      </c>
      <c r="I28" s="44">
        <f t="shared" si="4"/>
        <v>0</v>
      </c>
      <c r="J28" s="45">
        <f>'Canada Rapeseed'!AF26</f>
        <v>869.65300000000025</v>
      </c>
      <c r="K28" s="46">
        <v>605</v>
      </c>
      <c r="L28" s="44">
        <f t="shared" si="5"/>
        <v>0</v>
      </c>
      <c r="M28" s="46">
        <f>'Canada Rapeseed'!AG26</f>
        <v>893.81800516544354</v>
      </c>
      <c r="N28" s="12"/>
      <c r="P28" s="36">
        <v>601.01805199999944</v>
      </c>
      <c r="Q28" s="36">
        <v>775.65639800000008</v>
      </c>
      <c r="R28" s="37">
        <v>628.50063300000056</v>
      </c>
      <c r="S28" s="37">
        <v>650</v>
      </c>
      <c r="T28" s="37">
        <v>615</v>
      </c>
      <c r="U28" s="37">
        <v>740</v>
      </c>
      <c r="V28" s="37">
        <v>605</v>
      </c>
    </row>
    <row r="29" spans="1:22">
      <c r="A29" s="12"/>
      <c r="B29" s="38" t="s">
        <v>39</v>
      </c>
      <c r="C29" s="39">
        <f>'Canada Rapeseed'!AA27+3</f>
        <v>4643.7564479999992</v>
      </c>
      <c r="D29" s="39">
        <f>'Canada Rapeseed'!AB27</f>
        <v>4896.7226330000003</v>
      </c>
      <c r="E29" s="40">
        <f>'Canada Rapeseed'!AC27</f>
        <v>5253.1126869999998</v>
      </c>
      <c r="F29" s="74">
        <f>'Canada Rapeseed'!AD27</f>
        <v>4512.9876139999997</v>
      </c>
      <c r="G29" s="42">
        <f>'Canada Rapeseed'!AE27</f>
        <v>5307.63</v>
      </c>
      <c r="H29" s="43">
        <v>5636</v>
      </c>
      <c r="I29" s="44">
        <f t="shared" si="4"/>
        <v>0</v>
      </c>
      <c r="J29" s="45">
        <f>'Canada Rapeseed'!AF27</f>
        <v>5525</v>
      </c>
      <c r="K29" s="46">
        <v>6300</v>
      </c>
      <c r="L29" s="44">
        <f t="shared" si="5"/>
        <v>0</v>
      </c>
      <c r="M29" s="46">
        <f>'Canada Rapeseed'!AG27</f>
        <v>6000</v>
      </c>
      <c r="N29" s="12"/>
      <c r="P29" s="36">
        <v>4639.9925899999998</v>
      </c>
      <c r="Q29" s="36">
        <v>4898.6249159999998</v>
      </c>
      <c r="R29" s="37">
        <v>5314.7372349999996</v>
      </c>
      <c r="S29" s="37">
        <v>4395</v>
      </c>
      <c r="T29" s="37">
        <v>5280</v>
      </c>
      <c r="U29" s="37">
        <v>5636</v>
      </c>
      <c r="V29" s="37">
        <v>6300</v>
      </c>
    </row>
    <row r="30" spans="1:22">
      <c r="A30" s="12"/>
      <c r="B30" s="56" t="s">
        <v>42</v>
      </c>
      <c r="C30" s="48">
        <f>'Canada Rapeseed'!AA28</f>
        <v>5238.0106419999993</v>
      </c>
      <c r="D30" s="48">
        <f>'Canada Rapeseed'!AB28</f>
        <v>5639.7197069999993</v>
      </c>
      <c r="E30" s="49">
        <f>'Canada Rapeseed'!AC28</f>
        <v>5939.9441960000004</v>
      </c>
      <c r="F30" s="75">
        <f>'Canada Rapeseed'!AD28</f>
        <v>5043.1764629999998</v>
      </c>
      <c r="G30" s="51">
        <f>G29+G28</f>
        <v>5977.9169999999995</v>
      </c>
      <c r="H30" s="52">
        <f>H29+H28</f>
        <v>6376</v>
      </c>
      <c r="I30" s="53">
        <f t="shared" si="4"/>
        <v>0</v>
      </c>
      <c r="J30" s="54">
        <f>J29+J28</f>
        <v>6394.6530000000002</v>
      </c>
      <c r="K30" s="55">
        <f>K29+K28</f>
        <v>6905</v>
      </c>
      <c r="L30" s="53">
        <f t="shared" si="5"/>
        <v>0</v>
      </c>
      <c r="M30" s="55">
        <f>M29+M28</f>
        <v>6893.8180051654435</v>
      </c>
      <c r="N30" s="12"/>
      <c r="P30" s="36">
        <v>5241.0106419999993</v>
      </c>
      <c r="Q30" s="36">
        <v>5674.2813139999998</v>
      </c>
      <c r="R30" s="37">
        <v>5943.2378680000002</v>
      </c>
      <c r="S30" s="37">
        <v>5045</v>
      </c>
      <c r="T30" s="37">
        <v>5895</v>
      </c>
      <c r="U30" s="37">
        <v>6376</v>
      </c>
      <c r="V30" s="37">
        <v>6905</v>
      </c>
    </row>
    <row r="31" spans="1:22" ht="17.25" thickBot="1">
      <c r="A31" s="12"/>
      <c r="B31" s="38" t="s">
        <v>63</v>
      </c>
      <c r="C31" s="39">
        <f>'Canada Rapeseed'!AA29</f>
        <v>74.3</v>
      </c>
      <c r="D31" s="39">
        <f>'Canada Rapeseed'!AB29</f>
        <v>93.3</v>
      </c>
      <c r="E31" s="40">
        <f>'Canada Rapeseed'!AC29</f>
        <v>94.12</v>
      </c>
      <c r="F31" s="74">
        <f>'Canada Rapeseed'!AD29</f>
        <v>153.17599999999999</v>
      </c>
      <c r="G31" s="42">
        <f>G27-G30</f>
        <v>89.135000000000218</v>
      </c>
      <c r="H31" s="43">
        <f>H27-H30</f>
        <v>169</v>
      </c>
      <c r="I31" s="44">
        <f t="shared" si="4"/>
        <v>0</v>
      </c>
      <c r="J31" s="45">
        <f>J27-J30</f>
        <v>105.16899999999987</v>
      </c>
      <c r="K31" s="46">
        <f>K27-K30</f>
        <v>182</v>
      </c>
      <c r="L31" s="44">
        <f t="shared" si="5"/>
        <v>0</v>
      </c>
      <c r="M31" s="46">
        <f>M27-M30</f>
        <v>95</v>
      </c>
      <c r="N31" s="12"/>
      <c r="P31" s="36">
        <v>74.3</v>
      </c>
      <c r="Q31" s="36">
        <v>93.3</v>
      </c>
      <c r="R31" s="37">
        <v>94.12</v>
      </c>
      <c r="S31" s="37">
        <v>183</v>
      </c>
      <c r="T31" s="37">
        <v>137</v>
      </c>
      <c r="U31" s="37">
        <v>169</v>
      </c>
      <c r="V31" s="37">
        <v>182</v>
      </c>
    </row>
    <row r="32" spans="1:22">
      <c r="A32" s="12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12"/>
      <c r="P32" s="72"/>
      <c r="Q32" s="72"/>
      <c r="R32" s="72"/>
    </row>
    <row r="33" spans="1:22" ht="19.5" thickBot="1">
      <c r="A33" s="12"/>
      <c r="B33" s="15" t="s">
        <v>65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12"/>
      <c r="P33" s="72"/>
      <c r="Q33" s="72"/>
      <c r="R33" s="72"/>
    </row>
    <row r="34" spans="1:22" ht="17.25" thickBot="1">
      <c r="A34" s="12"/>
      <c r="B34" s="77"/>
      <c r="C34" s="78" t="str">
        <f>C21</f>
        <v xml:space="preserve">18/19 </v>
      </c>
      <c r="D34" s="79" t="str">
        <f>D21</f>
        <v>19/20</v>
      </c>
      <c r="E34" s="79" t="str">
        <f>E21</f>
        <v xml:space="preserve">20/21 </v>
      </c>
      <c r="F34" s="20" t="str">
        <f>F21</f>
        <v>21/22</v>
      </c>
      <c r="G34" s="73"/>
      <c r="H34" s="344" t="str">
        <f>H4</f>
        <v>23/24</v>
      </c>
      <c r="I34" s="345"/>
      <c r="J34" s="345"/>
      <c r="K34" s="344" t="str">
        <f>K4</f>
        <v>24/25</v>
      </c>
      <c r="L34" s="345"/>
      <c r="M34" s="345"/>
      <c r="N34" s="12"/>
      <c r="P34" s="72"/>
      <c r="Q34" s="72"/>
      <c r="R34" s="72"/>
    </row>
    <row r="35" spans="1:22" ht="16.5" customHeight="1">
      <c r="A35" s="12"/>
      <c r="B35" s="80"/>
      <c r="C35" s="346"/>
      <c r="D35" s="347" t="str">
        <f>D22</f>
        <v>Fastmarkets</v>
      </c>
      <c r="E35" s="348" t="s">
        <v>57</v>
      </c>
      <c r="F35" s="340" t="str">
        <f>F22</f>
        <v>Fastmarkets</v>
      </c>
      <c r="G35" s="349" t="str">
        <f>G22</f>
        <v>Fastmarkets</v>
      </c>
      <c r="H35" s="350" t="str">
        <f>H5</f>
        <v>USDA</v>
      </c>
      <c r="I35" s="342" t="str">
        <f>I5</f>
        <v>Change from January</v>
      </c>
      <c r="J35" s="340" t="str">
        <f>J22</f>
        <v>Fastmarkets</v>
      </c>
      <c r="K35" s="340" t="str">
        <f>H35</f>
        <v>USDA</v>
      </c>
      <c r="L35" s="342" t="str">
        <f>I35</f>
        <v>Change from January</v>
      </c>
      <c r="M35" s="340" t="str">
        <f>J35</f>
        <v>Fastmarkets</v>
      </c>
      <c r="N35" s="12"/>
      <c r="P35" s="72"/>
      <c r="Q35" s="72"/>
      <c r="R35" s="72"/>
    </row>
    <row r="36" spans="1:22" ht="15">
      <c r="A36" s="12"/>
      <c r="B36" s="80"/>
      <c r="C36" s="346"/>
      <c r="D36" s="347"/>
      <c r="E36" s="347"/>
      <c r="F36" s="340"/>
      <c r="G36" s="349"/>
      <c r="H36" s="350"/>
      <c r="I36" s="351"/>
      <c r="J36" s="340"/>
      <c r="K36" s="341"/>
      <c r="L36" s="343"/>
      <c r="M36" s="341"/>
      <c r="N36" s="12"/>
      <c r="P36" s="72" t="str">
        <f>P6</f>
        <v>18/19</v>
      </c>
      <c r="Q36" s="72" t="str">
        <f>Q6</f>
        <v>19/20</v>
      </c>
      <c r="R36" s="72" t="str">
        <f>R6</f>
        <v xml:space="preserve">20/21 </v>
      </c>
      <c r="S36" s="72" t="str">
        <f>S6</f>
        <v>21/22</v>
      </c>
      <c r="T36" s="72" t="str">
        <f>T6</f>
        <v>22/23</v>
      </c>
      <c r="U36" s="72" t="str">
        <f>U23</f>
        <v>23/24</v>
      </c>
      <c r="V36" s="26" t="str">
        <f>V6</f>
        <v>24/25</v>
      </c>
    </row>
    <row r="37" spans="1:22">
      <c r="A37" s="12"/>
      <c r="B37" s="81" t="s">
        <v>61</v>
      </c>
      <c r="C37" s="82">
        <f>'Canada Rapeseed'!AA32</f>
        <v>97.7</v>
      </c>
      <c r="D37" s="83">
        <f>'Canada Rapeseed'!AB32</f>
        <v>95.3</v>
      </c>
      <c r="E37" s="83">
        <f>'Canada Rapeseed'!AC32</f>
        <v>73.05</v>
      </c>
      <c r="F37" s="84">
        <f>'Canada Rapeseed'!AD32</f>
        <v>103.19</v>
      </c>
      <c r="G37" s="85">
        <f>'Canada Rapeseed'!AE32</f>
        <v>73.674000000000007</v>
      </c>
      <c r="H37" s="86">
        <v>629</v>
      </c>
      <c r="I37" s="53">
        <f t="shared" ref="I37:I44" si="6">H37-U37</f>
        <v>0</v>
      </c>
      <c r="J37" s="87">
        <f>'Canada Rapeseed'!AF32</f>
        <v>84.98</v>
      </c>
      <c r="K37" s="88">
        <v>685</v>
      </c>
      <c r="L37" s="53">
        <f t="shared" ref="L37:L44" si="7">K37-V37</f>
        <v>0</v>
      </c>
      <c r="M37" s="87">
        <f>'Canada Rapeseed'!AG32</f>
        <v>109.384</v>
      </c>
      <c r="N37" s="12"/>
      <c r="P37" s="36">
        <v>97.7</v>
      </c>
      <c r="Q37" s="36">
        <v>95.3</v>
      </c>
      <c r="R37" s="37">
        <v>73.05</v>
      </c>
      <c r="S37" s="37">
        <v>551</v>
      </c>
      <c r="T37" s="37">
        <v>525</v>
      </c>
      <c r="U37" s="37">
        <v>629</v>
      </c>
      <c r="V37" s="37">
        <v>685</v>
      </c>
    </row>
    <row r="38" spans="1:22">
      <c r="A38" s="12"/>
      <c r="B38" s="89" t="s">
        <v>35</v>
      </c>
      <c r="C38" s="90">
        <f>'Canada Rapeseed'!AA33+12</f>
        <v>4059.7240000000011</v>
      </c>
      <c r="D38" s="91">
        <f>'Canada Rapeseed'!AB33</f>
        <v>4433.8700000000008</v>
      </c>
      <c r="E38" s="91">
        <f>'Canada Rapeseed'!AC33</f>
        <v>4528.2889999999998</v>
      </c>
      <c r="F38" s="92">
        <f>'Canada Rapeseed'!AD33</f>
        <v>3572.4859999999999</v>
      </c>
      <c r="G38" s="93">
        <f>'Canada Rapeseed'!AE33</f>
        <v>4150.558</v>
      </c>
      <c r="H38" s="94">
        <v>4706</v>
      </c>
      <c r="I38" s="44">
        <f t="shared" si="6"/>
        <v>0</v>
      </c>
      <c r="J38" s="95">
        <f>'Canada Rapeseed'!AF33</f>
        <v>4705.9829999999993</v>
      </c>
      <c r="K38" s="96">
        <v>5092</v>
      </c>
      <c r="L38" s="44">
        <f t="shared" si="7"/>
        <v>0</v>
      </c>
      <c r="M38" s="95">
        <f>'Canada Rapeseed'!AG33</f>
        <v>4967.1255700536094</v>
      </c>
      <c r="N38" s="12"/>
      <c r="P38" s="36">
        <v>4047.7240000000011</v>
      </c>
      <c r="Q38" s="36">
        <v>4433.8700000000008</v>
      </c>
      <c r="R38" s="37">
        <v>4528.299</v>
      </c>
      <c r="S38" s="37">
        <v>3573</v>
      </c>
      <c r="T38" s="37">
        <v>4130</v>
      </c>
      <c r="U38" s="37">
        <v>4706</v>
      </c>
      <c r="V38" s="37">
        <v>5092</v>
      </c>
    </row>
    <row r="39" spans="1:22">
      <c r="A39" s="12"/>
      <c r="B39" s="89" t="s">
        <v>36</v>
      </c>
      <c r="C39" s="90">
        <f>'Canada Rapeseed'!AA34</f>
        <v>16.306812000000001</v>
      </c>
      <c r="D39" s="91">
        <f>'Canada Rapeseed'!AB34</f>
        <v>19.638587000000001</v>
      </c>
      <c r="E39" s="91">
        <f>'Canada Rapeseed'!AC34</f>
        <v>19.221738000000002</v>
      </c>
      <c r="F39" s="92">
        <f>'Canada Rapeseed'!AD34</f>
        <v>18.105829</v>
      </c>
      <c r="G39" s="93">
        <f>'Canada Rapeseed'!AE34</f>
        <v>24.124000000000002</v>
      </c>
      <c r="H39" s="94">
        <v>19</v>
      </c>
      <c r="I39" s="44">
        <f t="shared" si="6"/>
        <v>0</v>
      </c>
      <c r="J39" s="95">
        <f>'Canada Rapeseed'!AF34</f>
        <v>17.686306000000002</v>
      </c>
      <c r="K39" s="96">
        <v>20</v>
      </c>
      <c r="L39" s="44">
        <f t="shared" si="7"/>
        <v>0</v>
      </c>
      <c r="M39" s="95">
        <f>'Canada Rapeseed'!AG34</f>
        <v>25</v>
      </c>
      <c r="N39" s="12"/>
      <c r="P39" s="36">
        <v>15.860619</v>
      </c>
      <c r="Q39" s="36">
        <v>19.272435999999999</v>
      </c>
      <c r="R39" s="37">
        <v>19.219679000000003</v>
      </c>
      <c r="S39" s="37">
        <v>19</v>
      </c>
      <c r="T39" s="37">
        <v>28</v>
      </c>
      <c r="U39" s="37">
        <v>19</v>
      </c>
      <c r="V39" s="37">
        <v>20</v>
      </c>
    </row>
    <row r="40" spans="1:22">
      <c r="A40" s="12"/>
      <c r="B40" s="81" t="s">
        <v>37</v>
      </c>
      <c r="C40" s="82">
        <f>'Canada Rapeseed'!AA35+12</f>
        <v>4173.7308120000007</v>
      </c>
      <c r="D40" s="83">
        <f>'Canada Rapeseed'!AB35</f>
        <v>4548.8085870000014</v>
      </c>
      <c r="E40" s="83">
        <f>'Canada Rapeseed'!AC35</f>
        <v>4620.5607380000001</v>
      </c>
      <c r="F40" s="84">
        <f>'Canada Rapeseed'!AD35</f>
        <v>3693.781829</v>
      </c>
      <c r="G40" s="85">
        <f>SUM(G37:G39)</f>
        <v>4248.3559999999998</v>
      </c>
      <c r="H40" s="86">
        <f>H39+H38+H37</f>
        <v>5354</v>
      </c>
      <c r="I40" s="53">
        <f t="shared" si="6"/>
        <v>0</v>
      </c>
      <c r="J40" s="87">
        <f>SUM(J37:J39)</f>
        <v>4808.6493059999984</v>
      </c>
      <c r="K40" s="88">
        <f>SUM(K37:K39)</f>
        <v>5797</v>
      </c>
      <c r="L40" s="53">
        <f t="shared" si="7"/>
        <v>0</v>
      </c>
      <c r="M40" s="87">
        <f>SUM(M37:M39)</f>
        <v>5101.5095700536094</v>
      </c>
      <c r="N40" s="12"/>
      <c r="P40" s="36">
        <v>4161.2846190000009</v>
      </c>
      <c r="Q40" s="36">
        <v>4548.4424360000012</v>
      </c>
      <c r="R40" s="37">
        <v>4620.568679</v>
      </c>
      <c r="S40" s="37">
        <v>4143</v>
      </c>
      <c r="T40" s="37">
        <v>4683</v>
      </c>
      <c r="U40" s="37">
        <v>5354</v>
      </c>
      <c r="V40" s="37">
        <v>5797</v>
      </c>
    </row>
    <row r="41" spans="1:22">
      <c r="A41" s="12"/>
      <c r="B41" s="89" t="s">
        <v>48</v>
      </c>
      <c r="C41" s="90">
        <f>'Canada Rapeseed'!AA36+19</f>
        <v>934.13635000000113</v>
      </c>
      <c r="D41" s="91">
        <f>'Canada Rapeseed'!AB36</f>
        <v>1046.2920400000012</v>
      </c>
      <c r="E41" s="91">
        <f>'Canada Rapeseed'!AC36</f>
        <v>1069.8081230000003</v>
      </c>
      <c r="F41" s="92">
        <f>'Canada Rapeseed'!AD36</f>
        <v>1060.3339759999999</v>
      </c>
      <c r="G41" s="93">
        <f>'Canada Rapeseed'!AE36</f>
        <v>1231.7630000000004</v>
      </c>
      <c r="H41" s="94">
        <f>H43-H42</f>
        <v>1250</v>
      </c>
      <c r="I41" s="44">
        <f t="shared" si="6"/>
        <v>0</v>
      </c>
      <c r="J41" s="95">
        <f>'Canada Rapeseed'!AF36</f>
        <v>1355.1328359999989</v>
      </c>
      <c r="K41" s="96">
        <f>K43-K42</f>
        <v>1230</v>
      </c>
      <c r="L41" s="44">
        <f t="shared" si="7"/>
        <v>0</v>
      </c>
      <c r="M41" s="95">
        <f>'Canada Rapeseed'!AG36</f>
        <v>1286.5095700536094</v>
      </c>
      <c r="N41" s="12"/>
      <c r="P41" s="36">
        <v>903.64015700000118</v>
      </c>
      <c r="Q41" s="36">
        <v>1059.3926320000005</v>
      </c>
      <c r="R41" s="37">
        <v>1078.1881630000003</v>
      </c>
      <c r="S41" s="37">
        <v>1025</v>
      </c>
      <c r="T41" s="37">
        <v>1055</v>
      </c>
      <c r="U41" s="37">
        <v>1250</v>
      </c>
      <c r="V41" s="37">
        <v>1230</v>
      </c>
    </row>
    <row r="42" spans="1:22">
      <c r="A42" s="12"/>
      <c r="B42" s="89" t="s">
        <v>39</v>
      </c>
      <c r="C42" s="90">
        <f>'Canada Rapeseed'!AA43-7</f>
        <v>3144.2944619999994</v>
      </c>
      <c r="D42" s="91">
        <f>'Canada Rapeseed'!AB43</f>
        <v>3429.466547</v>
      </c>
      <c r="E42" s="91">
        <f>'Canada Rapeseed'!AC43</f>
        <v>3447.5626150000003</v>
      </c>
      <c r="F42" s="92">
        <f>'Canada Rapeseed'!AD43</f>
        <v>2559.7738530000001</v>
      </c>
      <c r="G42" s="93">
        <f>'Canada Rapeseed'!AE43</f>
        <v>2931.6129999999998</v>
      </c>
      <c r="H42" s="94">
        <v>3419</v>
      </c>
      <c r="I42" s="44">
        <f t="shared" si="6"/>
        <v>0</v>
      </c>
      <c r="J42" s="95">
        <f>'Canada Rapeseed'!AF43</f>
        <v>3344.1324699999996</v>
      </c>
      <c r="K42" s="96">
        <v>4100</v>
      </c>
      <c r="L42" s="44">
        <f t="shared" si="7"/>
        <v>0</v>
      </c>
      <c r="M42" s="95">
        <f>'Canada Rapeseed'!AG43</f>
        <v>3700</v>
      </c>
      <c r="N42" s="12"/>
      <c r="P42" s="36">
        <v>3162.3444619999996</v>
      </c>
      <c r="Q42" s="36">
        <v>3415.9998040000005</v>
      </c>
      <c r="R42" s="37">
        <v>3439.1905160000001</v>
      </c>
      <c r="S42" s="37">
        <v>2573</v>
      </c>
      <c r="T42" s="37">
        <v>3100</v>
      </c>
      <c r="U42" s="37">
        <v>3419</v>
      </c>
      <c r="V42" s="37">
        <v>4100</v>
      </c>
    </row>
    <row r="43" spans="1:22">
      <c r="A43" s="12"/>
      <c r="B43" s="81" t="s">
        <v>42</v>
      </c>
      <c r="C43" s="82">
        <f>'Canada Rapeseed'!AA44</f>
        <v>4066.4308120000005</v>
      </c>
      <c r="D43" s="83">
        <f>'Canada Rapeseed'!AB44</f>
        <v>4475.7585870000012</v>
      </c>
      <c r="E43" s="83">
        <f>'Canada Rapeseed'!AC44</f>
        <v>4517.3707380000005</v>
      </c>
      <c r="F43" s="84">
        <f>'Canada Rapeseed'!AD44</f>
        <v>3620.107829</v>
      </c>
      <c r="G43" s="85">
        <f>G42+G41</f>
        <v>4163.3760000000002</v>
      </c>
      <c r="H43" s="86">
        <f>H40-H44</f>
        <v>4669</v>
      </c>
      <c r="I43" s="53">
        <f t="shared" si="6"/>
        <v>0</v>
      </c>
      <c r="J43" s="87">
        <f>J42+J41</f>
        <v>4699.2653059999984</v>
      </c>
      <c r="K43" s="88">
        <f>K40-K44</f>
        <v>5330</v>
      </c>
      <c r="L43" s="53">
        <f t="shared" si="7"/>
        <v>0</v>
      </c>
      <c r="M43" s="87">
        <f>M42+M41</f>
        <v>4986.5095700536094</v>
      </c>
      <c r="N43" s="12"/>
      <c r="P43" s="36">
        <v>4065.9846190000007</v>
      </c>
      <c r="Q43" s="36">
        <v>4475.392436000001</v>
      </c>
      <c r="R43" s="37">
        <v>4517.3786790000004</v>
      </c>
      <c r="S43" s="37">
        <v>3598</v>
      </c>
      <c r="T43" s="37">
        <v>4155</v>
      </c>
      <c r="U43" s="37">
        <v>4669</v>
      </c>
      <c r="V43" s="37">
        <v>5330</v>
      </c>
    </row>
    <row r="44" spans="1:22" ht="17.25" thickBot="1">
      <c r="A44" s="12"/>
      <c r="B44" s="97" t="s">
        <v>63</v>
      </c>
      <c r="C44" s="98">
        <f>'Canada Rapeseed'!AA45</f>
        <v>95.3</v>
      </c>
      <c r="D44" s="99">
        <f>'Canada Rapeseed'!AB45</f>
        <v>73.05</v>
      </c>
      <c r="E44" s="99">
        <f>'Canada Rapeseed'!AC45</f>
        <v>103.19</v>
      </c>
      <c r="F44" s="100">
        <f>'Canada Rapeseed'!AD45</f>
        <v>73.674000000000007</v>
      </c>
      <c r="G44" s="101">
        <f>G40-G43</f>
        <v>84.979999999999563</v>
      </c>
      <c r="H44" s="102">
        <v>685</v>
      </c>
      <c r="I44" s="103">
        <f t="shared" si="6"/>
        <v>0</v>
      </c>
      <c r="J44" s="104">
        <f>J40-J43</f>
        <v>109.38400000000001</v>
      </c>
      <c r="K44" s="105">
        <v>467</v>
      </c>
      <c r="L44" s="103">
        <f t="shared" si="7"/>
        <v>0</v>
      </c>
      <c r="M44" s="104">
        <f>M40-M43</f>
        <v>115</v>
      </c>
      <c r="N44" s="12"/>
      <c r="P44" s="36">
        <v>95.3</v>
      </c>
      <c r="Q44" s="36">
        <v>73.05</v>
      </c>
      <c r="R44" s="37">
        <v>103.19</v>
      </c>
      <c r="S44" s="37">
        <v>545</v>
      </c>
      <c r="T44" s="37">
        <v>528</v>
      </c>
      <c r="U44" s="37">
        <v>685</v>
      </c>
      <c r="V44" s="37">
        <v>467</v>
      </c>
    </row>
    <row r="45" spans="1:22">
      <c r="A45" s="12"/>
      <c r="B45" s="106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22">
      <c r="C46" s="26">
        <f>C40-C44-C42-C41</f>
        <v>0</v>
      </c>
    </row>
    <row r="47" spans="1:22">
      <c r="F47" s="107">
        <f>F25/F49</f>
        <v>0.59617646559550741</v>
      </c>
      <c r="G47" s="107">
        <f>G25/G49</f>
        <v>0.57431406325510836</v>
      </c>
      <c r="H47" s="107">
        <f>H25/H49</f>
        <v>0.62213592233009707</v>
      </c>
      <c r="I47" s="107">
        <f>H47-U47</f>
        <v>7.2815533980582492E-3</v>
      </c>
      <c r="J47" s="107">
        <f>J25/J49</f>
        <v>0.57910261100551153</v>
      </c>
      <c r="K47" s="107">
        <f>K25/K49</f>
        <v>0.6706796116504854</v>
      </c>
      <c r="L47" s="107">
        <f>K47-V47</f>
        <v>1.1165048543689271E-2</v>
      </c>
      <c r="M47" s="107">
        <f>M25/M49</f>
        <v>0.58483208602387515</v>
      </c>
      <c r="S47" s="107">
        <v>0.59520748100526011</v>
      </c>
      <c r="T47" s="107">
        <v>0.57831683168316828</v>
      </c>
      <c r="U47" s="107">
        <v>0.61485436893203882</v>
      </c>
      <c r="V47" s="107">
        <v>0.65951456310679613</v>
      </c>
    </row>
    <row r="48" spans="1:22">
      <c r="F48" s="107">
        <f>F38/F49</f>
        <v>0.41823402114416869</v>
      </c>
      <c r="G48" s="107">
        <f>G38/G49</f>
        <v>0.40350784921412586</v>
      </c>
      <c r="H48" s="107">
        <f>H38/H49</f>
        <v>0.45689320388349514</v>
      </c>
      <c r="I48" s="107">
        <f>H48-U48</f>
        <v>3.495145631067953E-3</v>
      </c>
      <c r="J48" s="107">
        <f>J38/J49</f>
        <v>0.42530901441464752</v>
      </c>
      <c r="K48" s="107">
        <f>K38/K49</f>
        <v>0.49436893203883497</v>
      </c>
      <c r="L48" s="107">
        <f>K48-V48</f>
        <v>8.2524271844660602E-3</v>
      </c>
      <c r="M48" s="107">
        <f>M38/M49</f>
        <v>0.42261896213990091</v>
      </c>
      <c r="S48" s="107">
        <v>0.41765049678550553</v>
      </c>
      <c r="T48" s="107">
        <v>0.40891089108910889</v>
      </c>
      <c r="U48" s="107">
        <v>0.45339805825242718</v>
      </c>
      <c r="V48" s="107">
        <v>0.48611650485436891</v>
      </c>
    </row>
    <row r="49" spans="5:22">
      <c r="E49" s="108" t="s">
        <v>66</v>
      </c>
      <c r="F49" s="37">
        <f>SUM('Canada Rapeseed'!AD84:AD93,'Canada Rapeseed'!AE82:AE83)</f>
        <v>8541.8349999999991</v>
      </c>
      <c r="G49" s="37">
        <f>SUM('Canada Rapeseed'!AE84:AE93,'Canada Rapeseed'!AF82:AF83)</f>
        <v>10286.189</v>
      </c>
      <c r="H49" s="37">
        <v>10300</v>
      </c>
      <c r="I49" s="109">
        <f>H49-U49</f>
        <v>0</v>
      </c>
      <c r="J49" s="37">
        <f>SUM('Canada Rapeseed'!AF84:AF93,'Canada Rapeseed'!AG82:AG83)</f>
        <v>11064.856</v>
      </c>
      <c r="K49" s="37">
        <v>10300</v>
      </c>
      <c r="L49" s="107">
        <f>K49-V49</f>
        <v>0</v>
      </c>
      <c r="M49" s="37">
        <f>SUM('Canada Rapeseed'!AG84:AG93,'Canada Rapeseed'!AH82:AH83)</f>
        <v>11753.200909166319</v>
      </c>
      <c r="S49" s="37">
        <v>8541.8349999999991</v>
      </c>
      <c r="T49" s="37">
        <v>10100</v>
      </c>
      <c r="U49" s="37">
        <v>10300</v>
      </c>
      <c r="V49" s="37">
        <v>10300</v>
      </c>
    </row>
  </sheetData>
  <mergeCells count="39">
    <mergeCell ref="H4:J4"/>
    <mergeCell ref="K4:M4"/>
    <mergeCell ref="C5:C6"/>
    <mergeCell ref="D5:D6"/>
    <mergeCell ref="E5:E6"/>
    <mergeCell ref="F5:F6"/>
    <mergeCell ref="G5:G6"/>
    <mergeCell ref="H5:H6"/>
    <mergeCell ref="I5:I6"/>
    <mergeCell ref="J5:J6"/>
    <mergeCell ref="C22:C23"/>
    <mergeCell ref="D22:D23"/>
    <mergeCell ref="E22:E23"/>
    <mergeCell ref="F22:F23"/>
    <mergeCell ref="G22:G23"/>
    <mergeCell ref="M22:M23"/>
    <mergeCell ref="K5:K6"/>
    <mergeCell ref="L5:L6"/>
    <mergeCell ref="M5:M6"/>
    <mergeCell ref="H21:J21"/>
    <mergeCell ref="K21:M21"/>
    <mergeCell ref="H22:H23"/>
    <mergeCell ref="I22:I23"/>
    <mergeCell ref="J22:J23"/>
    <mergeCell ref="K22:K23"/>
    <mergeCell ref="L22:L23"/>
    <mergeCell ref="C35:C36"/>
    <mergeCell ref="D35:D36"/>
    <mergeCell ref="E35:E36"/>
    <mergeCell ref="F35:F36"/>
    <mergeCell ref="G35:G36"/>
    <mergeCell ref="K35:K36"/>
    <mergeCell ref="L35:L36"/>
    <mergeCell ref="M35:M36"/>
    <mergeCell ref="H34:J34"/>
    <mergeCell ref="K34:M34"/>
    <mergeCell ref="H35:H36"/>
    <mergeCell ref="I35:I36"/>
    <mergeCell ref="J35:J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10E8-FC74-43A6-B0AD-5C38C1963265}">
  <dimension ref="A1:CC697"/>
  <sheetViews>
    <sheetView tabSelected="1" zoomScaleNormal="100" workbookViewId="0">
      <pane xSplit="1" ySplit="2" topLeftCell="AC3" activePane="bottomRight" state="frozen"/>
      <selection activeCell="C10" sqref="C10"/>
      <selection pane="topRight" activeCell="C10" sqref="C10"/>
      <selection pane="bottomLeft" activeCell="C10" sqref="C10"/>
      <selection pane="bottomRight" activeCell="BJ5" sqref="BJ5"/>
    </sheetView>
  </sheetViews>
  <sheetFormatPr defaultColWidth="8.85546875" defaultRowHeight="11.25"/>
  <cols>
    <col min="1" max="1" width="39.7109375" style="112" customWidth="1"/>
    <col min="2" max="25" width="9.140625" style="112" customWidth="1"/>
    <col min="26" max="27" width="8.85546875" style="112" customWidth="1"/>
    <col min="28" max="31" width="9.28515625" style="112" bestFit="1" customWidth="1"/>
    <col min="32" max="37" width="8.85546875" style="112" customWidth="1"/>
    <col min="38" max="60" width="8.85546875" style="112" hidden="1" customWidth="1"/>
    <col min="61" max="61" width="12" style="112" bestFit="1" customWidth="1"/>
    <col min="62" max="62" width="9.5703125" style="112" bestFit="1" customWidth="1"/>
    <col min="63" max="63" width="11" style="112" bestFit="1" customWidth="1"/>
    <col min="64" max="64" width="9" style="112" bestFit="1" customWidth="1"/>
    <col min="65" max="71" width="9.28515625" style="112" customWidth="1"/>
    <col min="72" max="81" width="9" style="112" bestFit="1" customWidth="1"/>
    <col min="82" max="16384" width="8.85546875" style="112"/>
  </cols>
  <sheetData>
    <row r="1" spans="1:81" ht="15.75">
      <c r="A1" s="369" t="s">
        <v>67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  <c r="BE1" s="370"/>
      <c r="BF1" s="370"/>
      <c r="BG1" s="370"/>
      <c r="BH1" s="370"/>
      <c r="BI1" s="370"/>
      <c r="BQ1" s="111"/>
      <c r="BR1" s="111"/>
      <c r="BS1" s="111"/>
      <c r="BT1" s="111"/>
      <c r="BU1" s="111"/>
      <c r="BV1" s="111"/>
      <c r="BW1" s="111"/>
      <c r="BX1" s="111"/>
    </row>
    <row r="2" spans="1:81" ht="12" thickBot="1">
      <c r="A2" s="111"/>
      <c r="B2" s="113" t="str">
        <f>'[1]Soy Complex'!AI$3</f>
        <v xml:space="preserve">93/94 </v>
      </c>
      <c r="C2" s="113" t="str">
        <f>'[1]Soy Complex'!AJ$3</f>
        <v xml:space="preserve">94/95 </v>
      </c>
      <c r="D2" s="113" t="str">
        <f>'[1]Soy Complex'!AK$3</f>
        <v xml:space="preserve">95/96 </v>
      </c>
      <c r="E2" s="113" t="str">
        <f>'[1]Soy Complex'!AL$3</f>
        <v xml:space="preserve">96/97 </v>
      </c>
      <c r="F2" s="113" t="str">
        <f>'[1]Soy Complex'!AM$3</f>
        <v xml:space="preserve">97/98 </v>
      </c>
      <c r="G2" s="113" t="str">
        <f>'[1]Soy Complex'!AN$3</f>
        <v xml:space="preserve">98/99 </v>
      </c>
      <c r="H2" s="113" t="str">
        <f>'[1]Soy Complex'!AO$3</f>
        <v xml:space="preserve">99/00 </v>
      </c>
      <c r="I2" s="113" t="str">
        <f>'[1]Soy Complex'!AP$3</f>
        <v xml:space="preserve">00/01 </v>
      </c>
      <c r="J2" s="113" t="str">
        <f>'[1]Soy Complex'!AQ$3</f>
        <v xml:space="preserve">01/02 </v>
      </c>
      <c r="K2" s="113" t="str">
        <f>'[1]Soy Complex'!AR$3</f>
        <v xml:space="preserve">02/03 </v>
      </c>
      <c r="L2" s="113" t="str">
        <f>'[1]Soy Complex'!AS$3</f>
        <v xml:space="preserve">03/04 </v>
      </c>
      <c r="M2" s="113" t="str">
        <f>'[1]Soy Complex'!AT$3</f>
        <v xml:space="preserve">04/05 </v>
      </c>
      <c r="N2" s="113" t="str">
        <f>'[1]Soy Complex'!AU$3</f>
        <v xml:space="preserve">05/06 </v>
      </c>
      <c r="O2" s="113" t="str">
        <f>'[1]Soy Complex'!AV$3</f>
        <v xml:space="preserve">06/07 </v>
      </c>
      <c r="P2" s="113" t="str">
        <f>'[1]Soy Complex'!AW$3</f>
        <v xml:space="preserve">07/08 </v>
      </c>
      <c r="Q2" s="113" t="str">
        <f>'[1]Soy Complex'!AX$3</f>
        <v xml:space="preserve">08/09 </v>
      </c>
      <c r="R2" s="113" t="str">
        <f>'[1]Soy Complex'!AY$3</f>
        <v xml:space="preserve">09/10 </v>
      </c>
      <c r="S2" s="113" t="str">
        <f>'[1]Soy Complex'!AZ$3</f>
        <v xml:space="preserve">10/11 </v>
      </c>
      <c r="T2" s="113" t="str">
        <f>'[1]Soy Complex'!BA$3</f>
        <v xml:space="preserve">11/12 </v>
      </c>
      <c r="U2" s="113" t="str">
        <f>'[1]Soy Complex'!BB$3</f>
        <v xml:space="preserve">12/13 </v>
      </c>
      <c r="V2" s="113" t="str">
        <f>'[1]Soy Complex'!BC$3</f>
        <v xml:space="preserve">13/14 </v>
      </c>
      <c r="W2" s="113" t="str">
        <f>'[1]Soy Complex'!BD$3</f>
        <v xml:space="preserve">14/15 </v>
      </c>
      <c r="X2" s="113" t="str">
        <f>'[1]Soy Complex'!BE$3</f>
        <v xml:space="preserve">15/16 </v>
      </c>
      <c r="Y2" s="113" t="str">
        <f>'[1]Soy Complex'!BF$3</f>
        <v xml:space="preserve">16/17 </v>
      </c>
      <c r="Z2" s="113" t="str">
        <f>'[1]Soy Complex'!BG$3</f>
        <v xml:space="preserve">17/18 </v>
      </c>
      <c r="AA2" s="113" t="str">
        <f>'[1]Soy Complex'!BH$3</f>
        <v xml:space="preserve">18/19 </v>
      </c>
      <c r="AB2" s="113" t="str">
        <f>'[1]Soy Complex'!BI$3</f>
        <v>19/20</v>
      </c>
      <c r="AC2" s="113" t="str">
        <f>'[1]Soy Complex'!BJ$3</f>
        <v>20/21</v>
      </c>
      <c r="AD2" s="113" t="str">
        <f>'[1]Soy Complex'!BK$3</f>
        <v xml:space="preserve">21/22 </v>
      </c>
      <c r="AE2" s="113" t="str">
        <f>'[1]Soy Complex'!BL$3</f>
        <v xml:space="preserve">22/23 </v>
      </c>
      <c r="AF2" s="113" t="str">
        <f>'[1]Soy Complex'!BM$3</f>
        <v xml:space="preserve">23/24 </v>
      </c>
      <c r="AG2" s="113" t="str">
        <f>'[1]Soy Complex'!BN$3</f>
        <v xml:space="preserve">24/25 </v>
      </c>
      <c r="AH2" s="113" t="str">
        <f>'[1]Soy Complex'!BO$3</f>
        <v>25/26</v>
      </c>
      <c r="AI2" s="113" t="str">
        <f>'[1]Soy Complex'!BP$3</f>
        <v>26/27</v>
      </c>
      <c r="AJ2" s="113" t="str">
        <f>'[1]Soy Complex'!BQ$3</f>
        <v>27/28</v>
      </c>
      <c r="AK2" s="113" t="str">
        <f>'[1]Soy Complex'!BR$3</f>
        <v>28/29</v>
      </c>
      <c r="AL2" s="113" t="str">
        <f>'[1]Soy Complex'!BS$3</f>
        <v>29/30</v>
      </c>
      <c r="AM2" s="113" t="str">
        <f>'[1]Soy Complex'!BT$3</f>
        <v>30/31</v>
      </c>
      <c r="AN2" s="113" t="str">
        <f>'[1]Soy Complex'!BU$3</f>
        <v>31/32</v>
      </c>
      <c r="AO2" s="113" t="str">
        <f>'[1]Soy Complex'!BV$3</f>
        <v>32/33</v>
      </c>
      <c r="AP2" s="113" t="str">
        <f>'[1]Soy Complex'!BW$3</f>
        <v>33/34</v>
      </c>
      <c r="AQ2" s="113" t="str">
        <f>'[1]Soy Complex'!BX$3</f>
        <v>34/35</v>
      </c>
      <c r="AR2" s="113" t="str">
        <f>'[1]Soy Complex'!BY$3</f>
        <v>35/36</v>
      </c>
      <c r="AS2" s="113" t="str">
        <f>'[1]Soy Complex'!BZ$3</f>
        <v>36/37</v>
      </c>
      <c r="AT2" s="113" t="str">
        <f>'[1]Soy Complex'!CA$3</f>
        <v>37/38</v>
      </c>
      <c r="AU2" s="113" t="str">
        <f>'[1]Soy Complex'!CB$3</f>
        <v>38/39</v>
      </c>
      <c r="AV2" s="113" t="str">
        <f>'[1]Soy Complex'!CC$3</f>
        <v>39/40</v>
      </c>
      <c r="AW2" s="113" t="str">
        <f>'[1]Soy Complex'!CD$3</f>
        <v>40/41</v>
      </c>
      <c r="AX2" s="113" t="str">
        <f>'[1]Soy Complex'!CE$3</f>
        <v>41/42</v>
      </c>
      <c r="AY2" s="113" t="str">
        <f>'[1]Soy Complex'!CF$3</f>
        <v>42/43</v>
      </c>
      <c r="AZ2" s="113" t="str">
        <f>'[1]Soy Complex'!CG$3</f>
        <v>43/44</v>
      </c>
      <c r="BA2" s="113" t="str">
        <f>'[1]Soy Complex'!CH$3</f>
        <v>44/45</v>
      </c>
      <c r="BB2" s="113" t="str">
        <f>'[1]Soy Complex'!CI$3</f>
        <v>45/46</v>
      </c>
      <c r="BC2" s="113" t="str">
        <f>'[1]Soy Complex'!CJ$3</f>
        <v>46/47</v>
      </c>
      <c r="BD2" s="113" t="str">
        <f>'[1]Soy Complex'!CK$3</f>
        <v>47/48</v>
      </c>
      <c r="BE2" s="113" t="str">
        <f>'[1]Soy Complex'!CL$3</f>
        <v>48/49</v>
      </c>
      <c r="BF2" s="113" t="str">
        <f>'[1]Soy Complex'!CM$3</f>
        <v>49/50</v>
      </c>
      <c r="BG2" s="113" t="str">
        <f>'[1]Soy Complex'!CN$3</f>
        <v>50/51</v>
      </c>
      <c r="BH2" s="113"/>
      <c r="BI2" s="111"/>
      <c r="BJ2" s="114" t="s">
        <v>68</v>
      </c>
      <c r="BQ2" s="111"/>
      <c r="BR2" s="110" t="s">
        <v>67</v>
      </c>
      <c r="BS2" s="111"/>
      <c r="BT2" s="111"/>
      <c r="BU2" s="111"/>
      <c r="BV2" s="111"/>
      <c r="BW2" s="111"/>
      <c r="BX2" s="111"/>
    </row>
    <row r="3" spans="1:81" ht="13.5" thickBot="1">
      <c r="A3" s="368" t="s">
        <v>371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6"/>
      <c r="BI3" s="117"/>
      <c r="BT3" s="111"/>
      <c r="BU3" s="118"/>
      <c r="BV3" s="119" t="str">
        <f t="shared" ref="BV3:CC3" si="0">Y2</f>
        <v xml:space="preserve">16/17 </v>
      </c>
      <c r="BW3" s="119" t="str">
        <f t="shared" si="0"/>
        <v xml:space="preserve">17/18 </v>
      </c>
      <c r="BX3" s="119" t="str">
        <f t="shared" si="0"/>
        <v xml:space="preserve">18/19 </v>
      </c>
      <c r="BY3" s="119" t="str">
        <f t="shared" si="0"/>
        <v>19/20</v>
      </c>
      <c r="BZ3" s="119" t="str">
        <f t="shared" si="0"/>
        <v>20/21</v>
      </c>
      <c r="CA3" s="119" t="str">
        <f t="shared" si="0"/>
        <v xml:space="preserve">21/22 </v>
      </c>
      <c r="CB3" s="119" t="str">
        <f t="shared" si="0"/>
        <v xml:space="preserve">22/23 </v>
      </c>
      <c r="CC3" s="119" t="str">
        <f t="shared" si="0"/>
        <v xml:space="preserve">23/24 </v>
      </c>
    </row>
    <row r="4" spans="1:81">
      <c r="A4" s="111" t="s">
        <v>69</v>
      </c>
      <c r="B4" s="120">
        <v>4172.3</v>
      </c>
      <c r="C4" s="120">
        <v>5797.1</v>
      </c>
      <c r="D4" s="120">
        <v>5344</v>
      </c>
      <c r="E4" s="120">
        <v>3540.3110000000001</v>
      </c>
      <c r="F4" s="120">
        <v>4905.8999999999996</v>
      </c>
      <c r="G4" s="120">
        <v>5477.4</v>
      </c>
      <c r="H4" s="120">
        <v>5598.7</v>
      </c>
      <c r="I4" s="120">
        <v>4937</v>
      </c>
      <c r="J4" s="120">
        <v>3826.8</v>
      </c>
      <c r="K4" s="120">
        <v>3876.8</v>
      </c>
      <c r="L4" s="120">
        <v>4735.7</v>
      </c>
      <c r="M4" s="120">
        <v>5218.2</v>
      </c>
      <c r="N4" s="120">
        <v>5369.9</v>
      </c>
      <c r="O4" s="120">
        <v>5283.3</v>
      </c>
      <c r="P4" s="120">
        <v>6382.2</v>
      </c>
      <c r="Q4" s="120">
        <v>6541.1</v>
      </c>
      <c r="R4" s="120">
        <v>6689.3</v>
      </c>
      <c r="S4" s="120">
        <v>7116.8</v>
      </c>
      <c r="T4" s="120">
        <v>7684.7</v>
      </c>
      <c r="U4" s="120">
        <v>8974.4</v>
      </c>
      <c r="V4" s="120">
        <v>8274.1</v>
      </c>
      <c r="W4" s="120">
        <v>8457.9</v>
      </c>
      <c r="X4" s="120">
        <v>8411.2999999999993</v>
      </c>
      <c r="Y4" s="120">
        <v>8410.9</v>
      </c>
      <c r="Z4" s="120">
        <v>9313.4</v>
      </c>
      <c r="AA4" s="120">
        <v>9232.2000000000007</v>
      </c>
      <c r="AB4" s="120">
        <v>8571.7000000000007</v>
      </c>
      <c r="AC4" s="120">
        <v>8410.4</v>
      </c>
      <c r="AD4" s="120">
        <v>9012.4490000000005</v>
      </c>
      <c r="AE4" s="120">
        <v>8658.6</v>
      </c>
      <c r="AF4" s="120">
        <v>8938.1</v>
      </c>
      <c r="AG4" s="120">
        <v>8907.5</v>
      </c>
      <c r="AH4" s="123">
        <v>8748.2000000000007</v>
      </c>
      <c r="AI4" s="371">
        <f>MROUND(FORECAST(AI47,J4:AH4,J47:AH47),25)-1000</f>
        <v>9200</v>
      </c>
      <c r="AJ4" s="371">
        <f>MROUND(FORECAST(AJ47,K4:AI4,K47:AI47),25)-925</f>
        <v>9250</v>
      </c>
      <c r="AK4" s="371">
        <f>MROUND(FORECAST(AK47,L4:AJ4,L47:AJ47),25)-800</f>
        <v>9300</v>
      </c>
      <c r="AL4" s="371">
        <f>MROUND(FORECAST(AL47,M4:AK4,M47:AK47),25)-650</f>
        <v>9400</v>
      </c>
      <c r="AM4" s="371">
        <f>MROUND(FORECAST(AM47,N4:AL4,N47:AL47),25)-500</f>
        <v>9525</v>
      </c>
      <c r="AN4" s="371">
        <f>MROUND(FORECAST(AN47,O4:AM4,O47:AM47),25)-400</f>
        <v>9575</v>
      </c>
      <c r="AO4" s="371">
        <f>MROUND(FORECAST(AO47,P4:AN4,P47:AN47),25)-200</f>
        <v>9700</v>
      </c>
      <c r="AP4" s="371">
        <f>MROUND(FORECAST(AP47,Q4:AO4,Q47:AO47),25)-200</f>
        <v>9700</v>
      </c>
      <c r="AQ4" s="371">
        <f>MROUND(FORECAST(AQ47,R4:AP4,R47:AP47),25)-100</f>
        <v>9775</v>
      </c>
      <c r="AR4" s="371">
        <f>MROUND(FORECAST(AR47,S4:AQ4,S47:AQ47),25)</f>
        <v>9850</v>
      </c>
      <c r="AS4" s="371">
        <f>MROUND(FORECAST(AS47,T4:AR4,T47:AR47),25)+150</f>
        <v>10000</v>
      </c>
      <c r="AT4" s="371">
        <f>MROUND(FORECAST(AT47,U4:AS4,U47:AS47),25)+150</f>
        <v>10025</v>
      </c>
      <c r="AU4" s="371">
        <f>MROUND(FORECAST(AU47,V4:AT4,V47:AT47),25)+100</f>
        <v>10125</v>
      </c>
      <c r="AV4" s="371">
        <f>MROUND(FORECAST(AV47,W4:AU4,W47:AU47),25)+100</f>
        <v>10200</v>
      </c>
      <c r="AW4" s="371">
        <f>MROUND(FORECAST(AW47,X4:AV4,X47:AV47),25)+100</f>
        <v>10275</v>
      </c>
      <c r="AX4" s="371">
        <f t="shared" ref="AX4:BH4" si="1">MROUND(FORECAST(AX47,Y4:AW4,Y47:AW47),25)+100</f>
        <v>10350</v>
      </c>
      <c r="AY4" s="371">
        <f t="shared" si="1"/>
        <v>10425</v>
      </c>
      <c r="AZ4" s="371">
        <f t="shared" si="1"/>
        <v>10575</v>
      </c>
      <c r="BA4" s="371">
        <f t="shared" si="1"/>
        <v>10725</v>
      </c>
      <c r="BB4" s="371">
        <f t="shared" si="1"/>
        <v>10825</v>
      </c>
      <c r="BC4" s="371">
        <f t="shared" si="1"/>
        <v>10925</v>
      </c>
      <c r="BD4" s="371">
        <f t="shared" si="1"/>
        <v>11050</v>
      </c>
      <c r="BE4" s="371">
        <f t="shared" si="1"/>
        <v>11150</v>
      </c>
      <c r="BF4" s="371">
        <f t="shared" si="1"/>
        <v>11250</v>
      </c>
      <c r="BG4" s="371">
        <f t="shared" si="1"/>
        <v>11350</v>
      </c>
      <c r="BH4" s="371">
        <f t="shared" si="1"/>
        <v>11450</v>
      </c>
      <c r="BI4" s="123"/>
      <c r="BJ4" s="124"/>
      <c r="BP4" s="114" t="s">
        <v>71</v>
      </c>
      <c r="BT4" s="111"/>
      <c r="BU4" s="111" t="s">
        <v>53</v>
      </c>
      <c r="BV4" s="120"/>
      <c r="BW4" s="120"/>
      <c r="BX4" s="120"/>
      <c r="BY4" s="120"/>
      <c r="BZ4" s="120"/>
      <c r="CA4" s="111"/>
    </row>
    <row r="5" spans="1:81">
      <c r="A5" s="111" t="s">
        <v>60</v>
      </c>
      <c r="B5" s="120">
        <v>4123.8</v>
      </c>
      <c r="C5" s="120">
        <v>5754.6</v>
      </c>
      <c r="D5" s="120">
        <v>5271</v>
      </c>
      <c r="E5" s="120">
        <v>3451</v>
      </c>
      <c r="F5" s="120">
        <v>4869.5</v>
      </c>
      <c r="G5" s="120">
        <v>5428.8</v>
      </c>
      <c r="H5" s="120">
        <v>5564.3</v>
      </c>
      <c r="I5" s="120">
        <v>4859.2</v>
      </c>
      <c r="J5" s="120">
        <v>3785.2</v>
      </c>
      <c r="K5" s="120">
        <v>3628</v>
      </c>
      <c r="L5" s="120">
        <v>4689.2</v>
      </c>
      <c r="M5" s="120">
        <v>4867</v>
      </c>
      <c r="N5" s="120">
        <v>5175.3999999999996</v>
      </c>
      <c r="O5" s="120">
        <v>5238.2</v>
      </c>
      <c r="P5" s="120">
        <v>6332.8</v>
      </c>
      <c r="Q5" s="120">
        <v>6495.9</v>
      </c>
      <c r="R5" s="120">
        <v>6516.1</v>
      </c>
      <c r="S5" s="120">
        <v>6857.9</v>
      </c>
      <c r="T5" s="120">
        <v>7589.4</v>
      </c>
      <c r="U5" s="120">
        <v>8860.1</v>
      </c>
      <c r="V5" s="120">
        <v>8233.4</v>
      </c>
      <c r="W5" s="120">
        <v>8392.4</v>
      </c>
      <c r="X5" s="120">
        <v>8364.4</v>
      </c>
      <c r="Y5" s="120">
        <v>8263.2999999999993</v>
      </c>
      <c r="Z5" s="120">
        <v>9273.1</v>
      </c>
      <c r="AA5" s="120">
        <v>9119.7000000000007</v>
      </c>
      <c r="AB5" s="120">
        <v>8471.2999999999993</v>
      </c>
      <c r="AC5" s="120">
        <v>8325.4</v>
      </c>
      <c r="AD5" s="120">
        <v>8946.2000000000007</v>
      </c>
      <c r="AE5" s="120">
        <v>8596.2999999999993</v>
      </c>
      <c r="AF5" s="120">
        <v>8856.6</v>
      </c>
      <c r="AG5" s="120">
        <v>8845.9</v>
      </c>
      <c r="AH5" s="123">
        <v>8669.6</v>
      </c>
      <c r="AI5" s="371">
        <f>AVERAGE(J6:AH6)*AI4</f>
        <v>9048.1377576731138</v>
      </c>
      <c r="AJ5" s="371">
        <f t="shared" ref="AH5:BG5" si="2">AVERAGE(K6:AI6)*AJ4</f>
        <v>9095.2270756822181</v>
      </c>
      <c r="AK5" s="371">
        <f t="shared" si="2"/>
        <v>9162.0397941682368</v>
      </c>
      <c r="AL5" s="371">
        <f t="shared" si="2"/>
        <v>9258.6705619770491</v>
      </c>
      <c r="AM5" s="371">
        <f t="shared" si="2"/>
        <v>9401.7052338255253</v>
      </c>
      <c r="AN5" s="371">
        <f t="shared" si="2"/>
        <v>9459.9727563741872</v>
      </c>
      <c r="AO5" s="371">
        <f t="shared" si="2"/>
        <v>9582.1220356457434</v>
      </c>
      <c r="AP5" s="371">
        <f t="shared" si="2"/>
        <v>9580.4101447986905</v>
      </c>
      <c r="AQ5" s="371">
        <f t="shared" si="2"/>
        <v>9652.3667699247108</v>
      </c>
      <c r="AR5" s="371">
        <f t="shared" si="2"/>
        <v>9731.6843699560759</v>
      </c>
      <c r="AS5" s="371">
        <f t="shared" si="2"/>
        <v>9889.6293972691128</v>
      </c>
      <c r="AT5" s="371">
        <f t="shared" si="2"/>
        <v>9914.9005167980031</v>
      </c>
      <c r="AU5" s="371">
        <f t="shared" si="2"/>
        <v>10014.512530426635</v>
      </c>
      <c r="AV5" s="371">
        <f t="shared" si="2"/>
        <v>10086.248806225538</v>
      </c>
      <c r="AW5" s="371">
        <f t="shared" si="2"/>
        <v>10159.01177868026</v>
      </c>
      <c r="AX5" s="371">
        <f t="shared" si="2"/>
        <v>10230.800149960231</v>
      </c>
      <c r="AY5" s="371">
        <f t="shared" si="2"/>
        <v>10307.451628258777</v>
      </c>
      <c r="AZ5" s="371">
        <f t="shared" si="2"/>
        <v>10452.821058874908</v>
      </c>
      <c r="BA5" s="371">
        <f t="shared" si="2"/>
        <v>10601.35917243676</v>
      </c>
      <c r="BB5" s="371">
        <f t="shared" si="2"/>
        <v>10700.28631070514</v>
      </c>
      <c r="BC5" s="371">
        <f t="shared" si="2"/>
        <v>10798.51614573746</v>
      </c>
      <c r="BD5" s="371">
        <f t="shared" si="2"/>
        <v>10920.200788349448</v>
      </c>
      <c r="BE5" s="371">
        <f t="shared" si="2"/>
        <v>11016.996220966881</v>
      </c>
      <c r="BF5" s="371">
        <f t="shared" si="2"/>
        <v>11114.538717483087</v>
      </c>
      <c r="BG5" s="371">
        <f t="shared" si="2"/>
        <v>11211.007648247232</v>
      </c>
      <c r="BH5" s="371"/>
      <c r="BI5" s="125">
        <f>(AF5/AE5)-1</f>
        <v>3.0280469504321728E-2</v>
      </c>
      <c r="BP5" s="114" t="s">
        <v>72</v>
      </c>
      <c r="BT5" s="111"/>
      <c r="BU5" s="126" t="s">
        <v>30</v>
      </c>
      <c r="BV5" s="120">
        <v>8410.9</v>
      </c>
      <c r="BW5" s="120">
        <v>9313</v>
      </c>
      <c r="BX5" s="120">
        <v>9232</v>
      </c>
      <c r="BY5" s="120">
        <v>8481</v>
      </c>
      <c r="BZ5" s="123">
        <v>8410</v>
      </c>
      <c r="CA5" s="123">
        <v>8750</v>
      </c>
      <c r="CB5" s="123">
        <v>8750</v>
      </c>
      <c r="CC5" s="123">
        <v>8750</v>
      </c>
    </row>
    <row r="6" spans="1:81" ht="14.25" customHeight="1">
      <c r="A6" s="111" t="s">
        <v>32</v>
      </c>
      <c r="B6" s="127">
        <f>B5/B4</f>
        <v>0.98837571603192487</v>
      </c>
      <c r="C6" s="127">
        <f t="shared" ref="C6:BG6" si="3">C5/C4</f>
        <v>0.99266874816718709</v>
      </c>
      <c r="D6" s="127">
        <f t="shared" si="3"/>
        <v>0.98633982035928147</v>
      </c>
      <c r="E6" s="127">
        <f t="shared" si="3"/>
        <v>0.97477312021457996</v>
      </c>
      <c r="F6" s="127">
        <f t="shared" si="3"/>
        <v>0.99258036242075875</v>
      </c>
      <c r="G6" s="127">
        <f t="shared" si="3"/>
        <v>0.99112717712783449</v>
      </c>
      <c r="H6" s="127">
        <f t="shared" si="3"/>
        <v>0.99385571650561744</v>
      </c>
      <c r="I6" s="127">
        <f t="shared" si="3"/>
        <v>0.98424144217135912</v>
      </c>
      <c r="J6" s="127">
        <f t="shared" si="3"/>
        <v>0.98912929863070964</v>
      </c>
      <c r="K6" s="127">
        <f t="shared" si="3"/>
        <v>0.93582335947172923</v>
      </c>
      <c r="L6" s="127">
        <f t="shared" si="3"/>
        <v>0.99018096585510063</v>
      </c>
      <c r="M6" s="127">
        <f t="shared" si="3"/>
        <v>0.93269709861638117</v>
      </c>
      <c r="N6" s="127">
        <f t="shared" si="3"/>
        <v>0.96377958621203375</v>
      </c>
      <c r="O6" s="127">
        <f t="shared" si="3"/>
        <v>0.9914636685404955</v>
      </c>
      <c r="P6" s="127">
        <f t="shared" si="3"/>
        <v>0.9922597223527938</v>
      </c>
      <c r="Q6" s="127">
        <f t="shared" si="3"/>
        <v>0.99308984727339422</v>
      </c>
      <c r="R6" s="127">
        <f t="shared" si="3"/>
        <v>0.97410790366705036</v>
      </c>
      <c r="S6" s="127">
        <f t="shared" si="3"/>
        <v>0.96362129046762579</v>
      </c>
      <c r="T6" s="127">
        <f t="shared" si="3"/>
        <v>0.98759873514906238</v>
      </c>
      <c r="U6" s="127">
        <f t="shared" si="3"/>
        <v>0.98726377250846864</v>
      </c>
      <c r="V6" s="127">
        <f t="shared" si="3"/>
        <v>0.99508103600391573</v>
      </c>
      <c r="W6" s="127">
        <f t="shared" si="3"/>
        <v>0.99225576088627199</v>
      </c>
      <c r="X6" s="127">
        <f t="shared" si="3"/>
        <v>0.99442416748897322</v>
      </c>
      <c r="Y6" s="127">
        <f t="shared" si="3"/>
        <v>0.98245134290028413</v>
      </c>
      <c r="Z6" s="127">
        <f>Z5/Z4</f>
        <v>0.99567290141087039</v>
      </c>
      <c r="AA6" s="127">
        <f>AA5/AA4</f>
        <v>0.9878143887697407</v>
      </c>
      <c r="AB6" s="127">
        <f t="shared" si="3"/>
        <v>0.9882870375771432</v>
      </c>
      <c r="AC6" s="127">
        <f t="shared" si="3"/>
        <v>0.9898934652335204</v>
      </c>
      <c r="AD6" s="127">
        <f t="shared" si="3"/>
        <v>0.99264916783440327</v>
      </c>
      <c r="AE6" s="127">
        <f t="shared" si="3"/>
        <v>0.99280484142933023</v>
      </c>
      <c r="AF6" s="127">
        <f t="shared" si="3"/>
        <v>0.990881731016659</v>
      </c>
      <c r="AG6" s="127">
        <f t="shared" si="3"/>
        <v>0.99308447937131628</v>
      </c>
      <c r="AH6" s="127">
        <f t="shared" si="3"/>
        <v>0.99101529457488391</v>
      </c>
      <c r="AI6" s="373">
        <f t="shared" si="3"/>
        <v>0.98349323452968629</v>
      </c>
      <c r="AJ6" s="373">
        <f t="shared" si="3"/>
        <v>0.98326779196564518</v>
      </c>
      <c r="AK6" s="373">
        <f t="shared" si="3"/>
        <v>0.98516556926540177</v>
      </c>
      <c r="AL6" s="373">
        <f t="shared" si="3"/>
        <v>0.98496495340181378</v>
      </c>
      <c r="AM6" s="373">
        <f t="shared" si="3"/>
        <v>0.98705566759323105</v>
      </c>
      <c r="AN6" s="373">
        <f t="shared" si="3"/>
        <v>0.98798671084847911</v>
      </c>
      <c r="AO6" s="373">
        <f t="shared" si="3"/>
        <v>0.98784763254079833</v>
      </c>
      <c r="AP6" s="373">
        <f t="shared" si="3"/>
        <v>0.98767114894831864</v>
      </c>
      <c r="AQ6" s="373">
        <f t="shared" si="3"/>
        <v>0.98745440101531567</v>
      </c>
      <c r="AR6" s="373">
        <f t="shared" si="3"/>
        <v>0.9879882609092463</v>
      </c>
      <c r="AS6" s="373">
        <f t="shared" si="3"/>
        <v>0.98896293972691129</v>
      </c>
      <c r="AT6" s="373">
        <f t="shared" si="3"/>
        <v>0.9890175079100253</v>
      </c>
      <c r="AU6" s="373">
        <f t="shared" si="3"/>
        <v>0.98908765732608739</v>
      </c>
      <c r="AV6" s="373">
        <f t="shared" si="3"/>
        <v>0.98884792217897433</v>
      </c>
      <c r="AW6" s="373">
        <f t="shared" si="3"/>
        <v>0.9887116086306823</v>
      </c>
      <c r="AX6" s="373">
        <f t="shared" si="3"/>
        <v>0.98848310627635083</v>
      </c>
      <c r="AY6" s="373">
        <f t="shared" si="3"/>
        <v>0.98872437681139347</v>
      </c>
      <c r="AZ6" s="373">
        <f t="shared" si="3"/>
        <v>0.98844643582741443</v>
      </c>
      <c r="BA6" s="373">
        <f t="shared" si="3"/>
        <v>0.9884717177097212</v>
      </c>
      <c r="BB6" s="373">
        <f t="shared" si="3"/>
        <v>0.98847910491502444</v>
      </c>
      <c r="BC6" s="373">
        <f t="shared" si="3"/>
        <v>0.98842253050228468</v>
      </c>
      <c r="BD6" s="373">
        <f t="shared" si="3"/>
        <v>0.9882534650089998</v>
      </c>
      <c r="BE6" s="373">
        <f t="shared" si="3"/>
        <v>0.98807140995218667</v>
      </c>
      <c r="BF6" s="373">
        <f t="shared" si="3"/>
        <v>0.98795899710960766</v>
      </c>
      <c r="BG6" s="373">
        <f t="shared" si="3"/>
        <v>0.98775397781913943</v>
      </c>
      <c r="BH6" s="373"/>
      <c r="BI6" s="111"/>
      <c r="BT6" s="111"/>
      <c r="BU6" s="126" t="s">
        <v>31</v>
      </c>
      <c r="BV6" s="120">
        <v>8263.2999999999993</v>
      </c>
      <c r="BW6" s="120">
        <v>9273</v>
      </c>
      <c r="BX6" s="120">
        <v>9120</v>
      </c>
      <c r="BY6" s="120">
        <v>8456</v>
      </c>
      <c r="BZ6" s="123">
        <v>8320</v>
      </c>
      <c r="CA6" s="123">
        <v>8698</v>
      </c>
      <c r="CB6" s="123">
        <v>8698</v>
      </c>
      <c r="CC6" s="123">
        <v>8698</v>
      </c>
    </row>
    <row r="7" spans="1:81">
      <c r="A7" s="111" t="s">
        <v>73</v>
      </c>
      <c r="B7" s="129">
        <f>B9/B5</f>
        <v>1.3397594451719286</v>
      </c>
      <c r="C7" s="129">
        <f t="shared" ref="C7:AH7" si="4">C9/C5</f>
        <v>1.2568206304521599</v>
      </c>
      <c r="D7" s="129">
        <f t="shared" si="4"/>
        <v>1.2206791880098653</v>
      </c>
      <c r="E7" s="129">
        <f t="shared" si="4"/>
        <v>1.4669081425673718</v>
      </c>
      <c r="F7" s="129">
        <f t="shared" si="4"/>
        <v>1.3128863332991068</v>
      </c>
      <c r="G7" s="129">
        <f t="shared" si="4"/>
        <v>1.4079170350722074</v>
      </c>
      <c r="H7" s="129">
        <f t="shared" si="4"/>
        <v>1.5812051830418918</v>
      </c>
      <c r="I7" s="129">
        <f t="shared" si="4"/>
        <v>1.4828161014158709</v>
      </c>
      <c r="J7" s="129">
        <f t="shared" si="4"/>
        <v>1.3254517594843074</v>
      </c>
      <c r="K7" s="129">
        <f t="shared" si="4"/>
        <v>1.2460033076074972</v>
      </c>
      <c r="L7" s="129">
        <f t="shared" si="4"/>
        <v>1.443998976371236</v>
      </c>
      <c r="M7" s="129">
        <f t="shared" si="4"/>
        <v>1.5766591329361004</v>
      </c>
      <c r="N7" s="129">
        <f t="shared" si="4"/>
        <v>1.8323801058855353</v>
      </c>
      <c r="O7" s="129">
        <f t="shared" si="4"/>
        <v>1.7182047268145546</v>
      </c>
      <c r="P7" s="129">
        <f t="shared" si="4"/>
        <v>1.5176699090449721</v>
      </c>
      <c r="Q7" s="129">
        <f t="shared" si="4"/>
        <v>1.9465970843147216</v>
      </c>
      <c r="R7" s="129">
        <f t="shared" si="4"/>
        <v>1.9794202053375485</v>
      </c>
      <c r="S7" s="129">
        <f t="shared" si="4"/>
        <v>1.8647982618585865</v>
      </c>
      <c r="T7" s="129">
        <f t="shared" si="4"/>
        <v>1.9248030147310724</v>
      </c>
      <c r="U7" s="129">
        <f t="shared" si="4"/>
        <v>1.5652757869550005</v>
      </c>
      <c r="V7" s="129">
        <f t="shared" si="4"/>
        <v>2.2531396506910877</v>
      </c>
      <c r="W7" s="129">
        <f t="shared" si="4"/>
        <v>1.955352461751108</v>
      </c>
      <c r="X7" s="129">
        <f t="shared" si="4"/>
        <v>2.1969896226866243</v>
      </c>
      <c r="Y7" s="129">
        <f t="shared" si="4"/>
        <v>2.3718369174542859</v>
      </c>
      <c r="Z7" s="129">
        <f t="shared" si="4"/>
        <v>2.3140158091684548</v>
      </c>
      <c r="AA7" s="129">
        <f t="shared" si="4"/>
        <v>2.272388346107876</v>
      </c>
      <c r="AB7" s="129">
        <f t="shared" si="4"/>
        <v>2.3505601265449223</v>
      </c>
      <c r="AC7" s="129">
        <f t="shared" si="4"/>
        <v>2.3403920532346798</v>
      </c>
      <c r="AD7" s="129">
        <f t="shared" si="4"/>
        <v>1.5926629183340413</v>
      </c>
      <c r="AE7" s="129">
        <f t="shared" si="4"/>
        <v>2.192780731244838</v>
      </c>
      <c r="AF7" s="129">
        <f t="shared" si="4"/>
        <v>2.1976336291579162</v>
      </c>
      <c r="AG7" s="129">
        <f t="shared" si="4"/>
        <v>2.1749582292361436</v>
      </c>
      <c r="AH7" s="129">
        <f t="shared" si="4"/>
        <v>2.299639545077051</v>
      </c>
      <c r="AI7" s="372">
        <f>FORECAST(AI47,Y7:AH7,Y47:AH47)+0.2</f>
        <v>2.3034194866736231</v>
      </c>
      <c r="AJ7" s="372">
        <f>FORECAST(AJ47,Z7:AI7,Z47:AI47)+0.15</f>
        <v>2.333485905626866</v>
      </c>
      <c r="AK7" s="372">
        <f>FORECAST(AK47,AA7:AJ7,AA47:AJ47)+0.1</f>
        <v>2.3647210920038959</v>
      </c>
      <c r="AL7" s="372">
        <f>FORECAST(AL47,AB7:AK7,AB47:AK47)+0.05</f>
        <v>2.3960516896850264</v>
      </c>
      <c r="AM7" s="372">
        <f>FORECAST(AM47,AC7:AL7,AC47:AL47)</f>
        <v>2.4546048181620819</v>
      </c>
      <c r="AN7" s="372">
        <f>FORECAST(AN47,AD7:AM7,AD47:AM47)-0.075</f>
        <v>2.5058349409379046</v>
      </c>
      <c r="AO7" s="372">
        <f>FORECAST(AO47,AE7:AN7,AE47:AN47)-0.075</f>
        <v>2.4455484925220388</v>
      </c>
      <c r="AP7" s="372">
        <f>FORECAST(AP47,AF7:AO7,AF47:AO47)-0.075</f>
        <v>2.4603007466757729</v>
      </c>
      <c r="AQ7" s="372">
        <f>FORECAST(AQ47,AG7:AP7,AG47:AP47)-0.05</f>
        <v>2.4903968245160373</v>
      </c>
      <c r="AR7" s="372">
        <f>FORECAST(AR47,AH7:AQ7,AH47:AQ47)</f>
        <v>2.5339734190120566</v>
      </c>
      <c r="AS7" s="372">
        <f>FORECAST(AS47,AI7:AR7,AI47:AR47)</f>
        <v>2.5571997625120702</v>
      </c>
      <c r="AT7" s="372">
        <f>FORECAST(AT47,AJ7:AS7,AJ47:AS47)</f>
        <v>2.5751023695755109</v>
      </c>
      <c r="AU7" s="372">
        <f>FORECAST(AU47,AK7:AT7,AK47:AT47)</f>
        <v>2.5912650461293012</v>
      </c>
      <c r="AV7" s="372">
        <f>FORECAST(AV47,AL7:AU7,AL47:AU47)</f>
        <v>2.606114412075236</v>
      </c>
      <c r="AW7" s="372">
        <f>FORECAST(AW47,AM7:AV7,AM47:AV47)</f>
        <v>2.6201554201728143</v>
      </c>
      <c r="AX7" s="372">
        <f>FORECAST(AX47,AN7:AW7,AN47:AW47)</f>
        <v>2.641422817610632</v>
      </c>
      <c r="AY7" s="372">
        <f>FORECAST(AY47,AO7:AX7,AO47:AX47)</f>
        <v>2.6738218332964081</v>
      </c>
      <c r="AZ7" s="372">
        <f>FORECAST(AZ47,AP7:AY7,AP47:AY47)</f>
        <v>2.6940648772340836</v>
      </c>
      <c r="BA7" s="372">
        <f>FORECAST(BA47,AQ7:AZ7,AQ47:AZ47)</f>
        <v>2.711120850469527</v>
      </c>
      <c r="BB7" s="372">
        <f>FORECAST(BB47,AR7:BA7,AR47:BA47)</f>
        <v>2.7274405583860073</v>
      </c>
      <c r="BC7" s="372">
        <f>FORECAST(BC47,AS7:BB7,AS47:BB47)</f>
        <v>2.7471936396044541</v>
      </c>
      <c r="BD7" s="372">
        <f t="shared" ref="BD7:BG7" si="5">FORECAST(BD47,AT7:BC7,AT47:BC47)</f>
        <v>2.7681438356186874</v>
      </c>
      <c r="BE7" s="372">
        <f t="shared" si="5"/>
        <v>2.7895818801160246</v>
      </c>
      <c r="BF7" s="372">
        <f t="shared" si="5"/>
        <v>2.8110357584237775</v>
      </c>
      <c r="BG7" s="372">
        <f t="shared" si="5"/>
        <v>2.8318098967077532</v>
      </c>
      <c r="BH7" s="372"/>
      <c r="BI7" s="125">
        <f>(AF7/AE7)-1</f>
        <v>2.213125026104823E-3</v>
      </c>
      <c r="BJ7" s="125"/>
      <c r="BT7" s="111"/>
      <c r="BU7" s="126" t="s">
        <v>32</v>
      </c>
      <c r="BV7" s="131">
        <f t="shared" ref="BV7:CA7" si="6">BV6/BV5</f>
        <v>0.98245134290028413</v>
      </c>
      <c r="BW7" s="131">
        <f t="shared" si="6"/>
        <v>0.99570492859443793</v>
      </c>
      <c r="BX7" s="131">
        <f t="shared" si="6"/>
        <v>0.98786828422876949</v>
      </c>
      <c r="BY7" s="131">
        <f t="shared" si="6"/>
        <v>0.99705223440631996</v>
      </c>
      <c r="BZ7" s="132">
        <f t="shared" si="6"/>
        <v>0.98929845422116525</v>
      </c>
      <c r="CA7" s="132">
        <f t="shared" si="6"/>
        <v>0.99405714285714286</v>
      </c>
      <c r="CB7" s="132">
        <f>CB6/CB5</f>
        <v>0.99405714285714286</v>
      </c>
      <c r="CC7" s="132">
        <f>CC6/CC5</f>
        <v>0.99405714285714286</v>
      </c>
    </row>
    <row r="8" spans="1:81">
      <c r="A8" s="133" t="s">
        <v>74</v>
      </c>
      <c r="B8" s="134">
        <v>1545</v>
      </c>
      <c r="C8" s="134">
        <f>B17</f>
        <v>329</v>
      </c>
      <c r="D8" s="134">
        <f t="shared" ref="D8:BG8" si="7">C17</f>
        <v>589</v>
      </c>
      <c r="E8" s="134">
        <f t="shared" si="7"/>
        <v>1030</v>
      </c>
      <c r="F8" s="134">
        <f t="shared" si="7"/>
        <v>562.99999999999909</v>
      </c>
      <c r="G8" s="134">
        <f t="shared" si="7"/>
        <v>363</v>
      </c>
      <c r="H8" s="134">
        <f t="shared" si="7"/>
        <v>633.00000000000091</v>
      </c>
      <c r="I8" s="134">
        <f t="shared" si="7"/>
        <v>2157</v>
      </c>
      <c r="J8" s="134">
        <f t="shared" si="7"/>
        <v>1088.0999999999985</v>
      </c>
      <c r="K8" s="134">
        <f t="shared" si="7"/>
        <v>1249.6000000000004</v>
      </c>
      <c r="L8" s="134">
        <f t="shared" si="7"/>
        <v>894.20000000000073</v>
      </c>
      <c r="M8" s="134">
        <f t="shared" si="7"/>
        <v>608.60000000000036</v>
      </c>
      <c r="N8" s="134">
        <f t="shared" si="7"/>
        <v>1586.6000000000004</v>
      </c>
      <c r="O8" s="134">
        <f t="shared" si="7"/>
        <v>2006.8999999999996</v>
      </c>
      <c r="P8" s="134">
        <f t="shared" si="7"/>
        <v>1782.5999999999985</v>
      </c>
      <c r="Q8" s="134">
        <f t="shared" si="7"/>
        <v>1461.5999999999985</v>
      </c>
      <c r="R8" s="134">
        <f t="shared" si="7"/>
        <v>1943.3999999999996</v>
      </c>
      <c r="S8" s="134">
        <f t="shared" si="7"/>
        <v>2748.7000000000007</v>
      </c>
      <c r="T8" s="134">
        <f t="shared" si="7"/>
        <v>2185.7999999999993</v>
      </c>
      <c r="U8" s="134">
        <f t="shared" si="7"/>
        <v>707.39999999999964</v>
      </c>
      <c r="V8" s="134">
        <f t="shared" si="7"/>
        <v>588</v>
      </c>
      <c r="W8" s="134">
        <f t="shared" si="7"/>
        <v>3007.9999999999964</v>
      </c>
      <c r="X8" s="134">
        <f t="shared" si="7"/>
        <v>2573.2999999999956</v>
      </c>
      <c r="Y8" s="134">
        <f t="shared" si="7"/>
        <v>2090.7999999999993</v>
      </c>
      <c r="Z8" s="134">
        <f t="shared" si="7"/>
        <v>1341.8000000000029</v>
      </c>
      <c r="AA8" s="134">
        <f t="shared" si="7"/>
        <v>2635.5999999999985</v>
      </c>
      <c r="AB8" s="134">
        <f t="shared" si="7"/>
        <v>4434.7999999999993</v>
      </c>
      <c r="AC8" s="134">
        <f t="shared" si="7"/>
        <v>3434.5999999999985</v>
      </c>
      <c r="AD8" s="134">
        <f t="shared" si="7"/>
        <v>1775.9999999999964</v>
      </c>
      <c r="AE8" s="134">
        <f t="shared" si="7"/>
        <v>1484.1</v>
      </c>
      <c r="AF8" s="134">
        <f t="shared" si="7"/>
        <v>1857.6</v>
      </c>
      <c r="AG8" s="135">
        <f t="shared" si="7"/>
        <v>2747.9</v>
      </c>
      <c r="AH8" s="375">
        <f t="shared" si="7"/>
        <v>2500</v>
      </c>
      <c r="AI8" s="375">
        <f t="shared" si="7"/>
        <v>2750</v>
      </c>
      <c r="AJ8" s="375">
        <f t="shared" si="7"/>
        <v>2500</v>
      </c>
      <c r="AK8" s="375">
        <f t="shared" si="7"/>
        <v>2250</v>
      </c>
      <c r="AL8" s="375">
        <f t="shared" si="7"/>
        <v>2000</v>
      </c>
      <c r="AM8" s="375">
        <f t="shared" si="7"/>
        <v>2000</v>
      </c>
      <c r="AN8" s="375">
        <f t="shared" si="7"/>
        <v>2000</v>
      </c>
      <c r="AO8" s="375">
        <f t="shared" si="7"/>
        <v>2250</v>
      </c>
      <c r="AP8" s="375">
        <f t="shared" si="7"/>
        <v>2500</v>
      </c>
      <c r="AQ8" s="375">
        <f t="shared" si="7"/>
        <v>2500</v>
      </c>
      <c r="AR8" s="375">
        <f t="shared" si="7"/>
        <v>2500</v>
      </c>
      <c r="AS8" s="375">
        <f t="shared" si="7"/>
        <v>2500</v>
      </c>
      <c r="AT8" s="375">
        <f t="shared" si="7"/>
        <v>2500</v>
      </c>
      <c r="AU8" s="375">
        <f t="shared" si="7"/>
        <v>2500</v>
      </c>
      <c r="AV8" s="375">
        <f t="shared" si="7"/>
        <v>2500</v>
      </c>
      <c r="AW8" s="375">
        <f t="shared" si="7"/>
        <v>2500</v>
      </c>
      <c r="AX8" s="375">
        <f t="shared" si="7"/>
        <v>2750</v>
      </c>
      <c r="AY8" s="375">
        <f t="shared" si="7"/>
        <v>2750</v>
      </c>
      <c r="AZ8" s="375">
        <f t="shared" si="7"/>
        <v>2750</v>
      </c>
      <c r="BA8" s="375">
        <f t="shared" si="7"/>
        <v>2750</v>
      </c>
      <c r="BB8" s="375">
        <f t="shared" si="7"/>
        <v>3000</v>
      </c>
      <c r="BC8" s="375">
        <f t="shared" si="7"/>
        <v>3250</v>
      </c>
      <c r="BD8" s="375">
        <f t="shared" si="7"/>
        <v>3500</v>
      </c>
      <c r="BE8" s="375">
        <f t="shared" si="7"/>
        <v>3500</v>
      </c>
      <c r="BF8" s="375">
        <f t="shared" si="7"/>
        <v>3500</v>
      </c>
      <c r="BG8" s="375">
        <f t="shared" si="7"/>
        <v>3500</v>
      </c>
      <c r="BH8" s="371"/>
      <c r="BI8" s="111"/>
      <c r="BT8" s="111"/>
      <c r="BU8" s="126" t="s">
        <v>75</v>
      </c>
      <c r="BV8" s="129">
        <f t="shared" ref="BV8:CA8" si="8">BV10/BV6</f>
        <v>2.3718369174542859</v>
      </c>
      <c r="BW8" s="129">
        <f t="shared" si="8"/>
        <v>2.3000107839965489</v>
      </c>
      <c r="BX8" s="129">
        <f t="shared" si="8"/>
        <v>2.2305372807017543</v>
      </c>
      <c r="BY8" s="129">
        <f t="shared" si="8"/>
        <v>2.318708609271523</v>
      </c>
      <c r="BZ8" s="125">
        <f t="shared" si="8"/>
        <v>2.25</v>
      </c>
      <c r="CA8" s="125">
        <f t="shared" si="8"/>
        <v>2.316624511381927</v>
      </c>
      <c r="CB8" s="125">
        <f>CB10/CB6</f>
        <v>2.316624511381927</v>
      </c>
      <c r="CC8" s="125">
        <f>CC10/CC6</f>
        <v>2.316624511381927</v>
      </c>
    </row>
    <row r="9" spans="1:81">
      <c r="A9" s="111" t="s">
        <v>35</v>
      </c>
      <c r="B9" s="120">
        <v>5524.9</v>
      </c>
      <c r="C9" s="120">
        <v>7232.5</v>
      </c>
      <c r="D9" s="120">
        <v>6434.2</v>
      </c>
      <c r="E9" s="120">
        <v>5062.3</v>
      </c>
      <c r="F9" s="120">
        <v>6393.1</v>
      </c>
      <c r="G9" s="120">
        <v>7643.3</v>
      </c>
      <c r="H9" s="120">
        <v>8798.2999999999993</v>
      </c>
      <c r="I9" s="120">
        <v>7205.3</v>
      </c>
      <c r="J9" s="120">
        <v>5017.1000000000004</v>
      </c>
      <c r="K9" s="120">
        <v>4520.5</v>
      </c>
      <c r="L9" s="120">
        <v>6771.2</v>
      </c>
      <c r="M9" s="120">
        <v>7673.6</v>
      </c>
      <c r="N9" s="120">
        <v>9483.2999999999993</v>
      </c>
      <c r="O9" s="120">
        <v>9000.2999999999993</v>
      </c>
      <c r="P9" s="120">
        <v>9611.1</v>
      </c>
      <c r="Q9" s="120">
        <v>12644.9</v>
      </c>
      <c r="R9" s="120">
        <v>12898.1</v>
      </c>
      <c r="S9" s="120">
        <v>12788.6</v>
      </c>
      <c r="T9" s="120">
        <v>14608.1</v>
      </c>
      <c r="U9" s="120">
        <v>13868.5</v>
      </c>
      <c r="V9" s="120">
        <v>18551</v>
      </c>
      <c r="W9" s="120">
        <v>16410.099999999999</v>
      </c>
      <c r="X9" s="120">
        <v>18376.5</v>
      </c>
      <c r="Y9" s="120">
        <v>19599.2</v>
      </c>
      <c r="Z9" s="120">
        <v>21458.1</v>
      </c>
      <c r="AA9" s="120">
        <v>20723.5</v>
      </c>
      <c r="AB9" s="120">
        <v>19912.3</v>
      </c>
      <c r="AC9" s="120">
        <v>19484.7</v>
      </c>
      <c r="AD9" s="120">
        <v>14248.281000000001</v>
      </c>
      <c r="AE9" s="120">
        <v>18849.800999999999</v>
      </c>
      <c r="AF9" s="120">
        <v>19463.562000000002</v>
      </c>
      <c r="AG9" s="123">
        <v>19239.463</v>
      </c>
      <c r="AH9" s="123">
        <v>19936.955000000002</v>
      </c>
      <c r="AI9" s="371">
        <f t="shared" ref="AG9:BG9" si="9">MROUND(AI5*AI7,100)</f>
        <v>20800</v>
      </c>
      <c r="AJ9" s="371">
        <f t="shared" si="9"/>
        <v>21200</v>
      </c>
      <c r="AK9" s="371">
        <f t="shared" si="9"/>
        <v>21700</v>
      </c>
      <c r="AL9" s="371">
        <f t="shared" si="9"/>
        <v>22200</v>
      </c>
      <c r="AM9" s="371">
        <f t="shared" si="9"/>
        <v>23100</v>
      </c>
      <c r="AN9" s="371">
        <f t="shared" si="9"/>
        <v>23700</v>
      </c>
      <c r="AO9" s="371">
        <f t="shared" si="9"/>
        <v>23400</v>
      </c>
      <c r="AP9" s="371">
        <f t="shared" si="9"/>
        <v>23600</v>
      </c>
      <c r="AQ9" s="371">
        <f t="shared" si="9"/>
        <v>24000</v>
      </c>
      <c r="AR9" s="371">
        <f t="shared" si="9"/>
        <v>24700</v>
      </c>
      <c r="AS9" s="371">
        <f t="shared" si="9"/>
        <v>25300</v>
      </c>
      <c r="AT9" s="371">
        <f t="shared" si="9"/>
        <v>25500</v>
      </c>
      <c r="AU9" s="371">
        <f t="shared" si="9"/>
        <v>26000</v>
      </c>
      <c r="AV9" s="371">
        <f t="shared" si="9"/>
        <v>26300</v>
      </c>
      <c r="AW9" s="371">
        <f t="shared" si="9"/>
        <v>26600</v>
      </c>
      <c r="AX9" s="371">
        <f t="shared" si="9"/>
        <v>27000</v>
      </c>
      <c r="AY9" s="371">
        <f t="shared" si="9"/>
        <v>27600</v>
      </c>
      <c r="AZ9" s="371">
        <f t="shared" si="9"/>
        <v>28200</v>
      </c>
      <c r="BA9" s="371">
        <f t="shared" si="9"/>
        <v>28700</v>
      </c>
      <c r="BB9" s="371">
        <f t="shared" si="9"/>
        <v>29200</v>
      </c>
      <c r="BC9" s="371">
        <f t="shared" si="9"/>
        <v>29700</v>
      </c>
      <c r="BD9" s="371">
        <f t="shared" si="9"/>
        <v>30200</v>
      </c>
      <c r="BE9" s="371">
        <f t="shared" si="9"/>
        <v>30700</v>
      </c>
      <c r="BF9" s="371">
        <f t="shared" si="9"/>
        <v>31200</v>
      </c>
      <c r="BG9" s="371">
        <f t="shared" si="9"/>
        <v>31700</v>
      </c>
      <c r="BH9" s="371"/>
      <c r="BI9" s="111">
        <f>(AG9/AF9)-1</f>
        <v>-1.1513771220293734E-2</v>
      </c>
      <c r="BP9" s="114" t="s">
        <v>76</v>
      </c>
      <c r="BT9" s="111"/>
      <c r="BU9" s="137" t="s">
        <v>74</v>
      </c>
      <c r="BV9" s="138">
        <v>2090.8000000000002</v>
      </c>
      <c r="BW9" s="138">
        <f t="shared" ref="BW9:CC9" si="10">BV18</f>
        <v>1342</v>
      </c>
      <c r="BX9" s="138">
        <f t="shared" si="10"/>
        <v>2499</v>
      </c>
      <c r="BY9" s="138">
        <f t="shared" si="10"/>
        <v>4435</v>
      </c>
      <c r="BZ9" s="139">
        <f t="shared" si="10"/>
        <v>3131</v>
      </c>
      <c r="CA9" s="139">
        <f t="shared" si="10"/>
        <v>700</v>
      </c>
      <c r="CB9" s="139">
        <f t="shared" si="10"/>
        <v>700</v>
      </c>
      <c r="CC9" s="139">
        <f t="shared" si="10"/>
        <v>701</v>
      </c>
    </row>
    <row r="10" spans="1:81">
      <c r="A10" s="111" t="s">
        <v>36</v>
      </c>
      <c r="B10" s="120">
        <f>B62</f>
        <v>0</v>
      </c>
      <c r="C10" s="120">
        <f t="shared" ref="C10:AE10" si="11">C62</f>
        <v>14.384999999999998</v>
      </c>
      <c r="D10" s="120">
        <f t="shared" si="11"/>
        <v>97.371000000000009</v>
      </c>
      <c r="E10" s="120">
        <f t="shared" si="11"/>
        <v>103.952</v>
      </c>
      <c r="F10" s="120">
        <f t="shared" si="11"/>
        <v>140.53199999999998</v>
      </c>
      <c r="G10" s="120">
        <f t="shared" si="11"/>
        <v>158.06100000000001</v>
      </c>
      <c r="H10" s="120">
        <f t="shared" si="11"/>
        <v>124.19499999999998</v>
      </c>
      <c r="I10" s="120">
        <f t="shared" si="11"/>
        <v>224.36199999999999</v>
      </c>
      <c r="J10" s="120">
        <f t="shared" si="11"/>
        <v>226.49082799999999</v>
      </c>
      <c r="K10" s="120">
        <f t="shared" si="11"/>
        <v>239.60702100000003</v>
      </c>
      <c r="L10" s="120">
        <f t="shared" si="11"/>
        <v>242.63587599999997</v>
      </c>
      <c r="M10" s="120">
        <f t="shared" si="11"/>
        <v>107.58624399999999</v>
      </c>
      <c r="N10" s="120">
        <f t="shared" si="11"/>
        <v>139.53934999999998</v>
      </c>
      <c r="O10" s="120">
        <f t="shared" si="11"/>
        <v>203.01474299999995</v>
      </c>
      <c r="P10" s="120">
        <f t="shared" si="11"/>
        <v>178.81746800000002</v>
      </c>
      <c r="Q10" s="120">
        <f t="shared" si="11"/>
        <v>120.52348300000001</v>
      </c>
      <c r="R10" s="120">
        <f t="shared" si="11"/>
        <v>127.85343199999998</v>
      </c>
      <c r="S10" s="120">
        <f t="shared" si="11"/>
        <v>223.65320399999999</v>
      </c>
      <c r="T10" s="120">
        <f t="shared" si="11"/>
        <v>96.575077999999991</v>
      </c>
      <c r="U10" s="120">
        <f t="shared" si="11"/>
        <v>127.60872100000002</v>
      </c>
      <c r="V10" s="120">
        <f t="shared" si="11"/>
        <v>66.081897999999995</v>
      </c>
      <c r="W10" s="120">
        <f t="shared" si="11"/>
        <v>76.585757999999998</v>
      </c>
      <c r="X10" s="120">
        <f t="shared" si="11"/>
        <v>104.97853400000002</v>
      </c>
      <c r="Y10" s="120">
        <f t="shared" si="11"/>
        <v>94.45277999999999</v>
      </c>
      <c r="Z10" s="120">
        <f t="shared" si="11"/>
        <v>108.05400000000002</v>
      </c>
      <c r="AA10" s="120">
        <f t="shared" si="11"/>
        <v>146.80352900000003</v>
      </c>
      <c r="AB10" s="120">
        <f t="shared" si="11"/>
        <v>154.98208599999998</v>
      </c>
      <c r="AC10" s="120">
        <f t="shared" si="11"/>
        <v>125.05227599999999</v>
      </c>
      <c r="AD10" s="120">
        <f t="shared" si="11"/>
        <v>104.73826399999999</v>
      </c>
      <c r="AE10" s="120">
        <f t="shared" si="11"/>
        <v>151.357</v>
      </c>
      <c r="AF10" s="123">
        <f>100+200-25</f>
        <v>275</v>
      </c>
      <c r="AG10" s="371">
        <f t="shared" ref="AG10:BG10" si="12">100+50</f>
        <v>150</v>
      </c>
      <c r="AH10" s="371">
        <f t="shared" si="12"/>
        <v>150</v>
      </c>
      <c r="AI10" s="371">
        <f t="shared" si="12"/>
        <v>150</v>
      </c>
      <c r="AJ10" s="371">
        <f t="shared" si="12"/>
        <v>150</v>
      </c>
      <c r="AK10" s="371">
        <f t="shared" si="12"/>
        <v>150</v>
      </c>
      <c r="AL10" s="371">
        <f t="shared" si="12"/>
        <v>150</v>
      </c>
      <c r="AM10" s="371">
        <f t="shared" si="12"/>
        <v>150</v>
      </c>
      <c r="AN10" s="371">
        <f t="shared" si="12"/>
        <v>150</v>
      </c>
      <c r="AO10" s="371">
        <f t="shared" si="12"/>
        <v>150</v>
      </c>
      <c r="AP10" s="371">
        <f t="shared" si="12"/>
        <v>150</v>
      </c>
      <c r="AQ10" s="371">
        <f t="shared" si="12"/>
        <v>150</v>
      </c>
      <c r="AR10" s="371">
        <f t="shared" si="12"/>
        <v>150</v>
      </c>
      <c r="AS10" s="371">
        <f t="shared" si="12"/>
        <v>150</v>
      </c>
      <c r="AT10" s="371">
        <f t="shared" si="12"/>
        <v>150</v>
      </c>
      <c r="AU10" s="371">
        <f t="shared" si="12"/>
        <v>150</v>
      </c>
      <c r="AV10" s="371">
        <f t="shared" si="12"/>
        <v>150</v>
      </c>
      <c r="AW10" s="371">
        <f t="shared" si="12"/>
        <v>150</v>
      </c>
      <c r="AX10" s="371">
        <f t="shared" si="12"/>
        <v>150</v>
      </c>
      <c r="AY10" s="371">
        <f t="shared" si="12"/>
        <v>150</v>
      </c>
      <c r="AZ10" s="371">
        <f t="shared" si="12"/>
        <v>150</v>
      </c>
      <c r="BA10" s="371">
        <f t="shared" si="12"/>
        <v>150</v>
      </c>
      <c r="BB10" s="371">
        <f t="shared" si="12"/>
        <v>150</v>
      </c>
      <c r="BC10" s="371">
        <f t="shared" si="12"/>
        <v>150</v>
      </c>
      <c r="BD10" s="371">
        <f t="shared" si="12"/>
        <v>150</v>
      </c>
      <c r="BE10" s="371">
        <f t="shared" si="12"/>
        <v>150</v>
      </c>
      <c r="BF10" s="371">
        <f t="shared" si="12"/>
        <v>150</v>
      </c>
      <c r="BG10" s="371">
        <f t="shared" si="12"/>
        <v>150</v>
      </c>
      <c r="BH10" s="371"/>
      <c r="BI10" s="111"/>
      <c r="BJ10" s="128"/>
      <c r="BT10" s="111"/>
      <c r="BU10" s="126" t="s">
        <v>35</v>
      </c>
      <c r="BV10" s="120">
        <v>19599.2</v>
      </c>
      <c r="BW10" s="120">
        <v>21328</v>
      </c>
      <c r="BX10" s="120">
        <v>20342.5</v>
      </c>
      <c r="BY10" s="120">
        <v>19607</v>
      </c>
      <c r="BZ10" s="123">
        <v>18720</v>
      </c>
      <c r="CA10" s="123">
        <v>20150</v>
      </c>
      <c r="CB10" s="123">
        <v>20150</v>
      </c>
      <c r="CC10" s="123">
        <v>20150</v>
      </c>
    </row>
    <row r="11" spans="1:81">
      <c r="A11" s="133" t="s">
        <v>37</v>
      </c>
      <c r="B11" s="134">
        <f>SUM(B8:B10)</f>
        <v>7069.9</v>
      </c>
      <c r="C11" s="134">
        <f t="shared" ref="C11:BG11" si="13">SUM(C8:C10)</f>
        <v>7575.8850000000002</v>
      </c>
      <c r="D11" s="134">
        <f t="shared" si="13"/>
        <v>7120.5709999999999</v>
      </c>
      <c r="E11" s="134">
        <f t="shared" si="13"/>
        <v>6196.2520000000004</v>
      </c>
      <c r="F11" s="134">
        <f t="shared" si="13"/>
        <v>7096.6319999999996</v>
      </c>
      <c r="G11" s="134">
        <f t="shared" si="13"/>
        <v>8164.3609999999999</v>
      </c>
      <c r="H11" s="134">
        <f t="shared" si="13"/>
        <v>9555.494999999999</v>
      </c>
      <c r="I11" s="134">
        <f t="shared" si="13"/>
        <v>9586.6619999999984</v>
      </c>
      <c r="J11" s="134">
        <f t="shared" si="13"/>
        <v>6331.6908279999989</v>
      </c>
      <c r="K11" s="134">
        <f t="shared" si="13"/>
        <v>6009.7070210000002</v>
      </c>
      <c r="L11" s="134">
        <f t="shared" si="13"/>
        <v>7908.0358760000008</v>
      </c>
      <c r="M11" s="134">
        <f t="shared" si="13"/>
        <v>8389.7862440000008</v>
      </c>
      <c r="N11" s="134">
        <f t="shared" si="13"/>
        <v>11209.439349999999</v>
      </c>
      <c r="O11" s="134">
        <f t="shared" si="13"/>
        <v>11210.214742999999</v>
      </c>
      <c r="P11" s="134">
        <f t="shared" si="13"/>
        <v>11572.517467999998</v>
      </c>
      <c r="Q11" s="134">
        <f t="shared" si="13"/>
        <v>14227.023482999999</v>
      </c>
      <c r="R11" s="134">
        <f t="shared" si="13"/>
        <v>14969.353432</v>
      </c>
      <c r="S11" s="134">
        <f t="shared" si="13"/>
        <v>15760.953204000001</v>
      </c>
      <c r="T11" s="134">
        <f t="shared" si="13"/>
        <v>16890.475078000003</v>
      </c>
      <c r="U11" s="134">
        <f t="shared" si="13"/>
        <v>14703.508721</v>
      </c>
      <c r="V11" s="134">
        <f t="shared" si="13"/>
        <v>19205.081898</v>
      </c>
      <c r="W11" s="134">
        <f t="shared" si="13"/>
        <v>19494.685757999996</v>
      </c>
      <c r="X11" s="134">
        <f t="shared" si="13"/>
        <v>21054.778533999997</v>
      </c>
      <c r="Y11" s="134">
        <f t="shared" si="13"/>
        <v>21784.45278</v>
      </c>
      <c r="Z11" s="134">
        <f t="shared" si="13"/>
        <v>22907.954000000002</v>
      </c>
      <c r="AA11" s="134">
        <f t="shared" si="13"/>
        <v>23505.903528999999</v>
      </c>
      <c r="AB11" s="134">
        <f t="shared" si="13"/>
        <v>24502.082085999999</v>
      </c>
      <c r="AC11" s="134">
        <f t="shared" si="13"/>
        <v>23044.352275999998</v>
      </c>
      <c r="AD11" s="134">
        <f t="shared" si="13"/>
        <v>16129.019263999997</v>
      </c>
      <c r="AE11" s="134">
        <f t="shared" si="13"/>
        <v>20485.257999999998</v>
      </c>
      <c r="AF11" s="135">
        <f t="shared" si="13"/>
        <v>21596.162</v>
      </c>
      <c r="AG11" s="375">
        <f t="shared" si="13"/>
        <v>22137.363000000001</v>
      </c>
      <c r="AH11" s="375">
        <f t="shared" si="13"/>
        <v>22586.955000000002</v>
      </c>
      <c r="AI11" s="375">
        <f t="shared" si="13"/>
        <v>23700</v>
      </c>
      <c r="AJ11" s="375">
        <f t="shared" si="13"/>
        <v>23850</v>
      </c>
      <c r="AK11" s="375">
        <f t="shared" si="13"/>
        <v>24100</v>
      </c>
      <c r="AL11" s="375">
        <f t="shared" si="13"/>
        <v>24350</v>
      </c>
      <c r="AM11" s="375">
        <f t="shared" si="13"/>
        <v>25250</v>
      </c>
      <c r="AN11" s="375">
        <f t="shared" si="13"/>
        <v>25850</v>
      </c>
      <c r="AO11" s="375">
        <f t="shared" si="13"/>
        <v>25800</v>
      </c>
      <c r="AP11" s="375">
        <f t="shared" si="13"/>
        <v>26250</v>
      </c>
      <c r="AQ11" s="375">
        <f t="shared" si="13"/>
        <v>26650</v>
      </c>
      <c r="AR11" s="375">
        <f t="shared" si="13"/>
        <v>27350</v>
      </c>
      <c r="AS11" s="375">
        <f t="shared" si="13"/>
        <v>27950</v>
      </c>
      <c r="AT11" s="375">
        <f t="shared" si="13"/>
        <v>28150</v>
      </c>
      <c r="AU11" s="375">
        <f t="shared" si="13"/>
        <v>28650</v>
      </c>
      <c r="AV11" s="375">
        <f t="shared" si="13"/>
        <v>28950</v>
      </c>
      <c r="AW11" s="375">
        <f t="shared" si="13"/>
        <v>29250</v>
      </c>
      <c r="AX11" s="375">
        <f t="shared" si="13"/>
        <v>29900</v>
      </c>
      <c r="AY11" s="375">
        <f t="shared" si="13"/>
        <v>30500</v>
      </c>
      <c r="AZ11" s="375">
        <f t="shared" si="13"/>
        <v>31100</v>
      </c>
      <c r="BA11" s="375">
        <f t="shared" si="13"/>
        <v>31600</v>
      </c>
      <c r="BB11" s="375">
        <f t="shared" si="13"/>
        <v>32350</v>
      </c>
      <c r="BC11" s="375">
        <f t="shared" si="13"/>
        <v>33100</v>
      </c>
      <c r="BD11" s="375">
        <f t="shared" si="13"/>
        <v>33850</v>
      </c>
      <c r="BE11" s="375">
        <f t="shared" si="13"/>
        <v>34350</v>
      </c>
      <c r="BF11" s="375">
        <f t="shared" si="13"/>
        <v>34850</v>
      </c>
      <c r="BG11" s="375">
        <f t="shared" si="13"/>
        <v>35350</v>
      </c>
      <c r="BH11" s="371"/>
      <c r="BI11" s="111"/>
      <c r="BT11" s="111"/>
      <c r="BU11" s="126" t="s">
        <v>36</v>
      </c>
      <c r="BV11" s="120">
        <v>94.449999999999989</v>
      </c>
      <c r="BW11" s="120">
        <v>108</v>
      </c>
      <c r="BX11" s="120">
        <v>146</v>
      </c>
      <c r="BY11" s="120">
        <v>155</v>
      </c>
      <c r="BZ11" s="123">
        <v>100</v>
      </c>
      <c r="CA11" s="123">
        <v>100</v>
      </c>
      <c r="CB11" s="123">
        <v>100</v>
      </c>
      <c r="CC11" s="123">
        <v>100</v>
      </c>
    </row>
    <row r="12" spans="1:81">
      <c r="A12" s="111" t="s">
        <v>38</v>
      </c>
      <c r="B12" s="120">
        <f>B94</f>
        <v>2195.5729999999999</v>
      </c>
      <c r="C12" s="120">
        <f t="shared" ref="C12:AF12" si="14">C94</f>
        <v>2512.9350000000004</v>
      </c>
      <c r="D12" s="120">
        <f t="shared" si="14"/>
        <v>2752.4169999999999</v>
      </c>
      <c r="E12" s="120">
        <f t="shared" si="14"/>
        <v>2711.8809999999999</v>
      </c>
      <c r="F12" s="120">
        <f t="shared" si="14"/>
        <v>3238.817</v>
      </c>
      <c r="G12" s="120">
        <f t="shared" si="14"/>
        <v>3062.4749999999999</v>
      </c>
      <c r="H12" s="120">
        <f t="shared" si="14"/>
        <v>2983.3810000000003</v>
      </c>
      <c r="I12" s="120">
        <f t="shared" si="14"/>
        <v>3013.0909999999999</v>
      </c>
      <c r="J12" s="120">
        <f t="shared" si="14"/>
        <v>2293.1619999999998</v>
      </c>
      <c r="K12" s="120">
        <f t="shared" si="14"/>
        <v>2224.8829999999998</v>
      </c>
      <c r="L12" s="120">
        <f t="shared" si="14"/>
        <v>3389.4049999999997</v>
      </c>
      <c r="M12" s="120">
        <f t="shared" si="14"/>
        <v>3030.9290000000001</v>
      </c>
      <c r="N12" s="120">
        <f t="shared" si="14"/>
        <v>3422.62</v>
      </c>
      <c r="O12" s="120">
        <f t="shared" si="14"/>
        <v>3579.0789999999997</v>
      </c>
      <c r="P12" s="120">
        <f t="shared" si="14"/>
        <v>4144.3959999999997</v>
      </c>
      <c r="Q12" s="120">
        <f t="shared" si="14"/>
        <v>4279.4529999999995</v>
      </c>
      <c r="R12" s="120">
        <f t="shared" si="14"/>
        <v>4787.8339999999998</v>
      </c>
      <c r="S12" s="120">
        <f t="shared" si="14"/>
        <v>6310.4030000000002</v>
      </c>
      <c r="T12" s="120">
        <f t="shared" si="14"/>
        <v>6999.3149999999996</v>
      </c>
      <c r="U12" s="120">
        <f t="shared" si="14"/>
        <v>6716.8079999999991</v>
      </c>
      <c r="V12" s="120">
        <f t="shared" si="14"/>
        <v>6979.4189999999999</v>
      </c>
      <c r="W12" s="120">
        <f t="shared" si="14"/>
        <v>7357.1880000000001</v>
      </c>
      <c r="X12" s="120">
        <f t="shared" si="14"/>
        <v>8315.3509999999987</v>
      </c>
      <c r="Y12" s="120">
        <f t="shared" si="14"/>
        <v>9191.3729999999996</v>
      </c>
      <c r="Z12" s="120">
        <f t="shared" si="14"/>
        <v>9269.2239999999983</v>
      </c>
      <c r="AA12" s="120">
        <f t="shared" si="14"/>
        <v>9295.384</v>
      </c>
      <c r="AB12" s="120">
        <f t="shared" si="14"/>
        <v>10128.975999999999</v>
      </c>
      <c r="AC12" s="120">
        <f t="shared" si="14"/>
        <v>10424.753000000001</v>
      </c>
      <c r="AD12" s="120">
        <f t="shared" si="14"/>
        <v>8555.3670000000002</v>
      </c>
      <c r="AE12" s="120">
        <f t="shared" si="14"/>
        <v>9961.4290000000001</v>
      </c>
      <c r="AF12" s="120">
        <f t="shared" si="14"/>
        <v>11032.859999999999</v>
      </c>
      <c r="AG12" s="371">
        <f>13500-1000+250-1050</f>
        <v>11700</v>
      </c>
      <c r="AH12" s="371">
        <v>11750</v>
      </c>
      <c r="AI12" s="371">
        <v>12000</v>
      </c>
      <c r="AJ12" s="371">
        <v>12500</v>
      </c>
      <c r="AK12" s="371">
        <v>12750</v>
      </c>
      <c r="AL12" s="371">
        <v>13000</v>
      </c>
      <c r="AM12" s="371">
        <v>13250</v>
      </c>
      <c r="AN12" s="371">
        <v>13250</v>
      </c>
      <c r="AO12" s="371">
        <v>13250</v>
      </c>
      <c r="AP12" s="371">
        <v>13500</v>
      </c>
      <c r="AQ12" s="371">
        <v>14000</v>
      </c>
      <c r="AR12" s="371">
        <v>14500</v>
      </c>
      <c r="AS12" s="371">
        <v>15000</v>
      </c>
      <c r="AT12" s="371">
        <v>15500</v>
      </c>
      <c r="AU12" s="371">
        <v>16250</v>
      </c>
      <c r="AV12" s="371">
        <v>16500</v>
      </c>
      <c r="AW12" s="371">
        <v>16750</v>
      </c>
      <c r="AX12" s="371">
        <v>17000</v>
      </c>
      <c r="AY12" s="371">
        <v>17250</v>
      </c>
      <c r="AZ12" s="371">
        <v>18000</v>
      </c>
      <c r="BA12" s="371">
        <v>18000</v>
      </c>
      <c r="BB12" s="371">
        <v>18500</v>
      </c>
      <c r="BC12" s="371">
        <v>18500</v>
      </c>
      <c r="BD12" s="371">
        <v>19000</v>
      </c>
      <c r="BE12" s="371">
        <v>19500</v>
      </c>
      <c r="BF12" s="371">
        <v>19500</v>
      </c>
      <c r="BG12" s="371">
        <v>20000</v>
      </c>
      <c r="BH12" s="371"/>
      <c r="BI12" s="140">
        <f>AG12/AF12-1</f>
        <v>6.0468455142184574E-2</v>
      </c>
      <c r="BJ12" s="128">
        <f>AE12+200</f>
        <v>10161.429</v>
      </c>
      <c r="BT12" s="111"/>
      <c r="BU12" s="137" t="s">
        <v>37</v>
      </c>
      <c r="BV12" s="138">
        <v>21784.45</v>
      </c>
      <c r="BW12" s="138">
        <f t="shared" ref="BW12:CC12" si="15">SUM(BW9:BW11)</f>
        <v>22778</v>
      </c>
      <c r="BX12" s="138">
        <f t="shared" si="15"/>
        <v>22987.5</v>
      </c>
      <c r="BY12" s="138">
        <f t="shared" si="15"/>
        <v>24197</v>
      </c>
      <c r="BZ12" s="139">
        <f t="shared" si="15"/>
        <v>21951</v>
      </c>
      <c r="CA12" s="139">
        <f t="shared" si="15"/>
        <v>20950</v>
      </c>
      <c r="CB12" s="139">
        <f t="shared" si="15"/>
        <v>20950</v>
      </c>
      <c r="CC12" s="139">
        <f t="shared" si="15"/>
        <v>20951</v>
      </c>
    </row>
    <row r="13" spans="1:81">
      <c r="A13" s="111" t="s">
        <v>39</v>
      </c>
      <c r="B13" s="120">
        <f>B78</f>
        <v>3229.7999999999997</v>
      </c>
      <c r="C13" s="120">
        <f t="shared" ref="C13:AF13" si="16">C78</f>
        <v>3885.1</v>
      </c>
      <c r="D13" s="120">
        <f t="shared" si="16"/>
        <v>2761.7000000000003</v>
      </c>
      <c r="E13" s="120">
        <f t="shared" si="16"/>
        <v>2359</v>
      </c>
      <c r="F13" s="120">
        <f t="shared" si="16"/>
        <v>2804.1000000000004</v>
      </c>
      <c r="G13" s="120">
        <f t="shared" si="16"/>
        <v>3878.3000000000006</v>
      </c>
      <c r="H13" s="120">
        <f t="shared" si="16"/>
        <v>3892.2</v>
      </c>
      <c r="I13" s="120">
        <f t="shared" si="16"/>
        <v>4767.5</v>
      </c>
      <c r="J13" s="120">
        <f t="shared" si="16"/>
        <v>2518.0239879999999</v>
      </c>
      <c r="K13" s="120">
        <f t="shared" si="16"/>
        <v>2421.504132</v>
      </c>
      <c r="L13" s="120">
        <f t="shared" si="16"/>
        <v>3762.5420469999999</v>
      </c>
      <c r="M13" s="120">
        <f t="shared" si="16"/>
        <v>3492.7454169999996</v>
      </c>
      <c r="N13" s="120">
        <f t="shared" si="16"/>
        <v>5410.6067379999995</v>
      </c>
      <c r="O13" s="120">
        <f t="shared" si="16"/>
        <v>5460.1292109999995</v>
      </c>
      <c r="P13" s="120">
        <f t="shared" si="16"/>
        <v>5808.1703379999999</v>
      </c>
      <c r="Q13" s="120">
        <f t="shared" si="16"/>
        <v>7897.8993639999999</v>
      </c>
      <c r="R13" s="120">
        <f t="shared" si="16"/>
        <v>7171.7905299999984</v>
      </c>
      <c r="S13" s="120">
        <f t="shared" si="16"/>
        <v>7206.5308909999994</v>
      </c>
      <c r="T13" s="120">
        <f t="shared" si="16"/>
        <v>8695.1793019999986</v>
      </c>
      <c r="U13" s="120">
        <f t="shared" si="16"/>
        <v>7109.8224569999993</v>
      </c>
      <c r="V13" s="120">
        <f t="shared" si="16"/>
        <v>9174.5396049999999</v>
      </c>
      <c r="W13" s="120">
        <f t="shared" si="16"/>
        <v>9215.6927880000003</v>
      </c>
      <c r="X13" s="120">
        <f t="shared" si="16"/>
        <v>10282.445412999999</v>
      </c>
      <c r="Y13" s="120">
        <f t="shared" si="16"/>
        <v>10920.608093000001</v>
      </c>
      <c r="Z13" s="120">
        <f t="shared" si="16"/>
        <v>10848.360288</v>
      </c>
      <c r="AA13" s="120">
        <f t="shared" si="16"/>
        <v>9201.8269259999997</v>
      </c>
      <c r="AB13" s="120">
        <f t="shared" si="16"/>
        <v>10041.142658000002</v>
      </c>
      <c r="AC13" s="120">
        <f t="shared" si="16"/>
        <v>10588.754403999999</v>
      </c>
      <c r="AD13" s="120">
        <f t="shared" si="16"/>
        <v>5245.7368959999994</v>
      </c>
      <c r="AE13" s="120">
        <f t="shared" si="16"/>
        <v>7950.6179999999995</v>
      </c>
      <c r="AF13" s="120">
        <f t="shared" si="16"/>
        <v>6423.2373469999993</v>
      </c>
      <c r="AG13" s="371">
        <f>7250-500+1500+750</f>
        <v>9000</v>
      </c>
      <c r="AH13" s="371">
        <v>9000</v>
      </c>
      <c r="AI13" s="371">
        <v>9000</v>
      </c>
      <c r="AJ13" s="371">
        <v>8500</v>
      </c>
      <c r="AK13" s="371">
        <v>9000</v>
      </c>
      <c r="AL13" s="371">
        <v>9000</v>
      </c>
      <c r="AM13" s="371">
        <v>9250</v>
      </c>
      <c r="AN13" s="371">
        <v>9250</v>
      </c>
      <c r="AO13" s="371">
        <v>9500</v>
      </c>
      <c r="AP13" s="371">
        <v>9500</v>
      </c>
      <c r="AQ13" s="371">
        <v>9500</v>
      </c>
      <c r="AR13" s="371">
        <v>9500</v>
      </c>
      <c r="AS13" s="371">
        <v>9750</v>
      </c>
      <c r="AT13" s="371">
        <v>9750</v>
      </c>
      <c r="AU13" s="371">
        <v>9500</v>
      </c>
      <c r="AV13" s="371">
        <v>9500</v>
      </c>
      <c r="AW13" s="371">
        <v>9500</v>
      </c>
      <c r="AX13" s="371">
        <v>9750</v>
      </c>
      <c r="AY13" s="371">
        <v>10000</v>
      </c>
      <c r="AZ13" s="371">
        <v>10500</v>
      </c>
      <c r="BA13" s="371">
        <v>11000</v>
      </c>
      <c r="BB13" s="371">
        <v>11500</v>
      </c>
      <c r="BC13" s="371">
        <v>12000</v>
      </c>
      <c r="BD13" s="371">
        <v>12750</v>
      </c>
      <c r="BE13" s="371">
        <v>13000</v>
      </c>
      <c r="BF13" s="371">
        <v>14000</v>
      </c>
      <c r="BG13" s="371">
        <v>14500</v>
      </c>
      <c r="BH13" s="371"/>
      <c r="BI13" s="111"/>
      <c r="BJ13" s="128">
        <f>AE13-400</f>
        <v>7550.6179999999995</v>
      </c>
      <c r="BT13" s="111"/>
      <c r="BU13" s="126" t="s">
        <v>38</v>
      </c>
      <c r="BV13" s="120">
        <v>9191.0229999999992</v>
      </c>
      <c r="BW13" s="120">
        <v>9269.2239999999983</v>
      </c>
      <c r="BX13" s="120">
        <v>9295</v>
      </c>
      <c r="BY13" s="120">
        <v>10129</v>
      </c>
      <c r="BZ13" s="123">
        <v>10200</v>
      </c>
      <c r="CA13" s="123">
        <v>9700</v>
      </c>
      <c r="CB13" s="123">
        <v>9700</v>
      </c>
      <c r="CC13" s="123">
        <v>9700</v>
      </c>
    </row>
    <row r="14" spans="1:81">
      <c r="A14" s="111" t="s">
        <v>40</v>
      </c>
      <c r="B14" s="120">
        <v>41.8</v>
      </c>
      <c r="C14" s="120">
        <v>38.6</v>
      </c>
      <c r="D14" s="120">
        <v>25.6</v>
      </c>
      <c r="E14" s="120">
        <v>35.4</v>
      </c>
      <c r="F14" s="120">
        <v>39.5</v>
      </c>
      <c r="G14" s="120">
        <v>40.4</v>
      </c>
      <c r="H14" s="120">
        <v>35.299999999999997</v>
      </c>
      <c r="I14" s="120">
        <v>27.5</v>
      </c>
      <c r="J14" s="120">
        <v>28</v>
      </c>
      <c r="K14" s="120">
        <v>34.1</v>
      </c>
      <c r="L14" s="120">
        <v>37.6</v>
      </c>
      <c r="M14" s="120">
        <v>38.6</v>
      </c>
      <c r="N14" s="120">
        <v>38</v>
      </c>
      <c r="O14" s="120">
        <v>45.9</v>
      </c>
      <c r="P14" s="120">
        <v>47</v>
      </c>
      <c r="Q14" s="120">
        <v>48.1</v>
      </c>
      <c r="R14" s="120">
        <v>51.2</v>
      </c>
      <c r="S14" s="120">
        <v>55.2</v>
      </c>
      <c r="T14" s="120">
        <v>64</v>
      </c>
      <c r="U14" s="120">
        <v>58.9</v>
      </c>
      <c r="V14" s="120">
        <v>60.4</v>
      </c>
      <c r="W14" s="120">
        <v>60.1</v>
      </c>
      <c r="X14" s="120">
        <v>59.1</v>
      </c>
      <c r="Y14" s="120">
        <v>66.8</v>
      </c>
      <c r="Z14" s="120">
        <v>66.3</v>
      </c>
      <c r="AA14" s="120">
        <v>60.9</v>
      </c>
      <c r="AB14" s="120">
        <v>60.4</v>
      </c>
      <c r="AC14" s="120">
        <v>65.3</v>
      </c>
      <c r="AD14" s="120">
        <f t="shared" ref="AD14:BG14" si="17">ROUND(AE4*0.0072,0.1)</f>
        <v>62</v>
      </c>
      <c r="AE14" s="120">
        <f t="shared" si="17"/>
        <v>64</v>
      </c>
      <c r="AF14" s="123">
        <f t="shared" si="17"/>
        <v>64</v>
      </c>
      <c r="AG14" s="371">
        <f t="shared" si="17"/>
        <v>63</v>
      </c>
      <c r="AH14" s="371">
        <f t="shared" si="17"/>
        <v>66</v>
      </c>
      <c r="AI14" s="371">
        <f t="shared" si="17"/>
        <v>67</v>
      </c>
      <c r="AJ14" s="371">
        <f t="shared" si="17"/>
        <v>67</v>
      </c>
      <c r="AK14" s="371">
        <f t="shared" si="17"/>
        <v>68</v>
      </c>
      <c r="AL14" s="371">
        <f t="shared" si="17"/>
        <v>69</v>
      </c>
      <c r="AM14" s="371">
        <f t="shared" si="17"/>
        <v>69</v>
      </c>
      <c r="AN14" s="371">
        <f t="shared" si="17"/>
        <v>70</v>
      </c>
      <c r="AO14" s="371">
        <f t="shared" si="17"/>
        <v>70</v>
      </c>
      <c r="AP14" s="371">
        <f t="shared" si="17"/>
        <v>70</v>
      </c>
      <c r="AQ14" s="371">
        <f t="shared" si="17"/>
        <v>71</v>
      </c>
      <c r="AR14" s="371">
        <f t="shared" si="17"/>
        <v>72</v>
      </c>
      <c r="AS14" s="371">
        <f t="shared" si="17"/>
        <v>72</v>
      </c>
      <c r="AT14" s="371">
        <f t="shared" si="17"/>
        <v>73</v>
      </c>
      <c r="AU14" s="371">
        <f t="shared" si="17"/>
        <v>73</v>
      </c>
      <c r="AV14" s="371">
        <f t="shared" si="17"/>
        <v>74</v>
      </c>
      <c r="AW14" s="371">
        <f t="shared" si="17"/>
        <v>75</v>
      </c>
      <c r="AX14" s="371">
        <f t="shared" si="17"/>
        <v>75</v>
      </c>
      <c r="AY14" s="371">
        <f t="shared" si="17"/>
        <v>76</v>
      </c>
      <c r="AZ14" s="371">
        <f t="shared" si="17"/>
        <v>77</v>
      </c>
      <c r="BA14" s="371">
        <f t="shared" si="17"/>
        <v>78</v>
      </c>
      <c r="BB14" s="371">
        <f t="shared" si="17"/>
        <v>79</v>
      </c>
      <c r="BC14" s="371">
        <f t="shared" si="17"/>
        <v>80</v>
      </c>
      <c r="BD14" s="371">
        <f t="shared" si="17"/>
        <v>80</v>
      </c>
      <c r="BE14" s="371">
        <f t="shared" si="17"/>
        <v>81</v>
      </c>
      <c r="BF14" s="371">
        <f t="shared" si="17"/>
        <v>82</v>
      </c>
      <c r="BG14" s="371">
        <f t="shared" si="17"/>
        <v>82</v>
      </c>
      <c r="BH14" s="371"/>
      <c r="BI14" s="374"/>
      <c r="BT14" s="111"/>
      <c r="BU14" s="126" t="s">
        <v>39</v>
      </c>
      <c r="BV14" s="120">
        <v>11056.786</v>
      </c>
      <c r="BW14" s="120">
        <v>10726</v>
      </c>
      <c r="BX14" s="120">
        <v>9141</v>
      </c>
      <c r="BY14" s="120">
        <v>10042</v>
      </c>
      <c r="BZ14" s="123">
        <v>10900</v>
      </c>
      <c r="CA14" s="123">
        <v>10400</v>
      </c>
      <c r="CB14" s="123">
        <v>10400</v>
      </c>
      <c r="CC14" s="123">
        <v>10400</v>
      </c>
    </row>
    <row r="15" spans="1:81">
      <c r="A15" s="111" t="s">
        <v>41</v>
      </c>
      <c r="B15" s="120">
        <f>B16-SUM(B12:B14)</f>
        <v>1273.7269999999999</v>
      </c>
      <c r="C15" s="120">
        <f t="shared" ref="C15:X15" si="18">C16-SUM(C12:C14)</f>
        <v>550.25</v>
      </c>
      <c r="D15" s="120">
        <f t="shared" si="18"/>
        <v>550.85399999999936</v>
      </c>
      <c r="E15" s="120">
        <f t="shared" si="18"/>
        <v>526.97100000000228</v>
      </c>
      <c r="F15" s="120">
        <f t="shared" si="18"/>
        <v>651.21499999999924</v>
      </c>
      <c r="G15" s="120">
        <f t="shared" si="18"/>
        <v>550.18599999999878</v>
      </c>
      <c r="H15" s="120">
        <f t="shared" si="18"/>
        <v>487.61399999999867</v>
      </c>
      <c r="I15" s="120">
        <f t="shared" si="18"/>
        <v>690.47099999999955</v>
      </c>
      <c r="J15" s="120">
        <f t="shared" si="18"/>
        <v>242.90483999999924</v>
      </c>
      <c r="K15" s="120">
        <f t="shared" si="18"/>
        <v>435.01988899999924</v>
      </c>
      <c r="L15" s="120">
        <f t="shared" si="18"/>
        <v>109.88882900000044</v>
      </c>
      <c r="M15" s="120">
        <f t="shared" si="18"/>
        <v>240.9118269999999</v>
      </c>
      <c r="N15" s="120">
        <f t="shared" si="18"/>
        <v>331.31261199999972</v>
      </c>
      <c r="O15" s="120">
        <f t="shared" si="18"/>
        <v>342.50653200000124</v>
      </c>
      <c r="P15" s="120">
        <f t="shared" si="18"/>
        <v>111.3511299999991</v>
      </c>
      <c r="Q15" s="120">
        <f t="shared" si="18"/>
        <v>58.171119000000544</v>
      </c>
      <c r="R15" s="120">
        <f t="shared" si="18"/>
        <v>209.82890200000111</v>
      </c>
      <c r="S15" s="120">
        <f t="shared" si="18"/>
        <v>3.0193130000006931</v>
      </c>
      <c r="T15" s="120">
        <f t="shared" si="18"/>
        <v>424.58077600000433</v>
      </c>
      <c r="U15" s="120">
        <f t="shared" si="18"/>
        <v>229.97826400000122</v>
      </c>
      <c r="V15" s="120">
        <f t="shared" si="18"/>
        <v>-17.27670699999544</v>
      </c>
      <c r="W15" s="120">
        <f t="shared" si="18"/>
        <v>288.40496999999959</v>
      </c>
      <c r="X15" s="120">
        <f t="shared" si="18"/>
        <v>307.0821210000031</v>
      </c>
      <c r="Y15" s="120">
        <f t="shared" ref="Y15:BG15" si="19">Y16-SUM(Y12:Y14)</f>
        <v>263.87168699999529</v>
      </c>
      <c r="Z15" s="120">
        <f t="shared" si="19"/>
        <v>88.469712000005529</v>
      </c>
      <c r="AA15" s="120">
        <f t="shared" si="19"/>
        <v>512.99260299999878</v>
      </c>
      <c r="AB15" s="120">
        <f t="shared" si="19"/>
        <v>836.96342799999911</v>
      </c>
      <c r="AC15" s="120">
        <f>AC16-SUM(AC12:AC14)</f>
        <v>189.54487200000221</v>
      </c>
      <c r="AD15" s="120">
        <f t="shared" si="19"/>
        <v>781.81536799999594</v>
      </c>
      <c r="AE15" s="120">
        <f t="shared" si="19"/>
        <v>651.61100000000079</v>
      </c>
      <c r="AF15" s="123">
        <f t="shared" si="19"/>
        <v>1328.1646529999998</v>
      </c>
      <c r="AG15" s="371">
        <f t="shared" si="19"/>
        <v>-1125.6369999999988</v>
      </c>
      <c r="AH15" s="371">
        <f t="shared" si="19"/>
        <v>-979.04499999999825</v>
      </c>
      <c r="AI15" s="371">
        <f t="shared" si="19"/>
        <v>133</v>
      </c>
      <c r="AJ15" s="371">
        <f t="shared" si="19"/>
        <v>533</v>
      </c>
      <c r="AK15" s="371">
        <f t="shared" si="19"/>
        <v>282</v>
      </c>
      <c r="AL15" s="371">
        <f t="shared" si="19"/>
        <v>281</v>
      </c>
      <c r="AM15" s="371">
        <f t="shared" si="19"/>
        <v>681</v>
      </c>
      <c r="AN15" s="371">
        <f t="shared" si="19"/>
        <v>1030</v>
      </c>
      <c r="AO15" s="371">
        <f t="shared" si="19"/>
        <v>480</v>
      </c>
      <c r="AP15" s="371">
        <f t="shared" si="19"/>
        <v>680</v>
      </c>
      <c r="AQ15" s="371">
        <f t="shared" si="19"/>
        <v>579</v>
      </c>
      <c r="AR15" s="371">
        <f t="shared" si="19"/>
        <v>778</v>
      </c>
      <c r="AS15" s="371">
        <f t="shared" si="19"/>
        <v>628</v>
      </c>
      <c r="AT15" s="371">
        <f t="shared" si="19"/>
        <v>327</v>
      </c>
      <c r="AU15" s="371">
        <f t="shared" si="19"/>
        <v>327</v>
      </c>
      <c r="AV15" s="371">
        <f t="shared" si="19"/>
        <v>376</v>
      </c>
      <c r="AW15" s="371">
        <f t="shared" si="19"/>
        <v>175</v>
      </c>
      <c r="AX15" s="371">
        <f t="shared" si="19"/>
        <v>325</v>
      </c>
      <c r="AY15" s="371">
        <f t="shared" si="19"/>
        <v>424</v>
      </c>
      <c r="AZ15" s="371">
        <f t="shared" si="19"/>
        <v>-227</v>
      </c>
      <c r="BA15" s="371">
        <f t="shared" si="19"/>
        <v>-478</v>
      </c>
      <c r="BB15" s="371">
        <f t="shared" si="19"/>
        <v>-979</v>
      </c>
      <c r="BC15" s="371">
        <f t="shared" si="19"/>
        <v>-980</v>
      </c>
      <c r="BD15" s="371">
        <f t="shared" si="19"/>
        <v>-1480</v>
      </c>
      <c r="BE15" s="371">
        <f t="shared" si="19"/>
        <v>-1731</v>
      </c>
      <c r="BF15" s="371">
        <f t="shared" si="19"/>
        <v>-2232</v>
      </c>
      <c r="BG15" s="371">
        <f t="shared" si="19"/>
        <v>-2732</v>
      </c>
      <c r="BH15" s="371"/>
      <c r="BI15" s="374"/>
      <c r="BT15" s="111"/>
      <c r="BU15" s="126" t="s">
        <v>40</v>
      </c>
      <c r="BV15" s="120">
        <v>66.8</v>
      </c>
      <c r="BW15" s="120">
        <v>67</v>
      </c>
      <c r="BX15" s="120">
        <v>60</v>
      </c>
      <c r="BY15" s="120">
        <f>FORECAST(BY5,BV15:BX15,BV5:BX5)</f>
        <v>66.231811613045267</v>
      </c>
      <c r="BZ15" s="123">
        <f>FORECAST(BZ5,BW15:BY15,BW5:BY5)</f>
        <v>66.057551751621247</v>
      </c>
      <c r="CA15" s="123">
        <f>FORECAST(CA5,BY15:BZ15,BY5:BZ5)</f>
        <v>66.892035595060207</v>
      </c>
      <c r="CB15" s="123">
        <f>FORECAST(CB5,BZ15:CA15,BZ5:CA5)</f>
        <v>66.892035595060207</v>
      </c>
      <c r="CC15" s="123">
        <f>FORECAST(CC5,BV15:CB15,BV5:CB5)</f>
        <v>65.739361376700799</v>
      </c>
    </row>
    <row r="16" spans="1:81">
      <c r="A16" s="133" t="s">
        <v>42</v>
      </c>
      <c r="B16" s="134">
        <f>B11-B17</f>
        <v>6740.9</v>
      </c>
      <c r="C16" s="134">
        <f t="shared" ref="C16:BG16" si="20">C11-C17</f>
        <v>6986.8850000000002</v>
      </c>
      <c r="D16" s="134">
        <f t="shared" si="20"/>
        <v>6090.5709999999999</v>
      </c>
      <c r="E16" s="134">
        <f t="shared" si="20"/>
        <v>5633.2520000000013</v>
      </c>
      <c r="F16" s="134">
        <f t="shared" si="20"/>
        <v>6733.6319999999996</v>
      </c>
      <c r="G16" s="134">
        <f t="shared" si="20"/>
        <v>7531.360999999999</v>
      </c>
      <c r="H16" s="134">
        <f t="shared" si="20"/>
        <v>7398.494999999999</v>
      </c>
      <c r="I16" s="134">
        <f t="shared" si="20"/>
        <v>8498.5619999999999</v>
      </c>
      <c r="J16" s="134">
        <f t="shared" si="20"/>
        <v>5082.0908279999985</v>
      </c>
      <c r="K16" s="134">
        <f t="shared" si="20"/>
        <v>5115.5070209999994</v>
      </c>
      <c r="L16" s="134">
        <f t="shared" si="20"/>
        <v>7299.4358760000005</v>
      </c>
      <c r="M16" s="134">
        <f t="shared" si="20"/>
        <v>6803.1862440000004</v>
      </c>
      <c r="N16" s="134">
        <f t="shared" si="20"/>
        <v>9202.5393499999991</v>
      </c>
      <c r="O16" s="134">
        <f t="shared" si="20"/>
        <v>9427.6147430000001</v>
      </c>
      <c r="P16" s="134">
        <f t="shared" si="20"/>
        <v>10110.917468</v>
      </c>
      <c r="Q16" s="134">
        <f t="shared" si="20"/>
        <v>12283.623482999999</v>
      </c>
      <c r="R16" s="134">
        <f t="shared" si="20"/>
        <v>12220.653431999999</v>
      </c>
      <c r="S16" s="134">
        <f t="shared" si="20"/>
        <v>13575.153204000002</v>
      </c>
      <c r="T16" s="134">
        <f t="shared" si="20"/>
        <v>16183.075078000003</v>
      </c>
      <c r="U16" s="134">
        <f t="shared" si="20"/>
        <v>14115.508721</v>
      </c>
      <c r="V16" s="134">
        <f t="shared" si="20"/>
        <v>16197.081898000004</v>
      </c>
      <c r="W16" s="134">
        <f t="shared" si="20"/>
        <v>16921.385758</v>
      </c>
      <c r="X16" s="134">
        <f t="shared" si="20"/>
        <v>18963.978533999998</v>
      </c>
      <c r="Y16" s="134">
        <f t="shared" si="20"/>
        <v>20442.652779999997</v>
      </c>
      <c r="Z16" s="134">
        <f t="shared" si="20"/>
        <v>20272.354000000003</v>
      </c>
      <c r="AA16" s="134">
        <f t="shared" si="20"/>
        <v>19071.103529</v>
      </c>
      <c r="AB16" s="134">
        <f t="shared" si="20"/>
        <v>21067.482086</v>
      </c>
      <c r="AC16" s="134">
        <f t="shared" si="20"/>
        <v>21268.352276000001</v>
      </c>
      <c r="AD16" s="134">
        <f t="shared" si="20"/>
        <v>14644.919263999996</v>
      </c>
      <c r="AE16" s="134">
        <f t="shared" si="20"/>
        <v>18627.657999999999</v>
      </c>
      <c r="AF16" s="135">
        <f>AF11-AF17</f>
        <v>18848.261999999999</v>
      </c>
      <c r="AG16" s="375">
        <f t="shared" si="20"/>
        <v>19637.363000000001</v>
      </c>
      <c r="AH16" s="375">
        <f t="shared" si="20"/>
        <v>19836.955000000002</v>
      </c>
      <c r="AI16" s="375">
        <f t="shared" si="20"/>
        <v>21200</v>
      </c>
      <c r="AJ16" s="375">
        <f t="shared" si="20"/>
        <v>21600</v>
      </c>
      <c r="AK16" s="375">
        <f t="shared" si="20"/>
        <v>22100</v>
      </c>
      <c r="AL16" s="375">
        <f t="shared" si="20"/>
        <v>22350</v>
      </c>
      <c r="AM16" s="375">
        <f t="shared" si="20"/>
        <v>23250</v>
      </c>
      <c r="AN16" s="375">
        <f t="shared" si="20"/>
        <v>23600</v>
      </c>
      <c r="AO16" s="375">
        <f t="shared" si="20"/>
        <v>23300</v>
      </c>
      <c r="AP16" s="375">
        <f t="shared" si="20"/>
        <v>23750</v>
      </c>
      <c r="AQ16" s="375">
        <f t="shared" si="20"/>
        <v>24150</v>
      </c>
      <c r="AR16" s="375">
        <f t="shared" si="20"/>
        <v>24850</v>
      </c>
      <c r="AS16" s="375">
        <f t="shared" si="20"/>
        <v>25450</v>
      </c>
      <c r="AT16" s="375">
        <f t="shared" si="20"/>
        <v>25650</v>
      </c>
      <c r="AU16" s="375">
        <f t="shared" si="20"/>
        <v>26150</v>
      </c>
      <c r="AV16" s="375">
        <f t="shared" si="20"/>
        <v>26450</v>
      </c>
      <c r="AW16" s="375">
        <f t="shared" si="20"/>
        <v>26500</v>
      </c>
      <c r="AX16" s="375">
        <f t="shared" si="20"/>
        <v>27150</v>
      </c>
      <c r="AY16" s="375">
        <f t="shared" si="20"/>
        <v>27750</v>
      </c>
      <c r="AZ16" s="375">
        <f t="shared" si="20"/>
        <v>28350</v>
      </c>
      <c r="BA16" s="375">
        <f t="shared" si="20"/>
        <v>28600</v>
      </c>
      <c r="BB16" s="375">
        <f t="shared" si="20"/>
        <v>29100</v>
      </c>
      <c r="BC16" s="375">
        <f t="shared" si="20"/>
        <v>29600</v>
      </c>
      <c r="BD16" s="375">
        <f t="shared" si="20"/>
        <v>30350</v>
      </c>
      <c r="BE16" s="375">
        <f t="shared" si="20"/>
        <v>30850</v>
      </c>
      <c r="BF16" s="375">
        <f t="shared" si="20"/>
        <v>31350</v>
      </c>
      <c r="BG16" s="375">
        <f t="shared" si="20"/>
        <v>31850</v>
      </c>
      <c r="BH16" s="371"/>
      <c r="BI16" s="374"/>
      <c r="BU16" s="126" t="s">
        <v>41</v>
      </c>
      <c r="BV16" s="120">
        <v>127.84100000000035</v>
      </c>
      <c r="BW16" s="120">
        <f>9552-BW15-BW13</f>
        <v>215.77600000000166</v>
      </c>
      <c r="BX16" s="120">
        <f>9961-BX15-BX13</f>
        <v>606</v>
      </c>
      <c r="BY16" s="120">
        <f>11025-BY15-BY13</f>
        <v>829.76818838695544</v>
      </c>
      <c r="BZ16" s="123">
        <f>10350-BZ15-BZ13</f>
        <v>83.942448248379151</v>
      </c>
      <c r="CA16" s="123">
        <f>9850-CA15-CA13</f>
        <v>83.107964404940503</v>
      </c>
      <c r="CB16" s="123">
        <f>9850-CB15-CB13</f>
        <v>83.107964404940503</v>
      </c>
      <c r="CC16" s="123">
        <f>9850-CC15-CC13</f>
        <v>84.260638623298291</v>
      </c>
    </row>
    <row r="17" spans="1:81" ht="12" thickBot="1">
      <c r="A17" s="141" t="s">
        <v>80</v>
      </c>
      <c r="B17" s="142">
        <v>329</v>
      </c>
      <c r="C17" s="142">
        <v>589</v>
      </c>
      <c r="D17" s="142">
        <v>1030</v>
      </c>
      <c r="E17" s="142">
        <f>E505</f>
        <v>562.99999999999909</v>
      </c>
      <c r="F17" s="142">
        <f>F505</f>
        <v>363</v>
      </c>
      <c r="G17" s="142">
        <f>G505</f>
        <v>633.00000000000091</v>
      </c>
      <c r="H17" s="142">
        <f t="shared" ref="H17:AC17" si="21">H505</f>
        <v>2157</v>
      </c>
      <c r="I17" s="142">
        <f t="shared" si="21"/>
        <v>1088.0999999999985</v>
      </c>
      <c r="J17" s="142">
        <f t="shared" si="21"/>
        <v>1249.6000000000004</v>
      </c>
      <c r="K17" s="142">
        <f t="shared" si="21"/>
        <v>894.20000000000073</v>
      </c>
      <c r="L17" s="142">
        <f t="shared" si="21"/>
        <v>608.60000000000036</v>
      </c>
      <c r="M17" s="142">
        <f t="shared" si="21"/>
        <v>1586.6000000000004</v>
      </c>
      <c r="N17" s="142">
        <f t="shared" si="21"/>
        <v>2006.8999999999996</v>
      </c>
      <c r="O17" s="142">
        <f t="shared" si="21"/>
        <v>1782.5999999999985</v>
      </c>
      <c r="P17" s="142">
        <f t="shared" si="21"/>
        <v>1461.5999999999985</v>
      </c>
      <c r="Q17" s="142">
        <f t="shared" si="21"/>
        <v>1943.3999999999996</v>
      </c>
      <c r="R17" s="142">
        <f t="shared" si="21"/>
        <v>2748.7000000000007</v>
      </c>
      <c r="S17" s="142">
        <f t="shared" si="21"/>
        <v>2185.7999999999993</v>
      </c>
      <c r="T17" s="142">
        <f t="shared" si="21"/>
        <v>707.39999999999964</v>
      </c>
      <c r="U17" s="142">
        <f t="shared" si="21"/>
        <v>588</v>
      </c>
      <c r="V17" s="142">
        <f t="shared" si="21"/>
        <v>3007.9999999999964</v>
      </c>
      <c r="W17" s="142">
        <f t="shared" si="21"/>
        <v>2573.2999999999956</v>
      </c>
      <c r="X17" s="142">
        <f t="shared" si="21"/>
        <v>2090.7999999999993</v>
      </c>
      <c r="Y17" s="142">
        <f t="shared" si="21"/>
        <v>1341.8000000000029</v>
      </c>
      <c r="Z17" s="142">
        <f t="shared" si="21"/>
        <v>2635.5999999999985</v>
      </c>
      <c r="AA17" s="142">
        <f t="shared" si="21"/>
        <v>4434.7999999999993</v>
      </c>
      <c r="AB17" s="142">
        <f t="shared" si="21"/>
        <v>3434.5999999999985</v>
      </c>
      <c r="AC17" s="142">
        <f t="shared" si="21"/>
        <v>1775.9999999999964</v>
      </c>
      <c r="AD17" s="142">
        <v>1484.1</v>
      </c>
      <c r="AE17" s="142">
        <v>1857.6</v>
      </c>
      <c r="AF17" s="143">
        <v>2747.9</v>
      </c>
      <c r="AG17" s="376">
        <v>2500</v>
      </c>
      <c r="AH17" s="376">
        <v>2750</v>
      </c>
      <c r="AI17" s="376">
        <v>2500</v>
      </c>
      <c r="AJ17" s="376">
        <v>2250</v>
      </c>
      <c r="AK17" s="376">
        <v>2000</v>
      </c>
      <c r="AL17" s="376">
        <v>2000</v>
      </c>
      <c r="AM17" s="376">
        <v>2000</v>
      </c>
      <c r="AN17" s="376">
        <v>2250</v>
      </c>
      <c r="AO17" s="376">
        <v>2500</v>
      </c>
      <c r="AP17" s="376">
        <v>2500</v>
      </c>
      <c r="AQ17" s="376">
        <v>2500</v>
      </c>
      <c r="AR17" s="376">
        <v>2500</v>
      </c>
      <c r="AS17" s="376">
        <v>2500</v>
      </c>
      <c r="AT17" s="376">
        <v>2500</v>
      </c>
      <c r="AU17" s="376">
        <v>2500</v>
      </c>
      <c r="AV17" s="376">
        <v>2500</v>
      </c>
      <c r="AW17" s="376">
        <v>2750</v>
      </c>
      <c r="AX17" s="376">
        <v>2750</v>
      </c>
      <c r="AY17" s="376">
        <v>2750</v>
      </c>
      <c r="AZ17" s="376">
        <v>2750</v>
      </c>
      <c r="BA17" s="376">
        <v>3000</v>
      </c>
      <c r="BB17" s="376">
        <v>3250</v>
      </c>
      <c r="BC17" s="376">
        <v>3500</v>
      </c>
      <c r="BD17" s="376">
        <v>3500</v>
      </c>
      <c r="BE17" s="376">
        <v>3500</v>
      </c>
      <c r="BF17" s="376">
        <v>3500</v>
      </c>
      <c r="BG17" s="376">
        <v>3500</v>
      </c>
      <c r="BH17" s="371"/>
      <c r="BI17" s="377"/>
      <c r="BU17" s="137" t="s">
        <v>42</v>
      </c>
      <c r="BV17" s="138">
        <v>20442.45</v>
      </c>
      <c r="BW17" s="138">
        <f t="shared" ref="BW17:CC17" si="22">SUM(BW13:BW16)</f>
        <v>20278</v>
      </c>
      <c r="BX17" s="138">
        <f t="shared" si="22"/>
        <v>19102</v>
      </c>
      <c r="BY17" s="138">
        <f t="shared" si="22"/>
        <v>21067</v>
      </c>
      <c r="BZ17" s="139">
        <f t="shared" si="22"/>
        <v>21250</v>
      </c>
      <c r="CA17" s="139">
        <f t="shared" si="22"/>
        <v>20250</v>
      </c>
      <c r="CB17" s="139">
        <f t="shared" si="22"/>
        <v>20250</v>
      </c>
      <c r="CC17" s="139">
        <f t="shared" si="22"/>
        <v>20250</v>
      </c>
    </row>
    <row r="18" spans="1:81" ht="12" thickBot="1">
      <c r="A18" s="144" t="s">
        <v>44</v>
      </c>
      <c r="B18" s="145">
        <f>B17/B16</f>
        <v>4.8806539186162089E-2</v>
      </c>
      <c r="C18" s="145">
        <f t="shared" ref="C18:BG18" si="23">C17/C16</f>
        <v>8.4300800714481483E-2</v>
      </c>
      <c r="D18" s="145">
        <f t="shared" si="23"/>
        <v>0.16911386469347456</v>
      </c>
      <c r="E18" s="145">
        <f t="shared" si="23"/>
        <v>9.9942271355870277E-2</v>
      </c>
      <c r="F18" s="145">
        <f t="shared" si="23"/>
        <v>5.3908499900202453E-2</v>
      </c>
      <c r="G18" s="145">
        <f t="shared" si="23"/>
        <v>8.404855377401256E-2</v>
      </c>
      <c r="H18" s="145">
        <f t="shared" si="23"/>
        <v>0.29154578059456693</v>
      </c>
      <c r="I18" s="145">
        <f t="shared" si="23"/>
        <v>0.12803342494883235</v>
      </c>
      <c r="J18" s="145">
        <f t="shared" si="23"/>
        <v>0.24588305134478811</v>
      </c>
      <c r="K18" s="145">
        <f t="shared" si="23"/>
        <v>0.17480183221900827</v>
      </c>
      <c r="L18" s="145">
        <f t="shared" si="23"/>
        <v>8.3376306106206333E-2</v>
      </c>
      <c r="M18" s="145">
        <f t="shared" si="23"/>
        <v>0.23321425330657172</v>
      </c>
      <c r="N18" s="145">
        <f t="shared" si="23"/>
        <v>0.21808111040568381</v>
      </c>
      <c r="O18" s="145">
        <f t="shared" si="23"/>
        <v>0.18908282196443998</v>
      </c>
      <c r="P18" s="145">
        <f t="shared" si="23"/>
        <v>0.14455661463223393</v>
      </c>
      <c r="Q18" s="145">
        <f t="shared" si="23"/>
        <v>0.15821064547359179</v>
      </c>
      <c r="R18" s="145">
        <f t="shared" si="23"/>
        <v>0.22492250641872233</v>
      </c>
      <c r="S18" s="145">
        <f t="shared" si="23"/>
        <v>0.16101475741400398</v>
      </c>
      <c r="T18" s="145">
        <f t="shared" si="23"/>
        <v>4.3712335053161244E-2</v>
      </c>
      <c r="U18" s="145">
        <f t="shared" si="23"/>
        <v>4.1656309497738291E-2</v>
      </c>
      <c r="V18" s="145">
        <f t="shared" si="23"/>
        <v>0.18571246468608771</v>
      </c>
      <c r="W18" s="145">
        <f t="shared" si="23"/>
        <v>0.15207383347923528</v>
      </c>
      <c r="X18" s="145">
        <f t="shared" si="23"/>
        <v>0.11025112669535357</v>
      </c>
      <c r="Y18" s="145">
        <f t="shared" si="23"/>
        <v>6.5637273911571231E-2</v>
      </c>
      <c r="Z18" s="145">
        <f t="shared" si="23"/>
        <v>0.13000956869636343</v>
      </c>
      <c r="AA18" s="145">
        <f t="shared" si="23"/>
        <v>0.23254029287064226</v>
      </c>
      <c r="AB18" s="145">
        <f t="shared" si="23"/>
        <v>0.16302849984538006</v>
      </c>
      <c r="AC18" s="145">
        <f t="shared" si="23"/>
        <v>8.350435317944685E-2</v>
      </c>
      <c r="AD18" s="145">
        <f t="shared" si="23"/>
        <v>0.10133889939893358</v>
      </c>
      <c r="AE18" s="145">
        <f t="shared" si="23"/>
        <v>9.9722681187296866E-2</v>
      </c>
      <c r="AF18" s="146">
        <f t="shared" si="23"/>
        <v>0.14579063045706814</v>
      </c>
      <c r="AG18" s="381">
        <f t="shared" si="23"/>
        <v>0.12730833564567706</v>
      </c>
      <c r="AH18" s="381">
        <f t="shared" si="23"/>
        <v>0.13863014762094281</v>
      </c>
      <c r="AI18" s="378">
        <f t="shared" si="23"/>
        <v>0.11792452830188679</v>
      </c>
      <c r="AJ18" s="378">
        <f t="shared" si="23"/>
        <v>0.10416666666666667</v>
      </c>
      <c r="AK18" s="378">
        <f t="shared" si="23"/>
        <v>9.0497737556561084E-2</v>
      </c>
      <c r="AL18" s="378">
        <f t="shared" si="23"/>
        <v>8.9485458612975396E-2</v>
      </c>
      <c r="AM18" s="378">
        <f t="shared" si="23"/>
        <v>8.6021505376344093E-2</v>
      </c>
      <c r="AN18" s="378">
        <f t="shared" si="23"/>
        <v>9.5338983050847453E-2</v>
      </c>
      <c r="AO18" s="378">
        <f t="shared" si="23"/>
        <v>0.1072961373390558</v>
      </c>
      <c r="AP18" s="378">
        <f t="shared" si="23"/>
        <v>0.10526315789473684</v>
      </c>
      <c r="AQ18" s="378">
        <f t="shared" si="23"/>
        <v>0.10351966873706005</v>
      </c>
      <c r="AR18" s="378">
        <f t="shared" si="23"/>
        <v>0.1006036217303823</v>
      </c>
      <c r="AS18" s="378">
        <f t="shared" si="23"/>
        <v>9.8231827111984277E-2</v>
      </c>
      <c r="AT18" s="378">
        <f t="shared" si="23"/>
        <v>9.7465886939571145E-2</v>
      </c>
      <c r="AU18" s="378">
        <f t="shared" si="23"/>
        <v>9.5602294455066919E-2</v>
      </c>
      <c r="AV18" s="378">
        <f t="shared" si="23"/>
        <v>9.4517958412098299E-2</v>
      </c>
      <c r="AW18" s="378">
        <f t="shared" si="23"/>
        <v>0.10377358490566038</v>
      </c>
      <c r="AX18" s="378">
        <f t="shared" si="23"/>
        <v>0.10128913443830571</v>
      </c>
      <c r="AY18" s="378">
        <f t="shared" si="23"/>
        <v>9.90990990990991E-2</v>
      </c>
      <c r="AZ18" s="378">
        <f t="shared" si="23"/>
        <v>9.700176366843033E-2</v>
      </c>
      <c r="BA18" s="378">
        <f t="shared" si="23"/>
        <v>0.1048951048951049</v>
      </c>
      <c r="BB18" s="378">
        <f t="shared" si="23"/>
        <v>0.11168384879725086</v>
      </c>
      <c r="BC18" s="378">
        <f t="shared" si="23"/>
        <v>0.11824324324324324</v>
      </c>
      <c r="BD18" s="378">
        <f t="shared" si="23"/>
        <v>0.11532125205930807</v>
      </c>
      <c r="BE18" s="378">
        <f t="shared" si="23"/>
        <v>0.11345218800648298</v>
      </c>
      <c r="BF18" s="378">
        <f t="shared" si="23"/>
        <v>0.11164274322169059</v>
      </c>
      <c r="BG18" s="378">
        <f t="shared" si="23"/>
        <v>0.10989010989010989</v>
      </c>
      <c r="BH18" s="379"/>
      <c r="BI18" s="374"/>
      <c r="BU18" s="126" t="s">
        <v>80</v>
      </c>
      <c r="BV18" s="120">
        <v>1342</v>
      </c>
      <c r="BW18" s="120">
        <v>2499</v>
      </c>
      <c r="BX18" s="120">
        <v>4435</v>
      </c>
      <c r="BY18" s="120">
        <v>3131</v>
      </c>
      <c r="BZ18" s="123">
        <v>700</v>
      </c>
      <c r="CA18" s="123">
        <v>700</v>
      </c>
      <c r="CB18" s="123">
        <v>701</v>
      </c>
      <c r="CC18" s="123">
        <v>702</v>
      </c>
    </row>
    <row r="19" spans="1:81" ht="12" thickBot="1">
      <c r="A19" s="111" t="s">
        <v>81</v>
      </c>
      <c r="B19" s="131">
        <f t="shared" ref="B19:L19" si="24">B13/B9</f>
        <v>0.58458976633061233</v>
      </c>
      <c r="C19" s="131">
        <f t="shared" si="24"/>
        <v>0.53717248530936745</v>
      </c>
      <c r="D19" s="131">
        <f t="shared" si="24"/>
        <v>0.42922197009729263</v>
      </c>
      <c r="E19" s="131">
        <f t="shared" si="24"/>
        <v>0.46599371827035141</v>
      </c>
      <c r="F19" s="131">
        <f t="shared" si="24"/>
        <v>0.43861350518527792</v>
      </c>
      <c r="G19" s="131">
        <f t="shared" si="24"/>
        <v>0.50741172006855684</v>
      </c>
      <c r="H19" s="131">
        <f t="shared" si="24"/>
        <v>0.44238091449484562</v>
      </c>
      <c r="I19" s="131">
        <f t="shared" si="24"/>
        <v>0.66166571829070264</v>
      </c>
      <c r="J19" s="131">
        <f t="shared" si="24"/>
        <v>0.50188833947898182</v>
      </c>
      <c r="K19" s="131">
        <f t="shared" si="24"/>
        <v>0.53567174693064923</v>
      </c>
      <c r="L19" s="131">
        <f t="shared" si="24"/>
        <v>0.55566842612830813</v>
      </c>
      <c r="M19" s="131">
        <f>M13/M9</f>
        <v>0.45516386272414505</v>
      </c>
      <c r="N19" s="131">
        <f t="shared" ref="N19:AC19" si="25">N13/N9</f>
        <v>0.57054050151318636</v>
      </c>
      <c r="O19" s="131">
        <f t="shared" si="25"/>
        <v>0.60666080141773049</v>
      </c>
      <c r="P19" s="131">
        <f t="shared" si="25"/>
        <v>0.60431899969826552</v>
      </c>
      <c r="Q19" s="131">
        <f t="shared" si="25"/>
        <v>0.62459168233833406</v>
      </c>
      <c r="R19" s="131">
        <f t="shared" si="25"/>
        <v>0.55603465084004611</v>
      </c>
      <c r="S19" s="131">
        <f t="shared" si="25"/>
        <v>0.56351210382684569</v>
      </c>
      <c r="T19" s="131">
        <f t="shared" si="25"/>
        <v>0.59522999582423441</v>
      </c>
      <c r="U19" s="131">
        <f t="shared" si="25"/>
        <v>0.51265980149259105</v>
      </c>
      <c r="V19" s="131">
        <f t="shared" si="25"/>
        <v>0.49455768449140208</v>
      </c>
      <c r="W19" s="131">
        <f t="shared" si="25"/>
        <v>0.56158663189133529</v>
      </c>
      <c r="X19" s="131">
        <f t="shared" si="25"/>
        <v>0.55954318901858346</v>
      </c>
      <c r="Y19" s="131">
        <f t="shared" si="25"/>
        <v>0.55719662501530676</v>
      </c>
      <c r="Z19" s="131">
        <f t="shared" si="25"/>
        <v>0.50556015155116252</v>
      </c>
      <c r="AA19" s="131">
        <f>AA13/AA9</f>
        <v>0.44402861128670351</v>
      </c>
      <c r="AB19" s="131">
        <f t="shared" si="25"/>
        <v>0.50426834961305333</v>
      </c>
      <c r="AC19" s="131">
        <f t="shared" si="25"/>
        <v>0.54343943730208821</v>
      </c>
      <c r="AD19" s="131">
        <f>AD13/AD9</f>
        <v>0.36816629992067107</v>
      </c>
      <c r="AE19" s="131">
        <f>AE13/AE9</f>
        <v>0.42178790110304082</v>
      </c>
      <c r="AF19" s="132">
        <f t="shared" ref="AF19:AK19" si="26">AF13/AF9</f>
        <v>0.33001345524524228</v>
      </c>
      <c r="AG19" s="382">
        <f t="shared" si="26"/>
        <v>0.46778852403520826</v>
      </c>
      <c r="AH19" s="382">
        <f t="shared" si="26"/>
        <v>0.45142299814590536</v>
      </c>
      <c r="AI19" s="380">
        <f t="shared" si="26"/>
        <v>0.43269230769230771</v>
      </c>
      <c r="AJ19" s="380">
        <f t="shared" si="26"/>
        <v>0.40094339622641512</v>
      </c>
      <c r="AK19" s="380">
        <f t="shared" si="26"/>
        <v>0.41474654377880182</v>
      </c>
      <c r="AL19" s="380">
        <f>AL13/AL9</f>
        <v>0.40540540540540543</v>
      </c>
      <c r="AM19" s="380">
        <f>AM13/AM9</f>
        <v>0.40043290043290042</v>
      </c>
      <c r="AN19" s="380">
        <f>AN13/AN9</f>
        <v>0.39029535864978904</v>
      </c>
      <c r="AO19" s="380">
        <f>AO13/AO9</f>
        <v>0.40598290598290598</v>
      </c>
      <c r="AP19" s="380">
        <f t="shared" ref="AP19:BG19" si="27">AP13/AP9</f>
        <v>0.40254237288135591</v>
      </c>
      <c r="AQ19" s="380">
        <f t="shared" si="27"/>
        <v>0.39583333333333331</v>
      </c>
      <c r="AR19" s="380">
        <f t="shared" si="27"/>
        <v>0.38461538461538464</v>
      </c>
      <c r="AS19" s="380">
        <f t="shared" si="27"/>
        <v>0.38537549407114624</v>
      </c>
      <c r="AT19" s="380">
        <f t="shared" si="27"/>
        <v>0.38235294117647056</v>
      </c>
      <c r="AU19" s="380">
        <f t="shared" si="27"/>
        <v>0.36538461538461536</v>
      </c>
      <c r="AV19" s="380">
        <f t="shared" si="27"/>
        <v>0.36121673003802279</v>
      </c>
      <c r="AW19" s="380">
        <f t="shared" si="27"/>
        <v>0.35714285714285715</v>
      </c>
      <c r="AX19" s="380">
        <f t="shared" si="27"/>
        <v>0.3611111111111111</v>
      </c>
      <c r="AY19" s="380">
        <f t="shared" si="27"/>
        <v>0.36231884057971014</v>
      </c>
      <c r="AZ19" s="380">
        <f t="shared" si="27"/>
        <v>0.37234042553191488</v>
      </c>
      <c r="BA19" s="380">
        <f t="shared" si="27"/>
        <v>0.38327526132404183</v>
      </c>
      <c r="BB19" s="380">
        <f t="shared" si="27"/>
        <v>0.39383561643835618</v>
      </c>
      <c r="BC19" s="380">
        <f t="shared" si="27"/>
        <v>0.40404040404040403</v>
      </c>
      <c r="BD19" s="380">
        <f t="shared" si="27"/>
        <v>0.42218543046357615</v>
      </c>
      <c r="BE19" s="380">
        <f t="shared" si="27"/>
        <v>0.42345276872964172</v>
      </c>
      <c r="BF19" s="380">
        <f t="shared" si="27"/>
        <v>0.44871794871794873</v>
      </c>
      <c r="BG19" s="380">
        <f t="shared" si="27"/>
        <v>0.45741324921135645</v>
      </c>
      <c r="BH19" s="380"/>
      <c r="BI19" s="374"/>
      <c r="BU19" s="147" t="s">
        <v>51</v>
      </c>
      <c r="BV19" s="148"/>
      <c r="BW19" s="148"/>
      <c r="BX19" s="148"/>
      <c r="BY19" s="148"/>
      <c r="BZ19" s="148"/>
      <c r="CA19" s="148"/>
      <c r="CB19" s="148"/>
      <c r="CC19" s="148"/>
    </row>
    <row r="20" spans="1:81">
      <c r="A20" s="148" t="s">
        <v>64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50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20"/>
      <c r="BI20" s="111"/>
      <c r="BK20" s="124" t="s">
        <v>70</v>
      </c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</row>
    <row r="21" spans="1:81">
      <c r="A21" s="111" t="s">
        <v>82</v>
      </c>
      <c r="B21" s="120">
        <f>SUM(B84:B93,C82:C83)</f>
        <v>2198.6850000000004</v>
      </c>
      <c r="C21" s="120">
        <f t="shared" ref="C21:BG21" si="28">SUM(C84:C93,D82:D83)</f>
        <v>2560.7799999999997</v>
      </c>
      <c r="D21" s="120">
        <f t="shared" si="28"/>
        <v>2870.7760000000003</v>
      </c>
      <c r="E21" s="120">
        <f t="shared" si="28"/>
        <v>2715.0240000000003</v>
      </c>
      <c r="F21" s="120">
        <f t="shared" si="28"/>
        <v>3246.7020000000002</v>
      </c>
      <c r="G21" s="120">
        <f t="shared" si="28"/>
        <v>2993.7460000000005</v>
      </c>
      <c r="H21" s="120">
        <f t="shared" si="28"/>
        <v>3050.9830000000002</v>
      </c>
      <c r="I21" s="120">
        <f t="shared" si="28"/>
        <v>2912.1559999999995</v>
      </c>
      <c r="J21" s="120">
        <f t="shared" si="28"/>
        <v>2281.9379999999996</v>
      </c>
      <c r="K21" s="120">
        <f t="shared" si="28"/>
        <v>2325.692</v>
      </c>
      <c r="L21" s="120">
        <f t="shared" si="28"/>
        <v>3363.9960000000001</v>
      </c>
      <c r="M21" s="120">
        <f t="shared" si="28"/>
        <v>3048.2469999999998</v>
      </c>
      <c r="N21" s="120">
        <f t="shared" si="28"/>
        <v>3489.3989999999994</v>
      </c>
      <c r="O21" s="120">
        <f t="shared" si="28"/>
        <v>3666.6620000000003</v>
      </c>
      <c r="P21" s="120">
        <f t="shared" si="28"/>
        <v>4154.7640000000001</v>
      </c>
      <c r="Q21" s="120">
        <f t="shared" si="28"/>
        <v>4281.6550000000007</v>
      </c>
      <c r="R21" s="120">
        <f>SUM(R84:R93,S82:S83)</f>
        <v>5064.5729999999994</v>
      </c>
      <c r="S21" s="120">
        <f t="shared" si="28"/>
        <v>6402.7510000000002</v>
      </c>
      <c r="T21" s="120">
        <f t="shared" si="28"/>
        <v>7084.5490000000009</v>
      </c>
      <c r="U21" s="120">
        <f t="shared" si="28"/>
        <v>6511.7559999999985</v>
      </c>
      <c r="V21" s="120">
        <f t="shared" si="28"/>
        <v>7244.7890000000007</v>
      </c>
      <c r="W21" s="120">
        <f t="shared" si="28"/>
        <v>7376.4789999999994</v>
      </c>
      <c r="X21" s="120">
        <f t="shared" si="28"/>
        <v>8558.8709999999992</v>
      </c>
      <c r="Y21" s="120">
        <f t="shared" si="28"/>
        <v>9124.3220000000001</v>
      </c>
      <c r="Z21" s="120">
        <f t="shared" si="28"/>
        <v>9333.0420000000013</v>
      </c>
      <c r="AA21" s="120">
        <f t="shared" si="28"/>
        <v>9451.4629999999997</v>
      </c>
      <c r="AB21" s="120">
        <f>SUM(AB84:AB93,AC82:AC83)</f>
        <v>10147.591999999999</v>
      </c>
      <c r="AC21" s="120">
        <f t="shared" si="28"/>
        <v>10249.063</v>
      </c>
      <c r="AD21" s="120">
        <f t="shared" si="28"/>
        <v>8541.8349999999991</v>
      </c>
      <c r="AE21" s="120">
        <f t="shared" si="28"/>
        <v>10286.189</v>
      </c>
      <c r="AF21" s="123">
        <f t="shared" si="28"/>
        <v>11064.856</v>
      </c>
      <c r="AG21" s="123">
        <f t="shared" si="28"/>
        <v>11753.200909166319</v>
      </c>
      <c r="AH21" s="371">
        <f t="shared" si="28"/>
        <v>11775.278056196479</v>
      </c>
      <c r="AI21" s="371">
        <f t="shared" si="28"/>
        <v>12081.145993729675</v>
      </c>
      <c r="AJ21" s="371">
        <f t="shared" si="28"/>
        <v>12513.160505626207</v>
      </c>
      <c r="AK21" s="371">
        <f t="shared" si="28"/>
        <v>12816.320432117129</v>
      </c>
      <c r="AL21" s="371">
        <f t="shared" si="28"/>
        <v>13025.278669111618</v>
      </c>
      <c r="AM21" s="371">
        <f t="shared" si="28"/>
        <v>13258.157758021656</v>
      </c>
      <c r="AN21" s="371">
        <f t="shared" si="28"/>
        <v>13245.495731754267</v>
      </c>
      <c r="AO21" s="371">
        <f t="shared" si="28"/>
        <v>13288.817030648957</v>
      </c>
      <c r="AP21" s="371">
        <f t="shared" si="28"/>
        <v>13575.773330432592</v>
      </c>
      <c r="AQ21" s="371">
        <f t="shared" si="28"/>
        <v>14081.309522339185</v>
      </c>
      <c r="AR21" s="371">
        <f t="shared" si="28"/>
        <v>14574.940577320685</v>
      </c>
      <c r="AS21" s="371">
        <f t="shared" si="28"/>
        <v>15078.776581947091</v>
      </c>
      <c r="AT21" s="371">
        <f t="shared" si="28"/>
        <v>15615.085495691736</v>
      </c>
      <c r="AU21" s="371">
        <f t="shared" si="28"/>
        <v>16288.986280982828</v>
      </c>
      <c r="AV21" s="371">
        <f t="shared" si="28"/>
        <v>16538.716692522405</v>
      </c>
      <c r="AW21" s="371">
        <f t="shared" si="28"/>
        <v>16789.13868183918</v>
      </c>
      <c r="AX21" s="371">
        <f t="shared" si="28"/>
        <v>17038.291284819519</v>
      </c>
      <c r="AY21" s="371">
        <f t="shared" si="28"/>
        <v>17366.363330657558</v>
      </c>
      <c r="AZ21" s="371">
        <f t="shared" si="28"/>
        <v>17999.823615901889</v>
      </c>
      <c r="BA21" s="371">
        <f t="shared" si="28"/>
        <v>18077.537474608274</v>
      </c>
      <c r="BB21" s="371">
        <f t="shared" si="28"/>
        <v>18500.004411184451</v>
      </c>
      <c r="BC21" s="371">
        <f t="shared" si="28"/>
        <v>18577.463921979219</v>
      </c>
      <c r="BD21" s="371">
        <f t="shared" si="28"/>
        <v>19077.374652569539</v>
      </c>
      <c r="BE21" s="371">
        <f t="shared" si="28"/>
        <v>19500.034756113229</v>
      </c>
      <c r="BF21" s="371">
        <f t="shared" si="28"/>
        <v>19577.414373873235</v>
      </c>
      <c r="BG21" s="371">
        <f t="shared" si="28"/>
        <v>16902.515928845078</v>
      </c>
      <c r="BH21" s="371"/>
      <c r="BI21" s="374"/>
      <c r="BW21" s="128"/>
    </row>
    <row r="22" spans="1:81">
      <c r="A22" s="144" t="s">
        <v>74</v>
      </c>
      <c r="B22" s="151">
        <v>52</v>
      </c>
      <c r="C22" s="138">
        <f>B29</f>
        <v>35</v>
      </c>
      <c r="D22" s="138">
        <f t="shared" ref="D22:BG22" si="29">C29</f>
        <v>25</v>
      </c>
      <c r="E22" s="138">
        <f t="shared" si="29"/>
        <v>33</v>
      </c>
      <c r="F22" s="138">
        <f t="shared" si="29"/>
        <v>40</v>
      </c>
      <c r="G22" s="138">
        <f t="shared" si="29"/>
        <v>17</v>
      </c>
      <c r="H22" s="138">
        <f t="shared" si="29"/>
        <v>30</v>
      </c>
      <c r="I22" s="138">
        <f t="shared" si="29"/>
        <v>25</v>
      </c>
      <c r="J22" s="138">
        <f t="shared" si="29"/>
        <v>55</v>
      </c>
      <c r="K22" s="138">
        <f t="shared" si="29"/>
        <v>61</v>
      </c>
      <c r="L22" s="138">
        <f t="shared" si="29"/>
        <v>61</v>
      </c>
      <c r="M22" s="138">
        <f t="shared" si="29"/>
        <v>67</v>
      </c>
      <c r="N22" s="138">
        <f t="shared" si="29"/>
        <v>5</v>
      </c>
      <c r="O22" s="138">
        <f t="shared" si="29"/>
        <v>11</v>
      </c>
      <c r="P22" s="138">
        <f t="shared" si="29"/>
        <v>21</v>
      </c>
      <c r="Q22" s="138">
        <f t="shared" si="29"/>
        <v>32</v>
      </c>
      <c r="R22" s="138">
        <f t="shared" si="29"/>
        <v>29</v>
      </c>
      <c r="S22" s="138">
        <f t="shared" si="29"/>
        <v>78</v>
      </c>
      <c r="T22" s="138">
        <f t="shared" si="29"/>
        <v>74</v>
      </c>
      <c r="U22" s="138">
        <f t="shared" si="29"/>
        <v>95</v>
      </c>
      <c r="V22" s="138">
        <f t="shared" si="29"/>
        <v>70.5</v>
      </c>
      <c r="W22" s="138">
        <f t="shared" si="29"/>
        <v>92.6</v>
      </c>
      <c r="X22" s="138">
        <f t="shared" si="29"/>
        <v>52.7</v>
      </c>
      <c r="Y22" s="138">
        <f t="shared" si="29"/>
        <v>85.1</v>
      </c>
      <c r="Z22" s="138">
        <f t="shared" si="29"/>
        <v>78.7</v>
      </c>
      <c r="AA22" s="138">
        <f t="shared" si="29"/>
        <v>103</v>
      </c>
      <c r="AB22" s="138">
        <f t="shared" si="29"/>
        <v>74.3</v>
      </c>
      <c r="AC22" s="138">
        <f t="shared" si="29"/>
        <v>93.3</v>
      </c>
      <c r="AD22" s="138">
        <f t="shared" si="29"/>
        <v>94.12</v>
      </c>
      <c r="AE22" s="138">
        <f t="shared" si="29"/>
        <v>153.17599999999999</v>
      </c>
      <c r="AF22" s="138">
        <f t="shared" si="29"/>
        <v>89.135000000000005</v>
      </c>
      <c r="AG22" s="139">
        <f t="shared" si="29"/>
        <v>105.169</v>
      </c>
      <c r="AH22" s="383">
        <f t="shared" si="29"/>
        <v>95</v>
      </c>
      <c r="AI22" s="383">
        <f t="shared" si="29"/>
        <v>95</v>
      </c>
      <c r="AJ22" s="383">
        <f t="shared" si="29"/>
        <v>95</v>
      </c>
      <c r="AK22" s="383">
        <f t="shared" si="29"/>
        <v>95</v>
      </c>
      <c r="AL22" s="383">
        <f t="shared" si="29"/>
        <v>95</v>
      </c>
      <c r="AM22" s="383">
        <f t="shared" si="29"/>
        <v>95</v>
      </c>
      <c r="AN22" s="383">
        <f t="shared" si="29"/>
        <v>95</v>
      </c>
      <c r="AO22" s="383">
        <f t="shared" si="29"/>
        <v>95</v>
      </c>
      <c r="AP22" s="383">
        <f t="shared" si="29"/>
        <v>95</v>
      </c>
      <c r="AQ22" s="383">
        <f t="shared" si="29"/>
        <v>95</v>
      </c>
      <c r="AR22" s="383">
        <f t="shared" si="29"/>
        <v>95</v>
      </c>
      <c r="AS22" s="383">
        <f t="shared" si="29"/>
        <v>95</v>
      </c>
      <c r="AT22" s="383">
        <f t="shared" si="29"/>
        <v>95</v>
      </c>
      <c r="AU22" s="383">
        <f t="shared" si="29"/>
        <v>95</v>
      </c>
      <c r="AV22" s="383">
        <f t="shared" si="29"/>
        <v>95</v>
      </c>
      <c r="AW22" s="383">
        <f t="shared" si="29"/>
        <v>95</v>
      </c>
      <c r="AX22" s="383">
        <f t="shared" si="29"/>
        <v>95</v>
      </c>
      <c r="AY22" s="383">
        <f t="shared" si="29"/>
        <v>95</v>
      </c>
      <c r="AZ22" s="383">
        <f t="shared" si="29"/>
        <v>95</v>
      </c>
      <c r="BA22" s="383">
        <f t="shared" si="29"/>
        <v>95</v>
      </c>
      <c r="BB22" s="383">
        <f t="shared" si="29"/>
        <v>95</v>
      </c>
      <c r="BC22" s="383">
        <f t="shared" si="29"/>
        <v>95</v>
      </c>
      <c r="BD22" s="383">
        <f t="shared" si="29"/>
        <v>95</v>
      </c>
      <c r="BE22" s="383">
        <f t="shared" si="29"/>
        <v>95</v>
      </c>
      <c r="BF22" s="383">
        <f t="shared" si="29"/>
        <v>95</v>
      </c>
      <c r="BG22" s="383">
        <f t="shared" si="29"/>
        <v>95</v>
      </c>
      <c r="BH22" s="371"/>
      <c r="BI22" s="111"/>
      <c r="BK22" s="128"/>
      <c r="BL22" s="128"/>
      <c r="BM22" s="128"/>
    </row>
    <row r="23" spans="1:81">
      <c r="A23" s="111" t="s">
        <v>35</v>
      </c>
      <c r="B23" s="120">
        <f t="shared" ref="B23:BG23" si="30">B110</f>
        <v>1340.0830000000001</v>
      </c>
      <c r="C23" s="120">
        <f t="shared" si="30"/>
        <v>1564.655</v>
      </c>
      <c r="D23" s="120">
        <f t="shared" si="30"/>
        <v>1723.954</v>
      </c>
      <c r="E23" s="120">
        <f t="shared" si="30"/>
        <v>1648.9780000000001</v>
      </c>
      <c r="F23" s="120">
        <f t="shared" si="30"/>
        <v>2004.0539999999996</v>
      </c>
      <c r="G23" s="120">
        <f t="shared" si="30"/>
        <v>1940.1479999999999</v>
      </c>
      <c r="H23" s="120">
        <f t="shared" si="30"/>
        <v>1858.4089999999999</v>
      </c>
      <c r="I23" s="120">
        <f t="shared" si="30"/>
        <v>1869.9650000000001</v>
      </c>
      <c r="J23" s="120">
        <f t="shared" si="30"/>
        <v>1427.2859999999998</v>
      </c>
      <c r="K23" s="120">
        <f t="shared" si="30"/>
        <v>1389.3929999999998</v>
      </c>
      <c r="L23" s="120">
        <f t="shared" si="30"/>
        <v>2120.578</v>
      </c>
      <c r="M23" s="120">
        <f t="shared" si="30"/>
        <v>1901.5730000000001</v>
      </c>
      <c r="N23" s="120">
        <f t="shared" si="30"/>
        <v>2025.1549999999997</v>
      </c>
      <c r="O23" s="120">
        <f t="shared" si="30"/>
        <v>2108.4210000000003</v>
      </c>
      <c r="P23" s="120">
        <f t="shared" si="30"/>
        <v>2495.0319999999997</v>
      </c>
      <c r="Q23" s="120">
        <f t="shared" si="30"/>
        <v>2487.3999999999996</v>
      </c>
      <c r="R23" s="120">
        <f t="shared" si="30"/>
        <v>2682.7889999999998</v>
      </c>
      <c r="S23" s="120">
        <f t="shared" si="30"/>
        <v>3568.0950000000003</v>
      </c>
      <c r="T23" s="120">
        <f t="shared" si="30"/>
        <v>3970.3099999999995</v>
      </c>
      <c r="U23" s="120">
        <f t="shared" si="30"/>
        <v>3989.8630000000003</v>
      </c>
      <c r="V23" s="120">
        <f t="shared" si="30"/>
        <v>3966.2260000000001</v>
      </c>
      <c r="W23" s="120">
        <f t="shared" si="30"/>
        <v>4154.585</v>
      </c>
      <c r="X23" s="120">
        <f t="shared" si="30"/>
        <v>4698.0040000000008</v>
      </c>
      <c r="Y23" s="120">
        <f t="shared" si="30"/>
        <v>5149.9679999999998</v>
      </c>
      <c r="Z23" s="120">
        <f t="shared" si="30"/>
        <v>5148.5210000000006</v>
      </c>
      <c r="AA23" s="120">
        <f t="shared" si="30"/>
        <v>5203.3999999999996</v>
      </c>
      <c r="AB23" s="120">
        <f t="shared" si="30"/>
        <v>5653.7259999999997</v>
      </c>
      <c r="AC23" s="120">
        <f t="shared" si="30"/>
        <v>5935.6040000000003</v>
      </c>
      <c r="AD23" s="120">
        <f t="shared" si="30"/>
        <v>5092.4410000000007</v>
      </c>
      <c r="AE23" s="120">
        <f t="shared" si="30"/>
        <v>5907.5029999999997</v>
      </c>
      <c r="AF23" s="123">
        <f t="shared" si="30"/>
        <v>6407.6869999999999</v>
      </c>
      <c r="AG23" s="371">
        <f t="shared" si="30"/>
        <v>6873.6490051654437</v>
      </c>
      <c r="AH23" s="371">
        <f t="shared" si="30"/>
        <v>6606.2076378855145</v>
      </c>
      <c r="AI23" s="371">
        <f t="shared" si="30"/>
        <v>6743.02677074241</v>
      </c>
      <c r="AJ23" s="371">
        <f t="shared" si="30"/>
        <v>7017.6197741873448</v>
      </c>
      <c r="AK23" s="371">
        <f t="shared" si="30"/>
        <v>7170.4488559898618</v>
      </c>
      <c r="AL23" s="371">
        <f t="shared" si="30"/>
        <v>7290.3750928235968</v>
      </c>
      <c r="AM23" s="371">
        <f t="shared" si="30"/>
        <v>7443.4800852165863</v>
      </c>
      <c r="AN23" s="371">
        <f t="shared" si="30"/>
        <v>7439.0759432798841</v>
      </c>
      <c r="AO23" s="371">
        <f t="shared" si="30"/>
        <v>7438.1583386645052</v>
      </c>
      <c r="AP23" s="371">
        <f t="shared" si="30"/>
        <v>7580.9327864396346</v>
      </c>
      <c r="AQ23" s="371">
        <f t="shared" si="30"/>
        <v>7852.2161655243845</v>
      </c>
      <c r="AR23" s="371">
        <f t="shared" si="30"/>
        <v>8136.69431502935</v>
      </c>
      <c r="AS23" s="371">
        <f t="shared" si="30"/>
        <v>8395.3738585126648</v>
      </c>
      <c r="AT23" s="371">
        <f t="shared" si="30"/>
        <v>8664.9366839441718</v>
      </c>
      <c r="AU23" s="371">
        <f t="shared" si="30"/>
        <v>9070.9044031189842</v>
      </c>
      <c r="AV23" s="371">
        <f t="shared" si="30"/>
        <v>9195.8600376214672</v>
      </c>
      <c r="AW23" s="371">
        <f t="shared" si="30"/>
        <v>9319.1741716819906</v>
      </c>
      <c r="AX23" s="371">
        <f t="shared" si="30"/>
        <v>9436.6744631196307</v>
      </c>
      <c r="AY23" s="371">
        <f t="shared" si="30"/>
        <v>9535.118082670444</v>
      </c>
      <c r="AZ23" s="371">
        <f t="shared" si="30"/>
        <v>9918.8680914046181</v>
      </c>
      <c r="BA23" s="371">
        <f t="shared" si="30"/>
        <v>9881.1475795561091</v>
      </c>
      <c r="BB23" s="371">
        <f t="shared" si="30"/>
        <v>10117.977509040606</v>
      </c>
      <c r="BC23" s="371">
        <f t="shared" si="30"/>
        <v>10105.893952175804</v>
      </c>
      <c r="BD23" s="371">
        <f t="shared" si="30"/>
        <v>10373.592144751288</v>
      </c>
      <c r="BE23" s="371">
        <f t="shared" si="30"/>
        <v>10629.380005782301</v>
      </c>
      <c r="BF23" s="371">
        <f t="shared" si="30"/>
        <v>10604.166055444874</v>
      </c>
      <c r="BG23" s="371">
        <f t="shared" si="30"/>
        <v>10843.750530988706</v>
      </c>
      <c r="BH23" s="371"/>
      <c r="BI23" s="111">
        <f>(AG23/AF23)-1</f>
        <v>7.2719220705606213E-2</v>
      </c>
      <c r="BN23" s="130"/>
    </row>
    <row r="24" spans="1:81">
      <c r="A24" s="111" t="s">
        <v>36</v>
      </c>
      <c r="B24" s="120">
        <f>B142</f>
        <v>0</v>
      </c>
      <c r="C24" s="120">
        <f t="shared" ref="C24:AB24" si="31">C142</f>
        <v>0.05</v>
      </c>
      <c r="D24" s="120">
        <f t="shared" si="31"/>
        <v>1.0529999999999999</v>
      </c>
      <c r="E24" s="120">
        <f t="shared" si="31"/>
        <v>4.9119999999999999</v>
      </c>
      <c r="F24" s="120">
        <f t="shared" si="31"/>
        <v>4.4970000000000008</v>
      </c>
      <c r="G24" s="120">
        <f t="shared" si="31"/>
        <v>3.8249999999999997</v>
      </c>
      <c r="H24" s="120">
        <f t="shared" si="31"/>
        <v>4.9109999999999987</v>
      </c>
      <c r="I24" s="120">
        <f t="shared" si="31"/>
        <v>2.76</v>
      </c>
      <c r="J24" s="120">
        <f t="shared" si="31"/>
        <v>3.0797460000000001</v>
      </c>
      <c r="K24" s="120">
        <f t="shared" si="31"/>
        <v>20.234663999999999</v>
      </c>
      <c r="L24" s="120">
        <f t="shared" si="31"/>
        <v>2.6540530000000002</v>
      </c>
      <c r="M24" s="120">
        <f t="shared" si="31"/>
        <v>1.7616799999999997</v>
      </c>
      <c r="N24" s="120">
        <f t="shared" si="31"/>
        <v>0.33580699999999997</v>
      </c>
      <c r="O24" s="120">
        <f t="shared" si="31"/>
        <v>1.0012760000000001</v>
      </c>
      <c r="P24" s="120">
        <f t="shared" si="31"/>
        <v>4.8895229999999996</v>
      </c>
      <c r="Q24" s="120">
        <f t="shared" si="31"/>
        <v>4.9361010000000007</v>
      </c>
      <c r="R24" s="120">
        <f t="shared" si="31"/>
        <v>0.214975</v>
      </c>
      <c r="S24" s="120">
        <f t="shared" si="31"/>
        <v>32.886406000000001</v>
      </c>
      <c r="T24" s="120">
        <f t="shared" si="31"/>
        <v>7.0924790000000009</v>
      </c>
      <c r="U24" s="120">
        <f t="shared" si="31"/>
        <v>10.810245999999999</v>
      </c>
      <c r="V24" s="120">
        <f t="shared" si="31"/>
        <v>8.9306640000000019</v>
      </c>
      <c r="W24" s="120">
        <f t="shared" si="31"/>
        <v>15.452738999999999</v>
      </c>
      <c r="X24" s="120">
        <f t="shared" si="31"/>
        <v>9.1587600000000009</v>
      </c>
      <c r="Y24" s="120">
        <f t="shared" si="31"/>
        <v>18.292337000000003</v>
      </c>
      <c r="Z24" s="120">
        <f t="shared" si="31"/>
        <v>15.617818</v>
      </c>
      <c r="AA24" s="120">
        <f t="shared" si="31"/>
        <v>5.9106420000000002</v>
      </c>
      <c r="AB24" s="120">
        <f t="shared" si="31"/>
        <v>4.9937070000000006</v>
      </c>
      <c r="AC24" s="120">
        <f>AC142</f>
        <v>5.160196</v>
      </c>
      <c r="AD24" s="120">
        <f>AD142</f>
        <v>9.7914630000000002</v>
      </c>
      <c r="AE24" s="120">
        <f>AE142</f>
        <v>6.3730000000000002</v>
      </c>
      <c r="AF24" s="123">
        <f>5+5-7</f>
        <v>3</v>
      </c>
      <c r="AG24" s="371">
        <f t="shared" ref="AG24:BG24" si="32">5+5</f>
        <v>10</v>
      </c>
      <c r="AH24" s="371">
        <f t="shared" si="32"/>
        <v>10</v>
      </c>
      <c r="AI24" s="371">
        <f t="shared" si="32"/>
        <v>10</v>
      </c>
      <c r="AJ24" s="371">
        <f t="shared" si="32"/>
        <v>10</v>
      </c>
      <c r="AK24" s="371">
        <f t="shared" si="32"/>
        <v>10</v>
      </c>
      <c r="AL24" s="371">
        <f t="shared" si="32"/>
        <v>10</v>
      </c>
      <c r="AM24" s="371">
        <f t="shared" si="32"/>
        <v>10</v>
      </c>
      <c r="AN24" s="371">
        <f t="shared" si="32"/>
        <v>10</v>
      </c>
      <c r="AO24" s="371">
        <f t="shared" si="32"/>
        <v>10</v>
      </c>
      <c r="AP24" s="371">
        <f t="shared" si="32"/>
        <v>10</v>
      </c>
      <c r="AQ24" s="371">
        <f t="shared" si="32"/>
        <v>10</v>
      </c>
      <c r="AR24" s="371">
        <f t="shared" si="32"/>
        <v>10</v>
      </c>
      <c r="AS24" s="371">
        <f t="shared" si="32"/>
        <v>10</v>
      </c>
      <c r="AT24" s="371">
        <f t="shared" si="32"/>
        <v>10</v>
      </c>
      <c r="AU24" s="371">
        <f t="shared" si="32"/>
        <v>10</v>
      </c>
      <c r="AV24" s="371">
        <f t="shared" si="32"/>
        <v>10</v>
      </c>
      <c r="AW24" s="371">
        <f t="shared" si="32"/>
        <v>10</v>
      </c>
      <c r="AX24" s="371">
        <f t="shared" si="32"/>
        <v>10</v>
      </c>
      <c r="AY24" s="371">
        <f t="shared" si="32"/>
        <v>10</v>
      </c>
      <c r="AZ24" s="371">
        <f t="shared" si="32"/>
        <v>10</v>
      </c>
      <c r="BA24" s="371">
        <f t="shared" si="32"/>
        <v>10</v>
      </c>
      <c r="BB24" s="371">
        <f t="shared" si="32"/>
        <v>10</v>
      </c>
      <c r="BC24" s="371">
        <f t="shared" si="32"/>
        <v>10</v>
      </c>
      <c r="BD24" s="371">
        <f t="shared" si="32"/>
        <v>10</v>
      </c>
      <c r="BE24" s="371">
        <f t="shared" si="32"/>
        <v>10</v>
      </c>
      <c r="BF24" s="371">
        <f t="shared" si="32"/>
        <v>10</v>
      </c>
      <c r="BG24" s="371">
        <f t="shared" si="32"/>
        <v>10</v>
      </c>
      <c r="BH24" s="371"/>
      <c r="BI24" s="111"/>
      <c r="BL24" s="112">
        <f>AE5*AF7</f>
        <v>18891.517966330193</v>
      </c>
    </row>
    <row r="25" spans="1:81">
      <c r="A25" s="144" t="s">
        <v>37</v>
      </c>
      <c r="B25" s="138">
        <f>SUM(B22:B24)</f>
        <v>1392.0830000000001</v>
      </c>
      <c r="C25" s="138">
        <f t="shared" ref="C25:AK25" si="33">SUM(C22:C24)</f>
        <v>1599.7049999999999</v>
      </c>
      <c r="D25" s="138">
        <f t="shared" si="33"/>
        <v>1750.0070000000001</v>
      </c>
      <c r="E25" s="138">
        <f t="shared" si="33"/>
        <v>1686.89</v>
      </c>
      <c r="F25" s="138">
        <f t="shared" si="33"/>
        <v>2048.5509999999995</v>
      </c>
      <c r="G25" s="138">
        <f t="shared" si="33"/>
        <v>1960.973</v>
      </c>
      <c r="H25" s="138">
        <f t="shared" si="33"/>
        <v>1893.32</v>
      </c>
      <c r="I25" s="138">
        <f t="shared" si="33"/>
        <v>1897.7250000000001</v>
      </c>
      <c r="J25" s="138">
        <f t="shared" si="33"/>
        <v>1485.3657459999999</v>
      </c>
      <c r="K25" s="138">
        <f t="shared" si="33"/>
        <v>1470.6276639999999</v>
      </c>
      <c r="L25" s="138">
        <f t="shared" si="33"/>
        <v>2184.2320530000002</v>
      </c>
      <c r="M25" s="138">
        <f t="shared" si="33"/>
        <v>1970.3346800000002</v>
      </c>
      <c r="N25" s="138">
        <f t="shared" si="33"/>
        <v>2030.4908069999997</v>
      </c>
      <c r="O25" s="138">
        <f t="shared" si="33"/>
        <v>2120.4222760000002</v>
      </c>
      <c r="P25" s="138">
        <f t="shared" si="33"/>
        <v>2520.9215229999995</v>
      </c>
      <c r="Q25" s="138">
        <f t="shared" si="33"/>
        <v>2524.3361009999994</v>
      </c>
      <c r="R25" s="138">
        <f t="shared" si="33"/>
        <v>2712.0039749999996</v>
      </c>
      <c r="S25" s="138">
        <f t="shared" si="33"/>
        <v>3678.9814060000003</v>
      </c>
      <c r="T25" s="138">
        <f t="shared" si="33"/>
        <v>4051.4024789999994</v>
      </c>
      <c r="U25" s="138">
        <f t="shared" si="33"/>
        <v>4095.6732460000003</v>
      </c>
      <c r="V25" s="138">
        <f t="shared" si="33"/>
        <v>4045.6566640000001</v>
      </c>
      <c r="W25" s="138">
        <f t="shared" si="33"/>
        <v>4262.6377390000007</v>
      </c>
      <c r="X25" s="138">
        <f t="shared" si="33"/>
        <v>4759.8627600000009</v>
      </c>
      <c r="Y25" s="138">
        <f t="shared" si="33"/>
        <v>5253.3603370000001</v>
      </c>
      <c r="Z25" s="138">
        <f t="shared" si="33"/>
        <v>5242.8388180000002</v>
      </c>
      <c r="AA25" s="138">
        <f t="shared" si="33"/>
        <v>5312.3106419999995</v>
      </c>
      <c r="AB25" s="138">
        <f t="shared" si="33"/>
        <v>5733.0197069999995</v>
      </c>
      <c r="AC25" s="138">
        <f t="shared" si="33"/>
        <v>6034.0641960000003</v>
      </c>
      <c r="AD25" s="138">
        <f t="shared" si="33"/>
        <v>5196.3524630000002</v>
      </c>
      <c r="AE25" s="138">
        <f t="shared" si="33"/>
        <v>6067.0519999999997</v>
      </c>
      <c r="AF25" s="139">
        <f t="shared" si="33"/>
        <v>6499.8220000000001</v>
      </c>
      <c r="AG25" s="383">
        <f t="shared" si="33"/>
        <v>6988.8180051654435</v>
      </c>
      <c r="AH25" s="383">
        <f t="shared" si="33"/>
        <v>6711.2076378855145</v>
      </c>
      <c r="AI25" s="383">
        <f t="shared" si="33"/>
        <v>6848.02677074241</v>
      </c>
      <c r="AJ25" s="383">
        <f t="shared" si="33"/>
        <v>7122.6197741873448</v>
      </c>
      <c r="AK25" s="383">
        <f t="shared" si="33"/>
        <v>7275.4488559898618</v>
      </c>
      <c r="AL25" s="383">
        <f>SUM(AL22:AL24)</f>
        <v>7395.3750928235968</v>
      </c>
      <c r="AM25" s="383">
        <f>SUM(AM22:AM24)</f>
        <v>7548.4800852165863</v>
      </c>
      <c r="AN25" s="383">
        <f>SUM(AN22:AN24)</f>
        <v>7544.0759432798841</v>
      </c>
      <c r="AO25" s="383">
        <f t="shared" ref="AO25:BG25" si="34">SUM(AO22:AO24)</f>
        <v>7543.1583386645052</v>
      </c>
      <c r="AP25" s="383">
        <f t="shared" si="34"/>
        <v>7685.9327864396346</v>
      </c>
      <c r="AQ25" s="383">
        <f t="shared" si="34"/>
        <v>7957.2161655243845</v>
      </c>
      <c r="AR25" s="383">
        <f t="shared" si="34"/>
        <v>8241.69431502935</v>
      </c>
      <c r="AS25" s="383">
        <f t="shared" si="34"/>
        <v>8500.3738585126648</v>
      </c>
      <c r="AT25" s="383">
        <f t="shared" si="34"/>
        <v>8769.9366839441718</v>
      </c>
      <c r="AU25" s="383">
        <f t="shared" si="34"/>
        <v>9175.9044031189842</v>
      </c>
      <c r="AV25" s="383">
        <f t="shared" si="34"/>
        <v>9300.8600376214672</v>
      </c>
      <c r="AW25" s="383">
        <f t="shared" si="34"/>
        <v>9424.1741716819906</v>
      </c>
      <c r="AX25" s="383">
        <f t="shared" si="34"/>
        <v>9541.6744631196307</v>
      </c>
      <c r="AY25" s="383">
        <f t="shared" si="34"/>
        <v>9640.118082670444</v>
      </c>
      <c r="AZ25" s="383">
        <f t="shared" si="34"/>
        <v>10023.868091404618</v>
      </c>
      <c r="BA25" s="383">
        <f t="shared" si="34"/>
        <v>9986.1475795561091</v>
      </c>
      <c r="BB25" s="383">
        <f t="shared" si="34"/>
        <v>10222.977509040606</v>
      </c>
      <c r="BC25" s="383">
        <f t="shared" si="34"/>
        <v>10210.893952175804</v>
      </c>
      <c r="BD25" s="383">
        <f t="shared" si="34"/>
        <v>10478.592144751288</v>
      </c>
      <c r="BE25" s="383">
        <f t="shared" si="34"/>
        <v>10734.380005782301</v>
      </c>
      <c r="BF25" s="383">
        <f t="shared" si="34"/>
        <v>10709.166055444874</v>
      </c>
      <c r="BG25" s="383">
        <f t="shared" si="34"/>
        <v>10948.750530988706</v>
      </c>
      <c r="BH25" s="371"/>
      <c r="BI25" s="111">
        <f>AG27/AG25</f>
        <v>0.85851427173599215</v>
      </c>
      <c r="BN25" s="124"/>
    </row>
    <row r="26" spans="1:81">
      <c r="A26" s="111" t="s">
        <v>48</v>
      </c>
      <c r="B26" s="120">
        <f>B28-B27</f>
        <v>1357.0830000000001</v>
      </c>
      <c r="C26" s="120">
        <f t="shared" ref="C26:AK26" si="35">C28-C27</f>
        <v>952.12499999999989</v>
      </c>
      <c r="D26" s="120">
        <f t="shared" si="35"/>
        <v>502.27300000000014</v>
      </c>
      <c r="E26" s="120">
        <f t="shared" si="35"/>
        <v>559.53400000000011</v>
      </c>
      <c r="F26" s="120">
        <f t="shared" si="35"/>
        <v>612.45799999999917</v>
      </c>
      <c r="G26" s="120">
        <f t="shared" si="35"/>
        <v>672.08899999999994</v>
      </c>
      <c r="H26" s="120">
        <f t="shared" si="35"/>
        <v>729.25399999999991</v>
      </c>
      <c r="I26" s="120">
        <f t="shared" si="35"/>
        <v>707.56899999999996</v>
      </c>
      <c r="J26" s="120">
        <f t="shared" si="35"/>
        <v>669.65406399999995</v>
      </c>
      <c r="K26" s="120">
        <f t="shared" si="35"/>
        <v>586.75366399999973</v>
      </c>
      <c r="L26" s="120">
        <f t="shared" si="35"/>
        <v>584.64848699999993</v>
      </c>
      <c r="M26" s="120">
        <f t="shared" si="35"/>
        <v>622.90433700000017</v>
      </c>
      <c r="N26" s="120">
        <f t="shared" si="35"/>
        <v>533.52425999999969</v>
      </c>
      <c r="O26" s="120">
        <f t="shared" si="35"/>
        <v>617.28043700000035</v>
      </c>
      <c r="P26" s="120">
        <f t="shared" si="35"/>
        <v>635.70684599999936</v>
      </c>
      <c r="Q26" s="120">
        <f t="shared" si="35"/>
        <v>634.08504199999925</v>
      </c>
      <c r="R26" s="120">
        <f t="shared" si="35"/>
        <v>707.46806500000002</v>
      </c>
      <c r="S26" s="120">
        <f t="shared" si="35"/>
        <v>608.80534500000022</v>
      </c>
      <c r="T26" s="120">
        <f t="shared" si="35"/>
        <v>646.68998599999941</v>
      </c>
      <c r="U26" s="120">
        <f t="shared" si="35"/>
        <v>621.05622700000049</v>
      </c>
      <c r="V26" s="120">
        <f t="shared" si="35"/>
        <v>531.8055330000002</v>
      </c>
      <c r="W26" s="120">
        <f t="shared" si="35"/>
        <v>578.35949400000118</v>
      </c>
      <c r="X26" s="120">
        <f t="shared" si="35"/>
        <v>582.81849200000033</v>
      </c>
      <c r="Y26" s="120">
        <f t="shared" si="35"/>
        <v>561.53339400000004</v>
      </c>
      <c r="Z26" s="120">
        <f t="shared" si="35"/>
        <v>603.03162400000019</v>
      </c>
      <c r="AA26" s="120">
        <f t="shared" si="35"/>
        <v>597.2541940000001</v>
      </c>
      <c r="AB26" s="120">
        <f t="shared" si="35"/>
        <v>742.99707399999897</v>
      </c>
      <c r="AC26" s="120">
        <f t="shared" si="35"/>
        <v>686.83150900000055</v>
      </c>
      <c r="AD26" s="120">
        <f t="shared" si="35"/>
        <v>530.18884900000012</v>
      </c>
      <c r="AE26" s="120">
        <f t="shared" si="35"/>
        <v>670.28699999999935</v>
      </c>
      <c r="AF26" s="123">
        <f t="shared" si="35"/>
        <v>869.65300000000025</v>
      </c>
      <c r="AG26" s="371">
        <f t="shared" si="35"/>
        <v>893.81800516544354</v>
      </c>
      <c r="AH26" s="371">
        <f t="shared" si="35"/>
        <v>866.20763788551449</v>
      </c>
      <c r="AI26" s="371">
        <f t="shared" si="35"/>
        <v>1003.02677074241</v>
      </c>
      <c r="AJ26" s="371">
        <f t="shared" si="35"/>
        <v>1277.6197741873448</v>
      </c>
      <c r="AK26" s="371">
        <f t="shared" si="35"/>
        <v>1430.4488559898618</v>
      </c>
      <c r="AL26" s="371">
        <f>AL28-AL27</f>
        <v>1550.3750928235968</v>
      </c>
      <c r="AM26" s="371">
        <f>AM28-AM27</f>
        <v>1653.4800852165863</v>
      </c>
      <c r="AN26" s="371">
        <f>AN28-AN27</f>
        <v>1549.0759432798841</v>
      </c>
      <c r="AO26" s="371">
        <f t="shared" ref="AO26:BG26" si="36">AO28-AO27</f>
        <v>1448.1583386645052</v>
      </c>
      <c r="AP26" s="371">
        <f t="shared" si="36"/>
        <v>1490.9327864396346</v>
      </c>
      <c r="AQ26" s="371">
        <f t="shared" si="36"/>
        <v>1662.2161655243845</v>
      </c>
      <c r="AR26" s="371">
        <f t="shared" si="36"/>
        <v>1846.69431502935</v>
      </c>
      <c r="AS26" s="371">
        <f t="shared" si="36"/>
        <v>1905.3738585126648</v>
      </c>
      <c r="AT26" s="371">
        <f t="shared" si="36"/>
        <v>1924.9366839441718</v>
      </c>
      <c r="AU26" s="371">
        <f t="shared" si="36"/>
        <v>2080.9044031189842</v>
      </c>
      <c r="AV26" s="371">
        <f t="shared" si="36"/>
        <v>2205.8600376214672</v>
      </c>
      <c r="AW26" s="371">
        <f t="shared" si="36"/>
        <v>2329.1741716819906</v>
      </c>
      <c r="AX26" s="371">
        <f t="shared" si="36"/>
        <v>2446.6744631196307</v>
      </c>
      <c r="AY26" s="371">
        <f t="shared" si="36"/>
        <v>2545.118082670444</v>
      </c>
      <c r="AZ26" s="371">
        <f t="shared" si="36"/>
        <v>2928.8680914046181</v>
      </c>
      <c r="BA26" s="371">
        <f t="shared" si="36"/>
        <v>2891.1475795561091</v>
      </c>
      <c r="BB26" s="371">
        <f t="shared" si="36"/>
        <v>3127.9775090406056</v>
      </c>
      <c r="BC26" s="371">
        <f t="shared" si="36"/>
        <v>3115.8939521758039</v>
      </c>
      <c r="BD26" s="371">
        <f t="shared" si="36"/>
        <v>3383.5921447512883</v>
      </c>
      <c r="BE26" s="371">
        <f t="shared" si="36"/>
        <v>3639.3800057823009</v>
      </c>
      <c r="BF26" s="371">
        <f t="shared" si="36"/>
        <v>3614.1660554448736</v>
      </c>
      <c r="BG26" s="371">
        <f t="shared" si="36"/>
        <v>3853.7505309887056</v>
      </c>
      <c r="BH26" s="371"/>
      <c r="BI26" s="374"/>
      <c r="BK26" s="128" t="s">
        <v>77</v>
      </c>
      <c r="BL26" s="128"/>
    </row>
    <row r="27" spans="1:81">
      <c r="A27" s="111" t="s">
        <v>39</v>
      </c>
      <c r="B27" s="120">
        <f>B158</f>
        <v>0</v>
      </c>
      <c r="C27" s="120">
        <f t="shared" ref="C27:Y27" si="37">C158</f>
        <v>622.58000000000004</v>
      </c>
      <c r="D27" s="120">
        <f t="shared" si="37"/>
        <v>1214.7339999999999</v>
      </c>
      <c r="E27" s="120">
        <f t="shared" si="37"/>
        <v>1087.356</v>
      </c>
      <c r="F27" s="120">
        <f t="shared" si="37"/>
        <v>1419.0930000000003</v>
      </c>
      <c r="G27" s="120">
        <f t="shared" si="37"/>
        <v>1258.884</v>
      </c>
      <c r="H27" s="120">
        <f t="shared" si="37"/>
        <v>1139.066</v>
      </c>
      <c r="I27" s="120">
        <f t="shared" si="37"/>
        <v>1135.1560000000002</v>
      </c>
      <c r="J27" s="120">
        <f t="shared" si="37"/>
        <v>754.711682</v>
      </c>
      <c r="K27" s="120">
        <f t="shared" si="37"/>
        <v>822.87400000000014</v>
      </c>
      <c r="L27" s="120">
        <f t="shared" si="37"/>
        <v>1532.5835660000002</v>
      </c>
      <c r="M27" s="120">
        <f t="shared" si="37"/>
        <v>1342.430343</v>
      </c>
      <c r="N27" s="120">
        <f t="shared" si="37"/>
        <v>1485.966547</v>
      </c>
      <c r="O27" s="120">
        <f t="shared" si="37"/>
        <v>1482.1418389999999</v>
      </c>
      <c r="P27" s="120">
        <f t="shared" si="37"/>
        <v>1853.2146770000002</v>
      </c>
      <c r="Q27" s="120">
        <f t="shared" si="37"/>
        <v>1861.2510590000002</v>
      </c>
      <c r="R27" s="120">
        <f t="shared" si="37"/>
        <v>1926.5359099999996</v>
      </c>
      <c r="S27" s="120">
        <f t="shared" si="37"/>
        <v>2996.1760610000001</v>
      </c>
      <c r="T27" s="120">
        <f t="shared" si="37"/>
        <v>3309.712493</v>
      </c>
      <c r="U27" s="120">
        <f t="shared" si="37"/>
        <v>3404.1170189999998</v>
      </c>
      <c r="V27" s="120">
        <f t="shared" si="37"/>
        <v>3421.251131</v>
      </c>
      <c r="W27" s="120">
        <f t="shared" si="37"/>
        <v>3631.5782449999997</v>
      </c>
      <c r="X27" s="120">
        <f t="shared" si="37"/>
        <v>4091.9442680000002</v>
      </c>
      <c r="Y27" s="120">
        <f t="shared" si="37"/>
        <v>4613.1269430000002</v>
      </c>
      <c r="Z27" s="120">
        <f>Z158+5</f>
        <v>4536.807194</v>
      </c>
      <c r="AA27" s="120">
        <f>AA158</f>
        <v>4640.7564479999992</v>
      </c>
      <c r="AB27" s="120">
        <f>AB158</f>
        <v>4896.7226330000003</v>
      </c>
      <c r="AC27" s="120">
        <f>AC158</f>
        <v>5253.1126869999998</v>
      </c>
      <c r="AD27" s="120">
        <f>AD158</f>
        <v>4512.9876139999997</v>
      </c>
      <c r="AE27" s="120">
        <f>AE158</f>
        <v>5307.63</v>
      </c>
      <c r="AF27" s="123">
        <f>5450-75+150</f>
        <v>5525</v>
      </c>
      <c r="AG27" s="371">
        <v>6000</v>
      </c>
      <c r="AH27" s="371">
        <v>5750</v>
      </c>
      <c r="AI27" s="371">
        <v>5750</v>
      </c>
      <c r="AJ27" s="371">
        <v>5750</v>
      </c>
      <c r="AK27" s="371">
        <v>5750</v>
      </c>
      <c r="AL27" s="371">
        <v>5750</v>
      </c>
      <c r="AM27" s="371">
        <v>5800</v>
      </c>
      <c r="AN27" s="371">
        <v>5900</v>
      </c>
      <c r="AO27" s="371">
        <v>6000</v>
      </c>
      <c r="AP27" s="371">
        <v>6100</v>
      </c>
      <c r="AQ27" s="371">
        <v>6200</v>
      </c>
      <c r="AR27" s="371">
        <v>6300</v>
      </c>
      <c r="AS27" s="371">
        <v>6500</v>
      </c>
      <c r="AT27" s="371">
        <v>6750</v>
      </c>
      <c r="AU27" s="371">
        <v>7000</v>
      </c>
      <c r="AV27" s="371">
        <v>7000</v>
      </c>
      <c r="AW27" s="371">
        <v>7000</v>
      </c>
      <c r="AX27" s="371">
        <v>7000</v>
      </c>
      <c r="AY27" s="371">
        <v>7000</v>
      </c>
      <c r="AZ27" s="371">
        <v>7000</v>
      </c>
      <c r="BA27" s="371">
        <v>7000</v>
      </c>
      <c r="BB27" s="371">
        <v>7000</v>
      </c>
      <c r="BC27" s="371">
        <v>7000</v>
      </c>
      <c r="BD27" s="371">
        <v>7000</v>
      </c>
      <c r="BE27" s="371">
        <v>7000</v>
      </c>
      <c r="BF27" s="371">
        <v>7000</v>
      </c>
      <c r="BG27" s="371">
        <v>7000</v>
      </c>
      <c r="BH27" s="371"/>
      <c r="BI27" s="374"/>
      <c r="BO27" s="114" t="s">
        <v>83</v>
      </c>
    </row>
    <row r="28" spans="1:81">
      <c r="A28" s="144" t="s">
        <v>42</v>
      </c>
      <c r="B28" s="138">
        <f>B25-B29</f>
        <v>1357.0830000000001</v>
      </c>
      <c r="C28" s="138">
        <f t="shared" ref="C28:AK28" si="38">C25-C29</f>
        <v>1574.7049999999999</v>
      </c>
      <c r="D28" s="138">
        <f t="shared" si="38"/>
        <v>1717.0070000000001</v>
      </c>
      <c r="E28" s="138">
        <f t="shared" si="38"/>
        <v>1646.89</v>
      </c>
      <c r="F28" s="138">
        <f t="shared" si="38"/>
        <v>2031.5509999999995</v>
      </c>
      <c r="G28" s="138">
        <f t="shared" si="38"/>
        <v>1930.973</v>
      </c>
      <c r="H28" s="138">
        <f t="shared" si="38"/>
        <v>1868.32</v>
      </c>
      <c r="I28" s="138">
        <f t="shared" si="38"/>
        <v>1842.7250000000001</v>
      </c>
      <c r="J28" s="138">
        <f t="shared" si="38"/>
        <v>1424.3657459999999</v>
      </c>
      <c r="K28" s="138">
        <f t="shared" si="38"/>
        <v>1409.6276639999999</v>
      </c>
      <c r="L28" s="138">
        <f t="shared" si="38"/>
        <v>2117.2320530000002</v>
      </c>
      <c r="M28" s="138">
        <f t="shared" si="38"/>
        <v>1965.3346800000002</v>
      </c>
      <c r="N28" s="138">
        <f t="shared" si="38"/>
        <v>2019.4908069999997</v>
      </c>
      <c r="O28" s="138">
        <f t="shared" si="38"/>
        <v>2099.4222760000002</v>
      </c>
      <c r="P28" s="138">
        <f t="shared" si="38"/>
        <v>2488.9215229999995</v>
      </c>
      <c r="Q28" s="138">
        <f t="shared" si="38"/>
        <v>2495.3361009999994</v>
      </c>
      <c r="R28" s="138">
        <f t="shared" si="38"/>
        <v>2634.0039749999996</v>
      </c>
      <c r="S28" s="138">
        <f t="shared" si="38"/>
        <v>3604.9814060000003</v>
      </c>
      <c r="T28" s="138">
        <f t="shared" si="38"/>
        <v>3956.4024789999994</v>
      </c>
      <c r="U28" s="138">
        <f t="shared" si="38"/>
        <v>4025.1732460000003</v>
      </c>
      <c r="V28" s="138">
        <f t="shared" si="38"/>
        <v>3953.0566640000002</v>
      </c>
      <c r="W28" s="138">
        <f t="shared" si="38"/>
        <v>4209.9377390000009</v>
      </c>
      <c r="X28" s="138">
        <f t="shared" si="38"/>
        <v>4674.7627600000005</v>
      </c>
      <c r="Y28" s="138">
        <f t="shared" si="38"/>
        <v>5174.6603370000003</v>
      </c>
      <c r="Z28" s="138">
        <f t="shared" si="38"/>
        <v>5139.8388180000002</v>
      </c>
      <c r="AA28" s="138">
        <f t="shared" si="38"/>
        <v>5238.0106419999993</v>
      </c>
      <c r="AB28" s="138">
        <f t="shared" si="38"/>
        <v>5639.7197069999993</v>
      </c>
      <c r="AC28" s="138">
        <f t="shared" si="38"/>
        <v>5939.9441960000004</v>
      </c>
      <c r="AD28" s="138">
        <f t="shared" si="38"/>
        <v>5043.1764629999998</v>
      </c>
      <c r="AE28" s="138">
        <f t="shared" si="38"/>
        <v>5977.9169999999995</v>
      </c>
      <c r="AF28" s="139">
        <f t="shared" si="38"/>
        <v>6394.6530000000002</v>
      </c>
      <c r="AG28" s="383">
        <f t="shared" si="38"/>
        <v>6893.8180051654435</v>
      </c>
      <c r="AH28" s="383">
        <f t="shared" si="38"/>
        <v>6616.2076378855145</v>
      </c>
      <c r="AI28" s="383">
        <f t="shared" si="38"/>
        <v>6753.02677074241</v>
      </c>
      <c r="AJ28" s="383">
        <f t="shared" si="38"/>
        <v>7027.6197741873448</v>
      </c>
      <c r="AK28" s="383">
        <f t="shared" si="38"/>
        <v>7180.4488559898618</v>
      </c>
      <c r="AL28" s="383">
        <f>AL25-AL29</f>
        <v>7300.3750928235968</v>
      </c>
      <c r="AM28" s="383">
        <f>AM25-AM29</f>
        <v>7453.4800852165863</v>
      </c>
      <c r="AN28" s="383">
        <f>AN25-AN29</f>
        <v>7449.0759432798841</v>
      </c>
      <c r="AO28" s="383">
        <f t="shared" ref="AO28:BG28" si="39">AO25-AO29</f>
        <v>7448.1583386645052</v>
      </c>
      <c r="AP28" s="383">
        <f t="shared" si="39"/>
        <v>7590.9327864396346</v>
      </c>
      <c r="AQ28" s="383">
        <f t="shared" si="39"/>
        <v>7862.2161655243845</v>
      </c>
      <c r="AR28" s="383">
        <f t="shared" si="39"/>
        <v>8146.69431502935</v>
      </c>
      <c r="AS28" s="383">
        <f t="shared" si="39"/>
        <v>8405.3738585126648</v>
      </c>
      <c r="AT28" s="383">
        <f t="shared" si="39"/>
        <v>8674.9366839441718</v>
      </c>
      <c r="AU28" s="383">
        <f t="shared" si="39"/>
        <v>9080.9044031189842</v>
      </c>
      <c r="AV28" s="383">
        <f t="shared" si="39"/>
        <v>9205.8600376214672</v>
      </c>
      <c r="AW28" s="383">
        <f t="shared" si="39"/>
        <v>9329.1741716819906</v>
      </c>
      <c r="AX28" s="383">
        <f t="shared" si="39"/>
        <v>9446.6744631196307</v>
      </c>
      <c r="AY28" s="383">
        <f t="shared" si="39"/>
        <v>9545.118082670444</v>
      </c>
      <c r="AZ28" s="383">
        <f t="shared" si="39"/>
        <v>9928.8680914046181</v>
      </c>
      <c r="BA28" s="383">
        <f t="shared" si="39"/>
        <v>9891.1475795561091</v>
      </c>
      <c r="BB28" s="383">
        <f t="shared" si="39"/>
        <v>10127.977509040606</v>
      </c>
      <c r="BC28" s="383">
        <f t="shared" si="39"/>
        <v>10115.893952175804</v>
      </c>
      <c r="BD28" s="383">
        <f t="shared" si="39"/>
        <v>10383.592144751288</v>
      </c>
      <c r="BE28" s="383">
        <f t="shared" si="39"/>
        <v>10639.380005782301</v>
      </c>
      <c r="BF28" s="383">
        <f t="shared" si="39"/>
        <v>10614.166055444874</v>
      </c>
      <c r="BG28" s="383">
        <f t="shared" si="39"/>
        <v>10853.750530988706</v>
      </c>
      <c r="BH28" s="371"/>
      <c r="BI28" s="374"/>
      <c r="BK28" s="367" t="s">
        <v>78</v>
      </c>
      <c r="BN28" s="124"/>
      <c r="BP28" s="128" t="str">
        <f t="shared" ref="BP28:BV28" si="40">U2</f>
        <v xml:space="preserve">12/13 </v>
      </c>
      <c r="BQ28" s="128" t="str">
        <f t="shared" si="40"/>
        <v xml:space="preserve">13/14 </v>
      </c>
      <c r="BR28" s="128" t="str">
        <f t="shared" si="40"/>
        <v xml:space="preserve">14/15 </v>
      </c>
      <c r="BS28" s="128" t="str">
        <f t="shared" si="40"/>
        <v xml:space="preserve">15/16 </v>
      </c>
      <c r="BT28" s="128" t="str">
        <f t="shared" si="40"/>
        <v xml:space="preserve">16/17 </v>
      </c>
      <c r="BU28" s="128" t="str">
        <f t="shared" si="40"/>
        <v xml:space="preserve">17/18 </v>
      </c>
      <c r="BV28" s="128" t="str">
        <f t="shared" si="40"/>
        <v xml:space="preserve">18/19 </v>
      </c>
    </row>
    <row r="29" spans="1:81">
      <c r="A29" s="111" t="s">
        <v>80</v>
      </c>
      <c r="B29" s="120">
        <v>35</v>
      </c>
      <c r="C29" s="120">
        <v>25</v>
      </c>
      <c r="D29" s="120">
        <v>33</v>
      </c>
      <c r="E29" s="120">
        <v>40</v>
      </c>
      <c r="F29" s="120">
        <v>17</v>
      </c>
      <c r="G29" s="120">
        <v>30</v>
      </c>
      <c r="H29" s="120">
        <v>25</v>
      </c>
      <c r="I29" s="120">
        <v>55</v>
      </c>
      <c r="J29" s="120">
        <v>61</v>
      </c>
      <c r="K29" s="120">
        <v>61</v>
      </c>
      <c r="L29" s="120">
        <v>67</v>
      </c>
      <c r="M29" s="120">
        <v>5</v>
      </c>
      <c r="N29" s="120">
        <v>11</v>
      </c>
      <c r="O29" s="120">
        <v>21</v>
      </c>
      <c r="P29" s="120">
        <v>32</v>
      </c>
      <c r="Q29" s="120">
        <v>29</v>
      </c>
      <c r="R29" s="120">
        <v>78</v>
      </c>
      <c r="S29" s="120">
        <v>74</v>
      </c>
      <c r="T29" s="120">
        <v>95</v>
      </c>
      <c r="U29" s="120">
        <v>70.5</v>
      </c>
      <c r="V29" s="120">
        <v>92.6</v>
      </c>
      <c r="W29" s="120">
        <v>52.7</v>
      </c>
      <c r="X29" s="120">
        <v>85.1</v>
      </c>
      <c r="Y29" s="120">
        <v>78.7</v>
      </c>
      <c r="Z29" s="120">
        <v>103</v>
      </c>
      <c r="AA29" s="120">
        <v>74.3</v>
      </c>
      <c r="AB29" s="120">
        <v>93.3</v>
      </c>
      <c r="AC29" s="120">
        <v>94.12</v>
      </c>
      <c r="AD29" s="120">
        <v>153.17599999999999</v>
      </c>
      <c r="AE29" s="120">
        <v>89.135000000000005</v>
      </c>
      <c r="AF29" s="123">
        <v>105.169</v>
      </c>
      <c r="AG29" s="371">
        <f t="shared" ref="AG29:BG29" si="41">100-25+20</f>
        <v>95</v>
      </c>
      <c r="AH29" s="371">
        <f t="shared" si="41"/>
        <v>95</v>
      </c>
      <c r="AI29" s="371">
        <f t="shared" si="41"/>
        <v>95</v>
      </c>
      <c r="AJ29" s="371">
        <f t="shared" si="41"/>
        <v>95</v>
      </c>
      <c r="AK29" s="371">
        <f t="shared" si="41"/>
        <v>95</v>
      </c>
      <c r="AL29" s="371">
        <f t="shared" si="41"/>
        <v>95</v>
      </c>
      <c r="AM29" s="371">
        <f t="shared" si="41"/>
        <v>95</v>
      </c>
      <c r="AN29" s="371">
        <f t="shared" si="41"/>
        <v>95</v>
      </c>
      <c r="AO29" s="371">
        <f t="shared" si="41"/>
        <v>95</v>
      </c>
      <c r="AP29" s="371">
        <f t="shared" si="41"/>
        <v>95</v>
      </c>
      <c r="AQ29" s="371">
        <f t="shared" si="41"/>
        <v>95</v>
      </c>
      <c r="AR29" s="371">
        <f t="shared" si="41"/>
        <v>95</v>
      </c>
      <c r="AS29" s="371">
        <f t="shared" si="41"/>
        <v>95</v>
      </c>
      <c r="AT29" s="371">
        <f t="shared" si="41"/>
        <v>95</v>
      </c>
      <c r="AU29" s="371">
        <f t="shared" si="41"/>
        <v>95</v>
      </c>
      <c r="AV29" s="371">
        <f t="shared" si="41"/>
        <v>95</v>
      </c>
      <c r="AW29" s="371">
        <f t="shared" si="41"/>
        <v>95</v>
      </c>
      <c r="AX29" s="371">
        <f t="shared" si="41"/>
        <v>95</v>
      </c>
      <c r="AY29" s="371">
        <f t="shared" si="41"/>
        <v>95</v>
      </c>
      <c r="AZ29" s="371">
        <f t="shared" si="41"/>
        <v>95</v>
      </c>
      <c r="BA29" s="371">
        <f t="shared" si="41"/>
        <v>95</v>
      </c>
      <c r="BB29" s="371">
        <f t="shared" si="41"/>
        <v>95</v>
      </c>
      <c r="BC29" s="371">
        <f t="shared" si="41"/>
        <v>95</v>
      </c>
      <c r="BD29" s="371">
        <f t="shared" si="41"/>
        <v>95</v>
      </c>
      <c r="BE29" s="371">
        <f t="shared" si="41"/>
        <v>95</v>
      </c>
      <c r="BF29" s="371">
        <f t="shared" si="41"/>
        <v>95</v>
      </c>
      <c r="BG29" s="371">
        <f t="shared" si="41"/>
        <v>95</v>
      </c>
      <c r="BH29" s="371"/>
      <c r="BI29" s="377"/>
      <c r="BJ29" s="128"/>
      <c r="BK29" s="367" t="s">
        <v>79</v>
      </c>
      <c r="BO29" s="152" t="s">
        <v>84</v>
      </c>
      <c r="BP29" s="112">
        <v>70.5</v>
      </c>
      <c r="BQ29" s="112">
        <v>92.6</v>
      </c>
      <c r="BR29" s="112">
        <v>52.7</v>
      </c>
      <c r="BS29" s="112">
        <v>85.1</v>
      </c>
      <c r="BT29" s="112">
        <v>78.7</v>
      </c>
      <c r="BU29" s="112">
        <v>103</v>
      </c>
      <c r="BV29" s="112">
        <v>74.3</v>
      </c>
    </row>
    <row r="30" spans="1:81" ht="12" thickBot="1">
      <c r="A30" s="111" t="s">
        <v>85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O30" s="152" t="s">
        <v>86</v>
      </c>
      <c r="BP30" s="112">
        <v>39.4</v>
      </c>
      <c r="BQ30" s="112">
        <v>53</v>
      </c>
      <c r="BR30" s="112">
        <v>31</v>
      </c>
      <c r="BS30" s="112">
        <v>71</v>
      </c>
      <c r="BT30" s="112">
        <v>82</v>
      </c>
      <c r="BU30" s="112">
        <v>51</v>
      </c>
      <c r="BX30" s="128" t="str">
        <f>Z2</f>
        <v xml:space="preserve">17/18 </v>
      </c>
      <c r="BY30" s="128" t="str">
        <f>AA2</f>
        <v xml:space="preserve">18/19 </v>
      </c>
      <c r="BZ30" s="128" t="str">
        <f>AB2</f>
        <v>19/20</v>
      </c>
    </row>
    <row r="31" spans="1:81" ht="12" thickBot="1">
      <c r="A31" s="153" t="s">
        <v>65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H31" s="154"/>
      <c r="BI31" s="111"/>
      <c r="BL31" s="128"/>
    </row>
    <row r="32" spans="1:81">
      <c r="A32" s="155" t="s">
        <v>74</v>
      </c>
      <c r="B32" s="156">
        <v>15</v>
      </c>
      <c r="C32" s="157">
        <f>B45</f>
        <v>29</v>
      </c>
      <c r="D32" s="157">
        <f t="shared" ref="D32:BG32" si="42">C45</f>
        <v>18</v>
      </c>
      <c r="E32" s="157">
        <f t="shared" si="42"/>
        <v>29</v>
      </c>
      <c r="F32" s="157">
        <f t="shared" si="42"/>
        <v>35</v>
      </c>
      <c r="G32" s="157">
        <f t="shared" si="42"/>
        <v>20</v>
      </c>
      <c r="H32" s="157">
        <f t="shared" si="42"/>
        <v>28</v>
      </c>
      <c r="I32" s="157">
        <f t="shared" si="42"/>
        <v>93</v>
      </c>
      <c r="J32" s="157">
        <f t="shared" si="42"/>
        <v>143</v>
      </c>
      <c r="K32" s="157">
        <f t="shared" si="42"/>
        <v>103</v>
      </c>
      <c r="L32" s="157">
        <f t="shared" si="42"/>
        <v>90</v>
      </c>
      <c r="M32" s="157">
        <f t="shared" si="42"/>
        <v>106</v>
      </c>
      <c r="N32" s="157">
        <f t="shared" si="42"/>
        <v>68</v>
      </c>
      <c r="O32" s="157">
        <f t="shared" si="42"/>
        <v>34</v>
      </c>
      <c r="P32" s="157">
        <f t="shared" si="42"/>
        <v>39.4</v>
      </c>
      <c r="Q32" s="157">
        <f t="shared" si="42"/>
        <v>53</v>
      </c>
      <c r="R32" s="157">
        <f t="shared" si="42"/>
        <v>31</v>
      </c>
      <c r="S32" s="157">
        <f t="shared" si="42"/>
        <v>71</v>
      </c>
      <c r="T32" s="157">
        <f t="shared" si="42"/>
        <v>82</v>
      </c>
      <c r="U32" s="157">
        <f t="shared" si="42"/>
        <v>51</v>
      </c>
      <c r="V32" s="157">
        <f t="shared" si="42"/>
        <v>66.7</v>
      </c>
      <c r="W32" s="157">
        <f t="shared" si="42"/>
        <v>68.5</v>
      </c>
      <c r="X32" s="157">
        <f t="shared" si="42"/>
        <v>79.5</v>
      </c>
      <c r="Y32" s="157">
        <f t="shared" si="42"/>
        <v>80.8</v>
      </c>
      <c r="Z32" s="157">
        <f t="shared" si="42"/>
        <v>77.8</v>
      </c>
      <c r="AA32" s="157">
        <f t="shared" si="42"/>
        <v>97.7</v>
      </c>
      <c r="AB32" s="157">
        <f t="shared" si="42"/>
        <v>95.3</v>
      </c>
      <c r="AC32" s="157">
        <f t="shared" si="42"/>
        <v>73.05</v>
      </c>
      <c r="AD32" s="157">
        <f t="shared" si="42"/>
        <v>103.19</v>
      </c>
      <c r="AE32" s="157">
        <f t="shared" si="42"/>
        <v>73.674000000000007</v>
      </c>
      <c r="AF32" s="157">
        <f t="shared" si="42"/>
        <v>84.98</v>
      </c>
      <c r="AG32" s="158">
        <f t="shared" si="42"/>
        <v>109.384</v>
      </c>
      <c r="AH32" s="384">
        <f t="shared" si="42"/>
        <v>115</v>
      </c>
      <c r="AI32" s="384">
        <f t="shared" si="42"/>
        <v>125</v>
      </c>
      <c r="AJ32" s="384">
        <f t="shared" si="42"/>
        <v>130</v>
      </c>
      <c r="AK32" s="384">
        <f t="shared" si="42"/>
        <v>135</v>
      </c>
      <c r="AL32" s="159">
        <f t="shared" si="42"/>
        <v>135</v>
      </c>
      <c r="AM32" s="159">
        <f t="shared" si="42"/>
        <v>135</v>
      </c>
      <c r="AN32" s="159">
        <f t="shared" si="42"/>
        <v>135</v>
      </c>
      <c r="AO32" s="159">
        <f t="shared" si="42"/>
        <v>135</v>
      </c>
      <c r="AP32" s="159">
        <f t="shared" si="42"/>
        <v>140</v>
      </c>
      <c r="AQ32" s="159">
        <f t="shared" si="42"/>
        <v>140</v>
      </c>
      <c r="AR32" s="159">
        <f t="shared" si="42"/>
        <v>140</v>
      </c>
      <c r="AS32" s="159">
        <f t="shared" si="42"/>
        <v>145</v>
      </c>
      <c r="AT32" s="159">
        <f t="shared" si="42"/>
        <v>145</v>
      </c>
      <c r="AU32" s="159">
        <f t="shared" si="42"/>
        <v>150</v>
      </c>
      <c r="AV32" s="159">
        <f t="shared" si="42"/>
        <v>150</v>
      </c>
      <c r="AW32" s="159">
        <f t="shared" si="42"/>
        <v>155</v>
      </c>
      <c r="AX32" s="159">
        <f t="shared" si="42"/>
        <v>155</v>
      </c>
      <c r="AY32" s="159">
        <f t="shared" si="42"/>
        <v>160</v>
      </c>
      <c r="AZ32" s="159">
        <f t="shared" si="42"/>
        <v>160</v>
      </c>
      <c r="BA32" s="159">
        <f t="shared" si="42"/>
        <v>165</v>
      </c>
      <c r="BB32" s="159">
        <f t="shared" si="42"/>
        <v>165</v>
      </c>
      <c r="BC32" s="159">
        <f t="shared" si="42"/>
        <v>170</v>
      </c>
      <c r="BD32" s="159">
        <f t="shared" si="42"/>
        <v>170</v>
      </c>
      <c r="BE32" s="159">
        <f t="shared" si="42"/>
        <v>175</v>
      </c>
      <c r="BF32" s="159">
        <f t="shared" si="42"/>
        <v>180</v>
      </c>
      <c r="BG32" s="159">
        <f t="shared" si="42"/>
        <v>185</v>
      </c>
      <c r="BH32" s="123"/>
      <c r="BI32" s="111"/>
      <c r="BJ32" s="114" t="s">
        <v>87</v>
      </c>
      <c r="BK32" s="112">
        <f>Z13/Z9</f>
        <v>0.50556015155116252</v>
      </c>
      <c r="BL32" s="112">
        <f>AA13/AA9</f>
        <v>0.44402861128670351</v>
      </c>
      <c r="BM32" s="112">
        <f>AB13/AB9</f>
        <v>0.50426834961305333</v>
      </c>
      <c r="BN32" s="112">
        <f>AC13/AC9</f>
        <v>0.54343943730208821</v>
      </c>
      <c r="BO32" s="112">
        <f>AD13/AD9</f>
        <v>0.36816629992067107</v>
      </c>
      <c r="BP32" s="112">
        <f>AE13/AE9</f>
        <v>0.42178790110304082</v>
      </c>
      <c r="BQ32" s="112">
        <f>AF13/AF9</f>
        <v>0.33001345524524228</v>
      </c>
      <c r="BR32" s="112">
        <f>AG13/AG9</f>
        <v>0.46778852403520826</v>
      </c>
      <c r="BS32" s="112">
        <f>AH13/AH9</f>
        <v>0.45142299814590536</v>
      </c>
      <c r="BT32" s="112">
        <f>AI13/AI9</f>
        <v>0.43269230769230771</v>
      </c>
      <c r="BX32" s="112">
        <v>493</v>
      </c>
      <c r="BY32" s="112">
        <v>487</v>
      </c>
      <c r="BZ32" s="112">
        <v>433</v>
      </c>
      <c r="CA32" s="128">
        <f t="shared" ref="CA32:CA45" si="43">AB32-BZ32</f>
        <v>-337.7</v>
      </c>
    </row>
    <row r="33" spans="1:79">
      <c r="A33" s="111" t="s">
        <v>35</v>
      </c>
      <c r="B33" s="120">
        <f>B221</f>
        <v>912.58999999999992</v>
      </c>
      <c r="C33" s="120">
        <f t="shared" ref="C33:BG33" si="44">C221</f>
        <v>1062.5349999999999</v>
      </c>
      <c r="D33" s="120">
        <f t="shared" si="44"/>
        <v>1156.116</v>
      </c>
      <c r="E33" s="120">
        <f t="shared" si="44"/>
        <v>1136.8280000000002</v>
      </c>
      <c r="F33" s="120">
        <f t="shared" si="44"/>
        <v>1363.5659999999998</v>
      </c>
      <c r="G33" s="120">
        <f t="shared" si="44"/>
        <v>1283.0860000000002</v>
      </c>
      <c r="H33" s="120">
        <f t="shared" si="44"/>
        <v>1242.9390000000001</v>
      </c>
      <c r="I33" s="120">
        <f t="shared" si="44"/>
        <v>1265.731</v>
      </c>
      <c r="J33" s="120">
        <f t="shared" si="44"/>
        <v>971.01599999999985</v>
      </c>
      <c r="K33" s="120">
        <f t="shared" si="44"/>
        <v>925.42100000000005</v>
      </c>
      <c r="L33" s="120">
        <f t="shared" si="44"/>
        <v>1395.6190000000001</v>
      </c>
      <c r="M33" s="120">
        <f t="shared" si="44"/>
        <v>1248.9819999999997</v>
      </c>
      <c r="N33" s="120">
        <f t="shared" si="44"/>
        <v>1463.232</v>
      </c>
      <c r="O33" s="120">
        <f t="shared" si="44"/>
        <v>1551.2450000000001</v>
      </c>
      <c r="P33" s="120">
        <f t="shared" si="44"/>
        <v>1738.7399999999998</v>
      </c>
      <c r="Q33" s="120">
        <f t="shared" si="44"/>
        <v>1838.2870000000003</v>
      </c>
      <c r="R33" s="120">
        <f t="shared" si="44"/>
        <v>2107.2420000000002</v>
      </c>
      <c r="S33" s="120">
        <f t="shared" si="44"/>
        <v>2767.9100000000003</v>
      </c>
      <c r="T33" s="120">
        <f t="shared" si="44"/>
        <v>3127.1309999999999</v>
      </c>
      <c r="U33" s="120">
        <f t="shared" si="44"/>
        <v>2917</v>
      </c>
      <c r="V33" s="120">
        <f t="shared" si="44"/>
        <v>3040.9750000000004</v>
      </c>
      <c r="W33" s="120">
        <f t="shared" si="44"/>
        <v>3201.607</v>
      </c>
      <c r="X33" s="120">
        <f t="shared" si="44"/>
        <v>3616.2029999999995</v>
      </c>
      <c r="Y33" s="120">
        <f t="shared" si="44"/>
        <v>4017.4709999999995</v>
      </c>
      <c r="Z33" s="120">
        <f t="shared" si="44"/>
        <v>4142.5960000000005</v>
      </c>
      <c r="AA33" s="120">
        <f t="shared" si="44"/>
        <v>4047.7240000000011</v>
      </c>
      <c r="AB33" s="120">
        <f t="shared" si="44"/>
        <v>4433.8700000000008</v>
      </c>
      <c r="AC33" s="120">
        <f t="shared" si="44"/>
        <v>4528.2889999999998</v>
      </c>
      <c r="AD33" s="120">
        <f t="shared" si="44"/>
        <v>3572.4859999999999</v>
      </c>
      <c r="AE33" s="120">
        <f t="shared" si="44"/>
        <v>4150.558</v>
      </c>
      <c r="AF33" s="120">
        <f t="shared" si="44"/>
        <v>4705.9829999999993</v>
      </c>
      <c r="AG33" s="371">
        <f t="shared" si="44"/>
        <v>4967.1255700536094</v>
      </c>
      <c r="AH33" s="371">
        <f t="shared" si="44"/>
        <v>5197.9711470207312</v>
      </c>
      <c r="AI33" s="371">
        <f t="shared" si="44"/>
        <v>5322.0413257192131</v>
      </c>
      <c r="AJ33" s="371">
        <f t="shared" si="44"/>
        <v>5545.0360583671245</v>
      </c>
      <c r="AK33" s="371">
        <f t="shared" si="44"/>
        <v>5653.4428222051129</v>
      </c>
      <c r="AL33" s="122">
        <f t="shared" si="44"/>
        <v>5773.6114449723336</v>
      </c>
      <c r="AM33" s="122">
        <f t="shared" si="44"/>
        <v>5881.1514557778128</v>
      </c>
      <c r="AN33" s="122">
        <f t="shared" si="44"/>
        <v>5879.3321100379198</v>
      </c>
      <c r="AO33" s="122">
        <f t="shared" si="44"/>
        <v>5882.9036187695538</v>
      </c>
      <c r="AP33" s="122">
        <f t="shared" si="44"/>
        <v>5990.7076592746616</v>
      </c>
      <c r="AQ33" s="122">
        <f t="shared" si="44"/>
        <v>6223.1814860349859</v>
      </c>
      <c r="AR33" s="122">
        <f t="shared" si="44"/>
        <v>6439.9098126962663</v>
      </c>
      <c r="AS33" s="122">
        <f t="shared" si="44"/>
        <v>6685.6097768738173</v>
      </c>
      <c r="AT33" s="122">
        <f t="shared" si="44"/>
        <v>6917.8083061090765</v>
      </c>
      <c r="AU33" s="122">
        <f t="shared" si="44"/>
        <v>7266.7335411515778</v>
      </c>
      <c r="AV33" s="122">
        <f t="shared" si="44"/>
        <v>7393.1559204888927</v>
      </c>
      <c r="AW33" s="122">
        <f t="shared" si="44"/>
        <v>7521.5592584542883</v>
      </c>
      <c r="AX33" s="122">
        <f t="shared" si="44"/>
        <v>7655.6169313654937</v>
      </c>
      <c r="AY33" s="122">
        <f t="shared" si="44"/>
        <v>7809.3822387630862</v>
      </c>
      <c r="AZ33" s="122">
        <f t="shared" si="44"/>
        <v>8180.0961663302769</v>
      </c>
      <c r="BA33" s="122">
        <f t="shared" si="44"/>
        <v>8218.5708622761849</v>
      </c>
      <c r="BB33" s="122">
        <f t="shared" si="44"/>
        <v>8485.0855285496091</v>
      </c>
      <c r="BC33" s="122">
        <f t="shared" si="44"/>
        <v>8497.3888214974359</v>
      </c>
      <c r="BD33" s="122">
        <f t="shared" si="44"/>
        <v>8732.5561543653148</v>
      </c>
      <c r="BE33" s="122">
        <f t="shared" si="44"/>
        <v>8979.8719302063673</v>
      </c>
      <c r="BF33" s="122">
        <f t="shared" si="44"/>
        <v>9005.4887491337086</v>
      </c>
      <c r="BG33" s="122">
        <f t="shared" si="44"/>
        <v>9269.2772981369271</v>
      </c>
      <c r="BH33" s="123"/>
      <c r="BI33" s="111">
        <f>(AG33/AF33)-1</f>
        <v>5.5491609309598067E-2</v>
      </c>
      <c r="BK33" s="112">
        <f>Z13/Z16</f>
        <v>0.53513076419245631</v>
      </c>
      <c r="BL33" s="112">
        <f>AA13/AA16</f>
        <v>0.48250102108708448</v>
      </c>
      <c r="BM33" s="112">
        <f>AB13/AB16</f>
        <v>0.47661807030431297</v>
      </c>
      <c r="BN33" s="112">
        <f>AC13/AC16</f>
        <v>0.49786435105970778</v>
      </c>
      <c r="BO33" s="112">
        <f>AD13/AD16</f>
        <v>0.35819500274713162</v>
      </c>
      <c r="BP33" s="112">
        <f>AE13/AE16</f>
        <v>0.42681790700688188</v>
      </c>
      <c r="BQ33" s="112">
        <f>AF13/AF16</f>
        <v>0.3407867180008427</v>
      </c>
      <c r="BR33" s="112">
        <f>AG13/AG16</f>
        <v>0.45831000832443741</v>
      </c>
      <c r="BS33" s="112">
        <f>AH13/AH16</f>
        <v>0.45369866494126743</v>
      </c>
      <c r="BT33" s="112">
        <f>AI13/AI16</f>
        <v>0.42452830188679247</v>
      </c>
      <c r="BX33" s="112">
        <v>4120</v>
      </c>
      <c r="BY33" s="112">
        <v>4065</v>
      </c>
      <c r="BZ33" s="112">
        <v>4225</v>
      </c>
      <c r="CA33" s="128">
        <f t="shared" si="43"/>
        <v>208.8700000000008</v>
      </c>
    </row>
    <row r="34" spans="1:79">
      <c r="A34" s="111" t="s">
        <v>36</v>
      </c>
      <c r="B34" s="120">
        <f t="shared" ref="B34:AE34" si="45">B269</f>
        <v>98.576510873982343</v>
      </c>
      <c r="C34" s="120">
        <f t="shared" si="45"/>
        <v>2.6449461983692526</v>
      </c>
      <c r="D34" s="120">
        <f t="shared" si="45"/>
        <v>34.072000000000003</v>
      </c>
      <c r="E34" s="120">
        <f t="shared" si="45"/>
        <v>51.997</v>
      </c>
      <c r="F34" s="120">
        <f t="shared" si="45"/>
        <v>76.088999999999999</v>
      </c>
      <c r="G34" s="120">
        <f t="shared" si="45"/>
        <v>9.359</v>
      </c>
      <c r="H34" s="120">
        <f t="shared" si="45"/>
        <v>101.52</v>
      </c>
      <c r="I34" s="120">
        <f t="shared" si="45"/>
        <v>56.033999999999992</v>
      </c>
      <c r="J34" s="120">
        <f t="shared" si="45"/>
        <v>33.401997999999999</v>
      </c>
      <c r="K34" s="120">
        <f t="shared" si="45"/>
        <v>27.074670999999995</v>
      </c>
      <c r="L34" s="120">
        <f t="shared" si="45"/>
        <v>37.873033</v>
      </c>
      <c r="M34" s="120">
        <f t="shared" si="45"/>
        <v>65.26482</v>
      </c>
      <c r="N34" s="120">
        <f t="shared" si="45"/>
        <v>44.472335999999999</v>
      </c>
      <c r="O34" s="120">
        <f t="shared" si="45"/>
        <v>136.16491900000003</v>
      </c>
      <c r="P34" s="120">
        <f t="shared" si="45"/>
        <v>35.531742999999999</v>
      </c>
      <c r="Q34" s="120">
        <f t="shared" si="45"/>
        <v>110.53202300000001</v>
      </c>
      <c r="R34" s="120">
        <f t="shared" si="45"/>
        <v>196.36929199999997</v>
      </c>
      <c r="S34" s="120">
        <f t="shared" si="45"/>
        <v>124.03888900000001</v>
      </c>
      <c r="T34" s="120">
        <f t="shared" si="45"/>
        <v>91.964543999999989</v>
      </c>
      <c r="U34" s="120">
        <f t="shared" si="45"/>
        <v>169.96494000000001</v>
      </c>
      <c r="V34" s="120">
        <f t="shared" si="45"/>
        <v>82.678239000000005</v>
      </c>
      <c r="W34" s="120">
        <f t="shared" si="45"/>
        <v>32.025539999999999</v>
      </c>
      <c r="X34" s="120">
        <f t="shared" si="45"/>
        <v>45.747547999999995</v>
      </c>
      <c r="Y34" s="120">
        <f t="shared" si="45"/>
        <v>54.484840000000005</v>
      </c>
      <c r="Z34" s="120">
        <f t="shared" si="45"/>
        <v>14.474359999999999</v>
      </c>
      <c r="AA34" s="120">
        <f t="shared" si="45"/>
        <v>16.306812000000001</v>
      </c>
      <c r="AB34" s="120">
        <f t="shared" si="45"/>
        <v>19.638587000000001</v>
      </c>
      <c r="AC34" s="120">
        <f t="shared" si="45"/>
        <v>19.221738000000002</v>
      </c>
      <c r="AD34" s="120">
        <f t="shared" si="45"/>
        <v>18.105829</v>
      </c>
      <c r="AE34" s="120">
        <f t="shared" si="45"/>
        <v>24.124000000000002</v>
      </c>
      <c r="AF34" s="120">
        <f>AF269</f>
        <v>17.686306000000002</v>
      </c>
      <c r="AG34" s="371">
        <v>25</v>
      </c>
      <c r="AH34" s="371">
        <v>25</v>
      </c>
      <c r="AI34" s="371">
        <v>25</v>
      </c>
      <c r="AJ34" s="371">
        <v>25</v>
      </c>
      <c r="AK34" s="371">
        <v>25</v>
      </c>
      <c r="AL34" s="122">
        <v>25</v>
      </c>
      <c r="AM34" s="122">
        <v>25</v>
      </c>
      <c r="AN34" s="122">
        <v>25</v>
      </c>
      <c r="AO34" s="122">
        <v>25</v>
      </c>
      <c r="AP34" s="122">
        <v>25</v>
      </c>
      <c r="AQ34" s="122">
        <v>25</v>
      </c>
      <c r="AR34" s="122">
        <v>25</v>
      </c>
      <c r="AS34" s="122">
        <v>25</v>
      </c>
      <c r="AT34" s="122">
        <v>25</v>
      </c>
      <c r="AU34" s="122">
        <v>25</v>
      </c>
      <c r="AV34" s="122">
        <v>25</v>
      </c>
      <c r="AW34" s="122">
        <v>25</v>
      </c>
      <c r="AX34" s="122">
        <v>26</v>
      </c>
      <c r="AY34" s="122">
        <v>27</v>
      </c>
      <c r="AZ34" s="122">
        <v>28</v>
      </c>
      <c r="BA34" s="122">
        <v>29</v>
      </c>
      <c r="BB34" s="122">
        <v>30</v>
      </c>
      <c r="BC34" s="122">
        <v>31</v>
      </c>
      <c r="BD34" s="122">
        <v>32</v>
      </c>
      <c r="BE34" s="122">
        <v>33</v>
      </c>
      <c r="BF34" s="122">
        <v>34</v>
      </c>
      <c r="BG34" s="122">
        <v>35</v>
      </c>
      <c r="BH34" s="123"/>
      <c r="BI34" s="111"/>
      <c r="BT34" s="111"/>
      <c r="BX34" s="112">
        <v>14</v>
      </c>
      <c r="BY34" s="112">
        <v>16</v>
      </c>
      <c r="BZ34" s="112">
        <v>16</v>
      </c>
      <c r="CA34" s="128">
        <f t="shared" si="43"/>
        <v>3.6385870000000011</v>
      </c>
    </row>
    <row r="35" spans="1:79">
      <c r="A35" s="133" t="s">
        <v>37</v>
      </c>
      <c r="B35" s="134">
        <f>SUM(B32:B34)</f>
        <v>1026.1665108739824</v>
      </c>
      <c r="C35" s="134">
        <f t="shared" ref="C35:AE35" si="46">SUM(C32:C34)</f>
        <v>1094.1799461983692</v>
      </c>
      <c r="D35" s="134">
        <f t="shared" si="46"/>
        <v>1208.1880000000001</v>
      </c>
      <c r="E35" s="134">
        <f t="shared" si="46"/>
        <v>1217.8250000000003</v>
      </c>
      <c r="F35" s="134">
        <f t="shared" si="46"/>
        <v>1474.6549999999997</v>
      </c>
      <c r="G35" s="134">
        <f t="shared" si="46"/>
        <v>1312.4450000000002</v>
      </c>
      <c r="H35" s="134">
        <f t="shared" si="46"/>
        <v>1372.4590000000001</v>
      </c>
      <c r="I35" s="134">
        <f t="shared" si="46"/>
        <v>1414.7649999999999</v>
      </c>
      <c r="J35" s="134">
        <f t="shared" si="46"/>
        <v>1147.4179979999999</v>
      </c>
      <c r="K35" s="134">
        <f t="shared" si="46"/>
        <v>1055.4956710000001</v>
      </c>
      <c r="L35" s="134">
        <f t="shared" si="46"/>
        <v>1523.4920330000002</v>
      </c>
      <c r="M35" s="134">
        <f t="shared" si="46"/>
        <v>1420.2468199999998</v>
      </c>
      <c r="N35" s="134">
        <f t="shared" si="46"/>
        <v>1575.704336</v>
      </c>
      <c r="O35" s="134">
        <f t="shared" si="46"/>
        <v>1721.4099190000002</v>
      </c>
      <c r="P35" s="134">
        <f t="shared" si="46"/>
        <v>1813.6717429999999</v>
      </c>
      <c r="Q35" s="134">
        <f t="shared" si="46"/>
        <v>2001.8190230000002</v>
      </c>
      <c r="R35" s="134">
        <f t="shared" si="46"/>
        <v>2334.611292</v>
      </c>
      <c r="S35" s="134">
        <f t="shared" si="46"/>
        <v>2962.9488890000002</v>
      </c>
      <c r="T35" s="134">
        <f t="shared" si="46"/>
        <v>3301.0955439999998</v>
      </c>
      <c r="U35" s="134">
        <f t="shared" si="46"/>
        <v>3137.9649399999998</v>
      </c>
      <c r="V35" s="134">
        <f t="shared" si="46"/>
        <v>3190.353239</v>
      </c>
      <c r="W35" s="134">
        <f t="shared" si="46"/>
        <v>3302.1325400000001</v>
      </c>
      <c r="X35" s="134">
        <f t="shared" si="46"/>
        <v>3741.4505479999993</v>
      </c>
      <c r="Y35" s="134">
        <f t="shared" si="46"/>
        <v>4152.7558399999998</v>
      </c>
      <c r="Z35" s="134">
        <f t="shared" si="46"/>
        <v>4234.8703600000008</v>
      </c>
      <c r="AA35" s="134">
        <f t="shared" si="46"/>
        <v>4161.7308120000007</v>
      </c>
      <c r="AB35" s="134">
        <f t="shared" si="46"/>
        <v>4548.8085870000014</v>
      </c>
      <c r="AC35" s="134">
        <f t="shared" si="46"/>
        <v>4620.5607380000001</v>
      </c>
      <c r="AD35" s="134">
        <f>SUM(AD32:AD34)</f>
        <v>3693.781829</v>
      </c>
      <c r="AE35" s="134">
        <f t="shared" si="46"/>
        <v>4248.3559999999998</v>
      </c>
      <c r="AF35" s="134">
        <f>SUM(AF32:AF34)</f>
        <v>4808.6493059999984</v>
      </c>
      <c r="AG35" s="375">
        <f t="shared" ref="AG35:AK35" si="47">SUM(AG32:AG34)</f>
        <v>5101.5095700536094</v>
      </c>
      <c r="AH35" s="375">
        <f t="shared" si="47"/>
        <v>5337.9711470207312</v>
      </c>
      <c r="AI35" s="375">
        <f t="shared" si="47"/>
        <v>5472.0413257192131</v>
      </c>
      <c r="AJ35" s="375">
        <f t="shared" si="47"/>
        <v>5700.0360583671245</v>
      </c>
      <c r="AK35" s="375">
        <f t="shared" si="47"/>
        <v>5813.4428222051129</v>
      </c>
      <c r="AL35" s="136">
        <f>SUM(AL32:AL34)</f>
        <v>5933.6114449723336</v>
      </c>
      <c r="AM35" s="136">
        <f>SUM(AM32:AM34)</f>
        <v>6041.1514557778128</v>
      </c>
      <c r="AN35" s="136">
        <f>SUM(AN32:AN34)</f>
        <v>6039.3321100379198</v>
      </c>
      <c r="AO35" s="136">
        <f>SUM(AO32:AO34)</f>
        <v>6042.9036187695538</v>
      </c>
      <c r="AP35" s="136">
        <f t="shared" ref="AP35:BG35" si="48">SUM(AP32:AP34)</f>
        <v>6155.7076592746616</v>
      </c>
      <c r="AQ35" s="136">
        <f t="shared" si="48"/>
        <v>6388.1814860349859</v>
      </c>
      <c r="AR35" s="136">
        <f t="shared" si="48"/>
        <v>6604.9098126962663</v>
      </c>
      <c r="AS35" s="136">
        <f t="shared" si="48"/>
        <v>6855.6097768738173</v>
      </c>
      <c r="AT35" s="136">
        <f t="shared" si="48"/>
        <v>7087.8083061090765</v>
      </c>
      <c r="AU35" s="136">
        <f t="shared" si="48"/>
        <v>7441.7335411515778</v>
      </c>
      <c r="AV35" s="136">
        <f t="shared" si="48"/>
        <v>7568.1559204888927</v>
      </c>
      <c r="AW35" s="136">
        <f t="shared" si="48"/>
        <v>7701.5592584542883</v>
      </c>
      <c r="AX35" s="136">
        <f t="shared" si="48"/>
        <v>7836.6169313654937</v>
      </c>
      <c r="AY35" s="136">
        <f t="shared" si="48"/>
        <v>7996.3822387630862</v>
      </c>
      <c r="AZ35" s="136">
        <f t="shared" si="48"/>
        <v>8368.0961663302769</v>
      </c>
      <c r="BA35" s="136">
        <f t="shared" si="48"/>
        <v>8412.5708622761849</v>
      </c>
      <c r="BB35" s="136">
        <f t="shared" si="48"/>
        <v>8680.0855285496091</v>
      </c>
      <c r="BC35" s="136">
        <f t="shared" si="48"/>
        <v>8698.3888214974359</v>
      </c>
      <c r="BD35" s="136">
        <f t="shared" si="48"/>
        <v>8934.5561543653148</v>
      </c>
      <c r="BE35" s="136">
        <f t="shared" si="48"/>
        <v>9187.8719302063673</v>
      </c>
      <c r="BF35" s="136">
        <f t="shared" si="48"/>
        <v>9219.4887491337086</v>
      </c>
      <c r="BG35" s="136">
        <f t="shared" si="48"/>
        <v>9489.2772981369271</v>
      </c>
      <c r="BH35" s="123"/>
      <c r="BK35" s="112">
        <f>Z12/Z9</f>
        <v>0.43196853402677771</v>
      </c>
      <c r="BL35" s="112">
        <f>AA12/AA9</f>
        <v>0.44854315149467994</v>
      </c>
      <c r="BM35" s="112">
        <f>AB12/AB9</f>
        <v>0.5086793589891675</v>
      </c>
      <c r="BN35" s="112">
        <f>AC12/AC9</f>
        <v>0.53502250483712865</v>
      </c>
      <c r="BO35" s="112">
        <f>AD12/AD9</f>
        <v>0.60044906469769932</v>
      </c>
      <c r="BP35" s="112">
        <f>AE12/AE9</f>
        <v>0.52846335088630381</v>
      </c>
      <c r="BQ35" s="112">
        <f>AF12/AF9</f>
        <v>0.56684691116661989</v>
      </c>
      <c r="BR35" s="112">
        <f>AG12/AG9</f>
        <v>0.60812508124577069</v>
      </c>
      <c r="BS35" s="112">
        <f>AH12/AH9</f>
        <v>0.58935780313493202</v>
      </c>
      <c r="BT35" s="111"/>
      <c r="BX35" s="112">
        <f>SUM(BX32:BX34)</f>
        <v>4627</v>
      </c>
      <c r="BY35" s="112">
        <f>SUM(BY32:BY34)</f>
        <v>4568</v>
      </c>
      <c r="BZ35" s="112">
        <f>SUM(BZ32:BZ34)</f>
        <v>4674</v>
      </c>
      <c r="CA35" s="128">
        <f t="shared" si="43"/>
        <v>-125.19141299999865</v>
      </c>
    </row>
    <row r="36" spans="1:79">
      <c r="A36" s="111" t="s">
        <v>48</v>
      </c>
      <c r="B36" s="120">
        <f>B44-B43</f>
        <v>997.16651087398236</v>
      </c>
      <c r="C36" s="120">
        <f t="shared" ref="C36:AC36" si="49">C44-C43</f>
        <v>788.52694619836916</v>
      </c>
      <c r="D36" s="120">
        <f t="shared" si="49"/>
        <v>545.52900000000011</v>
      </c>
      <c r="E36" s="120">
        <f t="shared" si="49"/>
        <v>384.09600000000034</v>
      </c>
      <c r="F36" s="120">
        <f t="shared" si="49"/>
        <v>457.23199999999963</v>
      </c>
      <c r="G36" s="120">
        <f t="shared" si="49"/>
        <v>395.37400000000025</v>
      </c>
      <c r="H36" s="120">
        <f t="shared" si="49"/>
        <v>418.32300000000009</v>
      </c>
      <c r="I36" s="120">
        <f t="shared" si="49"/>
        <v>429.24299999999982</v>
      </c>
      <c r="J36" s="120">
        <f t="shared" si="49"/>
        <v>462.34421199999997</v>
      </c>
      <c r="K36" s="120">
        <f t="shared" si="49"/>
        <v>436.91370600000016</v>
      </c>
      <c r="L36" s="120">
        <f t="shared" si="49"/>
        <v>434.90384200000017</v>
      </c>
      <c r="M36" s="120">
        <f t="shared" si="49"/>
        <v>381.12889399999995</v>
      </c>
      <c r="N36" s="120">
        <f t="shared" si="49"/>
        <v>448.65094199999999</v>
      </c>
      <c r="O36" s="120">
        <f t="shared" si="49"/>
        <v>427.14617799999996</v>
      </c>
      <c r="P36" s="120">
        <f t="shared" si="49"/>
        <v>485.738607</v>
      </c>
      <c r="Q36" s="120">
        <f t="shared" si="49"/>
        <v>443.2626700000003</v>
      </c>
      <c r="R36" s="120">
        <f t="shared" si="49"/>
        <v>458.66299800000024</v>
      </c>
      <c r="S36" s="120">
        <f t="shared" si="49"/>
        <v>460.70358900000019</v>
      </c>
      <c r="T36" s="120">
        <f t="shared" si="49"/>
        <v>573.57397599999967</v>
      </c>
      <c r="U36" s="120">
        <f t="shared" si="49"/>
        <v>555.45536600000014</v>
      </c>
      <c r="V36" s="120">
        <f t="shared" si="49"/>
        <v>773.44233399999985</v>
      </c>
      <c r="W36" s="120">
        <f t="shared" si="49"/>
        <v>813.27380700000003</v>
      </c>
      <c r="X36" s="120">
        <f t="shared" si="49"/>
        <v>893.17406599999913</v>
      </c>
      <c r="Y36" s="120">
        <f t="shared" si="49"/>
        <v>969.5903859999994</v>
      </c>
      <c r="Z36" s="120">
        <f t="shared" si="49"/>
        <v>966.9506450000008</v>
      </c>
      <c r="AA36" s="120">
        <f t="shared" si="49"/>
        <v>915.13635000000113</v>
      </c>
      <c r="AB36" s="120">
        <f t="shared" si="49"/>
        <v>1046.2920400000012</v>
      </c>
      <c r="AC36" s="120">
        <f t="shared" si="49"/>
        <v>1069.8081230000003</v>
      </c>
      <c r="AD36" s="120">
        <f>AD44-AD43</f>
        <v>1060.3339759999999</v>
      </c>
      <c r="AE36" s="120">
        <f>AE44-AE43</f>
        <v>1231.7630000000004</v>
      </c>
      <c r="AF36" s="120">
        <f>AF44-AF43</f>
        <v>1355.1328359999989</v>
      </c>
      <c r="AG36" s="371">
        <f t="shared" ref="AG36:AK36" si="50">AG44-AG43</f>
        <v>1286.5095700536094</v>
      </c>
      <c r="AH36" s="371">
        <f t="shared" si="50"/>
        <v>2212.9711470207312</v>
      </c>
      <c r="AI36" s="371">
        <f t="shared" si="50"/>
        <v>3842.0413257192131</v>
      </c>
      <c r="AJ36" s="371">
        <f t="shared" si="50"/>
        <v>4815.0360583671245</v>
      </c>
      <c r="AK36" s="371">
        <f t="shared" si="50"/>
        <v>4928.4428222051129</v>
      </c>
      <c r="AL36" s="122">
        <f>AL44-AL43</f>
        <v>5048.6114449723336</v>
      </c>
      <c r="AM36" s="122">
        <f>AM44-AM43</f>
        <v>4556.1514557778128</v>
      </c>
      <c r="AN36" s="122">
        <f>AN44-AN43</f>
        <v>4154.3321100379198</v>
      </c>
      <c r="AO36" s="122">
        <f>AO44-AO43</f>
        <v>4152.9036187695538</v>
      </c>
      <c r="AP36" s="122">
        <f t="shared" ref="AP36:BG36" si="51">AP44-AP43</f>
        <v>4265.7076592746616</v>
      </c>
      <c r="AQ36" s="122">
        <f t="shared" si="51"/>
        <v>4248.1814860349859</v>
      </c>
      <c r="AR36" s="122">
        <f t="shared" si="51"/>
        <v>4359.9098126962663</v>
      </c>
      <c r="AS36" s="122">
        <f t="shared" si="51"/>
        <v>4460.6097768738173</v>
      </c>
      <c r="AT36" s="122">
        <f t="shared" si="51"/>
        <v>4437.8083061090765</v>
      </c>
      <c r="AU36" s="122">
        <f t="shared" si="51"/>
        <v>4541.7335411515778</v>
      </c>
      <c r="AV36" s="122">
        <f t="shared" si="51"/>
        <v>4663.1559204888927</v>
      </c>
      <c r="AW36" s="122">
        <f t="shared" si="51"/>
        <v>4796.5592584542883</v>
      </c>
      <c r="AX36" s="122">
        <f t="shared" si="51"/>
        <v>4926.6169313654937</v>
      </c>
      <c r="AY36" s="122">
        <f t="shared" si="51"/>
        <v>5086.3822387630862</v>
      </c>
      <c r="AZ36" s="122">
        <f t="shared" si="51"/>
        <v>5453.0961663302769</v>
      </c>
      <c r="BA36" s="122">
        <f t="shared" si="51"/>
        <v>5497.5708622761849</v>
      </c>
      <c r="BB36" s="122">
        <f t="shared" si="51"/>
        <v>5760.0855285496091</v>
      </c>
      <c r="BC36" s="122">
        <f t="shared" si="51"/>
        <v>5778.3888214974359</v>
      </c>
      <c r="BD36" s="122">
        <f t="shared" si="51"/>
        <v>6009.5561543653148</v>
      </c>
      <c r="BE36" s="122">
        <f t="shared" si="51"/>
        <v>6257.8719302063673</v>
      </c>
      <c r="BF36" s="122">
        <f t="shared" si="51"/>
        <v>6284.4887491337086</v>
      </c>
      <c r="BG36" s="122">
        <f t="shared" si="51"/>
        <v>6549.2772981369271</v>
      </c>
      <c r="BH36" s="123"/>
      <c r="BX36" s="112">
        <v>970</v>
      </c>
      <c r="BY36" s="112">
        <v>980</v>
      </c>
      <c r="BZ36" s="112">
        <v>995</v>
      </c>
      <c r="CA36" s="128">
        <f t="shared" si="43"/>
        <v>51.29204000000118</v>
      </c>
    </row>
    <row r="37" spans="1:79">
      <c r="A37" s="111" t="s">
        <v>88</v>
      </c>
      <c r="B37" s="120">
        <f>B317</f>
        <v>0</v>
      </c>
      <c r="C37" s="120">
        <f t="shared" ref="C37:BG37" si="52">C317</f>
        <v>0</v>
      </c>
      <c r="D37" s="120">
        <f t="shared" si="52"/>
        <v>0</v>
      </c>
      <c r="E37" s="120">
        <f t="shared" si="52"/>
        <v>0</v>
      </c>
      <c r="F37" s="120">
        <f t="shared" si="52"/>
        <v>0</v>
      </c>
      <c r="G37" s="120">
        <f t="shared" si="52"/>
        <v>0</v>
      </c>
      <c r="H37" s="120">
        <f t="shared" si="52"/>
        <v>0</v>
      </c>
      <c r="I37" s="120">
        <f t="shared" si="52"/>
        <v>0</v>
      </c>
      <c r="J37" s="120">
        <f t="shared" si="52"/>
        <v>0</v>
      </c>
      <c r="K37" s="120">
        <f t="shared" si="52"/>
        <v>0</v>
      </c>
      <c r="L37" s="120">
        <f t="shared" si="52"/>
        <v>0</v>
      </c>
      <c r="M37" s="120">
        <f t="shared" si="52"/>
        <v>0</v>
      </c>
      <c r="N37" s="120">
        <f t="shared" si="52"/>
        <v>0</v>
      </c>
      <c r="O37" s="120">
        <f t="shared" si="52"/>
        <v>0</v>
      </c>
      <c r="P37" s="120">
        <f t="shared" si="52"/>
        <v>0</v>
      </c>
      <c r="Q37" s="120">
        <f t="shared" si="52"/>
        <v>0</v>
      </c>
      <c r="R37" s="120">
        <f t="shared" si="52"/>
        <v>0</v>
      </c>
      <c r="S37" s="120">
        <f t="shared" si="52"/>
        <v>0</v>
      </c>
      <c r="T37" s="120">
        <f t="shared" si="52"/>
        <v>0</v>
      </c>
      <c r="U37" s="120">
        <f t="shared" si="52"/>
        <v>19.59606238761285</v>
      </c>
      <c r="V37" s="120">
        <f t="shared" si="52"/>
        <v>100.70809555536856</v>
      </c>
      <c r="W37" s="120">
        <f t="shared" si="52"/>
        <v>190.19435738803546</v>
      </c>
      <c r="X37" s="120">
        <f t="shared" si="52"/>
        <v>221.41030640335586</v>
      </c>
      <c r="Y37" s="120">
        <f t="shared" si="52"/>
        <v>240.40463081191066</v>
      </c>
      <c r="Z37" s="120">
        <f t="shared" si="52"/>
        <v>207.02787535737491</v>
      </c>
      <c r="AA37" s="120">
        <f t="shared" si="52"/>
        <v>204.30300194406922</v>
      </c>
      <c r="AB37" s="120">
        <f t="shared" si="52"/>
        <v>298.38846136232979</v>
      </c>
      <c r="AC37" s="120">
        <f t="shared" si="52"/>
        <v>310.68442452083008</v>
      </c>
      <c r="AD37" s="120">
        <f t="shared" si="52"/>
        <v>301.21810218452538</v>
      </c>
      <c r="AE37" s="120">
        <f t="shared" si="52"/>
        <v>426.46792101435705</v>
      </c>
      <c r="AF37" s="120">
        <f>AF317</f>
        <v>621.47313277076171</v>
      </c>
      <c r="AG37" s="371">
        <f t="shared" si="52"/>
        <v>911.6305221170162</v>
      </c>
      <c r="AH37" s="371">
        <f t="shared" si="52"/>
        <v>1421.5036137387376</v>
      </c>
      <c r="AI37" s="371">
        <f t="shared" si="52"/>
        <v>2222.3782361309713</v>
      </c>
      <c r="AJ37" s="371">
        <f t="shared" si="52"/>
        <v>2874.6107223567496</v>
      </c>
      <c r="AK37" s="371">
        <f t="shared" si="52"/>
        <v>2987.0797113718645</v>
      </c>
      <c r="AL37" s="122">
        <f t="shared" si="52"/>
        <v>3012.3978186842969</v>
      </c>
      <c r="AM37" s="122">
        <f t="shared" si="52"/>
        <v>2860.2581399314931</v>
      </c>
      <c r="AN37" s="122">
        <f t="shared" si="52"/>
        <v>2721.5466855134136</v>
      </c>
      <c r="AO37" s="122">
        <f t="shared" si="52"/>
        <v>2757.2220012418534</v>
      </c>
      <c r="AP37" s="122">
        <f t="shared" si="52"/>
        <v>2791.3901042632911</v>
      </c>
      <c r="AQ37" s="122">
        <f t="shared" si="52"/>
        <v>2815.4623784919468</v>
      </c>
      <c r="AR37" s="122">
        <f t="shared" si="52"/>
        <v>2832.4078535413387</v>
      </c>
      <c r="AS37" s="122">
        <f t="shared" si="52"/>
        <v>2838.4948473605468</v>
      </c>
      <c r="AT37" s="122">
        <f t="shared" si="52"/>
        <v>2838.9143484826072</v>
      </c>
      <c r="AU37" s="122">
        <f t="shared" si="52"/>
        <v>2838.5832556789701</v>
      </c>
      <c r="AV37" s="122">
        <f t="shared" si="52"/>
        <v>2838.5174067700414</v>
      </c>
      <c r="AW37" s="122">
        <f t="shared" si="52"/>
        <v>2838.5370737670646</v>
      </c>
      <c r="AX37" s="122">
        <f t="shared" si="52"/>
        <v>2838.5965087039008</v>
      </c>
      <c r="AY37" s="122">
        <f t="shared" si="52"/>
        <v>2841.7277262320536</v>
      </c>
      <c r="AZ37" s="122">
        <f t="shared" si="52"/>
        <v>2844.3293287183665</v>
      </c>
      <c r="BA37" s="122">
        <f t="shared" si="52"/>
        <v>2844.3185723096881</v>
      </c>
      <c r="BB37" s="122">
        <f t="shared" si="52"/>
        <v>2844.3318988130491</v>
      </c>
      <c r="BC37" s="122">
        <f t="shared" si="52"/>
        <v>2844.3418727664202</v>
      </c>
      <c r="BD37" s="122">
        <f t="shared" si="52"/>
        <v>2844.338989353274</v>
      </c>
      <c r="BE37" s="122">
        <f t="shared" si="52"/>
        <v>2844.3322480294123</v>
      </c>
      <c r="BF37" s="122">
        <f t="shared" si="52"/>
        <v>2844.3328816612348</v>
      </c>
      <c r="BG37" s="122">
        <f t="shared" si="52"/>
        <v>2844.3330478772759</v>
      </c>
      <c r="BH37" s="123"/>
      <c r="BI37" s="111">
        <f>(AF37/AE37)-1</f>
        <v>0.45725645974164553</v>
      </c>
      <c r="BJ37" s="111">
        <f>(AG37/AF37)-1</f>
        <v>0.46688645742837398</v>
      </c>
      <c r="BK37" s="112">
        <f>AF37*2.20462</f>
        <v>1370.1120979690766</v>
      </c>
      <c r="BL37" s="112">
        <f>AG37*2.20462</f>
        <v>2009.7988816696161</v>
      </c>
      <c r="BN37" s="112" t="s">
        <v>89</v>
      </c>
      <c r="CA37" s="128"/>
    </row>
    <row r="38" spans="1:79">
      <c r="A38" s="111" t="s">
        <v>90</v>
      </c>
      <c r="B38" s="120">
        <f>B333</f>
        <v>0</v>
      </c>
      <c r="C38" s="120">
        <f t="shared" ref="C38:BG38" si="53">C333</f>
        <v>0</v>
      </c>
      <c r="D38" s="120">
        <f t="shared" si="53"/>
        <v>0</v>
      </c>
      <c r="E38" s="120">
        <f t="shared" si="53"/>
        <v>0</v>
      </c>
      <c r="F38" s="120">
        <f t="shared" si="53"/>
        <v>0</v>
      </c>
      <c r="G38" s="120">
        <f t="shared" si="53"/>
        <v>0</v>
      </c>
      <c r="H38" s="120">
        <f t="shared" si="53"/>
        <v>0</v>
      </c>
      <c r="I38" s="120">
        <f t="shared" si="53"/>
        <v>0</v>
      </c>
      <c r="J38" s="120">
        <f t="shared" si="53"/>
        <v>0</v>
      </c>
      <c r="K38" s="120">
        <f t="shared" si="53"/>
        <v>0</v>
      </c>
      <c r="L38" s="120">
        <f t="shared" si="53"/>
        <v>0</v>
      </c>
      <c r="M38" s="120">
        <f t="shared" si="53"/>
        <v>0</v>
      </c>
      <c r="N38" s="120">
        <f t="shared" si="53"/>
        <v>0</v>
      </c>
      <c r="O38" s="120">
        <f t="shared" si="53"/>
        <v>0</v>
      </c>
      <c r="P38" s="120">
        <f t="shared" si="53"/>
        <v>0</v>
      </c>
      <c r="Q38" s="120">
        <f t="shared" si="53"/>
        <v>0</v>
      </c>
      <c r="R38" s="120">
        <f t="shared" si="53"/>
        <v>0</v>
      </c>
      <c r="S38" s="120">
        <f t="shared" si="53"/>
        <v>0</v>
      </c>
      <c r="T38" s="120">
        <f t="shared" si="53"/>
        <v>0</v>
      </c>
      <c r="U38" s="120">
        <f t="shared" si="53"/>
        <v>19.59606238761285</v>
      </c>
      <c r="V38" s="120">
        <f t="shared" si="53"/>
        <v>100.70809555536856</v>
      </c>
      <c r="W38" s="120">
        <f t="shared" si="53"/>
        <v>190.19435738803546</v>
      </c>
      <c r="X38" s="120">
        <f t="shared" si="53"/>
        <v>221.41030640335586</v>
      </c>
      <c r="Y38" s="120">
        <f t="shared" si="53"/>
        <v>240.40463081191066</v>
      </c>
      <c r="Z38" s="120">
        <f t="shared" si="53"/>
        <v>207.02787535737491</v>
      </c>
      <c r="AA38" s="120">
        <f t="shared" si="53"/>
        <v>204.30300194406922</v>
      </c>
      <c r="AB38" s="120">
        <f t="shared" si="53"/>
        <v>298.38846136232979</v>
      </c>
      <c r="AC38" s="120">
        <f t="shared" si="53"/>
        <v>310.68442452083008</v>
      </c>
      <c r="AD38" s="120">
        <f t="shared" si="53"/>
        <v>301.21810218452538</v>
      </c>
      <c r="AE38" s="120">
        <f t="shared" si="53"/>
        <v>426.46792101435705</v>
      </c>
      <c r="AF38" s="120">
        <f>AF333</f>
        <v>621.47313277076171</v>
      </c>
      <c r="AG38" s="371">
        <f t="shared" si="53"/>
        <v>911.6305221170162</v>
      </c>
      <c r="AH38" s="371">
        <f t="shared" si="53"/>
        <v>1003.7140363333232</v>
      </c>
      <c r="AI38" s="371">
        <f t="shared" si="53"/>
        <v>1242.5259029883271</v>
      </c>
      <c r="AJ38" s="371">
        <f t="shared" si="53"/>
        <v>1584.5200479552623</v>
      </c>
      <c r="AK38" s="371">
        <f t="shared" si="53"/>
        <v>1582.0720092508179</v>
      </c>
      <c r="AL38" s="122">
        <f t="shared" si="53"/>
        <v>1578.252315596666</v>
      </c>
      <c r="AM38" s="122">
        <f t="shared" si="53"/>
        <v>1361.9910760632981</v>
      </c>
      <c r="AN38" s="122">
        <f t="shared" si="53"/>
        <v>1185.1137106516212</v>
      </c>
      <c r="AO38" s="122">
        <f t="shared" si="53"/>
        <v>1188.4425185216867</v>
      </c>
      <c r="AP38" s="122">
        <f t="shared" si="53"/>
        <v>1187.5394121353779</v>
      </c>
      <c r="AQ38" s="122">
        <f t="shared" si="53"/>
        <v>1186.8244007296023</v>
      </c>
      <c r="AR38" s="122">
        <f t="shared" si="53"/>
        <v>1186.5415480419958</v>
      </c>
      <c r="AS38" s="122">
        <f t="shared" si="53"/>
        <v>1186.8923180160568</v>
      </c>
      <c r="AT38" s="122">
        <f t="shared" si="53"/>
        <v>1187.248039488944</v>
      </c>
      <c r="AU38" s="122">
        <f t="shared" si="53"/>
        <v>1187.0091436823952</v>
      </c>
      <c r="AV38" s="122">
        <f t="shared" si="53"/>
        <v>1186.9030899917987</v>
      </c>
      <c r="AW38" s="122">
        <f t="shared" si="53"/>
        <v>1186.9188278442377</v>
      </c>
      <c r="AX38" s="122">
        <f t="shared" si="53"/>
        <v>1186.9942838046866</v>
      </c>
      <c r="AY38" s="122">
        <f t="shared" si="53"/>
        <v>1187.0146769624125</v>
      </c>
      <c r="AZ38" s="122">
        <f t="shared" si="53"/>
        <v>1186.9680044571062</v>
      </c>
      <c r="BA38" s="122">
        <f t="shared" si="53"/>
        <v>1186.9597766120487</v>
      </c>
      <c r="BB38" s="122">
        <f t="shared" si="53"/>
        <v>1186.9711139360984</v>
      </c>
      <c r="BC38" s="122">
        <f t="shared" si="53"/>
        <v>1186.9815711544704</v>
      </c>
      <c r="BD38" s="122">
        <f t="shared" si="53"/>
        <v>1186.979028624427</v>
      </c>
      <c r="BE38" s="122">
        <f t="shared" si="53"/>
        <v>1186.9718989568303</v>
      </c>
      <c r="BF38" s="122">
        <f t="shared" si="53"/>
        <v>1186.9726778567751</v>
      </c>
      <c r="BG38" s="122">
        <f t="shared" si="53"/>
        <v>1186.9728361627115</v>
      </c>
      <c r="BH38" s="123"/>
      <c r="BI38" s="111"/>
      <c r="CA38" s="128"/>
    </row>
    <row r="39" spans="1:79">
      <c r="A39" s="111" t="s">
        <v>91</v>
      </c>
      <c r="B39" s="120">
        <f>B349</f>
        <v>0</v>
      </c>
      <c r="C39" s="120">
        <f t="shared" ref="C39:AD39" si="54">C349</f>
        <v>0</v>
      </c>
      <c r="D39" s="120">
        <f t="shared" si="54"/>
        <v>0</v>
      </c>
      <c r="E39" s="120">
        <f t="shared" si="54"/>
        <v>0</v>
      </c>
      <c r="F39" s="120">
        <f t="shared" si="54"/>
        <v>0</v>
      </c>
      <c r="G39" s="120">
        <f t="shared" si="54"/>
        <v>0</v>
      </c>
      <c r="H39" s="120">
        <f t="shared" si="54"/>
        <v>0</v>
      </c>
      <c r="I39" s="120">
        <f t="shared" si="54"/>
        <v>0</v>
      </c>
      <c r="J39" s="120">
        <f t="shared" si="54"/>
        <v>0</v>
      </c>
      <c r="K39" s="120">
        <f t="shared" si="54"/>
        <v>0</v>
      </c>
      <c r="L39" s="120">
        <f t="shared" si="54"/>
        <v>0</v>
      </c>
      <c r="M39" s="120">
        <f t="shared" si="54"/>
        <v>0</v>
      </c>
      <c r="N39" s="120">
        <f t="shared" si="54"/>
        <v>0</v>
      </c>
      <c r="O39" s="120">
        <f t="shared" si="54"/>
        <v>0</v>
      </c>
      <c r="P39" s="120">
        <f t="shared" si="54"/>
        <v>0</v>
      </c>
      <c r="Q39" s="120">
        <f t="shared" si="54"/>
        <v>0</v>
      </c>
      <c r="R39" s="120">
        <f t="shared" si="54"/>
        <v>0</v>
      </c>
      <c r="S39" s="120">
        <f t="shared" si="54"/>
        <v>0</v>
      </c>
      <c r="T39" s="120">
        <f t="shared" si="54"/>
        <v>0</v>
      </c>
      <c r="U39" s="120">
        <f t="shared" si="54"/>
        <v>0</v>
      </c>
      <c r="V39" s="120">
        <f t="shared" si="54"/>
        <v>0</v>
      </c>
      <c r="W39" s="120">
        <f t="shared" si="54"/>
        <v>0</v>
      </c>
      <c r="X39" s="120">
        <f t="shared" si="54"/>
        <v>0</v>
      </c>
      <c r="Y39" s="120">
        <f t="shared" si="54"/>
        <v>0</v>
      </c>
      <c r="Z39" s="120">
        <f t="shared" si="54"/>
        <v>0</v>
      </c>
      <c r="AA39" s="120">
        <f t="shared" si="54"/>
        <v>0</v>
      </c>
      <c r="AB39" s="120">
        <f t="shared" si="54"/>
        <v>0</v>
      </c>
      <c r="AC39" s="120">
        <f t="shared" si="54"/>
        <v>0</v>
      </c>
      <c r="AD39" s="120">
        <f t="shared" si="54"/>
        <v>0</v>
      </c>
      <c r="AE39" s="120">
        <f>AE349</f>
        <v>0</v>
      </c>
      <c r="AF39" s="120">
        <f>AF349</f>
        <v>0</v>
      </c>
      <c r="AG39" s="371">
        <f>AG349+AG365</f>
        <v>1.9649627010888937</v>
      </c>
      <c r="AH39" s="371">
        <f t="shared" ref="AH39:BG39" si="55">AH349+AH365</f>
        <v>417.78957740541443</v>
      </c>
      <c r="AI39" s="371">
        <f t="shared" si="55"/>
        <v>979.85233314264462</v>
      </c>
      <c r="AJ39" s="371">
        <f t="shared" si="55"/>
        <v>1290.0906744014874</v>
      </c>
      <c r="AK39" s="371">
        <f t="shared" si="55"/>
        <v>1405.0077021210463</v>
      </c>
      <c r="AL39" s="122">
        <f t="shared" si="55"/>
        <v>1434.1455030876305</v>
      </c>
      <c r="AM39" s="122">
        <f t="shared" si="55"/>
        <v>1498.2670638681948</v>
      </c>
      <c r="AN39" s="122">
        <f t="shared" si="55"/>
        <v>1536.4329748617924</v>
      </c>
      <c r="AO39" s="122">
        <f t="shared" si="55"/>
        <v>1568.7794827201667</v>
      </c>
      <c r="AP39" s="122">
        <f t="shared" si="55"/>
        <v>1603.8506921279129</v>
      </c>
      <c r="AQ39" s="122">
        <f t="shared" si="55"/>
        <v>1628.6379777623449</v>
      </c>
      <c r="AR39" s="122">
        <f t="shared" si="55"/>
        <v>1645.8663054993428</v>
      </c>
      <c r="AS39" s="122">
        <f t="shared" si="55"/>
        <v>1651.6025293444895</v>
      </c>
      <c r="AT39" s="122">
        <f t="shared" si="55"/>
        <v>1651.6663089936631</v>
      </c>
      <c r="AU39" s="122">
        <f t="shared" si="55"/>
        <v>1651.5741119965744</v>
      </c>
      <c r="AV39" s="122">
        <f t="shared" si="55"/>
        <v>1651.6143167782427</v>
      </c>
      <c r="AW39" s="122">
        <f t="shared" si="55"/>
        <v>1651.6182459228269</v>
      </c>
      <c r="AX39" s="122">
        <f t="shared" si="55"/>
        <v>1651.6022248992144</v>
      </c>
      <c r="AY39" s="122">
        <f t="shared" si="55"/>
        <v>1654.7130492696408</v>
      </c>
      <c r="AZ39" s="122">
        <f t="shared" si="55"/>
        <v>1657.3613242612601</v>
      </c>
      <c r="BA39" s="122">
        <f t="shared" si="55"/>
        <v>1657.3587956976394</v>
      </c>
      <c r="BB39" s="122">
        <f t="shared" si="55"/>
        <v>1657.3607848769509</v>
      </c>
      <c r="BC39" s="122">
        <f t="shared" si="55"/>
        <v>1657.3603016119498</v>
      </c>
      <c r="BD39" s="122">
        <f t="shared" si="55"/>
        <v>1657.3599607288465</v>
      </c>
      <c r="BE39" s="122">
        <f t="shared" si="55"/>
        <v>1657.3603490725825</v>
      </c>
      <c r="BF39" s="122">
        <f t="shared" si="55"/>
        <v>1657.3602038044594</v>
      </c>
      <c r="BG39" s="122">
        <f t="shared" si="55"/>
        <v>1657.3602117145649</v>
      </c>
      <c r="BH39" s="123"/>
      <c r="BI39" s="111"/>
      <c r="CA39" s="128"/>
    </row>
    <row r="40" spans="1:79">
      <c r="A40" s="111" t="s">
        <v>92</v>
      </c>
      <c r="B40" s="120">
        <f t="shared" ref="B40:AD40" si="56">B36-B37</f>
        <v>997.16651087398236</v>
      </c>
      <c r="C40" s="120">
        <f t="shared" si="56"/>
        <v>788.52694619836916</v>
      </c>
      <c r="D40" s="120">
        <f t="shared" si="56"/>
        <v>545.52900000000011</v>
      </c>
      <c r="E40" s="120">
        <f t="shared" si="56"/>
        <v>384.09600000000034</v>
      </c>
      <c r="F40" s="120">
        <f t="shared" si="56"/>
        <v>457.23199999999963</v>
      </c>
      <c r="G40" s="120">
        <f t="shared" si="56"/>
        <v>395.37400000000025</v>
      </c>
      <c r="H40" s="120">
        <f t="shared" si="56"/>
        <v>418.32300000000009</v>
      </c>
      <c r="I40" s="120">
        <f t="shared" si="56"/>
        <v>429.24299999999982</v>
      </c>
      <c r="J40" s="120">
        <f t="shared" si="56"/>
        <v>462.34421199999997</v>
      </c>
      <c r="K40" s="120">
        <f t="shared" si="56"/>
        <v>436.91370600000016</v>
      </c>
      <c r="L40" s="120">
        <f t="shared" si="56"/>
        <v>434.90384200000017</v>
      </c>
      <c r="M40" s="120">
        <f t="shared" si="56"/>
        <v>381.12889399999995</v>
      </c>
      <c r="N40" s="120">
        <f t="shared" si="56"/>
        <v>448.65094199999999</v>
      </c>
      <c r="O40" s="120">
        <f t="shared" si="56"/>
        <v>427.14617799999996</v>
      </c>
      <c r="P40" s="120">
        <f t="shared" si="56"/>
        <v>485.738607</v>
      </c>
      <c r="Q40" s="120">
        <f t="shared" si="56"/>
        <v>443.2626700000003</v>
      </c>
      <c r="R40" s="120">
        <f t="shared" si="56"/>
        <v>458.66299800000024</v>
      </c>
      <c r="S40" s="120">
        <f t="shared" si="56"/>
        <v>460.70358900000019</v>
      </c>
      <c r="T40" s="120">
        <f t="shared" si="56"/>
        <v>573.57397599999967</v>
      </c>
      <c r="U40" s="120">
        <f t="shared" si="56"/>
        <v>535.85930361238729</v>
      </c>
      <c r="V40" s="120">
        <f t="shared" si="56"/>
        <v>672.73423844463127</v>
      </c>
      <c r="W40" s="120">
        <f t="shared" si="56"/>
        <v>623.07944961196461</v>
      </c>
      <c r="X40" s="120">
        <f t="shared" si="56"/>
        <v>671.76375959664324</v>
      </c>
      <c r="Y40" s="120">
        <f t="shared" si="56"/>
        <v>729.18575518808871</v>
      </c>
      <c r="Z40" s="120">
        <f t="shared" si="56"/>
        <v>759.92276964262589</v>
      </c>
      <c r="AA40" s="120">
        <f t="shared" si="56"/>
        <v>710.83334805593188</v>
      </c>
      <c r="AB40" s="120">
        <f t="shared" si="56"/>
        <v>747.90357863767144</v>
      </c>
      <c r="AC40" s="120">
        <f t="shared" si="56"/>
        <v>759.12369847917012</v>
      </c>
      <c r="AD40" s="120">
        <f t="shared" si="56"/>
        <v>759.11587381547452</v>
      </c>
      <c r="AE40" s="120">
        <f>AE36-AE37</f>
        <v>805.29507898564339</v>
      </c>
      <c r="AF40" s="120">
        <f>AF36-AF37</f>
        <v>733.65970322923715</v>
      </c>
      <c r="AG40" s="371">
        <f t="shared" ref="AG40:BG40" si="57">AG36-AG37</f>
        <v>374.87904793659322</v>
      </c>
      <c r="AH40" s="371">
        <f t="shared" si="57"/>
        <v>791.46753328199361</v>
      </c>
      <c r="AI40" s="371">
        <f t="shared" si="57"/>
        <v>1619.6630895882417</v>
      </c>
      <c r="AJ40" s="371">
        <f t="shared" si="57"/>
        <v>1940.4253360103748</v>
      </c>
      <c r="AK40" s="371">
        <f t="shared" si="57"/>
        <v>1941.3631108332484</v>
      </c>
      <c r="AL40" s="122">
        <f t="shared" si="57"/>
        <v>2036.2136262880367</v>
      </c>
      <c r="AM40" s="122">
        <f t="shared" si="57"/>
        <v>1695.8933158463196</v>
      </c>
      <c r="AN40" s="122">
        <f t="shared" si="57"/>
        <v>1432.7854245245062</v>
      </c>
      <c r="AO40" s="122">
        <f t="shared" si="57"/>
        <v>1395.6816175277004</v>
      </c>
      <c r="AP40" s="122">
        <f t="shared" si="57"/>
        <v>1474.3175550113706</v>
      </c>
      <c r="AQ40" s="122">
        <f t="shared" si="57"/>
        <v>1432.7191075430392</v>
      </c>
      <c r="AR40" s="122">
        <f t="shared" si="57"/>
        <v>1527.5019591549276</v>
      </c>
      <c r="AS40" s="122">
        <f t="shared" si="57"/>
        <v>1622.1149295132705</v>
      </c>
      <c r="AT40" s="122">
        <f t="shared" si="57"/>
        <v>1598.8939576264693</v>
      </c>
      <c r="AU40" s="122">
        <f t="shared" si="57"/>
        <v>1703.1502854726077</v>
      </c>
      <c r="AV40" s="122">
        <f t="shared" si="57"/>
        <v>1824.6385137188513</v>
      </c>
      <c r="AW40" s="122">
        <f t="shared" si="57"/>
        <v>1958.0221846872237</v>
      </c>
      <c r="AX40" s="122">
        <f t="shared" si="57"/>
        <v>2088.0204226615929</v>
      </c>
      <c r="AY40" s="122">
        <f t="shared" si="57"/>
        <v>2244.6545125310327</v>
      </c>
      <c r="AZ40" s="122">
        <f t="shared" si="57"/>
        <v>2608.7668376119104</v>
      </c>
      <c r="BA40" s="122">
        <f t="shared" si="57"/>
        <v>2653.2522899664968</v>
      </c>
      <c r="BB40" s="122">
        <f t="shared" si="57"/>
        <v>2915.75362973656</v>
      </c>
      <c r="BC40" s="122">
        <f t="shared" si="57"/>
        <v>2934.0469487310156</v>
      </c>
      <c r="BD40" s="122">
        <f t="shared" si="57"/>
        <v>3165.2171650120408</v>
      </c>
      <c r="BE40" s="122">
        <f t="shared" si="57"/>
        <v>3413.539682176955</v>
      </c>
      <c r="BF40" s="122">
        <f t="shared" si="57"/>
        <v>3440.1558674724738</v>
      </c>
      <c r="BG40" s="122">
        <f t="shared" si="57"/>
        <v>3704.9442502596512</v>
      </c>
      <c r="BH40" s="123"/>
      <c r="BI40" s="111"/>
      <c r="CA40" s="128"/>
    </row>
    <row r="41" spans="1:79" hidden="1">
      <c r="A41" s="111" t="s">
        <v>93</v>
      </c>
      <c r="B41" s="120">
        <v>452</v>
      </c>
      <c r="C41" s="120">
        <v>501</v>
      </c>
      <c r="D41" s="120">
        <v>653</v>
      </c>
      <c r="E41" s="120">
        <v>626</v>
      </c>
      <c r="F41" s="120">
        <v>488</v>
      </c>
      <c r="G41" s="120">
        <v>561</v>
      </c>
      <c r="H41" s="120">
        <v>497</v>
      </c>
      <c r="I41" s="120">
        <v>507</v>
      </c>
      <c r="J41" s="120">
        <v>533</v>
      </c>
      <c r="K41" s="120">
        <v>505</v>
      </c>
      <c r="L41" s="120">
        <v>437</v>
      </c>
      <c r="M41" s="120">
        <v>435</v>
      </c>
      <c r="N41" s="120">
        <v>379</v>
      </c>
      <c r="O41" s="120">
        <v>443</v>
      </c>
      <c r="P41" s="120">
        <v>416</v>
      </c>
      <c r="Q41" s="120">
        <v>369</v>
      </c>
      <c r="R41" s="120">
        <v>414</v>
      </c>
      <c r="S41" s="120">
        <v>447</v>
      </c>
      <c r="T41" s="120">
        <v>478</v>
      </c>
      <c r="U41" s="120">
        <v>495</v>
      </c>
      <c r="V41" s="120">
        <v>525</v>
      </c>
      <c r="W41" s="120">
        <v>560</v>
      </c>
      <c r="X41" s="120">
        <v>578</v>
      </c>
      <c r="Y41" s="120">
        <v>617</v>
      </c>
      <c r="Z41" s="120">
        <v>639</v>
      </c>
      <c r="AA41" s="120">
        <v>655</v>
      </c>
      <c r="AB41" s="120">
        <v>670</v>
      </c>
      <c r="AC41" s="120">
        <v>680</v>
      </c>
      <c r="AD41" s="120">
        <v>690</v>
      </c>
      <c r="AE41" s="120">
        <v>715</v>
      </c>
      <c r="AF41" s="120">
        <v>716</v>
      </c>
      <c r="AG41" s="371">
        <f>(AVERAGE(AA41:AE41)*'[2]Canadian GDP'!$C$8)+AF41</f>
        <v>726.2299999999999</v>
      </c>
      <c r="AH41" s="371">
        <f>(AVERAGE(AB41:AF41)*'[2]Canadian GDP'!$C$9)+AG41</f>
        <v>736.99620357872209</v>
      </c>
      <c r="AI41" s="371">
        <f>(AVERAGE(AC41:AG41)*'[2]Canadian GDP'!$C$10)+AH41</f>
        <v>747.80838658736036</v>
      </c>
      <c r="AJ41" s="371">
        <f>(AVERAGE(AD41:AH41)*'[2]Canadian GDP'!$C$11)+AI41</f>
        <v>758.66668240701415</v>
      </c>
      <c r="AK41" s="371">
        <f>(AVERAGE(AE41:AI41)*'[2]Canadian GDP'!$C$12)+AJ41</f>
        <v>769.5641558848796</v>
      </c>
      <c r="AL41" s="122">
        <f>(AVERAGE(AF41:AJ41)*'[2]Canadian GDP'!$C$13)+AK41</f>
        <v>780.45546809926452</v>
      </c>
      <c r="AM41" s="122">
        <f>(AVERAGE(AG41:AK41)*'[2]Canadian GDP'!$C$14)+AL41</f>
        <v>791.37563228095496</v>
      </c>
      <c r="AN41" s="122">
        <f>(AVERAGE(AH41:AL41)*'[2]Canadian GDP'!$C$15)+AM41</f>
        <v>802.32473415678373</v>
      </c>
      <c r="AO41" s="122">
        <f>(AVERAGE(AI41:AM41)*'[2]Canadian GDP'!$C$16)+AN41</f>
        <v>813.29173264013457</v>
      </c>
      <c r="AP41" s="122">
        <f>(AVERAGE(AJ41:AN41)*'[2]Canadian GDP'!$C$17)+AO41</f>
        <v>824.26641078293426</v>
      </c>
      <c r="AQ41" s="122">
        <f>(AVERAGE(AK41:AO41)*'[2]Canadian GDP'!$C$18)+AP41</f>
        <v>835.24897474823695</v>
      </c>
      <c r="AR41" s="122">
        <f>(AVERAGE(AL41:AP41)*'[2]Canadian GDP'!$C$19)+AQ41</f>
        <v>846.25561282129411</v>
      </c>
      <c r="AS41" s="122">
        <f>(AVERAGE(AM41:AQ41)*'[2]Canadian GDP'!$C$19)+AR41</f>
        <v>857.41258371961055</v>
      </c>
      <c r="AT41" s="122">
        <f>(AVERAGE(AN41:AR41)*'[2]Canadian GDP'!$C$19)+AS41</f>
        <v>868.72012469510162</v>
      </c>
      <c r="AU41" s="122">
        <f>(AVERAGE(AO41:AS41)*'[2]Canadian GDP'!$C$19)+AT41</f>
        <v>880.17880606237838</v>
      </c>
      <c r="AV41" s="122">
        <f>(AVERAGE(AP41:AT41)*'[2]Canadian GDP'!$C$19)+AU41</f>
        <v>891.7895621422773</v>
      </c>
      <c r="AW41" s="122">
        <f>(AVERAGE(AQ41:AU41)*'[2]Canadian GDP'!$C$19)+AV41</f>
        <v>903.55372085806187</v>
      </c>
      <c r="AX41" s="122">
        <f>(AVERAGE(AR41:AV41)*'[2]Canadian GDP'!$C$19)+AW41</f>
        <v>915.47300573321456</v>
      </c>
      <c r="AY41" s="122">
        <f>(AVERAGE(AS41:AW41)*'[2]Canadian GDP'!$C$19)+AX41</f>
        <v>927.54949512017856</v>
      </c>
      <c r="AZ41" s="122">
        <f>(AVERAGE(AT41:AX41)*'[2]Canadian GDP'!$C$19)+AY41</f>
        <v>939.78528052250738</v>
      </c>
      <c r="BA41" s="122">
        <f>(AVERAGE(AU41:AY41)*'[2]Canadian GDP'!$C$19)+AZ41</f>
        <v>952.18247164615434</v>
      </c>
      <c r="BB41" s="122">
        <f>(AVERAGE(AV41:AZ41)*'[2]Canadian GDP'!$C$19)+BA41</f>
        <v>964.74320057304396</v>
      </c>
      <c r="BC41" s="122">
        <f>(AVERAGE(AW41:BA41)*'[2]Canadian GDP'!$C$19)+BB41</f>
        <v>977.469624985888</v>
      </c>
      <c r="BD41" s="122">
        <f>(AVERAGE(AX41:BB41)*'[2]Canadian GDP'!$C$19)+BC41</f>
        <v>990.36393037449488</v>
      </c>
      <c r="BE41" s="122">
        <f>(AVERAGE(AY41:BC41)*'[2]Canadian GDP'!$C$19)+BD41</f>
        <v>1003.42833122694</v>
      </c>
      <c r="BF41" s="122">
        <f>(AVERAGE(AZ41:BD41)*'[2]Canadian GDP'!$C$19)+BE41</f>
        <v>1016.6650713235102</v>
      </c>
      <c r="BG41" s="122">
        <f>(AVERAGE(BA41:BE41)*'[2]Canadian GDP'!$C$19)+BF41</f>
        <v>1030.0764240741273</v>
      </c>
      <c r="BH41" s="123"/>
      <c r="BI41" s="111"/>
      <c r="BL41" s="112" t="s">
        <v>94</v>
      </c>
      <c r="CA41" s="128"/>
    </row>
    <row r="42" spans="1:79" hidden="1">
      <c r="A42" s="111" t="s">
        <v>95</v>
      </c>
      <c r="B42" s="120">
        <f>B40-B41</f>
        <v>545.16651087398236</v>
      </c>
      <c r="C42" s="120">
        <f t="shared" ref="C42:BG42" si="58">C40-C41</f>
        <v>287.52694619836916</v>
      </c>
      <c r="D42" s="120">
        <f t="shared" si="58"/>
        <v>-107.47099999999989</v>
      </c>
      <c r="E42" s="120">
        <f t="shared" si="58"/>
        <v>-241.90399999999966</v>
      </c>
      <c r="F42" s="120">
        <f t="shared" si="58"/>
        <v>-30.76800000000037</v>
      </c>
      <c r="G42" s="120">
        <f t="shared" si="58"/>
        <v>-165.62599999999975</v>
      </c>
      <c r="H42" s="120">
        <f t="shared" si="58"/>
        <v>-78.676999999999907</v>
      </c>
      <c r="I42" s="120">
        <f t="shared" si="58"/>
        <v>-77.757000000000176</v>
      </c>
      <c r="J42" s="120">
        <f t="shared" si="58"/>
        <v>-70.65578800000003</v>
      </c>
      <c r="K42" s="120">
        <f t="shared" si="58"/>
        <v>-68.086293999999839</v>
      </c>
      <c r="L42" s="120">
        <f t="shared" si="58"/>
        <v>-2.0961579999998321</v>
      </c>
      <c r="M42" s="120">
        <f t="shared" si="58"/>
        <v>-53.871106000000054</v>
      </c>
      <c r="N42" s="120">
        <f t="shared" si="58"/>
        <v>69.650941999999986</v>
      </c>
      <c r="O42" s="120">
        <f t="shared" si="58"/>
        <v>-15.853822000000036</v>
      </c>
      <c r="P42" s="120">
        <f t="shared" si="58"/>
        <v>69.738607000000002</v>
      </c>
      <c r="Q42" s="120">
        <f t="shared" si="58"/>
        <v>74.262670000000298</v>
      </c>
      <c r="R42" s="120">
        <f t="shared" si="58"/>
        <v>44.662998000000243</v>
      </c>
      <c r="S42" s="120">
        <f t="shared" si="58"/>
        <v>13.703589000000193</v>
      </c>
      <c r="T42" s="120">
        <f t="shared" si="58"/>
        <v>95.573975999999675</v>
      </c>
      <c r="U42" s="120">
        <f t="shared" si="58"/>
        <v>40.859303612387293</v>
      </c>
      <c r="V42" s="120">
        <f t="shared" si="58"/>
        <v>147.73423844463127</v>
      </c>
      <c r="W42" s="120">
        <f t="shared" si="58"/>
        <v>63.079449611964606</v>
      </c>
      <c r="X42" s="120">
        <f t="shared" si="58"/>
        <v>93.76375959664324</v>
      </c>
      <c r="Y42" s="120">
        <f t="shared" si="58"/>
        <v>112.18575518808871</v>
      </c>
      <c r="Z42" s="120">
        <f t="shared" si="58"/>
        <v>120.92276964262589</v>
      </c>
      <c r="AA42" s="120">
        <f t="shared" si="58"/>
        <v>55.833348055931879</v>
      </c>
      <c r="AB42" s="120">
        <f t="shared" si="58"/>
        <v>77.903578637671444</v>
      </c>
      <c r="AC42" s="120">
        <f t="shared" si="58"/>
        <v>79.123698479170116</v>
      </c>
      <c r="AD42" s="120">
        <f t="shared" si="58"/>
        <v>69.115873815474515</v>
      </c>
      <c r="AE42" s="120">
        <f t="shared" si="58"/>
        <v>90.295078985643386</v>
      </c>
      <c r="AF42" s="120">
        <f t="shared" si="58"/>
        <v>17.659703229237152</v>
      </c>
      <c r="AG42" s="371">
        <f t="shared" si="58"/>
        <v>-351.35095206340668</v>
      </c>
      <c r="AH42" s="371">
        <f t="shared" si="58"/>
        <v>54.471329703271522</v>
      </c>
      <c r="AI42" s="371">
        <f t="shared" si="58"/>
        <v>871.85470300088139</v>
      </c>
      <c r="AJ42" s="371">
        <f t="shared" si="58"/>
        <v>1181.7586536033607</v>
      </c>
      <c r="AK42" s="371">
        <f t="shared" si="58"/>
        <v>1171.7989549483686</v>
      </c>
      <c r="AL42" s="122">
        <f t="shared" si="58"/>
        <v>1255.7581581887721</v>
      </c>
      <c r="AM42" s="122">
        <f t="shared" si="58"/>
        <v>904.51768356536468</v>
      </c>
      <c r="AN42" s="122">
        <f t="shared" si="58"/>
        <v>630.46069036772246</v>
      </c>
      <c r="AO42" s="122">
        <f t="shared" si="58"/>
        <v>582.38988488756581</v>
      </c>
      <c r="AP42" s="122">
        <f t="shared" si="58"/>
        <v>650.05114422843633</v>
      </c>
      <c r="AQ42" s="122">
        <f t="shared" si="58"/>
        <v>597.47013279480223</v>
      </c>
      <c r="AR42" s="122">
        <f t="shared" si="58"/>
        <v>681.24634633363348</v>
      </c>
      <c r="AS42" s="122">
        <f t="shared" si="58"/>
        <v>764.7023457936599</v>
      </c>
      <c r="AT42" s="122">
        <f t="shared" si="58"/>
        <v>730.17383293136766</v>
      </c>
      <c r="AU42" s="122">
        <f t="shared" si="58"/>
        <v>822.97147941022934</v>
      </c>
      <c r="AV42" s="122">
        <f t="shared" si="58"/>
        <v>932.848951576574</v>
      </c>
      <c r="AW42" s="122">
        <f t="shared" si="58"/>
        <v>1054.4684638291619</v>
      </c>
      <c r="AX42" s="122">
        <f t="shared" si="58"/>
        <v>1172.5474169283784</v>
      </c>
      <c r="AY42" s="122">
        <f t="shared" si="58"/>
        <v>1317.1050174108541</v>
      </c>
      <c r="AZ42" s="122">
        <f t="shared" si="58"/>
        <v>1668.9815570894029</v>
      </c>
      <c r="BA42" s="122">
        <f t="shared" si="58"/>
        <v>1701.0698183203426</v>
      </c>
      <c r="BB42" s="122">
        <f t="shared" si="58"/>
        <v>1951.0104291635162</v>
      </c>
      <c r="BC42" s="122">
        <f t="shared" si="58"/>
        <v>1956.5773237451276</v>
      </c>
      <c r="BD42" s="122">
        <f t="shared" si="58"/>
        <v>2174.8532346375459</v>
      </c>
      <c r="BE42" s="122">
        <f t="shared" si="58"/>
        <v>2410.1113509500151</v>
      </c>
      <c r="BF42" s="122">
        <f t="shared" si="58"/>
        <v>2423.4907961489635</v>
      </c>
      <c r="BG42" s="122">
        <f t="shared" si="58"/>
        <v>2674.8678261855239</v>
      </c>
      <c r="BH42" s="123"/>
      <c r="BI42" s="111"/>
      <c r="CA42" s="128"/>
    </row>
    <row r="43" spans="1:79">
      <c r="A43" s="111" t="s">
        <v>39</v>
      </c>
      <c r="B43" s="120">
        <f>B285</f>
        <v>0</v>
      </c>
      <c r="C43" s="120">
        <f t="shared" ref="C43:AF43" si="59">C285</f>
        <v>287.65300000000002</v>
      </c>
      <c r="D43" s="120">
        <f t="shared" si="59"/>
        <v>633.65899999999999</v>
      </c>
      <c r="E43" s="120">
        <f t="shared" si="59"/>
        <v>798.72899999999993</v>
      </c>
      <c r="F43" s="120">
        <f t="shared" si="59"/>
        <v>997.42300000000012</v>
      </c>
      <c r="G43" s="120">
        <f t="shared" si="59"/>
        <v>889.07099999999991</v>
      </c>
      <c r="H43" s="120">
        <f t="shared" si="59"/>
        <v>861.13599999999997</v>
      </c>
      <c r="I43" s="120">
        <f t="shared" si="59"/>
        <v>842.52200000000005</v>
      </c>
      <c r="J43" s="120">
        <f t="shared" si="59"/>
        <v>582.07378599999993</v>
      </c>
      <c r="K43" s="120">
        <f t="shared" si="59"/>
        <v>528.58196499999997</v>
      </c>
      <c r="L43" s="120">
        <f t="shared" si="59"/>
        <v>982.58819100000005</v>
      </c>
      <c r="M43" s="120">
        <f t="shared" si="59"/>
        <v>971.1179259999999</v>
      </c>
      <c r="N43" s="120">
        <f t="shared" si="59"/>
        <v>1093.053394</v>
      </c>
      <c r="O43" s="120">
        <f t="shared" si="59"/>
        <v>1254.8637410000001</v>
      </c>
      <c r="P43" s="120">
        <f t="shared" si="59"/>
        <v>1274.9331359999999</v>
      </c>
      <c r="Q43" s="120">
        <f t="shared" si="59"/>
        <v>1527.5563529999999</v>
      </c>
      <c r="R43" s="120">
        <f t="shared" si="59"/>
        <v>1804.9482939999998</v>
      </c>
      <c r="S43" s="120">
        <f t="shared" si="59"/>
        <v>2420.2453</v>
      </c>
      <c r="T43" s="120">
        <f t="shared" si="59"/>
        <v>2676.5215680000001</v>
      </c>
      <c r="U43" s="120">
        <f t="shared" si="59"/>
        <v>2515.8095739999999</v>
      </c>
      <c r="V43" s="120">
        <f t="shared" si="59"/>
        <v>2348.4109050000002</v>
      </c>
      <c r="W43" s="120">
        <f t="shared" si="59"/>
        <v>2409.358733</v>
      </c>
      <c r="X43" s="120">
        <f t="shared" si="59"/>
        <v>2767.476482</v>
      </c>
      <c r="Y43" s="120">
        <f t="shared" si="59"/>
        <v>3105.3654540000002</v>
      </c>
      <c r="Z43" s="120">
        <f t="shared" si="59"/>
        <v>3170.2197150000002</v>
      </c>
      <c r="AA43" s="120">
        <f t="shared" si="59"/>
        <v>3151.2944619999994</v>
      </c>
      <c r="AB43" s="120">
        <f t="shared" si="59"/>
        <v>3429.466547</v>
      </c>
      <c r="AC43" s="120">
        <f t="shared" si="59"/>
        <v>3447.5626150000003</v>
      </c>
      <c r="AD43" s="120">
        <f t="shared" si="59"/>
        <v>2559.7738530000001</v>
      </c>
      <c r="AE43" s="120">
        <f t="shared" si="59"/>
        <v>2931.6129999999998</v>
      </c>
      <c r="AF43" s="120">
        <f t="shared" si="59"/>
        <v>3344.1324699999996</v>
      </c>
      <c r="AG43" s="371">
        <f>3275-200-200+1000-175</f>
        <v>3700</v>
      </c>
      <c r="AH43" s="371">
        <v>3000</v>
      </c>
      <c r="AI43" s="371">
        <v>1500</v>
      </c>
      <c r="AJ43" s="371">
        <v>750</v>
      </c>
      <c r="AK43" s="371">
        <v>750</v>
      </c>
      <c r="AL43" s="122">
        <v>750</v>
      </c>
      <c r="AM43" s="122">
        <v>1350</v>
      </c>
      <c r="AN43" s="122">
        <v>1750</v>
      </c>
      <c r="AO43" s="122">
        <v>1750</v>
      </c>
      <c r="AP43" s="122">
        <v>1750</v>
      </c>
      <c r="AQ43" s="122">
        <v>2000</v>
      </c>
      <c r="AR43" s="122">
        <v>2100</v>
      </c>
      <c r="AS43" s="122">
        <v>2250</v>
      </c>
      <c r="AT43" s="122">
        <v>2500</v>
      </c>
      <c r="AU43" s="122">
        <v>2750</v>
      </c>
      <c r="AV43" s="122">
        <v>2750</v>
      </c>
      <c r="AW43" s="122">
        <v>2750</v>
      </c>
      <c r="AX43" s="122">
        <v>2750</v>
      </c>
      <c r="AY43" s="122">
        <v>2750</v>
      </c>
      <c r="AZ43" s="122">
        <v>2750</v>
      </c>
      <c r="BA43" s="122">
        <v>2750</v>
      </c>
      <c r="BB43" s="122">
        <v>2750</v>
      </c>
      <c r="BC43" s="122">
        <v>2750</v>
      </c>
      <c r="BD43" s="122">
        <v>2750</v>
      </c>
      <c r="BE43" s="122">
        <v>2750</v>
      </c>
      <c r="BF43" s="122">
        <v>2750</v>
      </c>
      <c r="BG43" s="122">
        <v>2750</v>
      </c>
      <c r="BH43" s="123"/>
      <c r="BI43" s="111">
        <f>AG43/AG35</f>
        <v>0.72527551878357421</v>
      </c>
      <c r="BL43" s="162" t="s">
        <v>96</v>
      </c>
      <c r="BM43" s="160"/>
      <c r="BX43" s="163">
        <v>3170</v>
      </c>
      <c r="BY43" s="163">
        <v>3155</v>
      </c>
      <c r="BZ43" s="163">
        <v>3450</v>
      </c>
      <c r="CA43" s="128">
        <f t="shared" si="43"/>
        <v>-20.533453000000009</v>
      </c>
    </row>
    <row r="44" spans="1:79">
      <c r="A44" s="133" t="s">
        <v>42</v>
      </c>
      <c r="B44" s="134">
        <f t="shared" ref="B44:BG44" si="60">B35-B45</f>
        <v>997.16651087398236</v>
      </c>
      <c r="C44" s="134">
        <f t="shared" si="60"/>
        <v>1076.1799461983692</v>
      </c>
      <c r="D44" s="134">
        <f t="shared" si="60"/>
        <v>1179.1880000000001</v>
      </c>
      <c r="E44" s="134">
        <f t="shared" si="60"/>
        <v>1182.8250000000003</v>
      </c>
      <c r="F44" s="134">
        <f t="shared" si="60"/>
        <v>1454.6549999999997</v>
      </c>
      <c r="G44" s="134">
        <f t="shared" si="60"/>
        <v>1284.4450000000002</v>
      </c>
      <c r="H44" s="134">
        <f t="shared" si="60"/>
        <v>1279.4590000000001</v>
      </c>
      <c r="I44" s="134">
        <f t="shared" si="60"/>
        <v>1271.7649999999999</v>
      </c>
      <c r="J44" s="134">
        <f t="shared" si="60"/>
        <v>1044.4179979999999</v>
      </c>
      <c r="K44" s="134">
        <f t="shared" si="60"/>
        <v>965.49567100000013</v>
      </c>
      <c r="L44" s="134">
        <f t="shared" si="60"/>
        <v>1417.4920330000002</v>
      </c>
      <c r="M44" s="134">
        <f t="shared" si="60"/>
        <v>1352.2468199999998</v>
      </c>
      <c r="N44" s="134">
        <f t="shared" si="60"/>
        <v>1541.704336</v>
      </c>
      <c r="O44" s="134">
        <f t="shared" si="60"/>
        <v>1682.0099190000001</v>
      </c>
      <c r="P44" s="134">
        <f t="shared" si="60"/>
        <v>1760.6717429999999</v>
      </c>
      <c r="Q44" s="134">
        <f t="shared" si="60"/>
        <v>1970.8190230000002</v>
      </c>
      <c r="R44" s="134">
        <f t="shared" si="60"/>
        <v>2263.611292</v>
      </c>
      <c r="S44" s="134">
        <f t="shared" si="60"/>
        <v>2880.9488890000002</v>
      </c>
      <c r="T44" s="134">
        <f t="shared" si="60"/>
        <v>3250.0955439999998</v>
      </c>
      <c r="U44" s="134">
        <f t="shared" si="60"/>
        <v>3071.26494</v>
      </c>
      <c r="V44" s="134">
        <f t="shared" si="60"/>
        <v>3121.853239</v>
      </c>
      <c r="W44" s="134">
        <f t="shared" si="60"/>
        <v>3222.6325400000001</v>
      </c>
      <c r="X44" s="134">
        <f t="shared" si="60"/>
        <v>3660.6505479999992</v>
      </c>
      <c r="Y44" s="134">
        <f t="shared" si="60"/>
        <v>4074.9558399999996</v>
      </c>
      <c r="Z44" s="134">
        <f t="shared" si="60"/>
        <v>4137.170360000001</v>
      </c>
      <c r="AA44" s="134">
        <f t="shared" si="60"/>
        <v>4066.4308120000005</v>
      </c>
      <c r="AB44" s="134">
        <f t="shared" si="60"/>
        <v>4475.7585870000012</v>
      </c>
      <c r="AC44" s="134">
        <f t="shared" si="60"/>
        <v>4517.3707380000005</v>
      </c>
      <c r="AD44" s="134">
        <f t="shared" si="60"/>
        <v>3620.107829</v>
      </c>
      <c r="AE44" s="134">
        <f>AE35-AE45</f>
        <v>4163.3760000000002</v>
      </c>
      <c r="AF44" s="134">
        <f>AF35-AF45</f>
        <v>4699.2653059999984</v>
      </c>
      <c r="AG44" s="375">
        <f t="shared" si="60"/>
        <v>4986.5095700536094</v>
      </c>
      <c r="AH44" s="375">
        <f t="shared" si="60"/>
        <v>5212.9711470207312</v>
      </c>
      <c r="AI44" s="375">
        <f t="shared" si="60"/>
        <v>5342.0413257192131</v>
      </c>
      <c r="AJ44" s="375">
        <f t="shared" si="60"/>
        <v>5565.0360583671245</v>
      </c>
      <c r="AK44" s="375">
        <f t="shared" si="60"/>
        <v>5678.4428222051129</v>
      </c>
      <c r="AL44" s="136">
        <f t="shared" si="60"/>
        <v>5798.6114449723336</v>
      </c>
      <c r="AM44" s="136">
        <f t="shared" si="60"/>
        <v>5906.1514557778128</v>
      </c>
      <c r="AN44" s="136">
        <f t="shared" si="60"/>
        <v>5904.3321100379198</v>
      </c>
      <c r="AO44" s="136">
        <f t="shared" si="60"/>
        <v>5902.9036187695538</v>
      </c>
      <c r="AP44" s="136">
        <f t="shared" si="60"/>
        <v>6015.7076592746616</v>
      </c>
      <c r="AQ44" s="136">
        <f t="shared" si="60"/>
        <v>6248.1814860349859</v>
      </c>
      <c r="AR44" s="136">
        <f t="shared" si="60"/>
        <v>6459.9098126962663</v>
      </c>
      <c r="AS44" s="136">
        <f t="shared" si="60"/>
        <v>6710.6097768738173</v>
      </c>
      <c r="AT44" s="136">
        <f t="shared" si="60"/>
        <v>6937.8083061090765</v>
      </c>
      <c r="AU44" s="136">
        <f t="shared" si="60"/>
        <v>7291.7335411515778</v>
      </c>
      <c r="AV44" s="136">
        <f t="shared" si="60"/>
        <v>7413.1559204888927</v>
      </c>
      <c r="AW44" s="136">
        <f t="shared" si="60"/>
        <v>7546.5592584542883</v>
      </c>
      <c r="AX44" s="136">
        <f t="shared" si="60"/>
        <v>7676.6169313654937</v>
      </c>
      <c r="AY44" s="136">
        <f t="shared" si="60"/>
        <v>7836.3822387630862</v>
      </c>
      <c r="AZ44" s="136">
        <f t="shared" si="60"/>
        <v>8203.0961663302769</v>
      </c>
      <c r="BA44" s="136">
        <f t="shared" si="60"/>
        <v>8247.5708622761849</v>
      </c>
      <c r="BB44" s="136">
        <f t="shared" si="60"/>
        <v>8510.0855285496091</v>
      </c>
      <c r="BC44" s="136">
        <f t="shared" si="60"/>
        <v>8528.3888214974359</v>
      </c>
      <c r="BD44" s="136">
        <f t="shared" si="60"/>
        <v>8759.5561543653148</v>
      </c>
      <c r="BE44" s="136">
        <f t="shared" si="60"/>
        <v>9007.8719302063673</v>
      </c>
      <c r="BF44" s="136">
        <f t="shared" si="60"/>
        <v>9034.4887491337086</v>
      </c>
      <c r="BG44" s="136">
        <f t="shared" si="60"/>
        <v>9299.2772981369271</v>
      </c>
      <c r="BH44" s="123"/>
      <c r="BI44" s="111"/>
      <c r="BL44" s="160"/>
      <c r="BM44" s="160"/>
      <c r="BX44" s="164">
        <f>BX43+BX36</f>
        <v>4140</v>
      </c>
      <c r="BY44" s="164">
        <f>BY43+BY36</f>
        <v>4135</v>
      </c>
      <c r="BZ44" s="164">
        <f>BZ43+BZ36</f>
        <v>4445</v>
      </c>
      <c r="CA44" s="128">
        <f t="shared" si="43"/>
        <v>30.758587000001171</v>
      </c>
    </row>
    <row r="45" spans="1:79" ht="12" thickBot="1">
      <c r="A45" s="111" t="s">
        <v>80</v>
      </c>
      <c r="B45" s="120">
        <v>29</v>
      </c>
      <c r="C45" s="120">
        <v>18</v>
      </c>
      <c r="D45" s="120">
        <v>29</v>
      </c>
      <c r="E45" s="120">
        <v>35</v>
      </c>
      <c r="F45" s="120">
        <v>20</v>
      </c>
      <c r="G45" s="120">
        <v>28</v>
      </c>
      <c r="H45" s="120">
        <v>93</v>
      </c>
      <c r="I45" s="120">
        <v>143</v>
      </c>
      <c r="J45" s="120">
        <v>103</v>
      </c>
      <c r="K45" s="120">
        <v>90</v>
      </c>
      <c r="L45" s="120">
        <v>106</v>
      </c>
      <c r="M45" s="120">
        <v>68</v>
      </c>
      <c r="N45" s="120">
        <v>34</v>
      </c>
      <c r="O45" s="120">
        <v>39.4</v>
      </c>
      <c r="P45" s="120">
        <v>53</v>
      </c>
      <c r="Q45" s="120">
        <v>31</v>
      </c>
      <c r="R45" s="120">
        <v>71</v>
      </c>
      <c r="S45" s="120">
        <v>82</v>
      </c>
      <c r="T45" s="120">
        <v>51</v>
      </c>
      <c r="U45" s="120">
        <v>66.7</v>
      </c>
      <c r="V45" s="120">
        <v>68.5</v>
      </c>
      <c r="W45" s="120">
        <v>79.5</v>
      </c>
      <c r="X45" s="120">
        <v>80.8</v>
      </c>
      <c r="Y45" s="120">
        <v>77.8</v>
      </c>
      <c r="Z45" s="120">
        <v>97.7</v>
      </c>
      <c r="AA45" s="120">
        <v>95.3</v>
      </c>
      <c r="AB45" s="120">
        <v>73.05</v>
      </c>
      <c r="AC45" s="120">
        <v>103.19</v>
      </c>
      <c r="AD45" s="120">
        <v>73.674000000000007</v>
      </c>
      <c r="AE45" s="120">
        <v>84.98</v>
      </c>
      <c r="AF45" s="120">
        <v>109.384</v>
      </c>
      <c r="AG45" s="371">
        <v>115</v>
      </c>
      <c r="AH45" s="371">
        <v>125</v>
      </c>
      <c r="AI45" s="371">
        <v>130</v>
      </c>
      <c r="AJ45" s="371">
        <v>135</v>
      </c>
      <c r="AK45" s="371">
        <v>135</v>
      </c>
      <c r="AL45" s="122">
        <v>135</v>
      </c>
      <c r="AM45" s="122">
        <v>135</v>
      </c>
      <c r="AN45" s="122">
        <v>135</v>
      </c>
      <c r="AO45" s="122">
        <v>140</v>
      </c>
      <c r="AP45" s="122">
        <v>140</v>
      </c>
      <c r="AQ45" s="122">
        <v>140</v>
      </c>
      <c r="AR45" s="122">
        <v>145</v>
      </c>
      <c r="AS45" s="122">
        <v>145</v>
      </c>
      <c r="AT45" s="122">
        <v>150</v>
      </c>
      <c r="AU45" s="122">
        <v>150</v>
      </c>
      <c r="AV45" s="122">
        <v>155</v>
      </c>
      <c r="AW45" s="122">
        <v>155</v>
      </c>
      <c r="AX45" s="122">
        <v>160</v>
      </c>
      <c r="AY45" s="122">
        <v>160</v>
      </c>
      <c r="AZ45" s="122">
        <v>165</v>
      </c>
      <c r="BA45" s="122">
        <v>165</v>
      </c>
      <c r="BB45" s="122">
        <v>170</v>
      </c>
      <c r="BC45" s="122">
        <v>170</v>
      </c>
      <c r="BD45" s="122">
        <v>175</v>
      </c>
      <c r="BE45" s="122">
        <v>180</v>
      </c>
      <c r="BF45" s="122">
        <v>185</v>
      </c>
      <c r="BG45" s="122">
        <v>190</v>
      </c>
      <c r="BH45" s="123"/>
      <c r="BI45" s="111"/>
      <c r="BL45" s="161"/>
      <c r="BM45" s="161"/>
      <c r="BX45" s="112">
        <v>487</v>
      </c>
      <c r="BY45" s="112">
        <v>433</v>
      </c>
      <c r="BZ45" s="112">
        <v>229</v>
      </c>
      <c r="CA45" s="128">
        <f t="shared" si="43"/>
        <v>-155.94999999999999</v>
      </c>
    </row>
    <row r="46" spans="1:79">
      <c r="A46" s="165" t="s">
        <v>51</v>
      </c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66">
        <f t="shared" ref="P46:AE46" si="61">P45/P44</f>
        <v>3.0102147212116646E-2</v>
      </c>
      <c r="Q46" s="166">
        <f t="shared" si="61"/>
        <v>1.5729501104982991E-2</v>
      </c>
      <c r="R46" s="166">
        <f t="shared" si="61"/>
        <v>3.136580924955025E-2</v>
      </c>
      <c r="S46" s="166">
        <f t="shared" si="61"/>
        <v>2.8462844416675105E-2</v>
      </c>
      <c r="T46" s="166">
        <f t="shared" si="61"/>
        <v>1.5691846380993656E-2</v>
      </c>
      <c r="U46" s="166">
        <f t="shared" si="61"/>
        <v>2.171743607375012E-2</v>
      </c>
      <c r="V46" s="166">
        <f t="shared" si="61"/>
        <v>2.1942094889105708E-2</v>
      </c>
      <c r="W46" s="166">
        <f t="shared" si="61"/>
        <v>2.4669272407955019E-2</v>
      </c>
      <c r="X46" s="166">
        <f t="shared" si="61"/>
        <v>2.2072579433768998E-2</v>
      </c>
      <c r="Y46" s="166">
        <f t="shared" si="61"/>
        <v>1.9092231438758364E-2</v>
      </c>
      <c r="Z46" s="166">
        <f t="shared" si="61"/>
        <v>2.3615174502990489E-2</v>
      </c>
      <c r="AA46" s="166">
        <f t="shared" si="61"/>
        <v>2.3435785435908699E-2</v>
      </c>
      <c r="AB46" s="166">
        <f t="shared" si="61"/>
        <v>1.6321255621823818E-2</v>
      </c>
      <c r="AC46" s="166">
        <f t="shared" si="61"/>
        <v>2.284293364101567E-2</v>
      </c>
      <c r="AD46" s="166">
        <f t="shared" si="61"/>
        <v>2.0351327496328012E-2</v>
      </c>
      <c r="AE46" s="166">
        <f t="shared" si="61"/>
        <v>2.0411320044118043E-2</v>
      </c>
      <c r="AF46" s="166">
        <f>AF45/AF44</f>
        <v>2.3276830073913693E-2</v>
      </c>
      <c r="AG46" s="385">
        <f t="shared" ref="AG46:BG46" si="62">AG45/AG44</f>
        <v>2.3062223863086588E-2</v>
      </c>
      <c r="AH46" s="385">
        <f t="shared" si="62"/>
        <v>2.3978647967664052E-2</v>
      </c>
      <c r="AI46" s="385">
        <f t="shared" si="62"/>
        <v>2.4335266628155064E-2</v>
      </c>
      <c r="AJ46" s="385">
        <f t="shared" si="62"/>
        <v>2.4258602924418657E-2</v>
      </c>
      <c r="AK46" s="385">
        <f t="shared" si="62"/>
        <v>2.3774123333969818E-2</v>
      </c>
      <c r="AL46" s="167">
        <f t="shared" si="62"/>
        <v>2.3281435785294995E-2</v>
      </c>
      <c r="AM46" s="167">
        <f t="shared" si="62"/>
        <v>2.2857524228900954E-2</v>
      </c>
      <c r="AN46" s="167">
        <f t="shared" si="62"/>
        <v>2.2864567487741298E-2</v>
      </c>
      <c r="AO46" s="167">
        <f t="shared" si="62"/>
        <v>2.3717141434401848E-2</v>
      </c>
      <c r="AP46" s="167">
        <f t="shared" si="62"/>
        <v>2.3272407492102163E-2</v>
      </c>
      <c r="AQ46" s="167">
        <f t="shared" si="62"/>
        <v>2.240651945096463E-2</v>
      </c>
      <c r="AR46" s="167">
        <f t="shared" si="62"/>
        <v>2.2446133801282783E-2</v>
      </c>
      <c r="AS46" s="167">
        <f t="shared" si="62"/>
        <v>2.1607574396547497E-2</v>
      </c>
      <c r="AT46" s="167">
        <f t="shared" si="62"/>
        <v>2.1620660788208537E-2</v>
      </c>
      <c r="AU46" s="167">
        <f t="shared" si="62"/>
        <v>2.0571239905224324E-2</v>
      </c>
      <c r="AV46" s="167">
        <f t="shared" si="62"/>
        <v>2.0908773761469442E-2</v>
      </c>
      <c r="AW46" s="167">
        <f t="shared" si="62"/>
        <v>2.0539161582327204E-2</v>
      </c>
      <c r="AX46" s="167">
        <f t="shared" si="62"/>
        <v>2.0842514538697929E-2</v>
      </c>
      <c r="AY46" s="167">
        <f t="shared" si="62"/>
        <v>2.0417584942264734E-2</v>
      </c>
      <c r="AZ46" s="167">
        <f t="shared" si="62"/>
        <v>2.0114356415476976E-2</v>
      </c>
      <c r="BA46" s="167">
        <f t="shared" si="62"/>
        <v>2.0005890553144383E-2</v>
      </c>
      <c r="BB46" s="167">
        <f t="shared" si="62"/>
        <v>1.997629746841962E-2</v>
      </c>
      <c r="BC46" s="167">
        <f t="shared" si="62"/>
        <v>1.9933425123803274E-2</v>
      </c>
      <c r="BD46" s="167">
        <f t="shared" si="62"/>
        <v>1.9978181190469218E-2</v>
      </c>
      <c r="BE46" s="167">
        <f t="shared" si="62"/>
        <v>1.9982522108956791E-2</v>
      </c>
      <c r="BF46" s="167">
        <f t="shared" si="62"/>
        <v>2.0477085658858019E-2</v>
      </c>
      <c r="BG46" s="167">
        <f t="shared" si="62"/>
        <v>2.0431695271423484E-2</v>
      </c>
      <c r="BH46" s="111"/>
      <c r="BI46" s="111"/>
    </row>
    <row r="47" spans="1:79">
      <c r="A47" s="111"/>
      <c r="B47" s="111">
        <v>1993</v>
      </c>
      <c r="C47" s="111">
        <v>1994</v>
      </c>
      <c r="D47" s="111">
        <v>1995</v>
      </c>
      <c r="E47" s="111">
        <v>1996</v>
      </c>
      <c r="F47" s="111">
        <v>1997</v>
      </c>
      <c r="G47" s="111">
        <v>1998</v>
      </c>
      <c r="H47" s="111">
        <v>1999</v>
      </c>
      <c r="I47" s="111">
        <v>2000</v>
      </c>
      <c r="J47" s="111">
        <v>2001</v>
      </c>
      <c r="K47" s="111">
        <v>2002</v>
      </c>
      <c r="L47" s="111">
        <v>2003</v>
      </c>
      <c r="M47" s="111">
        <v>2004</v>
      </c>
      <c r="N47" s="111">
        <v>2005</v>
      </c>
      <c r="O47" s="111">
        <v>2006</v>
      </c>
      <c r="P47" s="111">
        <v>2007</v>
      </c>
      <c r="Q47" s="111">
        <v>2008</v>
      </c>
      <c r="R47" s="111">
        <v>2009</v>
      </c>
      <c r="S47" s="111">
        <v>2010</v>
      </c>
      <c r="T47" s="111">
        <v>2011</v>
      </c>
      <c r="U47" s="111">
        <v>2012</v>
      </c>
      <c r="V47" s="111">
        <v>2013</v>
      </c>
      <c r="W47" s="111">
        <v>2014</v>
      </c>
      <c r="X47" s="111">
        <v>2015</v>
      </c>
      <c r="Y47" s="111">
        <v>2016</v>
      </c>
      <c r="Z47" s="111">
        <v>2017</v>
      </c>
      <c r="AA47" s="111">
        <v>2018</v>
      </c>
      <c r="AB47" s="111">
        <v>2019</v>
      </c>
      <c r="AC47" s="111">
        <v>2020</v>
      </c>
      <c r="AD47" s="111">
        <v>2021</v>
      </c>
      <c r="AE47" s="111">
        <v>2022</v>
      </c>
      <c r="AF47" s="111">
        <v>2023</v>
      </c>
      <c r="AG47" s="111">
        <v>2024</v>
      </c>
      <c r="AH47" s="111">
        <v>2025</v>
      </c>
      <c r="AI47" s="111">
        <v>2026</v>
      </c>
      <c r="AJ47" s="111">
        <v>2027</v>
      </c>
      <c r="AK47" s="111">
        <v>2028</v>
      </c>
      <c r="AL47" s="111">
        <v>2029</v>
      </c>
      <c r="AM47" s="111">
        <v>2030</v>
      </c>
      <c r="AN47" s="111">
        <v>2031</v>
      </c>
      <c r="AO47" s="111">
        <v>2032</v>
      </c>
      <c r="AP47" s="111">
        <v>2033</v>
      </c>
      <c r="AQ47" s="111">
        <v>2034</v>
      </c>
      <c r="AR47" s="111">
        <v>2035</v>
      </c>
      <c r="AS47" s="111">
        <v>2036</v>
      </c>
      <c r="AT47" s="111">
        <v>2037</v>
      </c>
      <c r="AU47" s="111">
        <v>2038</v>
      </c>
      <c r="AV47" s="111">
        <v>2039</v>
      </c>
      <c r="AW47" s="111">
        <v>2040</v>
      </c>
      <c r="AX47" s="111">
        <v>2041</v>
      </c>
      <c r="AY47" s="111">
        <v>2042</v>
      </c>
      <c r="AZ47" s="111">
        <v>2043</v>
      </c>
      <c r="BA47" s="111">
        <v>2044</v>
      </c>
      <c r="BB47" s="111">
        <v>2045</v>
      </c>
      <c r="BC47" s="111">
        <v>2046</v>
      </c>
      <c r="BD47" s="111">
        <v>2047</v>
      </c>
      <c r="BE47" s="111">
        <v>2048</v>
      </c>
      <c r="BF47" s="111">
        <v>2049</v>
      </c>
      <c r="BG47" s="111">
        <v>2050</v>
      </c>
      <c r="BH47" s="111">
        <v>2051</v>
      </c>
      <c r="BI47" s="111">
        <v>2052</v>
      </c>
    </row>
    <row r="48" spans="1:79" ht="12" thickBot="1">
      <c r="A48" s="111" t="s">
        <v>97</v>
      </c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>
        <v>39.4</v>
      </c>
      <c r="P48" s="111">
        <v>53</v>
      </c>
      <c r="Q48" s="111">
        <v>31</v>
      </c>
      <c r="R48" s="111">
        <v>71</v>
      </c>
      <c r="S48" s="111">
        <v>82</v>
      </c>
      <c r="T48" s="111">
        <v>51</v>
      </c>
      <c r="U48" s="111">
        <v>66.7</v>
      </c>
      <c r="V48" s="111">
        <v>68.5</v>
      </c>
      <c r="W48" s="111">
        <v>79.5</v>
      </c>
      <c r="X48" s="111">
        <v>80.8</v>
      </c>
      <c r="Y48" s="111">
        <v>77.8</v>
      </c>
      <c r="Z48" s="111">
        <v>97.7</v>
      </c>
      <c r="AA48" s="111">
        <v>95.3</v>
      </c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</row>
    <row r="49" spans="1:70" ht="12" thickBot="1">
      <c r="A49" s="168"/>
      <c r="B49" s="168" t="str">
        <f>B$2</f>
        <v xml:space="preserve">93/94 </v>
      </c>
      <c r="C49" s="168" t="str">
        <f t="shared" ref="C49:BG49" si="63">C$2</f>
        <v xml:space="preserve">94/95 </v>
      </c>
      <c r="D49" s="168" t="str">
        <f t="shared" si="63"/>
        <v xml:space="preserve">95/96 </v>
      </c>
      <c r="E49" s="168" t="str">
        <f t="shared" si="63"/>
        <v xml:space="preserve">96/97 </v>
      </c>
      <c r="F49" s="168" t="str">
        <f t="shared" si="63"/>
        <v xml:space="preserve">97/98 </v>
      </c>
      <c r="G49" s="168" t="str">
        <f t="shared" si="63"/>
        <v xml:space="preserve">98/99 </v>
      </c>
      <c r="H49" s="168" t="str">
        <f t="shared" si="63"/>
        <v xml:space="preserve">99/00 </v>
      </c>
      <c r="I49" s="168" t="str">
        <f t="shared" si="63"/>
        <v xml:space="preserve">00/01 </v>
      </c>
      <c r="J49" s="168" t="str">
        <f t="shared" si="63"/>
        <v xml:space="preserve">01/02 </v>
      </c>
      <c r="K49" s="168" t="str">
        <f t="shared" si="63"/>
        <v xml:space="preserve">02/03 </v>
      </c>
      <c r="L49" s="168" t="str">
        <f t="shared" si="63"/>
        <v xml:space="preserve">03/04 </v>
      </c>
      <c r="M49" s="168" t="str">
        <f t="shared" si="63"/>
        <v xml:space="preserve">04/05 </v>
      </c>
      <c r="N49" s="168" t="str">
        <f t="shared" si="63"/>
        <v xml:space="preserve">05/06 </v>
      </c>
      <c r="O49" s="168" t="str">
        <f t="shared" si="63"/>
        <v xml:space="preserve">06/07 </v>
      </c>
      <c r="P49" s="168" t="str">
        <f t="shared" si="63"/>
        <v xml:space="preserve">07/08 </v>
      </c>
      <c r="Q49" s="168" t="str">
        <f t="shared" si="63"/>
        <v xml:space="preserve">08/09 </v>
      </c>
      <c r="R49" s="168" t="str">
        <f t="shared" si="63"/>
        <v xml:space="preserve">09/10 </v>
      </c>
      <c r="S49" s="168" t="str">
        <f t="shared" si="63"/>
        <v xml:space="preserve">10/11 </v>
      </c>
      <c r="T49" s="168" t="str">
        <f t="shared" si="63"/>
        <v xml:space="preserve">11/12 </v>
      </c>
      <c r="U49" s="168" t="str">
        <f t="shared" si="63"/>
        <v xml:space="preserve">12/13 </v>
      </c>
      <c r="V49" s="168" t="str">
        <f t="shared" si="63"/>
        <v xml:space="preserve">13/14 </v>
      </c>
      <c r="W49" s="168" t="str">
        <f t="shared" si="63"/>
        <v xml:space="preserve">14/15 </v>
      </c>
      <c r="X49" s="168" t="str">
        <f t="shared" si="63"/>
        <v xml:space="preserve">15/16 </v>
      </c>
      <c r="Y49" s="168" t="str">
        <f t="shared" si="63"/>
        <v xml:space="preserve">16/17 </v>
      </c>
      <c r="Z49" s="168" t="str">
        <f t="shared" si="63"/>
        <v xml:space="preserve">17/18 </v>
      </c>
      <c r="AA49" s="168" t="str">
        <f t="shared" si="63"/>
        <v xml:space="preserve">18/19 </v>
      </c>
      <c r="AB49" s="168" t="str">
        <f t="shared" si="63"/>
        <v>19/20</v>
      </c>
      <c r="AC49" s="168" t="str">
        <f t="shared" si="63"/>
        <v>20/21</v>
      </c>
      <c r="AD49" s="168" t="str">
        <f t="shared" si="63"/>
        <v xml:space="preserve">21/22 </v>
      </c>
      <c r="AE49" s="168" t="str">
        <f t="shared" si="63"/>
        <v xml:space="preserve">22/23 </v>
      </c>
      <c r="AF49" s="168" t="str">
        <f t="shared" si="63"/>
        <v xml:space="preserve">23/24 </v>
      </c>
      <c r="AG49" s="168" t="str">
        <f t="shared" si="63"/>
        <v xml:space="preserve">24/25 </v>
      </c>
      <c r="AH49" s="168" t="str">
        <f t="shared" si="63"/>
        <v>25/26</v>
      </c>
      <c r="AI49" s="168" t="str">
        <f t="shared" si="63"/>
        <v>26/27</v>
      </c>
      <c r="AJ49" s="168" t="str">
        <f t="shared" si="63"/>
        <v>27/28</v>
      </c>
      <c r="AK49" s="168" t="str">
        <f t="shared" si="63"/>
        <v>28/29</v>
      </c>
      <c r="AL49" s="168" t="str">
        <f t="shared" si="63"/>
        <v>29/30</v>
      </c>
      <c r="AM49" s="168" t="str">
        <f t="shared" si="63"/>
        <v>30/31</v>
      </c>
      <c r="AN49" s="168" t="str">
        <f t="shared" si="63"/>
        <v>31/32</v>
      </c>
      <c r="AO49" s="168" t="str">
        <f t="shared" si="63"/>
        <v>32/33</v>
      </c>
      <c r="AP49" s="168" t="str">
        <f t="shared" si="63"/>
        <v>33/34</v>
      </c>
      <c r="AQ49" s="168" t="str">
        <f t="shared" si="63"/>
        <v>34/35</v>
      </c>
      <c r="AR49" s="168" t="str">
        <f t="shared" si="63"/>
        <v>35/36</v>
      </c>
      <c r="AS49" s="168" t="str">
        <f t="shared" si="63"/>
        <v>36/37</v>
      </c>
      <c r="AT49" s="168" t="str">
        <f t="shared" si="63"/>
        <v>37/38</v>
      </c>
      <c r="AU49" s="168" t="str">
        <f t="shared" si="63"/>
        <v>38/39</v>
      </c>
      <c r="AV49" s="168" t="str">
        <f t="shared" si="63"/>
        <v>39/40</v>
      </c>
      <c r="AW49" s="168" t="str">
        <f t="shared" si="63"/>
        <v>40/41</v>
      </c>
      <c r="AX49" s="168" t="str">
        <f t="shared" si="63"/>
        <v>41/42</v>
      </c>
      <c r="AY49" s="168" t="str">
        <f t="shared" si="63"/>
        <v>42/43</v>
      </c>
      <c r="AZ49" s="168" t="str">
        <f t="shared" si="63"/>
        <v>43/44</v>
      </c>
      <c r="BA49" s="168" t="str">
        <f t="shared" si="63"/>
        <v>44/45</v>
      </c>
      <c r="BB49" s="168" t="str">
        <f t="shared" si="63"/>
        <v>45/46</v>
      </c>
      <c r="BC49" s="168" t="str">
        <f t="shared" si="63"/>
        <v>46/47</v>
      </c>
      <c r="BD49" s="168" t="str">
        <f t="shared" si="63"/>
        <v>47/48</v>
      </c>
      <c r="BE49" s="168" t="str">
        <f t="shared" si="63"/>
        <v>48/49</v>
      </c>
      <c r="BF49" s="168" t="str">
        <f t="shared" si="63"/>
        <v>49/50</v>
      </c>
      <c r="BG49" s="168" t="str">
        <f t="shared" si="63"/>
        <v>50/51</v>
      </c>
      <c r="BH49" s="169"/>
      <c r="BJ49" s="152" t="s">
        <v>98</v>
      </c>
      <c r="BK49" s="112" t="s">
        <v>99</v>
      </c>
      <c r="BQ49" s="112" t="s">
        <v>100</v>
      </c>
      <c r="BR49" s="112" t="s">
        <v>101</v>
      </c>
    </row>
    <row r="50" spans="1:70">
      <c r="A50" s="112" t="s">
        <v>102</v>
      </c>
      <c r="B50" s="128">
        <f>'[3]Canada Seed Imports'!AB$290</f>
        <v>0</v>
      </c>
      <c r="C50" s="128">
        <f>'[3]Canada Seed Imports'!AN$290</f>
        <v>0</v>
      </c>
      <c r="D50" s="128">
        <f>'[3]Canada Seed Imports'!AZ$290</f>
        <v>4.2690000000000001</v>
      </c>
      <c r="E50" s="128">
        <f>'[3]Canada Seed Imports'!BL$290</f>
        <v>2.9820000000000002</v>
      </c>
      <c r="F50" s="128">
        <f>'[3]Canada Seed Imports'!BX$290</f>
        <v>23.58</v>
      </c>
      <c r="G50" s="128">
        <f>'[3]Canada Seed Imports'!CJ$290</f>
        <v>27.071000000000002</v>
      </c>
      <c r="H50" s="128">
        <f>'[3]Canada Seed Imports'!CV$290</f>
        <v>6.2439999999999998</v>
      </c>
      <c r="I50" s="128">
        <f>'[3]Canada Seed Imports'!DH$290</f>
        <v>11.675000000000001</v>
      </c>
      <c r="J50" s="128">
        <f>'[3]Canada Seed Imports'!DT$290</f>
        <v>13.029</v>
      </c>
      <c r="K50" s="128">
        <f>'[3]Canada Seed Imports'!EF$290</f>
        <v>12.638078</v>
      </c>
      <c r="L50" s="128">
        <f>'[3]Canada Seed Imports'!ER$290</f>
        <v>18.828913</v>
      </c>
      <c r="M50" s="128">
        <f>'[3]Canada Seed Imports'!FD$290</f>
        <v>8.8210280000000001</v>
      </c>
      <c r="N50" s="128">
        <f>'[3]Canada Seed Imports'!FP$290</f>
        <v>8.9938979999999997</v>
      </c>
      <c r="O50" s="128">
        <f>'[3]Canada Seed Imports'!GB$290</f>
        <v>17.406288</v>
      </c>
      <c r="P50" s="128">
        <f>'[3]Canada Seed Imports'!GN$290</f>
        <v>14.90931</v>
      </c>
      <c r="Q50" s="128">
        <f>'[3]Canada Seed Imports'!GZ$290</f>
        <v>3.4119929999999998</v>
      </c>
      <c r="R50" s="128">
        <f>'[3]Canada Seed Imports'!HL$290</f>
        <v>22.772129</v>
      </c>
      <c r="S50" s="128">
        <f>'[3]Canada Seed Imports'!HX$290</f>
        <v>16.115829000000002</v>
      </c>
      <c r="T50" s="128">
        <f>'[3]Canada Seed Imports'!IJ$290</f>
        <v>13.967323</v>
      </c>
      <c r="U50" s="128">
        <f>'[3]Canada Seed Imports'!IV$290</f>
        <v>9.6756419999999999</v>
      </c>
      <c r="V50" s="128">
        <f>'[3]Canada Seed Imports'!JH$290</f>
        <v>10.636317</v>
      </c>
      <c r="W50" s="128">
        <f>'[3]Canada Seed Imports'!JT$290</f>
        <v>1.3112200000000001</v>
      </c>
      <c r="X50" s="128">
        <f>'[3]Canada Seed Imports'!KF$290</f>
        <v>6.799518</v>
      </c>
      <c r="Y50" s="128">
        <f>'[3]Canada Seed Imports'!KR$290</f>
        <v>3.3615339999999998</v>
      </c>
      <c r="Z50" s="128">
        <f>'[3]Canada Seed Imports'!LD$290</f>
        <v>6.3680000000000003</v>
      </c>
      <c r="AA50" s="128">
        <f>'[3]Canada Seed Imports'!LP$290</f>
        <v>6.6970000000000001</v>
      </c>
      <c r="AB50" s="128">
        <f>'[3]Canada Seed Imports'!MB$290</f>
        <v>12.154588</v>
      </c>
      <c r="AC50" s="128">
        <f>'[3]Canada Seed Imports'!MN$290</f>
        <v>15.115287</v>
      </c>
      <c r="AD50" s="128">
        <f>'[3]Canada Seed Imports'!MZ$290</f>
        <v>9.1616029999999995</v>
      </c>
      <c r="AE50" s="128">
        <f>'[3]Canada Seed Imports'!NL$290</f>
        <v>6.5289999999999999</v>
      </c>
      <c r="AF50" s="128">
        <f>'[3]Canada Seed Imports'!NX$290</f>
        <v>53.264000000000003</v>
      </c>
      <c r="AG50" s="128">
        <f>'[3]Canada Seed Imports'!OJ$290</f>
        <v>10.930508</v>
      </c>
      <c r="AH50" s="170">
        <f t="shared" ref="AH50:AH60" si="64">(SUM(AB50:AF50)/SUM(AB$62:AF$62))*AH$62</f>
        <v>17.769726934148824</v>
      </c>
      <c r="AI50" s="170">
        <f t="shared" ref="AI50:AI60" si="65">(SUM(AC50:AG50)/SUM(AC$62:AG$62))*AI$62</f>
        <v>17.651946588807693</v>
      </c>
      <c r="AJ50" s="170">
        <f t="shared" ref="AJ50:AY60" si="66">(SUM(AD50:AH50)/SUM(AD$62:AH$62))*AJ$62</f>
        <v>17.601227403453496</v>
      </c>
      <c r="AK50" s="170">
        <f t="shared" si="66"/>
        <v>18.144697800836731</v>
      </c>
      <c r="AL50" s="170">
        <f t="shared" si="66"/>
        <v>20.06844443758164</v>
      </c>
      <c r="AM50" s="170">
        <f t="shared" si="66"/>
        <v>16.41962134544935</v>
      </c>
      <c r="AN50" s="170">
        <f t="shared" si="66"/>
        <v>18.247208632965673</v>
      </c>
      <c r="AO50" s="170">
        <f t="shared" si="66"/>
        <v>17.977187515225779</v>
      </c>
      <c r="AP50" s="170">
        <f t="shared" si="66"/>
        <v>18.096239924057379</v>
      </c>
      <c r="AQ50" s="170">
        <f t="shared" si="66"/>
        <v>18.171431946411833</v>
      </c>
      <c r="AR50" s="170">
        <f t="shared" si="66"/>
        <v>18.161740371055963</v>
      </c>
      <c r="AS50" s="170">
        <f t="shared" si="66"/>
        <v>17.782337872822001</v>
      </c>
      <c r="AT50" s="170">
        <f t="shared" si="66"/>
        <v>18.130761677943326</v>
      </c>
      <c r="AU50" s="170">
        <f t="shared" si="66"/>
        <v>18.037787525914588</v>
      </c>
      <c r="AV50" s="170">
        <f t="shared" si="66"/>
        <v>18.068502358458101</v>
      </c>
      <c r="AW50" s="170">
        <f t="shared" si="66"/>
        <v>18.056811878829539</v>
      </c>
      <c r="AX50" s="170">
        <f t="shared" si="66"/>
        <v>18.036225961238799</v>
      </c>
      <c r="AY50" s="170">
        <f t="shared" si="66"/>
        <v>18.015240262793508</v>
      </c>
      <c r="AZ50" s="170">
        <f t="shared" ref="AZ50:BG60" si="67">(SUM(AT50:AX50)/SUM(AT$62:AX$62))*AZ$62</f>
        <v>18.066017880476867</v>
      </c>
      <c r="BA50" s="170">
        <f t="shared" si="67"/>
        <v>18.042913597446905</v>
      </c>
      <c r="BB50" s="170">
        <f t="shared" si="67"/>
        <v>18.048559668359363</v>
      </c>
      <c r="BC50" s="170">
        <f t="shared" si="67"/>
        <v>18.043441916157121</v>
      </c>
      <c r="BD50" s="170">
        <f t="shared" si="67"/>
        <v>18.041791474063086</v>
      </c>
      <c r="BE50" s="170">
        <f t="shared" si="67"/>
        <v>18.043234665046754</v>
      </c>
      <c r="BF50" s="170">
        <f t="shared" si="67"/>
        <v>18.04854490730067</v>
      </c>
      <c r="BG50" s="170">
        <f t="shared" si="67"/>
        <v>18.043988264214647</v>
      </c>
      <c r="BH50" s="124"/>
      <c r="BP50" s="128" t="str">
        <f>O2</f>
        <v xml:space="preserve">06/07 </v>
      </c>
      <c r="BQ50" s="112">
        <v>35</v>
      </c>
      <c r="BR50" s="112">
        <v>20</v>
      </c>
    </row>
    <row r="51" spans="1:70">
      <c r="A51" s="112" t="s">
        <v>103</v>
      </c>
      <c r="B51" s="128">
        <f>'[3]Canada Seed Imports'!AC$290</f>
        <v>0</v>
      </c>
      <c r="C51" s="128">
        <f>'[3]Canada Seed Imports'!AO$290</f>
        <v>0</v>
      </c>
      <c r="D51" s="128">
        <f>'[3]Canada Seed Imports'!BA$290</f>
        <v>3.754</v>
      </c>
      <c r="E51" s="128">
        <f>'[3]Canada Seed Imports'!BM$290</f>
        <v>8.6029999999999998</v>
      </c>
      <c r="F51" s="128">
        <f>'[3]Canada Seed Imports'!BY$290</f>
        <v>10.387</v>
      </c>
      <c r="G51" s="128">
        <f>'[3]Canada Seed Imports'!CK$290</f>
        <v>21.45</v>
      </c>
      <c r="H51" s="128">
        <f>'[3]Canada Seed Imports'!CW$290</f>
        <v>13.629</v>
      </c>
      <c r="I51" s="128">
        <f>'[3]Canada Seed Imports'!DI$290</f>
        <v>45.591000000000001</v>
      </c>
      <c r="J51" s="128">
        <f>'[3]Canada Seed Imports'!DU$290</f>
        <v>45.05</v>
      </c>
      <c r="K51" s="128">
        <f>'[3]Canada Seed Imports'!EG$290</f>
        <v>31.984366000000001</v>
      </c>
      <c r="L51" s="128">
        <f>'[3]Canada Seed Imports'!ES$290</f>
        <v>36.593187999999998</v>
      </c>
      <c r="M51" s="128">
        <f>'[3]Canada Seed Imports'!FE$290</f>
        <v>32.176630000000003</v>
      </c>
      <c r="N51" s="128">
        <f>'[3]Canada Seed Imports'!FQ$290</f>
        <v>26.460455</v>
      </c>
      <c r="O51" s="128">
        <f>'[3]Canada Seed Imports'!GC$290</f>
        <v>22.033562</v>
      </c>
      <c r="P51" s="128">
        <f>'[3]Canada Seed Imports'!GO$290</f>
        <v>20.395520999999999</v>
      </c>
      <c r="Q51" s="128">
        <f>'[3]Canada Seed Imports'!HA$290</f>
        <v>14.746702000000001</v>
      </c>
      <c r="R51" s="128">
        <f>'[3]Canada Seed Imports'!HM$290</f>
        <v>18.395910000000001</v>
      </c>
      <c r="S51" s="128">
        <f>'[3]Canada Seed Imports'!HY$290</f>
        <v>48.174489999999999</v>
      </c>
      <c r="T51" s="128">
        <f>'[3]Canada Seed Imports'!IK$290</f>
        <v>15.580489</v>
      </c>
      <c r="U51" s="128">
        <f>'[3]Canada Seed Imports'!IW$290</f>
        <v>34.433681</v>
      </c>
      <c r="V51" s="128">
        <f>'[3]Canada Seed Imports'!JI$290</f>
        <v>5.8005589999999998</v>
      </c>
      <c r="W51" s="128">
        <f>'[3]Canada Seed Imports'!JU$290</f>
        <v>7.8486830000000003</v>
      </c>
      <c r="X51" s="128">
        <f>'[3]Canada Seed Imports'!KG$290</f>
        <v>20.647770000000001</v>
      </c>
      <c r="Y51" s="128">
        <f>'[3]Canada Seed Imports'!KS$290</f>
        <v>7.6171749999999996</v>
      </c>
      <c r="Z51" s="128">
        <f>'[3]Canada Seed Imports'!LE$290</f>
        <v>9.9510000000000005</v>
      </c>
      <c r="AA51" s="128">
        <f>'[3]Canada Seed Imports'!LQ$290</f>
        <v>25.669</v>
      </c>
      <c r="AB51" s="128">
        <f>'[3]Canada Seed Imports'!MC$290</f>
        <v>21.035772000000001</v>
      </c>
      <c r="AC51" s="128">
        <f>'[3]Canada Seed Imports'!MO$290</f>
        <v>14.202940999999999</v>
      </c>
      <c r="AD51" s="128">
        <f>'[3]Canada Seed Imports'!NA$290</f>
        <v>15.521324999999999</v>
      </c>
      <c r="AE51" s="128">
        <f>'[3]Canada Seed Imports'!NM$290</f>
        <v>15.962999999999999</v>
      </c>
      <c r="AF51" s="128">
        <f>'[3]Canada Seed Imports'!NY$290</f>
        <v>20.872</v>
      </c>
      <c r="AG51" s="128">
        <f>'[3]Canada Seed Imports'!OK$290</f>
        <v>16.928083999999998</v>
      </c>
      <c r="AH51" s="170">
        <f t="shared" si="64"/>
        <v>16.176132501819232</v>
      </c>
      <c r="AI51" s="170">
        <f t="shared" si="65"/>
        <v>15.512716515578115</v>
      </c>
      <c r="AJ51" s="170">
        <f t="shared" si="66"/>
        <v>15.403337477351844</v>
      </c>
      <c r="AK51" s="170">
        <f t="shared" si="66"/>
        <v>14.607347020860136</v>
      </c>
      <c r="AL51" s="170">
        <f t="shared" si="66"/>
        <v>14.534153494841313</v>
      </c>
      <c r="AM51" s="170">
        <f t="shared" si="66"/>
        <v>15.725523503121863</v>
      </c>
      <c r="AN51" s="170">
        <f t="shared" si="66"/>
        <v>15.246737402090128</v>
      </c>
      <c r="AO51" s="170">
        <f t="shared" si="66"/>
        <v>15.156615602350655</v>
      </c>
      <c r="AP51" s="170">
        <f t="shared" si="66"/>
        <v>15.103419779653057</v>
      </c>
      <c r="AQ51" s="170">
        <f t="shared" si="66"/>
        <v>15.054075404652821</v>
      </c>
      <c r="AR51" s="170">
        <f t="shared" si="66"/>
        <v>15.153289956411403</v>
      </c>
      <c r="AS51" s="170">
        <f t="shared" si="66"/>
        <v>15.257274338373703</v>
      </c>
      <c r="AT51" s="170">
        <f t="shared" si="66"/>
        <v>15.142827629031613</v>
      </c>
      <c r="AU51" s="170">
        <f t="shared" si="66"/>
        <v>15.144935016288329</v>
      </c>
      <c r="AV51" s="170">
        <f t="shared" si="66"/>
        <v>15.142177421624522</v>
      </c>
      <c r="AW51" s="170">
        <f t="shared" si="66"/>
        <v>15.150480468951574</v>
      </c>
      <c r="AX51" s="170">
        <f t="shared" si="66"/>
        <v>15.168100872345914</v>
      </c>
      <c r="AY51" s="170">
        <f t="shared" si="66"/>
        <v>15.167538974853949</v>
      </c>
      <c r="AZ51" s="170">
        <f t="shared" si="67"/>
        <v>15.14970428164839</v>
      </c>
      <c r="BA51" s="170">
        <f t="shared" si="67"/>
        <v>15.15464655081286</v>
      </c>
      <c r="BB51" s="170">
        <f t="shared" si="67"/>
        <v>15.15560040388487</v>
      </c>
      <c r="BC51" s="170">
        <f t="shared" si="67"/>
        <v>15.158094229722536</v>
      </c>
      <c r="BD51" s="170">
        <f t="shared" si="67"/>
        <v>15.159118216709196</v>
      </c>
      <c r="BE51" s="170">
        <f t="shared" si="67"/>
        <v>15.15711688818452</v>
      </c>
      <c r="BF51" s="170">
        <f t="shared" si="67"/>
        <v>15.155432736555571</v>
      </c>
      <c r="BG51" s="170">
        <f t="shared" si="67"/>
        <v>15.156915257862797</v>
      </c>
      <c r="BH51" s="124"/>
      <c r="BP51" s="128" t="str">
        <f>P2</f>
        <v xml:space="preserve">07/08 </v>
      </c>
      <c r="BQ51" s="112">
        <v>129</v>
      </c>
      <c r="BR51" s="112">
        <v>20</v>
      </c>
    </row>
    <row r="52" spans="1:70">
      <c r="A52" s="112" t="s">
        <v>104</v>
      </c>
      <c r="B52" s="128">
        <f>'[3]Canada Seed Imports'!AD$290</f>
        <v>0</v>
      </c>
      <c r="C52" s="128">
        <f>'[3]Canada Seed Imports'!AP$290</f>
        <v>0</v>
      </c>
      <c r="D52" s="128">
        <f>'[3]Canada Seed Imports'!BB$290</f>
        <v>3.5979999999999999</v>
      </c>
      <c r="E52" s="128">
        <f>'[3]Canada Seed Imports'!BN$290</f>
        <v>7.5780000000000003</v>
      </c>
      <c r="F52" s="128">
        <f>'[3]Canada Seed Imports'!BZ$290</f>
        <v>10.972</v>
      </c>
      <c r="G52" s="128">
        <f>'[3]Canada Seed Imports'!CL$290</f>
        <v>11.683999999999999</v>
      </c>
      <c r="H52" s="128">
        <f>'[3]Canada Seed Imports'!CX$290</f>
        <v>19.53</v>
      </c>
      <c r="I52" s="128">
        <f>'[3]Canada Seed Imports'!DJ$290</f>
        <v>23.541</v>
      </c>
      <c r="J52" s="128">
        <f>'[3]Canada Seed Imports'!DV$290</f>
        <v>32.404000000000003</v>
      </c>
      <c r="K52" s="128">
        <f>'[3]Canada Seed Imports'!EH$290</f>
        <v>33.511615999999997</v>
      </c>
      <c r="L52" s="128">
        <f>'[3]Canada Seed Imports'!ET$290</f>
        <v>24.012637999999999</v>
      </c>
      <c r="M52" s="128">
        <f>'[3]Canada Seed Imports'!FF$290</f>
        <v>13.886004</v>
      </c>
      <c r="N52" s="128">
        <f>'[3]Canada Seed Imports'!FR$290</f>
        <v>12.913349</v>
      </c>
      <c r="O52" s="128">
        <f>'[3]Canada Seed Imports'!GD$290</f>
        <v>13.100763000000001</v>
      </c>
      <c r="P52" s="128">
        <f>'[3]Canada Seed Imports'!GP$290</f>
        <v>16.804472000000001</v>
      </c>
      <c r="Q52" s="128">
        <f>'[3]Canada Seed Imports'!HB$290</f>
        <v>16.831689000000001</v>
      </c>
      <c r="R52" s="128">
        <f>'[3]Canada Seed Imports'!HN$290</f>
        <v>10.833079</v>
      </c>
      <c r="S52" s="128">
        <f>'[3]Canada Seed Imports'!HZ$290</f>
        <v>35.676442000000002</v>
      </c>
      <c r="T52" s="128">
        <f>'[3]Canada Seed Imports'!IL$290</f>
        <v>8.6831829999999997</v>
      </c>
      <c r="U52" s="128">
        <f>'[3]Canada Seed Imports'!IX$290</f>
        <v>7.8377559999999997</v>
      </c>
      <c r="V52" s="128">
        <f>'[3]Canada Seed Imports'!JJ$290</f>
        <v>3.971886</v>
      </c>
      <c r="W52" s="128">
        <f>'[3]Canada Seed Imports'!JV$290</f>
        <v>8.8385079999999991</v>
      </c>
      <c r="X52" s="128">
        <f>'[3]Canada Seed Imports'!KH$290</f>
        <v>8.6603180000000002</v>
      </c>
      <c r="Y52" s="128">
        <f>'[3]Canada Seed Imports'!KT$290</f>
        <v>12.031726000000001</v>
      </c>
      <c r="Z52" s="128">
        <f>'[3]Canada Seed Imports'!LF$290</f>
        <v>11.677</v>
      </c>
      <c r="AA52" s="128">
        <f>'[3]Canada Seed Imports'!LR$290</f>
        <v>27.053999999999998</v>
      </c>
      <c r="AB52" s="128">
        <f>'[3]Canada Seed Imports'!MD$290</f>
        <v>24.169175999999997</v>
      </c>
      <c r="AC52" s="128">
        <f>'[3]Canada Seed Imports'!MP$290</f>
        <v>17.878342</v>
      </c>
      <c r="AD52" s="128">
        <f>'[3]Canada Seed Imports'!NB$290</f>
        <v>11.851336</v>
      </c>
      <c r="AE52" s="128">
        <f>'[3]Canada Seed Imports'!NN$290</f>
        <v>27.297999999999998</v>
      </c>
      <c r="AF52" s="128">
        <f>'[3]Canada Seed Imports'!NZ$290</f>
        <v>51.703000000000003</v>
      </c>
      <c r="AG52" s="128">
        <f>'[3]Canada Seed Imports'!OL$290</f>
        <v>31.084437000000001</v>
      </c>
      <c r="AH52" s="170">
        <f t="shared" si="64"/>
        <v>24.542550546943435</v>
      </c>
      <c r="AI52" s="170">
        <f t="shared" si="65"/>
        <v>25.978932659713756</v>
      </c>
      <c r="AJ52" s="170">
        <f t="shared" si="66"/>
        <v>26.401312399825489</v>
      </c>
      <c r="AK52" s="170">
        <f t="shared" si="66"/>
        <v>27.454510794186483</v>
      </c>
      <c r="AL52" s="170">
        <f t="shared" si="66"/>
        <v>27.343514572896307</v>
      </c>
      <c r="AM52" s="170">
        <f t="shared" si="66"/>
        <v>27.092348680133835</v>
      </c>
      <c r="AN52" s="170">
        <f t="shared" si="66"/>
        <v>26.344164194713095</v>
      </c>
      <c r="AO52" s="170">
        <f t="shared" si="66"/>
        <v>26.854123821351177</v>
      </c>
      <c r="AP52" s="170">
        <f t="shared" si="66"/>
        <v>26.927170128351044</v>
      </c>
      <c r="AQ52" s="170">
        <f t="shared" si="66"/>
        <v>27.01773241265618</v>
      </c>
      <c r="AR52" s="170">
        <f t="shared" si="66"/>
        <v>26.91226427948909</v>
      </c>
      <c r="AS52" s="170">
        <f t="shared" si="66"/>
        <v>26.847107847441066</v>
      </c>
      <c r="AT52" s="170">
        <f t="shared" si="66"/>
        <v>26.811090967312118</v>
      </c>
      <c r="AU52" s="170">
        <f t="shared" si="66"/>
        <v>26.911679697857707</v>
      </c>
      <c r="AV52" s="170">
        <f t="shared" si="66"/>
        <v>26.903073127049904</v>
      </c>
      <c r="AW52" s="170">
        <f t="shared" si="66"/>
        <v>26.899975040951233</v>
      </c>
      <c r="AX52" s="170">
        <f t="shared" si="66"/>
        <v>26.877043183829976</v>
      </c>
      <c r="AY52" s="170">
        <f t="shared" si="66"/>
        <v>26.874585336122408</v>
      </c>
      <c r="AZ52" s="170">
        <f t="shared" si="67"/>
        <v>26.880572403400187</v>
      </c>
      <c r="BA52" s="170">
        <f t="shared" si="67"/>
        <v>26.893271277162242</v>
      </c>
      <c r="BB52" s="170">
        <f t="shared" si="67"/>
        <v>26.887049818270743</v>
      </c>
      <c r="BC52" s="170">
        <f t="shared" si="67"/>
        <v>26.885089448293204</v>
      </c>
      <c r="BD52" s="170">
        <f t="shared" si="67"/>
        <v>26.882504403757107</v>
      </c>
      <c r="BE52" s="170">
        <f t="shared" si="67"/>
        <v>26.88411365664976</v>
      </c>
      <c r="BF52" s="170">
        <f t="shared" si="67"/>
        <v>26.885697470176698</v>
      </c>
      <c r="BG52" s="170">
        <f t="shared" si="67"/>
        <v>26.886405720826613</v>
      </c>
      <c r="BH52" s="124"/>
      <c r="BP52" s="128" t="str">
        <f>Q2</f>
        <v xml:space="preserve">08/09 </v>
      </c>
      <c r="BQ52" s="112">
        <v>118</v>
      </c>
      <c r="BR52" s="112">
        <v>29</v>
      </c>
    </row>
    <row r="53" spans="1:70">
      <c r="A53" s="112" t="s">
        <v>105</v>
      </c>
      <c r="B53" s="128">
        <f>'[3]Canada Seed Imports'!AE$290</f>
        <v>0</v>
      </c>
      <c r="C53" s="128">
        <f>'[3]Canada Seed Imports'!AQ$290</f>
        <v>0</v>
      </c>
      <c r="D53" s="128">
        <f>'[3]Canada Seed Imports'!BC$290</f>
        <v>10.212</v>
      </c>
      <c r="E53" s="128">
        <f>'[3]Canada Seed Imports'!BO$290</f>
        <v>10.430999999999999</v>
      </c>
      <c r="F53" s="128">
        <f>'[3]Canada Seed Imports'!CA$290</f>
        <v>29.901</v>
      </c>
      <c r="G53" s="128">
        <f>'[3]Canada Seed Imports'!CM$290</f>
        <v>9.298</v>
      </c>
      <c r="H53" s="128">
        <f>'[3]Canada Seed Imports'!CY$290</f>
        <v>16.221</v>
      </c>
      <c r="I53" s="128">
        <f>'[3]Canada Seed Imports'!DK$290</f>
        <v>19.577999999999999</v>
      </c>
      <c r="J53" s="128">
        <f>'[3]Canada Seed Imports'!DW$290</f>
        <v>16.388159000000002</v>
      </c>
      <c r="K53" s="128">
        <f>'[3]Canada Seed Imports'!EI$290</f>
        <v>22.019358</v>
      </c>
      <c r="L53" s="128">
        <f>'[3]Canada Seed Imports'!EU$290</f>
        <v>28.411259000000001</v>
      </c>
      <c r="M53" s="128">
        <f>'[3]Canada Seed Imports'!FG$290</f>
        <v>7.8981750000000002</v>
      </c>
      <c r="N53" s="128">
        <f>'[3]Canada Seed Imports'!FS$290</f>
        <v>9.5402810000000002</v>
      </c>
      <c r="O53" s="128">
        <f>'[3]Canada Seed Imports'!GE$290</f>
        <v>17.268353999999999</v>
      </c>
      <c r="P53" s="128">
        <f>'[3]Canada Seed Imports'!GQ$290</f>
        <v>14.870041000000001</v>
      </c>
      <c r="Q53" s="128">
        <f>'[3]Canada Seed Imports'!HC$290</f>
        <v>7.843197</v>
      </c>
      <c r="R53" s="128">
        <f>'[3]Canada Seed Imports'!HO$290</f>
        <v>10.751804999999999</v>
      </c>
      <c r="S53" s="128">
        <f>'[3]Canada Seed Imports'!IA$290</f>
        <v>13.539558</v>
      </c>
      <c r="T53" s="128">
        <f>'[3]Canada Seed Imports'!IM$290</f>
        <v>6.604635</v>
      </c>
      <c r="U53" s="128">
        <f>'[3]Canada Seed Imports'!IY$290</f>
        <v>24.462958</v>
      </c>
      <c r="V53" s="128">
        <f>'[3]Canada Seed Imports'!JK$290</f>
        <v>4.1092529999999998</v>
      </c>
      <c r="W53" s="128">
        <f>'[3]Canada Seed Imports'!JW$290</f>
        <v>8.7718830000000008</v>
      </c>
      <c r="X53" s="128">
        <f>'[3]Canada Seed Imports'!KI$290</f>
        <v>3.5982069999999999</v>
      </c>
      <c r="Y53" s="128">
        <f>'[3]Canada Seed Imports'!KU$290</f>
        <v>5.5235159999999999</v>
      </c>
      <c r="Z53" s="128">
        <f>'[3]Canada Seed Imports'!LG$290</f>
        <v>5.12</v>
      </c>
      <c r="AA53" s="128">
        <f>'[3]Canada Seed Imports'!LS$290</f>
        <v>17.651</v>
      </c>
      <c r="AB53" s="128">
        <f>'[3]Canada Seed Imports'!ME$290</f>
        <v>16.729112000000001</v>
      </c>
      <c r="AC53" s="128">
        <f>'[3]Canada Seed Imports'!MQ$290</f>
        <v>8.7165099999999995</v>
      </c>
      <c r="AD53" s="128">
        <f>'[3]Canada Seed Imports'!NC$290</f>
        <v>6.9820000000000002</v>
      </c>
      <c r="AE53" s="128">
        <f>'[3]Canada Seed Imports'!NO$290</f>
        <v>17.443000000000001</v>
      </c>
      <c r="AF53" s="128">
        <f>'[3]Canada Seed Imports'!OA$290</f>
        <v>67.614999999999995</v>
      </c>
      <c r="AG53" s="128">
        <f>'[3]Canada Seed Imports'!OM$290</f>
        <v>14.514627000000001</v>
      </c>
      <c r="AH53" s="170">
        <f t="shared" si="64"/>
        <v>21.696011919426862</v>
      </c>
      <c r="AI53" s="170">
        <f t="shared" si="65"/>
        <v>21.418436094921773</v>
      </c>
      <c r="AJ53" s="170">
        <f t="shared" si="66"/>
        <v>23.115789325063826</v>
      </c>
      <c r="AK53" s="170">
        <f t="shared" si="66"/>
        <v>24.391251859706312</v>
      </c>
      <c r="AL53" s="170">
        <f t="shared" si="66"/>
        <v>25.400251733356889</v>
      </c>
      <c r="AM53" s="170">
        <f t="shared" si="66"/>
        <v>21.027223239823755</v>
      </c>
      <c r="AN53" s="170">
        <f t="shared" si="66"/>
        <v>23.204348186495135</v>
      </c>
      <c r="AO53" s="170">
        <f t="shared" si="66"/>
        <v>23.07059045057451</v>
      </c>
      <c r="AP53" s="170">
        <f t="shared" si="66"/>
        <v>23.427772868889186</v>
      </c>
      <c r="AQ53" s="170">
        <f t="shared" si="66"/>
        <v>23.418733093991321</v>
      </c>
      <c r="AR53" s="170">
        <f t="shared" si="66"/>
        <v>23.226037295827894</v>
      </c>
      <c r="AS53" s="170">
        <f t="shared" si="66"/>
        <v>22.829733567954783</v>
      </c>
      <c r="AT53" s="170">
        <f t="shared" si="66"/>
        <v>23.269496379155608</v>
      </c>
      <c r="AU53" s="170">
        <f t="shared" si="66"/>
        <v>23.194573455447539</v>
      </c>
      <c r="AV53" s="170">
        <f t="shared" si="66"/>
        <v>23.234354641163758</v>
      </c>
      <c r="AW53" s="170">
        <f t="shared" si="66"/>
        <v>23.18771475847543</v>
      </c>
      <c r="AX53" s="170">
        <f t="shared" si="66"/>
        <v>23.150839067909917</v>
      </c>
      <c r="AY53" s="170">
        <f t="shared" si="66"/>
        <v>23.143174560439423</v>
      </c>
      <c r="AZ53" s="170">
        <f t="shared" si="67"/>
        <v>23.20739566043045</v>
      </c>
      <c r="BA53" s="170">
        <f t="shared" si="67"/>
        <v>23.18213129668721</v>
      </c>
      <c r="BB53" s="170">
        <f t="shared" si="67"/>
        <v>23.184695737683793</v>
      </c>
      <c r="BC53" s="170">
        <f t="shared" si="67"/>
        <v>23.174251068788486</v>
      </c>
      <c r="BD53" s="170">
        <f t="shared" si="67"/>
        <v>23.173647264630159</v>
      </c>
      <c r="BE53" s="170">
        <f t="shared" si="67"/>
        <v>23.178329664805872</v>
      </c>
      <c r="BF53" s="170">
        <f t="shared" si="67"/>
        <v>23.184424205644021</v>
      </c>
      <c r="BG53" s="170">
        <f t="shared" si="67"/>
        <v>23.178611006519105</v>
      </c>
      <c r="BH53" s="124"/>
      <c r="BP53" s="128" t="str">
        <f>R2</f>
        <v xml:space="preserve">09/10 </v>
      </c>
      <c r="BQ53" s="112">
        <v>139</v>
      </c>
      <c r="BR53" s="112">
        <v>207</v>
      </c>
    </row>
    <row r="54" spans="1:70">
      <c r="A54" s="112" t="s">
        <v>106</v>
      </c>
      <c r="B54" s="128">
        <f>'[3]Canada Seed Imports'!AF$290</f>
        <v>0</v>
      </c>
      <c r="C54" s="128">
        <f>'[3]Canada Seed Imports'!AR$290</f>
        <v>0</v>
      </c>
      <c r="D54" s="128">
        <f>'[3]Canada Seed Imports'!BD$290</f>
        <v>19.382000000000001</v>
      </c>
      <c r="E54" s="128">
        <f>'[3]Canada Seed Imports'!BP$290</f>
        <v>29.210999999999999</v>
      </c>
      <c r="F54" s="128">
        <f>'[3]Canada Seed Imports'!CB$290</f>
        <v>8.6669999999999998</v>
      </c>
      <c r="G54" s="128">
        <f>'[3]Canada Seed Imports'!CN$290</f>
        <v>7.8550000000000004</v>
      </c>
      <c r="H54" s="128">
        <f>'[3]Canada Seed Imports'!CZ$290</f>
        <v>16.396000000000001</v>
      </c>
      <c r="I54" s="128">
        <f>'[3]Canada Seed Imports'!DL$290</f>
        <v>14.509</v>
      </c>
      <c r="J54" s="128">
        <f>'[3]Canada Seed Imports'!DX$290</f>
        <v>21.012142000000001</v>
      </c>
      <c r="K54" s="128">
        <f>'[3]Canada Seed Imports'!EJ$290</f>
        <v>27.902021999999999</v>
      </c>
      <c r="L54" s="128">
        <f>'[3]Canada Seed Imports'!EV$290</f>
        <v>31.635002</v>
      </c>
      <c r="M54" s="128">
        <f>'[3]Canada Seed Imports'!FH$290</f>
        <v>8.7075220000000009</v>
      </c>
      <c r="N54" s="128">
        <f>'[3]Canada Seed Imports'!FT$290</f>
        <v>8.3370149999999992</v>
      </c>
      <c r="O54" s="128">
        <f>'[3]Canada Seed Imports'!GF$290</f>
        <v>19.695363</v>
      </c>
      <c r="P54" s="128">
        <f>'[3]Canada Seed Imports'!GR$290</f>
        <v>21.560855</v>
      </c>
      <c r="Q54" s="128">
        <f>'[3]Canada Seed Imports'!HD$290</f>
        <v>5.7150530000000002</v>
      </c>
      <c r="R54" s="128">
        <f>'[3]Canada Seed Imports'!HP$290</f>
        <v>7.018192</v>
      </c>
      <c r="S54" s="128">
        <f>'[3]Canada Seed Imports'!IB$290</f>
        <v>14.680478000000001</v>
      </c>
      <c r="T54" s="128">
        <f>'[3]Canada Seed Imports'!IN$290</f>
        <v>6.0377349999999996</v>
      </c>
      <c r="U54" s="128">
        <f>'[3]Canada Seed Imports'!IZ$290</f>
        <v>5.085934</v>
      </c>
      <c r="V54" s="128">
        <f>'[3]Canada Seed Imports'!JL$290</f>
        <v>4.6727439999999998</v>
      </c>
      <c r="W54" s="128">
        <f>'[3]Canada Seed Imports'!JX$290</f>
        <v>10.148668000000001</v>
      </c>
      <c r="X54" s="128">
        <f>'[3]Canada Seed Imports'!KJ$290</f>
        <v>12.482828</v>
      </c>
      <c r="Y54" s="128">
        <f>'[3]Canada Seed Imports'!KV$290</f>
        <v>6.8085610000000001</v>
      </c>
      <c r="Z54" s="128">
        <f>'[3]Canada Seed Imports'!LH$290</f>
        <v>7.0439999999999996</v>
      </c>
      <c r="AA54" s="128">
        <f>'[3]Canada Seed Imports'!LT$290</f>
        <v>10.528</v>
      </c>
      <c r="AB54" s="128">
        <f>'[3]Canada Seed Imports'!MF$290</f>
        <v>16.613558999999999</v>
      </c>
      <c r="AC54" s="128">
        <f>'[3]Canada Seed Imports'!MR$290</f>
        <v>9.2245629999999998</v>
      </c>
      <c r="AD54" s="128">
        <f>'[3]Canada Seed Imports'!ND$290</f>
        <v>15.928000000000001</v>
      </c>
      <c r="AE54" s="128">
        <f>'[3]Canada Seed Imports'!NP$290</f>
        <v>15.926</v>
      </c>
      <c r="AF54" s="128">
        <f>'[3]Canada Seed Imports'!OB$290</f>
        <v>14.101686000000001</v>
      </c>
      <c r="AG54" s="128">
        <f>'[3]Canada Seed Imports'!ON$290</f>
        <v>11.858972</v>
      </c>
      <c r="AH54" s="170">
        <f t="shared" si="64"/>
        <v>13.258127144349999</v>
      </c>
      <c r="AI54" s="170">
        <f t="shared" si="65"/>
        <v>12.456503060621653</v>
      </c>
      <c r="AJ54" s="170">
        <f t="shared" si="66"/>
        <v>12.810100144409189</v>
      </c>
      <c r="AK54" s="170">
        <f t="shared" si="66"/>
        <v>11.555917356090211</v>
      </c>
      <c r="AL54" s="170">
        <f t="shared" si="66"/>
        <v>11.040351812740404</v>
      </c>
      <c r="AM54" s="170">
        <f t="shared" si="66"/>
        <v>12.387923941094209</v>
      </c>
      <c r="AN54" s="170">
        <f t="shared" si="66"/>
        <v>12.224199903642292</v>
      </c>
      <c r="AO54" s="170">
        <f t="shared" si="66"/>
        <v>12.050159262991134</v>
      </c>
      <c r="AP54" s="170">
        <f t="shared" si="66"/>
        <v>12.003698631595261</v>
      </c>
      <c r="AQ54" s="170">
        <f t="shared" si="66"/>
        <v>11.85171045531165</v>
      </c>
      <c r="AR54" s="170">
        <f t="shared" si="66"/>
        <v>11.941266710412661</v>
      </c>
      <c r="AS54" s="170">
        <f t="shared" si="66"/>
        <v>12.103538438926909</v>
      </c>
      <c r="AT54" s="170">
        <f t="shared" si="66"/>
        <v>12.0142069927906</v>
      </c>
      <c r="AU54" s="170">
        <f t="shared" si="66"/>
        <v>11.990074699847524</v>
      </c>
      <c r="AV54" s="170">
        <f t="shared" si="66"/>
        <v>11.982884245807416</v>
      </c>
      <c r="AW54" s="170">
        <f t="shared" si="66"/>
        <v>11.98015945945787</v>
      </c>
      <c r="AX54" s="170">
        <f t="shared" si="66"/>
        <v>12.006394217557022</v>
      </c>
      <c r="AY54" s="170">
        <f t="shared" si="66"/>
        <v>12.014172767366063</v>
      </c>
      <c r="AZ54" s="170">
        <f t="shared" si="67"/>
        <v>11.994743923092086</v>
      </c>
      <c r="BA54" s="170">
        <f t="shared" si="67"/>
        <v>11.994737078007178</v>
      </c>
      <c r="BB54" s="170">
        <f t="shared" si="67"/>
        <v>11.995670922656091</v>
      </c>
      <c r="BC54" s="170">
        <f t="shared" si="67"/>
        <v>11.998041489096044</v>
      </c>
      <c r="BD54" s="170">
        <f t="shared" si="67"/>
        <v>12.001143781735687</v>
      </c>
      <c r="BE54" s="170">
        <f t="shared" si="67"/>
        <v>11.999473236043492</v>
      </c>
      <c r="BF54" s="170">
        <f t="shared" si="67"/>
        <v>11.996867438917418</v>
      </c>
      <c r="BG54" s="170">
        <f t="shared" si="67"/>
        <v>11.997813301507698</v>
      </c>
      <c r="BH54" s="124"/>
      <c r="BP54" s="128" t="str">
        <f>S2</f>
        <v xml:space="preserve">10/11 </v>
      </c>
      <c r="BQ54" s="112">
        <v>98</v>
      </c>
      <c r="BR54" s="112">
        <v>207</v>
      </c>
    </row>
    <row r="55" spans="1:70">
      <c r="A55" s="112" t="s">
        <v>107</v>
      </c>
      <c r="B55" s="128">
        <f>'[3]Canada Seed Imports'!AG$290</f>
        <v>0</v>
      </c>
      <c r="C55" s="128">
        <f>'[3]Canada Seed Imports'!AS$290</f>
        <v>2.5190000000000001</v>
      </c>
      <c r="D55" s="128">
        <f>'[3]Canada Seed Imports'!BE$290</f>
        <v>3.645</v>
      </c>
      <c r="E55" s="128">
        <f>'[3]Canada Seed Imports'!BQ$290</f>
        <v>3.4359999999999999</v>
      </c>
      <c r="F55" s="128">
        <f>'[3]Canada Seed Imports'!CC$290</f>
        <v>9.9700000000000006</v>
      </c>
      <c r="G55" s="128">
        <f>'[3]Canada Seed Imports'!CO$290</f>
        <v>6.1040000000000001</v>
      </c>
      <c r="H55" s="128">
        <f>'[3]Canada Seed Imports'!DA$290</f>
        <v>16.774999999999999</v>
      </c>
      <c r="I55" s="128">
        <f>'[3]Canada Seed Imports'!DM$290</f>
        <v>52.34</v>
      </c>
      <c r="J55" s="128">
        <f>'[3]Canada Seed Imports'!DY$290</f>
        <v>21.823195999999999</v>
      </c>
      <c r="K55" s="128">
        <f>'[3]Canada Seed Imports'!EK$290</f>
        <v>23.524591000000001</v>
      </c>
      <c r="L55" s="128">
        <f>'[3]Canada Seed Imports'!EW$290</f>
        <v>28.524084999999999</v>
      </c>
      <c r="M55" s="128">
        <f>'[3]Canada Seed Imports'!FI$290</f>
        <v>3.4281069999999998</v>
      </c>
      <c r="N55" s="128">
        <f>'[3]Canada Seed Imports'!FU$290</f>
        <v>11.507559000000001</v>
      </c>
      <c r="O55" s="128">
        <f>'[3]Canada Seed Imports'!GG$290</f>
        <v>24.285285999999999</v>
      </c>
      <c r="P55" s="128">
        <f>'[3]Canada Seed Imports'!GS$290</f>
        <v>18.239812000000001</v>
      </c>
      <c r="Q55" s="128">
        <f>'[3]Canada Seed Imports'!HE$290</f>
        <v>4.7398100000000003</v>
      </c>
      <c r="R55" s="128">
        <f>'[3]Canada Seed Imports'!HQ$290</f>
        <v>7.7577920000000002</v>
      </c>
      <c r="S55" s="128">
        <f>'[3]Canada Seed Imports'!IC$290</f>
        <v>15.731253000000001</v>
      </c>
      <c r="T55" s="128">
        <f>'[3]Canada Seed Imports'!IO$290</f>
        <v>9.0301159999999996</v>
      </c>
      <c r="U55" s="128">
        <f>'[3]Canada Seed Imports'!JA$290</f>
        <v>4.5032459999999999</v>
      </c>
      <c r="V55" s="128">
        <f>'[3]Canada Seed Imports'!JM$290</f>
        <v>4.2867160000000002</v>
      </c>
      <c r="W55" s="128">
        <f>'[3]Canada Seed Imports'!JY$290</f>
        <v>7.8735049999999998</v>
      </c>
      <c r="X55" s="128">
        <f>'[3]Canada Seed Imports'!KK$290</f>
        <v>3.932801</v>
      </c>
      <c r="Y55" s="128">
        <f>'[3]Canada Seed Imports'!KW$290</f>
        <v>4.3417289999999999</v>
      </c>
      <c r="Z55" s="128">
        <f>'[3]Canada Seed Imports'!LI$290</f>
        <v>9.1430000000000007</v>
      </c>
      <c r="AA55" s="128">
        <f>'[3]Canada Seed Imports'!LU$290</f>
        <v>8.0787080000000007</v>
      </c>
      <c r="AB55" s="128">
        <f>'[3]Canada Seed Imports'!MG$290</f>
        <v>14.155555</v>
      </c>
      <c r="AC55" s="128">
        <f>'[3]Canada Seed Imports'!MS$290</f>
        <v>14.144049000000001</v>
      </c>
      <c r="AD55" s="128">
        <f>'[3]Canada Seed Imports'!NE$290</f>
        <v>9.5630000000000006</v>
      </c>
      <c r="AE55" s="128">
        <f>'[3]Canada Seed Imports'!NQ$290</f>
        <v>15.102</v>
      </c>
      <c r="AF55" s="128">
        <f>'[3]Canada Seed Imports'!OC$290</f>
        <v>16.524139000000002</v>
      </c>
      <c r="AG55" s="128">
        <f>'[3]Canada Seed Imports'!OO$290</f>
        <v>13.424118999999999</v>
      </c>
      <c r="AH55" s="170">
        <f t="shared" si="64"/>
        <v>12.832451926704616</v>
      </c>
      <c r="AI55" s="170">
        <f t="shared" si="65"/>
        <v>12.775739221158355</v>
      </c>
      <c r="AJ55" s="170">
        <f t="shared" si="66"/>
        <v>12.156359100281332</v>
      </c>
      <c r="AK55" s="170">
        <f t="shared" si="66"/>
        <v>12.078515373648708</v>
      </c>
      <c r="AL55" s="170">
        <f t="shared" si="66"/>
        <v>11.592908787922671</v>
      </c>
      <c r="AM55" s="170">
        <f t="shared" si="66"/>
        <v>12.653436924358601</v>
      </c>
      <c r="AN55" s="170">
        <f t="shared" si="66"/>
        <v>12.287194881943135</v>
      </c>
      <c r="AO55" s="170">
        <f t="shared" si="66"/>
        <v>12.251391881473932</v>
      </c>
      <c r="AP55" s="170">
        <f t="shared" si="66"/>
        <v>12.153683013630889</v>
      </c>
      <c r="AQ55" s="170">
        <f t="shared" si="66"/>
        <v>12.17268956986941</v>
      </c>
      <c r="AR55" s="170">
        <f t="shared" si="66"/>
        <v>12.187723097865847</v>
      </c>
      <c r="AS55" s="170">
        <f t="shared" si="66"/>
        <v>12.303679254255194</v>
      </c>
      <c r="AT55" s="170">
        <f t="shared" si="66"/>
        <v>12.210536488956643</v>
      </c>
      <c r="AU55" s="170">
        <f t="shared" si="66"/>
        <v>12.213833363419054</v>
      </c>
      <c r="AV55" s="170">
        <f t="shared" si="66"/>
        <v>12.205662284915597</v>
      </c>
      <c r="AW55" s="170">
        <f t="shared" si="66"/>
        <v>12.217692354873229</v>
      </c>
      <c r="AX55" s="170">
        <f t="shared" si="66"/>
        <v>12.224286897882468</v>
      </c>
      <c r="AY55" s="170">
        <f t="shared" si="66"/>
        <v>12.230280749283944</v>
      </c>
      <c r="AZ55" s="170">
        <f t="shared" si="67"/>
        <v>12.214402278009398</v>
      </c>
      <c r="BA55" s="170">
        <f t="shared" si="67"/>
        <v>12.218351130074858</v>
      </c>
      <c r="BB55" s="170">
        <f t="shared" si="67"/>
        <v>12.218464912992925</v>
      </c>
      <c r="BC55" s="170">
        <f t="shared" si="67"/>
        <v>12.221002682024778</v>
      </c>
      <c r="BD55" s="170">
        <f t="shared" si="67"/>
        <v>12.22115719364872</v>
      </c>
      <c r="BE55" s="170">
        <f t="shared" si="67"/>
        <v>12.220500350477181</v>
      </c>
      <c r="BF55" s="170">
        <f t="shared" si="67"/>
        <v>12.218675639350137</v>
      </c>
      <c r="BG55" s="170">
        <f t="shared" si="67"/>
        <v>12.219895253843692</v>
      </c>
      <c r="BH55" s="124"/>
      <c r="BP55" s="128" t="str">
        <f>T2</f>
        <v xml:space="preserve">11/12 </v>
      </c>
      <c r="BQ55" s="112">
        <v>39</v>
      </c>
      <c r="BR55" s="112">
        <v>256</v>
      </c>
    </row>
    <row r="56" spans="1:70">
      <c r="A56" s="112" t="s">
        <v>108</v>
      </c>
      <c r="B56" s="128">
        <f>'[3]Canada Seed Imports'!AH$290</f>
        <v>0</v>
      </c>
      <c r="C56" s="128">
        <f>'[3]Canada Seed Imports'!AT$290</f>
        <v>1.972</v>
      </c>
      <c r="D56" s="128">
        <f>'[3]Canada Seed Imports'!BF$290</f>
        <v>2.3929999999999998</v>
      </c>
      <c r="E56" s="128">
        <f>'[3]Canada Seed Imports'!BR$290</f>
        <v>4.673</v>
      </c>
      <c r="F56" s="128">
        <f>'[3]Canada Seed Imports'!CD$290</f>
        <v>3.1190000000000002</v>
      </c>
      <c r="G56" s="128">
        <f>'[3]Canada Seed Imports'!CP$290</f>
        <v>8.7059999999999995</v>
      </c>
      <c r="H56" s="128">
        <f>'[3]Canada Seed Imports'!DB$290</f>
        <v>7.76</v>
      </c>
      <c r="I56" s="128">
        <f>'[3]Canada Seed Imports'!DN$290</f>
        <v>13.984999999999999</v>
      </c>
      <c r="J56" s="128">
        <f>'[3]Canada Seed Imports'!DZ$290</f>
        <v>15.629034000000001</v>
      </c>
      <c r="K56" s="128">
        <f>'[3]Canada Seed Imports'!EL$290</f>
        <v>16.884723000000001</v>
      </c>
      <c r="L56" s="128">
        <f>'[3]Canada Seed Imports'!EX$290</f>
        <v>21.650860000000002</v>
      </c>
      <c r="M56" s="128">
        <f>'[3]Canada Seed Imports'!FJ$290</f>
        <v>3.6299160000000001</v>
      </c>
      <c r="N56" s="128">
        <f>'[3]Canada Seed Imports'!FV$290</f>
        <v>10.632758000000001</v>
      </c>
      <c r="O56" s="128">
        <f>'[3]Canada Seed Imports'!GH$290</f>
        <v>13.130158</v>
      </c>
      <c r="P56" s="128">
        <f>'[3]Canada Seed Imports'!GT$290</f>
        <v>12.9549</v>
      </c>
      <c r="Q56" s="128">
        <f>'[3]Canada Seed Imports'!HF$290</f>
        <v>6.9602009999999996</v>
      </c>
      <c r="R56" s="128">
        <f>'[3]Canada Seed Imports'!HR$290</f>
        <v>9.4440829999999991</v>
      </c>
      <c r="S56" s="128">
        <f>'[3]Canada Seed Imports'!ID$290</f>
        <v>13.460578999999999</v>
      </c>
      <c r="T56" s="128">
        <f>'[3]Canada Seed Imports'!IP$290</f>
        <v>6.4012739999999999</v>
      </c>
      <c r="U56" s="128">
        <f>'[3]Canada Seed Imports'!JB$290</f>
        <v>5.3986010000000002</v>
      </c>
      <c r="V56" s="128">
        <f>'[3]Canada Seed Imports'!JN$290</f>
        <v>5.6008950000000004</v>
      </c>
      <c r="W56" s="128">
        <f>'[3]Canada Seed Imports'!JZ$290</f>
        <v>4.2399230000000001</v>
      </c>
      <c r="X56" s="128">
        <f>'[3]Canada Seed Imports'!KL$290</f>
        <v>5.4895500000000004</v>
      </c>
      <c r="Y56" s="128">
        <f>'[3]Canada Seed Imports'!KX$290</f>
        <v>9.6085069999999995</v>
      </c>
      <c r="Z56" s="128">
        <f>'[3]Canada Seed Imports'!LJ$290</f>
        <v>6.883</v>
      </c>
      <c r="AA56" s="128">
        <f>'[3]Canada Seed Imports'!LV$290</f>
        <v>6.3965740000000002</v>
      </c>
      <c r="AB56" s="128">
        <f>'[3]Canada Seed Imports'!MH$290</f>
        <v>12.393307999999999</v>
      </c>
      <c r="AC56" s="128">
        <f>'[3]Canada Seed Imports'!MT$290</f>
        <v>6.5093569999999996</v>
      </c>
      <c r="AD56" s="128">
        <f>'[3]Canada Seed Imports'!NF$290</f>
        <v>8.0269999999999992</v>
      </c>
      <c r="AE56" s="128">
        <f>'[3]Canada Seed Imports'!NR$290</f>
        <v>9.99</v>
      </c>
      <c r="AF56" s="128">
        <f>'[3]Canada Seed Imports'!OD$290</f>
        <v>9.3097589999999997</v>
      </c>
      <c r="AG56" s="170">
        <f t="shared" ref="AG56:AG60" si="68">(SUM(AA56:AE56)/SUM(AA$62:AE$62))*AG$62</f>
        <v>9.5140143693858299</v>
      </c>
      <c r="AH56" s="170">
        <f t="shared" si="64"/>
        <v>8.5371649488499806</v>
      </c>
      <c r="AI56" s="170">
        <f t="shared" si="65"/>
        <v>8.0548524217577384</v>
      </c>
      <c r="AJ56" s="170">
        <f t="shared" si="66"/>
        <v>8.1788821561277238</v>
      </c>
      <c r="AK56" s="170">
        <f t="shared" si="66"/>
        <v>7.7617687356541047</v>
      </c>
      <c r="AL56" s="170">
        <f t="shared" si="66"/>
        <v>7.4637144670175282</v>
      </c>
      <c r="AM56" s="170">
        <f t="shared" si="66"/>
        <v>8.4093365263550748</v>
      </c>
      <c r="AN56" s="170">
        <f t="shared" si="66"/>
        <v>7.9992765458814148</v>
      </c>
      <c r="AO56" s="170">
        <f t="shared" si="66"/>
        <v>7.9737108613824343</v>
      </c>
      <c r="AP56" s="170">
        <f t="shared" si="66"/>
        <v>7.9625956862071687</v>
      </c>
      <c r="AQ56" s="170">
        <f t="shared" si="66"/>
        <v>7.9215614272581121</v>
      </c>
      <c r="AR56" s="170">
        <f t="shared" si="66"/>
        <v>7.9617268173687235</v>
      </c>
      <c r="AS56" s="170">
        <f t="shared" si="66"/>
        <v>8.0532962094168408</v>
      </c>
      <c r="AT56" s="170">
        <f t="shared" si="66"/>
        <v>7.9637742676195709</v>
      </c>
      <c r="AU56" s="170">
        <f t="shared" si="66"/>
        <v>7.9745782003266559</v>
      </c>
      <c r="AV56" s="170">
        <f t="shared" si="66"/>
        <v>7.9725908815740834</v>
      </c>
      <c r="AW56" s="170">
        <f t="shared" si="66"/>
        <v>7.9749873843979797</v>
      </c>
      <c r="AX56" s="170">
        <f t="shared" si="66"/>
        <v>7.9851932752611745</v>
      </c>
      <c r="AY56" s="170">
        <f t="shared" si="66"/>
        <v>7.9878453886670258</v>
      </c>
      <c r="AZ56" s="170">
        <f t="shared" si="67"/>
        <v>7.9742248018358932</v>
      </c>
      <c r="BA56" s="170">
        <f t="shared" si="67"/>
        <v>7.9790390260453856</v>
      </c>
      <c r="BB56" s="170">
        <f t="shared" si="67"/>
        <v>7.9789683463472318</v>
      </c>
      <c r="BC56" s="170">
        <f t="shared" si="67"/>
        <v>7.9802579752414911</v>
      </c>
      <c r="BD56" s="170">
        <f t="shared" si="67"/>
        <v>7.981054167631342</v>
      </c>
      <c r="BE56" s="170">
        <f t="shared" si="67"/>
        <v>7.9800671076274057</v>
      </c>
      <c r="BF56" s="170">
        <f t="shared" si="67"/>
        <v>7.9787088634202687</v>
      </c>
      <c r="BG56" s="170">
        <f t="shared" si="67"/>
        <v>7.9798773245785712</v>
      </c>
      <c r="BH56" s="124"/>
      <c r="BP56" s="128" t="str">
        <f>U2</f>
        <v xml:space="preserve">12/13 </v>
      </c>
      <c r="BQ56" s="112">
        <v>71</v>
      </c>
      <c r="BR56" s="112">
        <v>97</v>
      </c>
    </row>
    <row r="57" spans="1:70">
      <c r="A57" s="112" t="s">
        <v>109</v>
      </c>
      <c r="B57" s="128">
        <f>'[3]Canada Seed Imports'!AI$290</f>
        <v>0</v>
      </c>
      <c r="C57" s="128">
        <f>'[3]Canada Seed Imports'!AU$290</f>
        <v>4.0830000000000002</v>
      </c>
      <c r="D57" s="128">
        <f>'[3]Canada Seed Imports'!BG$290</f>
        <v>2.637</v>
      </c>
      <c r="E57" s="128">
        <f>'[3]Canada Seed Imports'!BS$290</f>
        <v>4.42</v>
      </c>
      <c r="F57" s="128">
        <f>'[3]Canada Seed Imports'!CE$290</f>
        <v>7.585</v>
      </c>
      <c r="G57" s="128">
        <f>'[3]Canada Seed Imports'!CQ$290</f>
        <v>12.597</v>
      </c>
      <c r="H57" s="128">
        <f>'[3]Canada Seed Imports'!DC$290</f>
        <v>7.1509999999999998</v>
      </c>
      <c r="I57" s="128">
        <f>'[3]Canada Seed Imports'!DO$290</f>
        <v>19.186</v>
      </c>
      <c r="J57" s="128">
        <f>'[3]Canada Seed Imports'!EA$290</f>
        <v>15.233813</v>
      </c>
      <c r="K57" s="128">
        <f>'[3]Canada Seed Imports'!EM$290</f>
        <v>9.9401770000000003</v>
      </c>
      <c r="L57" s="128">
        <f>'[3]Canada Seed Imports'!EY$290</f>
        <v>19.266393999999998</v>
      </c>
      <c r="M57" s="128">
        <f>'[3]Canada Seed Imports'!FK$290</f>
        <v>6.9403309999999996</v>
      </c>
      <c r="N57" s="128">
        <f>'[3]Canada Seed Imports'!FW$290</f>
        <v>13.179926</v>
      </c>
      <c r="O57" s="128">
        <f>'[3]Canada Seed Imports'!GI$290</f>
        <v>19.571555</v>
      </c>
      <c r="P57" s="128">
        <f>'[3]Canada Seed Imports'!GU$290</f>
        <v>17.388508000000002</v>
      </c>
      <c r="Q57" s="128">
        <f>'[3]Canada Seed Imports'!HG$290</f>
        <v>10.559848000000001</v>
      </c>
      <c r="R57" s="128">
        <f>'[3]Canada Seed Imports'!HS$290</f>
        <v>6.1187969999999998</v>
      </c>
      <c r="S57" s="128">
        <f>'[3]Canada Seed Imports'!IE$290</f>
        <v>21.793488</v>
      </c>
      <c r="T57" s="128">
        <f>'[3]Canada Seed Imports'!IQ$290</f>
        <v>7.6550820000000002</v>
      </c>
      <c r="U57" s="128">
        <f>'[3]Canada Seed Imports'!JC$290</f>
        <v>8.2418739999999993</v>
      </c>
      <c r="V57" s="128">
        <f>'[3]Canada Seed Imports'!JO$290</f>
        <v>6.4800490000000002</v>
      </c>
      <c r="W57" s="128">
        <f>'[3]Canada Seed Imports'!KA$290</f>
        <v>3.3736229999999998</v>
      </c>
      <c r="X57" s="128">
        <f>'[3]Canada Seed Imports'!KM$290</f>
        <v>12.055948000000001</v>
      </c>
      <c r="Y57" s="128">
        <f>'[3]Canada Seed Imports'!KY$290</f>
        <v>8.8479609999999997</v>
      </c>
      <c r="Z57" s="128">
        <f>'[3]Canada Seed Imports'!LK$290</f>
        <v>6.3140000000000001</v>
      </c>
      <c r="AA57" s="128">
        <f>'[3]Canada Seed Imports'!LW$290</f>
        <v>8.3439060000000005</v>
      </c>
      <c r="AB57" s="128">
        <f>'[3]Canada Seed Imports'!MI$290</f>
        <v>11.009278</v>
      </c>
      <c r="AC57" s="128">
        <f>'[3]Canada Seed Imports'!MU$290</f>
        <v>8.6659290000000002</v>
      </c>
      <c r="AD57" s="128">
        <f>'[3]Canada Seed Imports'!NG$290</f>
        <v>14.311</v>
      </c>
      <c r="AE57" s="128">
        <f>'[3]Canada Seed Imports'!NS$290</f>
        <v>17.408999999999999</v>
      </c>
      <c r="AF57" s="128">
        <f>'[3]Canada Seed Imports'!OE$290</f>
        <v>13.780491</v>
      </c>
      <c r="AG57" s="170">
        <f t="shared" si="68"/>
        <v>13.121147925524278</v>
      </c>
      <c r="AH57" s="170">
        <f t="shared" si="64"/>
        <v>12.035964031964399</v>
      </c>
      <c r="AI57" s="170">
        <f t="shared" si="65"/>
        <v>12.502648200612004</v>
      </c>
      <c r="AJ57" s="170">
        <f t="shared" si="66"/>
        <v>12.735268049662002</v>
      </c>
      <c r="AK57" s="170">
        <f t="shared" si="66"/>
        <v>11.769246970551027</v>
      </c>
      <c r="AL57" s="170">
        <f t="shared" si="66"/>
        <v>10.987300037339111</v>
      </c>
      <c r="AM57" s="170">
        <f t="shared" si="66"/>
        <v>12.432855035662742</v>
      </c>
      <c r="AN57" s="170">
        <f t="shared" si="66"/>
        <v>12.006085458025709</v>
      </c>
      <c r="AO57" s="170">
        <f t="shared" si="66"/>
        <v>12.085463658765377</v>
      </c>
      <c r="AP57" s="170">
        <f t="shared" si="66"/>
        <v>11.986151110248116</v>
      </c>
      <c r="AQ57" s="170">
        <f t="shared" si="66"/>
        <v>11.856190232068792</v>
      </c>
      <c r="AR57" s="170">
        <f t="shared" si="66"/>
        <v>11.89957106000821</v>
      </c>
      <c r="AS57" s="170">
        <f t="shared" si="66"/>
        <v>12.073349098954147</v>
      </c>
      <c r="AT57" s="170">
        <f t="shared" si="66"/>
        <v>11.96669230382324</v>
      </c>
      <c r="AU57" s="170">
        <f t="shared" si="66"/>
        <v>11.980145032008927</v>
      </c>
      <c r="AV57" s="170">
        <f t="shared" si="66"/>
        <v>11.956390761020501</v>
      </c>
      <c r="AW57" s="170">
        <f t="shared" si="66"/>
        <v>11.955189545372663</v>
      </c>
      <c r="AX57" s="170">
        <f t="shared" si="66"/>
        <v>11.975229651163007</v>
      </c>
      <c r="AY57" s="170">
        <f t="shared" si="66"/>
        <v>11.986353348235895</v>
      </c>
      <c r="AZ57" s="170">
        <f t="shared" si="67"/>
        <v>11.966729458677669</v>
      </c>
      <c r="BA57" s="170">
        <f t="shared" si="67"/>
        <v>11.970661667560197</v>
      </c>
      <c r="BB57" s="170">
        <f t="shared" si="67"/>
        <v>11.967978552893944</v>
      </c>
      <c r="BC57" s="170">
        <f t="shared" si="67"/>
        <v>11.970832734201885</v>
      </c>
      <c r="BD57" s="170">
        <f t="shared" si="67"/>
        <v>11.973390535706143</v>
      </c>
      <c r="BE57" s="170">
        <f t="shared" si="67"/>
        <v>11.972511152313919</v>
      </c>
      <c r="BF57" s="170">
        <f t="shared" si="67"/>
        <v>11.969918589807968</v>
      </c>
      <c r="BG57" s="170">
        <f t="shared" si="67"/>
        <v>11.971074928535218</v>
      </c>
      <c r="BH57" s="124"/>
      <c r="BP57" s="128" t="str">
        <f>V2</f>
        <v xml:space="preserve">13/14 </v>
      </c>
      <c r="BQ57" s="112">
        <v>211</v>
      </c>
      <c r="BR57" s="112">
        <v>91</v>
      </c>
    </row>
    <row r="58" spans="1:70">
      <c r="A58" s="112" t="s">
        <v>110</v>
      </c>
      <c r="B58" s="128">
        <f>'[3]Canada Seed Imports'!AJ$290</f>
        <v>0</v>
      </c>
      <c r="C58" s="128">
        <f>'[3]Canada Seed Imports'!AV$290</f>
        <v>2.02</v>
      </c>
      <c r="D58" s="128">
        <f>'[3]Canada Seed Imports'!BH$290</f>
        <v>21.879000000000001</v>
      </c>
      <c r="E58" s="128">
        <f>'[3]Canada Seed Imports'!BT$290</f>
        <v>3.4220000000000002</v>
      </c>
      <c r="F58" s="128">
        <f>'[3]Canada Seed Imports'!CF$290</f>
        <v>15.930999999999999</v>
      </c>
      <c r="G58" s="128">
        <f>'[3]Canada Seed Imports'!CR$290</f>
        <v>21.731000000000002</v>
      </c>
      <c r="H58" s="128">
        <f>'[3]Canada Seed Imports'!DD$290</f>
        <v>6.1120000000000001</v>
      </c>
      <c r="I58" s="128">
        <f>'[3]Canada Seed Imports'!DP$290</f>
        <v>6</v>
      </c>
      <c r="J58" s="128">
        <f>'[3]Canada Seed Imports'!EB$290</f>
        <v>15.703844999999999</v>
      </c>
      <c r="K58" s="128">
        <f>'[3]Canada Seed Imports'!EN$290</f>
        <v>19.137830000000001</v>
      </c>
      <c r="L58" s="128">
        <f>'[3]Canada Seed Imports'!EZ$290</f>
        <v>14.659291</v>
      </c>
      <c r="M58" s="128">
        <f>'[3]Canada Seed Imports'!FL$290</f>
        <v>5.7674609999999999</v>
      </c>
      <c r="N58" s="128">
        <f>'[3]Canada Seed Imports'!FX$290</f>
        <v>5.3047089999999999</v>
      </c>
      <c r="O58" s="128">
        <f>'[3]Canada Seed Imports'!GJ$290</f>
        <v>11.016045</v>
      </c>
      <c r="P58" s="128">
        <f>'[3]Canada Seed Imports'!GV$290</f>
        <v>15.40814</v>
      </c>
      <c r="Q58" s="128">
        <f>'[3]Canada Seed Imports'!HH$290</f>
        <v>11.330318</v>
      </c>
      <c r="R58" s="128">
        <f>'[3]Canada Seed Imports'!HT$290</f>
        <v>10.083093</v>
      </c>
      <c r="S58" s="128">
        <f>'[3]Canada Seed Imports'!IF$290</f>
        <v>10.569772</v>
      </c>
      <c r="T58" s="128">
        <f>'[3]Canada Seed Imports'!IR$290</f>
        <v>6.9179750000000002</v>
      </c>
      <c r="U58" s="128">
        <f>'[3]Canada Seed Imports'!JD$290</f>
        <v>5.4386739999999998</v>
      </c>
      <c r="V58" s="128">
        <f>'[3]Canada Seed Imports'!JP$290</f>
        <v>7.210286</v>
      </c>
      <c r="W58" s="128">
        <f>'[3]Canada Seed Imports'!KB$290</f>
        <v>4.826454</v>
      </c>
      <c r="X58" s="128">
        <f>'[3]Canada Seed Imports'!KN$290</f>
        <v>9.9956980000000009</v>
      </c>
      <c r="Y58" s="128">
        <f>'[3]Canada Seed Imports'!KZ$290</f>
        <v>7.1700710000000001</v>
      </c>
      <c r="Z58" s="128">
        <f>'[3]Canada Seed Imports'!LL$290</f>
        <v>7.3230000000000004</v>
      </c>
      <c r="AA58" s="128">
        <f>'[3]Canada Seed Imports'!LX$290</f>
        <v>9.7642910000000001</v>
      </c>
      <c r="AB58" s="128">
        <f>'[3]Canada Seed Imports'!MJ$290</f>
        <v>4.9309940000000001</v>
      </c>
      <c r="AC58" s="128">
        <f>'[3]Canada Seed Imports'!MV$290</f>
        <v>5.2780519999999997</v>
      </c>
      <c r="AD58" s="128">
        <f>'[3]Canada Seed Imports'!NH$290</f>
        <v>4.0659999999999998</v>
      </c>
      <c r="AE58" s="128">
        <f>'[3]Canada Seed Imports'!NT$290</f>
        <v>10.428000000000001</v>
      </c>
      <c r="AF58" s="128">
        <f>'[3]Canada Seed Imports'!OF$290</f>
        <v>5.9783020000000002</v>
      </c>
      <c r="AG58" s="170">
        <f t="shared" si="68"/>
        <v>7.5704342542865719</v>
      </c>
      <c r="AH58" s="170">
        <f t="shared" si="64"/>
        <v>5.6659094158099066</v>
      </c>
      <c r="AI58" s="170">
        <f t="shared" si="65"/>
        <v>6.1913085307457072</v>
      </c>
      <c r="AJ58" s="170">
        <f t="shared" si="66"/>
        <v>6.0756184788498926</v>
      </c>
      <c r="AK58" s="170">
        <f t="shared" si="66"/>
        <v>6.1255373127105566</v>
      </c>
      <c r="AL58" s="170">
        <f t="shared" si="66"/>
        <v>5.3898665558008449</v>
      </c>
      <c r="AM58" s="170">
        <f t="shared" si="66"/>
        <v>6.3257615984805264</v>
      </c>
      <c r="AN58" s="170">
        <f t="shared" si="66"/>
        <v>5.8896480587833819</v>
      </c>
      <c r="AO58" s="170">
        <f t="shared" si="66"/>
        <v>6.0216184953175054</v>
      </c>
      <c r="AP58" s="170">
        <f t="shared" si="66"/>
        <v>5.961286400925041</v>
      </c>
      <c r="AQ58" s="170">
        <f t="shared" si="66"/>
        <v>5.9504864042185632</v>
      </c>
      <c r="AR58" s="170">
        <f t="shared" si="66"/>
        <v>5.9176362218614598</v>
      </c>
      <c r="AS58" s="170">
        <f t="shared" si="66"/>
        <v>6.0297601915450034</v>
      </c>
      <c r="AT58" s="170">
        <f t="shared" si="66"/>
        <v>5.9481351162211906</v>
      </c>
      <c r="AU58" s="170">
        <f t="shared" si="66"/>
        <v>5.9761575427735156</v>
      </c>
      <c r="AV58" s="170">
        <f t="shared" si="66"/>
        <v>5.9614608669542513</v>
      </c>
      <c r="AW58" s="170">
        <f t="shared" si="66"/>
        <v>5.9644350953239469</v>
      </c>
      <c r="AX58" s="170">
        <f t="shared" si="66"/>
        <v>5.9666299878710838</v>
      </c>
      <c r="AY58" s="170">
        <f t="shared" si="66"/>
        <v>5.9759897625635814</v>
      </c>
      <c r="AZ58" s="170">
        <f t="shared" si="67"/>
        <v>5.9633637218287978</v>
      </c>
      <c r="BA58" s="170">
        <f t="shared" si="67"/>
        <v>5.9689346510972765</v>
      </c>
      <c r="BB58" s="170">
        <f t="shared" si="67"/>
        <v>5.9663758869083328</v>
      </c>
      <c r="BC58" s="170">
        <f t="shared" si="67"/>
        <v>5.9678706437369371</v>
      </c>
      <c r="BD58" s="170">
        <f t="shared" si="67"/>
        <v>5.968258802053815</v>
      </c>
      <c r="BE58" s="170">
        <f t="shared" si="67"/>
        <v>5.9685069332269851</v>
      </c>
      <c r="BF58" s="170">
        <f t="shared" si="67"/>
        <v>5.9669607411250318</v>
      </c>
      <c r="BG58" s="170">
        <f t="shared" si="67"/>
        <v>5.96798938340467</v>
      </c>
      <c r="BH58" s="124"/>
      <c r="BP58" s="128" t="str">
        <f>W2</f>
        <v xml:space="preserve">14/15 </v>
      </c>
      <c r="BQ58" s="112">
        <v>378</v>
      </c>
      <c r="BR58" s="112">
        <v>100</v>
      </c>
    </row>
    <row r="59" spans="1:70">
      <c r="A59" s="112" t="s">
        <v>111</v>
      </c>
      <c r="B59" s="128">
        <f>'[3]Canada Seed Imports'!AK$290</f>
        <v>0</v>
      </c>
      <c r="C59" s="128">
        <f>'[3]Canada Seed Imports'!AW$290</f>
        <v>1.478</v>
      </c>
      <c r="D59" s="128">
        <f>'[3]Canada Seed Imports'!BI$290</f>
        <v>3.4140000000000001</v>
      </c>
      <c r="E59" s="128">
        <f>'[3]Canada Seed Imports'!BU$290</f>
        <v>2.69</v>
      </c>
      <c r="F59" s="128">
        <f>'[3]Canada Seed Imports'!CG$290</f>
        <v>10.1</v>
      </c>
      <c r="G59" s="128">
        <f>'[3]Canada Seed Imports'!CS$290</f>
        <v>16.225999999999999</v>
      </c>
      <c r="H59" s="128">
        <f>'[3]Canada Seed Imports'!DE$290</f>
        <v>4.2889999999999997</v>
      </c>
      <c r="I59" s="128">
        <f>'[3]Canada Seed Imports'!DQ$290</f>
        <v>6.9690000000000003</v>
      </c>
      <c r="J59" s="128">
        <f>'[3]Canada Seed Imports'!EC$290</f>
        <v>5.2668309999999998</v>
      </c>
      <c r="K59" s="128">
        <f>'[3]Canada Seed Imports'!EO$290</f>
        <v>15.256613</v>
      </c>
      <c r="L59" s="128">
        <f>'[3]Canada Seed Imports'!FA$290</f>
        <v>5.3839829999999997</v>
      </c>
      <c r="M59" s="128">
        <f>'[3]Canada Seed Imports'!FM$290</f>
        <v>7.3852679999999999</v>
      </c>
      <c r="N59" s="128">
        <f>'[3]Canada Seed Imports'!FY$290</f>
        <v>5.7718959999999999</v>
      </c>
      <c r="O59" s="128">
        <f>'[3]Canada Seed Imports'!GK$290</f>
        <v>16.396761000000001</v>
      </c>
      <c r="P59" s="128">
        <f>'[3]Canada Seed Imports'!GW$290</f>
        <v>6.4077289999999998</v>
      </c>
      <c r="Q59" s="128">
        <f>'[3]Canada Seed Imports'!HI$290</f>
        <v>4.8007960000000001</v>
      </c>
      <c r="R59" s="128">
        <f>'[3]Canada Seed Imports'!HU$290</f>
        <v>4.7716649999999996</v>
      </c>
      <c r="S59" s="128">
        <f>'[3]Canada Seed Imports'!IG$290</f>
        <v>10.357157000000001</v>
      </c>
      <c r="T59" s="128">
        <f>'[3]Canada Seed Imports'!IS$290</f>
        <v>3.1244260000000001</v>
      </c>
      <c r="U59" s="128">
        <f>'[3]Canada Seed Imports'!JE$290</f>
        <v>4.8106809999999998</v>
      </c>
      <c r="V59" s="128">
        <f>'[3]Canada Seed Imports'!JQ$290</f>
        <v>3.7355299999999998</v>
      </c>
      <c r="W59" s="128">
        <f>'[3]Canada Seed Imports'!KC$290</f>
        <v>3.9177680000000001</v>
      </c>
      <c r="X59" s="128">
        <f>'[3]Canada Seed Imports'!KO$290</f>
        <v>9.3151220000000006</v>
      </c>
      <c r="Y59" s="128">
        <f>'[3]Canada Seed Imports'!LA$290</f>
        <v>11.896000000000001</v>
      </c>
      <c r="Z59" s="128">
        <f>'[3]Canada Seed Imports'!LM$290</f>
        <v>9.8640000000000008</v>
      </c>
      <c r="AA59" s="128">
        <f>'[3]Canada Seed Imports'!LY$290</f>
        <v>5.5236499999999999</v>
      </c>
      <c r="AB59" s="128">
        <f>'[3]Canada Seed Imports'!MK$290</f>
        <v>2.8902260000000002</v>
      </c>
      <c r="AC59" s="128">
        <f>'[3]Canada Seed Imports'!MW$290</f>
        <v>4.2857479999999999</v>
      </c>
      <c r="AD59" s="128">
        <f>'[3]Canada Seed Imports'!NI$290</f>
        <v>2.12</v>
      </c>
      <c r="AE59" s="128">
        <f>'[3]Canada Seed Imports'!NU$290</f>
        <v>4.407</v>
      </c>
      <c r="AF59" s="128">
        <f>'[3]Canada Seed Imports'!OG$290</f>
        <v>5.2293979999999998</v>
      </c>
      <c r="AG59" s="170">
        <f t="shared" si="68"/>
        <v>4.2229515127289439</v>
      </c>
      <c r="AH59" s="170">
        <f t="shared" si="64"/>
        <v>3.4962318076251355</v>
      </c>
      <c r="AI59" s="170">
        <f t="shared" si="65"/>
        <v>3.7654412659583909</v>
      </c>
      <c r="AJ59" s="170">
        <f t="shared" si="66"/>
        <v>3.5102627057264502</v>
      </c>
      <c r="AK59" s="170">
        <f t="shared" si="66"/>
        <v>3.6104754504603007</v>
      </c>
      <c r="AL59" s="170">
        <f t="shared" si="66"/>
        <v>3.4625398171690605</v>
      </c>
      <c r="AM59" s="170">
        <f t="shared" si="66"/>
        <v>3.7210725484998441</v>
      </c>
      <c r="AN59" s="170">
        <f t="shared" si="66"/>
        <v>3.5689902093878678</v>
      </c>
      <c r="AO59" s="170">
        <f t="shared" si="66"/>
        <v>3.6139583575628094</v>
      </c>
      <c r="AP59" s="170">
        <f t="shared" si="66"/>
        <v>3.5746681462487042</v>
      </c>
      <c r="AQ59" s="170">
        <f t="shared" si="66"/>
        <v>3.5954072766159766</v>
      </c>
      <c r="AR59" s="170">
        <f t="shared" si="66"/>
        <v>3.5882458157736572</v>
      </c>
      <c r="AS59" s="170">
        <f t="shared" si="66"/>
        <v>3.6148193076630402</v>
      </c>
      <c r="AT59" s="170">
        <f t="shared" si="66"/>
        <v>3.588253961117803</v>
      </c>
      <c r="AU59" s="170">
        <f t="shared" si="66"/>
        <v>3.5974197807728374</v>
      </c>
      <c r="AV59" s="170">
        <f t="shared" si="66"/>
        <v>3.5922789014838368</v>
      </c>
      <c r="AW59" s="170">
        <f t="shared" si="66"/>
        <v>3.5968292283886631</v>
      </c>
      <c r="AX59" s="170">
        <f t="shared" si="66"/>
        <v>3.5962035533622347</v>
      </c>
      <c r="AY59" s="170">
        <f t="shared" si="66"/>
        <v>3.5979202358852365</v>
      </c>
      <c r="AZ59" s="170">
        <f t="shared" si="67"/>
        <v>3.5941970850250748</v>
      </c>
      <c r="BA59" s="170">
        <f t="shared" si="67"/>
        <v>3.5961303399785618</v>
      </c>
      <c r="BB59" s="170">
        <f t="shared" si="67"/>
        <v>3.5954858008290098</v>
      </c>
      <c r="BC59" s="170">
        <f t="shared" si="67"/>
        <v>3.5962560885279542</v>
      </c>
      <c r="BD59" s="170">
        <f t="shared" si="67"/>
        <v>3.5959874030160237</v>
      </c>
      <c r="BE59" s="170">
        <f t="shared" si="67"/>
        <v>3.5959979100491672</v>
      </c>
      <c r="BF59" s="170">
        <f t="shared" si="67"/>
        <v>3.595611343475325</v>
      </c>
      <c r="BG59" s="170">
        <f t="shared" si="67"/>
        <v>3.5959715084801429</v>
      </c>
      <c r="BH59" s="124"/>
      <c r="BP59" s="128" t="str">
        <f>X2</f>
        <v xml:space="preserve">15/16 </v>
      </c>
      <c r="BQ59" s="112">
        <v>491</v>
      </c>
      <c r="BR59" s="112">
        <v>97</v>
      </c>
    </row>
    <row r="60" spans="1:70">
      <c r="A60" s="112" t="s">
        <v>112</v>
      </c>
      <c r="B60" s="128">
        <f>'[3]Canada Seed Imports'!AL$290</f>
        <v>0</v>
      </c>
      <c r="C60" s="128">
        <f>'[3]Canada Seed Imports'!AX$290</f>
        <v>1.1319999999999999</v>
      </c>
      <c r="D60" s="128">
        <f>'[3]Canada Seed Imports'!BJ$290</f>
        <v>20.183</v>
      </c>
      <c r="E60" s="128">
        <f>'[3]Canada Seed Imports'!BV$290</f>
        <v>2.8029999999999999</v>
      </c>
      <c r="F60" s="128">
        <f>'[3]Canada Seed Imports'!CH$290</f>
        <v>1.0569999999999999</v>
      </c>
      <c r="G60" s="128">
        <f>'[3]Canada Seed Imports'!CT$290</f>
        <v>8.4930000000000003</v>
      </c>
      <c r="H60" s="128">
        <f>'[3]Canada Seed Imports'!DF$290</f>
        <v>2.488</v>
      </c>
      <c r="I60" s="128">
        <f>'[3]Canada Seed Imports'!DR$290</f>
        <v>3.9870000000000001</v>
      </c>
      <c r="J60" s="128">
        <f>'[3]Canada Seed Imports'!ED$290</f>
        <v>9.9211670000000005</v>
      </c>
      <c r="K60" s="128">
        <f>'[3]Canada Seed Imports'!EP$290</f>
        <v>9.4711960000000008</v>
      </c>
      <c r="L60" s="128">
        <f>'[3]Canada Seed Imports'!FB$290</f>
        <v>6.6124299999999998</v>
      </c>
      <c r="M60" s="128">
        <f>'[3]Canada Seed Imports'!FN$290</f>
        <v>4.5650930000000001</v>
      </c>
      <c r="N60" s="128">
        <f>'[3]Canada Seed Imports'!FZ$290</f>
        <v>12.254906999999999</v>
      </c>
      <c r="O60" s="128">
        <f>'[3]Canada Seed Imports'!GL$290</f>
        <v>12.271796</v>
      </c>
      <c r="P60" s="128">
        <f>'[3]Canada Seed Imports'!GX$290</f>
        <v>11.311438000000001</v>
      </c>
      <c r="Q60" s="128">
        <f>'[3]Canada Seed Imports'!HJ$290</f>
        <v>15.827711000000001</v>
      </c>
      <c r="R60" s="128">
        <f>'[3]Canada Seed Imports'!HV$290</f>
        <v>9.2953890000000001</v>
      </c>
      <c r="S60" s="128">
        <f>'[3]Canada Seed Imports'!IH$290</f>
        <v>12.338141999999999</v>
      </c>
      <c r="T60" s="128">
        <f>'[3]Canada Seed Imports'!IT$290</f>
        <v>1.5929759999999999</v>
      </c>
      <c r="U60" s="128">
        <f>'[3]Canada Seed Imports'!JF$290</f>
        <v>6.1126259999999997</v>
      </c>
      <c r="V60" s="128">
        <f>'[3]Canada Seed Imports'!JR$290</f>
        <v>4.5262700000000002</v>
      </c>
      <c r="W60" s="128">
        <f>'[3]Canada Seed Imports'!KD$290</f>
        <v>4.6025099999999997</v>
      </c>
      <c r="X60" s="128">
        <f>'[3]Canada Seed Imports'!KP$290</f>
        <v>3.6901389999999998</v>
      </c>
      <c r="Y60" s="128">
        <f>'[3]Canada Seed Imports'!LB$290</f>
        <v>7.9560000000000004</v>
      </c>
      <c r="Z60" s="128">
        <f>'[3]Canada Seed Imports'!LN$290</f>
        <v>12.912000000000001</v>
      </c>
      <c r="AA60" s="128">
        <f>'[3]Canada Seed Imports'!LZ$290</f>
        <v>7.9325190000000001</v>
      </c>
      <c r="AB60" s="128">
        <f>'[3]Canada Seed Imports'!ML$290</f>
        <v>7.4300079999999999</v>
      </c>
      <c r="AC60" s="128">
        <f>'[3]Canada Seed Imports'!MX$290</f>
        <v>11.666245</v>
      </c>
      <c r="AD60" s="128">
        <f>'[3]Canada Seed Imports'!NJ$290</f>
        <v>3.4609999999999999</v>
      </c>
      <c r="AE60" s="128">
        <f>'[3]Canada Seed Imports'!NV$290</f>
        <v>0.51600000000000001</v>
      </c>
      <c r="AF60" s="128">
        <f>'[3]Canada Seed Imports'!OH$290</f>
        <v>6.62812</v>
      </c>
      <c r="AG60" s="170">
        <f t="shared" si="68"/>
        <v>6.8101332699244921</v>
      </c>
      <c r="AH60" s="170">
        <f t="shared" si="64"/>
        <v>5.4849379154782287</v>
      </c>
      <c r="AI60" s="170">
        <f t="shared" si="65"/>
        <v>5.4036095110171063</v>
      </c>
      <c r="AJ60" s="170">
        <f t="shared" si="66"/>
        <v>4.1275115617788032</v>
      </c>
      <c r="AK60" s="170">
        <f t="shared" si="66"/>
        <v>4.2466846322691048</v>
      </c>
      <c r="AL60" s="170">
        <f t="shared" si="66"/>
        <v>4.8715782902329527</v>
      </c>
      <c r="AM60" s="170">
        <f t="shared" si="66"/>
        <v>5.2145753780935475</v>
      </c>
      <c r="AN60" s="170">
        <f t="shared" si="66"/>
        <v>4.8268643821552395</v>
      </c>
      <c r="AO60" s="170">
        <f t="shared" si="66"/>
        <v>4.7727918746783038</v>
      </c>
      <c r="AP60" s="170">
        <f t="shared" si="66"/>
        <v>4.6574428489059292</v>
      </c>
      <c r="AQ60" s="170">
        <f t="shared" si="66"/>
        <v>4.7864989114858307</v>
      </c>
      <c r="AR60" s="170">
        <f t="shared" si="66"/>
        <v>4.8686505548131951</v>
      </c>
      <c r="AS60" s="170">
        <f t="shared" si="66"/>
        <v>4.8516346790637703</v>
      </c>
      <c r="AT60" s="170">
        <f t="shared" si="66"/>
        <v>4.7824497144077007</v>
      </c>
      <c r="AU60" s="170">
        <f t="shared" si="66"/>
        <v>4.7874037737894062</v>
      </c>
      <c r="AV60" s="170">
        <f t="shared" si="66"/>
        <v>4.7893353417352857</v>
      </c>
      <c r="AW60" s="170">
        <f t="shared" si="66"/>
        <v>4.8153275267119815</v>
      </c>
      <c r="AX60" s="170">
        <f t="shared" si="66"/>
        <v>4.8158948127618721</v>
      </c>
      <c r="AY60" s="170">
        <f t="shared" si="66"/>
        <v>4.8052302071416291</v>
      </c>
      <c r="AZ60" s="170">
        <f t="shared" si="67"/>
        <v>4.7980822338812494</v>
      </c>
      <c r="BA60" s="170">
        <f t="shared" si="67"/>
        <v>4.8026383324280353</v>
      </c>
      <c r="BB60" s="170">
        <f t="shared" si="67"/>
        <v>4.8047740244464041</v>
      </c>
      <c r="BC60" s="170">
        <f t="shared" si="67"/>
        <v>4.807434622584954</v>
      </c>
      <c r="BD60" s="170">
        <f t="shared" si="67"/>
        <v>4.805323922131838</v>
      </c>
      <c r="BE60" s="170">
        <f t="shared" si="67"/>
        <v>4.803631884096454</v>
      </c>
      <c r="BF60" s="170">
        <f t="shared" si="67"/>
        <v>4.8036506270944965</v>
      </c>
      <c r="BG60" s="170">
        <f t="shared" si="67"/>
        <v>4.8047605571375369</v>
      </c>
      <c r="BH60" s="124"/>
      <c r="BP60" s="128" t="str">
        <f>Y2</f>
        <v xml:space="preserve">16/17 </v>
      </c>
      <c r="BQ60" s="112">
        <v>493</v>
      </c>
      <c r="BR60" s="112">
        <v>52</v>
      </c>
    </row>
    <row r="61" spans="1:70">
      <c r="A61" s="112" t="s">
        <v>113</v>
      </c>
      <c r="B61" s="128">
        <f>'[3]Canada Seed Imports'!AM$290</f>
        <v>0</v>
      </c>
      <c r="C61" s="128">
        <f>'[3]Canada Seed Imports'!AY$290</f>
        <v>1.181</v>
      </c>
      <c r="D61" s="128">
        <f>'[3]Canada Seed Imports'!BK$290</f>
        <v>2.0049999999999999</v>
      </c>
      <c r="E61" s="128">
        <f>'[3]Canada Seed Imports'!BW$290</f>
        <v>23.702999999999999</v>
      </c>
      <c r="F61" s="128">
        <f>'[3]Canada Seed Imports'!CI$290</f>
        <v>9.2629999999999999</v>
      </c>
      <c r="G61" s="128">
        <f>'[3]Canada Seed Imports'!CU$290</f>
        <v>6.8460000000000001</v>
      </c>
      <c r="H61" s="128">
        <f>'[3]Canada Seed Imports'!DG$290</f>
        <v>7.6</v>
      </c>
      <c r="I61" s="128">
        <f>'[3]Canada Seed Imports'!DS$290</f>
        <v>7.0010000000000003</v>
      </c>
      <c r="J61" s="128">
        <f>'[3]Canada Seed Imports'!EE$290</f>
        <v>15.029641</v>
      </c>
      <c r="K61" s="128">
        <f>'[3]Canada Seed Imports'!EQ$290</f>
        <v>17.336451</v>
      </c>
      <c r="L61" s="128">
        <f>'[3]Canada Seed Imports'!FC$290</f>
        <v>7.0578329999999996</v>
      </c>
      <c r="M61" s="128">
        <f>'[3]Canada Seed Imports'!FO$290</f>
        <v>4.3807090000000004</v>
      </c>
      <c r="N61" s="128">
        <f>'[3]Canada Seed Imports'!GA$290</f>
        <v>14.642597</v>
      </c>
      <c r="O61" s="128">
        <f>'[3]Canada Seed Imports'!GM$290</f>
        <v>16.838812000000001</v>
      </c>
      <c r="P61" s="128">
        <f>'[3]Canada Seed Imports'!GY$290</f>
        <v>8.5667419999999996</v>
      </c>
      <c r="Q61" s="128">
        <f>'[3]Canada Seed Imports'!HK$290</f>
        <v>17.756164999999999</v>
      </c>
      <c r="R61" s="128">
        <f>'[3]Canada Seed Imports'!HW$290</f>
        <v>10.611497999999999</v>
      </c>
      <c r="S61" s="128">
        <f>'[3]Canada Seed Imports'!II$290</f>
        <v>11.216016</v>
      </c>
      <c r="T61" s="128">
        <f>'[3]Canada Seed Imports'!IU$290</f>
        <v>10.979863999999999</v>
      </c>
      <c r="U61" s="128">
        <f>'[3]Canada Seed Imports'!JG$290</f>
        <v>11.607048000000001</v>
      </c>
      <c r="V61" s="128">
        <f>'[3]Canada Seed Imports'!JS$290</f>
        <v>5.051393</v>
      </c>
      <c r="W61" s="128">
        <f>'[3]Canada Seed Imports'!KE$290</f>
        <v>10.833012999999999</v>
      </c>
      <c r="X61" s="128">
        <f>'[3]Canada Seed Imports'!KQ$290</f>
        <v>8.3106349999999996</v>
      </c>
      <c r="Y61" s="128">
        <f>'[3]Canada Seed Imports'!LC$290</f>
        <v>9.2899999999999991</v>
      </c>
      <c r="Z61" s="128">
        <f>'[3]Canada Seed Imports'!LO$290</f>
        <v>15.455</v>
      </c>
      <c r="AA61" s="128">
        <f>'[3]Canada Seed Imports'!MA$290</f>
        <v>13.164880999999999</v>
      </c>
      <c r="AB61" s="128">
        <f>'[3]Canada Seed Imports'!MM$290</f>
        <v>11.470510000000001</v>
      </c>
      <c r="AC61" s="128">
        <f>'[3]Canada Seed Imports'!MY$290</f>
        <v>9.3652529999999992</v>
      </c>
      <c r="AD61" s="128">
        <f>'[3]Canada Seed Imports'!NK$290</f>
        <v>3.746</v>
      </c>
      <c r="AE61" s="128">
        <f>'[3]Canada Seed Imports'!NW$290</f>
        <v>10.346</v>
      </c>
      <c r="AF61" s="128">
        <f>'[3]Canada Seed Imports'!OI$290</f>
        <v>11.126353</v>
      </c>
      <c r="AG61" s="170">
        <f t="shared" ref="AG61:AO61" si="69">AG62-SUM(AG50:AG60)</f>
        <v>10.020571668149898</v>
      </c>
      <c r="AH61" s="170">
        <f t="shared" si="69"/>
        <v>8.5047909068793786</v>
      </c>
      <c r="AI61" s="170">
        <f t="shared" si="69"/>
        <v>8.2878659291076815</v>
      </c>
      <c r="AJ61" s="170">
        <f t="shared" si="69"/>
        <v>7.8843311974699191</v>
      </c>
      <c r="AK61" s="170">
        <f t="shared" si="69"/>
        <v>8.2540466930263108</v>
      </c>
      <c r="AL61" s="170">
        <f t="shared" si="69"/>
        <v>7.8453759931012712</v>
      </c>
      <c r="AM61" s="170">
        <f t="shared" si="69"/>
        <v>8.5903212789266377</v>
      </c>
      <c r="AN61" s="170">
        <f t="shared" si="69"/>
        <v>8.155282143916935</v>
      </c>
      <c r="AO61" s="170">
        <f t="shared" si="69"/>
        <v>8.1723882183264038</v>
      </c>
      <c r="AP61" s="170">
        <f t="shared" ref="AP61:AW61" si="70">AP62-SUM(AP50:AP60)</f>
        <v>8.145871461288209</v>
      </c>
      <c r="AQ61" s="170">
        <f t="shared" si="70"/>
        <v>8.203482865459506</v>
      </c>
      <c r="AR61" s="170">
        <f t="shared" si="70"/>
        <v>8.18184781911188</v>
      </c>
      <c r="AS61" s="170">
        <f t="shared" si="70"/>
        <v>8.2534691935835554</v>
      </c>
      <c r="AT61" s="170">
        <f t="shared" si="70"/>
        <v>8.1717745016205754</v>
      </c>
      <c r="AU61" s="170">
        <f t="shared" si="70"/>
        <v>8.1914119115539279</v>
      </c>
      <c r="AV61" s="170">
        <f t="shared" si="70"/>
        <v>8.1912891682127622</v>
      </c>
      <c r="AW61" s="170">
        <f t="shared" si="70"/>
        <v>8.200397258265923</v>
      </c>
      <c r="AX61" s="170">
        <f t="shared" ref="AX61:BG61" si="71">AX62-SUM(AX50:AX60)</f>
        <v>8.1979585188165345</v>
      </c>
      <c r="AY61" s="170">
        <f t="shared" si="71"/>
        <v>8.2016684066473431</v>
      </c>
      <c r="AZ61" s="170">
        <f t="shared" si="71"/>
        <v>8.1905662716939389</v>
      </c>
      <c r="BA61" s="170">
        <f t="shared" si="71"/>
        <v>8.196545052699264</v>
      </c>
      <c r="BB61" s="170">
        <f t="shared" si="71"/>
        <v>8.196375924727306</v>
      </c>
      <c r="BC61" s="170">
        <f t="shared" si="71"/>
        <v>8.1974271016246121</v>
      </c>
      <c r="BD61" s="170">
        <f t="shared" si="71"/>
        <v>8.1966228349168944</v>
      </c>
      <c r="BE61" s="170">
        <f t="shared" si="71"/>
        <v>8.1965165514785099</v>
      </c>
      <c r="BF61" s="170">
        <f t="shared" si="71"/>
        <v>8.1955074371323917</v>
      </c>
      <c r="BG61" s="170">
        <f t="shared" si="71"/>
        <v>8.1966974930893173</v>
      </c>
      <c r="BH61" s="124"/>
      <c r="BP61" s="128" t="str">
        <f>Z2</f>
        <v xml:space="preserve">17/18 </v>
      </c>
      <c r="BQ61" s="112">
        <v>487</v>
      </c>
      <c r="BR61" s="112">
        <v>69</v>
      </c>
    </row>
    <row r="62" spans="1:70" ht="12" thickBot="1">
      <c r="A62" s="112" t="s">
        <v>114</v>
      </c>
      <c r="B62" s="171">
        <f>SUM(B50:B61)</f>
        <v>0</v>
      </c>
      <c r="C62" s="171">
        <f t="shared" ref="C62:AF62" si="72">SUM(C50:C61)</f>
        <v>14.384999999999998</v>
      </c>
      <c r="D62" s="171">
        <f t="shared" si="72"/>
        <v>97.371000000000009</v>
      </c>
      <c r="E62" s="171">
        <f t="shared" si="72"/>
        <v>103.952</v>
      </c>
      <c r="F62" s="171">
        <f t="shared" si="72"/>
        <v>140.53199999999998</v>
      </c>
      <c r="G62" s="171">
        <f t="shared" si="72"/>
        <v>158.06100000000001</v>
      </c>
      <c r="H62" s="171">
        <f t="shared" si="72"/>
        <v>124.19499999999998</v>
      </c>
      <c r="I62" s="171">
        <f t="shared" si="72"/>
        <v>224.36199999999999</v>
      </c>
      <c r="J62" s="171">
        <f t="shared" si="72"/>
        <v>226.49082799999999</v>
      </c>
      <c r="K62" s="171">
        <f t="shared" si="72"/>
        <v>239.60702100000003</v>
      </c>
      <c r="L62" s="171">
        <f t="shared" si="72"/>
        <v>242.63587599999997</v>
      </c>
      <c r="M62" s="171">
        <f t="shared" si="72"/>
        <v>107.58624399999999</v>
      </c>
      <c r="N62" s="171">
        <f t="shared" si="72"/>
        <v>139.53934999999998</v>
      </c>
      <c r="O62" s="171">
        <f t="shared" si="72"/>
        <v>203.01474299999995</v>
      </c>
      <c r="P62" s="171">
        <f t="shared" si="72"/>
        <v>178.81746800000002</v>
      </c>
      <c r="Q62" s="171">
        <f t="shared" si="72"/>
        <v>120.52348300000001</v>
      </c>
      <c r="R62" s="171">
        <f t="shared" si="72"/>
        <v>127.85343199999998</v>
      </c>
      <c r="S62" s="171">
        <f t="shared" si="72"/>
        <v>223.65320399999999</v>
      </c>
      <c r="T62" s="171">
        <f t="shared" si="72"/>
        <v>96.575077999999991</v>
      </c>
      <c r="U62" s="171">
        <f t="shared" si="72"/>
        <v>127.60872100000002</v>
      </c>
      <c r="V62" s="171">
        <f t="shared" si="72"/>
        <v>66.081897999999995</v>
      </c>
      <c r="W62" s="171">
        <f t="shared" si="72"/>
        <v>76.585757999999998</v>
      </c>
      <c r="X62" s="171">
        <f t="shared" si="72"/>
        <v>104.97853400000002</v>
      </c>
      <c r="Y62" s="171">
        <f t="shared" si="72"/>
        <v>94.45277999999999</v>
      </c>
      <c r="Z62" s="171">
        <f t="shared" si="72"/>
        <v>108.05400000000002</v>
      </c>
      <c r="AA62" s="171">
        <f t="shared" si="72"/>
        <v>146.80352900000003</v>
      </c>
      <c r="AB62" s="171">
        <f t="shared" si="72"/>
        <v>154.98208599999998</v>
      </c>
      <c r="AC62" s="171">
        <f t="shared" si="72"/>
        <v>125.05227599999999</v>
      </c>
      <c r="AD62" s="171">
        <f t="shared" si="72"/>
        <v>104.73826399999999</v>
      </c>
      <c r="AE62" s="171">
        <f t="shared" si="72"/>
        <v>151.357</v>
      </c>
      <c r="AF62" s="171">
        <f t="shared" si="72"/>
        <v>276.13224800000006</v>
      </c>
      <c r="AG62" s="172">
        <f t="shared" ref="AG62:BG62" si="73">AG10</f>
        <v>150</v>
      </c>
      <c r="AH62" s="172">
        <f t="shared" si="73"/>
        <v>150</v>
      </c>
      <c r="AI62" s="172">
        <f t="shared" si="73"/>
        <v>150</v>
      </c>
      <c r="AJ62" s="172">
        <f t="shared" si="73"/>
        <v>150</v>
      </c>
      <c r="AK62" s="172">
        <f t="shared" si="73"/>
        <v>150</v>
      </c>
      <c r="AL62" s="172">
        <f t="shared" si="73"/>
        <v>150</v>
      </c>
      <c r="AM62" s="172">
        <f t="shared" si="73"/>
        <v>150</v>
      </c>
      <c r="AN62" s="172">
        <f t="shared" si="73"/>
        <v>150</v>
      </c>
      <c r="AO62" s="172">
        <f t="shared" si="73"/>
        <v>150</v>
      </c>
      <c r="AP62" s="172">
        <f t="shared" si="73"/>
        <v>150</v>
      </c>
      <c r="AQ62" s="172">
        <f t="shared" si="73"/>
        <v>150</v>
      </c>
      <c r="AR62" s="172">
        <f t="shared" si="73"/>
        <v>150</v>
      </c>
      <c r="AS62" s="172">
        <f t="shared" si="73"/>
        <v>150</v>
      </c>
      <c r="AT62" s="172">
        <f t="shared" si="73"/>
        <v>150</v>
      </c>
      <c r="AU62" s="172">
        <f t="shared" si="73"/>
        <v>150</v>
      </c>
      <c r="AV62" s="172">
        <f t="shared" si="73"/>
        <v>150</v>
      </c>
      <c r="AW62" s="172">
        <f t="shared" si="73"/>
        <v>150</v>
      </c>
      <c r="AX62" s="172">
        <f t="shared" si="73"/>
        <v>150</v>
      </c>
      <c r="AY62" s="172">
        <f t="shared" si="73"/>
        <v>150</v>
      </c>
      <c r="AZ62" s="172">
        <f t="shared" si="73"/>
        <v>150</v>
      </c>
      <c r="BA62" s="172">
        <f t="shared" si="73"/>
        <v>150</v>
      </c>
      <c r="BB62" s="172">
        <f t="shared" si="73"/>
        <v>150</v>
      </c>
      <c r="BC62" s="172">
        <f t="shared" si="73"/>
        <v>150</v>
      </c>
      <c r="BD62" s="172">
        <f t="shared" si="73"/>
        <v>150</v>
      </c>
      <c r="BE62" s="172">
        <f t="shared" si="73"/>
        <v>150</v>
      </c>
      <c r="BF62" s="172">
        <f t="shared" si="73"/>
        <v>150</v>
      </c>
      <c r="BG62" s="172">
        <f t="shared" si="73"/>
        <v>150</v>
      </c>
      <c r="BH62" s="173"/>
      <c r="BP62" s="128" t="str">
        <f>AA2</f>
        <v xml:space="preserve">18/19 </v>
      </c>
      <c r="BR62" s="112">
        <v>75</v>
      </c>
    </row>
    <row r="63" spans="1:70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  <c r="AI63" s="174"/>
      <c r="AJ63" s="174"/>
      <c r="AK63" s="174"/>
      <c r="AL63" s="174"/>
      <c r="AM63" s="174"/>
      <c r="AN63" s="174"/>
      <c r="AO63" s="174"/>
      <c r="AP63" s="174"/>
      <c r="AQ63" s="174"/>
      <c r="AR63" s="174"/>
      <c r="AS63" s="174"/>
      <c r="AT63" s="174"/>
      <c r="AU63" s="174"/>
      <c r="AV63" s="174"/>
      <c r="AW63" s="174"/>
      <c r="AX63" s="174"/>
      <c r="AY63" s="174"/>
      <c r="AZ63" s="174"/>
      <c r="BA63" s="174"/>
      <c r="BB63" s="174"/>
      <c r="BC63" s="174"/>
      <c r="BD63" s="174"/>
      <c r="BE63" s="174"/>
      <c r="BF63" s="174"/>
      <c r="BG63" s="174"/>
    </row>
    <row r="64" spans="1:70" ht="12" thickBot="1">
      <c r="A64" s="112" t="s">
        <v>115</v>
      </c>
      <c r="BN64" s="114"/>
      <c r="BO64" s="114" t="s">
        <v>116</v>
      </c>
    </row>
    <row r="65" spans="1:70" ht="12" thickBot="1">
      <c r="A65" s="168"/>
      <c r="B65" s="168" t="str">
        <f>B$2</f>
        <v xml:space="preserve">93/94 </v>
      </c>
      <c r="C65" s="168" t="str">
        <f t="shared" ref="C65:BG65" si="74">C$2</f>
        <v xml:space="preserve">94/95 </v>
      </c>
      <c r="D65" s="168" t="str">
        <f t="shared" si="74"/>
        <v xml:space="preserve">95/96 </v>
      </c>
      <c r="E65" s="168" t="str">
        <f t="shared" si="74"/>
        <v xml:space="preserve">96/97 </v>
      </c>
      <c r="F65" s="168" t="str">
        <f t="shared" si="74"/>
        <v xml:space="preserve">97/98 </v>
      </c>
      <c r="G65" s="168" t="str">
        <f t="shared" si="74"/>
        <v xml:space="preserve">98/99 </v>
      </c>
      <c r="H65" s="168" t="str">
        <f t="shared" si="74"/>
        <v xml:space="preserve">99/00 </v>
      </c>
      <c r="I65" s="168" t="str">
        <f t="shared" si="74"/>
        <v xml:space="preserve">00/01 </v>
      </c>
      <c r="J65" s="168" t="str">
        <f t="shared" si="74"/>
        <v xml:space="preserve">01/02 </v>
      </c>
      <c r="K65" s="168" t="str">
        <f t="shared" si="74"/>
        <v xml:space="preserve">02/03 </v>
      </c>
      <c r="L65" s="168" t="str">
        <f t="shared" si="74"/>
        <v xml:space="preserve">03/04 </v>
      </c>
      <c r="M65" s="168" t="str">
        <f t="shared" si="74"/>
        <v xml:space="preserve">04/05 </v>
      </c>
      <c r="N65" s="168" t="str">
        <f t="shared" si="74"/>
        <v xml:space="preserve">05/06 </v>
      </c>
      <c r="O65" s="168" t="str">
        <f t="shared" si="74"/>
        <v xml:space="preserve">06/07 </v>
      </c>
      <c r="P65" s="168" t="str">
        <f t="shared" si="74"/>
        <v xml:space="preserve">07/08 </v>
      </c>
      <c r="Q65" s="168" t="str">
        <f t="shared" si="74"/>
        <v xml:space="preserve">08/09 </v>
      </c>
      <c r="R65" s="168" t="str">
        <f t="shared" si="74"/>
        <v xml:space="preserve">09/10 </v>
      </c>
      <c r="S65" s="168" t="str">
        <f t="shared" si="74"/>
        <v xml:space="preserve">10/11 </v>
      </c>
      <c r="T65" s="168" t="str">
        <f t="shared" si="74"/>
        <v xml:space="preserve">11/12 </v>
      </c>
      <c r="U65" s="168" t="str">
        <f t="shared" si="74"/>
        <v xml:space="preserve">12/13 </v>
      </c>
      <c r="V65" s="168" t="str">
        <f t="shared" si="74"/>
        <v xml:space="preserve">13/14 </v>
      </c>
      <c r="W65" s="168" t="str">
        <f t="shared" si="74"/>
        <v xml:space="preserve">14/15 </v>
      </c>
      <c r="X65" s="168" t="str">
        <f t="shared" si="74"/>
        <v xml:space="preserve">15/16 </v>
      </c>
      <c r="Y65" s="168" t="str">
        <f t="shared" si="74"/>
        <v xml:space="preserve">16/17 </v>
      </c>
      <c r="Z65" s="168" t="str">
        <f t="shared" si="74"/>
        <v xml:space="preserve">17/18 </v>
      </c>
      <c r="AA65" s="168" t="str">
        <f t="shared" si="74"/>
        <v xml:space="preserve">18/19 </v>
      </c>
      <c r="AB65" s="168" t="str">
        <f t="shared" si="74"/>
        <v>19/20</v>
      </c>
      <c r="AC65" s="168" t="str">
        <f t="shared" si="74"/>
        <v>20/21</v>
      </c>
      <c r="AD65" s="168" t="str">
        <f t="shared" si="74"/>
        <v xml:space="preserve">21/22 </v>
      </c>
      <c r="AE65" s="168" t="str">
        <f t="shared" si="74"/>
        <v xml:space="preserve">22/23 </v>
      </c>
      <c r="AF65" s="168" t="str">
        <f t="shared" si="74"/>
        <v xml:space="preserve">23/24 </v>
      </c>
      <c r="AG65" s="168" t="str">
        <f t="shared" si="74"/>
        <v xml:space="preserve">24/25 </v>
      </c>
      <c r="AH65" s="168" t="str">
        <f t="shared" si="74"/>
        <v>25/26</v>
      </c>
      <c r="AI65" s="168" t="str">
        <f t="shared" si="74"/>
        <v>26/27</v>
      </c>
      <c r="AJ65" s="168" t="str">
        <f t="shared" si="74"/>
        <v>27/28</v>
      </c>
      <c r="AK65" s="168" t="str">
        <f t="shared" si="74"/>
        <v>28/29</v>
      </c>
      <c r="AL65" s="168" t="str">
        <f t="shared" si="74"/>
        <v>29/30</v>
      </c>
      <c r="AM65" s="168" t="str">
        <f t="shared" si="74"/>
        <v>30/31</v>
      </c>
      <c r="AN65" s="168" t="str">
        <f t="shared" si="74"/>
        <v>31/32</v>
      </c>
      <c r="AO65" s="168" t="str">
        <f t="shared" si="74"/>
        <v>32/33</v>
      </c>
      <c r="AP65" s="168" t="str">
        <f t="shared" si="74"/>
        <v>33/34</v>
      </c>
      <c r="AQ65" s="168" t="str">
        <f t="shared" si="74"/>
        <v>34/35</v>
      </c>
      <c r="AR65" s="168" t="str">
        <f t="shared" si="74"/>
        <v>35/36</v>
      </c>
      <c r="AS65" s="168" t="str">
        <f t="shared" si="74"/>
        <v>36/37</v>
      </c>
      <c r="AT65" s="168" t="str">
        <f t="shared" si="74"/>
        <v>37/38</v>
      </c>
      <c r="AU65" s="168" t="str">
        <f t="shared" si="74"/>
        <v>38/39</v>
      </c>
      <c r="AV65" s="168" t="str">
        <f t="shared" si="74"/>
        <v>39/40</v>
      </c>
      <c r="AW65" s="168" t="str">
        <f t="shared" si="74"/>
        <v>40/41</v>
      </c>
      <c r="AX65" s="168" t="str">
        <f t="shared" si="74"/>
        <v>41/42</v>
      </c>
      <c r="AY65" s="168" t="str">
        <f t="shared" si="74"/>
        <v>42/43</v>
      </c>
      <c r="AZ65" s="168" t="str">
        <f t="shared" si="74"/>
        <v>43/44</v>
      </c>
      <c r="BA65" s="168" t="str">
        <f t="shared" si="74"/>
        <v>44/45</v>
      </c>
      <c r="BB65" s="168" t="str">
        <f t="shared" si="74"/>
        <v>45/46</v>
      </c>
      <c r="BC65" s="168" t="str">
        <f t="shared" si="74"/>
        <v>46/47</v>
      </c>
      <c r="BD65" s="168" t="str">
        <f t="shared" si="74"/>
        <v>47/48</v>
      </c>
      <c r="BE65" s="168" t="str">
        <f t="shared" si="74"/>
        <v>48/49</v>
      </c>
      <c r="BF65" s="168" t="str">
        <f t="shared" si="74"/>
        <v>49/50</v>
      </c>
      <c r="BG65" s="168" t="str">
        <f t="shared" si="74"/>
        <v>50/51</v>
      </c>
      <c r="BH65" s="169"/>
      <c r="BJ65" s="168" t="s">
        <v>117</v>
      </c>
    </row>
    <row r="66" spans="1:70">
      <c r="A66" s="112" t="s">
        <v>102</v>
      </c>
      <c r="B66" s="128">
        <f>'[3]Canada Seed Exports'!AG$290</f>
        <v>113.5</v>
      </c>
      <c r="C66" s="128">
        <f>'[3]Canada Seed Exports'!AS$290</f>
        <v>113.1</v>
      </c>
      <c r="D66" s="128">
        <f>'[3]Canada Seed Exports'!BE$290</f>
        <v>143.30000000000001</v>
      </c>
      <c r="E66" s="128">
        <f>'[3]Canada Seed Exports'!BQ$290</f>
        <v>201.4</v>
      </c>
      <c r="F66" s="128">
        <f>'[3]Canada Seed Exports'!CC$290</f>
        <v>148.9</v>
      </c>
      <c r="G66" s="128">
        <f>'[3]Canada Seed Exports'!CO$290</f>
        <v>152.6</v>
      </c>
      <c r="H66" s="128">
        <f>'[3]Canada Seed Exports'!DA$290</f>
        <v>134.5</v>
      </c>
      <c r="I66" s="128">
        <f>'[3]Canada Seed Exports'!DM$290</f>
        <v>275.5</v>
      </c>
      <c r="J66" s="128">
        <f>'[3]Canada Seed Exports'!DY$290</f>
        <v>110.6</v>
      </c>
      <c r="K66" s="128">
        <f>'[3]Canada Seed Exports'!EK$290</f>
        <v>110.12774899999999</v>
      </c>
      <c r="L66" s="128">
        <f>'[3]Canada Seed Exports'!EW$290</f>
        <v>211.52704900000001</v>
      </c>
      <c r="M66" s="128">
        <f>'[3]Canada Seed Exports'!FI$290</f>
        <v>184.77349699999999</v>
      </c>
      <c r="N66" s="128">
        <f>'[3]Canada Seed Exports'!FU$290</f>
        <v>312.17252500000001</v>
      </c>
      <c r="O66" s="128">
        <f>'[3]Canada Seed Exports'!GG$290</f>
        <v>424.325918</v>
      </c>
      <c r="P66" s="128">
        <f>'[3]Canada Seed Exports'!GS$290</f>
        <v>454.134885</v>
      </c>
      <c r="Q66" s="128">
        <f>'[3]Canada Seed Exports'!HE$290</f>
        <v>470.34474399999999</v>
      </c>
      <c r="R66" s="128">
        <f>'[3]Canada Seed Exports'!HQ$290</f>
        <v>442.48647799999998</v>
      </c>
      <c r="S66" s="128">
        <f>'[3]Canada Seed Exports'!IC$290</f>
        <v>508.36305399999998</v>
      </c>
      <c r="T66" s="128">
        <f>'[3]Canada Seed Exports'!IO$290</f>
        <v>349.61062399999997</v>
      </c>
      <c r="U66" s="128">
        <f>'[3]Canada Seed Exports'!JA$290</f>
        <v>368.87647500000003</v>
      </c>
      <c r="V66" s="128">
        <f>'[3]Canada Seed Exports'!JM$290</f>
        <v>264.63720699999999</v>
      </c>
      <c r="W66" s="128">
        <f>'[3]Canada Seed Exports'!JY$290</f>
        <v>847.17239600000005</v>
      </c>
      <c r="X66" s="128">
        <f>'[3]Canada Seed Exports'!KK$290</f>
        <v>650.23563200000001</v>
      </c>
      <c r="Y66" s="128">
        <f>'[3]Canada Seed Exports'!KW$290</f>
        <v>642.68273499999998</v>
      </c>
      <c r="Z66" s="128">
        <f>'[3]Canada Seed Exports'!LI$290</f>
        <v>688.968661</v>
      </c>
      <c r="AA66" s="128">
        <f>'[3]Canada Seed Exports'!LU$290</f>
        <v>584.04986299999996</v>
      </c>
      <c r="AB66" s="128">
        <f>'[3]Canada Seed Exports'!MG$290</f>
        <v>686.23253</v>
      </c>
      <c r="AC66" s="128">
        <f>'[3]Canada Seed Exports'!MS$290</f>
        <v>835.45418700000005</v>
      </c>
      <c r="AD66" s="128">
        <f>'[3]Canada Seed Exports'!NE$290</f>
        <v>244.36441199999999</v>
      </c>
      <c r="AE66" s="128">
        <f>'[3]Canada Seed Exports'!NQ$290</f>
        <v>111.411</v>
      </c>
      <c r="AF66" s="128">
        <f>'[3]Canada Seed Exports'!OC$290</f>
        <v>415.76</v>
      </c>
      <c r="AG66" s="128">
        <f>'[3]Canada Seed Exports'!ON$290</f>
        <v>579.14895300000001</v>
      </c>
      <c r="AH66" s="170">
        <f t="shared" ref="AH66:AN70" si="75">(SUM(AB66:AF66)/SUM(AB$78:AF$78))*AH$78</f>
        <v>512.77667163931221</v>
      </c>
      <c r="AI66" s="170">
        <f t="shared" si="75"/>
        <v>501.81271720381091</v>
      </c>
      <c r="AJ66" s="170">
        <f t="shared" si="75"/>
        <v>421.0417462560734</v>
      </c>
      <c r="AK66" s="170">
        <f t="shared" si="75"/>
        <v>461.35860234673981</v>
      </c>
      <c r="AL66" s="170">
        <f t="shared" si="75"/>
        <v>521.78367361837616</v>
      </c>
      <c r="AM66" s="170">
        <f t="shared" si="75"/>
        <v>514.70298621629013</v>
      </c>
      <c r="AN66" s="170">
        <f t="shared" si="75"/>
        <v>502.77874274932338</v>
      </c>
      <c r="AO66" s="170">
        <f t="shared" ref="AO66:AP70" si="76">(SUM(AI66:AM66)/SUM(AI$78:AM$78))*AO$78</f>
        <v>513.89156186798346</v>
      </c>
      <c r="AP66" s="170">
        <f t="shared" si="76"/>
        <v>511.24054747276949</v>
      </c>
      <c r="AQ66" s="170">
        <f t="shared" ref="AQ66:BF70" si="77">(SUM(AK66:AO66)/SUM(AK$78:AO$78))*AQ$78</f>
        <v>519.3021279258212</v>
      </c>
      <c r="AR66" s="170">
        <f t="shared" si="77"/>
        <v>523.90916910290434</v>
      </c>
      <c r="AS66" s="170">
        <f t="shared" si="77"/>
        <v>531.46129086731548</v>
      </c>
      <c r="AT66" s="170">
        <f t="shared" si="77"/>
        <v>530.54901489753047</v>
      </c>
      <c r="AU66" s="170">
        <f t="shared" si="77"/>
        <v>517.23863086386473</v>
      </c>
      <c r="AV66" s="170">
        <f t="shared" si="77"/>
        <v>517.84146724021343</v>
      </c>
      <c r="AW66" s="170">
        <f t="shared" si="77"/>
        <v>519.02858791136759</v>
      </c>
      <c r="AX66" s="170">
        <f t="shared" si="77"/>
        <v>532.39053825990266</v>
      </c>
      <c r="AY66" s="170">
        <f t="shared" si="77"/>
        <v>545.02478995422746</v>
      </c>
      <c r="AZ66" s="170">
        <f t="shared" si="77"/>
        <v>572.47930231906719</v>
      </c>
      <c r="BA66" s="170">
        <f t="shared" si="77"/>
        <v>599.93293588653535</v>
      </c>
      <c r="BB66" s="170">
        <f t="shared" si="77"/>
        <v>627.36637330710562</v>
      </c>
      <c r="BC66" s="170">
        <f t="shared" si="77"/>
        <v>654.70490348715668</v>
      </c>
      <c r="BD66" s="170">
        <f t="shared" si="77"/>
        <v>695.43550201928326</v>
      </c>
      <c r="BE66" s="170">
        <f t="shared" si="77"/>
        <v>708.97469026187639</v>
      </c>
      <c r="BF66" s="170">
        <f t="shared" si="77"/>
        <v>763.61673139858135</v>
      </c>
      <c r="BG66" s="170">
        <f t="shared" ref="BA66:BG70" si="78">(SUM(BA66:BE66)/SUM(BA$78:BE$78))*BG$78</f>
        <v>790.92130907798139</v>
      </c>
      <c r="BH66" s="124"/>
      <c r="BJ66" s="128">
        <f>AVERAGE(AA66:AE66)</f>
        <v>492.30239839999996</v>
      </c>
      <c r="BK66" s="128">
        <f>AF66-BJ66</f>
        <v>-76.542398399999968</v>
      </c>
    </row>
    <row r="67" spans="1:70">
      <c r="A67" s="112" t="s">
        <v>103</v>
      </c>
      <c r="B67" s="128">
        <f>'[3]Canada Seed Exports'!AH$290</f>
        <v>146.19999999999999</v>
      </c>
      <c r="C67" s="128">
        <f>'[3]Canada Seed Exports'!AT$290</f>
        <v>390.1</v>
      </c>
      <c r="D67" s="128">
        <f>'[3]Canada Seed Exports'!BF$290</f>
        <v>167.2</v>
      </c>
      <c r="E67" s="128">
        <f>'[3]Canada Seed Exports'!BR$290</f>
        <v>194</v>
      </c>
      <c r="F67" s="128">
        <f>'[3]Canada Seed Exports'!CD$290</f>
        <v>215.1</v>
      </c>
      <c r="G67" s="128">
        <f>'[3]Canada Seed Exports'!CP$290</f>
        <v>492.2</v>
      </c>
      <c r="H67" s="128">
        <f>'[3]Canada Seed Exports'!DB$290</f>
        <v>309.39999999999998</v>
      </c>
      <c r="I67" s="128">
        <f>'[3]Canada Seed Exports'!DN$290</f>
        <v>517.5</v>
      </c>
      <c r="J67" s="128">
        <f>'[3]Canada Seed Exports'!DZ$290</f>
        <v>246.5</v>
      </c>
      <c r="K67" s="128">
        <f>'[3]Canada Seed Exports'!EL$290</f>
        <v>76.544205000000005</v>
      </c>
      <c r="L67" s="128">
        <f>'[3]Canada Seed Exports'!EX$290</f>
        <v>298.39021300000002</v>
      </c>
      <c r="M67" s="128">
        <f>'[3]Canada Seed Exports'!FJ$290</f>
        <v>101.709744</v>
      </c>
      <c r="N67" s="128">
        <f>'[3]Canada Seed Exports'!FV$290</f>
        <v>242.81326300000001</v>
      </c>
      <c r="O67" s="128">
        <f>'[3]Canada Seed Exports'!GH$290</f>
        <v>565.64646100000004</v>
      </c>
      <c r="P67" s="128">
        <f>'[3]Canada Seed Exports'!GT$290</f>
        <v>501.446212</v>
      </c>
      <c r="Q67" s="128">
        <f>'[3]Canada Seed Exports'!HF$290</f>
        <v>593.40474099999994</v>
      </c>
      <c r="R67" s="128">
        <f>'[3]Canada Seed Exports'!HR$290</f>
        <v>422.53751199999999</v>
      </c>
      <c r="S67" s="128">
        <f>'[3]Canada Seed Exports'!ID$290</f>
        <v>499.58695299999999</v>
      </c>
      <c r="T67" s="128">
        <f>'[3]Canada Seed Exports'!IP$290</f>
        <v>746.49910999999997</v>
      </c>
      <c r="U67" s="128">
        <f>'[3]Canada Seed Exports'!JB$290</f>
        <v>712.64385100000004</v>
      </c>
      <c r="V67" s="128">
        <f>'[3]Canada Seed Exports'!JN$290</f>
        <v>504.34247399999998</v>
      </c>
      <c r="W67" s="128">
        <f>'[3]Canada Seed Exports'!JZ$290</f>
        <v>760.51888899999994</v>
      </c>
      <c r="X67" s="128">
        <f>'[3]Canada Seed Exports'!KL$290</f>
        <v>889.59222399999999</v>
      </c>
      <c r="Y67" s="128">
        <f>'[3]Canada Seed Exports'!KX$290</f>
        <v>761.35581400000001</v>
      </c>
      <c r="Z67" s="128">
        <f>'[3]Canada Seed Exports'!LJ$290</f>
        <v>861.79112699999996</v>
      </c>
      <c r="AA67" s="128">
        <f>'[3]Canada Seed Exports'!LV$290</f>
        <v>583.30361700000003</v>
      </c>
      <c r="AB67" s="128">
        <f>'[3]Canada Seed Exports'!MH$290</f>
        <v>400.934753</v>
      </c>
      <c r="AC67" s="128">
        <f>'[3]Canada Seed Exports'!MT$290</f>
        <v>966.67965200000003</v>
      </c>
      <c r="AD67" s="128">
        <f>'[3]Canada Seed Exports'!NF$290</f>
        <v>270.80863599999998</v>
      </c>
      <c r="AE67" s="128">
        <f>'[3]Canada Seed Exports'!NR$290</f>
        <v>230.66800000000001</v>
      </c>
      <c r="AF67" s="128">
        <f>'[3]Canada Seed Exports'!OD$290</f>
        <v>255.5</v>
      </c>
      <c r="AG67" s="128">
        <f>'[3]Canada Seed Exports'!OO$290</f>
        <v>978.95120999999995</v>
      </c>
      <c r="AH67" s="170">
        <f t="shared" si="75"/>
        <v>475.06986297648871</v>
      </c>
      <c r="AI67" s="170">
        <f t="shared" si="75"/>
        <v>620.364528527272</v>
      </c>
      <c r="AJ67" s="170">
        <f t="shared" si="75"/>
        <v>499.56630058363061</v>
      </c>
      <c r="AK67" s="170">
        <f t="shared" si="75"/>
        <v>556.99383633110779</v>
      </c>
      <c r="AL67" s="170">
        <f t="shared" si="75"/>
        <v>607.42129497327051</v>
      </c>
      <c r="AM67" s="170">
        <f t="shared" si="75"/>
        <v>650.81456360384527</v>
      </c>
      <c r="AN67" s="170">
        <f t="shared" si="75"/>
        <v>573.58643519941279</v>
      </c>
      <c r="AO67" s="170">
        <f t="shared" si="76"/>
        <v>623.10670342305468</v>
      </c>
      <c r="AP67" s="170">
        <f t="shared" si="76"/>
        <v>609.76962425704528</v>
      </c>
      <c r="AQ67" s="170">
        <f t="shared" si="77"/>
        <v>622.02754170742526</v>
      </c>
      <c r="AR67" s="170">
        <f t="shared" si="77"/>
        <v>626.12122373845091</v>
      </c>
      <c r="AS67" s="170">
        <f t="shared" si="77"/>
        <v>638.79196733744959</v>
      </c>
      <c r="AT67" s="170">
        <f t="shared" si="77"/>
        <v>630.31666457508015</v>
      </c>
      <c r="AU67" s="170">
        <f t="shared" si="77"/>
        <v>620.69658794560303</v>
      </c>
      <c r="AV67" s="170">
        <f t="shared" si="77"/>
        <v>618.89076469472468</v>
      </c>
      <c r="AW67" s="170">
        <f t="shared" si="77"/>
        <v>621.05339292475173</v>
      </c>
      <c r="AX67" s="170">
        <f t="shared" si="77"/>
        <v>636.75974543417203</v>
      </c>
      <c r="AY67" s="170">
        <f t="shared" si="77"/>
        <v>652.03112030783518</v>
      </c>
      <c r="AZ67" s="170">
        <f t="shared" si="77"/>
        <v>684.1881277818851</v>
      </c>
      <c r="BA67" s="170">
        <f t="shared" si="78"/>
        <v>718.00513418399896</v>
      </c>
      <c r="BB67" s="170">
        <f t="shared" si="78"/>
        <v>750.22571041926369</v>
      </c>
      <c r="BC67" s="170">
        <f t="shared" si="78"/>
        <v>783.14187679983684</v>
      </c>
      <c r="BD67" s="170">
        <f t="shared" si="78"/>
        <v>831.7616196421086</v>
      </c>
      <c r="BE67" s="170">
        <f t="shared" si="78"/>
        <v>847.97628369830295</v>
      </c>
      <c r="BF67" s="170">
        <f t="shared" si="78"/>
        <v>913.29029547323466</v>
      </c>
      <c r="BG67" s="170">
        <f t="shared" si="78"/>
        <v>946.07641591337608</v>
      </c>
      <c r="BH67" s="124"/>
      <c r="BJ67" s="128">
        <f t="shared" ref="BJ67:BJ77" si="79">AVERAGE(AA67:AE67)</f>
        <v>490.47893160000001</v>
      </c>
      <c r="BK67" s="128">
        <f t="shared" ref="BK67:BK77" si="80">AF67-BJ67</f>
        <v>-234.97893160000001</v>
      </c>
    </row>
    <row r="68" spans="1:70">
      <c r="A68" s="112" t="s">
        <v>104</v>
      </c>
      <c r="B68" s="128">
        <f>'[3]Canada Seed Exports'!AI$290</f>
        <v>277.60000000000002</v>
      </c>
      <c r="C68" s="128">
        <f>'[3]Canada Seed Exports'!AU$290</f>
        <v>558.79999999999995</v>
      </c>
      <c r="D68" s="128">
        <f>'[3]Canada Seed Exports'!BG$290</f>
        <v>465.9</v>
      </c>
      <c r="E68" s="128">
        <f>'[3]Canada Seed Exports'!BS$290</f>
        <v>251.8</v>
      </c>
      <c r="F68" s="128">
        <f>'[3]Canada Seed Exports'!CE$290</f>
        <v>352.5</v>
      </c>
      <c r="G68" s="128">
        <f>'[3]Canada Seed Exports'!CQ$290</f>
        <v>646</v>
      </c>
      <c r="H68" s="128">
        <f>'[3]Canada Seed Exports'!DC$290</f>
        <v>564.6</v>
      </c>
      <c r="I68" s="128">
        <f>'[3]Canada Seed Exports'!DO$290</f>
        <v>498.1</v>
      </c>
      <c r="J68" s="128">
        <f>'[3]Canada Seed Exports'!EA$290</f>
        <v>261.89999999999998</v>
      </c>
      <c r="K68" s="128">
        <f>'[3]Canada Seed Exports'!EM$290</f>
        <v>302.92151999999999</v>
      </c>
      <c r="L68" s="128">
        <f>'[3]Canada Seed Exports'!EY$290</f>
        <v>515.68977199999995</v>
      </c>
      <c r="M68" s="128">
        <f>'[3]Canada Seed Exports'!FK$290</f>
        <v>595.66783799999996</v>
      </c>
      <c r="N68" s="128">
        <f>'[3]Canada Seed Exports'!FW$290</f>
        <v>587.03059699999994</v>
      </c>
      <c r="O68" s="128">
        <f>'[3]Canada Seed Exports'!GI$290</f>
        <v>534.33498699999996</v>
      </c>
      <c r="P68" s="128">
        <f>'[3]Canada Seed Exports'!GU$290</f>
        <v>446.03441099999998</v>
      </c>
      <c r="Q68" s="128">
        <f>'[3]Canada Seed Exports'!HG$290</f>
        <v>716.45005700000002</v>
      </c>
      <c r="R68" s="128">
        <f>'[3]Canada Seed Exports'!HS$290</f>
        <v>813.72668599999997</v>
      </c>
      <c r="S68" s="128">
        <f>'[3]Canada Seed Exports'!IE$290</f>
        <v>783.05396199999996</v>
      </c>
      <c r="T68" s="128">
        <f>'[3]Canada Seed Exports'!IQ$290</f>
        <v>1024.7288699999999</v>
      </c>
      <c r="U68" s="128">
        <f>'[3]Canada Seed Exports'!JC$290</f>
        <v>1014.1142599999999</v>
      </c>
      <c r="V68" s="128">
        <f>'[3]Canada Seed Exports'!JO$290</f>
        <v>1090.7438320000001</v>
      </c>
      <c r="W68" s="128">
        <f>'[3]Canada Seed Exports'!KA$290</f>
        <v>878.22725200000002</v>
      </c>
      <c r="X68" s="128">
        <f>'[3]Canada Seed Exports'!KM$290</f>
        <v>903.07665599999996</v>
      </c>
      <c r="Y68" s="128">
        <f>'[3]Canada Seed Exports'!KY$290</f>
        <v>765.55620199999998</v>
      </c>
      <c r="Z68" s="128">
        <f>'[3]Canada Seed Exports'!LK$290</f>
        <v>1296.870003</v>
      </c>
      <c r="AA68" s="128">
        <f>'[3]Canada Seed Exports'!LW$290</f>
        <v>1432.340228</v>
      </c>
      <c r="AB68" s="128">
        <f>'[3]Canada Seed Exports'!$MI$290</f>
        <v>685.32881899999995</v>
      </c>
      <c r="AC68" s="128">
        <f>'[3]Canada Seed Exports'!MU$290</f>
        <v>1130.1650979999999</v>
      </c>
      <c r="AD68" s="128">
        <f>'[3]Canada Seed Exports'!NG$290</f>
        <v>1022.413848</v>
      </c>
      <c r="AE68" s="128">
        <f>'[3]Canada Seed Exports'!NS$290</f>
        <v>1162.202</v>
      </c>
      <c r="AF68" s="128">
        <f>'[3]Canada Seed Exports'!OD$290</f>
        <v>255.5</v>
      </c>
      <c r="AG68" s="128">
        <f>'[3]Canada Seed Exports'!OP$290</f>
        <v>708.80726600000003</v>
      </c>
      <c r="AH68" s="170">
        <f t="shared" si="75"/>
        <v>951.57699007729059</v>
      </c>
      <c r="AI68" s="170">
        <f t="shared" si="75"/>
        <v>982.23458017061535</v>
      </c>
      <c r="AJ68" s="170">
        <f t="shared" si="75"/>
        <v>926.49199011832491</v>
      </c>
      <c r="AK68" s="170">
        <f t="shared" si="75"/>
        <v>883.23621813215607</v>
      </c>
      <c r="AL68" s="170">
        <f t="shared" si="75"/>
        <v>821.06009973390701</v>
      </c>
      <c r="AM68" s="170">
        <f t="shared" si="75"/>
        <v>925.48786880022647</v>
      </c>
      <c r="AN68" s="170">
        <f t="shared" si="75"/>
        <v>948.82132300334183</v>
      </c>
      <c r="AO68" s="170">
        <f t="shared" si="76"/>
        <v>963.48273052680861</v>
      </c>
      <c r="AP68" s="170">
        <f t="shared" si="76"/>
        <v>951.07613884412399</v>
      </c>
      <c r="AQ68" s="170">
        <f t="shared" si="77"/>
        <v>938.03996264926457</v>
      </c>
      <c r="AR68" s="170">
        <f t="shared" si="77"/>
        <v>941.81328018558861</v>
      </c>
      <c r="AS68" s="170">
        <f t="shared" si="77"/>
        <v>980.58198366556837</v>
      </c>
      <c r="AT68" s="170">
        <f t="shared" si="77"/>
        <v>978.76245488442316</v>
      </c>
      <c r="AU68" s="170">
        <f t="shared" si="77"/>
        <v>949.99882535660447</v>
      </c>
      <c r="AV68" s="170">
        <f t="shared" si="77"/>
        <v>948.07502692031665</v>
      </c>
      <c r="AW68" s="170">
        <f t="shared" si="77"/>
        <v>947.86180862591198</v>
      </c>
      <c r="AX68" s="170">
        <f t="shared" si="77"/>
        <v>974.8439128619143</v>
      </c>
      <c r="AY68" s="170">
        <f t="shared" si="77"/>
        <v>1001.1000207193383</v>
      </c>
      <c r="AZ68" s="170">
        <f t="shared" si="77"/>
        <v>1049.8998187670061</v>
      </c>
      <c r="BA68" s="170">
        <f t="shared" si="78"/>
        <v>1099.2886122139885</v>
      </c>
      <c r="BB68" s="170">
        <f t="shared" si="78"/>
        <v>1149.248259102266</v>
      </c>
      <c r="BC68" s="170">
        <f t="shared" si="78"/>
        <v>1199.525715827742</v>
      </c>
      <c r="BD68" s="170">
        <f t="shared" si="78"/>
        <v>1274.8502929236502</v>
      </c>
      <c r="BE68" s="170">
        <f t="shared" si="78"/>
        <v>1299.7783917489896</v>
      </c>
      <c r="BF68" s="170">
        <f t="shared" si="78"/>
        <v>1399.4697451720372</v>
      </c>
      <c r="BG68" s="170">
        <f t="shared" si="78"/>
        <v>1449.4443724703938</v>
      </c>
      <c r="BH68" s="124"/>
      <c r="BI68" s="128"/>
      <c r="BJ68" s="128">
        <f t="shared" si="79"/>
        <v>1086.4899986</v>
      </c>
      <c r="BK68" s="128">
        <f t="shared" si="80"/>
        <v>-830.98999860000004</v>
      </c>
    </row>
    <row r="69" spans="1:70">
      <c r="A69" s="112" t="s">
        <v>105</v>
      </c>
      <c r="B69" s="128">
        <f>'[3]Canada Seed Exports'!AJ$290</f>
        <v>382.4</v>
      </c>
      <c r="C69" s="128">
        <f>'[3]Canada Seed Exports'!AV$290</f>
        <v>523.5</v>
      </c>
      <c r="D69" s="128">
        <f>'[3]Canada Seed Exports'!BH$290</f>
        <v>329.4</v>
      </c>
      <c r="E69" s="128">
        <f>'[3]Canada Seed Exports'!BT$290</f>
        <v>345.3</v>
      </c>
      <c r="F69" s="128">
        <f>'[3]Canada Seed Exports'!CF$290</f>
        <v>266.7</v>
      </c>
      <c r="G69" s="128">
        <f>'[3]Canada Seed Exports'!CR$290</f>
        <v>542.1</v>
      </c>
      <c r="H69" s="128">
        <f>'[3]Canada Seed Exports'!DD$290</f>
        <v>625.6</v>
      </c>
      <c r="I69" s="128">
        <f>'[3]Canada Seed Exports'!DP$290</f>
        <v>527.29999999999995</v>
      </c>
      <c r="J69" s="128">
        <f>'[3]Canada Seed Exports'!EB$290</f>
        <v>382.40948400000002</v>
      </c>
      <c r="K69" s="128">
        <f>'[3]Canada Seed Exports'!EN$290</f>
        <v>271.65260999999998</v>
      </c>
      <c r="L69" s="128">
        <f>'[3]Canada Seed Exports'!EZ$290</f>
        <v>492.86450600000001</v>
      </c>
      <c r="M69" s="128">
        <f>'[3]Canada Seed Exports'!FL$290</f>
        <v>460.28234500000002</v>
      </c>
      <c r="N69" s="128">
        <f>'[3]Canada Seed Exports'!FX$290</f>
        <v>451.32727899999998</v>
      </c>
      <c r="O69" s="128">
        <f>'[3]Canada Seed Exports'!GJ$290</f>
        <v>435.16912000000002</v>
      </c>
      <c r="P69" s="128">
        <f>'[3]Canada Seed Exports'!GV$290</f>
        <v>413.33984600000002</v>
      </c>
      <c r="Q69" s="128">
        <f>'[3]Canada Seed Exports'!HH$290</f>
        <v>722.77942700000006</v>
      </c>
      <c r="R69" s="128">
        <f>'[3]Canada Seed Exports'!HT$290</f>
        <v>770.44772399999999</v>
      </c>
      <c r="S69" s="128">
        <f>'[3]Canada Seed Exports'!IF$290</f>
        <v>787.26696000000004</v>
      </c>
      <c r="T69" s="128">
        <f>'[3]Canada Seed Exports'!IR$290</f>
        <v>893.60285599999997</v>
      </c>
      <c r="U69" s="128">
        <f>'[3]Canada Seed Exports'!JD$290</f>
        <v>646.13953600000002</v>
      </c>
      <c r="V69" s="128">
        <f>'[3]Canada Seed Exports'!JP$290</f>
        <v>834.03896699999996</v>
      </c>
      <c r="W69" s="128">
        <f>'[3]Canada Seed Exports'!KB$290</f>
        <v>804.54064900000003</v>
      </c>
      <c r="X69" s="128">
        <f>'[3]Canada Seed Exports'!KN$290</f>
        <v>792.46041000000002</v>
      </c>
      <c r="Y69" s="128">
        <f>'[3]Canada Seed Exports'!KZ$290</f>
        <v>1077.4740959999999</v>
      </c>
      <c r="Z69" s="128">
        <f>'[3]Canada Seed Exports'!LL$290</f>
        <v>889.331095</v>
      </c>
      <c r="AA69" s="128">
        <f>'[3]Canada Seed Exports'!LX$290</f>
        <v>831.87979900000005</v>
      </c>
      <c r="AB69" s="128">
        <f>'[3]Canada Seed Exports'!$MJ$290</f>
        <v>914.16963799999996</v>
      </c>
      <c r="AC69" s="128">
        <f>'[3]Canada Seed Exports'!MV$290</f>
        <v>1251.1822669999999</v>
      </c>
      <c r="AD69" s="128">
        <f>'[3]Canada Seed Exports'!NH$290</f>
        <v>811.80399999999997</v>
      </c>
      <c r="AE69" s="128">
        <f>'[3]Canada Seed Exports'!NT$290</f>
        <v>1133.9739999999999</v>
      </c>
      <c r="AF69" s="128">
        <f>'[3]Canada Seed Exports'!OE$290</f>
        <v>895.21199999999999</v>
      </c>
      <c r="AG69" s="128">
        <f>'[3]Canada Seed Exports'!OQ$290</f>
        <v>1194.505261</v>
      </c>
      <c r="AH69" s="170">
        <f t="shared" si="75"/>
        <v>1119.4446916722188</v>
      </c>
      <c r="AI69" s="170">
        <f t="shared" si="75"/>
        <v>1213.5196156158386</v>
      </c>
      <c r="AJ69" s="170">
        <f t="shared" si="75"/>
        <v>1164.7385573634715</v>
      </c>
      <c r="AK69" s="170">
        <f t="shared" si="75"/>
        <v>1208.7319321625343</v>
      </c>
      <c r="AL69" s="170">
        <f t="shared" si="75"/>
        <v>1199.496611262113</v>
      </c>
      <c r="AM69" s="170">
        <f t="shared" si="75"/>
        <v>1226.5998996579792</v>
      </c>
      <c r="AN69" s="170">
        <f t="shared" si="75"/>
        <v>1227.6374275214523</v>
      </c>
      <c r="AO69" s="170">
        <f t="shared" si="76"/>
        <v>1276.521181063428</v>
      </c>
      <c r="AP69" s="170">
        <f t="shared" si="76"/>
        <v>1272.4098236820382</v>
      </c>
      <c r="AQ69" s="170">
        <f t="shared" si="77"/>
        <v>1267.8342824095939</v>
      </c>
      <c r="AR69" s="170">
        <f t="shared" si="77"/>
        <v>1267.2111174253034</v>
      </c>
      <c r="AS69" s="170">
        <f t="shared" si="77"/>
        <v>1300.8994785055593</v>
      </c>
      <c r="AT69" s="170">
        <f t="shared" si="77"/>
        <v>1302.3965050368827</v>
      </c>
      <c r="AU69" s="170">
        <f t="shared" si="77"/>
        <v>1270.2894427081942</v>
      </c>
      <c r="AV69" s="170">
        <f t="shared" si="77"/>
        <v>1268.7945097305019</v>
      </c>
      <c r="AW69" s="170">
        <f t="shared" si="77"/>
        <v>1268.3748509960949</v>
      </c>
      <c r="AX69" s="170">
        <f t="shared" si="77"/>
        <v>1301.9481827231832</v>
      </c>
      <c r="AY69" s="170">
        <f t="shared" si="77"/>
        <v>1335.5739139535901</v>
      </c>
      <c r="AZ69" s="170">
        <f t="shared" si="77"/>
        <v>1402.582013698875</v>
      </c>
      <c r="BA69" s="170">
        <f t="shared" si="78"/>
        <v>1469.3220704917553</v>
      </c>
      <c r="BB69" s="170">
        <f t="shared" si="78"/>
        <v>1535.8100490898644</v>
      </c>
      <c r="BC69" s="170">
        <f t="shared" si="78"/>
        <v>1602.6327563026994</v>
      </c>
      <c r="BD69" s="170">
        <f t="shared" si="78"/>
        <v>1702.8770034493871</v>
      </c>
      <c r="BE69" s="170">
        <f t="shared" si="78"/>
        <v>1736.3085535632399</v>
      </c>
      <c r="BF69" s="170">
        <f t="shared" si="78"/>
        <v>1869.8724589169892</v>
      </c>
      <c r="BG69" s="170">
        <f t="shared" si="78"/>
        <v>1936.6104776266511</v>
      </c>
      <c r="BH69" s="124"/>
      <c r="BJ69" s="128">
        <f t="shared" si="79"/>
        <v>988.60194079999997</v>
      </c>
      <c r="BK69" s="128">
        <f t="shared" si="80"/>
        <v>-93.389940799999977</v>
      </c>
      <c r="BN69" s="112" t="s">
        <v>118</v>
      </c>
    </row>
    <row r="70" spans="1:70">
      <c r="A70" s="112" t="s">
        <v>106</v>
      </c>
      <c r="B70" s="128">
        <f>'[3]Canada Seed Exports'!AK$290</f>
        <v>413.5</v>
      </c>
      <c r="C70" s="128">
        <f>'[3]Canada Seed Exports'!AW$290</f>
        <v>655.4</v>
      </c>
      <c r="D70" s="128">
        <f>'[3]Canada Seed Exports'!BI$290</f>
        <v>222</v>
      </c>
      <c r="E70" s="128">
        <f>'[3]Canada Seed Exports'!BU$290</f>
        <v>173.1</v>
      </c>
      <c r="F70" s="128">
        <f>'[3]Canada Seed Exports'!CG$290</f>
        <v>251.6</v>
      </c>
      <c r="G70" s="128">
        <f>'[3]Canada Seed Exports'!CS$290</f>
        <v>465.9</v>
      </c>
      <c r="H70" s="128">
        <f>'[3]Canada Seed Exports'!DE$290</f>
        <v>574</v>
      </c>
      <c r="I70" s="128">
        <f>'[3]Canada Seed Exports'!DQ$290</f>
        <v>319</v>
      </c>
      <c r="J70" s="128">
        <f>'[3]Canada Seed Exports'!EC$290</f>
        <v>250.979536</v>
      </c>
      <c r="K70" s="128">
        <f>'[3]Canada Seed Exports'!EO$290</f>
        <v>250.428505</v>
      </c>
      <c r="L70" s="128">
        <f>'[3]Canada Seed Exports'!FA$290</f>
        <v>315.16768100000002</v>
      </c>
      <c r="M70" s="128">
        <f>'[3]Canada Seed Exports'!FM$290</f>
        <v>316.03582</v>
      </c>
      <c r="N70" s="128">
        <f>'[3]Canada Seed Exports'!FY$290</f>
        <v>573.59171400000002</v>
      </c>
      <c r="O70" s="128">
        <f>'[3]Canada Seed Exports'!GK$290</f>
        <v>348.65934800000002</v>
      </c>
      <c r="P70" s="128">
        <f>'[3]Canada Seed Exports'!GW$290</f>
        <v>434.68042400000002</v>
      </c>
      <c r="Q70" s="128">
        <f>'[3]Canada Seed Exports'!HI$290</f>
        <v>606.51216799999997</v>
      </c>
      <c r="R70" s="128">
        <f>'[3]Canada Seed Exports'!HU$290</f>
        <v>441.518125</v>
      </c>
      <c r="S70" s="128">
        <f>'[3]Canada Seed Exports'!IG$290</f>
        <v>611.29526299999998</v>
      </c>
      <c r="T70" s="128">
        <f>'[3]Canada Seed Exports'!IS$290</f>
        <v>857.23701200000005</v>
      </c>
      <c r="U70" s="128">
        <f>'[3]Canada Seed Exports'!JE$290</f>
        <v>774.07770700000003</v>
      </c>
      <c r="V70" s="128">
        <f>'[3]Canada Seed Exports'!JQ$290</f>
        <v>680.25343599999997</v>
      </c>
      <c r="W70" s="128">
        <f>'[3]Canada Seed Exports'!KC$290</f>
        <v>679.82888000000003</v>
      </c>
      <c r="X70" s="128">
        <f>'[3]Canada Seed Exports'!KO$290</f>
        <v>730.15055600000005</v>
      </c>
      <c r="Y70" s="128">
        <f>'[3]Canada Seed Exports'!LA$290</f>
        <v>1047.50063</v>
      </c>
      <c r="Z70" s="128">
        <f>'[3]Canada Seed Exports'!LM$290</f>
        <v>1176.1004640000001</v>
      </c>
      <c r="AA70" s="128">
        <f>'[3]Canada Seed Exports'!LY$290</f>
        <v>943.11199999999997</v>
      </c>
      <c r="AB70" s="128">
        <f>'[3]Canada Seed Exports'!$MK$290</f>
        <v>736.73064499999998</v>
      </c>
      <c r="AC70" s="128">
        <f>'[3]Canada Seed Exports'!MW$290</f>
        <v>979.80350899999996</v>
      </c>
      <c r="AD70" s="128">
        <f>'[3]Canada Seed Exports'!NI$290</f>
        <v>580.61900000000003</v>
      </c>
      <c r="AE70" s="128">
        <f>'[3]Canada Seed Exports'!NU$290</f>
        <v>710.69100000000003</v>
      </c>
      <c r="AF70" s="128">
        <f>'[3]Canada Seed Exports'!OF$290</f>
        <v>505.07900000000001</v>
      </c>
      <c r="AG70" s="128">
        <f>'[3]Canada Seed Exports'!OR$290</f>
        <v>866.52446399999997</v>
      </c>
      <c r="AH70" s="170">
        <f t="shared" si="75"/>
        <v>785.50831158179335</v>
      </c>
      <c r="AI70" s="170">
        <f t="shared" si="75"/>
        <v>836.16004143618943</v>
      </c>
      <c r="AJ70" s="170">
        <f t="shared" si="75"/>
        <v>779.15743751580248</v>
      </c>
      <c r="AK70" s="170">
        <f t="shared" si="75"/>
        <v>805.7181298087321</v>
      </c>
      <c r="AL70" s="170">
        <f t="shared" si="75"/>
        <v>809.85786020729699</v>
      </c>
      <c r="AM70" s="170">
        <f t="shared" si="75"/>
        <v>846.64904618355695</v>
      </c>
      <c r="AN70" s="170">
        <f t="shared" si="75"/>
        <v>834.87003303563552</v>
      </c>
      <c r="AO70" s="170">
        <f t="shared" si="76"/>
        <v>865.62355070256979</v>
      </c>
      <c r="AP70" s="170">
        <f t="shared" si="76"/>
        <v>860.54219586966065</v>
      </c>
      <c r="AQ70" s="170">
        <f t="shared" si="77"/>
        <v>859.69188890019598</v>
      </c>
      <c r="AR70" s="170">
        <f t="shared" si="77"/>
        <v>861.64850574167406</v>
      </c>
      <c r="AS70" s="170">
        <f t="shared" si="77"/>
        <v>885.25368017538892</v>
      </c>
      <c r="AT70" s="170">
        <f t="shared" si="77"/>
        <v>883.66492484518369</v>
      </c>
      <c r="AU70" s="170">
        <f t="shared" si="77"/>
        <v>862.01504299895589</v>
      </c>
      <c r="AV70" s="170">
        <f t="shared" si="77"/>
        <v>861.09606994906221</v>
      </c>
      <c r="AW70" s="170">
        <f t="shared" si="77"/>
        <v>861.38757094340178</v>
      </c>
      <c r="AX70" s="170">
        <f t="shared" si="77"/>
        <v>884.34088919114743</v>
      </c>
      <c r="AY70" s="170">
        <f t="shared" si="77"/>
        <v>906.96193518999826</v>
      </c>
      <c r="AZ70" s="170">
        <f t="shared" si="77"/>
        <v>952.11035892169559</v>
      </c>
      <c r="BA70" s="170">
        <f t="shared" si="78"/>
        <v>997.59205369944505</v>
      </c>
      <c r="BB70" s="170">
        <f t="shared" si="78"/>
        <v>1042.7982432131168</v>
      </c>
      <c r="BC70" s="170">
        <f t="shared" si="78"/>
        <v>1088.2505161644976</v>
      </c>
      <c r="BD70" s="170">
        <f t="shared" si="78"/>
        <v>1156.2747748387942</v>
      </c>
      <c r="BE70" s="170">
        <f t="shared" si="78"/>
        <v>1178.9140071537054</v>
      </c>
      <c r="BF70" s="170">
        <f t="shared" si="78"/>
        <v>1269.5820477181937</v>
      </c>
      <c r="BG70" s="170">
        <f t="shared" si="78"/>
        <v>1314.9465415520101</v>
      </c>
      <c r="BH70" s="124"/>
      <c r="BJ70" s="128">
        <f t="shared" si="79"/>
        <v>790.19123080000008</v>
      </c>
      <c r="BK70" s="128">
        <f t="shared" si="80"/>
        <v>-285.11223080000008</v>
      </c>
    </row>
    <row r="71" spans="1:70">
      <c r="A71" s="112" t="s">
        <v>107</v>
      </c>
      <c r="B71" s="128">
        <f>'[3]Canada Seed Exports'!AL$290</f>
        <v>304.39999999999998</v>
      </c>
      <c r="C71" s="128">
        <f>'[3]Canada Seed Exports'!AX$290</f>
        <v>324.39999999999998</v>
      </c>
      <c r="D71" s="128">
        <f>'[3]Canada Seed Exports'!BJ$290</f>
        <v>214.7</v>
      </c>
      <c r="E71" s="128">
        <f>'[3]Canada Seed Exports'!BV$290</f>
        <v>181.8</v>
      </c>
      <c r="F71" s="128">
        <f>'[3]Canada Seed Exports'!CH$290</f>
        <v>252.3</v>
      </c>
      <c r="G71" s="128">
        <f>'[3]Canada Seed Exports'!CT$290</f>
        <v>291.3</v>
      </c>
      <c r="H71" s="128">
        <f>'[3]Canada Seed Exports'!DF$290</f>
        <v>331</v>
      </c>
      <c r="I71" s="128">
        <f>'[3]Canada Seed Exports'!DR$290</f>
        <v>364</v>
      </c>
      <c r="J71" s="128">
        <f>'[3]Canada Seed Exports'!ED$290</f>
        <v>146.16740300000001</v>
      </c>
      <c r="K71" s="128">
        <f>'[3]Canada Seed Exports'!EP$290</f>
        <v>121.787031</v>
      </c>
      <c r="L71" s="128">
        <f>'[3]Canada Seed Exports'!FB$290</f>
        <v>237.937141</v>
      </c>
      <c r="M71" s="128">
        <f>'[3]Canada Seed Exports'!FN$290</f>
        <v>215.27502100000001</v>
      </c>
      <c r="N71" s="128">
        <f>'[3]Canada Seed Exports'!FZ$290</f>
        <v>354.79595799999998</v>
      </c>
      <c r="O71" s="128">
        <f>'[3]Canada Seed Exports'!GL$290</f>
        <v>528.27322100000004</v>
      </c>
      <c r="P71" s="128">
        <f>'[3]Canada Seed Exports'!GX$290</f>
        <v>565.79446600000006</v>
      </c>
      <c r="Q71" s="128">
        <f>'[3]Canada Seed Exports'!HJ$290</f>
        <v>505.085669</v>
      </c>
      <c r="R71" s="128">
        <f>'[3]Canada Seed Exports'!HV$290</f>
        <v>500.828641</v>
      </c>
      <c r="S71" s="128">
        <f>'[3]Canada Seed Exports'!IH$290</f>
        <v>611.35976800000003</v>
      </c>
      <c r="T71" s="128">
        <f>'[3]Canada Seed Exports'!IT$290</f>
        <v>1038.207705</v>
      </c>
      <c r="U71" s="128">
        <f>'[3]Canada Seed Exports'!JF$290</f>
        <v>598.11027899999999</v>
      </c>
      <c r="V71" s="128">
        <f>'[3]Canada Seed Exports'!JR$290</f>
        <v>651.87021200000004</v>
      </c>
      <c r="W71" s="128">
        <f>'[3]Canada Seed Exports'!KD$290</f>
        <v>589.29073800000003</v>
      </c>
      <c r="X71" s="128">
        <f>'[3]Canada Seed Exports'!KP$290</f>
        <v>790.90723200000002</v>
      </c>
      <c r="Y71" s="128">
        <f>'[3]Canada Seed Exports'!LB$290</f>
        <v>1422.7934749999999</v>
      </c>
      <c r="Z71" s="128">
        <f>'[3]Canada Seed Exports'!LN$290</f>
        <v>1141.300387</v>
      </c>
      <c r="AA71" s="128">
        <f>'[3]Canada Seed Exports'!LZ$290</f>
        <v>772.27522499999998</v>
      </c>
      <c r="AB71" s="128">
        <f>'[3]Canada Seed Exports'!$ML$290</f>
        <v>837.69108000000006</v>
      </c>
      <c r="AC71" s="128">
        <f>'[3]Canada Seed Exports'!MX$290</f>
        <v>984.55370700000003</v>
      </c>
      <c r="AD71" s="128">
        <f>'[3]Canada Seed Exports'!NJ$290</f>
        <v>492.05200000000002</v>
      </c>
      <c r="AE71" s="128">
        <f>'[3]Canada Seed Exports'!NV$290</f>
        <v>752.89400000000001</v>
      </c>
      <c r="AF71" s="128">
        <f>'[3]Canada Seed Exports'!OG$290</f>
        <v>414.74933099999998</v>
      </c>
      <c r="AG71" s="128">
        <f>'[3]Canada Seed Exports'!OS$290</f>
        <v>654.34071800000004</v>
      </c>
      <c r="AH71" s="170">
        <f t="shared" ref="AH71:BG71" si="81">(SUM(AB71:AF71)/SUM(AB$78:AF$78))*AH$78-100</f>
        <v>678.58033985308475</v>
      </c>
      <c r="AI71" s="170">
        <f t="shared" si="81"/>
        <v>657.16806095600839</v>
      </c>
      <c r="AJ71" s="170">
        <f t="shared" si="81"/>
        <v>576.16998985374187</v>
      </c>
      <c r="AK71" s="170">
        <f t="shared" si="81"/>
        <v>586.89736090408928</v>
      </c>
      <c r="AL71" s="170">
        <f t="shared" si="81"/>
        <v>539.9571611061516</v>
      </c>
      <c r="AM71" s="170">
        <f t="shared" si="81"/>
        <v>555.43140097739422</v>
      </c>
      <c r="AN71" s="170">
        <f t="shared" si="81"/>
        <v>531.65504364552703</v>
      </c>
      <c r="AO71" s="170">
        <f t="shared" si="81"/>
        <v>518.95927935363488</v>
      </c>
      <c r="AP71" s="170">
        <f t="shared" si="81"/>
        <v>489.02342414723535</v>
      </c>
      <c r="AQ71" s="170">
        <f t="shared" si="81"/>
        <v>464.40331167118632</v>
      </c>
      <c r="AR71" s="170">
        <f t="shared" si="81"/>
        <v>438.33870833730009</v>
      </c>
      <c r="AS71" s="170">
        <f t="shared" si="81"/>
        <v>430.95439325534107</v>
      </c>
      <c r="AT71" s="170">
        <f t="shared" si="81"/>
        <v>403.98312655576962</v>
      </c>
      <c r="AU71" s="170">
        <f t="shared" si="81"/>
        <v>365.88380333538481</v>
      </c>
      <c r="AV71" s="170">
        <f t="shared" si="81"/>
        <v>340.70162828510229</v>
      </c>
      <c r="AW71" s="170">
        <f t="shared" si="81"/>
        <v>316.33024499942348</v>
      </c>
      <c r="AX71" s="170">
        <f t="shared" si="81"/>
        <v>302.15939964055735</v>
      </c>
      <c r="AY71" s="170">
        <f t="shared" si="81"/>
        <v>287.05274925646273</v>
      </c>
      <c r="AZ71" s="170">
        <f t="shared" si="81"/>
        <v>278.23148186605198</v>
      </c>
      <c r="BA71" s="170">
        <f t="shared" si="81"/>
        <v>267.53173224220183</v>
      </c>
      <c r="BB71" s="170">
        <f t="shared" si="81"/>
        <v>255.96889942228177</v>
      </c>
      <c r="BC71" s="170">
        <f t="shared" si="81"/>
        <v>243.16585805037181</v>
      </c>
      <c r="BD71" s="170">
        <f t="shared" si="81"/>
        <v>236.19979802751345</v>
      </c>
      <c r="BE71" s="170">
        <f t="shared" si="81"/>
        <v>214.82471583428747</v>
      </c>
      <c r="BF71" s="170">
        <f t="shared" si="81"/>
        <v>210.56915626870807</v>
      </c>
      <c r="BG71" s="170">
        <f t="shared" si="81"/>
        <v>193.05426642093801</v>
      </c>
      <c r="BH71" s="124"/>
      <c r="BJ71" s="128">
        <f t="shared" si="79"/>
        <v>767.89320239999995</v>
      </c>
      <c r="BK71" s="128">
        <f t="shared" si="80"/>
        <v>-353.14387139999997</v>
      </c>
    </row>
    <row r="72" spans="1:70">
      <c r="A72" s="112" t="s">
        <v>108</v>
      </c>
      <c r="B72" s="128">
        <f>'[3]Canada Seed Exports'!AM$290</f>
        <v>265.60000000000002</v>
      </c>
      <c r="C72" s="128">
        <f>'[3]Canada Seed Exports'!AY$290</f>
        <v>283.7</v>
      </c>
      <c r="D72" s="128">
        <f>'[3]Canada Seed Exports'!BK$290</f>
        <v>229</v>
      </c>
      <c r="E72" s="128">
        <f>'[3]Canada Seed Exports'!BW$290</f>
        <v>174.5</v>
      </c>
      <c r="F72" s="128">
        <f>'[3]Canada Seed Exports'!CI$290</f>
        <v>258.7</v>
      </c>
      <c r="G72" s="128">
        <f>'[3]Canada Seed Exports'!CU$290</f>
        <v>309.5</v>
      </c>
      <c r="H72" s="128">
        <f>'[3]Canada Seed Exports'!DG$290</f>
        <v>290.60000000000002</v>
      </c>
      <c r="I72" s="128">
        <f>'[3]Canada Seed Exports'!DS$290</f>
        <v>358.4</v>
      </c>
      <c r="J72" s="128">
        <f>'[3]Canada Seed Exports'!EE$290</f>
        <v>261.21520700000002</v>
      </c>
      <c r="K72" s="128">
        <f>'[3]Canada Seed Exports'!EQ$290</f>
        <v>172.51758000000001</v>
      </c>
      <c r="L72" s="128">
        <f>'[3]Canada Seed Exports'!FC$290</f>
        <v>244.574353</v>
      </c>
      <c r="M72" s="128">
        <f>'[3]Canada Seed Exports'!FO$290</f>
        <v>224.96319700000001</v>
      </c>
      <c r="N72" s="128">
        <f>'[3]Canada Seed Exports'!GA$290</f>
        <v>441.02782000000002</v>
      </c>
      <c r="O72" s="128">
        <f>'[3]Canada Seed Exports'!GM$290</f>
        <v>362.07870700000001</v>
      </c>
      <c r="P72" s="128">
        <f>'[3]Canada Seed Exports'!GY$290</f>
        <v>582.54880500000002</v>
      </c>
      <c r="Q72" s="128">
        <f>'[3]Canada Seed Exports'!HK$290</f>
        <v>628.34973000000002</v>
      </c>
      <c r="R72" s="128">
        <f>'[3]Canada Seed Exports'!HW$290</f>
        <v>567.93546300000003</v>
      </c>
      <c r="S72" s="128">
        <f>'[3]Canada Seed Exports'!II$290</f>
        <v>687.32503899999995</v>
      </c>
      <c r="T72" s="128">
        <f>'[3]Canada Seed Exports'!IU$290</f>
        <v>800.53860799999995</v>
      </c>
      <c r="U72" s="128">
        <f>'[3]Canada Seed Exports'!JG$290</f>
        <v>571.29491599999994</v>
      </c>
      <c r="V72" s="128">
        <f>'[3]Canada Seed Exports'!JS$290</f>
        <v>564.09024899999997</v>
      </c>
      <c r="W72" s="128">
        <f>'[3]Canada Seed Exports'!KE$290</f>
        <v>532.23337300000003</v>
      </c>
      <c r="X72" s="128">
        <f>'[3]Canada Seed Exports'!KQ$290</f>
        <v>754.20332599999995</v>
      </c>
      <c r="Y72" s="128">
        <f>'[3]Canada Seed Exports'!LC$290</f>
        <v>735.87581499999999</v>
      </c>
      <c r="Z72" s="128">
        <f>'[3]Canada Seed Exports'!LO$290</f>
        <v>558.79304400000001</v>
      </c>
      <c r="AA72" s="128">
        <f>'[3]Canada Seed Exports'!MA$290</f>
        <v>533.13558999999998</v>
      </c>
      <c r="AB72" s="128">
        <f>'[3]Canada Seed Exports'!$MM$290</f>
        <v>783.96323299999995</v>
      </c>
      <c r="AC72" s="128">
        <f>'[3]Canada Seed Exports'!MY$290</f>
        <v>850.32172700000001</v>
      </c>
      <c r="AD72" s="128">
        <f>'[3]Canada Seed Exports'!NK$290</f>
        <v>299.35599999999999</v>
      </c>
      <c r="AE72" s="128">
        <f>'[3]Canada Seed Exports'!NW$290</f>
        <v>773.82100000000003</v>
      </c>
      <c r="AF72" s="128">
        <f>'[3]Canada Seed Exports'!OH$290</f>
        <v>496.85025300000001</v>
      </c>
      <c r="AG72" s="170">
        <f t="shared" ref="AG72:BG72" si="82">(SUM(AA72:AE72)/SUM(AA$78:AE$78))*AG$78</f>
        <v>677.82198755903892</v>
      </c>
      <c r="AH72" s="170">
        <f t="shared" si="82"/>
        <v>716.50126287235878</v>
      </c>
      <c r="AI72" s="170">
        <f t="shared" si="82"/>
        <v>711.16333874192685</v>
      </c>
      <c r="AJ72" s="170">
        <f t="shared" si="82"/>
        <v>669.78342339304243</v>
      </c>
      <c r="AK72" s="170">
        <f t="shared" si="82"/>
        <v>734.41114744369975</v>
      </c>
      <c r="AL72" s="170">
        <f t="shared" si="82"/>
        <v>702.45248825481417</v>
      </c>
      <c r="AM72" s="170">
        <f t="shared" si="82"/>
        <v>729.54046584478931</v>
      </c>
      <c r="AN72" s="170">
        <f t="shared" si="82"/>
        <v>734.66028902312451</v>
      </c>
      <c r="AO72" s="170">
        <f t="shared" si="82"/>
        <v>753.06889843449346</v>
      </c>
      <c r="AP72" s="170">
        <f t="shared" si="82"/>
        <v>753.84564961366584</v>
      </c>
      <c r="AQ72" s="170">
        <f t="shared" si="82"/>
        <v>754.65796185888576</v>
      </c>
      <c r="AR72" s="170">
        <f t="shared" si="82"/>
        <v>750.51384980910598</v>
      </c>
      <c r="AS72" s="170">
        <f t="shared" si="82"/>
        <v>772.89977301182671</v>
      </c>
      <c r="AT72" s="170">
        <f t="shared" si="82"/>
        <v>773.1381973588982</v>
      </c>
      <c r="AU72" s="170">
        <f t="shared" si="82"/>
        <v>753.03389028095887</v>
      </c>
      <c r="AV72" s="170">
        <f t="shared" si="82"/>
        <v>753.08388751453413</v>
      </c>
      <c r="AW72" s="170">
        <f t="shared" si="82"/>
        <v>752.92322681326903</v>
      </c>
      <c r="AX72" s="170">
        <f t="shared" si="82"/>
        <v>772.41726208873763</v>
      </c>
      <c r="AY72" s="170">
        <f t="shared" si="82"/>
        <v>792.72478645405988</v>
      </c>
      <c r="AZ72" s="170">
        <f t="shared" si="82"/>
        <v>832.25547651233705</v>
      </c>
      <c r="BA72" s="170">
        <f t="shared" si="82"/>
        <v>871.83447843869749</v>
      </c>
      <c r="BB72" s="170">
        <f t="shared" si="82"/>
        <v>911.45489041429005</v>
      </c>
      <c r="BC72" s="170">
        <f t="shared" si="82"/>
        <v>951.05148302828002</v>
      </c>
      <c r="BD72" s="170">
        <f t="shared" si="82"/>
        <v>1010.4977800441434</v>
      </c>
      <c r="BE72" s="170">
        <f t="shared" si="82"/>
        <v>1030.3849907821752</v>
      </c>
      <c r="BF72" s="170">
        <f t="shared" si="82"/>
        <v>1109.5985717424844</v>
      </c>
      <c r="BG72" s="170">
        <f t="shared" si="82"/>
        <v>1149.223942394357</v>
      </c>
      <c r="BH72" s="124"/>
      <c r="BJ72" s="128">
        <f t="shared" si="79"/>
        <v>648.11950999999988</v>
      </c>
      <c r="BK72" s="128">
        <f t="shared" si="80"/>
        <v>-151.26925699999987</v>
      </c>
    </row>
    <row r="73" spans="1:70">
      <c r="A73" s="112" t="s">
        <v>109</v>
      </c>
      <c r="B73" s="128">
        <f>'[3]Canada Seed Exports'!AN$290</f>
        <v>385.9</v>
      </c>
      <c r="C73" s="128">
        <f>'[3]Canada Seed Exports'!AZ$290</f>
        <v>250.1</v>
      </c>
      <c r="D73" s="128">
        <f>'[3]Canada Seed Exports'!BL$290</f>
        <v>238.8</v>
      </c>
      <c r="E73" s="128">
        <f>'[3]Canada Seed Exports'!BX$290</f>
        <v>173.8</v>
      </c>
      <c r="F73" s="128">
        <f>'[3]Canada Seed Exports'!CJ$290</f>
        <v>244.7</v>
      </c>
      <c r="G73" s="128">
        <f>'[3]Canada Seed Exports'!CV$290</f>
        <v>292.39999999999998</v>
      </c>
      <c r="H73" s="128">
        <f>'[3]Canada Seed Exports'!DH$290</f>
        <v>210.2</v>
      </c>
      <c r="I73" s="128">
        <f>'[3]Canada Seed Exports'!DT$290</f>
        <v>562.6</v>
      </c>
      <c r="J73" s="128">
        <f>'[3]Canada Seed Exports'!EF$290</f>
        <v>189.92206300000001</v>
      </c>
      <c r="K73" s="128">
        <f>'[3]Canada Seed Exports'!ER$290</f>
        <v>246.01043899999999</v>
      </c>
      <c r="L73" s="128">
        <f>'[3]Canada Seed Exports'!FD$290</f>
        <v>341.28031199999998</v>
      </c>
      <c r="M73" s="128">
        <f>'[3]Canada Seed Exports'!FP$290</f>
        <v>313.01375999999999</v>
      </c>
      <c r="N73" s="128">
        <f>'[3]Canada Seed Exports'!GB$290</f>
        <v>610.96394899999996</v>
      </c>
      <c r="O73" s="128">
        <f>'[3]Canada Seed Exports'!GN$290</f>
        <v>498.14145200000002</v>
      </c>
      <c r="P73" s="128">
        <f>'[3]Canada Seed Exports'!GZ$290</f>
        <v>657.93507799999998</v>
      </c>
      <c r="Q73" s="128">
        <f>'[3]Canada Seed Exports'!HL$290</f>
        <v>682.41798300000005</v>
      </c>
      <c r="R73" s="128">
        <f>'[3]Canada Seed Exports'!HX$290</f>
        <v>848.43517199999997</v>
      </c>
      <c r="S73" s="128">
        <f>'[3]Canada Seed Exports'!IJ$290</f>
        <v>484.74519800000002</v>
      </c>
      <c r="T73" s="128">
        <f>'[3]Canada Seed Exports'!IV$290</f>
        <v>777.24617999999998</v>
      </c>
      <c r="U73" s="128">
        <f>'[3]Canada Seed Exports'!JH$290</f>
        <v>694.25126999999998</v>
      </c>
      <c r="V73" s="128">
        <f>'[3]Canada Seed Exports'!JT$290</f>
        <v>925.14317200000005</v>
      </c>
      <c r="W73" s="128">
        <f>'[3]Canada Seed Exports'!KF$290</f>
        <v>763.915345</v>
      </c>
      <c r="X73" s="128">
        <f>'[3]Canada Seed Exports'!KR$290</f>
        <v>1088.4043979999999</v>
      </c>
      <c r="Y73" s="128">
        <f>'[3]Canada Seed Exports'!LD$290</f>
        <v>1066.3148120000001</v>
      </c>
      <c r="Z73" s="128">
        <f>'[3]Canada Seed Exports'!LP$290</f>
        <v>842.73286199999995</v>
      </c>
      <c r="AA73" s="128">
        <f>'[3]Canada Seed Exports'!MB$290</f>
        <v>705.49570700000004</v>
      </c>
      <c r="AB73" s="128">
        <f>'[3]Canada Seed Exports'!$MN$290</f>
        <v>1210.351868</v>
      </c>
      <c r="AC73" s="128">
        <f>'[3]Canada Seed Exports'!MZ$290</f>
        <v>975.94002</v>
      </c>
      <c r="AD73" s="128">
        <f>'[3]Canada Seed Exports'!NL$290</f>
        <v>315.01499999999999</v>
      </c>
      <c r="AE73" s="128">
        <f>'[3]Canada Seed Exports'!NX$290</f>
        <v>928.41</v>
      </c>
      <c r="AF73" s="128">
        <f>'[3]Canada Seed Exports'!OI$290</f>
        <v>368.01751200000001</v>
      </c>
      <c r="AG73" s="170">
        <f t="shared" ref="AG73:AV75" si="83">(SUM(AA73:AE73)/SUM(AA$78:AE$78))*AG$78-100</f>
        <v>764.94480628181407</v>
      </c>
      <c r="AH73" s="170">
        <f t="shared" si="83"/>
        <v>749.19362183693659</v>
      </c>
      <c r="AI73" s="170">
        <f t="shared" si="83"/>
        <v>669.50314473014987</v>
      </c>
      <c r="AJ73" s="170">
        <f t="shared" si="83"/>
        <v>606.21281111713461</v>
      </c>
      <c r="AK73" s="170">
        <f t="shared" si="83"/>
        <v>657.01482254810344</v>
      </c>
      <c r="AL73" s="170">
        <f t="shared" si="83"/>
        <v>577.92586790123187</v>
      </c>
      <c r="AM73" s="170">
        <f t="shared" si="83"/>
        <v>616.48404854507373</v>
      </c>
      <c r="AN73" s="170">
        <f t="shared" si="83"/>
        <v>577.60932539854821</v>
      </c>
      <c r="AO73" s="170">
        <f t="shared" si="83"/>
        <v>563.8622704133204</v>
      </c>
      <c r="AP73" s="170">
        <f t="shared" si="83"/>
        <v>540.7743403854638</v>
      </c>
      <c r="AQ73" s="170">
        <f t="shared" si="83"/>
        <v>518.09815610129647</v>
      </c>
      <c r="AR73" s="170">
        <f t="shared" si="83"/>
        <v>487.70388387343144</v>
      </c>
      <c r="AS73" s="170">
        <f t="shared" si="83"/>
        <v>484.34200794098081</v>
      </c>
      <c r="AT73" s="170">
        <f t="shared" si="83"/>
        <v>454.676566511695</v>
      </c>
      <c r="AU73" s="170">
        <f t="shared" si="83"/>
        <v>416.23908393272632</v>
      </c>
      <c r="AV73" s="170">
        <f t="shared" si="83"/>
        <v>391.94066814004663</v>
      </c>
      <c r="AW73" s="170">
        <f t="shared" ref="AW73:BG75" si="84">(SUM(AQ73:AU73)/SUM(AQ$78:AU$78))*AW$78-100</f>
        <v>367.29306530044244</v>
      </c>
      <c r="AX73" s="170">
        <f t="shared" si="84"/>
        <v>353.96451148727249</v>
      </c>
      <c r="AY73" s="170">
        <f t="shared" si="84"/>
        <v>340.51903996372732</v>
      </c>
      <c r="AZ73" s="170">
        <f t="shared" si="84"/>
        <v>334.02491461266499</v>
      </c>
      <c r="BA73" s="170">
        <f t="shared" si="84"/>
        <v>326.31129651951017</v>
      </c>
      <c r="BB73" s="170">
        <f t="shared" si="84"/>
        <v>317.44234100096998</v>
      </c>
      <c r="BC73" s="170">
        <f t="shared" si="84"/>
        <v>307.1990923074564</v>
      </c>
      <c r="BD73" s="170">
        <f t="shared" si="84"/>
        <v>304.19605347294493</v>
      </c>
      <c r="BE73" s="170">
        <f t="shared" si="84"/>
        <v>284.20830722284131</v>
      </c>
      <c r="BF73" s="170">
        <f t="shared" si="84"/>
        <v>285.25422979722333</v>
      </c>
      <c r="BG73" s="170">
        <f t="shared" si="84"/>
        <v>270.4676815368295</v>
      </c>
      <c r="BH73" s="124"/>
      <c r="BJ73" s="128">
        <f t="shared" si="79"/>
        <v>827.04251899999997</v>
      </c>
      <c r="BK73" s="128">
        <f t="shared" si="80"/>
        <v>-459.02500699999996</v>
      </c>
    </row>
    <row r="74" spans="1:70">
      <c r="A74" s="112" t="s">
        <v>110</v>
      </c>
      <c r="B74" s="128">
        <f>'[3]Canada Seed Exports'!AO$290</f>
        <v>352.1</v>
      </c>
      <c r="C74" s="128">
        <f>'[3]Canada Seed Exports'!BA$290</f>
        <v>298.60000000000002</v>
      </c>
      <c r="D74" s="128">
        <f>'[3]Canada Seed Exports'!BM$290</f>
        <v>224.7</v>
      </c>
      <c r="E74" s="128">
        <f>'[3]Canada Seed Exports'!BY$290</f>
        <v>168.4</v>
      </c>
      <c r="F74" s="128">
        <f>'[3]Canada Seed Exports'!CK$290</f>
        <v>253.4</v>
      </c>
      <c r="G74" s="128">
        <f>'[3]Canada Seed Exports'!CW$290</f>
        <v>185.9</v>
      </c>
      <c r="H74" s="128">
        <f>'[3]Canada Seed Exports'!DI$290</f>
        <v>144.5</v>
      </c>
      <c r="I74" s="128">
        <f>'[3]Canada Seed Exports'!DU$290</f>
        <v>523.79999999999995</v>
      </c>
      <c r="J74" s="128">
        <f>'[3]Canada Seed Exports'!EG$290</f>
        <v>134.69121799999999</v>
      </c>
      <c r="K74" s="128">
        <f>'[3]Canada Seed Exports'!ES$290</f>
        <v>178.53846999999999</v>
      </c>
      <c r="L74" s="128">
        <f>'[3]Canada Seed Exports'!FE$290</f>
        <v>238.948116</v>
      </c>
      <c r="M74" s="128">
        <f>'[3]Canada Seed Exports'!FQ$290</f>
        <v>287.77479799999998</v>
      </c>
      <c r="N74" s="128">
        <f>'[3]Canada Seed Exports'!GC$290</f>
        <v>453.89650699999999</v>
      </c>
      <c r="O74" s="128">
        <f>'[3]Canada Seed Exports'!GO$290</f>
        <v>378.43670900000001</v>
      </c>
      <c r="P74" s="128">
        <f>'[3]Canada Seed Exports'!HA$290</f>
        <v>461.69852500000002</v>
      </c>
      <c r="Q74" s="128">
        <f>'[3]Canada Seed Exports'!HM$290</f>
        <v>886.928451</v>
      </c>
      <c r="R74" s="128">
        <f>'[3]Canada Seed Exports'!HY$290</f>
        <v>549.16587200000004</v>
      </c>
      <c r="S74" s="128">
        <f>'[3]Canada Seed Exports'!IK$290</f>
        <v>496.22864099999998</v>
      </c>
      <c r="T74" s="128">
        <f>'[3]Canada Seed Exports'!IW$290</f>
        <v>596.18282699999997</v>
      </c>
      <c r="U74" s="128">
        <f>'[3]Canada Seed Exports'!JI$290</f>
        <v>526.69472299999995</v>
      </c>
      <c r="V74" s="128">
        <f>'[3]Canada Seed Exports'!JU$290</f>
        <v>975.46954500000004</v>
      </c>
      <c r="W74" s="128">
        <f>'[3]Canada Seed Exports'!KG$290</f>
        <v>913.05949799999996</v>
      </c>
      <c r="X74" s="128">
        <f>'[3]Canada Seed Exports'!KS$290</f>
        <v>1071.6845579999999</v>
      </c>
      <c r="Y74" s="128">
        <f>'[3]Canada Seed Exports'!LE$290</f>
        <v>972.566328</v>
      </c>
      <c r="Z74" s="128">
        <f>'[3]Canada Seed Exports'!LQ$290</f>
        <v>926.31479200000001</v>
      </c>
      <c r="AA74" s="128">
        <f>'[3]Canada Seed Exports'!MC$290</f>
        <v>540.32136700000001</v>
      </c>
      <c r="AB74" s="128">
        <f>'[3]Canada Seed Exports'!$MO$290</f>
        <v>1083.0137130000001</v>
      </c>
      <c r="AC74" s="128">
        <f>'[3]Canada Seed Exports'!NA$290</f>
        <v>658.03165300000001</v>
      </c>
      <c r="AD74" s="128">
        <f>'[3]Canada Seed Exports'!NM$290</f>
        <v>252.54400000000001</v>
      </c>
      <c r="AE74" s="128">
        <f>'[3]Canada Seed Exports'!NY$290</f>
        <v>681.07600000000002</v>
      </c>
      <c r="AF74" s="128">
        <f>'[3]Canada Seed Exports'!OJ$290</f>
        <v>616.065562</v>
      </c>
      <c r="AG74" s="170">
        <f t="shared" si="83"/>
        <v>572.46508204574843</v>
      </c>
      <c r="AH74" s="170">
        <f t="shared" si="83"/>
        <v>635.82494743159077</v>
      </c>
      <c r="AI74" s="170">
        <f t="shared" si="83"/>
        <v>538.17127762836299</v>
      </c>
      <c r="AJ74" s="170">
        <f t="shared" si="83"/>
        <v>523.15381772697083</v>
      </c>
      <c r="AK74" s="170">
        <f t="shared" si="83"/>
        <v>562.07090425131332</v>
      </c>
      <c r="AL74" s="170">
        <f t="shared" si="83"/>
        <v>519.49238238760518</v>
      </c>
      <c r="AM74" s="170">
        <f t="shared" si="83"/>
        <v>488.60889368599726</v>
      </c>
      <c r="AN74" s="170">
        <f t="shared" si="83"/>
        <v>477.59771454357406</v>
      </c>
      <c r="AO74" s="170">
        <f t="shared" si="83"/>
        <v>458.64187975334903</v>
      </c>
      <c r="AP74" s="170">
        <f t="shared" si="83"/>
        <v>442.7505615479306</v>
      </c>
      <c r="AQ74" s="170">
        <f t="shared" si="83"/>
        <v>417.62851867190159</v>
      </c>
      <c r="AR74" s="170">
        <f t="shared" si="83"/>
        <v>387.6853463059212</v>
      </c>
      <c r="AS74" s="170">
        <f t="shared" si="83"/>
        <v>374.06316574418804</v>
      </c>
      <c r="AT74" s="170">
        <f t="shared" si="83"/>
        <v>350.72940112213956</v>
      </c>
      <c r="AU74" s="170">
        <f t="shared" si="83"/>
        <v>313.97507820358652</v>
      </c>
      <c r="AV74" s="170">
        <f t="shared" si="83"/>
        <v>290.46127994218267</v>
      </c>
      <c r="AW74" s="170">
        <f t="shared" si="84"/>
        <v>264.97446553028124</v>
      </c>
      <c r="AX74" s="170">
        <f t="shared" si="84"/>
        <v>248.74821136147239</v>
      </c>
      <c r="AY74" s="170">
        <f t="shared" si="84"/>
        <v>232.12570636299546</v>
      </c>
      <c r="AZ74" s="170">
        <f t="shared" si="84"/>
        <v>221.31934540992614</v>
      </c>
      <c r="BA74" s="170">
        <f t="shared" si="84"/>
        <v>207.83693586333061</v>
      </c>
      <c r="BB74" s="170">
        <f t="shared" si="84"/>
        <v>193.65956546149982</v>
      </c>
      <c r="BC74" s="170">
        <f t="shared" si="84"/>
        <v>177.83361525785358</v>
      </c>
      <c r="BD74" s="170">
        <f t="shared" si="84"/>
        <v>166.7686160541254</v>
      </c>
      <c r="BE74" s="170">
        <f t="shared" si="84"/>
        <v>144.11049433859773</v>
      </c>
      <c r="BF74" s="170">
        <f t="shared" si="84"/>
        <v>134.52559467799654</v>
      </c>
      <c r="BG74" s="170">
        <f t="shared" si="84"/>
        <v>114.24122474926813</v>
      </c>
      <c r="BH74" s="124"/>
      <c r="BJ74" s="128">
        <f t="shared" si="79"/>
        <v>642.9973465999999</v>
      </c>
      <c r="BK74" s="128">
        <f t="shared" si="80"/>
        <v>-26.931784599999901</v>
      </c>
    </row>
    <row r="75" spans="1:70">
      <c r="A75" s="112" t="s">
        <v>111</v>
      </c>
      <c r="B75" s="128">
        <f>'[3]Canada Seed Exports'!AP$290</f>
        <v>288.39999999999998</v>
      </c>
      <c r="C75" s="128">
        <f>'[3]Canada Seed Exports'!BB$290</f>
        <v>186.1</v>
      </c>
      <c r="D75" s="128">
        <f>'[3]Canada Seed Exports'!BN$290</f>
        <v>165.5</v>
      </c>
      <c r="E75" s="128">
        <f>'[3]Canada Seed Exports'!BZ$290</f>
        <v>186</v>
      </c>
      <c r="F75" s="128">
        <f>'[3]Canada Seed Exports'!CL$290</f>
        <v>206.4</v>
      </c>
      <c r="G75" s="128">
        <f>'[3]Canada Seed Exports'!CX$290</f>
        <v>164.3</v>
      </c>
      <c r="H75" s="128">
        <f>'[3]Canada Seed Exports'!DJ$290</f>
        <v>252.3</v>
      </c>
      <c r="I75" s="128">
        <f>'[3]Canada Seed Exports'!DV$290</f>
        <v>305.60000000000002</v>
      </c>
      <c r="J75" s="128">
        <f>'[3]Canada Seed Exports'!EH$290</f>
        <v>196.447562</v>
      </c>
      <c r="K75" s="128">
        <f>'[3]Canada Seed Exports'!ET$290</f>
        <v>223.58157399999999</v>
      </c>
      <c r="L75" s="128">
        <f>'[3]Canada Seed Exports'!FF$290</f>
        <v>279.38702699999999</v>
      </c>
      <c r="M75" s="128">
        <f>'[3]Canada Seed Exports'!FR$290</f>
        <v>201.37343799999999</v>
      </c>
      <c r="N75" s="128">
        <f>'[3]Canada Seed Exports'!GD$290</f>
        <v>552.74602800000002</v>
      </c>
      <c r="O75" s="128">
        <f>'[3]Canada Seed Exports'!GP$290</f>
        <v>522.48606500000005</v>
      </c>
      <c r="P75" s="128">
        <f>'[3]Canada Seed Exports'!HB$290</f>
        <v>452.537285</v>
      </c>
      <c r="Q75" s="128">
        <f>'[3]Canada Seed Exports'!HN$290</f>
        <v>667.51485300000002</v>
      </c>
      <c r="R75" s="128">
        <f>'[3]Canada Seed Exports'!HZ$290</f>
        <v>639.69403</v>
      </c>
      <c r="S75" s="128">
        <f>'[3]Canada Seed Exports'!IL$290</f>
        <v>626.78988500000003</v>
      </c>
      <c r="T75" s="128">
        <f>'[3]Canada Seed Exports'!IX$290</f>
        <v>668.66014800000005</v>
      </c>
      <c r="U75" s="128">
        <f>'[3]Canada Seed Exports'!JJ$290</f>
        <v>590.04106200000001</v>
      </c>
      <c r="V75" s="128">
        <f>'[3]Canada Seed Exports'!JV$290</f>
        <v>960.72472600000003</v>
      </c>
      <c r="W75" s="128">
        <f>'[3]Canada Seed Exports'!KH$290</f>
        <v>848.64260300000001</v>
      </c>
      <c r="X75" s="128">
        <f>'[3]Canada Seed Exports'!KT$290</f>
        <v>931.27614600000004</v>
      </c>
      <c r="Y75" s="128">
        <f>'[3]Canada Seed Exports'!LF$290</f>
        <v>1026.203</v>
      </c>
      <c r="Z75" s="128">
        <f>'[3]Canada Seed Exports'!LR$290</f>
        <v>818.06337599999995</v>
      </c>
      <c r="AA75" s="128">
        <f>'[3]Canada Seed Exports'!MD$290</f>
        <v>865.49735499999997</v>
      </c>
      <c r="AB75" s="128">
        <f>'[3]Canada Seed Exports'!$MP$290</f>
        <v>889.78652599999998</v>
      </c>
      <c r="AC75" s="128">
        <f>'[3]Canada Seed Exports'!NB$290</f>
        <v>724.54270399999996</v>
      </c>
      <c r="AD75" s="128">
        <f>'[3]Canada Seed Exports'!NN$290</f>
        <v>350.01799999999997</v>
      </c>
      <c r="AE75" s="128">
        <f>'[3]Canada Seed Exports'!NZ$290</f>
        <v>560.84900000000005</v>
      </c>
      <c r="AF75" s="128">
        <f>'[3]Canada Seed Exports'!OK$290</f>
        <v>524.25961199999995</v>
      </c>
      <c r="AG75" s="170">
        <f t="shared" si="83"/>
        <v>609.21693592849374</v>
      </c>
      <c r="AH75" s="170">
        <f t="shared" si="83"/>
        <v>581.87455423417316</v>
      </c>
      <c r="AI75" s="170">
        <f t="shared" si="83"/>
        <v>535.57834998031421</v>
      </c>
      <c r="AJ75" s="170">
        <f t="shared" si="83"/>
        <v>493.38372739902184</v>
      </c>
      <c r="AK75" s="170">
        <f t="shared" si="83"/>
        <v>511.64244562289161</v>
      </c>
      <c r="AL75" s="170">
        <f t="shared" si="83"/>
        <v>489.14387768876486</v>
      </c>
      <c r="AM75" s="170">
        <f t="shared" si="83"/>
        <v>467.82445217472537</v>
      </c>
      <c r="AN75" s="170">
        <f t="shared" si="83"/>
        <v>442.86544568669171</v>
      </c>
      <c r="AO75" s="170">
        <f t="shared" si="83"/>
        <v>430.21099669775026</v>
      </c>
      <c r="AP75" s="170">
        <f t="shared" si="83"/>
        <v>407.69265580966464</v>
      </c>
      <c r="AQ75" s="170">
        <f t="shared" si="83"/>
        <v>383.60931673419179</v>
      </c>
      <c r="AR75" s="170">
        <f t="shared" si="83"/>
        <v>357.17216272144452</v>
      </c>
      <c r="AS75" s="170">
        <f t="shared" si="83"/>
        <v>342.31867987775496</v>
      </c>
      <c r="AT75" s="170">
        <f t="shared" si="83"/>
        <v>317.14535729280408</v>
      </c>
      <c r="AU75" s="170">
        <f t="shared" si="83"/>
        <v>282.18924005209755</v>
      </c>
      <c r="AV75" s="170">
        <f t="shared" si="83"/>
        <v>257.82109662793061</v>
      </c>
      <c r="AW75" s="170">
        <f t="shared" si="84"/>
        <v>232.98187892591216</v>
      </c>
      <c r="AX75" s="170">
        <f t="shared" si="84"/>
        <v>216.19382774119401</v>
      </c>
      <c r="AY75" s="170">
        <f t="shared" si="84"/>
        <v>198.42838599510401</v>
      </c>
      <c r="AZ75" s="170">
        <f t="shared" si="84"/>
        <v>185.7599938899865</v>
      </c>
      <c r="BA75" s="170">
        <f t="shared" si="84"/>
        <v>170.75147611947403</v>
      </c>
      <c r="BB75" s="170">
        <f t="shared" si="84"/>
        <v>154.7945097781008</v>
      </c>
      <c r="BC75" s="170">
        <f t="shared" si="84"/>
        <v>137.42633994206992</v>
      </c>
      <c r="BD75" s="170">
        <f t="shared" si="84"/>
        <v>123.80254914557736</v>
      </c>
      <c r="BE75" s="170">
        <f t="shared" si="84"/>
        <v>100.23798498948287</v>
      </c>
      <c r="BF75" s="170">
        <f t="shared" si="84"/>
        <v>87.281180333383929</v>
      </c>
      <c r="BG75" s="170">
        <f t="shared" si="84"/>
        <v>65.339194516733954</v>
      </c>
      <c r="BH75" s="124"/>
      <c r="BJ75" s="128">
        <f t="shared" si="79"/>
        <v>678.13871700000004</v>
      </c>
      <c r="BK75" s="128">
        <f t="shared" si="80"/>
        <v>-153.8791050000001</v>
      </c>
    </row>
    <row r="76" spans="1:70">
      <c r="A76" s="112" t="s">
        <v>112</v>
      </c>
      <c r="B76" s="128">
        <f>'[3]Canada Seed Exports'!AQ$290</f>
        <v>163.19999999999999</v>
      </c>
      <c r="C76" s="128">
        <f>'[3]Canada Seed Exports'!BC$290</f>
        <v>134.5</v>
      </c>
      <c r="D76" s="128">
        <f>'[3]Canada Seed Exports'!BO$290</f>
        <v>175.9</v>
      </c>
      <c r="E76" s="128">
        <f>'[3]Canada Seed Exports'!CA$290</f>
        <v>163</v>
      </c>
      <c r="F76" s="128">
        <f>'[3]Canada Seed Exports'!CM$290</f>
        <v>192.3</v>
      </c>
      <c r="G76" s="128">
        <f>'[3]Canada Seed Exports'!CY$290</f>
        <v>191.1</v>
      </c>
      <c r="H76" s="128">
        <f>'[3]Canada Seed Exports'!DK$290</f>
        <v>210.1</v>
      </c>
      <c r="I76" s="128">
        <f>'[3]Canada Seed Exports'!DW$290</f>
        <v>286.8</v>
      </c>
      <c r="J76" s="128">
        <f>'[3]Canada Seed Exports'!EI$290</f>
        <v>184.31985399999999</v>
      </c>
      <c r="K76" s="128">
        <f>'[3]Canada Seed Exports'!EU$290</f>
        <v>242.753333</v>
      </c>
      <c r="L76" s="128">
        <f>'[3]Canada Seed Exports'!FG$290</f>
        <v>295.362458</v>
      </c>
      <c r="M76" s="128">
        <f>'[3]Canada Seed Exports'!FS$290</f>
        <v>379.35928100000001</v>
      </c>
      <c r="N76" s="128">
        <f>'[3]Canada Seed Exports'!GE$290</f>
        <v>306.76844199999999</v>
      </c>
      <c r="O76" s="128">
        <f>'[3]Canada Seed Exports'!GQ$290</f>
        <v>394.49078400000002</v>
      </c>
      <c r="P76" s="128">
        <f>'[3]Canada Seed Exports'!HC$290</f>
        <v>474.13353699999999</v>
      </c>
      <c r="Q76" s="128">
        <f>'[3]Canada Seed Exports'!HO$290</f>
        <v>857.08851900000002</v>
      </c>
      <c r="R76" s="128">
        <f>'[3]Canada Seed Exports'!IA$290</f>
        <v>586.525666</v>
      </c>
      <c r="S76" s="128">
        <f>'[3]Canada Seed Exports'!IM$290</f>
        <v>425.43799000000001</v>
      </c>
      <c r="T76" s="128">
        <f>'[3]Canada Seed Exports'!IY$290</f>
        <v>495.46883600000001</v>
      </c>
      <c r="U76" s="128">
        <f>'[3]Canada Seed Exports'!JK$290</f>
        <v>248.34439699999999</v>
      </c>
      <c r="V76" s="128">
        <f>'[3]Canada Seed Exports'!JW$290</f>
        <v>1004.882101</v>
      </c>
      <c r="W76" s="128">
        <f>'[3]Canada Seed Exports'!KI$290</f>
        <v>710.13463400000001</v>
      </c>
      <c r="X76" s="128">
        <f>'[3]Canada Seed Exports'!KU$290</f>
        <v>848.88883099999998</v>
      </c>
      <c r="Y76" s="128">
        <f>'[3]Canada Seed Exports'!LG$290</f>
        <v>741.6</v>
      </c>
      <c r="Z76" s="128">
        <f>'[3]Canada Seed Exports'!LS$290</f>
        <v>1024.7182230000001</v>
      </c>
      <c r="AA76" s="128">
        <f>'[3]Canada Seed Exports'!ME$290</f>
        <v>747.79380300000003</v>
      </c>
      <c r="AB76" s="128">
        <f>'[3]Canada Seed Exports'!$MQ$290</f>
        <v>822.59682599999996</v>
      </c>
      <c r="AC76" s="128">
        <f>'[3]Canada Seed Exports'!NC$290</f>
        <v>708.49554499999999</v>
      </c>
      <c r="AD76" s="128">
        <f>'[3]Canada Seed Exports'!NO$290</f>
        <v>294.95299999999997</v>
      </c>
      <c r="AE76" s="128">
        <f>'[3]Canada Seed Exports'!OA$290</f>
        <v>295.48099999999999</v>
      </c>
      <c r="AF76" s="128">
        <f>'[3]Canada Seed Exports'!OL$290</f>
        <v>860.24035700000002</v>
      </c>
      <c r="AG76" s="170">
        <f t="shared" ref="AG76:BG76" si="85">(SUM(AA76:AE76)/SUM(AA$78:AE$78))*AG$78</f>
        <v>600.16348012233982</v>
      </c>
      <c r="AH76" s="170">
        <f t="shared" si="85"/>
        <v>666.73890812985553</v>
      </c>
      <c r="AI76" s="170">
        <f t="shared" si="85"/>
        <v>633.38555595537252</v>
      </c>
      <c r="AJ76" s="170">
        <f t="shared" si="85"/>
        <v>614.0258561399437</v>
      </c>
      <c r="AK76" s="170">
        <f t="shared" si="85"/>
        <v>664.76965900791799</v>
      </c>
      <c r="AL76" s="170">
        <f t="shared" si="85"/>
        <v>724.44279922244436</v>
      </c>
      <c r="AM76" s="170">
        <f t="shared" si="85"/>
        <v>660.82071907949933</v>
      </c>
      <c r="AN76" s="170">
        <f t="shared" si="85"/>
        <v>686.65406069019514</v>
      </c>
      <c r="AO76" s="170">
        <f t="shared" si="85"/>
        <v>700.01616981785889</v>
      </c>
      <c r="AP76" s="170">
        <f t="shared" si="85"/>
        <v>707.37276431844464</v>
      </c>
      <c r="AQ76" s="170">
        <f t="shared" si="85"/>
        <v>709.75396465804783</v>
      </c>
      <c r="AR76" s="170">
        <f t="shared" si="85"/>
        <v>710.82606182194002</v>
      </c>
      <c r="AS76" s="170">
        <f t="shared" si="85"/>
        <v>718.72388012764793</v>
      </c>
      <c r="AT76" s="170">
        <f t="shared" si="85"/>
        <v>725.23967106324324</v>
      </c>
      <c r="AU76" s="170">
        <f t="shared" si="85"/>
        <v>705.62475365586238</v>
      </c>
      <c r="AV76" s="170">
        <f t="shared" si="85"/>
        <v>706.94177601872036</v>
      </c>
      <c r="AW76" s="170">
        <f t="shared" si="85"/>
        <v>706.5958155750842</v>
      </c>
      <c r="AX76" s="170">
        <f t="shared" si="85"/>
        <v>724.6192164833808</v>
      </c>
      <c r="AY76" s="170">
        <f t="shared" si="85"/>
        <v>742.31789509178293</v>
      </c>
      <c r="AZ76" s="170">
        <f t="shared" si="85"/>
        <v>780.72339467418874</v>
      </c>
      <c r="BA76" s="170">
        <f t="shared" si="85"/>
        <v>817.55635285125675</v>
      </c>
      <c r="BB76" s="170">
        <f t="shared" si="85"/>
        <v>854.89904822733627</v>
      </c>
      <c r="BC76" s="170">
        <f t="shared" si="85"/>
        <v>891.85718415976999</v>
      </c>
      <c r="BD76" s="170">
        <f t="shared" si="85"/>
        <v>947.51616717405318</v>
      </c>
      <c r="BE76" s="170">
        <f t="shared" si="85"/>
        <v>966.10182500102451</v>
      </c>
      <c r="BF76" s="170">
        <f t="shared" si="85"/>
        <v>1040.6187023240254</v>
      </c>
      <c r="BG76" s="170">
        <f t="shared" si="85"/>
        <v>1077.6762385476331</v>
      </c>
      <c r="BH76" s="124"/>
      <c r="BJ76" s="128">
        <f t="shared" si="79"/>
        <v>573.86403480000013</v>
      </c>
      <c r="BK76" s="128">
        <f t="shared" si="80"/>
        <v>286.37632219999989</v>
      </c>
    </row>
    <row r="77" spans="1:70">
      <c r="A77" s="112" t="s">
        <v>113</v>
      </c>
      <c r="B77" s="128">
        <f>'[3]Canada Seed Exports'!AR$290</f>
        <v>137</v>
      </c>
      <c r="C77" s="128">
        <f>'[3]Canada Seed Exports'!BD$290</f>
        <v>166.8</v>
      </c>
      <c r="D77" s="128">
        <f>'[3]Canada Seed Exports'!BP$290</f>
        <v>185.3</v>
      </c>
      <c r="E77" s="128">
        <f>'[3]Canada Seed Exports'!CB$290</f>
        <v>145.9</v>
      </c>
      <c r="F77" s="128">
        <f>'[3]Canada Seed Exports'!CN$290</f>
        <v>161.5</v>
      </c>
      <c r="G77" s="128">
        <f>'[3]Canada Seed Exports'!CZ$290</f>
        <v>145</v>
      </c>
      <c r="H77" s="128">
        <f>'[3]Canada Seed Exports'!DL$290</f>
        <v>245.4</v>
      </c>
      <c r="I77" s="128">
        <f>'[3]Canada Seed Exports'!DX$290</f>
        <v>228.9</v>
      </c>
      <c r="J77" s="128">
        <f>'[3]Canada Seed Exports'!EJ$290</f>
        <v>152.87166099999999</v>
      </c>
      <c r="K77" s="128">
        <f>'[3]Canada Seed Exports'!EV$290</f>
        <v>224.64111600000001</v>
      </c>
      <c r="L77" s="128">
        <f>'[3]Canada Seed Exports'!FH$290</f>
        <v>291.41341899999998</v>
      </c>
      <c r="M77" s="128">
        <f>'[3]Canada Seed Exports'!FT$290</f>
        <v>212.51667800000001</v>
      </c>
      <c r="N77" s="128">
        <f>'[3]Canada Seed Exports'!GF$290</f>
        <v>523.47265600000003</v>
      </c>
      <c r="O77" s="128">
        <f>'[3]Canada Seed Exports'!GR$290</f>
        <v>468.08643899999998</v>
      </c>
      <c r="P77" s="128">
        <f>'[3]Canada Seed Exports'!HD$290</f>
        <v>363.886864</v>
      </c>
      <c r="Q77" s="128">
        <f>'[3]Canada Seed Exports'!HP$290</f>
        <v>561.02302199999997</v>
      </c>
      <c r="R77" s="128">
        <f>'[3]Canada Seed Exports'!IB$290</f>
        <v>588.48916099999997</v>
      </c>
      <c r="S77" s="128">
        <f>'[3]Canada Seed Exports'!IN$290</f>
        <v>685.07817799999998</v>
      </c>
      <c r="T77" s="128">
        <f>'[3]Canada Seed Exports'!IZ$290</f>
        <v>447.19652600000001</v>
      </c>
      <c r="U77" s="128">
        <f>'[3]Canada Seed Exports'!JL$290</f>
        <v>365.23398099999997</v>
      </c>
      <c r="V77" s="128">
        <f>'[3]Canada Seed Exports'!JX$290</f>
        <v>718.34368400000005</v>
      </c>
      <c r="W77" s="128">
        <f>'[3]Canada Seed Exports'!KJ$290</f>
        <v>888.12853099999995</v>
      </c>
      <c r="X77" s="128">
        <f>'[3]Canada Seed Exports'!KV$290</f>
        <v>831.56544399999996</v>
      </c>
      <c r="Y77" s="128">
        <f>'[3]Canada Seed Exports'!LH$290</f>
        <v>660.68518600000004</v>
      </c>
      <c r="Z77" s="128">
        <f>'[3]Canada Seed Exports'!LT$290</f>
        <v>623.37625400000002</v>
      </c>
      <c r="AA77" s="128">
        <f>'[3]Canada Seed Exports'!MF$290</f>
        <v>662.62237200000004</v>
      </c>
      <c r="AB77" s="128">
        <f>'[3]Canada Seed Exports'!MR$290</f>
        <v>990.34302700000001</v>
      </c>
      <c r="AC77" s="128">
        <f>'[3]Canada Seed Exports'!ND$290</f>
        <v>523.58433500000001</v>
      </c>
      <c r="AD77" s="128">
        <f>'[3]Canada Seed Exports'!NP$290</f>
        <v>311.78899999999999</v>
      </c>
      <c r="AE77" s="128">
        <f>'[3]Canada Seed Exports'!OB$290</f>
        <v>609.14099999999996</v>
      </c>
      <c r="AF77" s="128">
        <f>'[3]Canada Seed Exports'!OM$290</f>
        <v>816.00372000000004</v>
      </c>
      <c r="AG77" s="170">
        <f t="shared" ref="AG77:AO77" si="86">AG78-SUM(AG66:AG76)</f>
        <v>793.10983606256559</v>
      </c>
      <c r="AH77" s="170">
        <f t="shared" si="86"/>
        <v>1126.9098376948969</v>
      </c>
      <c r="AI77" s="170">
        <f t="shared" si="86"/>
        <v>1100.9387890541402</v>
      </c>
      <c r="AJ77" s="170">
        <f t="shared" si="86"/>
        <v>1226.2743425328426</v>
      </c>
      <c r="AK77" s="170">
        <f t="shared" si="86"/>
        <v>1367.1549414407154</v>
      </c>
      <c r="AL77" s="170">
        <f t="shared" si="86"/>
        <v>1486.9658836440249</v>
      </c>
      <c r="AM77" s="170">
        <f t="shared" si="86"/>
        <v>1567.0356552306221</v>
      </c>
      <c r="AN77" s="170">
        <f t="shared" si="86"/>
        <v>1711.2641595031737</v>
      </c>
      <c r="AO77" s="170">
        <f t="shared" si="86"/>
        <v>1832.6147779457488</v>
      </c>
      <c r="AP77" s="170">
        <f t="shared" ref="AP77:AW77" si="87">AP78-SUM(AP66:AP76)</f>
        <v>1953.5022740519571</v>
      </c>
      <c r="AQ77" s="170">
        <f t="shared" si="87"/>
        <v>2044.9529667121897</v>
      </c>
      <c r="AR77" s="170">
        <f t="shared" si="87"/>
        <v>2147.0566909369345</v>
      </c>
      <c r="AS77" s="170">
        <f t="shared" si="87"/>
        <v>2289.7096994909798</v>
      </c>
      <c r="AT77" s="170">
        <f t="shared" si="87"/>
        <v>2399.3981158563511</v>
      </c>
      <c r="AU77" s="170">
        <f t="shared" si="87"/>
        <v>2442.8156206661615</v>
      </c>
      <c r="AV77" s="170">
        <f t="shared" si="87"/>
        <v>2544.3518249366634</v>
      </c>
      <c r="AW77" s="170">
        <f t="shared" si="87"/>
        <v>2641.1950914540594</v>
      </c>
      <c r="AX77" s="170">
        <f t="shared" ref="AX77:BG77" si="88">AX78-SUM(AX66:AX76)</f>
        <v>2801.6143027270655</v>
      </c>
      <c r="AY77" s="170">
        <f t="shared" si="88"/>
        <v>2966.1396567508791</v>
      </c>
      <c r="AZ77" s="170">
        <f t="shared" si="88"/>
        <v>3206.4257715463154</v>
      </c>
      <c r="BA77" s="170">
        <f t="shared" si="88"/>
        <v>3454.0369214898055</v>
      </c>
      <c r="BB77" s="170">
        <f t="shared" si="88"/>
        <v>3706.3321105639043</v>
      </c>
      <c r="BC77" s="170">
        <f t="shared" si="88"/>
        <v>3963.2106586722657</v>
      </c>
      <c r="BD77" s="170">
        <f t="shared" si="88"/>
        <v>4299.8198432084191</v>
      </c>
      <c r="BE77" s="170">
        <f t="shared" si="88"/>
        <v>4488.1797554054756</v>
      </c>
      <c r="BF77" s="170">
        <f t="shared" si="88"/>
        <v>4916.3212861771426</v>
      </c>
      <c r="BG77" s="170">
        <f t="shared" si="88"/>
        <v>5191.9983351938281</v>
      </c>
      <c r="BH77" s="124"/>
      <c r="BJ77" s="128">
        <f t="shared" si="79"/>
        <v>619.49594679999996</v>
      </c>
      <c r="BK77" s="128">
        <f t="shared" si="80"/>
        <v>196.50777320000009</v>
      </c>
    </row>
    <row r="78" spans="1:70" ht="12" thickBot="1">
      <c r="A78" s="112" t="s">
        <v>114</v>
      </c>
      <c r="B78" s="128">
        <f>SUM(B66:B77)</f>
        <v>3229.7999999999997</v>
      </c>
      <c r="C78" s="128">
        <f t="shared" ref="C78:AF78" si="89">SUM(C66:C77)</f>
        <v>3885.1</v>
      </c>
      <c r="D78" s="128">
        <f t="shared" si="89"/>
        <v>2761.7000000000003</v>
      </c>
      <c r="E78" s="128">
        <f t="shared" si="89"/>
        <v>2359</v>
      </c>
      <c r="F78" s="128">
        <f t="shared" si="89"/>
        <v>2804.1000000000004</v>
      </c>
      <c r="G78" s="128">
        <f t="shared" si="89"/>
        <v>3878.3000000000006</v>
      </c>
      <c r="H78" s="128">
        <f t="shared" si="89"/>
        <v>3892.2</v>
      </c>
      <c r="I78" s="128">
        <f t="shared" si="89"/>
        <v>4767.5</v>
      </c>
      <c r="J78" s="128">
        <f t="shared" si="89"/>
        <v>2518.0239879999999</v>
      </c>
      <c r="K78" s="128">
        <f t="shared" si="89"/>
        <v>2421.504132</v>
      </c>
      <c r="L78" s="128">
        <f t="shared" si="89"/>
        <v>3762.5420469999999</v>
      </c>
      <c r="M78" s="128">
        <f t="shared" si="89"/>
        <v>3492.7454169999996</v>
      </c>
      <c r="N78" s="128">
        <f t="shared" si="89"/>
        <v>5410.6067379999995</v>
      </c>
      <c r="O78" s="128">
        <f t="shared" si="89"/>
        <v>5460.1292109999995</v>
      </c>
      <c r="P78" s="128">
        <f t="shared" si="89"/>
        <v>5808.1703379999999</v>
      </c>
      <c r="Q78" s="128">
        <f t="shared" si="89"/>
        <v>7897.8993639999999</v>
      </c>
      <c r="R78" s="128">
        <f t="shared" si="89"/>
        <v>7171.7905299999984</v>
      </c>
      <c r="S78" s="128">
        <f t="shared" si="89"/>
        <v>7206.5308909999994</v>
      </c>
      <c r="T78" s="128">
        <f t="shared" si="89"/>
        <v>8695.1793019999986</v>
      </c>
      <c r="U78" s="128">
        <f t="shared" si="89"/>
        <v>7109.8224569999993</v>
      </c>
      <c r="V78" s="128">
        <f t="shared" si="89"/>
        <v>9174.5396049999999</v>
      </c>
      <c r="W78" s="128">
        <f t="shared" si="89"/>
        <v>9215.6927880000003</v>
      </c>
      <c r="X78" s="128">
        <f t="shared" si="89"/>
        <v>10282.445412999999</v>
      </c>
      <c r="Y78" s="128">
        <f t="shared" si="89"/>
        <v>10920.608093000001</v>
      </c>
      <c r="Z78" s="128">
        <f t="shared" si="89"/>
        <v>10848.360288</v>
      </c>
      <c r="AA78" s="128">
        <f t="shared" si="89"/>
        <v>9201.8269259999997</v>
      </c>
      <c r="AB78" s="128">
        <f t="shared" si="89"/>
        <v>10041.142658000002</v>
      </c>
      <c r="AC78" s="128">
        <f t="shared" si="89"/>
        <v>10588.754403999999</v>
      </c>
      <c r="AD78" s="128">
        <f t="shared" si="89"/>
        <v>5245.7368959999994</v>
      </c>
      <c r="AE78" s="128">
        <f t="shared" si="89"/>
        <v>7950.6179999999995</v>
      </c>
      <c r="AF78" s="128">
        <f t="shared" si="89"/>
        <v>6423.2373469999993</v>
      </c>
      <c r="AG78" s="170">
        <f t="shared" ref="AG78:BG78" si="90">AG13</f>
        <v>9000</v>
      </c>
      <c r="AH78" s="170">
        <f t="shared" si="90"/>
        <v>9000</v>
      </c>
      <c r="AI78" s="170">
        <f t="shared" si="90"/>
        <v>9000</v>
      </c>
      <c r="AJ78" s="170">
        <f t="shared" si="90"/>
        <v>8500</v>
      </c>
      <c r="AK78" s="170">
        <f t="shared" si="90"/>
        <v>9000</v>
      </c>
      <c r="AL78" s="170">
        <f t="shared" si="90"/>
        <v>9000</v>
      </c>
      <c r="AM78" s="170">
        <f t="shared" si="90"/>
        <v>9250</v>
      </c>
      <c r="AN78" s="170">
        <f t="shared" si="90"/>
        <v>9250</v>
      </c>
      <c r="AO78" s="170">
        <f t="shared" si="90"/>
        <v>9500</v>
      </c>
      <c r="AP78" s="170">
        <f t="shared" si="90"/>
        <v>9500</v>
      </c>
      <c r="AQ78" s="170">
        <f t="shared" si="90"/>
        <v>9500</v>
      </c>
      <c r="AR78" s="170">
        <f t="shared" si="90"/>
        <v>9500</v>
      </c>
      <c r="AS78" s="170">
        <f t="shared" si="90"/>
        <v>9750</v>
      </c>
      <c r="AT78" s="170">
        <f t="shared" si="90"/>
        <v>9750</v>
      </c>
      <c r="AU78" s="170">
        <f t="shared" si="90"/>
        <v>9500</v>
      </c>
      <c r="AV78" s="170">
        <f t="shared" si="90"/>
        <v>9500</v>
      </c>
      <c r="AW78" s="170">
        <f t="shared" si="90"/>
        <v>9500</v>
      </c>
      <c r="AX78" s="170">
        <f t="shared" si="90"/>
        <v>9750</v>
      </c>
      <c r="AY78" s="170">
        <f t="shared" si="90"/>
        <v>10000</v>
      </c>
      <c r="AZ78" s="170">
        <f t="shared" si="90"/>
        <v>10500</v>
      </c>
      <c r="BA78" s="170">
        <f t="shared" si="90"/>
        <v>11000</v>
      </c>
      <c r="BB78" s="170">
        <f t="shared" si="90"/>
        <v>11500</v>
      </c>
      <c r="BC78" s="170">
        <f t="shared" si="90"/>
        <v>12000</v>
      </c>
      <c r="BD78" s="170">
        <f t="shared" si="90"/>
        <v>12750</v>
      </c>
      <c r="BE78" s="170">
        <f t="shared" si="90"/>
        <v>13000</v>
      </c>
      <c r="BF78" s="170">
        <f t="shared" si="90"/>
        <v>14000</v>
      </c>
      <c r="BG78" s="170">
        <f t="shared" si="90"/>
        <v>14500</v>
      </c>
      <c r="BH78" s="124"/>
    </row>
    <row r="79" spans="1:70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5">
        <f>AE78-AD78</f>
        <v>2704.8811040000001</v>
      </c>
      <c r="AF79" s="175">
        <f>AF78-AE78</f>
        <v>-1527.3806530000002</v>
      </c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O79" s="112" t="s">
        <v>119</v>
      </c>
      <c r="BQ79" s="363" t="s">
        <v>120</v>
      </c>
      <c r="BR79" s="363"/>
    </row>
    <row r="80" spans="1:70" ht="12" thickBot="1">
      <c r="A80" s="112" t="s">
        <v>121</v>
      </c>
      <c r="Z80" s="128">
        <f t="shared" ref="Z80:AF80" si="91">SUM(Z87:Z93,AA82:AA86)</f>
        <v>9286.4230000000007</v>
      </c>
      <c r="AA80" s="128">
        <f t="shared" si="91"/>
        <v>9608.6400000000012</v>
      </c>
      <c r="AB80" s="128">
        <f t="shared" si="91"/>
        <v>10290.286</v>
      </c>
      <c r="AC80" s="128">
        <f t="shared" si="91"/>
        <v>9857.3619999999992</v>
      </c>
      <c r="AD80" s="128">
        <f t="shared" si="91"/>
        <v>8769.0879999999997</v>
      </c>
      <c r="AE80" s="128">
        <f t="shared" si="91"/>
        <v>10522.947</v>
      </c>
      <c r="AF80" s="128">
        <f t="shared" si="91"/>
        <v>11374.523000000001</v>
      </c>
      <c r="AG80" s="176">
        <f>AF80/AVERAGE(AA80:AE80)-1</f>
        <v>0.15952211047052534</v>
      </c>
      <c r="BN80" s="114"/>
      <c r="BO80" s="114" t="s">
        <v>122</v>
      </c>
      <c r="BQ80" s="363" t="s">
        <v>123</v>
      </c>
      <c r="BR80" s="363"/>
    </row>
    <row r="81" spans="1:77" ht="12" thickBot="1">
      <c r="A81" s="168"/>
      <c r="B81" s="168" t="str">
        <f>B$2</f>
        <v xml:space="preserve">93/94 </v>
      </c>
      <c r="C81" s="168" t="str">
        <f t="shared" ref="C81:BG81" si="92">C$2</f>
        <v xml:space="preserve">94/95 </v>
      </c>
      <c r="D81" s="168" t="str">
        <f t="shared" si="92"/>
        <v xml:space="preserve">95/96 </v>
      </c>
      <c r="E81" s="168" t="str">
        <f t="shared" si="92"/>
        <v xml:space="preserve">96/97 </v>
      </c>
      <c r="F81" s="168" t="str">
        <f t="shared" si="92"/>
        <v xml:space="preserve">97/98 </v>
      </c>
      <c r="G81" s="168" t="str">
        <f t="shared" si="92"/>
        <v xml:space="preserve">98/99 </v>
      </c>
      <c r="H81" s="168" t="str">
        <f t="shared" si="92"/>
        <v xml:space="preserve">99/00 </v>
      </c>
      <c r="I81" s="168" t="str">
        <f t="shared" si="92"/>
        <v xml:space="preserve">00/01 </v>
      </c>
      <c r="J81" s="168" t="str">
        <f t="shared" si="92"/>
        <v xml:space="preserve">01/02 </v>
      </c>
      <c r="K81" s="168" t="str">
        <f t="shared" si="92"/>
        <v xml:space="preserve">02/03 </v>
      </c>
      <c r="L81" s="168" t="str">
        <f t="shared" si="92"/>
        <v xml:space="preserve">03/04 </v>
      </c>
      <c r="M81" s="168" t="str">
        <f t="shared" si="92"/>
        <v xml:space="preserve">04/05 </v>
      </c>
      <c r="N81" s="168" t="str">
        <f t="shared" si="92"/>
        <v xml:space="preserve">05/06 </v>
      </c>
      <c r="O81" s="168" t="str">
        <f t="shared" si="92"/>
        <v xml:space="preserve">06/07 </v>
      </c>
      <c r="P81" s="168" t="str">
        <f t="shared" si="92"/>
        <v xml:space="preserve">07/08 </v>
      </c>
      <c r="Q81" s="168" t="str">
        <f t="shared" si="92"/>
        <v xml:space="preserve">08/09 </v>
      </c>
      <c r="R81" s="168" t="str">
        <f t="shared" si="92"/>
        <v xml:space="preserve">09/10 </v>
      </c>
      <c r="S81" s="168" t="str">
        <f t="shared" si="92"/>
        <v xml:space="preserve">10/11 </v>
      </c>
      <c r="T81" s="168" t="str">
        <f t="shared" si="92"/>
        <v xml:space="preserve">11/12 </v>
      </c>
      <c r="U81" s="168" t="str">
        <f t="shared" si="92"/>
        <v xml:space="preserve">12/13 </v>
      </c>
      <c r="V81" s="168" t="str">
        <f t="shared" si="92"/>
        <v xml:space="preserve">13/14 </v>
      </c>
      <c r="W81" s="168" t="str">
        <f t="shared" si="92"/>
        <v xml:space="preserve">14/15 </v>
      </c>
      <c r="X81" s="168" t="str">
        <f t="shared" si="92"/>
        <v xml:space="preserve">15/16 </v>
      </c>
      <c r="Y81" s="168" t="str">
        <f t="shared" si="92"/>
        <v xml:space="preserve">16/17 </v>
      </c>
      <c r="Z81" s="168" t="str">
        <f t="shared" si="92"/>
        <v xml:space="preserve">17/18 </v>
      </c>
      <c r="AA81" s="168" t="str">
        <f t="shared" si="92"/>
        <v xml:space="preserve">18/19 </v>
      </c>
      <c r="AB81" s="168" t="str">
        <f t="shared" si="92"/>
        <v>19/20</v>
      </c>
      <c r="AC81" s="168" t="str">
        <f t="shared" si="92"/>
        <v>20/21</v>
      </c>
      <c r="AD81" s="168" t="str">
        <f t="shared" si="92"/>
        <v xml:space="preserve">21/22 </v>
      </c>
      <c r="AE81" s="168" t="str">
        <f t="shared" si="92"/>
        <v xml:space="preserve">22/23 </v>
      </c>
      <c r="AF81" s="168" t="str">
        <f t="shared" si="92"/>
        <v xml:space="preserve">23/24 </v>
      </c>
      <c r="AG81" s="168" t="str">
        <f t="shared" si="92"/>
        <v xml:space="preserve">24/25 </v>
      </c>
      <c r="AH81" s="168" t="str">
        <f t="shared" si="92"/>
        <v>25/26</v>
      </c>
      <c r="AI81" s="168" t="str">
        <f t="shared" si="92"/>
        <v>26/27</v>
      </c>
      <c r="AJ81" s="168" t="str">
        <f t="shared" si="92"/>
        <v>27/28</v>
      </c>
      <c r="AK81" s="168" t="str">
        <f t="shared" si="92"/>
        <v>28/29</v>
      </c>
      <c r="AL81" s="168" t="str">
        <f t="shared" si="92"/>
        <v>29/30</v>
      </c>
      <c r="AM81" s="168" t="str">
        <f t="shared" si="92"/>
        <v>30/31</v>
      </c>
      <c r="AN81" s="168" t="str">
        <f t="shared" si="92"/>
        <v>31/32</v>
      </c>
      <c r="AO81" s="168" t="str">
        <f t="shared" si="92"/>
        <v>32/33</v>
      </c>
      <c r="AP81" s="168" t="str">
        <f t="shared" si="92"/>
        <v>33/34</v>
      </c>
      <c r="AQ81" s="168" t="str">
        <f t="shared" si="92"/>
        <v>34/35</v>
      </c>
      <c r="AR81" s="168" t="str">
        <f t="shared" si="92"/>
        <v>35/36</v>
      </c>
      <c r="AS81" s="168" t="str">
        <f t="shared" si="92"/>
        <v>36/37</v>
      </c>
      <c r="AT81" s="168" t="str">
        <f t="shared" si="92"/>
        <v>37/38</v>
      </c>
      <c r="AU81" s="168" t="str">
        <f t="shared" si="92"/>
        <v>38/39</v>
      </c>
      <c r="AV81" s="168" t="str">
        <f t="shared" si="92"/>
        <v>39/40</v>
      </c>
      <c r="AW81" s="168" t="str">
        <f t="shared" si="92"/>
        <v>40/41</v>
      </c>
      <c r="AX81" s="168" t="str">
        <f t="shared" si="92"/>
        <v>41/42</v>
      </c>
      <c r="AY81" s="168" t="str">
        <f t="shared" si="92"/>
        <v>42/43</v>
      </c>
      <c r="AZ81" s="168" t="str">
        <f t="shared" si="92"/>
        <v>43/44</v>
      </c>
      <c r="BA81" s="168" t="str">
        <f t="shared" si="92"/>
        <v>44/45</v>
      </c>
      <c r="BB81" s="168" t="str">
        <f t="shared" si="92"/>
        <v>45/46</v>
      </c>
      <c r="BC81" s="168" t="str">
        <f t="shared" si="92"/>
        <v>46/47</v>
      </c>
      <c r="BD81" s="168" t="str">
        <f t="shared" si="92"/>
        <v>47/48</v>
      </c>
      <c r="BE81" s="168" t="str">
        <f t="shared" si="92"/>
        <v>48/49</v>
      </c>
      <c r="BF81" s="168" t="str">
        <f t="shared" si="92"/>
        <v>49/50</v>
      </c>
      <c r="BG81" s="168" t="str">
        <f t="shared" si="92"/>
        <v>50/51</v>
      </c>
      <c r="BH81" s="169"/>
      <c r="BI81" s="112" t="s">
        <v>117</v>
      </c>
      <c r="BJ81" s="112" t="s">
        <v>117</v>
      </c>
      <c r="BK81" s="112" t="s">
        <v>124</v>
      </c>
      <c r="BL81" s="112" t="s">
        <v>125</v>
      </c>
      <c r="BM81" s="168" t="str">
        <f t="shared" ref="BM81:BU81" si="93">W81</f>
        <v xml:space="preserve">14/15 </v>
      </c>
      <c r="BN81" s="168" t="str">
        <f t="shared" si="93"/>
        <v xml:space="preserve">15/16 </v>
      </c>
      <c r="BO81" s="168" t="str">
        <f t="shared" si="93"/>
        <v xml:space="preserve">16/17 </v>
      </c>
      <c r="BP81" s="168" t="str">
        <f t="shared" si="93"/>
        <v xml:space="preserve">17/18 </v>
      </c>
      <c r="BQ81" s="168" t="str">
        <f t="shared" si="93"/>
        <v xml:space="preserve">18/19 </v>
      </c>
      <c r="BR81" s="168" t="str">
        <f t="shared" si="93"/>
        <v>19/20</v>
      </c>
      <c r="BS81" s="168" t="str">
        <f t="shared" si="93"/>
        <v>20/21</v>
      </c>
      <c r="BT81" s="168" t="str">
        <f t="shared" si="93"/>
        <v xml:space="preserve">21/22 </v>
      </c>
      <c r="BU81" s="168" t="str">
        <f t="shared" si="93"/>
        <v xml:space="preserve">22/23 </v>
      </c>
      <c r="BV81" s="177" t="s">
        <v>126</v>
      </c>
      <c r="BX81" s="177" t="s">
        <v>127</v>
      </c>
    </row>
    <row r="82" spans="1:77">
      <c r="A82" s="112" t="s">
        <v>102</v>
      </c>
      <c r="B82" s="128">
        <v>165.17599999999999</v>
      </c>
      <c r="C82" s="128">
        <v>139.33500000000001</v>
      </c>
      <c r="D82" s="128">
        <v>169.11600000000001</v>
      </c>
      <c r="E82" s="128">
        <v>242.44300000000001</v>
      </c>
      <c r="F82" s="128">
        <v>207.58799999999999</v>
      </c>
      <c r="G82" s="128">
        <v>223.06700000000001</v>
      </c>
      <c r="H82" s="128">
        <v>167.548</v>
      </c>
      <c r="I82" s="128">
        <v>237.98500000000001</v>
      </c>
      <c r="J82" s="128">
        <v>197.75800000000001</v>
      </c>
      <c r="K82" s="128">
        <v>190.994</v>
      </c>
      <c r="L82" s="128">
        <v>209.845</v>
      </c>
      <c r="M82" s="128">
        <v>259.12099999999998</v>
      </c>
      <c r="N82" s="128">
        <v>239.125</v>
      </c>
      <c r="O82" s="128">
        <v>297.91899999999998</v>
      </c>
      <c r="P82" s="128">
        <v>329.3</v>
      </c>
      <c r="Q82" s="128">
        <v>303.27699999999999</v>
      </c>
      <c r="R82" s="128">
        <v>332.60599999999999</v>
      </c>
      <c r="S82" s="128">
        <v>438.87799999999999</v>
      </c>
      <c r="T82" s="128">
        <v>445.29700000000003</v>
      </c>
      <c r="U82" s="128">
        <v>489.88400000000001</v>
      </c>
      <c r="V82" s="128">
        <v>357.50700000000001</v>
      </c>
      <c r="W82" s="128">
        <v>553.93200000000002</v>
      </c>
      <c r="X82" s="128">
        <v>589.38699999999994</v>
      </c>
      <c r="Y82" s="128">
        <v>665.34699999999998</v>
      </c>
      <c r="Z82" s="128">
        <v>628.91800000000001</v>
      </c>
      <c r="AA82" s="128">
        <v>742.98800000000006</v>
      </c>
      <c r="AB82" s="128">
        <v>829.77800000000002</v>
      </c>
      <c r="AC82" s="178">
        <v>830.33500000000004</v>
      </c>
      <c r="AD82" s="178">
        <v>661.96799999999996</v>
      </c>
      <c r="AE82" s="178">
        <v>632.96199999999999</v>
      </c>
      <c r="AF82" s="178">
        <v>829.49</v>
      </c>
      <c r="AG82" s="128">
        <v>850.529</v>
      </c>
      <c r="AH82" s="170">
        <f t="shared" ref="AH82:AK86" si="94">(SUM(AB82:AF82)/SUM(AB$94:AF$94))*AH$94</f>
        <v>887.53010899363403</v>
      </c>
      <c r="AI82" s="170">
        <f t="shared" si="94"/>
        <v>883.67547657874525</v>
      </c>
      <c r="AJ82" s="170">
        <f t="shared" si="94"/>
        <v>910.96796670567869</v>
      </c>
      <c r="AK82" s="170">
        <f t="shared" si="94"/>
        <v>922.56240425046065</v>
      </c>
      <c r="AL82" s="170">
        <f t="shared" ref="AL82:AL92" si="95">(SUM(AF82:AJ82)/SUM(AF$94:AJ$94))*AL$94</f>
        <v>961.44037741836803</v>
      </c>
      <c r="AM82" s="170">
        <f t="shared" ref="AM82:BB92" si="96">(SUM(AG82:AK82)/SUM(AG$94:AK$94))*AM$94</f>
        <v>972.52488754535193</v>
      </c>
      <c r="AN82" s="170">
        <f t="shared" si="96"/>
        <v>975.83607136768148</v>
      </c>
      <c r="AO82" s="170">
        <f t="shared" si="96"/>
        <v>970.51995654498421</v>
      </c>
      <c r="AP82" s="170">
        <f t="shared" si="96"/>
        <v>988.95718993639855</v>
      </c>
      <c r="AQ82" s="170">
        <f t="shared" si="96"/>
        <v>1026.570561217952</v>
      </c>
      <c r="AR82" s="170">
        <f t="shared" si="96"/>
        <v>1065.7288754835527</v>
      </c>
      <c r="AS82" s="170">
        <f t="shared" si="96"/>
        <v>1100.6115985009001</v>
      </c>
      <c r="AT82" s="170">
        <f t="shared" si="96"/>
        <v>1137.6349802267709</v>
      </c>
      <c r="AU82" s="170">
        <f t="shared" si="96"/>
        <v>1191.8335651581713</v>
      </c>
      <c r="AV82" s="170">
        <f t="shared" si="96"/>
        <v>1210.6455570831995</v>
      </c>
      <c r="AW82" s="170">
        <f t="shared" si="96"/>
        <v>1229.233993021104</v>
      </c>
      <c r="AX82" s="170">
        <f t="shared" si="96"/>
        <v>1247.7135408320785</v>
      </c>
      <c r="AY82" s="170">
        <f t="shared" si="96"/>
        <v>1265.7100590166251</v>
      </c>
      <c r="AZ82" s="170">
        <f t="shared" si="96"/>
        <v>1320.8184079729733</v>
      </c>
      <c r="BA82" s="170">
        <f t="shared" si="96"/>
        <v>1320.7458014567305</v>
      </c>
      <c r="BB82" s="170">
        <f t="shared" si="96"/>
        <v>1357.5584657500658</v>
      </c>
      <c r="BC82" s="170">
        <f t="shared" ref="BC82:BG92" si="97">(SUM(AW82:BA82)/SUM(AW$94:BA$94))*BC$94</f>
        <v>1357.564406236103</v>
      </c>
      <c r="BD82" s="170">
        <f t="shared" si="97"/>
        <v>1394.2352588793351</v>
      </c>
      <c r="BE82" s="170">
        <f t="shared" si="97"/>
        <v>1430.8780525034203</v>
      </c>
      <c r="BF82" s="170">
        <f t="shared" si="97"/>
        <v>1430.9020177799623</v>
      </c>
      <c r="BG82" s="170">
        <f t="shared" si="97"/>
        <v>1467.5897293744713</v>
      </c>
      <c r="BH82" s="124"/>
      <c r="BI82" s="124">
        <f>AVERAGE(AB82:AF82)</f>
        <v>756.90660000000003</v>
      </c>
      <c r="BJ82" s="128">
        <f>AVERAGE(AD82-AC93,AC82-AB93,AB82-AA93,AA82-Z93,Z82-Y93)</f>
        <v>-76.892599999999987</v>
      </c>
      <c r="BK82" s="128">
        <f>AE82-AD93</f>
        <v>-141.03600000000006</v>
      </c>
      <c r="BL82" s="128">
        <f>AE82-AD82</f>
        <v>-29.005999999999972</v>
      </c>
      <c r="BM82" s="179">
        <f t="shared" ref="BM82:BU82" si="98">W82/31</f>
        <v>17.868774193548386</v>
      </c>
      <c r="BN82" s="179">
        <f t="shared" si="98"/>
        <v>19.012483870967738</v>
      </c>
      <c r="BO82" s="179">
        <f t="shared" si="98"/>
        <v>21.462806451612902</v>
      </c>
      <c r="BP82" s="179">
        <f t="shared" si="98"/>
        <v>20.287677419354839</v>
      </c>
      <c r="BQ82" s="179">
        <f t="shared" si="98"/>
        <v>23.967354838709678</v>
      </c>
      <c r="BR82" s="179">
        <f t="shared" si="98"/>
        <v>26.767032258064518</v>
      </c>
      <c r="BS82" s="179">
        <f t="shared" si="98"/>
        <v>26.785</v>
      </c>
      <c r="BT82" s="179">
        <f t="shared" si="98"/>
        <v>21.3538064516129</v>
      </c>
      <c r="BU82" s="179">
        <f t="shared" si="98"/>
        <v>20.418129032258065</v>
      </c>
      <c r="BV82" s="180">
        <f>BU82/BT82-1</f>
        <v>-4.3817828052111096E-2</v>
      </c>
      <c r="BW82" s="124" t="s">
        <v>128</v>
      </c>
      <c r="BX82" s="179">
        <f>AVERAGE(BP82:BT82)</f>
        <v>23.832174193548386</v>
      </c>
      <c r="BY82" s="179">
        <f>BU82-BX82</f>
        <v>-3.4140451612903213</v>
      </c>
    </row>
    <row r="83" spans="1:77">
      <c r="A83" s="112" t="s">
        <v>103</v>
      </c>
      <c r="B83" s="128">
        <v>175.26400000000001</v>
      </c>
      <c r="C83" s="128">
        <v>204.21700000000001</v>
      </c>
      <c r="D83" s="128">
        <v>222.28100000000001</v>
      </c>
      <c r="E83" s="128">
        <v>267.31299999999999</v>
      </c>
      <c r="F83" s="128">
        <v>305.31099999999998</v>
      </c>
      <c r="G83" s="128">
        <v>297.71699999999998</v>
      </c>
      <c r="H83" s="128">
        <v>284.50700000000001</v>
      </c>
      <c r="I83" s="128">
        <v>281.67200000000003</v>
      </c>
      <c r="J83" s="128">
        <v>220.964</v>
      </c>
      <c r="K83" s="128">
        <v>216.50399999999999</v>
      </c>
      <c r="L83" s="128">
        <v>298.46199999999999</v>
      </c>
      <c r="M83" s="128">
        <v>223.77699999999999</v>
      </c>
      <c r="N83" s="128">
        <v>261.09100000000001</v>
      </c>
      <c r="O83" s="128">
        <v>269.07600000000002</v>
      </c>
      <c r="P83" s="128">
        <v>325.27800000000002</v>
      </c>
      <c r="Q83" s="128">
        <v>361.66899999999998</v>
      </c>
      <c r="R83" s="128">
        <v>334.54199999999997</v>
      </c>
      <c r="S83" s="128">
        <v>505.00900000000001</v>
      </c>
      <c r="T83" s="128">
        <v>590.93799999999999</v>
      </c>
      <c r="U83" s="128">
        <v>631.58500000000004</v>
      </c>
      <c r="V83" s="128">
        <v>558.91</v>
      </c>
      <c r="W83" s="128">
        <v>627.85500000000002</v>
      </c>
      <c r="X83" s="128">
        <v>611.69100000000003</v>
      </c>
      <c r="Y83" s="128">
        <v>779.25099999999998</v>
      </c>
      <c r="Z83" s="128">
        <v>748.62900000000002</v>
      </c>
      <c r="AA83" s="128">
        <v>698.37699999999995</v>
      </c>
      <c r="AB83" s="128">
        <v>767.66600000000005</v>
      </c>
      <c r="AC83" s="178">
        <v>785.72500000000002</v>
      </c>
      <c r="AD83" s="178">
        <v>778.40200000000004</v>
      </c>
      <c r="AE83" s="178">
        <v>793.87599999999998</v>
      </c>
      <c r="AF83" s="178">
        <v>922.10799999999995</v>
      </c>
      <c r="AG83" s="128">
        <v>933.06500000000005</v>
      </c>
      <c r="AH83" s="170">
        <f t="shared" si="94"/>
        <v>949.26480017268307</v>
      </c>
      <c r="AI83" s="170">
        <f t="shared" si="94"/>
        <v>978.39748878405169</v>
      </c>
      <c r="AJ83" s="170">
        <f t="shared" si="94"/>
        <v>1032.2509923867908</v>
      </c>
      <c r="AK83" s="170">
        <f t="shared" si="94"/>
        <v>1033.8170604682143</v>
      </c>
      <c r="AL83" s="170">
        <f t="shared" si="95"/>
        <v>1061.2595194174348</v>
      </c>
      <c r="AM83" s="170">
        <f t="shared" si="96"/>
        <v>1075.4536784020686</v>
      </c>
      <c r="AN83" s="170">
        <f t="shared" si="96"/>
        <v>1080.3002526013963</v>
      </c>
      <c r="AO83" s="170">
        <f t="shared" si="96"/>
        <v>1081.1120991783609</v>
      </c>
      <c r="AP83" s="170">
        <f t="shared" si="96"/>
        <v>1101.4918964359028</v>
      </c>
      <c r="AQ83" s="170">
        <f t="shared" si="96"/>
        <v>1139.6518555869411</v>
      </c>
      <c r="AR83" s="170">
        <f t="shared" si="96"/>
        <v>1181.8030636605265</v>
      </c>
      <c r="AS83" s="170">
        <f t="shared" si="96"/>
        <v>1221.860917963867</v>
      </c>
      <c r="AT83" s="170">
        <f t="shared" si="96"/>
        <v>1263.6141181850871</v>
      </c>
      <c r="AU83" s="170">
        <f t="shared" si="96"/>
        <v>1324.5010289454233</v>
      </c>
      <c r="AV83" s="170">
        <f t="shared" si="96"/>
        <v>1344.6753180032185</v>
      </c>
      <c r="AW83" s="170">
        <f t="shared" si="96"/>
        <v>1364.8035745877198</v>
      </c>
      <c r="AX83" s="170">
        <f t="shared" si="96"/>
        <v>1385.4627086159237</v>
      </c>
      <c r="AY83" s="170">
        <f t="shared" si="96"/>
        <v>1405.7574752508963</v>
      </c>
      <c r="AZ83" s="170">
        <f t="shared" si="96"/>
        <v>1467.0124569521058</v>
      </c>
      <c r="BA83" s="170">
        <f t="shared" si="96"/>
        <v>1466.9086793702361</v>
      </c>
      <c r="BB83" s="170">
        <f t="shared" si="96"/>
        <v>1507.6334896851752</v>
      </c>
      <c r="BC83" s="170">
        <f t="shared" si="97"/>
        <v>1507.6319603835898</v>
      </c>
      <c r="BD83" s="170">
        <f t="shared" si="97"/>
        <v>1548.4250297195763</v>
      </c>
      <c r="BE83" s="170">
        <f t="shared" si="97"/>
        <v>1589.1568886650311</v>
      </c>
      <c r="BF83" s="170">
        <f t="shared" si="97"/>
        <v>1589.1676795017211</v>
      </c>
      <c r="BG83" s="170">
        <f t="shared" si="97"/>
        <v>1629.894341780451</v>
      </c>
      <c r="BH83" s="124"/>
      <c r="BI83" s="124">
        <f t="shared" ref="BI83:BI93" si="99">AVERAGE(AB83:AF83)</f>
        <v>809.55539999999996</v>
      </c>
      <c r="BJ83" s="128">
        <f>(SUM(Z83:AD83)-SUM(Z82:AD82))/5</f>
        <v>16.962399999999981</v>
      </c>
      <c r="BK83" s="128">
        <f>AE83-AE82</f>
        <v>160.91399999999999</v>
      </c>
      <c r="BL83" s="128">
        <f t="shared" ref="BL83:BL94" si="100">AE83-AD83</f>
        <v>15.473999999999933</v>
      </c>
      <c r="BM83" s="179">
        <f t="shared" ref="BM83:BU83" si="101">W83/30</f>
        <v>20.9285</v>
      </c>
      <c r="BN83" s="179">
        <f t="shared" si="101"/>
        <v>20.389700000000001</v>
      </c>
      <c r="BO83" s="179">
        <f t="shared" si="101"/>
        <v>25.975033333333332</v>
      </c>
      <c r="BP83" s="179">
        <f t="shared" si="101"/>
        <v>24.9543</v>
      </c>
      <c r="BQ83" s="179">
        <f t="shared" si="101"/>
        <v>23.27923333333333</v>
      </c>
      <c r="BR83" s="179">
        <f t="shared" si="101"/>
        <v>25.588866666666668</v>
      </c>
      <c r="BS83" s="179">
        <f t="shared" si="101"/>
        <v>26.190833333333334</v>
      </c>
      <c r="BT83" s="179">
        <f t="shared" si="101"/>
        <v>25.946733333333334</v>
      </c>
      <c r="BU83" s="179">
        <f t="shared" si="101"/>
        <v>26.462533333333333</v>
      </c>
      <c r="BV83" s="180">
        <f t="shared" ref="BV83:BV93" si="102">BU83/BT83-1</f>
        <v>1.9879188388518987E-2</v>
      </c>
      <c r="BW83" s="124" t="s">
        <v>129</v>
      </c>
      <c r="BX83" s="179">
        <f t="shared" ref="BX83:BX93" si="103">AVERAGE(BP83:BT83)</f>
        <v>25.191993333333329</v>
      </c>
      <c r="BY83" s="179">
        <f t="shared" ref="BY83:BY93" si="104">BU83-BX83</f>
        <v>1.270540000000004</v>
      </c>
    </row>
    <row r="84" spans="1:77">
      <c r="A84" s="112" t="s">
        <v>104</v>
      </c>
      <c r="B84" s="128">
        <v>187.54300000000001</v>
      </c>
      <c r="C84" s="128">
        <v>229.16800000000001</v>
      </c>
      <c r="D84" s="128">
        <v>220.536</v>
      </c>
      <c r="E84" s="128">
        <v>247.922</v>
      </c>
      <c r="F84" s="128">
        <v>260.7</v>
      </c>
      <c r="G84" s="128">
        <v>325.303</v>
      </c>
      <c r="H84" s="128">
        <v>266.90300000000002</v>
      </c>
      <c r="I84" s="128">
        <v>294.09800000000001</v>
      </c>
      <c r="J84" s="128">
        <v>213.77</v>
      </c>
      <c r="K84" s="128">
        <v>192.77799999999999</v>
      </c>
      <c r="L84" s="128">
        <v>279.07900000000001</v>
      </c>
      <c r="M84" s="128">
        <v>288.74</v>
      </c>
      <c r="N84" s="128">
        <v>299.35599999999999</v>
      </c>
      <c r="O84" s="128">
        <v>324.892</v>
      </c>
      <c r="P84" s="128">
        <v>350.661</v>
      </c>
      <c r="Q84" s="128">
        <v>396.20100000000002</v>
      </c>
      <c r="R84" s="128">
        <v>309.411</v>
      </c>
      <c r="S84" s="128">
        <v>551.31799999999998</v>
      </c>
      <c r="T84" s="128">
        <v>589.44399999999996</v>
      </c>
      <c r="U84" s="128">
        <v>664.26099999999997</v>
      </c>
      <c r="V84" s="128">
        <v>639.26099999999997</v>
      </c>
      <c r="W84" s="128">
        <v>616.03700000000003</v>
      </c>
      <c r="X84" s="128">
        <v>719.71</v>
      </c>
      <c r="Y84" s="128">
        <v>808.721</v>
      </c>
      <c r="Z84" s="128">
        <v>870.99800000000005</v>
      </c>
      <c r="AA84" s="128">
        <v>786.77</v>
      </c>
      <c r="AB84" s="128">
        <v>882.30100000000004</v>
      </c>
      <c r="AC84" s="178">
        <v>931.06</v>
      </c>
      <c r="AD84" s="178">
        <v>876.12699999999995</v>
      </c>
      <c r="AE84" s="178">
        <v>885.33100000000002</v>
      </c>
      <c r="AF84" s="178">
        <v>974.37599999999998</v>
      </c>
      <c r="AG84" s="128">
        <v>1101.402</v>
      </c>
      <c r="AH84" s="170">
        <f t="shared" si="94"/>
        <v>1066.8548891457133</v>
      </c>
      <c r="AI84" s="170">
        <f t="shared" si="94"/>
        <v>1107.3092679202196</v>
      </c>
      <c r="AJ84" s="170">
        <f t="shared" si="94"/>
        <v>1156.6327169052079</v>
      </c>
      <c r="AK84" s="170">
        <f t="shared" si="94"/>
        <v>1159.9886173176997</v>
      </c>
      <c r="AL84" s="170">
        <f t="shared" si="95"/>
        <v>1191.6253867924481</v>
      </c>
      <c r="AM84" s="170">
        <f t="shared" si="96"/>
        <v>1220.6999054296066</v>
      </c>
      <c r="AN84" s="170">
        <f t="shared" si="96"/>
        <v>1214.3861957189852</v>
      </c>
      <c r="AO84" s="170">
        <f t="shared" si="96"/>
        <v>1217.8014267769868</v>
      </c>
      <c r="AP84" s="170">
        <f t="shared" si="96"/>
        <v>1239.1504725747227</v>
      </c>
      <c r="AQ84" s="170">
        <f t="shared" si="96"/>
        <v>1283.4049076106899</v>
      </c>
      <c r="AR84" s="170">
        <f t="shared" si="96"/>
        <v>1331.518779105583</v>
      </c>
      <c r="AS84" s="170">
        <f t="shared" si="96"/>
        <v>1377.4222099875815</v>
      </c>
      <c r="AT84" s="170">
        <f t="shared" si="96"/>
        <v>1422.438797338657</v>
      </c>
      <c r="AU84" s="170">
        <f t="shared" si="96"/>
        <v>1491.8304510448813</v>
      </c>
      <c r="AV84" s="170">
        <f t="shared" si="96"/>
        <v>1514.3438655059911</v>
      </c>
      <c r="AW84" s="170">
        <f t="shared" si="96"/>
        <v>1537.3528728267618</v>
      </c>
      <c r="AX84" s="170">
        <f t="shared" si="96"/>
        <v>1560.6227620669556</v>
      </c>
      <c r="AY84" s="170">
        <f t="shared" si="96"/>
        <v>1583.4180799142725</v>
      </c>
      <c r="AZ84" s="170">
        <f t="shared" si="96"/>
        <v>1652.1780180255905</v>
      </c>
      <c r="BA84" s="170">
        <f t="shared" si="96"/>
        <v>1652.2534276353374</v>
      </c>
      <c r="BB84" s="170">
        <f t="shared" si="96"/>
        <v>1698.0870008103163</v>
      </c>
      <c r="BC84" s="170">
        <f t="shared" si="97"/>
        <v>1698.1352352721258</v>
      </c>
      <c r="BD84" s="170">
        <f t="shared" si="97"/>
        <v>1744.052129358839</v>
      </c>
      <c r="BE84" s="170">
        <f t="shared" si="97"/>
        <v>1789.910242131014</v>
      </c>
      <c r="BF84" s="170">
        <f t="shared" si="97"/>
        <v>1789.9104708314464</v>
      </c>
      <c r="BG84" s="170">
        <f t="shared" si="97"/>
        <v>1835.8156225043065</v>
      </c>
      <c r="BH84" s="124"/>
      <c r="BI84" s="124">
        <f t="shared" si="99"/>
        <v>909.83899999999994</v>
      </c>
      <c r="BJ84" s="128">
        <f t="shared" ref="BJ84:BJ92" si="105">(SUM(Z84:AD84)-SUM(Z83:AD83))/5</f>
        <v>113.69139999999989</v>
      </c>
      <c r="BK84" s="128">
        <f t="shared" ref="BK84:BK93" si="106">AE84-AE83</f>
        <v>91.455000000000041</v>
      </c>
      <c r="BL84" s="128">
        <f t="shared" si="100"/>
        <v>9.2040000000000646</v>
      </c>
      <c r="BM84" s="179">
        <f t="shared" ref="BM84:BU84" si="107">W84/31</f>
        <v>19.87216129032258</v>
      </c>
      <c r="BN84" s="179">
        <f t="shared" si="107"/>
        <v>23.216451612903228</v>
      </c>
      <c r="BO84" s="179">
        <f t="shared" si="107"/>
        <v>26.087774193548388</v>
      </c>
      <c r="BP84" s="179">
        <f t="shared" si="107"/>
        <v>28.096709677419355</v>
      </c>
      <c r="BQ84" s="179">
        <f t="shared" si="107"/>
        <v>25.379677419354838</v>
      </c>
      <c r="BR84" s="179">
        <f t="shared" si="107"/>
        <v>28.461322580645163</v>
      </c>
      <c r="BS84" s="179">
        <f t="shared" si="107"/>
        <v>30.034193548387094</v>
      </c>
      <c r="BT84" s="179">
        <f t="shared" si="107"/>
        <v>28.262161290322577</v>
      </c>
      <c r="BU84" s="179">
        <f t="shared" si="107"/>
        <v>28.559064516129034</v>
      </c>
      <c r="BV84" s="180">
        <f t="shared" si="102"/>
        <v>1.0505326282605365E-2</v>
      </c>
      <c r="BW84" s="124" t="s">
        <v>130</v>
      </c>
      <c r="BX84" s="179">
        <f t="shared" si="103"/>
        <v>28.046812903225806</v>
      </c>
      <c r="BY84" s="179">
        <f t="shared" si="104"/>
        <v>0.51225161290322774</v>
      </c>
    </row>
    <row r="85" spans="1:77">
      <c r="A85" s="112" t="s">
        <v>105</v>
      </c>
      <c r="B85" s="128">
        <v>185.80199999999999</v>
      </c>
      <c r="C85" s="128">
        <v>234.048</v>
      </c>
      <c r="D85" s="128">
        <v>228.04400000000001</v>
      </c>
      <c r="E85" s="128">
        <v>210.029</v>
      </c>
      <c r="F85" s="128">
        <v>248.24</v>
      </c>
      <c r="G85" s="128">
        <v>287.12400000000002</v>
      </c>
      <c r="H85" s="128">
        <v>245.626</v>
      </c>
      <c r="I85" s="128">
        <v>290.40199999999999</v>
      </c>
      <c r="J85" s="128">
        <v>235.81399999999999</v>
      </c>
      <c r="K85" s="128">
        <v>167.7</v>
      </c>
      <c r="L85" s="128">
        <v>283.48399999999998</v>
      </c>
      <c r="M85" s="128">
        <v>274.97699999999998</v>
      </c>
      <c r="N85" s="128">
        <v>296.053</v>
      </c>
      <c r="O85" s="128">
        <v>324.91399999999999</v>
      </c>
      <c r="P85" s="128">
        <v>363.31299999999999</v>
      </c>
      <c r="Q85" s="128">
        <v>367.089</v>
      </c>
      <c r="R85" s="128">
        <v>374.27800000000002</v>
      </c>
      <c r="S85" s="128">
        <v>551.947</v>
      </c>
      <c r="T85" s="128">
        <v>602.50099999999998</v>
      </c>
      <c r="U85" s="128">
        <v>588.04499999999996</v>
      </c>
      <c r="V85" s="128">
        <v>614.56600000000003</v>
      </c>
      <c r="W85" s="128">
        <v>539.70500000000004</v>
      </c>
      <c r="X85" s="128">
        <v>691.13599999999997</v>
      </c>
      <c r="Y85" s="128">
        <v>804.94799999999998</v>
      </c>
      <c r="Z85" s="128">
        <v>805.94500000000005</v>
      </c>
      <c r="AA85" s="128">
        <v>820.50699999999995</v>
      </c>
      <c r="AB85" s="128">
        <v>829.303</v>
      </c>
      <c r="AC85" s="178">
        <v>917.99199999999996</v>
      </c>
      <c r="AD85" s="178">
        <v>781.10500000000002</v>
      </c>
      <c r="AE85" s="178">
        <v>877.40499999999997</v>
      </c>
      <c r="AF85" s="178">
        <v>908.26099999999997</v>
      </c>
      <c r="AG85" s="128">
        <v>1019.337</v>
      </c>
      <c r="AH85" s="170">
        <f t="shared" si="94"/>
        <v>1011.7135898103495</v>
      </c>
      <c r="AI85" s="170">
        <f t="shared" si="94"/>
        <v>1045.9568100720805</v>
      </c>
      <c r="AJ85" s="170">
        <f t="shared" si="94"/>
        <v>1084.3989227520526</v>
      </c>
      <c r="AK85" s="170">
        <f t="shared" si="94"/>
        <v>1098.4120262104991</v>
      </c>
      <c r="AL85" s="170">
        <f t="shared" si="95"/>
        <v>1117.3699477144426</v>
      </c>
      <c r="AM85" s="170">
        <f t="shared" si="96"/>
        <v>1148.1481568730808</v>
      </c>
      <c r="AN85" s="170">
        <f t="shared" si="96"/>
        <v>1145.0246722485867</v>
      </c>
      <c r="AO85" s="170">
        <f t="shared" si="96"/>
        <v>1146.4454754802136</v>
      </c>
      <c r="AP85" s="170">
        <f t="shared" si="96"/>
        <v>1166.1818578885238</v>
      </c>
      <c r="AQ85" s="170">
        <f t="shared" si="96"/>
        <v>1208.7878457919926</v>
      </c>
      <c r="AR85" s="170">
        <f t="shared" si="96"/>
        <v>1252.6183637429478</v>
      </c>
      <c r="AS85" s="170">
        <f t="shared" si="96"/>
        <v>1296.9341282414271</v>
      </c>
      <c r="AT85" s="170">
        <f t="shared" si="96"/>
        <v>1339.3489391950379</v>
      </c>
      <c r="AU85" s="170">
        <f t="shared" si="96"/>
        <v>1404.3163652115011</v>
      </c>
      <c r="AV85" s="170">
        <f t="shared" si="96"/>
        <v>1425.57067207157</v>
      </c>
      <c r="AW85" s="170">
        <f t="shared" si="96"/>
        <v>1447.2902924460288</v>
      </c>
      <c r="AX85" s="170">
        <f t="shared" si="96"/>
        <v>1469.0598580561054</v>
      </c>
      <c r="AY85" s="170">
        <f t="shared" si="96"/>
        <v>1490.7148981388248</v>
      </c>
      <c r="AZ85" s="170">
        <f t="shared" si="96"/>
        <v>1555.3725644590775</v>
      </c>
      <c r="BA85" s="170">
        <f t="shared" si="96"/>
        <v>1555.4046274224781</v>
      </c>
      <c r="BB85" s="170">
        <f t="shared" si="96"/>
        <v>1598.5748921131544</v>
      </c>
      <c r="BC85" s="170">
        <f t="shared" si="97"/>
        <v>1598.621625858236</v>
      </c>
      <c r="BD85" s="170">
        <f t="shared" si="97"/>
        <v>1641.8412390265146</v>
      </c>
      <c r="BE85" s="170">
        <f t="shared" si="97"/>
        <v>1685.035211699053</v>
      </c>
      <c r="BF85" s="170">
        <f t="shared" si="97"/>
        <v>1685.0151250342337</v>
      </c>
      <c r="BG85" s="170">
        <f t="shared" si="97"/>
        <v>1728.2305018437301</v>
      </c>
      <c r="BH85" s="124"/>
      <c r="BI85" s="124">
        <f t="shared" si="99"/>
        <v>862.81320000000017</v>
      </c>
      <c r="BJ85" s="128">
        <f t="shared" si="105"/>
        <v>-38.480799999999725</v>
      </c>
      <c r="BK85" s="128">
        <f t="shared" si="106"/>
        <v>-7.9260000000000446</v>
      </c>
      <c r="BL85" s="128">
        <f t="shared" si="100"/>
        <v>96.299999999999955</v>
      </c>
      <c r="BM85" s="179">
        <f t="shared" ref="BM85:BU85" si="108">W85/30</f>
        <v>17.990166666666667</v>
      </c>
      <c r="BN85" s="179">
        <f t="shared" si="108"/>
        <v>23.037866666666666</v>
      </c>
      <c r="BO85" s="179">
        <f t="shared" si="108"/>
        <v>26.831599999999998</v>
      </c>
      <c r="BP85" s="179">
        <f t="shared" si="108"/>
        <v>26.864833333333333</v>
      </c>
      <c r="BQ85" s="179">
        <f t="shared" si="108"/>
        <v>27.350233333333332</v>
      </c>
      <c r="BR85" s="179">
        <f t="shared" si="108"/>
        <v>27.643433333333334</v>
      </c>
      <c r="BS85" s="179">
        <f t="shared" si="108"/>
        <v>30.599733333333333</v>
      </c>
      <c r="BT85" s="179">
        <f t="shared" si="108"/>
        <v>26.036833333333334</v>
      </c>
      <c r="BU85" s="179">
        <f t="shared" si="108"/>
        <v>29.246833333333331</v>
      </c>
      <c r="BV85" s="180">
        <f t="shared" si="102"/>
        <v>0.12328688204530747</v>
      </c>
      <c r="BW85" s="124" t="s">
        <v>131</v>
      </c>
      <c r="BX85" s="179">
        <f t="shared" si="103"/>
        <v>27.699013333333333</v>
      </c>
      <c r="BY85" s="179">
        <f t="shared" si="104"/>
        <v>1.547819999999998</v>
      </c>
    </row>
    <row r="86" spans="1:77">
      <c r="A86" s="112" t="s">
        <v>106</v>
      </c>
      <c r="B86" s="128">
        <v>197.63200000000001</v>
      </c>
      <c r="C86" s="128">
        <v>237.23599999999999</v>
      </c>
      <c r="D86" s="128">
        <v>237.50299999999999</v>
      </c>
      <c r="E86" s="128">
        <v>208.208</v>
      </c>
      <c r="F86" s="128">
        <v>289.983</v>
      </c>
      <c r="G86" s="128">
        <v>320.52499999999998</v>
      </c>
      <c r="H86" s="128">
        <v>293.47899999999998</v>
      </c>
      <c r="I86" s="128">
        <v>280.51499999999999</v>
      </c>
      <c r="J86" s="128">
        <v>203.357</v>
      </c>
      <c r="K86" s="128">
        <v>144.84</v>
      </c>
      <c r="L86" s="128">
        <v>289.053</v>
      </c>
      <c r="M86" s="128">
        <v>283.584</v>
      </c>
      <c r="N86" s="128">
        <v>291.88299999999998</v>
      </c>
      <c r="O86" s="128">
        <v>332.35199999999998</v>
      </c>
      <c r="P86" s="128">
        <v>373.714</v>
      </c>
      <c r="Q86" s="128">
        <v>387.29700000000003</v>
      </c>
      <c r="R86" s="128">
        <v>353.99299999999999</v>
      </c>
      <c r="S86" s="128">
        <v>553.56100000000004</v>
      </c>
      <c r="T86" s="128">
        <v>673.07</v>
      </c>
      <c r="U86" s="128">
        <v>658.72900000000004</v>
      </c>
      <c r="V86" s="128">
        <v>642.78499999999997</v>
      </c>
      <c r="W86" s="128">
        <v>640.92399999999998</v>
      </c>
      <c r="X86" s="128">
        <v>744.19600000000003</v>
      </c>
      <c r="Y86" s="128">
        <v>831.59</v>
      </c>
      <c r="Z86" s="128">
        <v>823.43399999999997</v>
      </c>
      <c r="AA86" s="128">
        <v>846.48099999999999</v>
      </c>
      <c r="AB86" s="128">
        <v>899.33100000000002</v>
      </c>
      <c r="AC86" s="178">
        <v>904.577</v>
      </c>
      <c r="AD86" s="178">
        <v>704.69600000000003</v>
      </c>
      <c r="AE86" s="178">
        <v>826.44500000000005</v>
      </c>
      <c r="AF86" s="178">
        <v>943.30200000000002</v>
      </c>
      <c r="AG86" s="124">
        <v>1014.867</v>
      </c>
      <c r="AH86" s="170">
        <f t="shared" si="94"/>
        <v>1003.337883258786</v>
      </c>
      <c r="AI86" s="170">
        <f t="shared" si="94"/>
        <v>1020.3627873131555</v>
      </c>
      <c r="AJ86" s="170">
        <f t="shared" si="94"/>
        <v>1059.5936422820334</v>
      </c>
      <c r="AK86" s="170">
        <f t="shared" si="94"/>
        <v>1086.1331258826251</v>
      </c>
      <c r="AL86" s="170">
        <f t="shared" si="95"/>
        <v>1111.1536990085199</v>
      </c>
      <c r="AM86" s="170">
        <f t="shared" si="96"/>
        <v>1131.6622951113666</v>
      </c>
      <c r="AN86" s="170">
        <f t="shared" si="96"/>
        <v>1128.511291534239</v>
      </c>
      <c r="AO86" s="170">
        <f t="shared" si="96"/>
        <v>1128.6298981444022</v>
      </c>
      <c r="AP86" s="170">
        <f t="shared" si="96"/>
        <v>1150.2738181707118</v>
      </c>
      <c r="AQ86" s="170">
        <f t="shared" si="96"/>
        <v>1193.9735013058953</v>
      </c>
      <c r="AR86" s="170">
        <f t="shared" si="96"/>
        <v>1236.6543325064749</v>
      </c>
      <c r="AS86" s="170">
        <f t="shared" si="96"/>
        <v>1278.7473912862338</v>
      </c>
      <c r="AT86" s="170">
        <f t="shared" si="96"/>
        <v>1321.0169933687112</v>
      </c>
      <c r="AU86" s="170">
        <f t="shared" si="96"/>
        <v>1385.1890789747035</v>
      </c>
      <c r="AV86" s="170">
        <f t="shared" si="96"/>
        <v>1406.6343393727923</v>
      </c>
      <c r="AW86" s="170">
        <f t="shared" si="96"/>
        <v>1428.0529798292866</v>
      </c>
      <c r="AX86" s="170">
        <f t="shared" si="96"/>
        <v>1449.261946027673</v>
      </c>
      <c r="AY86" s="170">
        <f t="shared" si="96"/>
        <v>1470.4850437980913</v>
      </c>
      <c r="AZ86" s="170">
        <f t="shared" si="96"/>
        <v>1534.4243423941095</v>
      </c>
      <c r="BA86" s="170">
        <f t="shared" si="96"/>
        <v>1534.4862207050248</v>
      </c>
      <c r="BB86" s="170">
        <f t="shared" si="96"/>
        <v>1577.1214625883758</v>
      </c>
      <c r="BC86" s="170">
        <f t="shared" si="97"/>
        <v>1577.1166075396829</v>
      </c>
      <c r="BD86" s="170">
        <f t="shared" si="97"/>
        <v>1619.7160709267855</v>
      </c>
      <c r="BE86" s="170">
        <f t="shared" si="97"/>
        <v>1662.3363623489533</v>
      </c>
      <c r="BF86" s="170">
        <f t="shared" si="97"/>
        <v>1662.3463231630715</v>
      </c>
      <c r="BG86" s="170">
        <f t="shared" si="97"/>
        <v>1704.9789784189995</v>
      </c>
      <c r="BH86" s="124"/>
      <c r="BI86" s="124">
        <f t="shared" si="99"/>
        <v>855.67019999999991</v>
      </c>
      <c r="BJ86" s="128">
        <f t="shared" si="105"/>
        <v>4.7333999999998921</v>
      </c>
      <c r="BK86" s="128">
        <f t="shared" si="106"/>
        <v>-50.959999999999923</v>
      </c>
      <c r="BL86" s="128">
        <f t="shared" si="100"/>
        <v>121.74900000000002</v>
      </c>
      <c r="BM86" s="179">
        <f t="shared" ref="BM86:BU87" si="109">W86/31</f>
        <v>20.674967741935482</v>
      </c>
      <c r="BN86" s="179">
        <f t="shared" si="109"/>
        <v>24.006322580645161</v>
      </c>
      <c r="BO86" s="179">
        <f t="shared" si="109"/>
        <v>26.825483870967744</v>
      </c>
      <c r="BP86" s="179">
        <f t="shared" si="109"/>
        <v>26.562387096774192</v>
      </c>
      <c r="BQ86" s="179">
        <f t="shared" si="109"/>
        <v>27.30583870967742</v>
      </c>
      <c r="BR86" s="179">
        <f t="shared" si="109"/>
        <v>29.010677419354838</v>
      </c>
      <c r="BS86" s="179">
        <f t="shared" si="109"/>
        <v>29.179903225806452</v>
      </c>
      <c r="BT86" s="179">
        <f t="shared" si="109"/>
        <v>22.732129032258065</v>
      </c>
      <c r="BU86" s="179">
        <f t="shared" si="109"/>
        <v>26.659516129032259</v>
      </c>
      <c r="BV86" s="180">
        <f t="shared" si="102"/>
        <v>0.17276811561297345</v>
      </c>
      <c r="BW86" s="124" t="s">
        <v>132</v>
      </c>
      <c r="BX86" s="179">
        <f t="shared" si="103"/>
        <v>26.958187096774196</v>
      </c>
      <c r="BY86" s="179">
        <f t="shared" si="104"/>
        <v>-0.29867096774193769</v>
      </c>
    </row>
    <row r="87" spans="1:77">
      <c r="A87" s="112" t="s">
        <v>107</v>
      </c>
      <c r="B87" s="128">
        <v>193.14</v>
      </c>
      <c r="C87" s="128">
        <v>244.88900000000001</v>
      </c>
      <c r="D87" s="128">
        <v>256.404</v>
      </c>
      <c r="E87" s="128">
        <v>192.18100000000001</v>
      </c>
      <c r="F87" s="128">
        <v>289.04700000000003</v>
      </c>
      <c r="G87" s="128">
        <v>284.21499999999997</v>
      </c>
      <c r="H87" s="128">
        <v>273.36500000000001</v>
      </c>
      <c r="I87" s="128">
        <v>290.238</v>
      </c>
      <c r="J87" s="128">
        <v>213.233</v>
      </c>
      <c r="K87" s="128">
        <v>145.732</v>
      </c>
      <c r="L87" s="128">
        <v>300.21600000000001</v>
      </c>
      <c r="M87" s="128">
        <v>246.56</v>
      </c>
      <c r="N87" s="128">
        <v>290.83600000000001</v>
      </c>
      <c r="O87" s="128">
        <v>303.37</v>
      </c>
      <c r="P87" s="128">
        <v>354.29599999999999</v>
      </c>
      <c r="Q87" s="128">
        <v>360.02</v>
      </c>
      <c r="R87" s="128">
        <v>407.37</v>
      </c>
      <c r="S87" s="128">
        <v>508.42</v>
      </c>
      <c r="T87" s="128">
        <v>636.66899999999998</v>
      </c>
      <c r="U87" s="128">
        <v>560.83500000000004</v>
      </c>
      <c r="V87" s="128">
        <v>597.11</v>
      </c>
      <c r="W87" s="128">
        <v>652.07299999999998</v>
      </c>
      <c r="X87" s="128">
        <v>683.82299999999998</v>
      </c>
      <c r="Y87" s="128">
        <v>798.37300000000005</v>
      </c>
      <c r="Z87" s="128">
        <v>760.22900000000004</v>
      </c>
      <c r="AA87" s="128">
        <v>829.64</v>
      </c>
      <c r="AB87" s="128">
        <v>854.68600000000004</v>
      </c>
      <c r="AC87" s="178">
        <v>915.553</v>
      </c>
      <c r="AD87" s="178">
        <v>651.28200000000004</v>
      </c>
      <c r="AE87" s="178">
        <v>875.31500000000005</v>
      </c>
      <c r="AF87" s="178">
        <v>936.59299999999996</v>
      </c>
      <c r="AG87" s="124">
        <v>1010.532</v>
      </c>
      <c r="AH87" s="170">
        <f t="shared" ref="AH87:AH92" si="110">(SUM(AB87:AF87)/SUM(AB$94:AF$94))*AH$94</f>
        <v>992.802996244665</v>
      </c>
      <c r="AI87" s="170">
        <f t="shared" ref="AI87:AK92" si="111">(SUM(AC87:AG87)/SUM(AC$94:AG$94))*AI$94</f>
        <v>1019.2917736127373</v>
      </c>
      <c r="AJ87" s="170">
        <f t="shared" si="111"/>
        <v>1053.4325440349708</v>
      </c>
      <c r="AK87" s="170">
        <f t="shared" si="111"/>
        <v>1092.055890998678</v>
      </c>
      <c r="AL87" s="170">
        <f t="shared" si="95"/>
        <v>1104.8036680588368</v>
      </c>
      <c r="AM87" s="170">
        <f t="shared" si="96"/>
        <v>1128.1305842636973</v>
      </c>
      <c r="AN87" s="170">
        <f t="shared" si="96"/>
        <v>1124.6230010739678</v>
      </c>
      <c r="AO87" s="170">
        <f t="shared" si="96"/>
        <v>1126.2947497297355</v>
      </c>
      <c r="AP87" s="170">
        <f t="shared" si="96"/>
        <v>1147.3531551167109</v>
      </c>
      <c r="AQ87" s="170">
        <f t="shared" si="96"/>
        <v>1191.7971071412032</v>
      </c>
      <c r="AR87" s="170">
        <f t="shared" si="96"/>
        <v>1232.4901855777018</v>
      </c>
      <c r="AS87" s="170">
        <f t="shared" si="96"/>
        <v>1275.434631373676</v>
      </c>
      <c r="AT87" s="170">
        <f t="shared" si="96"/>
        <v>1317.5131690351743</v>
      </c>
      <c r="AU87" s="170">
        <f t="shared" si="96"/>
        <v>1381.7403518898104</v>
      </c>
      <c r="AV87" s="170">
        <f t="shared" si="96"/>
        <v>1402.9752564970165</v>
      </c>
      <c r="AW87" s="170">
        <f t="shared" si="96"/>
        <v>1424.3566605188603</v>
      </c>
      <c r="AX87" s="170">
        <f t="shared" si="96"/>
        <v>1445.3068952327646</v>
      </c>
      <c r="AY87" s="170">
        <f t="shared" si="96"/>
        <v>1466.6855774459473</v>
      </c>
      <c r="AZ87" s="170">
        <f t="shared" si="96"/>
        <v>1530.4153902088449</v>
      </c>
      <c r="BA87" s="170">
        <f t="shared" si="96"/>
        <v>1530.4974966987365</v>
      </c>
      <c r="BB87" s="170">
        <f t="shared" si="96"/>
        <v>1572.9846307393393</v>
      </c>
      <c r="BC87" s="170">
        <f t="shared" si="97"/>
        <v>1572.9810042752338</v>
      </c>
      <c r="BD87" s="170">
        <f t="shared" si="97"/>
        <v>1615.4581387739381</v>
      </c>
      <c r="BE87" s="170">
        <f t="shared" si="97"/>
        <v>1657.9999993094511</v>
      </c>
      <c r="BF87" s="170">
        <f t="shared" si="97"/>
        <v>1657.9952704736281</v>
      </c>
      <c r="BG87" s="170">
        <f t="shared" si="97"/>
        <v>1700.5179186730909</v>
      </c>
      <c r="BH87" s="124"/>
      <c r="BI87" s="124">
        <f t="shared" si="99"/>
        <v>846.68579999999997</v>
      </c>
      <c r="BJ87" s="128">
        <f t="shared" si="105"/>
        <v>-33.425799999999981</v>
      </c>
      <c r="BK87" s="128">
        <f t="shared" si="106"/>
        <v>48.870000000000005</v>
      </c>
      <c r="BL87" s="128">
        <f t="shared" si="100"/>
        <v>224.03300000000002</v>
      </c>
      <c r="BM87" s="179">
        <f t="shared" si="109"/>
        <v>21.034612903225806</v>
      </c>
      <c r="BN87" s="179">
        <f t="shared" si="109"/>
        <v>22.058806451612902</v>
      </c>
      <c r="BO87" s="179">
        <f t="shared" si="109"/>
        <v>25.753967741935487</v>
      </c>
      <c r="BP87" s="179">
        <f t="shared" si="109"/>
        <v>24.523516129032259</v>
      </c>
      <c r="BQ87" s="179">
        <f t="shared" si="109"/>
        <v>26.76258064516129</v>
      </c>
      <c r="BR87" s="179">
        <f t="shared" si="109"/>
        <v>27.57051612903226</v>
      </c>
      <c r="BS87" s="179">
        <f t="shared" si="109"/>
        <v>29.533967741935484</v>
      </c>
      <c r="BT87" s="179">
        <f t="shared" si="109"/>
        <v>21.009096774193548</v>
      </c>
      <c r="BU87" s="179">
        <f t="shared" si="109"/>
        <v>28.235967741935486</v>
      </c>
      <c r="BV87" s="180">
        <f t="shared" si="102"/>
        <v>0.34398770425100045</v>
      </c>
      <c r="BW87" s="124" t="s">
        <v>133</v>
      </c>
      <c r="BX87" s="179">
        <f t="shared" si="103"/>
        <v>25.87993548387097</v>
      </c>
      <c r="BY87" s="179">
        <f t="shared" si="104"/>
        <v>2.3560322580645163</v>
      </c>
    </row>
    <row r="88" spans="1:77">
      <c r="A88" s="112" t="s">
        <v>108</v>
      </c>
      <c r="B88" s="128">
        <v>167.10900000000001</v>
      </c>
      <c r="C88" s="128">
        <v>220.42099999999999</v>
      </c>
      <c r="D88" s="128">
        <v>232.102</v>
      </c>
      <c r="E88" s="128">
        <v>208.14099999999999</v>
      </c>
      <c r="F88" s="128">
        <v>281.12799999999999</v>
      </c>
      <c r="G88" s="128">
        <v>238.51300000000001</v>
      </c>
      <c r="H88" s="128">
        <v>231.91399999999999</v>
      </c>
      <c r="I88" s="128">
        <v>244.68600000000001</v>
      </c>
      <c r="J88" s="128">
        <v>182.328</v>
      </c>
      <c r="K88" s="128">
        <v>185.91399999999999</v>
      </c>
      <c r="L88" s="128">
        <v>267.18099999999998</v>
      </c>
      <c r="M88" s="128">
        <v>247.34299999999999</v>
      </c>
      <c r="N88" s="128">
        <v>282.81400000000002</v>
      </c>
      <c r="O88" s="128">
        <v>257.99700000000001</v>
      </c>
      <c r="P88" s="128">
        <v>340.27100000000002</v>
      </c>
      <c r="Q88" s="128">
        <v>345.91699999999997</v>
      </c>
      <c r="R88" s="128">
        <v>387.55500000000001</v>
      </c>
      <c r="S88" s="128">
        <v>489.87099999999998</v>
      </c>
      <c r="T88" s="128">
        <v>591.72799999999995</v>
      </c>
      <c r="U88" s="128">
        <v>527.91399999999999</v>
      </c>
      <c r="V88" s="128">
        <v>537.72400000000005</v>
      </c>
      <c r="W88" s="128">
        <v>557.27</v>
      </c>
      <c r="X88" s="128">
        <v>710.27</v>
      </c>
      <c r="Y88" s="128">
        <v>752.20500000000004</v>
      </c>
      <c r="Z88" s="128">
        <v>675.94399999999996</v>
      </c>
      <c r="AA88" s="128">
        <v>635.52599999999995</v>
      </c>
      <c r="AB88" s="128">
        <v>812.63300000000004</v>
      </c>
      <c r="AC88" s="178">
        <v>797.43799999999999</v>
      </c>
      <c r="AD88" s="178">
        <v>629.15300000000002</v>
      </c>
      <c r="AE88" s="178">
        <v>812.00099999999998</v>
      </c>
      <c r="AF88" s="178">
        <v>897.79</v>
      </c>
      <c r="AG88" s="124">
        <v>882.61</v>
      </c>
      <c r="AH88" s="170">
        <f t="shared" si="110"/>
        <v>926.10362054380175</v>
      </c>
      <c r="AI88" s="170">
        <f t="shared" si="111"/>
        <v>933.30344619906521</v>
      </c>
      <c r="AJ88" s="170">
        <f t="shared" si="111"/>
        <v>978.22748617080686</v>
      </c>
      <c r="AK88" s="170">
        <f t="shared" si="111"/>
        <v>1005.6031151525631</v>
      </c>
      <c r="AL88" s="170">
        <f t="shared" si="95"/>
        <v>1017.82872495294</v>
      </c>
      <c r="AM88" s="170">
        <f t="shared" si="96"/>
        <v>1031.5894827327452</v>
      </c>
      <c r="AN88" s="170">
        <f t="shared" si="96"/>
        <v>1038.8569307661949</v>
      </c>
      <c r="AO88" s="170">
        <f t="shared" si="96"/>
        <v>1036.327832779647</v>
      </c>
      <c r="AP88" s="170">
        <f t="shared" si="96"/>
        <v>1057.5046716133727</v>
      </c>
      <c r="AQ88" s="170">
        <f t="shared" si="96"/>
        <v>1096.5325986164466</v>
      </c>
      <c r="AR88" s="170">
        <f t="shared" si="96"/>
        <v>1134.1971444717137</v>
      </c>
      <c r="AS88" s="170">
        <f t="shared" si="96"/>
        <v>1173.4152081431391</v>
      </c>
      <c r="AT88" s="170">
        <f t="shared" si="96"/>
        <v>1213.6203979975812</v>
      </c>
      <c r="AU88" s="170">
        <f t="shared" si="96"/>
        <v>1271.7741445394336</v>
      </c>
      <c r="AV88" s="170">
        <f t="shared" si="96"/>
        <v>1291.6131771572025</v>
      </c>
      <c r="AW88" s="170">
        <f t="shared" si="96"/>
        <v>1310.9606182142095</v>
      </c>
      <c r="AX88" s="170">
        <f t="shared" si="96"/>
        <v>1330.3992441061635</v>
      </c>
      <c r="AY88" s="170">
        <f t="shared" si="96"/>
        <v>1350.1108271173689</v>
      </c>
      <c r="AZ88" s="170">
        <f t="shared" si="96"/>
        <v>1408.909957027593</v>
      </c>
      <c r="BA88" s="170">
        <f t="shared" si="96"/>
        <v>1408.8053038855976</v>
      </c>
      <c r="BB88" s="170">
        <f t="shared" si="96"/>
        <v>1447.9752717779756</v>
      </c>
      <c r="BC88" s="170">
        <f t="shared" si="97"/>
        <v>1447.9303457642789</v>
      </c>
      <c r="BD88" s="170">
        <f t="shared" si="97"/>
        <v>1487.0739321056819</v>
      </c>
      <c r="BE88" s="170">
        <f t="shared" si="97"/>
        <v>1526.2356593758436</v>
      </c>
      <c r="BF88" s="170">
        <f t="shared" si="97"/>
        <v>1526.2342261515432</v>
      </c>
      <c r="BG88" s="170">
        <f t="shared" si="97"/>
        <v>1565.35198137099</v>
      </c>
      <c r="BH88" s="124"/>
      <c r="BI88" s="124">
        <f t="shared" si="99"/>
        <v>789.80300000000011</v>
      </c>
      <c r="BJ88" s="128">
        <f t="shared" si="105"/>
        <v>-92.139199999999988</v>
      </c>
      <c r="BK88" s="128">
        <f t="shared" si="106"/>
        <v>-63.314000000000078</v>
      </c>
      <c r="BL88" s="128">
        <f t="shared" si="100"/>
        <v>182.84799999999996</v>
      </c>
      <c r="BM88" s="179">
        <f>W88/28</f>
        <v>19.9025</v>
      </c>
      <c r="BN88" s="179">
        <f>X88/29</f>
        <v>24.492068965517241</v>
      </c>
      <c r="BO88" s="179">
        <f>Y88/28</f>
        <v>26.864464285714288</v>
      </c>
      <c r="BP88" s="179">
        <f>Z88/28</f>
        <v>24.14085714285714</v>
      </c>
      <c r="BQ88" s="179">
        <f>AA88/28</f>
        <v>22.69735714285714</v>
      </c>
      <c r="BR88" s="179">
        <f>AB88/29</f>
        <v>28.021827586206896</v>
      </c>
      <c r="BS88" s="179">
        <f>AC88/28</f>
        <v>28.479928571428569</v>
      </c>
      <c r="BT88" s="179">
        <f>AD88/28</f>
        <v>22.469750000000001</v>
      </c>
      <c r="BU88" s="179">
        <f>AE88/28</f>
        <v>29.000035714285712</v>
      </c>
      <c r="BV88" s="180">
        <f t="shared" si="102"/>
        <v>0.29062565067638535</v>
      </c>
      <c r="BW88" s="124" t="s">
        <v>134</v>
      </c>
      <c r="BX88" s="179">
        <f t="shared" si="103"/>
        <v>25.161944088669948</v>
      </c>
      <c r="BY88" s="179">
        <f t="shared" si="104"/>
        <v>3.838091625615764</v>
      </c>
    </row>
    <row r="89" spans="1:77">
      <c r="A89" s="112" t="s">
        <v>109</v>
      </c>
      <c r="B89" s="128">
        <v>189.976</v>
      </c>
      <c r="C89" s="128">
        <v>228.2</v>
      </c>
      <c r="D89" s="128">
        <v>244.715</v>
      </c>
      <c r="E89" s="128">
        <v>234.16</v>
      </c>
      <c r="F89" s="128">
        <v>299.17500000000001</v>
      </c>
      <c r="G89" s="128">
        <v>268.798</v>
      </c>
      <c r="H89" s="128">
        <v>301.70499999999998</v>
      </c>
      <c r="I89" s="128">
        <v>278.97500000000002</v>
      </c>
      <c r="J89" s="128">
        <v>184.346</v>
      </c>
      <c r="K89" s="128">
        <v>192.041</v>
      </c>
      <c r="L89" s="128">
        <v>325.24700000000001</v>
      </c>
      <c r="M89" s="128">
        <v>274.91300000000001</v>
      </c>
      <c r="N89" s="128">
        <v>298.90800000000002</v>
      </c>
      <c r="O89" s="128">
        <v>283.75400000000002</v>
      </c>
      <c r="P89" s="128">
        <v>374.28300000000002</v>
      </c>
      <c r="Q89" s="128">
        <v>386.36799999999999</v>
      </c>
      <c r="R89" s="128">
        <v>470.11</v>
      </c>
      <c r="S89" s="128">
        <v>581.08600000000001</v>
      </c>
      <c r="T89" s="128">
        <v>667.84699999999998</v>
      </c>
      <c r="U89" s="128">
        <v>593.00099999999998</v>
      </c>
      <c r="V89" s="128">
        <v>618.15</v>
      </c>
      <c r="W89" s="128">
        <v>669.59299999999996</v>
      </c>
      <c r="X89" s="128">
        <v>751.25800000000004</v>
      </c>
      <c r="Y89" s="128">
        <v>821.99</v>
      </c>
      <c r="Z89" s="128">
        <v>820.71199999999999</v>
      </c>
      <c r="AA89" s="128">
        <v>722.43299999999999</v>
      </c>
      <c r="AB89" s="128">
        <v>881.38400000000001</v>
      </c>
      <c r="AC89" s="178">
        <v>957.952</v>
      </c>
      <c r="AD89" s="178">
        <v>739.87900000000002</v>
      </c>
      <c r="AE89" s="178">
        <v>922.94399999999996</v>
      </c>
      <c r="AF89" s="178">
        <v>961.35500000000002</v>
      </c>
      <c r="AG89" s="124">
        <v>1024.5319999999999</v>
      </c>
      <c r="AH89" s="170">
        <f t="shared" si="110"/>
        <v>1046.7614014502217</v>
      </c>
      <c r="AI89" s="170">
        <f t="shared" si="111"/>
        <v>1069.7740926267779</v>
      </c>
      <c r="AJ89" s="170">
        <f t="shared" si="111"/>
        <v>1107.4296881875566</v>
      </c>
      <c r="AK89" s="170">
        <f t="shared" si="111"/>
        <v>1135.1621915103183</v>
      </c>
      <c r="AL89" s="170">
        <f t="shared" si="95"/>
        <v>1148.2671130128181</v>
      </c>
      <c r="AM89" s="170">
        <f t="shared" si="96"/>
        <v>1175.1810000414678</v>
      </c>
      <c r="AN89" s="170">
        <f t="shared" si="96"/>
        <v>1176.9834991925311</v>
      </c>
      <c r="AO89" s="170">
        <f t="shared" si="96"/>
        <v>1175.9769548231645</v>
      </c>
      <c r="AP89" s="170">
        <f t="shared" si="96"/>
        <v>1197.3871373166539</v>
      </c>
      <c r="AQ89" s="170">
        <f t="shared" si="96"/>
        <v>1242.1677957270867</v>
      </c>
      <c r="AR89" s="170">
        <f t="shared" si="96"/>
        <v>1285.5854749223579</v>
      </c>
      <c r="AS89" s="170">
        <f t="shared" si="96"/>
        <v>1331.0846960076367</v>
      </c>
      <c r="AT89" s="170">
        <f t="shared" si="96"/>
        <v>1375.3366913973402</v>
      </c>
      <c r="AU89" s="170">
        <f t="shared" si="96"/>
        <v>1441.6125758782864</v>
      </c>
      <c r="AV89" s="170">
        <f t="shared" si="96"/>
        <v>1463.7347534292794</v>
      </c>
      <c r="AW89" s="170">
        <f t="shared" si="96"/>
        <v>1485.9725736660846</v>
      </c>
      <c r="AX89" s="170">
        <f t="shared" si="96"/>
        <v>1508.1031673028078</v>
      </c>
      <c r="AY89" s="170">
        <f t="shared" si="96"/>
        <v>1530.4504657378918</v>
      </c>
      <c r="AZ89" s="170">
        <f t="shared" si="96"/>
        <v>1596.898484269858</v>
      </c>
      <c r="BA89" s="170">
        <f t="shared" si="96"/>
        <v>1596.8683420687557</v>
      </c>
      <c r="BB89" s="170">
        <f t="shared" si="96"/>
        <v>1641.2333300761354</v>
      </c>
      <c r="BC89" s="170">
        <f t="shared" si="97"/>
        <v>1641.2462196705733</v>
      </c>
      <c r="BD89" s="170">
        <f t="shared" si="97"/>
        <v>1685.6058816862371</v>
      </c>
      <c r="BE89" s="170">
        <f t="shared" si="97"/>
        <v>1729.9788190088941</v>
      </c>
      <c r="BF89" s="170">
        <f t="shared" si="97"/>
        <v>1729.9578155059282</v>
      </c>
      <c r="BG89" s="170">
        <f t="shared" si="97"/>
        <v>1774.3171320878282</v>
      </c>
      <c r="BH89" s="124"/>
      <c r="BI89" s="124">
        <f t="shared" si="99"/>
        <v>892.70280000000002</v>
      </c>
      <c r="BJ89" s="128">
        <f t="shared" si="105"/>
        <v>114.33319999999985</v>
      </c>
      <c r="BK89" s="128">
        <f t="shared" si="106"/>
        <v>110.94299999999998</v>
      </c>
      <c r="BL89" s="128">
        <f t="shared" si="100"/>
        <v>183.06499999999994</v>
      </c>
      <c r="BM89" s="179">
        <f t="shared" ref="BM89:BU89" si="112">W89/31</f>
        <v>21.599774193548384</v>
      </c>
      <c r="BN89" s="179">
        <f t="shared" si="112"/>
        <v>24.234129032258064</v>
      </c>
      <c r="BO89" s="179">
        <f t="shared" si="112"/>
        <v>26.515806451612903</v>
      </c>
      <c r="BP89" s="179">
        <f t="shared" si="112"/>
        <v>26.474580645161289</v>
      </c>
      <c r="BQ89" s="179">
        <f t="shared" si="112"/>
        <v>23.304290322580645</v>
      </c>
      <c r="BR89" s="179">
        <f t="shared" si="112"/>
        <v>28.431741935483871</v>
      </c>
      <c r="BS89" s="179">
        <f t="shared" si="112"/>
        <v>30.90167741935484</v>
      </c>
      <c r="BT89" s="179">
        <f t="shared" si="112"/>
        <v>23.867064516129034</v>
      </c>
      <c r="BU89" s="179">
        <f t="shared" si="112"/>
        <v>29.772387096774192</v>
      </c>
      <c r="BV89" s="180">
        <f t="shared" si="102"/>
        <v>0.24742559256310814</v>
      </c>
      <c r="BW89" s="124" t="s">
        <v>135</v>
      </c>
      <c r="BX89" s="179">
        <f t="shared" si="103"/>
        <v>26.595870967741938</v>
      </c>
      <c r="BY89" s="179">
        <f t="shared" si="104"/>
        <v>3.1765161290322546</v>
      </c>
    </row>
    <row r="90" spans="1:77">
      <c r="A90" s="112" t="s">
        <v>110</v>
      </c>
      <c r="B90" s="128">
        <v>192.00800000000001</v>
      </c>
      <c r="C90" s="128">
        <v>215.37799999999999</v>
      </c>
      <c r="D90" s="128">
        <v>244.63399999999999</v>
      </c>
      <c r="E90" s="128">
        <v>203.297</v>
      </c>
      <c r="F90" s="128">
        <v>297.07600000000002</v>
      </c>
      <c r="G90" s="128">
        <v>216.02699999999999</v>
      </c>
      <c r="H90" s="128">
        <v>205.655</v>
      </c>
      <c r="I90" s="128">
        <v>221.86099999999999</v>
      </c>
      <c r="J90" s="128">
        <v>166.053</v>
      </c>
      <c r="K90" s="128">
        <v>188.322</v>
      </c>
      <c r="L90" s="128">
        <v>307.56700000000001</v>
      </c>
      <c r="M90" s="128">
        <v>249.97</v>
      </c>
      <c r="N90" s="128">
        <v>293.78300000000002</v>
      </c>
      <c r="O90" s="128">
        <v>294.02100000000002</v>
      </c>
      <c r="P90" s="128">
        <v>323.25</v>
      </c>
      <c r="Q90" s="128">
        <v>352.89600000000002</v>
      </c>
      <c r="R90" s="128">
        <v>437.30200000000002</v>
      </c>
      <c r="S90" s="128">
        <v>544.16999999999996</v>
      </c>
      <c r="T90" s="128">
        <v>614.01499999999999</v>
      </c>
      <c r="U90" s="128">
        <v>577.81100000000004</v>
      </c>
      <c r="V90" s="128">
        <v>580.60599999999999</v>
      </c>
      <c r="W90" s="128">
        <v>598.90700000000004</v>
      </c>
      <c r="X90" s="128">
        <v>613.24900000000002</v>
      </c>
      <c r="Y90" s="128">
        <v>747.52800000000002</v>
      </c>
      <c r="Z90" s="128">
        <v>788.61199999999997</v>
      </c>
      <c r="AA90" s="128">
        <v>808.94500000000005</v>
      </c>
      <c r="AB90" s="128">
        <v>845.45899999999995</v>
      </c>
      <c r="AC90" s="178">
        <v>901.91099999999994</v>
      </c>
      <c r="AD90" s="178">
        <v>706.76199999999994</v>
      </c>
      <c r="AE90" s="178">
        <v>886.48900000000003</v>
      </c>
      <c r="AF90" s="178">
        <v>957.63900000000001</v>
      </c>
      <c r="AG90" s="124">
        <v>919.34500000000003</v>
      </c>
      <c r="AH90" s="170">
        <f t="shared" si="110"/>
        <v>1008.006844248148</v>
      </c>
      <c r="AI90" s="170">
        <f t="shared" si="111"/>
        <v>1015.3140212982405</v>
      </c>
      <c r="AJ90" s="170">
        <f t="shared" si="111"/>
        <v>1056.1959695191576</v>
      </c>
      <c r="AK90" s="170">
        <f t="shared" si="111"/>
        <v>1081.2718676590373</v>
      </c>
      <c r="AL90" s="170">
        <f t="shared" si="95"/>
        <v>1092.4277129975064</v>
      </c>
      <c r="AM90" s="170">
        <f t="shared" si="96"/>
        <v>1108.9253963937517</v>
      </c>
      <c r="AN90" s="170">
        <f t="shared" si="96"/>
        <v>1122.6631856180272</v>
      </c>
      <c r="AO90" s="170">
        <f t="shared" si="96"/>
        <v>1117.2013909330226</v>
      </c>
      <c r="AP90" s="170">
        <f t="shared" si="96"/>
        <v>1138.6878113441078</v>
      </c>
      <c r="AQ90" s="170">
        <f t="shared" si="96"/>
        <v>1180.3794465712801</v>
      </c>
      <c r="AR90" s="170">
        <f t="shared" si="96"/>
        <v>1221.26233525514</v>
      </c>
      <c r="AS90" s="170">
        <f t="shared" si="96"/>
        <v>1264.206073797812</v>
      </c>
      <c r="AT90" s="170">
        <f t="shared" si="96"/>
        <v>1307.9271478932037</v>
      </c>
      <c r="AU90" s="170">
        <f t="shared" si="96"/>
        <v>1369.7968283401726</v>
      </c>
      <c r="AV90" s="170">
        <f t="shared" si="96"/>
        <v>1391.112226830558</v>
      </c>
      <c r="AW90" s="170">
        <f t="shared" si="96"/>
        <v>1412.0242947988695</v>
      </c>
      <c r="AX90" s="170">
        <f t="shared" si="96"/>
        <v>1433.0955421991907</v>
      </c>
      <c r="AY90" s="170">
        <f t="shared" si="96"/>
        <v>1454.4049795143203</v>
      </c>
      <c r="AZ90" s="170">
        <f t="shared" si="96"/>
        <v>1517.697667330682</v>
      </c>
      <c r="BA90" s="170">
        <f t="shared" si="96"/>
        <v>1517.4663843617434</v>
      </c>
      <c r="BB90" s="170">
        <f t="shared" si="96"/>
        <v>1559.6981537714851</v>
      </c>
      <c r="BC90" s="170">
        <f t="shared" si="97"/>
        <v>1559.6752191010219</v>
      </c>
      <c r="BD90" s="170">
        <f t="shared" si="97"/>
        <v>1601.8579359591101</v>
      </c>
      <c r="BE90" s="170">
        <f t="shared" si="97"/>
        <v>1644.0374169478716</v>
      </c>
      <c r="BF90" s="170">
        <f t="shared" si="97"/>
        <v>1644.0185818502048</v>
      </c>
      <c r="BG90" s="170">
        <f t="shared" si="97"/>
        <v>1686.1465476237929</v>
      </c>
      <c r="BH90" s="124"/>
      <c r="BI90" s="124">
        <f t="shared" si="99"/>
        <v>859.65199999999982</v>
      </c>
      <c r="BJ90" s="124">
        <f t="shared" si="105"/>
        <v>-14.134199999999874</v>
      </c>
      <c r="BK90" s="124">
        <f t="shared" si="106"/>
        <v>-36.454999999999927</v>
      </c>
      <c r="BL90" s="124">
        <f t="shared" si="100"/>
        <v>179.72700000000009</v>
      </c>
      <c r="BM90" s="179">
        <f t="shared" ref="BM90:BU90" si="113">W90/30</f>
        <v>19.963566666666669</v>
      </c>
      <c r="BN90" s="179">
        <f t="shared" si="113"/>
        <v>20.441633333333336</v>
      </c>
      <c r="BO90" s="179">
        <f t="shared" si="113"/>
        <v>24.9176</v>
      </c>
      <c r="BP90" s="179">
        <f t="shared" si="113"/>
        <v>26.287066666666664</v>
      </c>
      <c r="BQ90" s="179">
        <f t="shared" si="113"/>
        <v>26.964833333333335</v>
      </c>
      <c r="BR90" s="179">
        <f t="shared" si="113"/>
        <v>28.181966666666664</v>
      </c>
      <c r="BS90" s="179">
        <f t="shared" si="113"/>
        <v>30.063699999999997</v>
      </c>
      <c r="BT90" s="179">
        <f t="shared" si="113"/>
        <v>23.558733333333333</v>
      </c>
      <c r="BU90" s="181">
        <f t="shared" si="113"/>
        <v>29.549633333333336</v>
      </c>
      <c r="BV90" s="182">
        <f t="shared" si="102"/>
        <v>0.25429635435974229</v>
      </c>
      <c r="BW90" s="124" t="s">
        <v>136</v>
      </c>
      <c r="BX90" s="179">
        <f t="shared" si="103"/>
        <v>27.01126</v>
      </c>
      <c r="BY90" s="179">
        <f t="shared" si="104"/>
        <v>2.538373333333336</v>
      </c>
    </row>
    <row r="91" spans="1:77">
      <c r="A91" s="112" t="s">
        <v>111</v>
      </c>
      <c r="B91" s="128">
        <v>185.89500000000001</v>
      </c>
      <c r="C91" s="128">
        <v>189.19300000000001</v>
      </c>
      <c r="D91" s="128">
        <v>204.68299999999999</v>
      </c>
      <c r="E91" s="128">
        <v>238.26599999999999</v>
      </c>
      <c r="F91" s="128">
        <v>254.98400000000001</v>
      </c>
      <c r="G91" s="128">
        <v>224.357</v>
      </c>
      <c r="H91" s="128">
        <v>265.54000000000002</v>
      </c>
      <c r="I91" s="128">
        <v>168.19399999999999</v>
      </c>
      <c r="J91" s="128">
        <v>161.21299999999999</v>
      </c>
      <c r="K91" s="128">
        <v>181.15100000000001</v>
      </c>
      <c r="L91" s="128">
        <v>288</v>
      </c>
      <c r="M91" s="128">
        <v>221.36199999999999</v>
      </c>
      <c r="N91" s="128">
        <v>252.29400000000001</v>
      </c>
      <c r="O91" s="128">
        <v>296.69499999999999</v>
      </c>
      <c r="P91" s="128">
        <v>334.42200000000003</v>
      </c>
      <c r="Q91" s="128">
        <v>320.20100000000002</v>
      </c>
      <c r="R91" s="128">
        <v>432.36399999999998</v>
      </c>
      <c r="S91" s="128">
        <v>505.238</v>
      </c>
      <c r="T91" s="128">
        <v>523.548</v>
      </c>
      <c r="U91" s="128">
        <v>445.06299999999999</v>
      </c>
      <c r="V91" s="128">
        <v>577.17600000000004</v>
      </c>
      <c r="W91" s="128">
        <v>571.46600000000001</v>
      </c>
      <c r="X91" s="128">
        <v>707.32500000000005</v>
      </c>
      <c r="Y91" s="128">
        <v>703.35199999999998</v>
      </c>
      <c r="Z91" s="128">
        <v>765.21600000000001</v>
      </c>
      <c r="AA91" s="128">
        <v>815.50900000000001</v>
      </c>
      <c r="AB91" s="178">
        <v>855.00800000000004</v>
      </c>
      <c r="AC91" s="178">
        <v>820.25</v>
      </c>
      <c r="AD91" s="178">
        <v>591.78</v>
      </c>
      <c r="AE91" s="178">
        <v>769.94200000000001</v>
      </c>
      <c r="AF91" s="178">
        <v>920.43200000000002</v>
      </c>
      <c r="AG91" s="170">
        <f t="shared" ref="AG91:AG92" si="114">(SUM(AA91:AE91)/SUM(AA$94:AE$94))*AG$94</f>
        <v>931.93991867288162</v>
      </c>
      <c r="AH91" s="170">
        <f t="shared" si="110"/>
        <v>928.07284378091447</v>
      </c>
      <c r="AI91" s="170">
        <f t="shared" si="111"/>
        <v>936.86851888474575</v>
      </c>
      <c r="AJ91" s="170">
        <f t="shared" si="111"/>
        <v>976.93246406490732</v>
      </c>
      <c r="AK91" s="170">
        <f t="shared" si="111"/>
        <v>1013.6101605791581</v>
      </c>
      <c r="AL91" s="170">
        <f t="shared" si="95"/>
        <v>1034.6259013253145</v>
      </c>
      <c r="AM91" s="170">
        <f t="shared" si="96"/>
        <v>1045.0307537770932</v>
      </c>
      <c r="AN91" s="170">
        <f t="shared" si="96"/>
        <v>1045.0638068453916</v>
      </c>
      <c r="AO91" s="170">
        <f t="shared" si="96"/>
        <v>1044.7818634939158</v>
      </c>
      <c r="AP91" s="170">
        <f t="shared" si="96"/>
        <v>1066.5027284786127</v>
      </c>
      <c r="AQ91" s="170">
        <f t="shared" si="96"/>
        <v>1107.8408367067514</v>
      </c>
      <c r="AR91" s="170">
        <f t="shared" si="96"/>
        <v>1145.9935589712418</v>
      </c>
      <c r="AS91" s="170">
        <f t="shared" si="96"/>
        <v>1184.212637018981</v>
      </c>
      <c r="AT91" s="170">
        <f t="shared" si="96"/>
        <v>1224.2019461998052</v>
      </c>
      <c r="AU91" s="170">
        <f t="shared" si="96"/>
        <v>1283.653222788319</v>
      </c>
      <c r="AV91" s="170">
        <f t="shared" si="96"/>
        <v>1303.7848713337098</v>
      </c>
      <c r="AW91" s="170">
        <f t="shared" si="96"/>
        <v>1323.5064701425304</v>
      </c>
      <c r="AX91" s="170">
        <f t="shared" si="96"/>
        <v>1342.9117172643726</v>
      </c>
      <c r="AY91" s="170">
        <f t="shared" si="96"/>
        <v>1362.6118161760962</v>
      </c>
      <c r="AZ91" s="170">
        <f t="shared" si="96"/>
        <v>1422.0127816965521</v>
      </c>
      <c r="BA91" s="170">
        <f t="shared" si="96"/>
        <v>1422.0468747306327</v>
      </c>
      <c r="BB91" s="170">
        <f t="shared" si="96"/>
        <v>1461.5708964601793</v>
      </c>
      <c r="BC91" s="170">
        <f t="shared" si="97"/>
        <v>1461.5190656343493</v>
      </c>
      <c r="BD91" s="170">
        <f t="shared" si="97"/>
        <v>1500.9794663687753</v>
      </c>
      <c r="BE91" s="170">
        <f t="shared" si="97"/>
        <v>1540.5024706549284</v>
      </c>
      <c r="BF91" s="170">
        <f t="shared" si="97"/>
        <v>1540.5273603843968</v>
      </c>
      <c r="BG91" s="170">
        <f t="shared" si="97"/>
        <v>1580.0254061708802</v>
      </c>
      <c r="BH91" s="124"/>
      <c r="BI91" s="124">
        <f t="shared" si="99"/>
        <v>791.4824000000001</v>
      </c>
      <c r="BJ91" s="124">
        <f t="shared" si="105"/>
        <v>-40.785200000000074</v>
      </c>
      <c r="BK91" s="124">
        <f t="shared" si="106"/>
        <v>-116.54700000000003</v>
      </c>
      <c r="BL91" s="124">
        <f t="shared" si="100"/>
        <v>178.16200000000003</v>
      </c>
      <c r="BM91" s="179">
        <f t="shared" ref="BM91:BU91" si="115">W91/31</f>
        <v>18.434387096774195</v>
      </c>
      <c r="BN91" s="179">
        <f t="shared" si="115"/>
        <v>22.816935483870971</v>
      </c>
      <c r="BO91" s="179">
        <f t="shared" si="115"/>
        <v>22.688774193548387</v>
      </c>
      <c r="BP91" s="179">
        <f t="shared" si="115"/>
        <v>24.684387096774195</v>
      </c>
      <c r="BQ91" s="179">
        <f t="shared" si="115"/>
        <v>26.306741935483871</v>
      </c>
      <c r="BR91" s="179">
        <f t="shared" si="115"/>
        <v>27.580903225806452</v>
      </c>
      <c r="BS91" s="179">
        <f t="shared" si="115"/>
        <v>26.45967741935484</v>
      </c>
      <c r="BT91" s="179">
        <f t="shared" si="115"/>
        <v>19.089677419354839</v>
      </c>
      <c r="BU91" s="181">
        <f t="shared" si="115"/>
        <v>24.836838709677419</v>
      </c>
      <c r="BV91" s="182">
        <f t="shared" si="102"/>
        <v>0.30106120517759982</v>
      </c>
      <c r="BW91" s="124" t="s">
        <v>111</v>
      </c>
      <c r="BX91" s="179">
        <f t="shared" si="103"/>
        <v>24.824277419354843</v>
      </c>
      <c r="BY91" s="179">
        <f t="shared" si="104"/>
        <v>1.2561290322576468E-2</v>
      </c>
    </row>
    <row r="92" spans="1:77">
      <c r="A92" s="112" t="s">
        <v>112</v>
      </c>
      <c r="B92" s="128">
        <v>178.79</v>
      </c>
      <c r="C92" s="128">
        <v>205.00299999999999</v>
      </c>
      <c r="D92" s="128">
        <v>227.839</v>
      </c>
      <c r="E92" s="128">
        <v>242.50399999999999</v>
      </c>
      <c r="F92" s="128">
        <v>256.88200000000001</v>
      </c>
      <c r="G92" s="128">
        <v>193.20400000000001</v>
      </c>
      <c r="H92" s="128">
        <v>242.23400000000001</v>
      </c>
      <c r="I92" s="128">
        <v>216.60599999999999</v>
      </c>
      <c r="J92" s="128">
        <v>163.251</v>
      </c>
      <c r="K92" s="128">
        <v>197.774</v>
      </c>
      <c r="L92" s="128">
        <v>234.607</v>
      </c>
      <c r="M92" s="128">
        <v>201.577</v>
      </c>
      <c r="N92" s="128">
        <v>300.70100000000002</v>
      </c>
      <c r="O92" s="128">
        <v>293.81299999999999</v>
      </c>
      <c r="P92" s="128">
        <v>337.149</v>
      </c>
      <c r="Q92" s="128">
        <v>329</v>
      </c>
      <c r="R92" s="128">
        <v>451.12900000000002</v>
      </c>
      <c r="S92" s="128">
        <v>529.26800000000003</v>
      </c>
      <c r="T92" s="128">
        <v>479.14499999999998</v>
      </c>
      <c r="U92" s="128">
        <v>478.21300000000002</v>
      </c>
      <c r="V92" s="128">
        <v>574.81600000000003</v>
      </c>
      <c r="W92" s="128">
        <v>633.87400000000002</v>
      </c>
      <c r="X92" s="128">
        <v>702.71600000000001</v>
      </c>
      <c r="Y92" s="128">
        <v>731.12400000000002</v>
      </c>
      <c r="Z92" s="128">
        <v>742.57299999999998</v>
      </c>
      <c r="AA92" s="128">
        <v>733.69799999999998</v>
      </c>
      <c r="AB92" s="178">
        <v>864.55899999999997</v>
      </c>
      <c r="AC92" s="178">
        <v>829.846</v>
      </c>
      <c r="AD92" s="178">
        <v>660.21500000000003</v>
      </c>
      <c r="AE92" s="178">
        <v>717.03599999999994</v>
      </c>
      <c r="AF92" s="128">
        <v>776.35400000000004</v>
      </c>
      <c r="AG92" s="170">
        <f t="shared" si="114"/>
        <v>920.5376828542602</v>
      </c>
      <c r="AH92" s="170">
        <f t="shared" si="110"/>
        <v>902.41642356100306</v>
      </c>
      <c r="AI92" s="170">
        <f t="shared" si="111"/>
        <v>906.59700034984678</v>
      </c>
      <c r="AJ92" s="170">
        <f t="shared" si="111"/>
        <v>937.87380110902586</v>
      </c>
      <c r="AK92" s="170">
        <f t="shared" si="111"/>
        <v>953.90517030438912</v>
      </c>
      <c r="AL92" s="170">
        <f t="shared" si="95"/>
        <v>979.42225592932857</v>
      </c>
      <c r="AM92" s="170">
        <f t="shared" si="96"/>
        <v>1008.7746875760371</v>
      </c>
      <c r="AN92" s="170">
        <f t="shared" si="96"/>
        <v>1000.2071633727439</v>
      </c>
      <c r="AO92" s="170">
        <f t="shared" si="96"/>
        <v>998.77308861904419</v>
      </c>
      <c r="AP92" s="170">
        <f t="shared" si="96"/>
        <v>1017.4899082152214</v>
      </c>
      <c r="AQ92" s="170">
        <f t="shared" si="96"/>
        <v>1056.1092079575817</v>
      </c>
      <c r="AR92" s="170">
        <f t="shared" si="96"/>
        <v>1095.3611019445952</v>
      </c>
      <c r="AS92" s="170">
        <f t="shared" si="96"/>
        <v>1133.3875217265343</v>
      </c>
      <c r="AT92" s="170">
        <f t="shared" si="96"/>
        <v>1169.3879895867501</v>
      </c>
      <c r="AU92" s="170">
        <f t="shared" si="96"/>
        <v>1226.2379140572723</v>
      </c>
      <c r="AV92" s="170">
        <f t="shared" si="96"/>
        <v>1245.2915798014658</v>
      </c>
      <c r="AW92" s="170">
        <f t="shared" si="96"/>
        <v>1264.4266121703427</v>
      </c>
      <c r="AX92" s="170">
        <f t="shared" si="96"/>
        <v>1283.3996632923793</v>
      </c>
      <c r="AY92" s="170">
        <f t="shared" si="96"/>
        <v>1302.1015049894472</v>
      </c>
      <c r="AZ92" s="170">
        <f t="shared" si="96"/>
        <v>1358.5047275652166</v>
      </c>
      <c r="BA92" s="170">
        <f t="shared" si="96"/>
        <v>1358.6415634339862</v>
      </c>
      <c r="BB92" s="170">
        <f t="shared" si="96"/>
        <v>1396.419831867237</v>
      </c>
      <c r="BC92" s="170">
        <f t="shared" si="97"/>
        <v>1396.4467853086251</v>
      </c>
      <c r="BD92" s="170">
        <f t="shared" si="97"/>
        <v>1434.1665186683613</v>
      </c>
      <c r="BE92" s="170">
        <f t="shared" si="97"/>
        <v>1471.8695961962105</v>
      </c>
      <c r="BF92" s="170">
        <f t="shared" si="97"/>
        <v>1471.8641176461608</v>
      </c>
      <c r="BG92" s="170">
        <f t="shared" si="97"/>
        <v>1509.6351434169883</v>
      </c>
      <c r="BH92" s="124"/>
      <c r="BI92" s="124">
        <f t="shared" si="99"/>
        <v>769.60200000000009</v>
      </c>
      <c r="BJ92" s="124">
        <f t="shared" si="105"/>
        <v>-3.3743999999999685</v>
      </c>
      <c r="BK92" s="124">
        <f t="shared" si="106"/>
        <v>-52.906000000000063</v>
      </c>
      <c r="BL92" s="124">
        <f t="shared" si="100"/>
        <v>56.820999999999913</v>
      </c>
      <c r="BM92" s="179">
        <f t="shared" ref="BM92:BU92" si="116">W92/30</f>
        <v>21.129133333333336</v>
      </c>
      <c r="BN92" s="179">
        <f t="shared" si="116"/>
        <v>23.423866666666665</v>
      </c>
      <c r="BO92" s="179">
        <f t="shared" si="116"/>
        <v>24.370799999999999</v>
      </c>
      <c r="BP92" s="179">
        <f t="shared" si="116"/>
        <v>24.752433333333332</v>
      </c>
      <c r="BQ92" s="179">
        <f t="shared" si="116"/>
        <v>24.456599999999998</v>
      </c>
      <c r="BR92" s="179">
        <f t="shared" si="116"/>
        <v>28.818633333333331</v>
      </c>
      <c r="BS92" s="179">
        <f t="shared" si="116"/>
        <v>27.661533333333335</v>
      </c>
      <c r="BT92" s="179">
        <f t="shared" si="116"/>
        <v>22.007166666666667</v>
      </c>
      <c r="BU92" s="181">
        <f t="shared" si="116"/>
        <v>23.901199999999999</v>
      </c>
      <c r="BV92" s="182">
        <f t="shared" si="102"/>
        <v>8.6064388115992596E-2</v>
      </c>
      <c r="BW92" s="124" t="s">
        <v>137</v>
      </c>
      <c r="BX92" s="179">
        <f t="shared" si="103"/>
        <v>25.539273333333334</v>
      </c>
      <c r="BY92" s="179">
        <f t="shared" si="104"/>
        <v>-1.6380733333333346</v>
      </c>
    </row>
    <row r="93" spans="1:77">
      <c r="A93" s="112" t="s">
        <v>113</v>
      </c>
      <c r="B93" s="128">
        <v>177.238</v>
      </c>
      <c r="C93" s="128">
        <v>165.84700000000001</v>
      </c>
      <c r="D93" s="128">
        <v>264.56</v>
      </c>
      <c r="E93" s="128">
        <v>217.417</v>
      </c>
      <c r="F93" s="128">
        <v>248.703</v>
      </c>
      <c r="G93" s="128">
        <v>183.625</v>
      </c>
      <c r="H93" s="128">
        <v>204.905</v>
      </c>
      <c r="I93" s="128">
        <v>207.85900000000001</v>
      </c>
      <c r="J93" s="128">
        <v>151.07499999999999</v>
      </c>
      <c r="K93" s="128">
        <v>221.13300000000001</v>
      </c>
      <c r="L93" s="128">
        <v>306.66399999999999</v>
      </c>
      <c r="M93" s="128">
        <v>259.005</v>
      </c>
      <c r="N93" s="128">
        <v>315.77600000000001</v>
      </c>
      <c r="O93" s="128">
        <v>300.27600000000001</v>
      </c>
      <c r="P93" s="128">
        <v>338.459</v>
      </c>
      <c r="Q93" s="128">
        <v>369.51799999999997</v>
      </c>
      <c r="R93" s="128">
        <v>497.17399999999998</v>
      </c>
      <c r="S93" s="128">
        <v>551.63699999999994</v>
      </c>
      <c r="T93" s="128">
        <v>585.11300000000006</v>
      </c>
      <c r="U93" s="128">
        <v>501.46699999999998</v>
      </c>
      <c r="V93" s="128">
        <v>680.80799999999999</v>
      </c>
      <c r="W93" s="128">
        <v>695.55200000000002</v>
      </c>
      <c r="X93" s="128">
        <v>790.59</v>
      </c>
      <c r="Y93" s="128">
        <v>746.94399999999996</v>
      </c>
      <c r="Z93" s="128">
        <v>838.01400000000001</v>
      </c>
      <c r="AA93" s="128">
        <v>854.51</v>
      </c>
      <c r="AB93" s="128">
        <v>806.86800000000005</v>
      </c>
      <c r="AC93" s="178">
        <v>832.11400000000003</v>
      </c>
      <c r="AD93" s="178">
        <v>773.99800000000005</v>
      </c>
      <c r="AE93" s="178">
        <v>961.68299999999999</v>
      </c>
      <c r="AF93" s="128">
        <v>1005.16</v>
      </c>
      <c r="AG93" s="170">
        <f t="shared" ref="AG93:AO93" si="117">AG94-SUM(AG82:AG92)</f>
        <v>1091.303398472859</v>
      </c>
      <c r="AH93" s="170">
        <f t="shared" si="117"/>
        <v>1027.1345987900804</v>
      </c>
      <c r="AI93" s="170">
        <f t="shared" si="117"/>
        <v>1083.1493163603354</v>
      </c>
      <c r="AJ93" s="170">
        <f t="shared" si="117"/>
        <v>1146.0638058818131</v>
      </c>
      <c r="AK93" s="170">
        <f t="shared" si="117"/>
        <v>1167.478369666358</v>
      </c>
      <c r="AL93" s="170">
        <f t="shared" si="117"/>
        <v>1179.7756933720411</v>
      </c>
      <c r="AM93" s="170">
        <f t="shared" si="117"/>
        <v>1203.8791718537323</v>
      </c>
      <c r="AN93" s="170">
        <f t="shared" si="117"/>
        <v>1197.5439296602544</v>
      </c>
      <c r="AO93" s="170">
        <f t="shared" si="117"/>
        <v>1206.1352634965242</v>
      </c>
      <c r="AP93" s="170">
        <f t="shared" ref="AP93:AW93" si="118">AP94-SUM(AP82:AP92)</f>
        <v>1229.0193529090629</v>
      </c>
      <c r="AQ93" s="170">
        <f t="shared" si="118"/>
        <v>1272.7843357661786</v>
      </c>
      <c r="AR93" s="170">
        <f t="shared" si="118"/>
        <v>1316.7867843581625</v>
      </c>
      <c r="AS93" s="170">
        <f t="shared" si="118"/>
        <v>1362.6829859522113</v>
      </c>
      <c r="AT93" s="170">
        <f t="shared" si="118"/>
        <v>1407.9588295758804</v>
      </c>
      <c r="AU93" s="170">
        <f t="shared" si="118"/>
        <v>1477.5144731720266</v>
      </c>
      <c r="AV93" s="170">
        <f t="shared" si="118"/>
        <v>1499.6183829139973</v>
      </c>
      <c r="AW93" s="170">
        <f t="shared" si="118"/>
        <v>1522.0190577782032</v>
      </c>
      <c r="AX93" s="170">
        <f t="shared" ref="AX93:BG93" si="119">AX94-SUM(AX82:AX92)</f>
        <v>1544.662955003585</v>
      </c>
      <c r="AY93" s="170">
        <f t="shared" si="119"/>
        <v>1567.5492729002199</v>
      </c>
      <c r="AZ93" s="170">
        <f t="shared" si="119"/>
        <v>1635.7552020973981</v>
      </c>
      <c r="BA93" s="170">
        <f t="shared" si="119"/>
        <v>1635.8752782307402</v>
      </c>
      <c r="BB93" s="170">
        <f t="shared" si="119"/>
        <v>1681.1425743605578</v>
      </c>
      <c r="BC93" s="170">
        <f t="shared" si="119"/>
        <v>1681.1315249561812</v>
      </c>
      <c r="BD93" s="170">
        <f t="shared" si="119"/>
        <v>1726.5883985268447</v>
      </c>
      <c r="BE93" s="170">
        <f t="shared" si="119"/>
        <v>1772.0592811593306</v>
      </c>
      <c r="BF93" s="170">
        <f t="shared" si="119"/>
        <v>1772.0610116777025</v>
      </c>
      <c r="BG93" s="170">
        <f t="shared" si="119"/>
        <v>1817.4966967344699</v>
      </c>
      <c r="BH93" s="124"/>
      <c r="BI93" s="124">
        <f t="shared" si="99"/>
        <v>875.96460000000002</v>
      </c>
      <c r="BJ93" s="124">
        <f>(SUM(Z93:AD93)-SUM(Z92:AD92))/5</f>
        <v>54.922599999999967</v>
      </c>
      <c r="BK93" s="124">
        <f t="shared" si="106"/>
        <v>244.64700000000005</v>
      </c>
      <c r="BL93" s="124">
        <f t="shared" si="100"/>
        <v>187.68499999999995</v>
      </c>
      <c r="BM93" s="179">
        <f t="shared" ref="BM93:BU93" si="120">W93/31</f>
        <v>22.437161290322582</v>
      </c>
      <c r="BN93" s="179">
        <f t="shared" si="120"/>
        <v>25.502903225806453</v>
      </c>
      <c r="BO93" s="179">
        <f t="shared" si="120"/>
        <v>24.094967741935484</v>
      </c>
      <c r="BP93" s="179">
        <f t="shared" si="120"/>
        <v>27.032709677419355</v>
      </c>
      <c r="BQ93" s="179">
        <f t="shared" si="120"/>
        <v>27.564838709677421</v>
      </c>
      <c r="BR93" s="179">
        <f t="shared" si="120"/>
        <v>26.028000000000002</v>
      </c>
      <c r="BS93" s="179">
        <f t="shared" si="120"/>
        <v>26.842387096774196</v>
      </c>
      <c r="BT93" s="179">
        <f t="shared" si="120"/>
        <v>24.967677419354839</v>
      </c>
      <c r="BU93" s="181">
        <f t="shared" si="120"/>
        <v>31.022032258064517</v>
      </c>
      <c r="BV93" s="182">
        <f t="shared" si="102"/>
        <v>0.24248770668658048</v>
      </c>
      <c r="BW93" s="124" t="s">
        <v>138</v>
      </c>
      <c r="BX93" s="179">
        <f t="shared" si="103"/>
        <v>26.48712258064516</v>
      </c>
      <c r="BY93" s="179">
        <f t="shared" si="104"/>
        <v>4.5349096774193569</v>
      </c>
    </row>
    <row r="94" spans="1:77" ht="12" thickBot="1">
      <c r="A94" s="112" t="s">
        <v>114</v>
      </c>
      <c r="B94" s="128">
        <f>SUM(B82:B93)</f>
        <v>2195.5729999999999</v>
      </c>
      <c r="C94" s="128">
        <f t="shared" ref="C94:AF94" si="121">SUM(C82:C93)</f>
        <v>2512.9350000000004</v>
      </c>
      <c r="D94" s="128">
        <f t="shared" si="121"/>
        <v>2752.4169999999999</v>
      </c>
      <c r="E94" s="128">
        <f t="shared" si="121"/>
        <v>2711.8809999999999</v>
      </c>
      <c r="F94" s="128">
        <f t="shared" si="121"/>
        <v>3238.817</v>
      </c>
      <c r="G94" s="128">
        <f t="shared" si="121"/>
        <v>3062.4749999999999</v>
      </c>
      <c r="H94" s="128">
        <f t="shared" si="121"/>
        <v>2983.3810000000003</v>
      </c>
      <c r="I94" s="128">
        <f t="shared" si="121"/>
        <v>3013.0909999999999</v>
      </c>
      <c r="J94" s="128">
        <f t="shared" si="121"/>
        <v>2293.1619999999998</v>
      </c>
      <c r="K94" s="128">
        <f t="shared" si="121"/>
        <v>2224.8829999999998</v>
      </c>
      <c r="L94" s="128">
        <f t="shared" si="121"/>
        <v>3389.4049999999997</v>
      </c>
      <c r="M94" s="128">
        <f t="shared" si="121"/>
        <v>3030.9290000000001</v>
      </c>
      <c r="N94" s="128">
        <f t="shared" si="121"/>
        <v>3422.62</v>
      </c>
      <c r="O94" s="128">
        <f t="shared" si="121"/>
        <v>3579.0789999999997</v>
      </c>
      <c r="P94" s="128">
        <f t="shared" si="121"/>
        <v>4144.3959999999997</v>
      </c>
      <c r="Q94" s="128">
        <f t="shared" si="121"/>
        <v>4279.4529999999995</v>
      </c>
      <c r="R94" s="128">
        <f t="shared" si="121"/>
        <v>4787.8339999999998</v>
      </c>
      <c r="S94" s="128">
        <f t="shared" si="121"/>
        <v>6310.4030000000002</v>
      </c>
      <c r="T94" s="128">
        <f t="shared" si="121"/>
        <v>6999.3149999999996</v>
      </c>
      <c r="U94" s="128">
        <f t="shared" si="121"/>
        <v>6716.8079999999991</v>
      </c>
      <c r="V94" s="128">
        <f t="shared" si="121"/>
        <v>6979.4189999999999</v>
      </c>
      <c r="W94" s="128">
        <f t="shared" si="121"/>
        <v>7357.1880000000001</v>
      </c>
      <c r="X94" s="128">
        <f t="shared" si="121"/>
        <v>8315.3509999999987</v>
      </c>
      <c r="Y94" s="128">
        <f t="shared" si="121"/>
        <v>9191.3729999999996</v>
      </c>
      <c r="Z94" s="128">
        <f t="shared" si="121"/>
        <v>9269.2239999999983</v>
      </c>
      <c r="AA94" s="128">
        <f t="shared" si="121"/>
        <v>9295.384</v>
      </c>
      <c r="AB94" s="128">
        <f t="shared" si="121"/>
        <v>10128.975999999999</v>
      </c>
      <c r="AC94" s="128">
        <f t="shared" si="121"/>
        <v>10424.753000000001</v>
      </c>
      <c r="AD94" s="128">
        <f t="shared" si="121"/>
        <v>8555.3670000000002</v>
      </c>
      <c r="AE94" s="128">
        <f t="shared" si="121"/>
        <v>9961.4290000000001</v>
      </c>
      <c r="AF94" s="128">
        <f t="shared" si="121"/>
        <v>11032.859999999999</v>
      </c>
      <c r="AG94" s="170">
        <f t="shared" ref="AG94:BG94" si="122">AG12</f>
        <v>11700</v>
      </c>
      <c r="AH94" s="170">
        <f t="shared" si="122"/>
        <v>11750</v>
      </c>
      <c r="AI94" s="170">
        <f t="shared" si="122"/>
        <v>12000</v>
      </c>
      <c r="AJ94" s="170">
        <f t="shared" si="122"/>
        <v>12500</v>
      </c>
      <c r="AK94" s="170">
        <f t="shared" si="122"/>
        <v>12750</v>
      </c>
      <c r="AL94" s="170">
        <f t="shared" si="122"/>
        <v>13000</v>
      </c>
      <c r="AM94" s="170">
        <f t="shared" si="122"/>
        <v>13250</v>
      </c>
      <c r="AN94" s="170">
        <f t="shared" si="122"/>
        <v>13250</v>
      </c>
      <c r="AO94" s="170">
        <f t="shared" si="122"/>
        <v>13250</v>
      </c>
      <c r="AP94" s="170">
        <f t="shared" si="122"/>
        <v>13500</v>
      </c>
      <c r="AQ94" s="170">
        <f t="shared" si="122"/>
        <v>14000</v>
      </c>
      <c r="AR94" s="170">
        <f t="shared" si="122"/>
        <v>14500</v>
      </c>
      <c r="AS94" s="170">
        <f t="shared" si="122"/>
        <v>15000</v>
      </c>
      <c r="AT94" s="170">
        <f t="shared" si="122"/>
        <v>15500</v>
      </c>
      <c r="AU94" s="170">
        <f t="shared" si="122"/>
        <v>16250</v>
      </c>
      <c r="AV94" s="170">
        <f t="shared" si="122"/>
        <v>16500</v>
      </c>
      <c r="AW94" s="170">
        <f t="shared" si="122"/>
        <v>16750</v>
      </c>
      <c r="AX94" s="170">
        <f t="shared" si="122"/>
        <v>17000</v>
      </c>
      <c r="AY94" s="170">
        <f t="shared" si="122"/>
        <v>17250</v>
      </c>
      <c r="AZ94" s="170">
        <f t="shared" si="122"/>
        <v>18000</v>
      </c>
      <c r="BA94" s="170">
        <f t="shared" si="122"/>
        <v>18000</v>
      </c>
      <c r="BB94" s="170">
        <f t="shared" si="122"/>
        <v>18500</v>
      </c>
      <c r="BC94" s="170">
        <f t="shared" si="122"/>
        <v>18500</v>
      </c>
      <c r="BD94" s="170">
        <f t="shared" si="122"/>
        <v>19000</v>
      </c>
      <c r="BE94" s="170">
        <f t="shared" si="122"/>
        <v>19500</v>
      </c>
      <c r="BF94" s="170">
        <f t="shared" si="122"/>
        <v>19500</v>
      </c>
      <c r="BG94" s="170">
        <f t="shared" si="122"/>
        <v>20000</v>
      </c>
      <c r="BH94" s="124"/>
      <c r="BL94" s="124">
        <f t="shared" si="100"/>
        <v>1406.0619999999999</v>
      </c>
      <c r="BM94" s="179">
        <f>W94/365</f>
        <v>20.156679452054796</v>
      </c>
      <c r="BN94" s="179">
        <f>X94/366</f>
        <v>22.719538251366117</v>
      </c>
      <c r="BO94" s="179">
        <f>Y94/365</f>
        <v>25.181843835616437</v>
      </c>
      <c r="BP94" s="179">
        <f>Z94/365</f>
        <v>25.395134246575338</v>
      </c>
      <c r="BQ94" s="179">
        <f>AA94/365</f>
        <v>25.466805479452056</v>
      </c>
      <c r="BR94" s="179">
        <f>AB94/366</f>
        <v>27.674797814207647</v>
      </c>
      <c r="BS94" s="179">
        <f>AC94/366</f>
        <v>28.482931693989073</v>
      </c>
      <c r="BT94" s="179">
        <f>AD94/366</f>
        <v>23.375319672131148</v>
      </c>
      <c r="BU94" s="181">
        <f>AE94/366</f>
        <v>27.217019125683059</v>
      </c>
    </row>
    <row r="95" spans="1:77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>
        <v>3422.6</v>
      </c>
      <c r="O95" s="174">
        <v>3578.6</v>
      </c>
      <c r="P95" s="174">
        <v>4144.3999999999996</v>
      </c>
      <c r="Q95" s="174">
        <v>4279.8999999999996</v>
      </c>
      <c r="R95" s="174">
        <v>4787.8</v>
      </c>
      <c r="S95" s="174">
        <v>6310.4</v>
      </c>
      <c r="T95" s="174">
        <v>6999.3</v>
      </c>
      <c r="U95" s="174">
        <v>6716.8</v>
      </c>
      <c r="V95" s="174">
        <v>6979.4</v>
      </c>
      <c r="W95" s="174">
        <v>7360.4</v>
      </c>
      <c r="X95" s="174">
        <v>8315.4</v>
      </c>
      <c r="Y95" s="174">
        <v>9191.4</v>
      </c>
      <c r="Z95" s="174">
        <v>9269.2000000000007</v>
      </c>
      <c r="AA95" s="174">
        <v>9295.4</v>
      </c>
      <c r="AB95" s="174">
        <v>10129</v>
      </c>
      <c r="AC95" s="175">
        <f>AC94-AB94</f>
        <v>295.77700000000186</v>
      </c>
      <c r="AD95" s="175">
        <f>AD94-AC94</f>
        <v>-1869.3860000000004</v>
      </c>
      <c r="AE95" s="175">
        <f>AE94-AD94</f>
        <v>1406.0619999999999</v>
      </c>
      <c r="AF95" s="174">
        <f>(AF94/AE94)-1</f>
        <v>0.1075579618145146</v>
      </c>
      <c r="AG95" s="174">
        <f>(AG94/AF94)-1</f>
        <v>6.0468455142184574E-2</v>
      </c>
      <c r="AH95" s="174"/>
      <c r="AI95" s="174"/>
      <c r="AJ95" s="174"/>
      <c r="AK95" s="174"/>
      <c r="AL95" s="174"/>
      <c r="AM95" s="174"/>
      <c r="AN95" s="174"/>
      <c r="AO95" s="174"/>
      <c r="AP95" s="174"/>
      <c r="AQ95" s="174"/>
      <c r="AR95" s="174"/>
      <c r="AS95" s="174"/>
      <c r="AT95" s="174"/>
      <c r="AU95" s="174"/>
      <c r="AV95" s="174"/>
      <c r="AW95" s="174"/>
      <c r="AX95" s="174"/>
      <c r="AY95" s="174"/>
      <c r="AZ95" s="174"/>
      <c r="BA95" s="174"/>
      <c r="BB95" s="174"/>
      <c r="BC95" s="174"/>
      <c r="BD95" s="174"/>
      <c r="BE95" s="174"/>
      <c r="BF95" s="174"/>
      <c r="BG95" s="174"/>
      <c r="BQ95" s="183"/>
      <c r="BR95" s="183"/>
    </row>
    <row r="96" spans="1:77" ht="12" thickBot="1">
      <c r="A96" s="112" t="s">
        <v>139</v>
      </c>
      <c r="AF96" s="112">
        <f>AF94/0.453592</f>
        <v>24323.312580468788</v>
      </c>
    </row>
    <row r="97" spans="1:75" ht="12" thickBot="1">
      <c r="A97" s="168"/>
      <c r="B97" s="168" t="str">
        <f>B$2</f>
        <v xml:space="preserve">93/94 </v>
      </c>
      <c r="C97" s="168" t="str">
        <f t="shared" ref="C97:BG97" si="123">C$2</f>
        <v xml:space="preserve">94/95 </v>
      </c>
      <c r="D97" s="168" t="str">
        <f t="shared" si="123"/>
        <v xml:space="preserve">95/96 </v>
      </c>
      <c r="E97" s="168" t="str">
        <f t="shared" si="123"/>
        <v xml:space="preserve">96/97 </v>
      </c>
      <c r="F97" s="168" t="str">
        <f t="shared" si="123"/>
        <v xml:space="preserve">97/98 </v>
      </c>
      <c r="G97" s="168" t="str">
        <f t="shared" si="123"/>
        <v xml:space="preserve">98/99 </v>
      </c>
      <c r="H97" s="168" t="str">
        <f t="shared" si="123"/>
        <v xml:space="preserve">99/00 </v>
      </c>
      <c r="I97" s="168" t="str">
        <f t="shared" si="123"/>
        <v xml:space="preserve">00/01 </v>
      </c>
      <c r="J97" s="168" t="str">
        <f t="shared" si="123"/>
        <v xml:space="preserve">01/02 </v>
      </c>
      <c r="K97" s="168" t="str">
        <f t="shared" si="123"/>
        <v xml:space="preserve">02/03 </v>
      </c>
      <c r="L97" s="168" t="str">
        <f t="shared" si="123"/>
        <v xml:space="preserve">03/04 </v>
      </c>
      <c r="M97" s="168" t="str">
        <f t="shared" si="123"/>
        <v xml:space="preserve">04/05 </v>
      </c>
      <c r="N97" s="168" t="str">
        <f t="shared" si="123"/>
        <v xml:space="preserve">05/06 </v>
      </c>
      <c r="O97" s="168" t="str">
        <f t="shared" si="123"/>
        <v xml:space="preserve">06/07 </v>
      </c>
      <c r="P97" s="168" t="str">
        <f t="shared" si="123"/>
        <v xml:space="preserve">07/08 </v>
      </c>
      <c r="Q97" s="168" t="str">
        <f t="shared" si="123"/>
        <v xml:space="preserve">08/09 </v>
      </c>
      <c r="R97" s="168" t="str">
        <f t="shared" si="123"/>
        <v xml:space="preserve">09/10 </v>
      </c>
      <c r="S97" s="168" t="str">
        <f t="shared" si="123"/>
        <v xml:space="preserve">10/11 </v>
      </c>
      <c r="T97" s="168" t="str">
        <f t="shared" si="123"/>
        <v xml:space="preserve">11/12 </v>
      </c>
      <c r="U97" s="168" t="str">
        <f t="shared" si="123"/>
        <v xml:space="preserve">12/13 </v>
      </c>
      <c r="V97" s="168" t="str">
        <f t="shared" si="123"/>
        <v xml:space="preserve">13/14 </v>
      </c>
      <c r="W97" s="168" t="str">
        <f t="shared" si="123"/>
        <v xml:space="preserve">14/15 </v>
      </c>
      <c r="X97" s="168" t="str">
        <f t="shared" si="123"/>
        <v xml:space="preserve">15/16 </v>
      </c>
      <c r="Y97" s="168" t="str">
        <f t="shared" si="123"/>
        <v xml:space="preserve">16/17 </v>
      </c>
      <c r="Z97" s="168" t="str">
        <f t="shared" si="123"/>
        <v xml:space="preserve">17/18 </v>
      </c>
      <c r="AA97" s="168" t="str">
        <f t="shared" si="123"/>
        <v xml:space="preserve">18/19 </v>
      </c>
      <c r="AB97" s="168" t="str">
        <f t="shared" si="123"/>
        <v>19/20</v>
      </c>
      <c r="AC97" s="168" t="str">
        <f t="shared" si="123"/>
        <v>20/21</v>
      </c>
      <c r="AD97" s="168" t="str">
        <f t="shared" si="123"/>
        <v xml:space="preserve">21/22 </v>
      </c>
      <c r="AE97" s="168" t="str">
        <f t="shared" si="123"/>
        <v xml:space="preserve">22/23 </v>
      </c>
      <c r="AF97" s="168" t="str">
        <f t="shared" si="123"/>
        <v xml:space="preserve">23/24 </v>
      </c>
      <c r="AG97" s="168" t="str">
        <f t="shared" si="123"/>
        <v xml:space="preserve">24/25 </v>
      </c>
      <c r="AH97" s="168" t="str">
        <f t="shared" si="123"/>
        <v>25/26</v>
      </c>
      <c r="AI97" s="168" t="str">
        <f t="shared" si="123"/>
        <v>26/27</v>
      </c>
      <c r="AJ97" s="168" t="str">
        <f t="shared" si="123"/>
        <v>27/28</v>
      </c>
      <c r="AK97" s="168" t="str">
        <f t="shared" si="123"/>
        <v>28/29</v>
      </c>
      <c r="AL97" s="168" t="str">
        <f t="shared" si="123"/>
        <v>29/30</v>
      </c>
      <c r="AM97" s="168" t="str">
        <f t="shared" si="123"/>
        <v>30/31</v>
      </c>
      <c r="AN97" s="168" t="str">
        <f t="shared" si="123"/>
        <v>31/32</v>
      </c>
      <c r="AO97" s="168" t="str">
        <f t="shared" si="123"/>
        <v>32/33</v>
      </c>
      <c r="AP97" s="168" t="str">
        <f t="shared" si="123"/>
        <v>33/34</v>
      </c>
      <c r="AQ97" s="168" t="str">
        <f t="shared" si="123"/>
        <v>34/35</v>
      </c>
      <c r="AR97" s="168" t="str">
        <f t="shared" si="123"/>
        <v>35/36</v>
      </c>
      <c r="AS97" s="168" t="str">
        <f t="shared" si="123"/>
        <v>36/37</v>
      </c>
      <c r="AT97" s="168" t="str">
        <f t="shared" si="123"/>
        <v>37/38</v>
      </c>
      <c r="AU97" s="168" t="str">
        <f t="shared" si="123"/>
        <v>38/39</v>
      </c>
      <c r="AV97" s="168" t="str">
        <f t="shared" si="123"/>
        <v>39/40</v>
      </c>
      <c r="AW97" s="168" t="str">
        <f t="shared" si="123"/>
        <v>40/41</v>
      </c>
      <c r="AX97" s="168" t="str">
        <f t="shared" si="123"/>
        <v>41/42</v>
      </c>
      <c r="AY97" s="168" t="str">
        <f t="shared" si="123"/>
        <v>42/43</v>
      </c>
      <c r="AZ97" s="168" t="str">
        <f t="shared" si="123"/>
        <v>43/44</v>
      </c>
      <c r="BA97" s="168" t="str">
        <f t="shared" si="123"/>
        <v>44/45</v>
      </c>
      <c r="BB97" s="168" t="str">
        <f t="shared" si="123"/>
        <v>45/46</v>
      </c>
      <c r="BC97" s="168" t="str">
        <f t="shared" si="123"/>
        <v>46/47</v>
      </c>
      <c r="BD97" s="168" t="str">
        <f t="shared" si="123"/>
        <v>47/48</v>
      </c>
      <c r="BE97" s="168" t="str">
        <f t="shared" si="123"/>
        <v>48/49</v>
      </c>
      <c r="BF97" s="168" t="str">
        <f t="shared" si="123"/>
        <v>49/50</v>
      </c>
      <c r="BG97" s="168" t="str">
        <f t="shared" si="123"/>
        <v>50/51</v>
      </c>
      <c r="BH97" s="169"/>
    </row>
    <row r="98" spans="1:75">
      <c r="A98" s="112" t="s">
        <v>102</v>
      </c>
      <c r="B98" s="128">
        <v>100.319</v>
      </c>
      <c r="C98" s="128">
        <v>84.331999999999994</v>
      </c>
      <c r="D98" s="128">
        <v>104.669</v>
      </c>
      <c r="E98" s="128">
        <v>150.89599999999999</v>
      </c>
      <c r="F98" s="128">
        <v>127.476</v>
      </c>
      <c r="G98" s="128">
        <v>137.38300000000001</v>
      </c>
      <c r="H98" s="128">
        <v>107.06699999999999</v>
      </c>
      <c r="I98" s="128">
        <v>148.126</v>
      </c>
      <c r="J98" s="128">
        <v>122.702</v>
      </c>
      <c r="K98" s="128">
        <v>118.336</v>
      </c>
      <c r="L98" s="128">
        <v>130.917</v>
      </c>
      <c r="M98" s="128">
        <v>161.786</v>
      </c>
      <c r="N98" s="128">
        <v>152.28700000000001</v>
      </c>
      <c r="O98" s="128">
        <v>173.40600000000001</v>
      </c>
      <c r="P98" s="128">
        <v>193.50700000000001</v>
      </c>
      <c r="Q98" s="128">
        <v>184.33199999999999</v>
      </c>
      <c r="R98" s="128">
        <v>190.964</v>
      </c>
      <c r="S98" s="128">
        <v>243.20099999999999</v>
      </c>
      <c r="T98" s="128">
        <v>253.59700000000001</v>
      </c>
      <c r="U98" s="128">
        <v>278.95400000000001</v>
      </c>
      <c r="V98" s="128">
        <v>211.30500000000001</v>
      </c>
      <c r="W98" s="128">
        <v>315.976</v>
      </c>
      <c r="X98" s="128">
        <v>334.24400000000003</v>
      </c>
      <c r="Y98" s="128">
        <v>382.53899999999999</v>
      </c>
      <c r="Z98" s="128">
        <v>351.38</v>
      </c>
      <c r="AA98" s="128">
        <v>410.76400000000001</v>
      </c>
      <c r="AB98" s="128">
        <v>465.42399999999998</v>
      </c>
      <c r="AC98" s="128">
        <v>465.05900000000003</v>
      </c>
      <c r="AD98" s="128">
        <v>382.00700000000001</v>
      </c>
      <c r="AE98" s="128">
        <v>383.16399999999999</v>
      </c>
      <c r="AF98" s="128">
        <v>491.81299999999999</v>
      </c>
      <c r="AG98" s="124">
        <v>494.02800000000002</v>
      </c>
      <c r="AH98" s="170">
        <f t="shared" ref="AH98:BG108" si="124">AH$126*AH82</f>
        <v>498.99644126698792</v>
      </c>
      <c r="AI98" s="170">
        <f t="shared" si="124"/>
        <v>496.55394960158634</v>
      </c>
      <c r="AJ98" s="170">
        <f t="shared" si="124"/>
        <v>511.42614534440077</v>
      </c>
      <c r="AK98" s="170">
        <f t="shared" si="124"/>
        <v>518.83815969701743</v>
      </c>
      <c r="AL98" s="170">
        <f t="shared" si="124"/>
        <v>539.17392159736835</v>
      </c>
      <c r="AM98" s="170">
        <f t="shared" si="124"/>
        <v>546.33733077896818</v>
      </c>
      <c r="AN98" s="170">
        <f t="shared" si="124"/>
        <v>547.8731051393263</v>
      </c>
      <c r="AO98" s="170">
        <f t="shared" si="124"/>
        <v>544.82121566908575</v>
      </c>
      <c r="AP98" s="170">
        <f t="shared" si="124"/>
        <v>555.34948041289272</v>
      </c>
      <c r="AQ98" s="170">
        <f t="shared" si="124"/>
        <v>575.77528256050311</v>
      </c>
      <c r="AR98" s="170">
        <f t="shared" si="124"/>
        <v>598.03517810411358</v>
      </c>
      <c r="AS98" s="170">
        <f t="shared" si="124"/>
        <v>616.00305616201967</v>
      </c>
      <c r="AT98" s="170">
        <f t="shared" si="124"/>
        <v>635.97000471645492</v>
      </c>
      <c r="AU98" s="170">
        <f t="shared" si="124"/>
        <v>665.29282055250792</v>
      </c>
      <c r="AV98" s="170">
        <f t="shared" si="124"/>
        <v>674.72285443062856</v>
      </c>
      <c r="AW98" s="170">
        <f t="shared" si="124"/>
        <v>683.90720469945018</v>
      </c>
      <c r="AX98" s="170">
        <f t="shared" si="124"/>
        <v>692.60391223874387</v>
      </c>
      <c r="AY98" s="170">
        <f t="shared" si="124"/>
        <v>699.63448528390131</v>
      </c>
      <c r="AZ98" s="170">
        <f t="shared" si="124"/>
        <v>727.83464229905394</v>
      </c>
      <c r="BA98" s="170">
        <f t="shared" si="124"/>
        <v>725.02689884850372</v>
      </c>
      <c r="BB98" s="170">
        <f t="shared" si="124"/>
        <v>742.47275803604543</v>
      </c>
      <c r="BC98" s="170">
        <f t="shared" si="124"/>
        <v>741.589293117328</v>
      </c>
      <c r="BD98" s="170">
        <f t="shared" si="124"/>
        <v>761.22252260241839</v>
      </c>
      <c r="BE98" s="170">
        <f t="shared" si="124"/>
        <v>779.96649035859343</v>
      </c>
      <c r="BF98" s="170">
        <f t="shared" si="124"/>
        <v>778.12936439024895</v>
      </c>
      <c r="BG98" s="170">
        <f t="shared" si="124"/>
        <v>795.70884535889968</v>
      </c>
      <c r="BH98" s="124"/>
    </row>
    <row r="99" spans="1:75">
      <c r="A99" s="112" t="s">
        <v>103</v>
      </c>
      <c r="B99" s="128">
        <v>107.093</v>
      </c>
      <c r="C99" s="128">
        <v>126.38200000000001</v>
      </c>
      <c r="D99" s="128">
        <v>140.268</v>
      </c>
      <c r="E99" s="128">
        <v>166.929</v>
      </c>
      <c r="F99" s="128">
        <v>189.41800000000001</v>
      </c>
      <c r="G99" s="128">
        <v>186.52</v>
      </c>
      <c r="H99" s="128">
        <v>177.53100000000001</v>
      </c>
      <c r="I99" s="128">
        <v>173.64</v>
      </c>
      <c r="J99" s="128">
        <v>137.93199999999999</v>
      </c>
      <c r="K99" s="128">
        <v>136.46</v>
      </c>
      <c r="L99" s="128">
        <v>187.89500000000001</v>
      </c>
      <c r="M99" s="128">
        <v>135.64400000000001</v>
      </c>
      <c r="N99" s="128">
        <v>158.833</v>
      </c>
      <c r="O99" s="128">
        <v>160.238</v>
      </c>
      <c r="P99" s="128">
        <v>195.32599999999999</v>
      </c>
      <c r="Q99" s="128">
        <v>212.35599999999999</v>
      </c>
      <c r="R99" s="128">
        <v>191.98699999999999</v>
      </c>
      <c r="S99" s="128">
        <v>280.40300000000002</v>
      </c>
      <c r="T99" s="128">
        <v>333.77499999999998</v>
      </c>
      <c r="U99" s="128">
        <v>372.29599999999999</v>
      </c>
      <c r="V99" s="128">
        <v>319.45999999999998</v>
      </c>
      <c r="W99" s="128">
        <v>356.33499999999998</v>
      </c>
      <c r="X99" s="128">
        <v>346.28399999999999</v>
      </c>
      <c r="Y99" s="128">
        <v>434.52</v>
      </c>
      <c r="Z99" s="128">
        <v>419.97800000000001</v>
      </c>
      <c r="AA99" s="128">
        <v>395.255</v>
      </c>
      <c r="AB99" s="128">
        <v>433.65899999999999</v>
      </c>
      <c r="AC99" s="128">
        <v>449.72899999999998</v>
      </c>
      <c r="AD99" s="128">
        <v>458.10500000000002</v>
      </c>
      <c r="AE99" s="128">
        <v>470.09699999999998</v>
      </c>
      <c r="AF99" s="128">
        <v>540.16600000000005</v>
      </c>
      <c r="AG99" s="124">
        <v>544.428</v>
      </c>
      <c r="AH99" s="170">
        <f t="shared" si="124"/>
        <v>533.70556368311873</v>
      </c>
      <c r="AI99" s="170">
        <f t="shared" si="124"/>
        <v>549.78003827483383</v>
      </c>
      <c r="AJ99" s="170">
        <f t="shared" si="124"/>
        <v>579.5155980878443</v>
      </c>
      <c r="AK99" s="170">
        <f t="shared" si="124"/>
        <v>581.40645949310669</v>
      </c>
      <c r="AL99" s="170">
        <f t="shared" si="124"/>
        <v>595.15230518329292</v>
      </c>
      <c r="AM99" s="170">
        <f t="shared" si="124"/>
        <v>604.15985190631864</v>
      </c>
      <c r="AN99" s="170">
        <f t="shared" si="124"/>
        <v>606.52344306764007</v>
      </c>
      <c r="AO99" s="170">
        <f t="shared" si="124"/>
        <v>606.90437551204616</v>
      </c>
      <c r="AP99" s="170">
        <f t="shared" si="124"/>
        <v>618.54340975470416</v>
      </c>
      <c r="AQ99" s="170">
        <f t="shared" si="124"/>
        <v>639.19948025068868</v>
      </c>
      <c r="AR99" s="170">
        <f t="shared" si="124"/>
        <v>663.17036341868118</v>
      </c>
      <c r="AS99" s="170">
        <f t="shared" si="124"/>
        <v>683.86528062747584</v>
      </c>
      <c r="AT99" s="170">
        <f t="shared" si="124"/>
        <v>706.39589206527285</v>
      </c>
      <c r="AU99" s="170">
        <f t="shared" si="124"/>
        <v>739.34905940902559</v>
      </c>
      <c r="AV99" s="170">
        <f t="shared" si="124"/>
        <v>749.42097093343841</v>
      </c>
      <c r="AW99" s="170">
        <f t="shared" si="124"/>
        <v>759.33386398311234</v>
      </c>
      <c r="AX99" s="170">
        <f t="shared" si="124"/>
        <v>769.06826835296704</v>
      </c>
      <c r="AY99" s="170">
        <f t="shared" si="124"/>
        <v>777.04716070225913</v>
      </c>
      <c r="AZ99" s="170">
        <f t="shared" si="124"/>
        <v>808.39461383085177</v>
      </c>
      <c r="BA99" s="170">
        <f t="shared" si="124"/>
        <v>805.26339703272549</v>
      </c>
      <c r="BB99" s="170">
        <f t="shared" si="124"/>
        <v>824.55144543302742</v>
      </c>
      <c r="BC99" s="170">
        <f t="shared" si="124"/>
        <v>823.56587624580925</v>
      </c>
      <c r="BD99" s="170">
        <f t="shared" si="124"/>
        <v>845.40682763343557</v>
      </c>
      <c r="BE99" s="170">
        <f t="shared" si="124"/>
        <v>866.24371581678406</v>
      </c>
      <c r="BF99" s="170">
        <f t="shared" si="124"/>
        <v>864.19476735293586</v>
      </c>
      <c r="BG99" s="170">
        <f t="shared" si="124"/>
        <v>883.70838170686261</v>
      </c>
      <c r="BH99" s="124"/>
    </row>
    <row r="100" spans="1:75">
      <c r="A100" s="112" t="s">
        <v>104</v>
      </c>
      <c r="B100" s="128">
        <v>115.732</v>
      </c>
      <c r="C100" s="128">
        <v>142.36099999999999</v>
      </c>
      <c r="D100" s="128">
        <v>140.22900000000001</v>
      </c>
      <c r="E100" s="128">
        <v>150.398</v>
      </c>
      <c r="F100" s="128">
        <v>162.53700000000001</v>
      </c>
      <c r="G100" s="128">
        <v>206.02500000000001</v>
      </c>
      <c r="H100" s="128">
        <v>167.37899999999999</v>
      </c>
      <c r="I100" s="128">
        <v>183.017</v>
      </c>
      <c r="J100" s="128">
        <v>132.57400000000001</v>
      </c>
      <c r="K100" s="128">
        <v>120.908</v>
      </c>
      <c r="L100" s="128">
        <v>175.73400000000001</v>
      </c>
      <c r="M100" s="128">
        <v>177.08099999999999</v>
      </c>
      <c r="N100" s="128">
        <v>176.85400000000001</v>
      </c>
      <c r="O100" s="128">
        <v>190.73599999999999</v>
      </c>
      <c r="P100" s="128">
        <v>211.37299999999999</v>
      </c>
      <c r="Q100" s="128">
        <v>230.506</v>
      </c>
      <c r="R100" s="128">
        <v>174.435</v>
      </c>
      <c r="S100" s="128">
        <v>306.55900000000003</v>
      </c>
      <c r="T100" s="128">
        <v>333.15100000000001</v>
      </c>
      <c r="U100" s="128">
        <v>397.71699999999998</v>
      </c>
      <c r="V100" s="128">
        <v>361.68599999999998</v>
      </c>
      <c r="W100" s="128">
        <v>344.392</v>
      </c>
      <c r="X100" s="128">
        <v>408.64699999999999</v>
      </c>
      <c r="Y100" s="128">
        <v>454.92599999999999</v>
      </c>
      <c r="Z100" s="128">
        <v>479.834</v>
      </c>
      <c r="AA100" s="128">
        <v>439.01799999999997</v>
      </c>
      <c r="AB100" s="128">
        <v>492.11700000000002</v>
      </c>
      <c r="AC100" s="128">
        <v>531.44399999999996</v>
      </c>
      <c r="AD100" s="128">
        <v>523.06600000000003</v>
      </c>
      <c r="AE100" s="128">
        <v>525.99900000000002</v>
      </c>
      <c r="AF100" s="128">
        <v>566.09799999999996</v>
      </c>
      <c r="AG100" s="124">
        <v>648.27099999999996</v>
      </c>
      <c r="AH100" s="170">
        <f t="shared" si="124"/>
        <v>599.81829082467357</v>
      </c>
      <c r="AI100" s="170">
        <f t="shared" si="124"/>
        <v>622.21800308976822</v>
      </c>
      <c r="AJ100" s="170">
        <f t="shared" si="124"/>
        <v>649.34469005008157</v>
      </c>
      <c r="AK100" s="170">
        <f t="shared" si="124"/>
        <v>652.36384737309504</v>
      </c>
      <c r="AL100" s="170">
        <f t="shared" si="124"/>
        <v>668.26123383445758</v>
      </c>
      <c r="AM100" s="170">
        <f t="shared" si="124"/>
        <v>685.75512725215458</v>
      </c>
      <c r="AN100" s="170">
        <f t="shared" si="124"/>
        <v>681.80461391881363</v>
      </c>
      <c r="AO100" s="170">
        <f t="shared" si="124"/>
        <v>683.63772357877542</v>
      </c>
      <c r="AP100" s="170">
        <f t="shared" si="124"/>
        <v>695.84566258325049</v>
      </c>
      <c r="AQ100" s="170">
        <f t="shared" si="124"/>
        <v>719.82662588957066</v>
      </c>
      <c r="AR100" s="170">
        <f t="shared" si="124"/>
        <v>747.18353657263594</v>
      </c>
      <c r="AS100" s="170">
        <f t="shared" si="124"/>
        <v>770.93162759096572</v>
      </c>
      <c r="AT100" s="170">
        <f t="shared" si="124"/>
        <v>795.18336230484908</v>
      </c>
      <c r="AU100" s="170">
        <f t="shared" si="124"/>
        <v>832.75393274399971</v>
      </c>
      <c r="AV100" s="170">
        <f t="shared" si="124"/>
        <v>843.98146884992479</v>
      </c>
      <c r="AW100" s="170">
        <f t="shared" si="124"/>
        <v>855.33487672885155</v>
      </c>
      <c r="AX100" s="170">
        <f t="shared" si="124"/>
        <v>866.2993509035565</v>
      </c>
      <c r="AY100" s="170">
        <f t="shared" si="124"/>
        <v>875.25091978074749</v>
      </c>
      <c r="AZ100" s="170">
        <f t="shared" si="124"/>
        <v>910.42976801745283</v>
      </c>
      <c r="BA100" s="170">
        <f t="shared" si="124"/>
        <v>907.00888651623336</v>
      </c>
      <c r="BB100" s="170">
        <f t="shared" si="124"/>
        <v>928.71384230232445</v>
      </c>
      <c r="BC100" s="170">
        <f t="shared" si="124"/>
        <v>927.63105968179514</v>
      </c>
      <c r="BD100" s="170">
        <f t="shared" si="124"/>
        <v>952.21502469229517</v>
      </c>
      <c r="BE100" s="170">
        <f t="shared" si="124"/>
        <v>975.67364819755664</v>
      </c>
      <c r="BF100" s="170">
        <f t="shared" si="124"/>
        <v>973.35937728595775</v>
      </c>
      <c r="BG100" s="170">
        <f t="shared" si="124"/>
        <v>995.35633156642166</v>
      </c>
      <c r="BH100" s="124"/>
    </row>
    <row r="101" spans="1:75">
      <c r="A101" s="112" t="s">
        <v>105</v>
      </c>
      <c r="B101" s="128">
        <v>113.24299999999999</v>
      </c>
      <c r="C101" s="128">
        <v>146.70500000000001</v>
      </c>
      <c r="D101" s="128">
        <v>144.989</v>
      </c>
      <c r="E101" s="128">
        <v>127.943</v>
      </c>
      <c r="F101" s="128">
        <v>152.88399999999999</v>
      </c>
      <c r="G101" s="128">
        <v>183.01499999999999</v>
      </c>
      <c r="H101" s="128">
        <v>154.66300000000001</v>
      </c>
      <c r="I101" s="128">
        <v>181.50800000000001</v>
      </c>
      <c r="J101" s="128">
        <v>144.70500000000001</v>
      </c>
      <c r="K101" s="128">
        <v>105</v>
      </c>
      <c r="L101" s="128">
        <v>176.58099999999999</v>
      </c>
      <c r="M101" s="128">
        <v>174.71100000000001</v>
      </c>
      <c r="N101" s="128">
        <v>175.45</v>
      </c>
      <c r="O101" s="128">
        <v>190.923</v>
      </c>
      <c r="P101" s="128">
        <v>218.73500000000001</v>
      </c>
      <c r="Q101" s="128">
        <v>213.05799999999999</v>
      </c>
      <c r="R101" s="128">
        <v>207.501</v>
      </c>
      <c r="S101" s="128">
        <v>312.66199999999998</v>
      </c>
      <c r="T101" s="128">
        <v>342.70800000000003</v>
      </c>
      <c r="U101" s="128">
        <v>353.81099999999998</v>
      </c>
      <c r="V101" s="128">
        <v>349.81700000000001</v>
      </c>
      <c r="W101" s="128">
        <v>304.50200000000001</v>
      </c>
      <c r="X101" s="128">
        <v>387.33300000000003</v>
      </c>
      <c r="Y101" s="128">
        <v>445.69799999999998</v>
      </c>
      <c r="Z101" s="128">
        <v>447.709</v>
      </c>
      <c r="AA101" s="128">
        <v>457.31900000000002</v>
      </c>
      <c r="AB101" s="128">
        <v>460.31799999999998</v>
      </c>
      <c r="AC101" s="128">
        <v>523.14</v>
      </c>
      <c r="AD101" s="128">
        <v>464.97699999999998</v>
      </c>
      <c r="AE101" s="128">
        <v>516.072</v>
      </c>
      <c r="AF101" s="128">
        <v>526.44799999999998</v>
      </c>
      <c r="AG101" s="124">
        <v>595.08500000000004</v>
      </c>
      <c r="AH101" s="170">
        <f t="shared" si="124"/>
        <v>568.81617398788967</v>
      </c>
      <c r="AI101" s="170">
        <f t="shared" si="124"/>
        <v>587.742897613031</v>
      </c>
      <c r="AJ101" s="170">
        <f t="shared" si="124"/>
        <v>608.7919458729807</v>
      </c>
      <c r="AK101" s="170">
        <f t="shared" si="124"/>
        <v>617.7339024899278</v>
      </c>
      <c r="AL101" s="170">
        <f t="shared" si="124"/>
        <v>626.61892586822898</v>
      </c>
      <c r="AM101" s="170">
        <f t="shared" si="124"/>
        <v>644.99758041984205</v>
      </c>
      <c r="AN101" s="170">
        <f t="shared" si="124"/>
        <v>642.86230141784131</v>
      </c>
      <c r="AO101" s="170">
        <f t="shared" si="124"/>
        <v>643.58060175602589</v>
      </c>
      <c r="AP101" s="170">
        <f t="shared" si="124"/>
        <v>654.87009491986635</v>
      </c>
      <c r="AQ101" s="170">
        <f t="shared" si="124"/>
        <v>677.97596167266306</v>
      </c>
      <c r="AR101" s="170">
        <f t="shared" si="124"/>
        <v>702.90846339093878</v>
      </c>
      <c r="AS101" s="170">
        <f t="shared" si="124"/>
        <v>725.88312509673267</v>
      </c>
      <c r="AT101" s="170">
        <f t="shared" si="124"/>
        <v>748.73379069889018</v>
      </c>
      <c r="AU101" s="170">
        <f t="shared" si="124"/>
        <v>783.90273849655716</v>
      </c>
      <c r="AV101" s="170">
        <f t="shared" si="124"/>
        <v>794.5059620671592</v>
      </c>
      <c r="AW101" s="170">
        <f t="shared" si="124"/>
        <v>805.22688431576739</v>
      </c>
      <c r="AX101" s="170">
        <f t="shared" si="124"/>
        <v>815.47292043012931</v>
      </c>
      <c r="AY101" s="170">
        <f t="shared" si="124"/>
        <v>824.00826558549204</v>
      </c>
      <c r="AZ101" s="170">
        <f t="shared" si="124"/>
        <v>857.0852944366286</v>
      </c>
      <c r="BA101" s="170">
        <f t="shared" si="124"/>
        <v>853.84348163811069</v>
      </c>
      <c r="BB101" s="170">
        <f t="shared" si="124"/>
        <v>874.28890837394124</v>
      </c>
      <c r="BC101" s="170">
        <f t="shared" si="124"/>
        <v>873.27030381503766</v>
      </c>
      <c r="BD101" s="170">
        <f t="shared" si="124"/>
        <v>896.41007263653546</v>
      </c>
      <c r="BE101" s="170">
        <f t="shared" si="124"/>
        <v>918.50664555246453</v>
      </c>
      <c r="BF101" s="170">
        <f t="shared" si="124"/>
        <v>916.31693291278054</v>
      </c>
      <c r="BG101" s="170">
        <f t="shared" si="124"/>
        <v>937.02502110194121</v>
      </c>
      <c r="BH101" s="124"/>
    </row>
    <row r="102" spans="1:75">
      <c r="A102" s="112" t="s">
        <v>106</v>
      </c>
      <c r="B102" s="128">
        <v>121.65600000000001</v>
      </c>
      <c r="C102" s="128">
        <v>148.85900000000001</v>
      </c>
      <c r="D102" s="128">
        <v>149.86199999999999</v>
      </c>
      <c r="E102" s="128">
        <v>127.051</v>
      </c>
      <c r="F102" s="128">
        <v>181.42400000000001</v>
      </c>
      <c r="G102" s="128">
        <v>206.178</v>
      </c>
      <c r="H102" s="128">
        <v>182.75700000000001</v>
      </c>
      <c r="I102" s="128">
        <v>174.43600000000001</v>
      </c>
      <c r="J102" s="128">
        <v>131.881</v>
      </c>
      <c r="K102" s="128">
        <v>91.742000000000004</v>
      </c>
      <c r="L102" s="128">
        <v>182.05199999999999</v>
      </c>
      <c r="M102" s="128">
        <v>180.51900000000001</v>
      </c>
      <c r="N102" s="128">
        <v>173.37899999999999</v>
      </c>
      <c r="O102" s="128">
        <v>197.41399999999999</v>
      </c>
      <c r="P102" s="128">
        <v>224.67400000000001</v>
      </c>
      <c r="Q102" s="128">
        <v>224.89400000000001</v>
      </c>
      <c r="R102" s="128">
        <v>199.542</v>
      </c>
      <c r="S102" s="128">
        <v>312.47199999999998</v>
      </c>
      <c r="T102" s="128">
        <v>381.99400000000003</v>
      </c>
      <c r="U102" s="128">
        <v>387.464</v>
      </c>
      <c r="V102" s="128">
        <v>365.70499999999998</v>
      </c>
      <c r="W102" s="128">
        <v>362.02499999999998</v>
      </c>
      <c r="X102" s="128">
        <v>420.70800000000003</v>
      </c>
      <c r="Y102" s="128">
        <v>467.18299999999999</v>
      </c>
      <c r="Z102" s="128">
        <v>454.00299999999999</v>
      </c>
      <c r="AA102" s="128">
        <v>474.14299999999997</v>
      </c>
      <c r="AB102" s="128">
        <v>502.166</v>
      </c>
      <c r="AC102" s="128">
        <v>517.01599999999996</v>
      </c>
      <c r="AD102" s="128">
        <v>422.99799999999999</v>
      </c>
      <c r="AE102" s="128">
        <v>485.798</v>
      </c>
      <c r="AF102" s="128">
        <v>549.33100000000002</v>
      </c>
      <c r="AG102" s="124">
        <v>599.5</v>
      </c>
      <c r="AH102" s="170">
        <f t="shared" si="124"/>
        <v>564.10709683098526</v>
      </c>
      <c r="AI102" s="170">
        <f t="shared" si="124"/>
        <v>573.36113256016256</v>
      </c>
      <c r="AJ102" s="170">
        <f t="shared" si="124"/>
        <v>594.86602373452718</v>
      </c>
      <c r="AK102" s="170">
        <f t="shared" si="124"/>
        <v>610.82839450492258</v>
      </c>
      <c r="AL102" s="170">
        <f t="shared" si="124"/>
        <v>623.13286550388625</v>
      </c>
      <c r="AM102" s="170">
        <f t="shared" si="124"/>
        <v>635.73628353599645</v>
      </c>
      <c r="AN102" s="170">
        <f t="shared" si="124"/>
        <v>633.59103400543938</v>
      </c>
      <c r="AO102" s="170">
        <f t="shared" si="124"/>
        <v>633.57946325651733</v>
      </c>
      <c r="AP102" s="170">
        <f t="shared" si="124"/>
        <v>645.93692604099635</v>
      </c>
      <c r="AQ102" s="170">
        <f t="shared" si="124"/>
        <v>669.66700201156448</v>
      </c>
      <c r="AR102" s="170">
        <f t="shared" si="124"/>
        <v>693.9502259973691</v>
      </c>
      <c r="AS102" s="170">
        <f t="shared" si="124"/>
        <v>715.70416136304766</v>
      </c>
      <c r="AT102" s="170">
        <f t="shared" si="124"/>
        <v>738.48571651317309</v>
      </c>
      <c r="AU102" s="170">
        <f t="shared" si="124"/>
        <v>773.2257055768597</v>
      </c>
      <c r="AV102" s="170">
        <f t="shared" si="124"/>
        <v>783.9522732717777</v>
      </c>
      <c r="AW102" s="170">
        <f t="shared" si="124"/>
        <v>794.5238474876769</v>
      </c>
      <c r="AX102" s="170">
        <f t="shared" si="124"/>
        <v>804.48312920296473</v>
      </c>
      <c r="AY102" s="170">
        <f t="shared" si="124"/>
        <v>812.8260018211954</v>
      </c>
      <c r="AZ102" s="170">
        <f t="shared" si="124"/>
        <v>845.54181380263583</v>
      </c>
      <c r="BA102" s="170">
        <f t="shared" si="124"/>
        <v>842.36026697675879</v>
      </c>
      <c r="BB102" s="170">
        <f t="shared" si="124"/>
        <v>862.55564797267107</v>
      </c>
      <c r="BC102" s="170">
        <f t="shared" si="124"/>
        <v>861.52287491952984</v>
      </c>
      <c r="BD102" s="170">
        <f t="shared" si="124"/>
        <v>884.33020579439585</v>
      </c>
      <c r="BE102" s="170">
        <f t="shared" si="124"/>
        <v>906.13358424804335</v>
      </c>
      <c r="BF102" s="170">
        <f t="shared" si="124"/>
        <v>903.9895616656122</v>
      </c>
      <c r="BG102" s="170">
        <f t="shared" si="124"/>
        <v>924.41833512778032</v>
      </c>
      <c r="BH102" s="124"/>
    </row>
    <row r="103" spans="1:75">
      <c r="A103" s="112" t="s">
        <v>107</v>
      </c>
      <c r="B103" s="128">
        <v>118.667</v>
      </c>
      <c r="C103" s="128">
        <v>154.9</v>
      </c>
      <c r="D103" s="128">
        <v>161.47</v>
      </c>
      <c r="E103" s="128">
        <v>115.751</v>
      </c>
      <c r="F103" s="128">
        <v>179.50200000000001</v>
      </c>
      <c r="G103" s="128">
        <v>179.55600000000001</v>
      </c>
      <c r="H103" s="128">
        <v>170.06100000000001</v>
      </c>
      <c r="I103" s="128">
        <v>180.34299999999999</v>
      </c>
      <c r="J103" s="128">
        <v>132.79599999999999</v>
      </c>
      <c r="K103" s="128">
        <v>92.358999999999995</v>
      </c>
      <c r="L103" s="128">
        <v>188.917</v>
      </c>
      <c r="M103" s="128">
        <v>154.09100000000001</v>
      </c>
      <c r="N103" s="128">
        <v>171.21199999999999</v>
      </c>
      <c r="O103" s="128">
        <v>177.72300000000001</v>
      </c>
      <c r="P103" s="128">
        <v>214.39599999999999</v>
      </c>
      <c r="Q103" s="128">
        <v>206.80600000000001</v>
      </c>
      <c r="R103" s="128">
        <v>229.84299999999999</v>
      </c>
      <c r="S103" s="128">
        <v>290.19499999999999</v>
      </c>
      <c r="T103" s="128">
        <v>357.73</v>
      </c>
      <c r="U103" s="128">
        <v>331.89400000000001</v>
      </c>
      <c r="V103" s="128">
        <v>338.327</v>
      </c>
      <c r="W103" s="128">
        <v>364.85899999999998</v>
      </c>
      <c r="X103" s="128">
        <v>389.899</v>
      </c>
      <c r="Y103" s="128">
        <v>446.06</v>
      </c>
      <c r="Z103" s="128">
        <v>420.87900000000002</v>
      </c>
      <c r="AA103" s="128">
        <v>468.24900000000002</v>
      </c>
      <c r="AB103" s="128">
        <v>476.97899999999998</v>
      </c>
      <c r="AC103" s="128">
        <v>519.64499999999998</v>
      </c>
      <c r="AD103" s="128">
        <v>386.822</v>
      </c>
      <c r="AE103" s="128">
        <v>525.74800000000005</v>
      </c>
      <c r="AF103" s="128">
        <v>541.33500000000004</v>
      </c>
      <c r="AG103" s="124">
        <v>591.25599999999997</v>
      </c>
      <c r="AH103" s="170">
        <f t="shared" si="124"/>
        <v>558.18406269847912</v>
      </c>
      <c r="AI103" s="170">
        <f t="shared" si="124"/>
        <v>572.75930972234983</v>
      </c>
      <c r="AJ103" s="170">
        <f t="shared" si="124"/>
        <v>591.40712414338327</v>
      </c>
      <c r="AK103" s="170">
        <f t="shared" si="124"/>
        <v>614.15928739517335</v>
      </c>
      <c r="AL103" s="170">
        <f t="shared" si="124"/>
        <v>619.57178031356102</v>
      </c>
      <c r="AM103" s="170">
        <f t="shared" si="124"/>
        <v>633.75226698042138</v>
      </c>
      <c r="AN103" s="170">
        <f t="shared" si="124"/>
        <v>631.40799339989303</v>
      </c>
      <c r="AO103" s="170">
        <f t="shared" si="124"/>
        <v>632.26857996198362</v>
      </c>
      <c r="AP103" s="170">
        <f t="shared" si="124"/>
        <v>644.29682601846173</v>
      </c>
      <c r="AQ103" s="170">
        <f t="shared" si="124"/>
        <v>668.44632219423954</v>
      </c>
      <c r="AR103" s="170">
        <f t="shared" si="124"/>
        <v>691.61350940134878</v>
      </c>
      <c r="AS103" s="170">
        <f t="shared" si="124"/>
        <v>713.85003749841985</v>
      </c>
      <c r="AT103" s="170">
        <f t="shared" si="124"/>
        <v>736.52697999693044</v>
      </c>
      <c r="AU103" s="170">
        <f t="shared" si="124"/>
        <v>771.30059334919736</v>
      </c>
      <c r="AV103" s="170">
        <f t="shared" si="124"/>
        <v>781.91297545409941</v>
      </c>
      <c r="AW103" s="170">
        <f t="shared" si="124"/>
        <v>792.46733146092981</v>
      </c>
      <c r="AX103" s="170">
        <f t="shared" si="124"/>
        <v>802.28768644786749</v>
      </c>
      <c r="AY103" s="170">
        <f t="shared" si="124"/>
        <v>810.72580702010396</v>
      </c>
      <c r="AZ103" s="170">
        <f t="shared" si="124"/>
        <v>843.33268780761432</v>
      </c>
      <c r="BA103" s="170">
        <f t="shared" si="124"/>
        <v>840.1706463900781</v>
      </c>
      <c r="BB103" s="170">
        <f t="shared" si="124"/>
        <v>860.29314139930705</v>
      </c>
      <c r="BC103" s="170">
        <f t="shared" si="124"/>
        <v>859.26374151310847</v>
      </c>
      <c r="BD103" s="170">
        <f t="shared" si="124"/>
        <v>882.00546623999264</v>
      </c>
      <c r="BE103" s="170">
        <f t="shared" si="124"/>
        <v>903.76984832035623</v>
      </c>
      <c r="BF103" s="170">
        <f t="shared" si="124"/>
        <v>901.62344447408157</v>
      </c>
      <c r="BG103" s="170">
        <f t="shared" si="124"/>
        <v>921.99960417835689</v>
      </c>
      <c r="BH103" s="124"/>
    </row>
    <row r="104" spans="1:75">
      <c r="A104" s="112" t="s">
        <v>108</v>
      </c>
      <c r="B104" s="128">
        <v>102.483</v>
      </c>
      <c r="C104" s="128">
        <v>138.86600000000001</v>
      </c>
      <c r="D104" s="128">
        <v>146.00700000000001</v>
      </c>
      <c r="E104" s="128">
        <v>125.667</v>
      </c>
      <c r="F104" s="128">
        <v>173.54900000000001</v>
      </c>
      <c r="G104" s="128">
        <v>150.99299999999999</v>
      </c>
      <c r="H104" s="128">
        <v>144.05199999999999</v>
      </c>
      <c r="I104" s="128">
        <v>151.91999999999999</v>
      </c>
      <c r="J104" s="128">
        <v>112.824</v>
      </c>
      <c r="K104" s="128">
        <v>116.31</v>
      </c>
      <c r="L104" s="128">
        <v>168.09700000000001</v>
      </c>
      <c r="M104" s="128">
        <v>157.26400000000001</v>
      </c>
      <c r="N104" s="128">
        <v>164.11799999999999</v>
      </c>
      <c r="O104" s="128">
        <v>152.27500000000001</v>
      </c>
      <c r="P104" s="128">
        <v>204.28800000000001</v>
      </c>
      <c r="Q104" s="128">
        <v>199.917</v>
      </c>
      <c r="R104" s="128">
        <v>215.98099999999999</v>
      </c>
      <c r="S104" s="128">
        <v>279.298</v>
      </c>
      <c r="T104" s="128">
        <v>336.81400000000002</v>
      </c>
      <c r="U104" s="128">
        <v>316.38200000000001</v>
      </c>
      <c r="V104" s="128">
        <v>305.20100000000002</v>
      </c>
      <c r="W104" s="128">
        <v>313.85700000000003</v>
      </c>
      <c r="X104" s="128">
        <v>399.673</v>
      </c>
      <c r="Y104" s="128">
        <v>417.25299999999999</v>
      </c>
      <c r="Z104" s="128">
        <v>373.42200000000003</v>
      </c>
      <c r="AA104" s="128">
        <v>355.21899999999999</v>
      </c>
      <c r="AB104" s="128">
        <v>442.41699999999997</v>
      </c>
      <c r="AC104" s="128">
        <v>453.93599999999998</v>
      </c>
      <c r="AD104" s="128">
        <v>377.78300000000002</v>
      </c>
      <c r="AE104" s="128">
        <v>481.93900000000002</v>
      </c>
      <c r="AF104" s="128">
        <v>522.38</v>
      </c>
      <c r="AG104" s="124">
        <v>518.59400000000005</v>
      </c>
      <c r="AH104" s="170">
        <f t="shared" si="124"/>
        <v>520.68364353275672</v>
      </c>
      <c r="AI104" s="170">
        <f t="shared" si="124"/>
        <v>524.44084357887039</v>
      </c>
      <c r="AJ104" s="170">
        <f t="shared" si="124"/>
        <v>549.18628404846652</v>
      </c>
      <c r="AK104" s="170">
        <f t="shared" si="124"/>
        <v>565.53927110788527</v>
      </c>
      <c r="AL104" s="170">
        <f t="shared" si="124"/>
        <v>570.79639885825486</v>
      </c>
      <c r="AM104" s="170">
        <f t="shared" si="124"/>
        <v>579.51817138415618</v>
      </c>
      <c r="AN104" s="170">
        <f t="shared" si="124"/>
        <v>583.25551714508515</v>
      </c>
      <c r="AO104" s="170">
        <f t="shared" si="124"/>
        <v>581.7638121494374</v>
      </c>
      <c r="AP104" s="170">
        <f t="shared" si="124"/>
        <v>593.84235828495525</v>
      </c>
      <c r="AQ104" s="170">
        <f t="shared" si="124"/>
        <v>615.01507120575184</v>
      </c>
      <c r="AR104" s="170">
        <f t="shared" si="124"/>
        <v>636.45623845141495</v>
      </c>
      <c r="AS104" s="170">
        <f t="shared" si="124"/>
        <v>656.75062424174064</v>
      </c>
      <c r="AT104" s="170">
        <f t="shared" si="124"/>
        <v>678.44799399949477</v>
      </c>
      <c r="AU104" s="170">
        <f t="shared" si="124"/>
        <v>709.91641153696173</v>
      </c>
      <c r="AV104" s="170">
        <f t="shared" si="124"/>
        <v>719.84812120516438</v>
      </c>
      <c r="AW104" s="170">
        <f t="shared" si="124"/>
        <v>729.37733333457402</v>
      </c>
      <c r="AX104" s="170">
        <f t="shared" si="124"/>
        <v>738.50262191825243</v>
      </c>
      <c r="AY104" s="170">
        <f t="shared" si="124"/>
        <v>746.28789340614344</v>
      </c>
      <c r="AZ104" s="170">
        <f t="shared" si="124"/>
        <v>776.37733424573571</v>
      </c>
      <c r="BA104" s="170">
        <f t="shared" si="124"/>
        <v>773.36739547527679</v>
      </c>
      <c r="BB104" s="170">
        <f t="shared" si="124"/>
        <v>791.92330991873075</v>
      </c>
      <c r="BC104" s="170">
        <f t="shared" si="124"/>
        <v>790.95300132059708</v>
      </c>
      <c r="BD104" s="170">
        <f t="shared" si="124"/>
        <v>811.91044530294278</v>
      </c>
      <c r="BE104" s="170">
        <f t="shared" si="124"/>
        <v>831.94557958366954</v>
      </c>
      <c r="BF104" s="170">
        <f t="shared" si="124"/>
        <v>829.97134223663431</v>
      </c>
      <c r="BG104" s="170">
        <f t="shared" si="124"/>
        <v>848.71431895879471</v>
      </c>
      <c r="BH104" s="124"/>
      <c r="BV104" s="124">
        <v>454.61353478295183</v>
      </c>
      <c r="BW104" s="128">
        <f t="shared" ref="BW104:BW109" si="125">AB104-BV104</f>
        <v>-12.196534782951858</v>
      </c>
    </row>
    <row r="105" spans="1:75">
      <c r="A105" s="112" t="s">
        <v>109</v>
      </c>
      <c r="B105" s="128">
        <v>115.673</v>
      </c>
      <c r="C105" s="128">
        <v>142.93</v>
      </c>
      <c r="D105" s="128">
        <v>154.357</v>
      </c>
      <c r="E105" s="128">
        <v>141.45699999999999</v>
      </c>
      <c r="F105" s="128">
        <v>184.59100000000001</v>
      </c>
      <c r="G105" s="128">
        <v>171.03899999999999</v>
      </c>
      <c r="H105" s="128">
        <v>187.26499999999999</v>
      </c>
      <c r="I105" s="128">
        <v>171.96899999999999</v>
      </c>
      <c r="J105" s="128">
        <v>114.73699999999999</v>
      </c>
      <c r="K105" s="128">
        <v>119.57299999999999</v>
      </c>
      <c r="L105" s="128">
        <v>203.76400000000001</v>
      </c>
      <c r="M105" s="128">
        <v>175.57300000000001</v>
      </c>
      <c r="N105" s="128">
        <v>177.494</v>
      </c>
      <c r="O105" s="128">
        <v>167.71899999999999</v>
      </c>
      <c r="P105" s="128">
        <v>228.661</v>
      </c>
      <c r="Q105" s="128">
        <v>223.70400000000001</v>
      </c>
      <c r="R105" s="128">
        <v>262.04500000000002</v>
      </c>
      <c r="S105" s="128">
        <v>332.83600000000001</v>
      </c>
      <c r="T105" s="128">
        <v>377.97800000000001</v>
      </c>
      <c r="U105" s="128">
        <v>354.31299999999999</v>
      </c>
      <c r="V105" s="128">
        <v>348.05200000000002</v>
      </c>
      <c r="W105" s="128">
        <v>378.399</v>
      </c>
      <c r="X105" s="128">
        <v>423.024</v>
      </c>
      <c r="Y105" s="128">
        <v>458.774</v>
      </c>
      <c r="Z105" s="128">
        <v>454.21899999999999</v>
      </c>
      <c r="AA105" s="128">
        <v>402.93200000000002</v>
      </c>
      <c r="AB105" s="128">
        <v>495.16300000000001</v>
      </c>
      <c r="AC105" s="128">
        <v>545.15</v>
      </c>
      <c r="AD105" s="128">
        <v>442.85199999999998</v>
      </c>
      <c r="AE105" s="128">
        <v>545.92200000000003</v>
      </c>
      <c r="AF105" s="128">
        <v>554.20100000000002</v>
      </c>
      <c r="AG105" s="124">
        <v>607.34799999999996</v>
      </c>
      <c r="AH105" s="170">
        <f t="shared" si="124"/>
        <v>588.52112045142121</v>
      </c>
      <c r="AI105" s="170">
        <f t="shared" si="124"/>
        <v>601.12627876908607</v>
      </c>
      <c r="AJ105" s="170">
        <f t="shared" si="124"/>
        <v>621.72163826776978</v>
      </c>
      <c r="AK105" s="170">
        <f t="shared" si="124"/>
        <v>638.40175980220442</v>
      </c>
      <c r="AL105" s="170">
        <f t="shared" si="124"/>
        <v>643.94599697054673</v>
      </c>
      <c r="AM105" s="170">
        <f t="shared" si="124"/>
        <v>660.18387700630785</v>
      </c>
      <c r="AN105" s="170">
        <f t="shared" si="124"/>
        <v>660.80525543249348</v>
      </c>
      <c r="AO105" s="170">
        <f t="shared" si="124"/>
        <v>660.15870132794055</v>
      </c>
      <c r="AP105" s="170">
        <f t="shared" si="124"/>
        <v>672.39343758110499</v>
      </c>
      <c r="AQ105" s="170">
        <f t="shared" si="124"/>
        <v>696.69786042157307</v>
      </c>
      <c r="AR105" s="170">
        <f t="shared" si="124"/>
        <v>721.40800174379717</v>
      </c>
      <c r="AS105" s="170">
        <f t="shared" si="124"/>
        <v>744.99691068858613</v>
      </c>
      <c r="AT105" s="170">
        <f t="shared" si="124"/>
        <v>768.85195806859485</v>
      </c>
      <c r="AU105" s="170">
        <f t="shared" si="124"/>
        <v>804.72183766929538</v>
      </c>
      <c r="AV105" s="170">
        <f t="shared" si="124"/>
        <v>815.7757530144255</v>
      </c>
      <c r="AW105" s="170">
        <f t="shared" si="124"/>
        <v>826.74849124398736</v>
      </c>
      <c r="AX105" s="170">
        <f t="shared" si="124"/>
        <v>837.14580274330797</v>
      </c>
      <c r="AY105" s="170">
        <f t="shared" si="124"/>
        <v>845.97251655007392</v>
      </c>
      <c r="AZ105" s="170">
        <f t="shared" si="124"/>
        <v>879.96807893537175</v>
      </c>
      <c r="BA105" s="170">
        <f t="shared" si="124"/>
        <v>876.60509739458132</v>
      </c>
      <c r="BB105" s="170">
        <f t="shared" si="124"/>
        <v>897.61956328638701</v>
      </c>
      <c r="BC105" s="170">
        <f t="shared" si="124"/>
        <v>896.55460785947275</v>
      </c>
      <c r="BD105" s="170">
        <f t="shared" si="124"/>
        <v>920.30462807404831</v>
      </c>
      <c r="BE105" s="170">
        <f t="shared" si="124"/>
        <v>943.00524457435972</v>
      </c>
      <c r="BF105" s="170">
        <f t="shared" si="124"/>
        <v>940.75692023279646</v>
      </c>
      <c r="BG105" s="170">
        <f t="shared" si="124"/>
        <v>962.01261716098713</v>
      </c>
      <c r="BH105" s="124"/>
      <c r="BV105" s="124">
        <v>461.97253252663427</v>
      </c>
      <c r="BW105" s="128">
        <f t="shared" si="125"/>
        <v>33.190467473365743</v>
      </c>
    </row>
    <row r="106" spans="1:75">
      <c r="A106" s="112" t="s">
        <v>110</v>
      </c>
      <c r="B106" s="128">
        <v>117.69199999999999</v>
      </c>
      <c r="C106" s="128">
        <v>133.036</v>
      </c>
      <c r="D106" s="128">
        <v>150.81100000000001</v>
      </c>
      <c r="E106" s="128">
        <v>122.428</v>
      </c>
      <c r="F106" s="128">
        <v>183.65700000000001</v>
      </c>
      <c r="G106" s="128">
        <v>136.56</v>
      </c>
      <c r="H106" s="128">
        <v>127.72499999999999</v>
      </c>
      <c r="I106" s="128">
        <v>138.89599999999999</v>
      </c>
      <c r="J106" s="128">
        <v>101.776</v>
      </c>
      <c r="K106" s="128">
        <v>115.18</v>
      </c>
      <c r="L106" s="128">
        <v>190.434</v>
      </c>
      <c r="M106" s="128">
        <v>156.721</v>
      </c>
      <c r="N106" s="128">
        <v>172.28200000000001</v>
      </c>
      <c r="O106" s="128">
        <v>172.785</v>
      </c>
      <c r="P106" s="128">
        <v>194.8</v>
      </c>
      <c r="Q106" s="128">
        <v>202.52</v>
      </c>
      <c r="R106" s="128">
        <v>242.37299999999999</v>
      </c>
      <c r="S106" s="128">
        <v>310.04500000000002</v>
      </c>
      <c r="T106" s="128">
        <v>353.96100000000001</v>
      </c>
      <c r="U106" s="128">
        <v>341.09800000000001</v>
      </c>
      <c r="V106" s="128">
        <v>332.63600000000002</v>
      </c>
      <c r="W106" s="128">
        <v>339.66699999999997</v>
      </c>
      <c r="X106" s="128">
        <v>348.54</v>
      </c>
      <c r="Y106" s="128">
        <v>418.53</v>
      </c>
      <c r="Z106" s="128">
        <v>438.21499999999997</v>
      </c>
      <c r="AA106" s="128">
        <v>453.10700000000003</v>
      </c>
      <c r="AB106" s="128">
        <v>469.84399999999999</v>
      </c>
      <c r="AC106" s="128">
        <v>516.47400000000005</v>
      </c>
      <c r="AD106" s="128">
        <v>421.55099999999999</v>
      </c>
      <c r="AE106" s="128">
        <v>523.15700000000004</v>
      </c>
      <c r="AF106" s="128">
        <v>555.62800000000004</v>
      </c>
      <c r="AG106" s="124">
        <v>543.03899999999999</v>
      </c>
      <c r="AH106" s="170">
        <f t="shared" si="124"/>
        <v>566.73212880961614</v>
      </c>
      <c r="AI106" s="170">
        <f t="shared" si="124"/>
        <v>570.52413552701364</v>
      </c>
      <c r="AJ106" s="170">
        <f t="shared" si="124"/>
        <v>592.95853768916913</v>
      </c>
      <c r="AK106" s="170">
        <f t="shared" si="124"/>
        <v>608.09448050743265</v>
      </c>
      <c r="AL106" s="170">
        <f t="shared" si="124"/>
        <v>612.63136842671281</v>
      </c>
      <c r="AM106" s="170">
        <f t="shared" si="124"/>
        <v>622.96332860738119</v>
      </c>
      <c r="AN106" s="170">
        <f t="shared" si="124"/>
        <v>630.3076752103417</v>
      </c>
      <c r="AO106" s="170">
        <f t="shared" si="124"/>
        <v>627.1638371272486</v>
      </c>
      <c r="AP106" s="170">
        <f t="shared" si="124"/>
        <v>639.43079722501739</v>
      </c>
      <c r="AQ106" s="170">
        <f t="shared" si="124"/>
        <v>662.04246941569522</v>
      </c>
      <c r="AR106" s="170">
        <f t="shared" si="124"/>
        <v>685.31298623654948</v>
      </c>
      <c r="AS106" s="170">
        <f t="shared" si="124"/>
        <v>707.56550824900569</v>
      </c>
      <c r="AT106" s="170">
        <f t="shared" si="124"/>
        <v>731.16812411008368</v>
      </c>
      <c r="AU106" s="170">
        <f t="shared" si="124"/>
        <v>764.63360501964871</v>
      </c>
      <c r="AV106" s="170">
        <f t="shared" si="124"/>
        <v>775.30141421562041</v>
      </c>
      <c r="AW106" s="170">
        <f t="shared" si="124"/>
        <v>785.60599032102084</v>
      </c>
      <c r="AX106" s="170">
        <f t="shared" si="124"/>
        <v>795.5091827224519</v>
      </c>
      <c r="AY106" s="170">
        <f t="shared" si="124"/>
        <v>803.93757795321346</v>
      </c>
      <c r="AZ106" s="170">
        <f t="shared" si="124"/>
        <v>836.32460916030664</v>
      </c>
      <c r="BA106" s="170">
        <f t="shared" si="124"/>
        <v>833.01718282743343</v>
      </c>
      <c r="BB106" s="170">
        <f t="shared" si="124"/>
        <v>853.02653193254298</v>
      </c>
      <c r="BC106" s="170">
        <f t="shared" si="124"/>
        <v>851.99526292278313</v>
      </c>
      <c r="BD106" s="170">
        <f t="shared" si="124"/>
        <v>874.58004744594405</v>
      </c>
      <c r="BE106" s="170">
        <f t="shared" si="124"/>
        <v>896.15889479300949</v>
      </c>
      <c r="BF106" s="170">
        <f t="shared" si="124"/>
        <v>894.02287385520833</v>
      </c>
      <c r="BG106" s="170">
        <f t="shared" si="124"/>
        <v>914.20762605601385</v>
      </c>
      <c r="BH106" s="124"/>
      <c r="BV106" s="124">
        <v>346.43449250254469</v>
      </c>
      <c r="BW106" s="128">
        <f t="shared" si="125"/>
        <v>123.40950749745531</v>
      </c>
    </row>
    <row r="107" spans="1:75">
      <c r="A107" s="112" t="s">
        <v>111</v>
      </c>
      <c r="B107" s="128">
        <v>113.017</v>
      </c>
      <c r="C107" s="128">
        <v>117.803</v>
      </c>
      <c r="D107" s="128">
        <v>128.328</v>
      </c>
      <c r="E107" s="128">
        <v>143.74</v>
      </c>
      <c r="F107" s="128">
        <v>157.226</v>
      </c>
      <c r="G107" s="128">
        <v>142.29300000000001</v>
      </c>
      <c r="H107" s="128">
        <v>164.45500000000001</v>
      </c>
      <c r="I107" s="128">
        <v>104.642</v>
      </c>
      <c r="J107" s="128">
        <v>100.396</v>
      </c>
      <c r="K107" s="128">
        <v>113.215</v>
      </c>
      <c r="L107" s="128">
        <v>179</v>
      </c>
      <c r="M107" s="128">
        <v>139.33199999999999</v>
      </c>
      <c r="N107" s="128">
        <v>146.64400000000001</v>
      </c>
      <c r="O107" s="128">
        <v>174.40899999999999</v>
      </c>
      <c r="P107" s="128">
        <v>202.07400000000001</v>
      </c>
      <c r="Q107" s="128">
        <v>184.578</v>
      </c>
      <c r="R107" s="128">
        <v>242.602</v>
      </c>
      <c r="S107" s="128">
        <v>290.71100000000001</v>
      </c>
      <c r="T107" s="128">
        <v>297.10000000000002</v>
      </c>
      <c r="U107" s="128">
        <v>269.67700000000002</v>
      </c>
      <c r="V107" s="128">
        <v>326.36500000000001</v>
      </c>
      <c r="W107" s="128">
        <v>323.75099999999998</v>
      </c>
      <c r="X107" s="128">
        <v>396.435</v>
      </c>
      <c r="Y107" s="128">
        <v>395.98500000000001</v>
      </c>
      <c r="Z107" s="128">
        <v>424.89400000000001</v>
      </c>
      <c r="AA107" s="128">
        <v>457.464</v>
      </c>
      <c r="AB107" s="128">
        <v>478.649</v>
      </c>
      <c r="AC107" s="128">
        <v>468.58699999999999</v>
      </c>
      <c r="AD107" s="128">
        <v>355.774</v>
      </c>
      <c r="AE107" s="128">
        <v>460.52600000000001</v>
      </c>
      <c r="AF107" s="128">
        <v>533.64499999999998</v>
      </c>
      <c r="AG107" s="170">
        <f t="shared" ref="AG107:AV109" si="126">AG$126*AG91</f>
        <v>548.34688380255898</v>
      </c>
      <c r="AH107" s="170">
        <f t="shared" si="126"/>
        <v>521.79080077443462</v>
      </c>
      <c r="AI107" s="170">
        <f t="shared" si="126"/>
        <v>526.44412529213594</v>
      </c>
      <c r="AJ107" s="170">
        <f t="shared" si="126"/>
        <v>548.45924622939685</v>
      </c>
      <c r="AK107" s="170">
        <f t="shared" si="126"/>
        <v>570.04233853682547</v>
      </c>
      <c r="AL107" s="170">
        <f t="shared" si="126"/>
        <v>580.21622318555671</v>
      </c>
      <c r="AM107" s="170">
        <f t="shared" si="126"/>
        <v>587.06910220216389</v>
      </c>
      <c r="AN107" s="170">
        <f t="shared" si="126"/>
        <v>586.74030375064524</v>
      </c>
      <c r="AO107" s="170">
        <f t="shared" si="126"/>
        <v>586.50965509680827</v>
      </c>
      <c r="AP107" s="170">
        <f t="shared" si="124"/>
        <v>598.89522230746968</v>
      </c>
      <c r="AQ107" s="170">
        <f t="shared" si="124"/>
        <v>621.35755191548674</v>
      </c>
      <c r="AR107" s="170">
        <f t="shared" si="124"/>
        <v>643.07581216148674</v>
      </c>
      <c r="AS107" s="170">
        <f t="shared" si="124"/>
        <v>662.79385438330007</v>
      </c>
      <c r="AT107" s="170">
        <f t="shared" si="124"/>
        <v>684.36337756016405</v>
      </c>
      <c r="AU107" s="170">
        <f t="shared" si="124"/>
        <v>716.54742588728845</v>
      </c>
      <c r="AV107" s="170">
        <f t="shared" si="124"/>
        <v>726.63170884564283</v>
      </c>
      <c r="AW107" s="170">
        <f t="shared" si="124"/>
        <v>736.35745149888169</v>
      </c>
      <c r="AX107" s="170">
        <f t="shared" si="124"/>
        <v>745.44827697251958</v>
      </c>
      <c r="AY107" s="170">
        <f t="shared" si="124"/>
        <v>753.19794597571649</v>
      </c>
      <c r="AZ107" s="170">
        <f t="shared" si="124"/>
        <v>783.59762255219164</v>
      </c>
      <c r="BA107" s="170">
        <f t="shared" si="124"/>
        <v>780.63639079221787</v>
      </c>
      <c r="BB107" s="170">
        <f t="shared" si="124"/>
        <v>799.35899774337372</v>
      </c>
      <c r="BC107" s="170">
        <f t="shared" si="124"/>
        <v>798.37603710182714</v>
      </c>
      <c r="BD107" s="170">
        <f t="shared" si="124"/>
        <v>819.50256851347933</v>
      </c>
      <c r="BE107" s="170">
        <f t="shared" si="124"/>
        <v>839.72236720193484</v>
      </c>
      <c r="BF107" s="170">
        <f t="shared" si="124"/>
        <v>837.74399704986217</v>
      </c>
      <c r="BG107" s="170">
        <f t="shared" si="124"/>
        <v>856.67006685705633</v>
      </c>
      <c r="BH107" s="124"/>
      <c r="BV107" s="124">
        <v>373.55820552123873</v>
      </c>
      <c r="BW107" s="128">
        <f t="shared" si="125"/>
        <v>105.09079447876127</v>
      </c>
    </row>
    <row r="108" spans="1:75">
      <c r="A108" s="112" t="s">
        <v>112</v>
      </c>
      <c r="B108" s="128">
        <v>107.803</v>
      </c>
      <c r="C108" s="128">
        <v>126.006</v>
      </c>
      <c r="D108" s="128">
        <v>140.07</v>
      </c>
      <c r="E108" s="128">
        <v>145.94399999999999</v>
      </c>
      <c r="F108" s="128">
        <v>158.108</v>
      </c>
      <c r="G108" s="128">
        <v>122.703</v>
      </c>
      <c r="H108" s="128">
        <v>148.714</v>
      </c>
      <c r="I108" s="128">
        <v>132.423</v>
      </c>
      <c r="J108" s="128">
        <v>101.485</v>
      </c>
      <c r="K108" s="128">
        <v>122.163</v>
      </c>
      <c r="L108" s="128">
        <v>146.83500000000001</v>
      </c>
      <c r="M108" s="128">
        <v>127.3</v>
      </c>
      <c r="N108" s="128">
        <v>174.857</v>
      </c>
      <c r="O108" s="128">
        <v>173.21199999999999</v>
      </c>
      <c r="P108" s="128">
        <v>203.73099999999999</v>
      </c>
      <c r="Q108" s="128">
        <v>192</v>
      </c>
      <c r="R108" s="128">
        <v>248.91900000000001</v>
      </c>
      <c r="S108" s="128">
        <v>297.80799999999999</v>
      </c>
      <c r="T108" s="128">
        <v>269.452</v>
      </c>
      <c r="U108" s="128">
        <v>287.16399999999999</v>
      </c>
      <c r="V108" s="128">
        <v>324.32100000000003</v>
      </c>
      <c r="W108" s="128">
        <v>358.56</v>
      </c>
      <c r="X108" s="128">
        <v>399.56400000000002</v>
      </c>
      <c r="Y108" s="128">
        <v>409.82299999999998</v>
      </c>
      <c r="Z108" s="128">
        <v>415.16699999999997</v>
      </c>
      <c r="AA108" s="128">
        <v>411.99299999999999</v>
      </c>
      <c r="AB108" s="128">
        <v>488.72199999999998</v>
      </c>
      <c r="AC108" s="128">
        <v>472.03399999999999</v>
      </c>
      <c r="AD108" s="128">
        <v>393.39</v>
      </c>
      <c r="AE108" s="128">
        <v>421.928</v>
      </c>
      <c r="AF108" s="124">
        <v>447.43299999999999</v>
      </c>
      <c r="AG108" s="170">
        <f t="shared" si="126"/>
        <v>541.63788856129213</v>
      </c>
      <c r="AH108" s="170">
        <f t="shared" si="126"/>
        <v>507.36598041549172</v>
      </c>
      <c r="AI108" s="170">
        <f t="shared" si="126"/>
        <v>509.43398696948185</v>
      </c>
      <c r="AJ108" s="170">
        <f t="shared" si="126"/>
        <v>526.5313385883959</v>
      </c>
      <c r="AK108" s="170">
        <f t="shared" si="126"/>
        <v>536.46495977505265</v>
      </c>
      <c r="AL108" s="170">
        <f t="shared" si="126"/>
        <v>549.25812461417502</v>
      </c>
      <c r="AM108" s="170">
        <f t="shared" si="126"/>
        <v>566.70145641077863</v>
      </c>
      <c r="AN108" s="170">
        <f t="shared" si="126"/>
        <v>561.5560035730108</v>
      </c>
      <c r="AO108" s="170">
        <f t="shared" si="126"/>
        <v>560.68168887135437</v>
      </c>
      <c r="AP108" s="170">
        <f t="shared" si="124"/>
        <v>571.37204481927597</v>
      </c>
      <c r="AQ108" s="170">
        <f t="shared" si="124"/>
        <v>592.3426996631199</v>
      </c>
      <c r="AR108" s="170">
        <f t="shared" si="124"/>
        <v>614.66334145495682</v>
      </c>
      <c r="AS108" s="170">
        <f t="shared" ref="AS108:BG109" si="127">AS$126*AS92</f>
        <v>634.34746476449345</v>
      </c>
      <c r="AT108" s="170">
        <f t="shared" si="127"/>
        <v>653.7208315312231</v>
      </c>
      <c r="AU108" s="170">
        <f t="shared" si="127"/>
        <v>684.49765500883393</v>
      </c>
      <c r="AV108" s="170">
        <f t="shared" si="127"/>
        <v>694.03194387168492</v>
      </c>
      <c r="AW108" s="170">
        <f t="shared" si="127"/>
        <v>703.48727320150545</v>
      </c>
      <c r="AX108" s="170">
        <f t="shared" si="127"/>
        <v>712.41322520985443</v>
      </c>
      <c r="AY108" s="170">
        <f t="shared" si="127"/>
        <v>719.75023801143641</v>
      </c>
      <c r="AZ108" s="170">
        <f t="shared" si="127"/>
        <v>748.60162190383051</v>
      </c>
      <c r="BA108" s="170">
        <f t="shared" si="127"/>
        <v>745.82987755611452</v>
      </c>
      <c r="BB108" s="170">
        <f t="shared" si="127"/>
        <v>763.7267271357282</v>
      </c>
      <c r="BC108" s="170">
        <f t="shared" si="127"/>
        <v>762.82935795598792</v>
      </c>
      <c r="BD108" s="170">
        <f t="shared" si="127"/>
        <v>783.02413328017963</v>
      </c>
      <c r="BE108" s="170">
        <f t="shared" si="127"/>
        <v>802.3108336885573</v>
      </c>
      <c r="BF108" s="170">
        <f t="shared" si="127"/>
        <v>800.40469305490967</v>
      </c>
      <c r="BG108" s="170">
        <f t="shared" si="127"/>
        <v>818.5053444013588</v>
      </c>
      <c r="BH108" s="124"/>
      <c r="BV108" s="124">
        <v>437.61488771721565</v>
      </c>
      <c r="BW108" s="128">
        <f t="shared" si="125"/>
        <v>51.107112282784328</v>
      </c>
    </row>
    <row r="109" spans="1:75">
      <c r="A109" s="112" t="s">
        <v>113</v>
      </c>
      <c r="B109" s="128">
        <v>106.705</v>
      </c>
      <c r="C109" s="128">
        <v>102.47499999999999</v>
      </c>
      <c r="D109" s="128">
        <v>162.89400000000001</v>
      </c>
      <c r="E109" s="128">
        <v>130.774</v>
      </c>
      <c r="F109" s="128">
        <v>153.68199999999999</v>
      </c>
      <c r="G109" s="128">
        <v>117.883</v>
      </c>
      <c r="H109" s="128">
        <v>126.74</v>
      </c>
      <c r="I109" s="128">
        <v>129.04499999999999</v>
      </c>
      <c r="J109" s="128">
        <v>93.477999999999994</v>
      </c>
      <c r="K109" s="128">
        <v>138.14699999999999</v>
      </c>
      <c r="L109" s="128">
        <v>190.352</v>
      </c>
      <c r="M109" s="128">
        <v>161.55099999999999</v>
      </c>
      <c r="N109" s="128">
        <v>181.745</v>
      </c>
      <c r="O109" s="128">
        <v>177.58099999999999</v>
      </c>
      <c r="P109" s="128">
        <v>203.46700000000001</v>
      </c>
      <c r="Q109" s="128">
        <v>212.72900000000001</v>
      </c>
      <c r="R109" s="128">
        <v>276.59699999999998</v>
      </c>
      <c r="S109" s="128">
        <v>311.90499999999997</v>
      </c>
      <c r="T109" s="128">
        <v>332.05</v>
      </c>
      <c r="U109" s="128">
        <v>299.09300000000002</v>
      </c>
      <c r="V109" s="128">
        <v>383.351</v>
      </c>
      <c r="W109" s="128">
        <v>392.262</v>
      </c>
      <c r="X109" s="128">
        <v>443.65300000000002</v>
      </c>
      <c r="Y109" s="128">
        <v>418.67700000000002</v>
      </c>
      <c r="Z109" s="128">
        <v>468.82100000000003</v>
      </c>
      <c r="AA109" s="128">
        <v>477.93700000000001</v>
      </c>
      <c r="AB109" s="128">
        <v>448.26799999999997</v>
      </c>
      <c r="AC109" s="128">
        <v>473.39</v>
      </c>
      <c r="AD109" s="128">
        <v>463.11599999999999</v>
      </c>
      <c r="AE109" s="128">
        <v>567.15300000000002</v>
      </c>
      <c r="AF109" s="124">
        <v>579.20899999999995</v>
      </c>
      <c r="AG109" s="170">
        <f t="shared" si="126"/>
        <v>642.11523280159247</v>
      </c>
      <c r="AH109" s="170">
        <f t="shared" si="126"/>
        <v>577.48633460965982</v>
      </c>
      <c r="AI109" s="170">
        <f t="shared" si="126"/>
        <v>608.64206974409001</v>
      </c>
      <c r="AJ109" s="170">
        <f t="shared" si="126"/>
        <v>643.4112021309295</v>
      </c>
      <c r="AK109" s="170">
        <f t="shared" si="126"/>
        <v>656.57599530721939</v>
      </c>
      <c r="AL109" s="170">
        <f t="shared" si="126"/>
        <v>661.6159484675552</v>
      </c>
      <c r="AM109" s="170">
        <f t="shared" si="126"/>
        <v>676.30570873209763</v>
      </c>
      <c r="AN109" s="170">
        <f t="shared" si="126"/>
        <v>672.34869721935536</v>
      </c>
      <c r="AO109" s="170">
        <f t="shared" si="126"/>
        <v>677.08868435728152</v>
      </c>
      <c r="AP109" s="170">
        <f t="shared" si="126"/>
        <v>690.15652649163985</v>
      </c>
      <c r="AQ109" s="170">
        <f t="shared" si="126"/>
        <v>713.86983832352894</v>
      </c>
      <c r="AR109" s="170">
        <f t="shared" si="126"/>
        <v>738.91665809605809</v>
      </c>
      <c r="AS109" s="170">
        <f t="shared" si="126"/>
        <v>762.68220784687844</v>
      </c>
      <c r="AT109" s="170">
        <f t="shared" si="126"/>
        <v>787.08865237904183</v>
      </c>
      <c r="AU109" s="170">
        <f t="shared" si="126"/>
        <v>824.76261786881003</v>
      </c>
      <c r="AV109" s="170">
        <f t="shared" si="126"/>
        <v>835.77459146190017</v>
      </c>
      <c r="AW109" s="170">
        <f t="shared" si="127"/>
        <v>846.80362340623219</v>
      </c>
      <c r="AX109" s="170">
        <f t="shared" si="127"/>
        <v>857.44008597701384</v>
      </c>
      <c r="AY109" s="170">
        <f t="shared" si="127"/>
        <v>866.47927058016194</v>
      </c>
      <c r="AZ109" s="170">
        <f t="shared" si="127"/>
        <v>901.380004412944</v>
      </c>
      <c r="BA109" s="170">
        <f t="shared" si="127"/>
        <v>898.01805810807537</v>
      </c>
      <c r="BB109" s="170">
        <f t="shared" si="127"/>
        <v>919.44663550652706</v>
      </c>
      <c r="BC109" s="170">
        <f t="shared" si="127"/>
        <v>918.34253572252749</v>
      </c>
      <c r="BD109" s="170">
        <f t="shared" si="127"/>
        <v>942.68020253562008</v>
      </c>
      <c r="BE109" s="170">
        <f t="shared" si="127"/>
        <v>965.94315344697145</v>
      </c>
      <c r="BF109" s="170">
        <f t="shared" si="127"/>
        <v>963.65278093384586</v>
      </c>
      <c r="BG109" s="170">
        <f t="shared" si="127"/>
        <v>985.42403851423126</v>
      </c>
      <c r="BH109" s="124"/>
      <c r="BV109" s="124">
        <v>407.97320942263036</v>
      </c>
      <c r="BW109" s="128">
        <f t="shared" si="125"/>
        <v>40.294790577369611</v>
      </c>
    </row>
    <row r="110" spans="1:75" ht="12" thickBot="1">
      <c r="A110" s="112" t="s">
        <v>114</v>
      </c>
      <c r="B110" s="128">
        <f>SUM(B98:B109)</f>
        <v>1340.0830000000001</v>
      </c>
      <c r="C110" s="128">
        <f t="shared" ref="C110:BG110" si="128">SUM(C98:C109)</f>
        <v>1564.655</v>
      </c>
      <c r="D110" s="128">
        <f t="shared" si="128"/>
        <v>1723.954</v>
      </c>
      <c r="E110" s="128">
        <f t="shared" si="128"/>
        <v>1648.9780000000001</v>
      </c>
      <c r="F110" s="128">
        <f t="shared" si="128"/>
        <v>2004.0539999999996</v>
      </c>
      <c r="G110" s="128">
        <f t="shared" si="128"/>
        <v>1940.1479999999999</v>
      </c>
      <c r="H110" s="128">
        <f t="shared" si="128"/>
        <v>1858.4089999999999</v>
      </c>
      <c r="I110" s="128">
        <f t="shared" si="128"/>
        <v>1869.9650000000001</v>
      </c>
      <c r="J110" s="128">
        <f t="shared" si="128"/>
        <v>1427.2859999999998</v>
      </c>
      <c r="K110" s="128">
        <f t="shared" si="128"/>
        <v>1389.3929999999998</v>
      </c>
      <c r="L110" s="128">
        <f t="shared" si="128"/>
        <v>2120.578</v>
      </c>
      <c r="M110" s="128">
        <f t="shared" si="128"/>
        <v>1901.5730000000001</v>
      </c>
      <c r="N110" s="128">
        <f t="shared" si="128"/>
        <v>2025.1549999999997</v>
      </c>
      <c r="O110" s="128">
        <f t="shared" si="128"/>
        <v>2108.4210000000003</v>
      </c>
      <c r="P110" s="128">
        <f t="shared" si="128"/>
        <v>2495.0319999999997</v>
      </c>
      <c r="Q110" s="128">
        <f t="shared" si="128"/>
        <v>2487.3999999999996</v>
      </c>
      <c r="R110" s="128">
        <f t="shared" si="128"/>
        <v>2682.7889999999998</v>
      </c>
      <c r="S110" s="128">
        <f t="shared" si="128"/>
        <v>3568.0950000000003</v>
      </c>
      <c r="T110" s="128">
        <f t="shared" si="128"/>
        <v>3970.3099999999995</v>
      </c>
      <c r="U110" s="128">
        <f t="shared" si="128"/>
        <v>3989.8630000000003</v>
      </c>
      <c r="V110" s="128">
        <f t="shared" si="128"/>
        <v>3966.2260000000001</v>
      </c>
      <c r="W110" s="128">
        <f t="shared" si="128"/>
        <v>4154.585</v>
      </c>
      <c r="X110" s="128">
        <f t="shared" si="128"/>
        <v>4698.0040000000008</v>
      </c>
      <c r="Y110" s="128">
        <f t="shared" si="128"/>
        <v>5149.9679999999998</v>
      </c>
      <c r="Z110" s="128">
        <f t="shared" si="128"/>
        <v>5148.5210000000006</v>
      </c>
      <c r="AA110" s="128">
        <f t="shared" si="128"/>
        <v>5203.3999999999996</v>
      </c>
      <c r="AB110" s="128">
        <f t="shared" si="128"/>
        <v>5653.7259999999997</v>
      </c>
      <c r="AC110" s="128">
        <f t="shared" si="128"/>
        <v>5935.6040000000003</v>
      </c>
      <c r="AD110" s="128">
        <f t="shared" si="128"/>
        <v>5092.4410000000007</v>
      </c>
      <c r="AE110" s="128">
        <f t="shared" si="128"/>
        <v>5907.5029999999997</v>
      </c>
      <c r="AF110" s="128">
        <f t="shared" si="128"/>
        <v>6407.6869999999999</v>
      </c>
      <c r="AG110" s="170">
        <f t="shared" si="128"/>
        <v>6873.6490051654437</v>
      </c>
      <c r="AH110" s="170">
        <f t="shared" si="128"/>
        <v>6606.2076378855145</v>
      </c>
      <c r="AI110" s="170">
        <f t="shared" si="128"/>
        <v>6743.02677074241</v>
      </c>
      <c r="AJ110" s="170">
        <f t="shared" si="128"/>
        <v>7017.6197741873448</v>
      </c>
      <c r="AK110" s="170">
        <f t="shared" si="128"/>
        <v>7170.4488559898618</v>
      </c>
      <c r="AL110" s="170">
        <f t="shared" si="128"/>
        <v>7290.3750928235968</v>
      </c>
      <c r="AM110" s="170">
        <f t="shared" si="128"/>
        <v>7443.4800852165863</v>
      </c>
      <c r="AN110" s="170">
        <f t="shared" si="128"/>
        <v>7439.0759432798841</v>
      </c>
      <c r="AO110" s="170">
        <f t="shared" si="128"/>
        <v>7438.1583386645052</v>
      </c>
      <c r="AP110" s="170">
        <f t="shared" si="128"/>
        <v>7580.9327864396346</v>
      </c>
      <c r="AQ110" s="170">
        <f t="shared" si="128"/>
        <v>7852.2161655243845</v>
      </c>
      <c r="AR110" s="170">
        <f t="shared" si="128"/>
        <v>8136.69431502935</v>
      </c>
      <c r="AS110" s="170">
        <f t="shared" si="128"/>
        <v>8395.3738585126648</v>
      </c>
      <c r="AT110" s="170">
        <f t="shared" si="128"/>
        <v>8664.9366839441718</v>
      </c>
      <c r="AU110" s="170">
        <f t="shared" si="128"/>
        <v>9070.9044031189842</v>
      </c>
      <c r="AV110" s="170">
        <f t="shared" si="128"/>
        <v>9195.8600376214672</v>
      </c>
      <c r="AW110" s="170">
        <f t="shared" si="128"/>
        <v>9319.1741716819906</v>
      </c>
      <c r="AX110" s="170">
        <f t="shared" si="128"/>
        <v>9436.6744631196307</v>
      </c>
      <c r="AY110" s="170">
        <f t="shared" si="128"/>
        <v>9535.118082670444</v>
      </c>
      <c r="AZ110" s="170">
        <f t="shared" si="128"/>
        <v>9918.8680914046181</v>
      </c>
      <c r="BA110" s="170">
        <f t="shared" si="128"/>
        <v>9881.1475795561091</v>
      </c>
      <c r="BB110" s="170">
        <f t="shared" si="128"/>
        <v>10117.977509040606</v>
      </c>
      <c r="BC110" s="170">
        <f t="shared" si="128"/>
        <v>10105.893952175804</v>
      </c>
      <c r="BD110" s="170">
        <f t="shared" si="128"/>
        <v>10373.592144751288</v>
      </c>
      <c r="BE110" s="170">
        <f t="shared" si="128"/>
        <v>10629.380005782301</v>
      </c>
      <c r="BF110" s="170">
        <f t="shared" si="128"/>
        <v>10604.166055444874</v>
      </c>
      <c r="BG110" s="170">
        <f t="shared" si="128"/>
        <v>10843.750530988706</v>
      </c>
      <c r="BH110" s="124"/>
    </row>
    <row r="111" spans="1:75">
      <c r="A111" s="174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4"/>
      <c r="AT111" s="174"/>
      <c r="AU111" s="174"/>
      <c r="AV111" s="174"/>
      <c r="AW111" s="174"/>
      <c r="AX111" s="174"/>
      <c r="AY111" s="174"/>
      <c r="AZ111" s="174"/>
      <c r="BA111" s="174"/>
      <c r="BB111" s="174"/>
      <c r="BC111" s="174"/>
      <c r="BD111" s="174"/>
      <c r="BE111" s="174"/>
      <c r="BF111" s="174"/>
      <c r="BG111" s="174"/>
    </row>
    <row r="112" spans="1:75" ht="12" thickBot="1">
      <c r="A112" s="112" t="s">
        <v>140</v>
      </c>
    </row>
    <row r="113" spans="1:68" ht="12" thickBot="1">
      <c r="A113" s="168"/>
      <c r="B113" s="168" t="str">
        <f>B$2</f>
        <v xml:space="preserve">93/94 </v>
      </c>
      <c r="C113" s="168" t="str">
        <f t="shared" ref="C113:BG113" si="129">C$2</f>
        <v xml:space="preserve">94/95 </v>
      </c>
      <c r="D113" s="168" t="str">
        <f t="shared" si="129"/>
        <v xml:space="preserve">95/96 </v>
      </c>
      <c r="E113" s="168" t="str">
        <f t="shared" si="129"/>
        <v xml:space="preserve">96/97 </v>
      </c>
      <c r="F113" s="168" t="str">
        <f t="shared" si="129"/>
        <v xml:space="preserve">97/98 </v>
      </c>
      <c r="G113" s="168" t="str">
        <f t="shared" si="129"/>
        <v xml:space="preserve">98/99 </v>
      </c>
      <c r="H113" s="168" t="str">
        <f t="shared" si="129"/>
        <v xml:space="preserve">99/00 </v>
      </c>
      <c r="I113" s="168" t="str">
        <f t="shared" si="129"/>
        <v xml:space="preserve">00/01 </v>
      </c>
      <c r="J113" s="168" t="str">
        <f t="shared" si="129"/>
        <v xml:space="preserve">01/02 </v>
      </c>
      <c r="K113" s="168" t="str">
        <f t="shared" si="129"/>
        <v xml:space="preserve">02/03 </v>
      </c>
      <c r="L113" s="168" t="str">
        <f t="shared" si="129"/>
        <v xml:space="preserve">03/04 </v>
      </c>
      <c r="M113" s="168" t="str">
        <f t="shared" si="129"/>
        <v xml:space="preserve">04/05 </v>
      </c>
      <c r="N113" s="168" t="str">
        <f t="shared" si="129"/>
        <v xml:space="preserve">05/06 </v>
      </c>
      <c r="O113" s="168" t="str">
        <f t="shared" si="129"/>
        <v xml:space="preserve">06/07 </v>
      </c>
      <c r="P113" s="168" t="str">
        <f t="shared" si="129"/>
        <v xml:space="preserve">07/08 </v>
      </c>
      <c r="Q113" s="168" t="str">
        <f t="shared" si="129"/>
        <v xml:space="preserve">08/09 </v>
      </c>
      <c r="R113" s="168" t="str">
        <f t="shared" si="129"/>
        <v xml:space="preserve">09/10 </v>
      </c>
      <c r="S113" s="168" t="str">
        <f t="shared" si="129"/>
        <v xml:space="preserve">10/11 </v>
      </c>
      <c r="T113" s="168" t="str">
        <f t="shared" si="129"/>
        <v xml:space="preserve">11/12 </v>
      </c>
      <c r="U113" s="168" t="str">
        <f t="shared" si="129"/>
        <v xml:space="preserve">12/13 </v>
      </c>
      <c r="V113" s="168" t="str">
        <f t="shared" si="129"/>
        <v xml:space="preserve">13/14 </v>
      </c>
      <c r="W113" s="168" t="str">
        <f t="shared" si="129"/>
        <v xml:space="preserve">14/15 </v>
      </c>
      <c r="X113" s="168" t="str">
        <f t="shared" si="129"/>
        <v xml:space="preserve">15/16 </v>
      </c>
      <c r="Y113" s="168" t="str">
        <f t="shared" si="129"/>
        <v xml:space="preserve">16/17 </v>
      </c>
      <c r="Z113" s="168" t="str">
        <f t="shared" si="129"/>
        <v xml:space="preserve">17/18 </v>
      </c>
      <c r="AA113" s="168" t="str">
        <f t="shared" si="129"/>
        <v xml:space="preserve">18/19 </v>
      </c>
      <c r="AB113" s="168" t="str">
        <f t="shared" si="129"/>
        <v>19/20</v>
      </c>
      <c r="AC113" s="168" t="str">
        <f t="shared" si="129"/>
        <v>20/21</v>
      </c>
      <c r="AD113" s="168" t="str">
        <f t="shared" si="129"/>
        <v xml:space="preserve">21/22 </v>
      </c>
      <c r="AE113" s="168" t="str">
        <f t="shared" si="129"/>
        <v xml:space="preserve">22/23 </v>
      </c>
      <c r="AF113" s="168" t="str">
        <f t="shared" si="129"/>
        <v xml:space="preserve">23/24 </v>
      </c>
      <c r="AG113" s="168" t="str">
        <f t="shared" si="129"/>
        <v xml:space="preserve">24/25 </v>
      </c>
      <c r="AH113" s="168" t="str">
        <f t="shared" si="129"/>
        <v>25/26</v>
      </c>
      <c r="AI113" s="168" t="str">
        <f t="shared" si="129"/>
        <v>26/27</v>
      </c>
      <c r="AJ113" s="168" t="str">
        <f t="shared" si="129"/>
        <v>27/28</v>
      </c>
      <c r="AK113" s="168" t="str">
        <f t="shared" si="129"/>
        <v>28/29</v>
      </c>
      <c r="AL113" s="168" t="str">
        <f t="shared" si="129"/>
        <v>29/30</v>
      </c>
      <c r="AM113" s="168" t="str">
        <f t="shared" si="129"/>
        <v>30/31</v>
      </c>
      <c r="AN113" s="168" t="str">
        <f t="shared" si="129"/>
        <v>31/32</v>
      </c>
      <c r="AO113" s="168" t="str">
        <f t="shared" si="129"/>
        <v>32/33</v>
      </c>
      <c r="AP113" s="168" t="str">
        <f t="shared" si="129"/>
        <v>33/34</v>
      </c>
      <c r="AQ113" s="168" t="str">
        <f t="shared" si="129"/>
        <v>34/35</v>
      </c>
      <c r="AR113" s="168" t="str">
        <f t="shared" si="129"/>
        <v>35/36</v>
      </c>
      <c r="AS113" s="168" t="str">
        <f t="shared" si="129"/>
        <v>36/37</v>
      </c>
      <c r="AT113" s="168" t="str">
        <f t="shared" si="129"/>
        <v>37/38</v>
      </c>
      <c r="AU113" s="168" t="str">
        <f t="shared" si="129"/>
        <v>38/39</v>
      </c>
      <c r="AV113" s="168" t="str">
        <f t="shared" si="129"/>
        <v>39/40</v>
      </c>
      <c r="AW113" s="168" t="str">
        <f t="shared" si="129"/>
        <v>40/41</v>
      </c>
      <c r="AX113" s="168" t="str">
        <f t="shared" si="129"/>
        <v>41/42</v>
      </c>
      <c r="AY113" s="168" t="str">
        <f t="shared" si="129"/>
        <v>42/43</v>
      </c>
      <c r="AZ113" s="168" t="str">
        <f t="shared" si="129"/>
        <v>43/44</v>
      </c>
      <c r="BA113" s="168" t="str">
        <f t="shared" si="129"/>
        <v>44/45</v>
      </c>
      <c r="BB113" s="168" t="str">
        <f t="shared" si="129"/>
        <v>45/46</v>
      </c>
      <c r="BC113" s="168" t="str">
        <f t="shared" si="129"/>
        <v>46/47</v>
      </c>
      <c r="BD113" s="168" t="str">
        <f t="shared" si="129"/>
        <v>47/48</v>
      </c>
      <c r="BE113" s="168" t="str">
        <f t="shared" si="129"/>
        <v>48/49</v>
      </c>
      <c r="BF113" s="168" t="str">
        <f t="shared" si="129"/>
        <v>49/50</v>
      </c>
      <c r="BG113" s="168" t="str">
        <f t="shared" si="129"/>
        <v>50/51</v>
      </c>
      <c r="BH113" s="169"/>
      <c r="BO113" s="184" t="s">
        <v>141</v>
      </c>
      <c r="BP113" s="184" t="s">
        <v>142</v>
      </c>
    </row>
    <row r="114" spans="1:68">
      <c r="A114" s="112" t="s">
        <v>102</v>
      </c>
      <c r="B114" s="185">
        <f t="shared" ref="B114:BG118" si="130">B98/B82</f>
        <v>0.60734610355015262</v>
      </c>
      <c r="C114" s="185">
        <f t="shared" si="130"/>
        <v>0.60524634872788596</v>
      </c>
      <c r="D114" s="185">
        <f t="shared" si="130"/>
        <v>0.61891837555287488</v>
      </c>
      <c r="E114" s="185">
        <f t="shared" si="130"/>
        <v>0.62239784196697767</v>
      </c>
      <c r="F114" s="185">
        <f t="shared" si="130"/>
        <v>0.6140817388288341</v>
      </c>
      <c r="G114" s="185">
        <f t="shared" si="130"/>
        <v>0.6158822237265037</v>
      </c>
      <c r="H114" s="185">
        <f t="shared" si="130"/>
        <v>0.63902284718409053</v>
      </c>
      <c r="I114" s="185">
        <f t="shared" si="130"/>
        <v>0.62241737924659113</v>
      </c>
      <c r="J114" s="185">
        <f t="shared" si="130"/>
        <v>0.62046541732824967</v>
      </c>
      <c r="K114" s="185">
        <f t="shared" si="130"/>
        <v>0.61957967265987413</v>
      </c>
      <c r="L114" s="185">
        <f t="shared" si="130"/>
        <v>0.62387476470728398</v>
      </c>
      <c r="M114" s="185">
        <f t="shared" si="130"/>
        <v>0.62436467904955606</v>
      </c>
      <c r="N114" s="185">
        <f t="shared" si="130"/>
        <v>0.63685101934134869</v>
      </c>
      <c r="O114" s="185">
        <f t="shared" si="130"/>
        <v>0.58205753912976355</v>
      </c>
      <c r="P114" s="185">
        <f t="shared" si="130"/>
        <v>0.58763133920437294</v>
      </c>
      <c r="Q114" s="185">
        <f t="shared" si="130"/>
        <v>0.60780078937736792</v>
      </c>
      <c r="R114" s="185">
        <f t="shared" si="130"/>
        <v>0.5741447839185102</v>
      </c>
      <c r="S114" s="185">
        <f t="shared" si="130"/>
        <v>0.55414260910777025</v>
      </c>
      <c r="T114" s="185">
        <f t="shared" si="130"/>
        <v>0.56950080508065404</v>
      </c>
      <c r="U114" s="185">
        <f t="shared" si="130"/>
        <v>0.56942868107551992</v>
      </c>
      <c r="V114" s="185">
        <f t="shared" si="130"/>
        <v>0.59105136402923575</v>
      </c>
      <c r="W114" s="185">
        <f t="shared" si="130"/>
        <v>0.5704238065322097</v>
      </c>
      <c r="X114" s="185">
        <f t="shared" si="130"/>
        <v>0.56710446616569432</v>
      </c>
      <c r="Y114" s="185">
        <f t="shared" si="130"/>
        <v>0.57494660680817677</v>
      </c>
      <c r="Z114" s="185">
        <f t="shared" si="130"/>
        <v>0.55870558641985124</v>
      </c>
      <c r="AA114" s="185">
        <f t="shared" si="130"/>
        <v>0.55285415107646418</v>
      </c>
      <c r="AB114" s="185">
        <f t="shared" si="130"/>
        <v>0.56090183157422824</v>
      </c>
      <c r="AC114" s="185">
        <f t="shared" si="130"/>
        <v>0.56008598938982457</v>
      </c>
      <c r="AD114" s="185">
        <f t="shared" si="130"/>
        <v>0.57707774393928413</v>
      </c>
      <c r="AE114" s="185">
        <f t="shared" si="130"/>
        <v>0.60535071615673608</v>
      </c>
      <c r="AF114" s="185">
        <f t="shared" si="130"/>
        <v>0.59291010138759959</v>
      </c>
      <c r="AG114" s="185">
        <f t="shared" si="130"/>
        <v>0.58084791935371993</v>
      </c>
      <c r="AH114" s="186">
        <f t="shared" si="130"/>
        <v>0.56223043726685229</v>
      </c>
      <c r="AI114" s="186">
        <f t="shared" si="130"/>
        <v>0.56191889756186741</v>
      </c>
      <c r="AJ114" s="186">
        <f t="shared" si="130"/>
        <v>0.56140958193498758</v>
      </c>
      <c r="AK114" s="186">
        <f t="shared" si="130"/>
        <v>0.56238814556783234</v>
      </c>
      <c r="AL114" s="186">
        <f t="shared" si="130"/>
        <v>0.56079808406335363</v>
      </c>
      <c r="AM114" s="186">
        <f t="shared" si="130"/>
        <v>0.56177208190313865</v>
      </c>
      <c r="AN114" s="186">
        <f t="shared" si="130"/>
        <v>0.56143969383244419</v>
      </c>
      <c r="AO114" s="186">
        <f t="shared" si="130"/>
        <v>0.56137044065392483</v>
      </c>
      <c r="AP114" s="186">
        <f t="shared" si="130"/>
        <v>0.56155057677330622</v>
      </c>
      <c r="AQ114" s="186">
        <f t="shared" si="130"/>
        <v>0.56087258325174183</v>
      </c>
      <c r="AR114" s="186">
        <f t="shared" si="130"/>
        <v>0.56115133207098977</v>
      </c>
      <c r="AS114" s="186">
        <f t="shared" si="130"/>
        <v>0.55969159056751105</v>
      </c>
      <c r="AT114" s="186">
        <f t="shared" si="130"/>
        <v>0.5590281731576886</v>
      </c>
      <c r="AU114" s="186">
        <f t="shared" si="130"/>
        <v>0.55820950173039907</v>
      </c>
      <c r="AV114" s="186">
        <f t="shared" si="130"/>
        <v>0.55732485076493732</v>
      </c>
      <c r="AW114" s="186">
        <f t="shared" si="130"/>
        <v>0.55636860726459636</v>
      </c>
      <c r="AX114" s="186">
        <f t="shared" si="130"/>
        <v>0.55509849783056642</v>
      </c>
      <c r="AY114" s="186">
        <f t="shared" si="130"/>
        <v>0.55276046856060546</v>
      </c>
      <c r="AZ114" s="186">
        <f t="shared" si="130"/>
        <v>0.55104822730025649</v>
      </c>
      <c r="BA114" s="186">
        <f t="shared" si="130"/>
        <v>0.54895264330867277</v>
      </c>
      <c r="BB114" s="186">
        <f t="shared" si="130"/>
        <v>0.54691770319138422</v>
      </c>
      <c r="BC114" s="186">
        <f t="shared" si="130"/>
        <v>0.54626453795544883</v>
      </c>
      <c r="BD114" s="186">
        <f t="shared" si="130"/>
        <v>0.54597853393427831</v>
      </c>
      <c r="BE114" s="186">
        <f t="shared" si="130"/>
        <v>0.54509641055293845</v>
      </c>
      <c r="BF114" s="186">
        <f t="shared" si="130"/>
        <v>0.54380338745871148</v>
      </c>
      <c r="BG114" s="186">
        <f t="shared" si="130"/>
        <v>0.54218752654943525</v>
      </c>
      <c r="BH114" s="187"/>
      <c r="BO114" s="188">
        <f>AF114-AE114</f>
        <v>-1.2440614769136493E-2</v>
      </c>
      <c r="BP114" s="188">
        <f>AF114-AVERAGE(AA114:AE114)</f>
        <v>2.1656014960292125E-2</v>
      </c>
    </row>
    <row r="115" spans="1:68">
      <c r="A115" s="112" t="s">
        <v>103</v>
      </c>
      <c r="B115" s="185">
        <f t="shared" si="130"/>
        <v>0.61103820522183672</v>
      </c>
      <c r="C115" s="185">
        <f t="shared" si="130"/>
        <v>0.61886130929354555</v>
      </c>
      <c r="D115" s="185">
        <f t="shared" si="130"/>
        <v>0.63103909016065252</v>
      </c>
      <c r="E115" s="185">
        <f t="shared" si="130"/>
        <v>0.62447019037607598</v>
      </c>
      <c r="F115" s="185">
        <f t="shared" si="130"/>
        <v>0.62041000815561842</v>
      </c>
      <c r="G115" s="185">
        <f t="shared" si="130"/>
        <v>0.62650100598890901</v>
      </c>
      <c r="H115" s="185">
        <f t="shared" si="130"/>
        <v>0.62399519168245421</v>
      </c>
      <c r="I115" s="185">
        <f t="shared" si="130"/>
        <v>0.61646170013348844</v>
      </c>
      <c r="J115" s="185">
        <f t="shared" si="130"/>
        <v>0.62422838109375278</v>
      </c>
      <c r="K115" s="185">
        <f t="shared" si="130"/>
        <v>0.63028858589217762</v>
      </c>
      <c r="L115" s="185">
        <f t="shared" si="130"/>
        <v>0.62954412957093375</v>
      </c>
      <c r="M115" s="185">
        <f t="shared" si="130"/>
        <v>0.60615702239282865</v>
      </c>
      <c r="N115" s="185">
        <f t="shared" si="130"/>
        <v>0.60834345113389587</v>
      </c>
      <c r="O115" s="185">
        <f t="shared" si="130"/>
        <v>0.59551204864053275</v>
      </c>
      <c r="P115" s="185">
        <f t="shared" si="130"/>
        <v>0.60048942750508794</v>
      </c>
      <c r="Q115" s="185">
        <f t="shared" si="130"/>
        <v>0.58715565890358312</v>
      </c>
      <c r="R115" s="185">
        <f t="shared" si="130"/>
        <v>0.57388011071853462</v>
      </c>
      <c r="S115" s="185">
        <f t="shared" si="130"/>
        <v>0.55524356991657575</v>
      </c>
      <c r="T115" s="185">
        <f t="shared" si="130"/>
        <v>0.56482236715188394</v>
      </c>
      <c r="U115" s="185">
        <f t="shared" si="130"/>
        <v>0.58946301764608089</v>
      </c>
      <c r="V115" s="185">
        <f t="shared" si="130"/>
        <v>0.57157681916587644</v>
      </c>
      <c r="W115" s="185">
        <f t="shared" si="130"/>
        <v>0.56754346146801404</v>
      </c>
      <c r="X115" s="185">
        <f t="shared" si="130"/>
        <v>0.56610935913721139</v>
      </c>
      <c r="Y115" s="185">
        <f t="shared" si="130"/>
        <v>0.55761237393343099</v>
      </c>
      <c r="Z115" s="185">
        <f t="shared" si="130"/>
        <v>0.56099616766115123</v>
      </c>
      <c r="AA115" s="185">
        <f t="shared" si="130"/>
        <v>0.56596222384185046</v>
      </c>
      <c r="AB115" s="185">
        <f t="shared" si="130"/>
        <v>0.56490583144231987</v>
      </c>
      <c r="AC115" s="185">
        <f t="shared" si="130"/>
        <v>0.5723745585287473</v>
      </c>
      <c r="AD115" s="185">
        <f t="shared" si="130"/>
        <v>0.58851981366954353</v>
      </c>
      <c r="AE115" s="185">
        <f t="shared" si="130"/>
        <v>0.59215419032695282</v>
      </c>
      <c r="AF115" s="185">
        <f t="shared" si="130"/>
        <v>0.58579472252707931</v>
      </c>
      <c r="AG115" s="185">
        <f t="shared" si="130"/>
        <v>0.58348346578212662</v>
      </c>
      <c r="AH115" s="186">
        <f t="shared" si="130"/>
        <v>0.56223043726685229</v>
      </c>
      <c r="AI115" s="186">
        <f t="shared" si="130"/>
        <v>0.56191889756186741</v>
      </c>
      <c r="AJ115" s="186">
        <f t="shared" si="130"/>
        <v>0.56140958193498758</v>
      </c>
      <c r="AK115" s="186">
        <f t="shared" si="130"/>
        <v>0.56238814556783234</v>
      </c>
      <c r="AL115" s="186">
        <f t="shared" si="130"/>
        <v>0.56079808406335363</v>
      </c>
      <c r="AM115" s="186">
        <f t="shared" si="130"/>
        <v>0.56177208190313865</v>
      </c>
      <c r="AN115" s="186">
        <f t="shared" si="130"/>
        <v>0.56143969383244419</v>
      </c>
      <c r="AO115" s="186">
        <f t="shared" si="130"/>
        <v>0.56137044065392483</v>
      </c>
      <c r="AP115" s="186">
        <f t="shared" si="130"/>
        <v>0.56155057677330622</v>
      </c>
      <c r="AQ115" s="186">
        <f t="shared" si="130"/>
        <v>0.56087258325174183</v>
      </c>
      <c r="AR115" s="186">
        <f t="shared" si="130"/>
        <v>0.56115133207098977</v>
      </c>
      <c r="AS115" s="186">
        <f t="shared" si="130"/>
        <v>0.55969159056751105</v>
      </c>
      <c r="AT115" s="186">
        <f t="shared" si="130"/>
        <v>0.5590281731576886</v>
      </c>
      <c r="AU115" s="186">
        <f t="shared" si="130"/>
        <v>0.55820950173039907</v>
      </c>
      <c r="AV115" s="186">
        <f t="shared" si="130"/>
        <v>0.55732485076493732</v>
      </c>
      <c r="AW115" s="186">
        <f t="shared" si="130"/>
        <v>0.55636860726459636</v>
      </c>
      <c r="AX115" s="186">
        <f t="shared" si="130"/>
        <v>0.55509849783056642</v>
      </c>
      <c r="AY115" s="186">
        <f t="shared" si="130"/>
        <v>0.55276046856060546</v>
      </c>
      <c r="AZ115" s="186">
        <f t="shared" si="130"/>
        <v>0.55104822730025649</v>
      </c>
      <c r="BA115" s="186">
        <f t="shared" si="130"/>
        <v>0.54895264330867277</v>
      </c>
      <c r="BB115" s="186">
        <f t="shared" si="130"/>
        <v>0.54691770319138422</v>
      </c>
      <c r="BC115" s="186">
        <f t="shared" si="130"/>
        <v>0.54626453795544883</v>
      </c>
      <c r="BD115" s="186">
        <f t="shared" si="130"/>
        <v>0.54597853393427831</v>
      </c>
      <c r="BE115" s="186">
        <f t="shared" si="130"/>
        <v>0.54509641055293845</v>
      </c>
      <c r="BF115" s="186">
        <f t="shared" si="130"/>
        <v>0.54380338745871148</v>
      </c>
      <c r="BG115" s="186">
        <f t="shared" si="130"/>
        <v>0.54218752654943525</v>
      </c>
      <c r="BH115" s="187"/>
      <c r="BO115" s="188">
        <f t="shared" ref="BO115:BO126" si="131">AF115-AE115</f>
        <v>-6.3594677998735083E-3</v>
      </c>
      <c r="BP115" s="188">
        <f t="shared" ref="BP115:BP126" si="132">AF115-AVERAGE(AA115:AE115)</f>
        <v>9.0113989651965376E-3</v>
      </c>
    </row>
    <row r="116" spans="1:68">
      <c r="A116" s="112" t="s">
        <v>104</v>
      </c>
      <c r="B116" s="185">
        <f t="shared" si="130"/>
        <v>0.61709581269362224</v>
      </c>
      <c r="C116" s="185">
        <f t="shared" si="130"/>
        <v>0.62120802206241699</v>
      </c>
      <c r="D116" s="185">
        <f t="shared" si="130"/>
        <v>0.63585537055174668</v>
      </c>
      <c r="E116" s="185">
        <f t="shared" si="130"/>
        <v>0.60663434467292132</v>
      </c>
      <c r="F116" s="185">
        <f t="shared" si="130"/>
        <v>0.62346375143843502</v>
      </c>
      <c r="G116" s="185">
        <f t="shared" si="130"/>
        <v>0.63333261605334101</v>
      </c>
      <c r="H116" s="185">
        <f t="shared" si="130"/>
        <v>0.62711546891567338</v>
      </c>
      <c r="I116" s="185">
        <f t="shared" si="130"/>
        <v>0.62229936959788912</v>
      </c>
      <c r="J116" s="185">
        <f t="shared" si="130"/>
        <v>0.62017121205033454</v>
      </c>
      <c r="K116" s="185">
        <f t="shared" si="130"/>
        <v>0.62718774963948176</v>
      </c>
      <c r="L116" s="185">
        <f t="shared" si="130"/>
        <v>0.62969266766757803</v>
      </c>
      <c r="M116" s="185">
        <f t="shared" si="130"/>
        <v>0.61328877190552045</v>
      </c>
      <c r="N116" s="185">
        <f t="shared" si="130"/>
        <v>0.59078154438193997</v>
      </c>
      <c r="O116" s="185">
        <f t="shared" si="130"/>
        <v>0.58707508956822574</v>
      </c>
      <c r="P116" s="185">
        <f t="shared" si="130"/>
        <v>0.60278445564234395</v>
      </c>
      <c r="Q116" s="185">
        <f t="shared" si="130"/>
        <v>0.58179055580374606</v>
      </c>
      <c r="R116" s="185">
        <f t="shared" si="130"/>
        <v>0.56376470131960399</v>
      </c>
      <c r="S116" s="185">
        <f t="shared" si="130"/>
        <v>0.5560475079718058</v>
      </c>
      <c r="T116" s="185">
        <f t="shared" si="130"/>
        <v>0.56519533662230859</v>
      </c>
      <c r="U116" s="185">
        <f t="shared" si="130"/>
        <v>0.59873603899671968</v>
      </c>
      <c r="V116" s="185">
        <f t="shared" si="130"/>
        <v>0.5657876829651739</v>
      </c>
      <c r="W116" s="185">
        <f t="shared" si="130"/>
        <v>0.55904434311575435</v>
      </c>
      <c r="X116" s="185">
        <f t="shared" si="130"/>
        <v>0.56779397257228603</v>
      </c>
      <c r="Y116" s="185">
        <f t="shared" si="130"/>
        <v>0.56252527138531083</v>
      </c>
      <c r="Z116" s="185">
        <f t="shared" si="130"/>
        <v>0.55090137979650922</v>
      </c>
      <c r="AA116" s="185">
        <f t="shared" si="130"/>
        <v>0.55800043214662476</v>
      </c>
      <c r="AB116" s="185">
        <f t="shared" si="130"/>
        <v>0.55776543379186916</v>
      </c>
      <c r="AC116" s="185">
        <f t="shared" si="130"/>
        <v>0.57079457822267088</v>
      </c>
      <c r="AD116" s="185">
        <f t="shared" si="130"/>
        <v>0.59702075155770806</v>
      </c>
      <c r="AE116" s="185">
        <f t="shared" si="130"/>
        <v>0.59412694235263419</v>
      </c>
      <c r="AF116" s="185">
        <f t="shared" si="130"/>
        <v>0.58098516383818977</v>
      </c>
      <c r="AG116" s="185">
        <f t="shared" si="130"/>
        <v>0.58858709172491053</v>
      </c>
      <c r="AH116" s="186">
        <f t="shared" si="130"/>
        <v>0.56223043726685229</v>
      </c>
      <c r="AI116" s="186">
        <f t="shared" si="130"/>
        <v>0.56191889756186741</v>
      </c>
      <c r="AJ116" s="186">
        <f t="shared" si="130"/>
        <v>0.56140958193498758</v>
      </c>
      <c r="AK116" s="186">
        <f t="shared" si="130"/>
        <v>0.56238814556783234</v>
      </c>
      <c r="AL116" s="186">
        <f t="shared" si="130"/>
        <v>0.56079808406335363</v>
      </c>
      <c r="AM116" s="186">
        <f t="shared" si="130"/>
        <v>0.56177208190313865</v>
      </c>
      <c r="AN116" s="186">
        <f t="shared" si="130"/>
        <v>0.56143969383244419</v>
      </c>
      <c r="AO116" s="186">
        <f t="shared" si="130"/>
        <v>0.56137044065392483</v>
      </c>
      <c r="AP116" s="186">
        <f t="shared" si="130"/>
        <v>0.56155057677330622</v>
      </c>
      <c r="AQ116" s="186">
        <f t="shared" si="130"/>
        <v>0.56087258325174183</v>
      </c>
      <c r="AR116" s="186">
        <f t="shared" si="130"/>
        <v>0.56115133207098977</v>
      </c>
      <c r="AS116" s="186">
        <f t="shared" si="130"/>
        <v>0.55969159056751105</v>
      </c>
      <c r="AT116" s="186">
        <f t="shared" si="130"/>
        <v>0.5590281731576886</v>
      </c>
      <c r="AU116" s="186">
        <f t="shared" si="130"/>
        <v>0.55820950173039907</v>
      </c>
      <c r="AV116" s="186">
        <f t="shared" si="130"/>
        <v>0.55732485076493732</v>
      </c>
      <c r="AW116" s="186">
        <f t="shared" si="130"/>
        <v>0.55636860726459636</v>
      </c>
      <c r="AX116" s="186">
        <f t="shared" si="130"/>
        <v>0.55509849783056642</v>
      </c>
      <c r="AY116" s="186">
        <f t="shared" si="130"/>
        <v>0.55276046856060546</v>
      </c>
      <c r="AZ116" s="186">
        <f t="shared" si="130"/>
        <v>0.55104822730025649</v>
      </c>
      <c r="BA116" s="186">
        <f t="shared" si="130"/>
        <v>0.54895264330867277</v>
      </c>
      <c r="BB116" s="186">
        <f t="shared" si="130"/>
        <v>0.54691770319138422</v>
      </c>
      <c r="BC116" s="186">
        <f t="shared" si="130"/>
        <v>0.54626453795544883</v>
      </c>
      <c r="BD116" s="186">
        <f t="shared" si="130"/>
        <v>0.54597853393427831</v>
      </c>
      <c r="BE116" s="186">
        <f t="shared" si="130"/>
        <v>0.54509641055293845</v>
      </c>
      <c r="BF116" s="186">
        <f t="shared" si="130"/>
        <v>0.54380338745871148</v>
      </c>
      <c r="BG116" s="186">
        <f t="shared" si="130"/>
        <v>0.54218752654943525</v>
      </c>
      <c r="BH116" s="187"/>
      <c r="BO116" s="188">
        <f t="shared" si="131"/>
        <v>-1.3141778514444424E-2</v>
      </c>
      <c r="BP116" s="188">
        <f t="shared" si="132"/>
        <v>5.4435362238882679E-3</v>
      </c>
    </row>
    <row r="117" spans="1:68">
      <c r="A117" s="112" t="s">
        <v>105</v>
      </c>
      <c r="B117" s="185">
        <f t="shared" si="130"/>
        <v>0.60948213689841879</v>
      </c>
      <c r="C117" s="185">
        <f t="shared" si="130"/>
        <v>0.62681586683073565</v>
      </c>
      <c r="D117" s="185">
        <f t="shared" si="130"/>
        <v>0.63579396958481693</v>
      </c>
      <c r="E117" s="185">
        <f t="shared" si="130"/>
        <v>0.60916825771679151</v>
      </c>
      <c r="F117" s="185">
        <f t="shared" si="130"/>
        <v>0.61587173702868181</v>
      </c>
      <c r="G117" s="185">
        <f t="shared" si="130"/>
        <v>0.63740753124085747</v>
      </c>
      <c r="H117" s="185">
        <f t="shared" si="130"/>
        <v>0.62966868328271441</v>
      </c>
      <c r="I117" s="185">
        <f t="shared" si="130"/>
        <v>0.6250232436415728</v>
      </c>
      <c r="J117" s="185">
        <f t="shared" si="130"/>
        <v>0.61364041151076698</v>
      </c>
      <c r="K117" s="185">
        <f t="shared" si="130"/>
        <v>0.62611806797853309</v>
      </c>
      <c r="L117" s="185">
        <f t="shared" si="130"/>
        <v>0.62289582480845485</v>
      </c>
      <c r="M117" s="185">
        <f t="shared" si="130"/>
        <v>0.6353658669634189</v>
      </c>
      <c r="N117" s="185">
        <f t="shared" si="130"/>
        <v>0.59263037361553506</v>
      </c>
      <c r="O117" s="185">
        <f t="shared" si="130"/>
        <v>0.58761087549320745</v>
      </c>
      <c r="P117" s="185">
        <f t="shared" si="130"/>
        <v>0.60205662885721134</v>
      </c>
      <c r="Q117" s="185">
        <f t="shared" si="130"/>
        <v>0.58039875888408532</v>
      </c>
      <c r="R117" s="185">
        <f t="shared" si="130"/>
        <v>0.55440341136802052</v>
      </c>
      <c r="S117" s="185">
        <f t="shared" si="130"/>
        <v>0.56647105609777748</v>
      </c>
      <c r="T117" s="185">
        <f t="shared" si="130"/>
        <v>0.56880901442487242</v>
      </c>
      <c r="U117" s="185">
        <f t="shared" si="130"/>
        <v>0.60167334132591899</v>
      </c>
      <c r="V117" s="185">
        <f t="shared" si="130"/>
        <v>0.56920981635821044</v>
      </c>
      <c r="W117" s="185">
        <f t="shared" si="130"/>
        <v>0.56420081340732431</v>
      </c>
      <c r="X117" s="185">
        <f t="shared" si="130"/>
        <v>0.56042949578664703</v>
      </c>
      <c r="Y117" s="185">
        <f t="shared" si="130"/>
        <v>0.55369787862073072</v>
      </c>
      <c r="Z117" s="185">
        <f t="shared" si="130"/>
        <v>0.55550813020739631</v>
      </c>
      <c r="AA117" s="185">
        <f t="shared" si="130"/>
        <v>0.55736148503303451</v>
      </c>
      <c r="AB117" s="185">
        <f t="shared" si="130"/>
        <v>0.55506612179143211</v>
      </c>
      <c r="AC117" s="185">
        <f t="shared" si="130"/>
        <v>0.5698742472701287</v>
      </c>
      <c r="AD117" s="185">
        <f t="shared" si="130"/>
        <v>0.59528104416179639</v>
      </c>
      <c r="AE117" s="185">
        <f t="shared" si="130"/>
        <v>0.58817991691408189</v>
      </c>
      <c r="AF117" s="185">
        <f t="shared" si="130"/>
        <v>0.57962193686616514</v>
      </c>
      <c r="AG117" s="185">
        <f t="shared" si="130"/>
        <v>0.58379613415386677</v>
      </c>
      <c r="AH117" s="186">
        <f t="shared" si="130"/>
        <v>0.56223043726685229</v>
      </c>
      <c r="AI117" s="186">
        <f t="shared" si="130"/>
        <v>0.56191889756186741</v>
      </c>
      <c r="AJ117" s="186">
        <f t="shared" si="130"/>
        <v>0.56140958193498758</v>
      </c>
      <c r="AK117" s="186">
        <f t="shared" si="130"/>
        <v>0.56238814556783234</v>
      </c>
      <c r="AL117" s="186">
        <f t="shared" si="130"/>
        <v>0.56079808406335363</v>
      </c>
      <c r="AM117" s="186">
        <f t="shared" si="130"/>
        <v>0.56177208190313865</v>
      </c>
      <c r="AN117" s="186">
        <f t="shared" si="130"/>
        <v>0.56143969383244419</v>
      </c>
      <c r="AO117" s="186">
        <f t="shared" si="130"/>
        <v>0.56137044065392483</v>
      </c>
      <c r="AP117" s="186">
        <f t="shared" si="130"/>
        <v>0.56155057677330622</v>
      </c>
      <c r="AQ117" s="186">
        <f t="shared" si="130"/>
        <v>0.56087258325174183</v>
      </c>
      <c r="AR117" s="186">
        <f t="shared" si="130"/>
        <v>0.56115133207098977</v>
      </c>
      <c r="AS117" s="186">
        <f t="shared" si="130"/>
        <v>0.55969159056751105</v>
      </c>
      <c r="AT117" s="186">
        <f t="shared" si="130"/>
        <v>0.5590281731576886</v>
      </c>
      <c r="AU117" s="186">
        <f t="shared" si="130"/>
        <v>0.55820950173039907</v>
      </c>
      <c r="AV117" s="186">
        <f t="shared" si="130"/>
        <v>0.55732485076493732</v>
      </c>
      <c r="AW117" s="186">
        <f t="shared" si="130"/>
        <v>0.55636860726459636</v>
      </c>
      <c r="AX117" s="186">
        <f t="shared" si="130"/>
        <v>0.55509849783056642</v>
      </c>
      <c r="AY117" s="186">
        <f t="shared" si="130"/>
        <v>0.55276046856060546</v>
      </c>
      <c r="AZ117" s="186">
        <f t="shared" si="130"/>
        <v>0.55104822730025649</v>
      </c>
      <c r="BA117" s="186">
        <f t="shared" si="130"/>
        <v>0.54895264330867277</v>
      </c>
      <c r="BB117" s="186">
        <f t="shared" si="130"/>
        <v>0.54691770319138422</v>
      </c>
      <c r="BC117" s="186">
        <f t="shared" si="130"/>
        <v>0.54626453795544883</v>
      </c>
      <c r="BD117" s="186">
        <f t="shared" si="130"/>
        <v>0.54597853393427831</v>
      </c>
      <c r="BE117" s="186">
        <f t="shared" si="130"/>
        <v>0.54509641055293845</v>
      </c>
      <c r="BF117" s="186">
        <f t="shared" si="130"/>
        <v>0.54380338745871148</v>
      </c>
      <c r="BG117" s="186">
        <f t="shared" si="130"/>
        <v>0.54218752654943525</v>
      </c>
      <c r="BH117" s="187"/>
      <c r="BO117" s="189">
        <f t="shared" si="131"/>
        <v>-8.5579800479167467E-3</v>
      </c>
      <c r="BP117" s="189">
        <f t="shared" si="132"/>
        <v>6.4693738320704686E-3</v>
      </c>
    </row>
    <row r="118" spans="1:68">
      <c r="A118" s="112" t="s">
        <v>106</v>
      </c>
      <c r="B118" s="185">
        <f t="shared" si="130"/>
        <v>0.61556832901554404</v>
      </c>
      <c r="C118" s="185">
        <f t="shared" si="130"/>
        <v>0.62747222175386541</v>
      </c>
      <c r="D118" s="185">
        <f t="shared" si="130"/>
        <v>0.63098992433779788</v>
      </c>
      <c r="E118" s="185">
        <f t="shared" si="130"/>
        <v>0.6102119034811343</v>
      </c>
      <c r="F118" s="185">
        <f t="shared" si="130"/>
        <v>0.62563667525337696</v>
      </c>
      <c r="G118" s="185">
        <f t="shared" si="130"/>
        <v>0.6432509164651744</v>
      </c>
      <c r="H118" s="185">
        <f t="shared" si="130"/>
        <v>0.62272598720862482</v>
      </c>
      <c r="I118" s="185">
        <f t="shared" si="130"/>
        <v>0.62184196923515678</v>
      </c>
      <c r="J118" s="185">
        <f t="shared" si="130"/>
        <v>0.64851959853853081</v>
      </c>
      <c r="K118" s="185">
        <f t="shared" si="130"/>
        <v>0.6334023750345209</v>
      </c>
      <c r="L118" s="185">
        <f t="shared" si="130"/>
        <v>0.62982221253541737</v>
      </c>
      <c r="M118" s="185">
        <f t="shared" si="130"/>
        <v>0.63656271157752198</v>
      </c>
      <c r="N118" s="185">
        <f t="shared" si="130"/>
        <v>0.5940017061630859</v>
      </c>
      <c r="O118" s="185">
        <f t="shared" si="130"/>
        <v>0.59399070864625458</v>
      </c>
      <c r="P118" s="185">
        <f t="shared" si="130"/>
        <v>0.60119235565164808</v>
      </c>
      <c r="Q118" s="185">
        <f t="shared" si="130"/>
        <v>0.58067581210285646</v>
      </c>
      <c r="R118" s="185">
        <f t="shared" si="130"/>
        <v>0.56368911249657483</v>
      </c>
      <c r="S118" s="185">
        <f t="shared" si="130"/>
        <v>0.56447618239001651</v>
      </c>
      <c r="T118" s="185">
        <f t="shared" si="130"/>
        <v>0.56753978040916997</v>
      </c>
      <c r="U118" s="185">
        <f t="shared" si="130"/>
        <v>0.58819939610978111</v>
      </c>
      <c r="V118" s="185">
        <f t="shared" si="130"/>
        <v>0.56893829196387591</v>
      </c>
      <c r="W118" s="185">
        <f t="shared" si="130"/>
        <v>0.56484856238805226</v>
      </c>
      <c r="X118" s="185">
        <f t="shared" si="130"/>
        <v>0.56531881386086458</v>
      </c>
      <c r="Y118" s="185">
        <f t="shared" ref="C118:BG122" si="133">Y102/Y86</f>
        <v>0.56179487487824531</v>
      </c>
      <c r="Z118" s="185">
        <f t="shared" si="133"/>
        <v>0.55135323535341019</v>
      </c>
      <c r="AA118" s="185">
        <f t="shared" si="133"/>
        <v>0.56013424991228389</v>
      </c>
      <c r="AB118" s="185">
        <f t="shared" si="133"/>
        <v>0.55837728266900621</v>
      </c>
      <c r="AC118" s="185">
        <f t="shared" si="133"/>
        <v>0.57155554474632886</v>
      </c>
      <c r="AD118" s="185">
        <f t="shared" si="133"/>
        <v>0.6002559969121436</v>
      </c>
      <c r="AE118" s="185">
        <f t="shared" si="133"/>
        <v>0.58781649111556122</v>
      </c>
      <c r="AF118" s="185">
        <f t="shared" si="133"/>
        <v>0.58234902502061903</v>
      </c>
      <c r="AG118" s="185">
        <f t="shared" si="133"/>
        <v>0.5907177984898514</v>
      </c>
      <c r="AH118" s="186">
        <f t="shared" si="133"/>
        <v>0.56223043726685229</v>
      </c>
      <c r="AI118" s="186">
        <f t="shared" si="133"/>
        <v>0.56191889756186741</v>
      </c>
      <c r="AJ118" s="186">
        <f t="shared" si="133"/>
        <v>0.56140958193498758</v>
      </c>
      <c r="AK118" s="186">
        <f t="shared" si="133"/>
        <v>0.56238814556783234</v>
      </c>
      <c r="AL118" s="186">
        <f t="shared" si="133"/>
        <v>0.56079808406335363</v>
      </c>
      <c r="AM118" s="186">
        <f t="shared" si="133"/>
        <v>0.56177208190313865</v>
      </c>
      <c r="AN118" s="186">
        <f t="shared" si="133"/>
        <v>0.56143969383244419</v>
      </c>
      <c r="AO118" s="186">
        <f t="shared" si="133"/>
        <v>0.56137044065392483</v>
      </c>
      <c r="AP118" s="186">
        <f t="shared" si="133"/>
        <v>0.56155057677330622</v>
      </c>
      <c r="AQ118" s="186">
        <f t="shared" si="133"/>
        <v>0.56087258325174183</v>
      </c>
      <c r="AR118" s="186">
        <f t="shared" si="133"/>
        <v>0.56115133207098977</v>
      </c>
      <c r="AS118" s="186">
        <f t="shared" si="133"/>
        <v>0.55969159056751105</v>
      </c>
      <c r="AT118" s="186">
        <f t="shared" si="133"/>
        <v>0.5590281731576886</v>
      </c>
      <c r="AU118" s="186">
        <f t="shared" si="133"/>
        <v>0.55820950173039907</v>
      </c>
      <c r="AV118" s="186">
        <f t="shared" si="133"/>
        <v>0.55732485076493732</v>
      </c>
      <c r="AW118" s="186">
        <f t="shared" si="133"/>
        <v>0.55636860726459636</v>
      </c>
      <c r="AX118" s="186">
        <f t="shared" si="133"/>
        <v>0.55509849783056642</v>
      </c>
      <c r="AY118" s="186">
        <f t="shared" si="133"/>
        <v>0.55276046856060546</v>
      </c>
      <c r="AZ118" s="186">
        <f t="shared" si="133"/>
        <v>0.55104822730025649</v>
      </c>
      <c r="BA118" s="186">
        <f t="shared" si="133"/>
        <v>0.54895264330867277</v>
      </c>
      <c r="BB118" s="186">
        <f t="shared" si="133"/>
        <v>0.54691770319138422</v>
      </c>
      <c r="BC118" s="186">
        <f t="shared" si="133"/>
        <v>0.54626453795544883</v>
      </c>
      <c r="BD118" s="186">
        <f t="shared" si="133"/>
        <v>0.54597853393427831</v>
      </c>
      <c r="BE118" s="186">
        <f t="shared" si="133"/>
        <v>0.54509641055293845</v>
      </c>
      <c r="BF118" s="186">
        <f t="shared" si="133"/>
        <v>0.54380338745871148</v>
      </c>
      <c r="BG118" s="186">
        <f t="shared" si="133"/>
        <v>0.54218752654943525</v>
      </c>
      <c r="BH118" s="187"/>
      <c r="BO118" s="189">
        <f t="shared" si="131"/>
        <v>-5.4674660949421972E-3</v>
      </c>
      <c r="BP118" s="189">
        <f t="shared" si="132"/>
        <v>6.7211119495542704E-3</v>
      </c>
    </row>
    <row r="119" spans="1:68">
      <c r="A119" s="112" t="s">
        <v>107</v>
      </c>
      <c r="B119" s="185">
        <f t="shared" ref="B119:Q125" si="134">B103/B87</f>
        <v>0.61440923682302995</v>
      </c>
      <c r="C119" s="185">
        <f t="shared" si="133"/>
        <v>0.63253147344307015</v>
      </c>
      <c r="D119" s="185">
        <f t="shared" si="133"/>
        <v>0.62974836586012695</v>
      </c>
      <c r="E119" s="185">
        <f t="shared" si="133"/>
        <v>0.60230199655533068</v>
      </c>
      <c r="F119" s="185">
        <f t="shared" si="133"/>
        <v>0.62101319162627533</v>
      </c>
      <c r="G119" s="185">
        <f t="shared" si="133"/>
        <v>0.63176116672237581</v>
      </c>
      <c r="H119" s="185">
        <f t="shared" si="133"/>
        <v>0.62210231741444588</v>
      </c>
      <c r="I119" s="185">
        <f t="shared" si="133"/>
        <v>0.62136246804346773</v>
      </c>
      <c r="J119" s="185">
        <f t="shared" si="133"/>
        <v>0.62277414846670065</v>
      </c>
      <c r="K119" s="185">
        <f t="shared" si="133"/>
        <v>0.63375922927016715</v>
      </c>
      <c r="L119" s="185">
        <f t="shared" si="133"/>
        <v>0.62927025874703546</v>
      </c>
      <c r="M119" s="185">
        <f t="shared" si="133"/>
        <v>0.6249634977287476</v>
      </c>
      <c r="N119" s="185">
        <f t="shared" si="133"/>
        <v>0.58868915815098533</v>
      </c>
      <c r="O119" s="185">
        <f t="shared" si="133"/>
        <v>0.5858291854830735</v>
      </c>
      <c r="P119" s="185">
        <f t="shared" si="133"/>
        <v>0.60513243163908137</v>
      </c>
      <c r="Q119" s="185">
        <f t="shared" si="133"/>
        <v>0.57442919837786799</v>
      </c>
      <c r="R119" s="185">
        <f t="shared" si="133"/>
        <v>0.56421189581952524</v>
      </c>
      <c r="S119" s="185">
        <f t="shared" si="133"/>
        <v>0.57077809684906178</v>
      </c>
      <c r="T119" s="185">
        <f t="shared" si="133"/>
        <v>0.56187752191484119</v>
      </c>
      <c r="U119" s="185">
        <f t="shared" si="133"/>
        <v>0.59178546274751043</v>
      </c>
      <c r="V119" s="185">
        <f t="shared" si="133"/>
        <v>0.56660749275677846</v>
      </c>
      <c r="W119" s="185">
        <f t="shared" si="133"/>
        <v>0.55953704569887108</v>
      </c>
      <c r="X119" s="185">
        <f t="shared" si="133"/>
        <v>0.57017532314648678</v>
      </c>
      <c r="Y119" s="185">
        <f t="shared" si="133"/>
        <v>0.55871127906379592</v>
      </c>
      <c r="Z119" s="185">
        <f t="shared" si="133"/>
        <v>0.5536213430426884</v>
      </c>
      <c r="AA119" s="185">
        <f t="shared" si="133"/>
        <v>0.56440022178294202</v>
      </c>
      <c r="AB119" s="185">
        <f t="shared" si="133"/>
        <v>0.55807512934574799</v>
      </c>
      <c r="AC119" s="185">
        <f t="shared" si="133"/>
        <v>0.56757500658072224</v>
      </c>
      <c r="AD119" s="185">
        <f t="shared" si="133"/>
        <v>0.59393933810545962</v>
      </c>
      <c r="AE119" s="185">
        <f t="shared" si="133"/>
        <v>0.60063862723705186</v>
      </c>
      <c r="AF119" s="185">
        <f t="shared" si="133"/>
        <v>0.57798317946002165</v>
      </c>
      <c r="AG119" s="185">
        <f t="shared" si="133"/>
        <v>0.5850937921807523</v>
      </c>
      <c r="AH119" s="186">
        <f t="shared" si="133"/>
        <v>0.56223043726685229</v>
      </c>
      <c r="AI119" s="186">
        <f t="shared" si="133"/>
        <v>0.5619188975618673</v>
      </c>
      <c r="AJ119" s="186">
        <f t="shared" si="133"/>
        <v>0.56140958193498758</v>
      </c>
      <c r="AK119" s="186">
        <f t="shared" si="133"/>
        <v>0.56238814556783234</v>
      </c>
      <c r="AL119" s="186">
        <f t="shared" si="133"/>
        <v>0.56079808406335363</v>
      </c>
      <c r="AM119" s="186">
        <f t="shared" si="133"/>
        <v>0.56177208190313865</v>
      </c>
      <c r="AN119" s="186">
        <f t="shared" si="133"/>
        <v>0.56143969383244419</v>
      </c>
      <c r="AO119" s="186">
        <f t="shared" si="133"/>
        <v>0.56137044065392483</v>
      </c>
      <c r="AP119" s="186">
        <f t="shared" si="133"/>
        <v>0.56155057677330622</v>
      </c>
      <c r="AQ119" s="186">
        <f t="shared" si="133"/>
        <v>0.56087258325174183</v>
      </c>
      <c r="AR119" s="186">
        <f t="shared" si="133"/>
        <v>0.56115133207098977</v>
      </c>
      <c r="AS119" s="186">
        <f t="shared" si="133"/>
        <v>0.55969159056751105</v>
      </c>
      <c r="AT119" s="186">
        <f t="shared" si="133"/>
        <v>0.5590281731576886</v>
      </c>
      <c r="AU119" s="186">
        <f t="shared" si="133"/>
        <v>0.55820950173039907</v>
      </c>
      <c r="AV119" s="186">
        <f t="shared" si="133"/>
        <v>0.55732485076493732</v>
      </c>
      <c r="AW119" s="186">
        <f t="shared" si="133"/>
        <v>0.55636860726459636</v>
      </c>
      <c r="AX119" s="186">
        <f t="shared" si="133"/>
        <v>0.55509849783056642</v>
      </c>
      <c r="AY119" s="186">
        <f t="shared" si="133"/>
        <v>0.55276046856060546</v>
      </c>
      <c r="AZ119" s="186">
        <f t="shared" si="133"/>
        <v>0.55104822730025649</v>
      </c>
      <c r="BA119" s="186">
        <f t="shared" si="133"/>
        <v>0.54895264330867277</v>
      </c>
      <c r="BB119" s="186">
        <f t="shared" si="133"/>
        <v>0.54691770319138422</v>
      </c>
      <c r="BC119" s="186">
        <f t="shared" si="133"/>
        <v>0.54626453795544883</v>
      </c>
      <c r="BD119" s="186">
        <f t="shared" si="133"/>
        <v>0.54597853393427831</v>
      </c>
      <c r="BE119" s="186">
        <f t="shared" si="133"/>
        <v>0.54509641055293845</v>
      </c>
      <c r="BF119" s="186">
        <f t="shared" si="133"/>
        <v>0.54380338745871148</v>
      </c>
      <c r="BG119" s="186">
        <f t="shared" si="133"/>
        <v>0.54218752654943525</v>
      </c>
      <c r="BH119" s="187"/>
      <c r="BO119" s="189">
        <f t="shared" si="131"/>
        <v>-2.2655447777030213E-2</v>
      </c>
      <c r="BP119" s="189">
        <f t="shared" si="132"/>
        <v>1.057514849637009E-3</v>
      </c>
    </row>
    <row r="120" spans="1:68">
      <c r="A120" s="112" t="s">
        <v>108</v>
      </c>
      <c r="B120" s="185">
        <f t="shared" si="134"/>
        <v>0.61327038041039084</v>
      </c>
      <c r="C120" s="185">
        <f t="shared" si="133"/>
        <v>0.63000349331506533</v>
      </c>
      <c r="D120" s="185">
        <f t="shared" si="133"/>
        <v>0.62906394602373095</v>
      </c>
      <c r="E120" s="185">
        <f t="shared" si="133"/>
        <v>0.60375899029984481</v>
      </c>
      <c r="F120" s="185">
        <f t="shared" si="133"/>
        <v>0.61733089553512999</v>
      </c>
      <c r="G120" s="185">
        <f t="shared" si="133"/>
        <v>0.63305983321663806</v>
      </c>
      <c r="H120" s="185">
        <f t="shared" si="133"/>
        <v>0.62114404477521845</v>
      </c>
      <c r="I120" s="185">
        <f t="shared" si="133"/>
        <v>0.62087736936318372</v>
      </c>
      <c r="J120" s="185">
        <f t="shared" si="133"/>
        <v>0.6187968935105963</v>
      </c>
      <c r="K120" s="185">
        <f t="shared" si="133"/>
        <v>0.62561184203448916</v>
      </c>
      <c r="L120" s="185">
        <f t="shared" si="133"/>
        <v>0.62915027640438514</v>
      </c>
      <c r="M120" s="185">
        <f t="shared" si="133"/>
        <v>0.63581342508176908</v>
      </c>
      <c r="N120" s="185">
        <f t="shared" si="133"/>
        <v>0.58030366247781218</v>
      </c>
      <c r="O120" s="185">
        <f t="shared" si="133"/>
        <v>0.59022004131830985</v>
      </c>
      <c r="P120" s="185">
        <f t="shared" si="133"/>
        <v>0.60036852978949129</v>
      </c>
      <c r="Q120" s="185">
        <f t="shared" si="133"/>
        <v>0.5779334348991233</v>
      </c>
      <c r="R120" s="185">
        <f t="shared" si="133"/>
        <v>0.55729122318122581</v>
      </c>
      <c r="S120" s="185">
        <f t="shared" si="133"/>
        <v>0.57014601803331899</v>
      </c>
      <c r="T120" s="185">
        <f t="shared" si="133"/>
        <v>0.56920409377281467</v>
      </c>
      <c r="U120" s="185">
        <f t="shared" si="133"/>
        <v>0.5993059475596404</v>
      </c>
      <c r="V120" s="185">
        <f t="shared" si="133"/>
        <v>0.56757927858901591</v>
      </c>
      <c r="W120" s="185">
        <f t="shared" si="133"/>
        <v>0.56320455075636588</v>
      </c>
      <c r="X120" s="185">
        <f t="shared" si="133"/>
        <v>0.5627057316231856</v>
      </c>
      <c r="Y120" s="185">
        <f t="shared" si="133"/>
        <v>0.55470649623440416</v>
      </c>
      <c r="Z120" s="185">
        <f t="shared" si="133"/>
        <v>0.55244517297290907</v>
      </c>
      <c r="AA120" s="185">
        <f t="shared" si="133"/>
        <v>0.55893700651114198</v>
      </c>
      <c r="AB120" s="185">
        <f t="shared" si="133"/>
        <v>0.54442411272985458</v>
      </c>
      <c r="AC120" s="185">
        <f t="shared" si="133"/>
        <v>0.56924300070977307</v>
      </c>
      <c r="AD120" s="185">
        <f t="shared" si="133"/>
        <v>0.60046284449092668</v>
      </c>
      <c r="AE120" s="185">
        <f t="shared" si="133"/>
        <v>0.59352020502437808</v>
      </c>
      <c r="AF120" s="185">
        <f t="shared" si="133"/>
        <v>0.58185098965236859</v>
      </c>
      <c r="AG120" s="185">
        <f t="shared" si="133"/>
        <v>0.58756868832213549</v>
      </c>
      <c r="AH120" s="186">
        <f t="shared" si="133"/>
        <v>0.56223043726685229</v>
      </c>
      <c r="AI120" s="186">
        <f t="shared" si="133"/>
        <v>0.56191889756186741</v>
      </c>
      <c r="AJ120" s="186">
        <f t="shared" si="133"/>
        <v>0.56140958193498758</v>
      </c>
      <c r="AK120" s="186">
        <f t="shared" si="133"/>
        <v>0.56238814556783234</v>
      </c>
      <c r="AL120" s="186">
        <f t="shared" si="133"/>
        <v>0.56079808406335363</v>
      </c>
      <c r="AM120" s="186">
        <f t="shared" si="133"/>
        <v>0.56177208190313865</v>
      </c>
      <c r="AN120" s="186">
        <f t="shared" si="133"/>
        <v>0.56143969383244419</v>
      </c>
      <c r="AO120" s="186">
        <f t="shared" si="133"/>
        <v>0.56137044065392483</v>
      </c>
      <c r="AP120" s="186">
        <f t="shared" si="133"/>
        <v>0.56155057677330622</v>
      </c>
      <c r="AQ120" s="186">
        <f t="shared" si="133"/>
        <v>0.56087258325174183</v>
      </c>
      <c r="AR120" s="186">
        <f t="shared" si="133"/>
        <v>0.56115133207098977</v>
      </c>
      <c r="AS120" s="186">
        <f t="shared" si="133"/>
        <v>0.55969159056751105</v>
      </c>
      <c r="AT120" s="186">
        <f t="shared" si="133"/>
        <v>0.5590281731576886</v>
      </c>
      <c r="AU120" s="186">
        <f t="shared" si="133"/>
        <v>0.55820950173039907</v>
      </c>
      <c r="AV120" s="186">
        <f t="shared" si="133"/>
        <v>0.55732485076493732</v>
      </c>
      <c r="AW120" s="186">
        <f t="shared" si="133"/>
        <v>0.55636860726459636</v>
      </c>
      <c r="AX120" s="186">
        <f t="shared" si="133"/>
        <v>0.55509849783056642</v>
      </c>
      <c r="AY120" s="186">
        <f t="shared" si="133"/>
        <v>0.55276046856060546</v>
      </c>
      <c r="AZ120" s="186">
        <f t="shared" si="133"/>
        <v>0.55104822730025649</v>
      </c>
      <c r="BA120" s="186">
        <f t="shared" si="133"/>
        <v>0.54895264330867277</v>
      </c>
      <c r="BB120" s="186">
        <f t="shared" si="133"/>
        <v>0.54691770319138422</v>
      </c>
      <c r="BC120" s="186">
        <f t="shared" si="133"/>
        <v>0.54626453795544883</v>
      </c>
      <c r="BD120" s="186">
        <f t="shared" si="133"/>
        <v>0.54597853393427831</v>
      </c>
      <c r="BE120" s="186">
        <f t="shared" si="133"/>
        <v>0.54509641055293845</v>
      </c>
      <c r="BF120" s="186">
        <f t="shared" si="133"/>
        <v>0.54380338745871148</v>
      </c>
      <c r="BG120" s="186">
        <f t="shared" si="133"/>
        <v>0.54218752654943525</v>
      </c>
      <c r="BH120" s="187"/>
      <c r="BO120" s="189">
        <f t="shared" si="131"/>
        <v>-1.1669215372009489E-2</v>
      </c>
      <c r="BP120" s="189">
        <f t="shared" si="132"/>
        <v>8.5335557591537103E-3</v>
      </c>
    </row>
    <row r="121" spans="1:68">
      <c r="A121" s="112" t="s">
        <v>109</v>
      </c>
      <c r="B121" s="185">
        <f t="shared" si="134"/>
        <v>0.60888217459047456</v>
      </c>
      <c r="C121" s="185">
        <f t="shared" si="133"/>
        <v>0.62633654688869422</v>
      </c>
      <c r="D121" s="185">
        <f t="shared" si="133"/>
        <v>0.63076231534642335</v>
      </c>
      <c r="E121" s="185">
        <f t="shared" si="133"/>
        <v>0.60410403143149982</v>
      </c>
      <c r="F121" s="185">
        <f t="shared" si="133"/>
        <v>0.61700008356313196</v>
      </c>
      <c r="G121" s="185">
        <f t="shared" si="133"/>
        <v>0.63631053802483639</v>
      </c>
      <c r="H121" s="185">
        <f t="shared" si="133"/>
        <v>0.62068908370759512</v>
      </c>
      <c r="I121" s="185">
        <f t="shared" si="133"/>
        <v>0.6164315798906711</v>
      </c>
      <c r="J121" s="185">
        <f t="shared" si="133"/>
        <v>0.62240026905926893</v>
      </c>
      <c r="K121" s="185">
        <f t="shared" si="133"/>
        <v>0.62264308142532065</v>
      </c>
      <c r="L121" s="185">
        <f t="shared" si="133"/>
        <v>0.62649002142986721</v>
      </c>
      <c r="M121" s="185">
        <f t="shared" si="133"/>
        <v>0.63864931814792314</v>
      </c>
      <c r="N121" s="185">
        <f t="shared" si="133"/>
        <v>0.59380812825350937</v>
      </c>
      <c r="O121" s="185">
        <f t="shared" si="133"/>
        <v>0.59107184392114287</v>
      </c>
      <c r="P121" s="185">
        <f t="shared" si="133"/>
        <v>0.61093076629181664</v>
      </c>
      <c r="Q121" s="185">
        <f t="shared" si="133"/>
        <v>0.57899204903097568</v>
      </c>
      <c r="R121" s="185">
        <f t="shared" si="133"/>
        <v>0.55741209504158606</v>
      </c>
      <c r="S121" s="185">
        <f t="shared" si="133"/>
        <v>0.57278268621167949</v>
      </c>
      <c r="T121" s="185">
        <f t="shared" si="133"/>
        <v>0.56596495904001964</v>
      </c>
      <c r="U121" s="185">
        <f t="shared" si="133"/>
        <v>0.59749140389307942</v>
      </c>
      <c r="V121" s="185">
        <f t="shared" si="133"/>
        <v>0.56305427485238213</v>
      </c>
      <c r="W121" s="185">
        <f t="shared" si="133"/>
        <v>0.56511791491249164</v>
      </c>
      <c r="X121" s="185">
        <f t="shared" si="133"/>
        <v>0.56308751454227435</v>
      </c>
      <c r="Y121" s="185">
        <f t="shared" si="133"/>
        <v>0.55812601126534389</v>
      </c>
      <c r="Z121" s="185">
        <f t="shared" si="133"/>
        <v>0.55344505746230099</v>
      </c>
      <c r="AA121" s="185">
        <f t="shared" si="133"/>
        <v>0.5577430709837452</v>
      </c>
      <c r="AB121" s="185">
        <f t="shared" si="133"/>
        <v>0.56180166647000629</v>
      </c>
      <c r="AC121" s="185">
        <f t="shared" si="133"/>
        <v>0.569078617717798</v>
      </c>
      <c r="AD121" s="185">
        <f t="shared" si="133"/>
        <v>0.59854651909298673</v>
      </c>
      <c r="AE121" s="185">
        <f t="shared" si="133"/>
        <v>0.59150067609735812</v>
      </c>
      <c r="AF121" s="185">
        <f t="shared" si="133"/>
        <v>0.5764790321993436</v>
      </c>
      <c r="AG121" s="185">
        <f t="shared" si="133"/>
        <v>0.59280530037129153</v>
      </c>
      <c r="AH121" s="186">
        <f t="shared" si="133"/>
        <v>0.56223043726685229</v>
      </c>
      <c r="AI121" s="186">
        <f t="shared" si="133"/>
        <v>0.56191889756186741</v>
      </c>
      <c r="AJ121" s="186">
        <f t="shared" si="133"/>
        <v>0.56140958193498758</v>
      </c>
      <c r="AK121" s="186">
        <f t="shared" si="133"/>
        <v>0.56238814556783234</v>
      </c>
      <c r="AL121" s="186">
        <f t="shared" si="133"/>
        <v>0.56079808406335363</v>
      </c>
      <c r="AM121" s="186">
        <f t="shared" si="133"/>
        <v>0.56177208190313865</v>
      </c>
      <c r="AN121" s="186">
        <f t="shared" si="133"/>
        <v>0.56143969383244419</v>
      </c>
      <c r="AO121" s="186">
        <f t="shared" si="133"/>
        <v>0.56137044065392483</v>
      </c>
      <c r="AP121" s="186">
        <f t="shared" si="133"/>
        <v>0.56155057677330622</v>
      </c>
      <c r="AQ121" s="186">
        <f t="shared" si="133"/>
        <v>0.56087258325174183</v>
      </c>
      <c r="AR121" s="186">
        <f t="shared" si="133"/>
        <v>0.56115133207098977</v>
      </c>
      <c r="AS121" s="186">
        <f t="shared" si="133"/>
        <v>0.55969159056751105</v>
      </c>
      <c r="AT121" s="186">
        <f t="shared" si="133"/>
        <v>0.5590281731576886</v>
      </c>
      <c r="AU121" s="186">
        <f t="shared" si="133"/>
        <v>0.55820950173039907</v>
      </c>
      <c r="AV121" s="186">
        <f t="shared" si="133"/>
        <v>0.55732485076493732</v>
      </c>
      <c r="AW121" s="186">
        <f t="shared" si="133"/>
        <v>0.55636860726459636</v>
      </c>
      <c r="AX121" s="186">
        <f t="shared" si="133"/>
        <v>0.55509849783056642</v>
      </c>
      <c r="AY121" s="186">
        <f t="shared" si="133"/>
        <v>0.55276046856060546</v>
      </c>
      <c r="AZ121" s="186">
        <f t="shared" si="133"/>
        <v>0.55104822730025649</v>
      </c>
      <c r="BA121" s="186">
        <f t="shared" si="133"/>
        <v>0.54895264330867277</v>
      </c>
      <c r="BB121" s="186">
        <f t="shared" si="133"/>
        <v>0.54691770319138422</v>
      </c>
      <c r="BC121" s="186">
        <f t="shared" si="133"/>
        <v>0.54626453795544883</v>
      </c>
      <c r="BD121" s="186">
        <f t="shared" si="133"/>
        <v>0.54597853393427831</v>
      </c>
      <c r="BE121" s="186">
        <f t="shared" si="133"/>
        <v>0.54509641055293845</v>
      </c>
      <c r="BF121" s="186">
        <f t="shared" si="133"/>
        <v>0.54380338745871148</v>
      </c>
      <c r="BG121" s="186">
        <f t="shared" si="133"/>
        <v>0.54218752654943525</v>
      </c>
      <c r="BH121" s="187"/>
      <c r="BO121" s="189">
        <f t="shared" si="131"/>
        <v>-1.5021643898014525E-2</v>
      </c>
      <c r="BP121" s="189">
        <f t="shared" si="132"/>
        <v>7.4492212696475324E-4</v>
      </c>
    </row>
    <row r="122" spans="1:68">
      <c r="A122" s="112" t="s">
        <v>110</v>
      </c>
      <c r="B122" s="185">
        <f t="shared" si="134"/>
        <v>0.61295362693221112</v>
      </c>
      <c r="C122" s="185">
        <f t="shared" si="133"/>
        <v>0.61768611464494982</v>
      </c>
      <c r="D122" s="185">
        <f t="shared" si="133"/>
        <v>0.6164760417603441</v>
      </c>
      <c r="E122" s="185">
        <f t="shared" si="133"/>
        <v>0.60221252650063695</v>
      </c>
      <c r="F122" s="185">
        <f t="shared" si="133"/>
        <v>0.61821554080437324</v>
      </c>
      <c r="G122" s="185">
        <f t="shared" si="133"/>
        <v>0.63214320432168203</v>
      </c>
      <c r="H122" s="185">
        <f t="shared" si="133"/>
        <v>0.62106440397753515</v>
      </c>
      <c r="I122" s="185">
        <f t="shared" si="133"/>
        <v>0.6260496436958275</v>
      </c>
      <c r="J122" s="185">
        <f t="shared" si="133"/>
        <v>0.61291274472608137</v>
      </c>
      <c r="K122" s="185">
        <f t="shared" si="133"/>
        <v>0.61161202621042687</v>
      </c>
      <c r="L122" s="185">
        <f t="shared" si="133"/>
        <v>0.6191626539908377</v>
      </c>
      <c r="M122" s="185">
        <f t="shared" si="133"/>
        <v>0.62695923510821305</v>
      </c>
      <c r="N122" s="185">
        <f t="shared" si="133"/>
        <v>0.58642603554324113</v>
      </c>
      <c r="O122" s="185">
        <f t="shared" si="133"/>
        <v>0.5876621057679553</v>
      </c>
      <c r="P122" s="185">
        <f t="shared" si="133"/>
        <v>0.60262954369682908</v>
      </c>
      <c r="Q122" s="185">
        <f t="shared" si="133"/>
        <v>0.57388012332245197</v>
      </c>
      <c r="R122" s="185">
        <f t="shared" si="133"/>
        <v>0.55424626459517679</v>
      </c>
      <c r="S122" s="185">
        <f t="shared" si="133"/>
        <v>0.56975761251079637</v>
      </c>
      <c r="T122" s="185">
        <f t="shared" si="133"/>
        <v>0.57646963022076014</v>
      </c>
      <c r="U122" s="185">
        <f t="shared" si="133"/>
        <v>0.59032797921811797</v>
      </c>
      <c r="V122" s="185">
        <f t="shared" si="133"/>
        <v>0.57291175082586132</v>
      </c>
      <c r="W122" s="185">
        <f t="shared" si="133"/>
        <v>0.56714481547218509</v>
      </c>
      <c r="X122" s="185">
        <f t="shared" si="133"/>
        <v>0.5683498872399303</v>
      </c>
      <c r="Y122" s="185">
        <f t="shared" si="133"/>
        <v>0.55988538221979645</v>
      </c>
      <c r="Z122" s="185">
        <f t="shared" si="133"/>
        <v>0.55567883826266906</v>
      </c>
      <c r="AA122" s="185">
        <f t="shared" si="133"/>
        <v>0.56012089820692379</v>
      </c>
      <c r="AB122" s="185">
        <f t="shared" si="133"/>
        <v>0.55572653434406638</v>
      </c>
      <c r="AC122" s="185">
        <f t="shared" si="133"/>
        <v>0.57264408572464476</v>
      </c>
      <c r="AD122" s="185">
        <f t="shared" si="133"/>
        <v>0.59645396894569891</v>
      </c>
      <c r="AE122" s="185">
        <f t="shared" si="133"/>
        <v>0.59014494257683969</v>
      </c>
      <c r="AF122" s="185">
        <f t="shared" si="133"/>
        <v>0.58020611107108211</v>
      </c>
      <c r="AG122" s="185">
        <f t="shared" si="133"/>
        <v>0.59068032131571935</v>
      </c>
      <c r="AH122" s="186">
        <f t="shared" si="133"/>
        <v>0.56223043726685229</v>
      </c>
      <c r="AI122" s="186">
        <f t="shared" si="133"/>
        <v>0.56191889756186741</v>
      </c>
      <c r="AJ122" s="186">
        <f t="shared" si="133"/>
        <v>0.56140958193498758</v>
      </c>
      <c r="AK122" s="186">
        <f t="shared" si="133"/>
        <v>0.56238814556783234</v>
      </c>
      <c r="AL122" s="186">
        <f t="shared" si="133"/>
        <v>0.56079808406335363</v>
      </c>
      <c r="AM122" s="186">
        <f t="shared" si="133"/>
        <v>0.56177208190313865</v>
      </c>
      <c r="AN122" s="186">
        <f t="shared" si="133"/>
        <v>0.56143969383244419</v>
      </c>
      <c r="AO122" s="186">
        <f t="shared" si="133"/>
        <v>0.56137044065392483</v>
      </c>
      <c r="AP122" s="186">
        <f t="shared" si="133"/>
        <v>0.56155057677330622</v>
      </c>
      <c r="AQ122" s="186">
        <f t="shared" si="133"/>
        <v>0.56087258325174183</v>
      </c>
      <c r="AR122" s="186">
        <f t="shared" si="133"/>
        <v>0.56115133207098977</v>
      </c>
      <c r="AS122" s="186">
        <f t="shared" si="133"/>
        <v>0.55969159056751105</v>
      </c>
      <c r="AT122" s="186">
        <f t="shared" si="133"/>
        <v>0.5590281731576886</v>
      </c>
      <c r="AU122" s="186">
        <f t="shared" si="133"/>
        <v>0.55820950173039907</v>
      </c>
      <c r="AV122" s="186">
        <f t="shared" si="133"/>
        <v>0.55732485076493732</v>
      </c>
      <c r="AW122" s="186">
        <f t="shared" si="133"/>
        <v>0.55636860726459636</v>
      </c>
      <c r="AX122" s="186">
        <f t="shared" si="133"/>
        <v>0.55509849783056642</v>
      </c>
      <c r="AY122" s="186">
        <f t="shared" si="133"/>
        <v>0.55276046856060546</v>
      </c>
      <c r="AZ122" s="186">
        <f t="shared" ref="AZ122:BG122" si="135">AZ106/AZ90</f>
        <v>0.55104822730025649</v>
      </c>
      <c r="BA122" s="186">
        <f t="shared" si="135"/>
        <v>0.54895264330867277</v>
      </c>
      <c r="BB122" s="186">
        <f t="shared" si="135"/>
        <v>0.54691770319138422</v>
      </c>
      <c r="BC122" s="186">
        <f t="shared" si="135"/>
        <v>0.54626453795544883</v>
      </c>
      <c r="BD122" s="186">
        <f t="shared" si="135"/>
        <v>0.54597853393427831</v>
      </c>
      <c r="BE122" s="186">
        <f t="shared" si="135"/>
        <v>0.54509641055293845</v>
      </c>
      <c r="BF122" s="186">
        <f t="shared" si="135"/>
        <v>0.54380338745871148</v>
      </c>
      <c r="BG122" s="186">
        <f t="shared" si="135"/>
        <v>0.54218752654943525</v>
      </c>
      <c r="BH122" s="187"/>
      <c r="BO122" s="189">
        <f t="shared" si="131"/>
        <v>-9.9388315057575838E-3</v>
      </c>
      <c r="BP122" s="189">
        <f t="shared" si="132"/>
        <v>5.1880251114473364E-3</v>
      </c>
    </row>
    <row r="123" spans="1:68">
      <c r="A123" s="112" t="s">
        <v>111</v>
      </c>
      <c r="B123" s="185">
        <f t="shared" si="134"/>
        <v>0.60796148363323377</v>
      </c>
      <c r="C123" s="185">
        <f t="shared" si="134"/>
        <v>0.6226604578393492</v>
      </c>
      <c r="D123" s="185">
        <f t="shared" si="134"/>
        <v>0.62695973774079927</v>
      </c>
      <c r="E123" s="185">
        <f t="shared" si="134"/>
        <v>0.60327533093265517</v>
      </c>
      <c r="F123" s="185">
        <f t="shared" si="134"/>
        <v>0.61661123835221032</v>
      </c>
      <c r="G123" s="185">
        <f t="shared" si="134"/>
        <v>0.63422580975855447</v>
      </c>
      <c r="H123" s="185">
        <f t="shared" si="134"/>
        <v>0.61932288920689915</v>
      </c>
      <c r="I123" s="185">
        <f t="shared" si="134"/>
        <v>0.62215061179352416</v>
      </c>
      <c r="J123" s="185">
        <f t="shared" si="134"/>
        <v>0.62275374814686169</v>
      </c>
      <c r="K123" s="185">
        <f t="shared" si="134"/>
        <v>0.62497584887745583</v>
      </c>
      <c r="L123" s="185">
        <f t="shared" si="134"/>
        <v>0.62152777777777779</v>
      </c>
      <c r="M123" s="185">
        <f t="shared" si="134"/>
        <v>0.62943052556446</v>
      </c>
      <c r="N123" s="185">
        <f t="shared" si="134"/>
        <v>0.58124251864887788</v>
      </c>
      <c r="O123" s="185">
        <f t="shared" si="134"/>
        <v>0.58783936365627998</v>
      </c>
      <c r="P123" s="185">
        <f t="shared" si="134"/>
        <v>0.60424852431957232</v>
      </c>
      <c r="Q123" s="185">
        <f t="shared" si="134"/>
        <v>0.57644417100508738</v>
      </c>
      <c r="R123" s="185">
        <f t="shared" ref="C123:BG125" si="136">R107/R91</f>
        <v>0.5611059200118419</v>
      </c>
      <c r="S123" s="185">
        <f t="shared" si="136"/>
        <v>0.57539417066808118</v>
      </c>
      <c r="T123" s="185">
        <f t="shared" si="136"/>
        <v>0.56747423349912529</v>
      </c>
      <c r="U123" s="185">
        <f t="shared" si="136"/>
        <v>0.60592994699626801</v>
      </c>
      <c r="V123" s="185">
        <f t="shared" si="136"/>
        <v>0.56545143942229059</v>
      </c>
      <c r="W123" s="185">
        <f t="shared" si="136"/>
        <v>0.56652714247216807</v>
      </c>
      <c r="X123" s="185">
        <f t="shared" si="136"/>
        <v>0.5604707878273778</v>
      </c>
      <c r="Y123" s="185">
        <f t="shared" si="136"/>
        <v>0.56299690624324661</v>
      </c>
      <c r="Z123" s="185">
        <f t="shared" si="136"/>
        <v>0.55526021410948023</v>
      </c>
      <c r="AA123" s="185">
        <f t="shared" si="136"/>
        <v>0.5609551825914858</v>
      </c>
      <c r="AB123" s="185">
        <f t="shared" si="136"/>
        <v>0.55981815374826904</v>
      </c>
      <c r="AC123" s="185">
        <f t="shared" si="136"/>
        <v>0.57127339225845775</v>
      </c>
      <c r="AD123" s="185">
        <f t="shared" si="136"/>
        <v>0.60119301091621891</v>
      </c>
      <c r="AE123" s="185">
        <f t="shared" si="136"/>
        <v>0.59813076829163758</v>
      </c>
      <c r="AF123" s="185">
        <f t="shared" si="136"/>
        <v>0.57977667008535116</v>
      </c>
      <c r="AG123" s="186">
        <f t="shared" si="136"/>
        <v>0.58839295625776611</v>
      </c>
      <c r="AH123" s="186">
        <f t="shared" si="136"/>
        <v>0.56223043726685229</v>
      </c>
      <c r="AI123" s="186">
        <f t="shared" si="136"/>
        <v>0.56191889756186741</v>
      </c>
      <c r="AJ123" s="186">
        <f t="shared" si="136"/>
        <v>0.56140958193498758</v>
      </c>
      <c r="AK123" s="186">
        <f t="shared" si="136"/>
        <v>0.56238814556783234</v>
      </c>
      <c r="AL123" s="186">
        <f t="shared" si="136"/>
        <v>0.56079808406335363</v>
      </c>
      <c r="AM123" s="186">
        <f t="shared" si="136"/>
        <v>0.56177208190313865</v>
      </c>
      <c r="AN123" s="186">
        <f t="shared" si="136"/>
        <v>0.56143969383244419</v>
      </c>
      <c r="AO123" s="186">
        <f t="shared" si="136"/>
        <v>0.56137044065392483</v>
      </c>
      <c r="AP123" s="186">
        <f t="shared" si="136"/>
        <v>0.56155057677330622</v>
      </c>
      <c r="AQ123" s="186">
        <f t="shared" si="136"/>
        <v>0.56087258325174183</v>
      </c>
      <c r="AR123" s="186">
        <f t="shared" si="136"/>
        <v>0.56115133207098977</v>
      </c>
      <c r="AS123" s="186">
        <f t="shared" si="136"/>
        <v>0.55969159056751105</v>
      </c>
      <c r="AT123" s="186">
        <f t="shared" si="136"/>
        <v>0.5590281731576886</v>
      </c>
      <c r="AU123" s="186">
        <f t="shared" si="136"/>
        <v>0.55820950173039907</v>
      </c>
      <c r="AV123" s="186">
        <f t="shared" si="136"/>
        <v>0.55732485076493732</v>
      </c>
      <c r="AW123" s="186">
        <f t="shared" si="136"/>
        <v>0.55636860726459636</v>
      </c>
      <c r="AX123" s="186">
        <f t="shared" si="136"/>
        <v>0.55509849783056642</v>
      </c>
      <c r="AY123" s="186">
        <f t="shared" si="136"/>
        <v>0.55276046856060546</v>
      </c>
      <c r="AZ123" s="186">
        <f t="shared" si="136"/>
        <v>0.55104822730025649</v>
      </c>
      <c r="BA123" s="186">
        <f t="shared" si="136"/>
        <v>0.54895264330867277</v>
      </c>
      <c r="BB123" s="186">
        <f t="shared" si="136"/>
        <v>0.54691770319138422</v>
      </c>
      <c r="BC123" s="186">
        <f t="shared" si="136"/>
        <v>0.54626453795544883</v>
      </c>
      <c r="BD123" s="186">
        <f t="shared" si="136"/>
        <v>0.54597853393427831</v>
      </c>
      <c r="BE123" s="186">
        <f t="shared" si="136"/>
        <v>0.54509641055293845</v>
      </c>
      <c r="BF123" s="186">
        <f t="shared" si="136"/>
        <v>0.54380338745871148</v>
      </c>
      <c r="BG123" s="186">
        <f t="shared" si="136"/>
        <v>0.54218752654943525</v>
      </c>
      <c r="BH123" s="187"/>
      <c r="BO123" s="189">
        <f t="shared" si="131"/>
        <v>-1.8354098206286418E-2</v>
      </c>
      <c r="BP123" s="189">
        <f t="shared" si="132"/>
        <v>1.5025685241373266E-3</v>
      </c>
    </row>
    <row r="124" spans="1:68">
      <c r="A124" s="112" t="s">
        <v>112</v>
      </c>
      <c r="B124" s="185">
        <f t="shared" si="134"/>
        <v>0.60295877845517087</v>
      </c>
      <c r="C124" s="185">
        <f t="shared" si="136"/>
        <v>0.61465441969141921</v>
      </c>
      <c r="D124" s="185">
        <f t="shared" si="136"/>
        <v>0.6147762235613744</v>
      </c>
      <c r="E124" s="185">
        <f t="shared" si="136"/>
        <v>0.60182100089070689</v>
      </c>
      <c r="F124" s="185">
        <f t="shared" si="136"/>
        <v>0.61548882366222624</v>
      </c>
      <c r="G124" s="185">
        <f t="shared" si="136"/>
        <v>0.63509554667605228</v>
      </c>
      <c r="H124" s="185">
        <f t="shared" si="136"/>
        <v>0.61392702923619302</v>
      </c>
      <c r="I124" s="185">
        <f t="shared" si="136"/>
        <v>0.61135425611478911</v>
      </c>
      <c r="J124" s="185">
        <f t="shared" si="136"/>
        <v>0.62165009708975749</v>
      </c>
      <c r="K124" s="185">
        <f t="shared" si="136"/>
        <v>0.61768988845854356</v>
      </c>
      <c r="L124" s="185">
        <f t="shared" si="136"/>
        <v>0.62587646574910383</v>
      </c>
      <c r="M124" s="185">
        <f t="shared" si="136"/>
        <v>0.63152046116372407</v>
      </c>
      <c r="N124" s="185">
        <f t="shared" si="136"/>
        <v>0.58149789990721679</v>
      </c>
      <c r="O124" s="185">
        <f t="shared" si="136"/>
        <v>0.58953143666209462</v>
      </c>
      <c r="P124" s="185">
        <f t="shared" si="136"/>
        <v>0.60427585429587505</v>
      </c>
      <c r="Q124" s="185">
        <f t="shared" si="136"/>
        <v>0.5835866261398176</v>
      </c>
      <c r="R124" s="185">
        <f t="shared" si="136"/>
        <v>0.55176900620443381</v>
      </c>
      <c r="S124" s="185">
        <f t="shared" si="136"/>
        <v>0.56267902083632482</v>
      </c>
      <c r="T124" s="185">
        <f t="shared" si="136"/>
        <v>0.56236003714950589</v>
      </c>
      <c r="U124" s="185">
        <f t="shared" si="136"/>
        <v>0.60049392216439113</v>
      </c>
      <c r="V124" s="185">
        <f t="shared" si="136"/>
        <v>0.56421707120191511</v>
      </c>
      <c r="W124" s="185">
        <f t="shared" si="136"/>
        <v>0.56566446959490368</v>
      </c>
      <c r="X124" s="185">
        <f t="shared" si="136"/>
        <v>0.56859954803932178</v>
      </c>
      <c r="Y124" s="185">
        <f t="shared" si="136"/>
        <v>0.56053829446167813</v>
      </c>
      <c r="Z124" s="185">
        <f t="shared" si="136"/>
        <v>0.55909250672997801</v>
      </c>
      <c r="AA124" s="185">
        <f t="shared" si="136"/>
        <v>0.56152940310591004</v>
      </c>
      <c r="AB124" s="185">
        <f t="shared" si="136"/>
        <v>0.56528472897743243</v>
      </c>
      <c r="AC124" s="185">
        <f t="shared" si="136"/>
        <v>0.56882120297018968</v>
      </c>
      <c r="AD124" s="185">
        <f t="shared" si="136"/>
        <v>0.59585135145369306</v>
      </c>
      <c r="AE124" s="185">
        <f t="shared" si="136"/>
        <v>0.58843349566827885</v>
      </c>
      <c r="AF124" s="185">
        <f t="shared" si="136"/>
        <v>0.57632600591997973</v>
      </c>
      <c r="AG124" s="186">
        <f t="shared" si="136"/>
        <v>0.58839295625776611</v>
      </c>
      <c r="AH124" s="186">
        <f t="shared" si="136"/>
        <v>0.56223043726685229</v>
      </c>
      <c r="AI124" s="186">
        <f t="shared" si="136"/>
        <v>0.56191889756186741</v>
      </c>
      <c r="AJ124" s="186">
        <f t="shared" si="136"/>
        <v>0.56140958193498758</v>
      </c>
      <c r="AK124" s="186">
        <f t="shared" si="136"/>
        <v>0.56238814556783234</v>
      </c>
      <c r="AL124" s="186">
        <f t="shared" si="136"/>
        <v>0.56079808406335363</v>
      </c>
      <c r="AM124" s="186">
        <f t="shared" si="136"/>
        <v>0.56177208190313865</v>
      </c>
      <c r="AN124" s="186">
        <f t="shared" si="136"/>
        <v>0.56143969383244419</v>
      </c>
      <c r="AO124" s="186">
        <f t="shared" si="136"/>
        <v>0.56137044065392483</v>
      </c>
      <c r="AP124" s="186">
        <f t="shared" si="136"/>
        <v>0.56155057677330622</v>
      </c>
      <c r="AQ124" s="186">
        <f t="shared" si="136"/>
        <v>0.56087258325174183</v>
      </c>
      <c r="AR124" s="186">
        <f t="shared" si="136"/>
        <v>0.56115133207098977</v>
      </c>
      <c r="AS124" s="186">
        <f t="shared" si="136"/>
        <v>0.55969159056751105</v>
      </c>
      <c r="AT124" s="186">
        <f t="shared" si="136"/>
        <v>0.5590281731576886</v>
      </c>
      <c r="AU124" s="186">
        <f t="shared" si="136"/>
        <v>0.55820950173039907</v>
      </c>
      <c r="AV124" s="186">
        <f t="shared" si="136"/>
        <v>0.55732485076493732</v>
      </c>
      <c r="AW124" s="186">
        <f t="shared" si="136"/>
        <v>0.55636860726459636</v>
      </c>
      <c r="AX124" s="186">
        <f t="shared" si="136"/>
        <v>0.55509849783056642</v>
      </c>
      <c r="AY124" s="186">
        <f t="shared" si="136"/>
        <v>0.55276046856060546</v>
      </c>
      <c r="AZ124" s="186">
        <f t="shared" si="136"/>
        <v>0.55104822730025649</v>
      </c>
      <c r="BA124" s="186">
        <f t="shared" si="136"/>
        <v>0.54895264330867277</v>
      </c>
      <c r="BB124" s="186">
        <f t="shared" si="136"/>
        <v>0.54691770319138422</v>
      </c>
      <c r="BC124" s="186">
        <f t="shared" si="136"/>
        <v>0.54626453795544883</v>
      </c>
      <c r="BD124" s="186">
        <f t="shared" si="136"/>
        <v>0.54597853393427831</v>
      </c>
      <c r="BE124" s="186">
        <f t="shared" si="136"/>
        <v>0.54509641055293845</v>
      </c>
      <c r="BF124" s="186">
        <f t="shared" si="136"/>
        <v>0.54380338745871148</v>
      </c>
      <c r="BG124" s="186">
        <f t="shared" si="136"/>
        <v>0.54218752654943525</v>
      </c>
      <c r="BH124" s="187"/>
      <c r="BO124" s="189">
        <f t="shared" si="131"/>
        <v>-1.2107489748299116E-2</v>
      </c>
      <c r="BP124" s="189">
        <f t="shared" si="132"/>
        <v>3.4196948487885681E-4</v>
      </c>
    </row>
    <row r="125" spans="1:68">
      <c r="A125" s="112" t="s">
        <v>113</v>
      </c>
      <c r="B125" s="185">
        <f t="shared" si="134"/>
        <v>0.60204357981922607</v>
      </c>
      <c r="C125" s="185">
        <f t="shared" si="136"/>
        <v>0.61788877700531208</v>
      </c>
      <c r="D125" s="185">
        <f t="shared" si="136"/>
        <v>0.61571666162685212</v>
      </c>
      <c r="E125" s="185">
        <f t="shared" si="136"/>
        <v>0.60148930396427147</v>
      </c>
      <c r="F125" s="185">
        <f t="shared" si="136"/>
        <v>0.61793384076589342</v>
      </c>
      <c r="G125" s="185">
        <f t="shared" si="136"/>
        <v>0.64197685500340362</v>
      </c>
      <c r="H125" s="185">
        <f t="shared" si="136"/>
        <v>0.61853053854225126</v>
      </c>
      <c r="I125" s="185">
        <f t="shared" si="136"/>
        <v>0.62082950461610986</v>
      </c>
      <c r="J125" s="185">
        <f t="shared" si="136"/>
        <v>0.61875227535992061</v>
      </c>
      <c r="K125" s="185">
        <f t="shared" si="136"/>
        <v>0.62472358264031147</v>
      </c>
      <c r="L125" s="185">
        <f t="shared" si="136"/>
        <v>0.62071844102992202</v>
      </c>
      <c r="M125" s="185">
        <f t="shared" si="136"/>
        <v>0.62373699349433409</v>
      </c>
      <c r="N125" s="185">
        <f t="shared" si="136"/>
        <v>0.57555039014997977</v>
      </c>
      <c r="O125" s="185">
        <f t="shared" si="136"/>
        <v>0.59139258548801765</v>
      </c>
      <c r="P125" s="185">
        <f t="shared" si="136"/>
        <v>0.60115700867756516</v>
      </c>
      <c r="Q125" s="185">
        <f t="shared" si="136"/>
        <v>0.57569320033124238</v>
      </c>
      <c r="R125" s="185">
        <f t="shared" si="136"/>
        <v>0.5563384247768387</v>
      </c>
      <c r="S125" s="185">
        <f t="shared" si="136"/>
        <v>0.56541711306529474</v>
      </c>
      <c r="T125" s="185">
        <f t="shared" si="136"/>
        <v>0.56749721848600176</v>
      </c>
      <c r="U125" s="185">
        <f t="shared" si="136"/>
        <v>0.59643605660990662</v>
      </c>
      <c r="V125" s="185">
        <f t="shared" si="136"/>
        <v>0.56308239621156042</v>
      </c>
      <c r="W125" s="185">
        <f t="shared" si="136"/>
        <v>0.5639578349282296</v>
      </c>
      <c r="X125" s="185">
        <f t="shared" si="136"/>
        <v>0.56116697656180825</v>
      </c>
      <c r="Y125" s="185">
        <f>Y109/Y93</f>
        <v>0.56051993188244376</v>
      </c>
      <c r="Z125" s="185">
        <f t="shared" si="136"/>
        <v>0.55944292100131976</v>
      </c>
      <c r="AA125" s="185">
        <f t="shared" si="136"/>
        <v>0.55931118418742909</v>
      </c>
      <c r="AB125" s="185">
        <f t="shared" si="136"/>
        <v>0.55556547043630422</v>
      </c>
      <c r="AC125" s="185">
        <f t="shared" si="136"/>
        <v>0.56890041508735578</v>
      </c>
      <c r="AD125" s="185">
        <f t="shared" si="136"/>
        <v>0.59834263137630839</v>
      </c>
      <c r="AE125" s="185">
        <f t="shared" si="136"/>
        <v>0.58975046870954362</v>
      </c>
      <c r="AF125" s="185">
        <f t="shared" si="136"/>
        <v>0.57623562417923513</v>
      </c>
      <c r="AG125" s="186">
        <f t="shared" si="136"/>
        <v>0.58839295625776611</v>
      </c>
      <c r="AH125" s="186">
        <f t="shared" si="136"/>
        <v>0.56223043726685229</v>
      </c>
      <c r="AI125" s="186">
        <f t="shared" si="136"/>
        <v>0.56191889756186741</v>
      </c>
      <c r="AJ125" s="186">
        <f t="shared" si="136"/>
        <v>0.56140958193498758</v>
      </c>
      <c r="AK125" s="186">
        <f t="shared" si="136"/>
        <v>0.56238814556783234</v>
      </c>
      <c r="AL125" s="186">
        <f t="shared" si="136"/>
        <v>0.56079808406335363</v>
      </c>
      <c r="AM125" s="186">
        <f t="shared" si="136"/>
        <v>0.56177208190313865</v>
      </c>
      <c r="AN125" s="186">
        <f t="shared" si="136"/>
        <v>0.56143969383244419</v>
      </c>
      <c r="AO125" s="186">
        <f t="shared" si="136"/>
        <v>0.56137044065392483</v>
      </c>
      <c r="AP125" s="186">
        <f t="shared" si="136"/>
        <v>0.56155057677330622</v>
      </c>
      <c r="AQ125" s="186">
        <f t="shared" si="136"/>
        <v>0.56087258325174183</v>
      </c>
      <c r="AR125" s="186">
        <f t="shared" si="136"/>
        <v>0.56115133207098977</v>
      </c>
      <c r="AS125" s="186">
        <f t="shared" si="136"/>
        <v>0.55969159056751105</v>
      </c>
      <c r="AT125" s="186">
        <f t="shared" si="136"/>
        <v>0.5590281731576886</v>
      </c>
      <c r="AU125" s="186">
        <f t="shared" si="136"/>
        <v>0.55820950173039907</v>
      </c>
      <c r="AV125" s="186">
        <f t="shared" si="136"/>
        <v>0.55732485076493732</v>
      </c>
      <c r="AW125" s="186">
        <f t="shared" si="136"/>
        <v>0.55636860726459636</v>
      </c>
      <c r="AX125" s="186">
        <f t="shared" si="136"/>
        <v>0.55509849783056642</v>
      </c>
      <c r="AY125" s="186">
        <f t="shared" si="136"/>
        <v>0.55276046856060546</v>
      </c>
      <c r="AZ125" s="186">
        <f t="shared" si="136"/>
        <v>0.55104822730025649</v>
      </c>
      <c r="BA125" s="186">
        <f t="shared" si="136"/>
        <v>0.54895264330867277</v>
      </c>
      <c r="BB125" s="186">
        <f t="shared" si="136"/>
        <v>0.54691770319138422</v>
      </c>
      <c r="BC125" s="186">
        <f t="shared" si="136"/>
        <v>0.54626453795544883</v>
      </c>
      <c r="BD125" s="186">
        <f t="shared" si="136"/>
        <v>0.54597853393427831</v>
      </c>
      <c r="BE125" s="186">
        <f t="shared" si="136"/>
        <v>0.54509641055293845</v>
      </c>
      <c r="BF125" s="186">
        <f t="shared" si="136"/>
        <v>0.54380338745871148</v>
      </c>
      <c r="BG125" s="186">
        <f t="shared" si="136"/>
        <v>0.54218752654943525</v>
      </c>
      <c r="BH125" s="187"/>
      <c r="BO125" s="189">
        <f t="shared" si="131"/>
        <v>-1.351484453030849E-2</v>
      </c>
      <c r="BP125" s="189">
        <f t="shared" si="132"/>
        <v>1.861590219846998E-3</v>
      </c>
    </row>
    <row r="126" spans="1:68" ht="12" thickBot="1">
      <c r="A126" s="112" t="s">
        <v>143</v>
      </c>
      <c r="B126" s="185">
        <f>AVERAGE(B114:B125)</f>
        <v>0.61025082067027592</v>
      </c>
      <c r="C126" s="185">
        <f t="shared" ref="C126:AF126" si="137">AVERAGE(C114:C125)</f>
        <v>0.62178042095802588</v>
      </c>
      <c r="D126" s="185">
        <f t="shared" si="137"/>
        <v>0.62634166850896167</v>
      </c>
      <c r="E126" s="185">
        <f t="shared" si="137"/>
        <v>0.60765380989907058</v>
      </c>
      <c r="F126" s="185">
        <f t="shared" si="137"/>
        <v>0.6185881270845156</v>
      </c>
      <c r="G126" s="185">
        <f t="shared" si="137"/>
        <v>0.63341227059986072</v>
      </c>
      <c r="H126" s="185">
        <f t="shared" si="137"/>
        <v>0.62327570709447466</v>
      </c>
      <c r="I126" s="185">
        <f t="shared" si="137"/>
        <v>0.62059159128102259</v>
      </c>
      <c r="J126" s="185">
        <f t="shared" si="137"/>
        <v>0.62225543307340192</v>
      </c>
      <c r="K126" s="185">
        <f t="shared" si="137"/>
        <v>0.62479932917677516</v>
      </c>
      <c r="L126" s="185">
        <f t="shared" si="137"/>
        <v>0.62566879120154972</v>
      </c>
      <c r="M126" s="185">
        <f t="shared" si="137"/>
        <v>0.62723437568150142</v>
      </c>
      <c r="N126" s="185">
        <f t="shared" si="137"/>
        <v>0.59251049064728567</v>
      </c>
      <c r="O126" s="185">
        <f t="shared" si="137"/>
        <v>0.58914940198123822</v>
      </c>
      <c r="P126" s="185">
        <f t="shared" si="137"/>
        <v>0.60190807213090791</v>
      </c>
      <c r="Q126" s="185">
        <f t="shared" si="137"/>
        <v>0.58156503151485051</v>
      </c>
      <c r="R126" s="185">
        <f t="shared" si="137"/>
        <v>0.5610214124543228</v>
      </c>
      <c r="S126" s="185">
        <f t="shared" si="137"/>
        <v>0.56527797030487525</v>
      </c>
      <c r="T126" s="185">
        <f t="shared" si="137"/>
        <v>0.56722624981432979</v>
      </c>
      <c r="U126" s="185">
        <f t="shared" si="137"/>
        <v>0.59410593286191127</v>
      </c>
      <c r="V126" s="185">
        <f t="shared" si="137"/>
        <v>0.5691223065285147</v>
      </c>
      <c r="W126" s="185">
        <f t="shared" si="137"/>
        <v>0.56476789672888073</v>
      </c>
      <c r="X126" s="185">
        <f t="shared" si="137"/>
        <v>0.56510932304192407</v>
      </c>
      <c r="Y126" s="185">
        <f t="shared" si="137"/>
        <v>0.56050510891638361</v>
      </c>
      <c r="Z126" s="185">
        <f t="shared" si="137"/>
        <v>0.55553754608497197</v>
      </c>
      <c r="AA126" s="185">
        <f t="shared" si="137"/>
        <v>0.55977579244831965</v>
      </c>
      <c r="AB126" s="185">
        <f t="shared" si="137"/>
        <v>0.55814269144337814</v>
      </c>
      <c r="AC126" s="185">
        <f t="shared" si="137"/>
        <v>0.56935171993388678</v>
      </c>
      <c r="AD126" s="185">
        <f t="shared" si="137"/>
        <v>0.5952454178851474</v>
      </c>
      <c r="AE126" s="185">
        <f t="shared" si="137"/>
        <v>0.59331228670592118</v>
      </c>
      <c r="AF126" s="185">
        <f t="shared" si="137"/>
        <v>0.58087654685058632</v>
      </c>
      <c r="AG126" s="186">
        <f>FORECAST(AG47,I126:AF126,I47:AF47)+0.012+0.02</f>
        <v>0.58839295625776611</v>
      </c>
      <c r="AH126" s="186">
        <f>0.998-AH237</f>
        <v>0.56223043726685229</v>
      </c>
      <c r="AI126" s="186">
        <f t="shared" ref="AI126:BG126" si="138">0.998-AI237</f>
        <v>0.56191889756186741</v>
      </c>
      <c r="AJ126" s="186">
        <f t="shared" si="138"/>
        <v>0.56140958193498758</v>
      </c>
      <c r="AK126" s="186">
        <f t="shared" si="138"/>
        <v>0.56238814556783234</v>
      </c>
      <c r="AL126" s="186">
        <f t="shared" si="138"/>
        <v>0.56079808406335363</v>
      </c>
      <c r="AM126" s="186">
        <f t="shared" si="138"/>
        <v>0.56177208190313865</v>
      </c>
      <c r="AN126" s="186">
        <f t="shared" si="138"/>
        <v>0.56143969383244419</v>
      </c>
      <c r="AO126" s="186">
        <f t="shared" si="138"/>
        <v>0.56137044065392483</v>
      </c>
      <c r="AP126" s="186">
        <f t="shared" si="138"/>
        <v>0.56155057677330622</v>
      </c>
      <c r="AQ126" s="186">
        <f t="shared" si="138"/>
        <v>0.56087258325174183</v>
      </c>
      <c r="AR126" s="186">
        <f t="shared" si="138"/>
        <v>0.56115133207098977</v>
      </c>
      <c r="AS126" s="186">
        <f t="shared" si="138"/>
        <v>0.55969159056751105</v>
      </c>
      <c r="AT126" s="186">
        <f t="shared" si="138"/>
        <v>0.5590281731576886</v>
      </c>
      <c r="AU126" s="186">
        <f t="shared" si="138"/>
        <v>0.55820950173039907</v>
      </c>
      <c r="AV126" s="186">
        <f t="shared" si="138"/>
        <v>0.55732485076493732</v>
      </c>
      <c r="AW126" s="186">
        <f t="shared" si="138"/>
        <v>0.55636860726459636</v>
      </c>
      <c r="AX126" s="186">
        <f t="shared" si="138"/>
        <v>0.55509849783056642</v>
      </c>
      <c r="AY126" s="186">
        <f t="shared" si="138"/>
        <v>0.55276046856060546</v>
      </c>
      <c r="AZ126" s="186">
        <f t="shared" si="138"/>
        <v>0.55104822730025649</v>
      </c>
      <c r="BA126" s="186">
        <f t="shared" si="138"/>
        <v>0.54895264330867277</v>
      </c>
      <c r="BB126" s="186">
        <f t="shared" si="138"/>
        <v>0.54691770319138422</v>
      </c>
      <c r="BC126" s="186">
        <f t="shared" si="138"/>
        <v>0.54626453795544883</v>
      </c>
      <c r="BD126" s="186">
        <f t="shared" si="138"/>
        <v>0.54597853393427831</v>
      </c>
      <c r="BE126" s="186">
        <f t="shared" si="138"/>
        <v>0.54509641055293845</v>
      </c>
      <c r="BF126" s="186">
        <f t="shared" si="138"/>
        <v>0.54380338745871148</v>
      </c>
      <c r="BG126" s="186">
        <f t="shared" si="138"/>
        <v>0.54218752654943525</v>
      </c>
      <c r="BH126" s="187"/>
      <c r="BO126" s="189">
        <f t="shared" si="131"/>
        <v>-1.243573985533486E-2</v>
      </c>
      <c r="BP126" s="189">
        <f t="shared" si="132"/>
        <v>5.7109651672556661E-3</v>
      </c>
    </row>
    <row r="127" spans="1:68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4"/>
      <c r="AT127" s="174"/>
      <c r="AU127" s="174"/>
      <c r="AV127" s="174"/>
      <c r="AW127" s="174"/>
      <c r="AX127" s="174"/>
      <c r="AY127" s="174"/>
      <c r="AZ127" s="174"/>
      <c r="BA127" s="174"/>
      <c r="BB127" s="174"/>
      <c r="BC127" s="174"/>
      <c r="BD127" s="174"/>
      <c r="BE127" s="174"/>
      <c r="BF127" s="174"/>
      <c r="BG127" s="174"/>
    </row>
    <row r="128" spans="1:68" ht="12" thickBot="1">
      <c r="A128" s="112" t="s">
        <v>144</v>
      </c>
    </row>
    <row r="129" spans="1:63" ht="12" thickBot="1">
      <c r="A129" s="168"/>
      <c r="B129" s="168" t="str">
        <f>B$2</f>
        <v xml:space="preserve">93/94 </v>
      </c>
      <c r="C129" s="168" t="str">
        <f t="shared" ref="C129:BG129" si="139">C$2</f>
        <v xml:space="preserve">94/95 </v>
      </c>
      <c r="D129" s="168" t="str">
        <f t="shared" si="139"/>
        <v xml:space="preserve">95/96 </v>
      </c>
      <c r="E129" s="168" t="str">
        <f t="shared" si="139"/>
        <v xml:space="preserve">96/97 </v>
      </c>
      <c r="F129" s="168" t="str">
        <f t="shared" si="139"/>
        <v xml:space="preserve">97/98 </v>
      </c>
      <c r="G129" s="168" t="str">
        <f t="shared" si="139"/>
        <v xml:space="preserve">98/99 </v>
      </c>
      <c r="H129" s="168" t="str">
        <f t="shared" si="139"/>
        <v xml:space="preserve">99/00 </v>
      </c>
      <c r="I129" s="168" t="str">
        <f t="shared" si="139"/>
        <v xml:space="preserve">00/01 </v>
      </c>
      <c r="J129" s="168" t="str">
        <f t="shared" si="139"/>
        <v xml:space="preserve">01/02 </v>
      </c>
      <c r="K129" s="168" t="str">
        <f t="shared" si="139"/>
        <v xml:space="preserve">02/03 </v>
      </c>
      <c r="L129" s="168" t="str">
        <f t="shared" si="139"/>
        <v xml:space="preserve">03/04 </v>
      </c>
      <c r="M129" s="168" t="str">
        <f t="shared" si="139"/>
        <v xml:space="preserve">04/05 </v>
      </c>
      <c r="N129" s="168" t="str">
        <f t="shared" si="139"/>
        <v xml:space="preserve">05/06 </v>
      </c>
      <c r="O129" s="168" t="str">
        <f t="shared" si="139"/>
        <v xml:space="preserve">06/07 </v>
      </c>
      <c r="P129" s="168" t="str">
        <f t="shared" si="139"/>
        <v xml:space="preserve">07/08 </v>
      </c>
      <c r="Q129" s="168" t="str">
        <f t="shared" si="139"/>
        <v xml:space="preserve">08/09 </v>
      </c>
      <c r="R129" s="168" t="str">
        <f t="shared" si="139"/>
        <v xml:space="preserve">09/10 </v>
      </c>
      <c r="S129" s="168" t="str">
        <f t="shared" si="139"/>
        <v xml:space="preserve">10/11 </v>
      </c>
      <c r="T129" s="168" t="str">
        <f t="shared" si="139"/>
        <v xml:space="preserve">11/12 </v>
      </c>
      <c r="U129" s="168" t="str">
        <f t="shared" si="139"/>
        <v xml:space="preserve">12/13 </v>
      </c>
      <c r="V129" s="168" t="str">
        <f t="shared" si="139"/>
        <v xml:space="preserve">13/14 </v>
      </c>
      <c r="W129" s="168" t="str">
        <f t="shared" si="139"/>
        <v xml:space="preserve">14/15 </v>
      </c>
      <c r="X129" s="168" t="str">
        <f t="shared" si="139"/>
        <v xml:space="preserve">15/16 </v>
      </c>
      <c r="Y129" s="168" t="str">
        <f t="shared" si="139"/>
        <v xml:space="preserve">16/17 </v>
      </c>
      <c r="Z129" s="168" t="str">
        <f t="shared" si="139"/>
        <v xml:space="preserve">17/18 </v>
      </c>
      <c r="AA129" s="168" t="str">
        <f t="shared" si="139"/>
        <v xml:space="preserve">18/19 </v>
      </c>
      <c r="AB129" s="168" t="str">
        <f t="shared" si="139"/>
        <v>19/20</v>
      </c>
      <c r="AC129" s="168" t="str">
        <f t="shared" si="139"/>
        <v>20/21</v>
      </c>
      <c r="AD129" s="168" t="str">
        <f t="shared" si="139"/>
        <v xml:space="preserve">21/22 </v>
      </c>
      <c r="AE129" s="168" t="str">
        <f t="shared" si="139"/>
        <v xml:space="preserve">22/23 </v>
      </c>
      <c r="AF129" s="168" t="str">
        <f t="shared" si="139"/>
        <v xml:space="preserve">23/24 </v>
      </c>
      <c r="AG129" s="168" t="str">
        <f t="shared" si="139"/>
        <v xml:space="preserve">24/25 </v>
      </c>
      <c r="AH129" s="168" t="str">
        <f t="shared" si="139"/>
        <v>25/26</v>
      </c>
      <c r="AI129" s="168" t="str">
        <f t="shared" si="139"/>
        <v>26/27</v>
      </c>
      <c r="AJ129" s="168" t="str">
        <f t="shared" si="139"/>
        <v>27/28</v>
      </c>
      <c r="AK129" s="168" t="str">
        <f t="shared" si="139"/>
        <v>28/29</v>
      </c>
      <c r="AL129" s="168" t="str">
        <f t="shared" si="139"/>
        <v>29/30</v>
      </c>
      <c r="AM129" s="168" t="str">
        <f t="shared" si="139"/>
        <v>30/31</v>
      </c>
      <c r="AN129" s="168" t="str">
        <f t="shared" si="139"/>
        <v>31/32</v>
      </c>
      <c r="AO129" s="168" t="str">
        <f t="shared" si="139"/>
        <v>32/33</v>
      </c>
      <c r="AP129" s="168" t="str">
        <f t="shared" si="139"/>
        <v>33/34</v>
      </c>
      <c r="AQ129" s="168" t="str">
        <f t="shared" si="139"/>
        <v>34/35</v>
      </c>
      <c r="AR129" s="168" t="str">
        <f t="shared" si="139"/>
        <v>35/36</v>
      </c>
      <c r="AS129" s="168" t="str">
        <f t="shared" si="139"/>
        <v>36/37</v>
      </c>
      <c r="AT129" s="168" t="str">
        <f t="shared" si="139"/>
        <v>37/38</v>
      </c>
      <c r="AU129" s="168" t="str">
        <f t="shared" si="139"/>
        <v>38/39</v>
      </c>
      <c r="AV129" s="168" t="str">
        <f t="shared" si="139"/>
        <v>39/40</v>
      </c>
      <c r="AW129" s="168" t="str">
        <f t="shared" si="139"/>
        <v>40/41</v>
      </c>
      <c r="AX129" s="168" t="str">
        <f t="shared" si="139"/>
        <v>41/42</v>
      </c>
      <c r="AY129" s="168" t="str">
        <f t="shared" si="139"/>
        <v>42/43</v>
      </c>
      <c r="AZ129" s="168" t="str">
        <f t="shared" si="139"/>
        <v>43/44</v>
      </c>
      <c r="BA129" s="168" t="str">
        <f t="shared" si="139"/>
        <v>44/45</v>
      </c>
      <c r="BB129" s="168" t="str">
        <f t="shared" si="139"/>
        <v>45/46</v>
      </c>
      <c r="BC129" s="168" t="str">
        <f t="shared" si="139"/>
        <v>46/47</v>
      </c>
      <c r="BD129" s="168" t="str">
        <f t="shared" si="139"/>
        <v>47/48</v>
      </c>
      <c r="BE129" s="168" t="str">
        <f t="shared" si="139"/>
        <v>48/49</v>
      </c>
      <c r="BF129" s="168" t="str">
        <f t="shared" si="139"/>
        <v>49/50</v>
      </c>
      <c r="BG129" s="168" t="str">
        <f t="shared" si="139"/>
        <v>50/51</v>
      </c>
      <c r="BH129" s="169"/>
      <c r="BJ129" s="112" t="s">
        <v>145</v>
      </c>
      <c r="BK129" s="112" t="s">
        <v>146</v>
      </c>
    </row>
    <row r="130" spans="1:63">
      <c r="A130" s="112" t="s">
        <v>102</v>
      </c>
      <c r="B130" s="179">
        <v>0</v>
      </c>
      <c r="C130" s="179">
        <f>'[3]Canada Meal Imports'!BD$290</f>
        <v>0</v>
      </c>
      <c r="D130" s="179">
        <f>'[3]Canada Meal Imports'!BP$290</f>
        <v>0</v>
      </c>
      <c r="E130" s="179">
        <f>'[3]Canada Meal Imports'!CB$290</f>
        <v>2.3E-2</v>
      </c>
      <c r="F130" s="179">
        <f>'[3]Canada Meal Imports'!CN$290</f>
        <v>0</v>
      </c>
      <c r="G130" s="179">
        <f>'[3]Canada Meal Imports'!CZ$290</f>
        <v>0.01</v>
      </c>
      <c r="H130" s="179">
        <f>'[3]Canada Meal Imports'!DL$290</f>
        <v>7.6999999999999999E-2</v>
      </c>
      <c r="I130" s="179">
        <f>'[3]Canada Meal Imports'!DX$290</f>
        <v>3.5000000000000003E-2</v>
      </c>
      <c r="J130" s="179">
        <f>'[3]Canada Meal Imports'!EJ$290</f>
        <v>0.28299999999999997</v>
      </c>
      <c r="K130" s="179">
        <f>'[3]Canada Meal Imports'!EV$290</f>
        <v>2.9069999999999999E-3</v>
      </c>
      <c r="L130" s="179">
        <f>'[3]Canada Meal Imports'!FH$290</f>
        <v>0.47295599999999999</v>
      </c>
      <c r="M130" s="179">
        <f>'[3]Canada Meal Imports'!FT$290</f>
        <v>6.2351999999999998E-2</v>
      </c>
      <c r="N130" s="179">
        <f>'[3]Canada Meal Imports'!GF$290</f>
        <v>0</v>
      </c>
      <c r="O130" s="179">
        <f>'[3]Canada Meal Imports'!GR$290</f>
        <v>2.724E-2</v>
      </c>
      <c r="P130" s="179">
        <f>'[3]Canada Meal Imports'!HD$290</f>
        <v>0.232881</v>
      </c>
      <c r="Q130" s="179">
        <f>'[3]Canada Meal Imports'!HP$290</f>
        <v>0.412242</v>
      </c>
      <c r="R130" s="179">
        <f>'[3]Canada Meal Imports'!IB$290</f>
        <v>2.2724999999999999E-2</v>
      </c>
      <c r="S130" s="179">
        <f>'[3]Canada Meal Imports'!IN$290</f>
        <v>7.2846770000000003</v>
      </c>
      <c r="T130" s="179">
        <f>'[3]Canada Meal Imports'!IZ$290</f>
        <v>0</v>
      </c>
      <c r="U130" s="179">
        <f>'[3]Canada Meal Imports'!JL$290</f>
        <v>4.0176000000000003E-2</v>
      </c>
      <c r="V130" s="179">
        <f>'[3]Canada Meal Imports'!JX$290</f>
        <v>1.211605</v>
      </c>
      <c r="W130" s="179">
        <f>'[3]Canada Meal Imports'!KJ$290</f>
        <v>0.81434799999999996</v>
      </c>
      <c r="X130" s="179">
        <f>'[3]Canada Meal Imports'!KV$290</f>
        <v>1.3170010000000001</v>
      </c>
      <c r="Y130" s="179">
        <f>'[3]Canada Meal Imports'!LH$290</f>
        <v>1.51718</v>
      </c>
      <c r="Z130" s="179">
        <f>'[3]Canada Meal Imports'!LT$290</f>
        <v>2.0363419999999999</v>
      </c>
      <c r="AA130" s="179">
        <f>'[3]Canada Meal Imports'!MF$290</f>
        <v>1.1204620000000001</v>
      </c>
      <c r="AB130" s="179">
        <f>'[3]Canada Meal Imports'!MR$290</f>
        <v>0.77090800000000004</v>
      </c>
      <c r="AC130" s="179">
        <f>'[3]Canada Meal Imports'!ND$290</f>
        <v>0.57039899999999999</v>
      </c>
      <c r="AD130" s="179">
        <f>'[3]Canada Meal Imports'!NP$290</f>
        <v>2.3E-5</v>
      </c>
      <c r="AE130" s="179">
        <f>'[3]Canada Meal Imports'!OB$290</f>
        <v>1.28</v>
      </c>
      <c r="AF130" s="179">
        <f>'[3]Canada Meal Imports'!ON$290</f>
        <v>0.13700000000000001</v>
      </c>
      <c r="AG130" s="181">
        <f t="shared" ref="AG130:AG140" si="140">(SUM(AA130:AE130)/SUM(AA$142:AE$142))*AG$142</f>
        <v>1.1610012942377872</v>
      </c>
      <c r="AH130" s="181">
        <f t="shared" ref="AH130:AH140" si="141">(SUM(AB130:AF130)/SUM(AB$142:AF$142))*AH$142</f>
        <v>0.94081982604351144</v>
      </c>
      <c r="AI130" s="181">
        <f t="shared" ref="AI130:AX140" si="142">(SUM(AC130:AG130)/SUM(AC$142:AG$142))*AI$142</f>
        <v>0.91724823667957989</v>
      </c>
      <c r="AJ130" s="181">
        <f t="shared" si="142"/>
        <v>0.8984788378896702</v>
      </c>
      <c r="AK130" s="181">
        <f t="shared" si="142"/>
        <v>1.1266780171591897</v>
      </c>
      <c r="AL130" s="181">
        <f t="shared" si="142"/>
        <v>0.94291818484896484</v>
      </c>
      <c r="AM130" s="181">
        <f t="shared" si="142"/>
        <v>1.0088452424019476</v>
      </c>
      <c r="AN130" s="181">
        <f t="shared" si="142"/>
        <v>0.96522862052418323</v>
      </c>
      <c r="AO130" s="181">
        <f t="shared" si="142"/>
        <v>0.97883370379587054</v>
      </c>
      <c r="AP130" s="181">
        <f t="shared" si="142"/>
        <v>0.98842978056479114</v>
      </c>
      <c r="AQ130" s="181">
        <f t="shared" si="142"/>
        <v>1.0045007537460311</v>
      </c>
      <c r="AR130" s="181">
        <f t="shared" si="142"/>
        <v>0.97685110642715167</v>
      </c>
      <c r="AS130" s="181">
        <f t="shared" si="142"/>
        <v>0.98916762020656468</v>
      </c>
      <c r="AT130" s="181">
        <f t="shared" si="142"/>
        <v>0.98276879301160536</v>
      </c>
      <c r="AU130" s="181">
        <f t="shared" si="142"/>
        <v>0.98755659294808174</v>
      </c>
      <c r="AV130" s="181">
        <f t="shared" si="142"/>
        <v>0.9883436107912289</v>
      </c>
      <c r="AW130" s="181">
        <f t="shared" si="142"/>
        <v>0.98816897326788677</v>
      </c>
      <c r="AX130" s="181">
        <f t="shared" si="142"/>
        <v>0.98493754467692651</v>
      </c>
      <c r="AY130" s="181">
        <f t="shared" ref="AY130:BG140" si="143">(SUM(AS130:AW130)/SUM(AS$142:AW$142))*AY$142</f>
        <v>0.98720111804507338</v>
      </c>
      <c r="AZ130" s="181">
        <f t="shared" si="143"/>
        <v>0.98635510293914574</v>
      </c>
      <c r="BA130" s="181">
        <f t="shared" si="143"/>
        <v>0.98724156794583928</v>
      </c>
      <c r="BB130" s="181">
        <f t="shared" si="143"/>
        <v>0.98700126994405224</v>
      </c>
      <c r="BC130" s="181">
        <f t="shared" si="143"/>
        <v>0.98678086137497445</v>
      </c>
      <c r="BD130" s="181">
        <f t="shared" si="143"/>
        <v>0.98654732071020734</v>
      </c>
      <c r="BE130" s="181">
        <f t="shared" si="143"/>
        <v>0.98691598404981706</v>
      </c>
      <c r="BF130" s="181">
        <f t="shared" si="143"/>
        <v>0.98678522458284368</v>
      </c>
      <c r="BG130" s="181">
        <f t="shared" si="143"/>
        <v>0.98689740080497812</v>
      </c>
      <c r="BH130" s="181"/>
    </row>
    <row r="131" spans="1:63">
      <c r="A131" s="112" t="s">
        <v>103</v>
      </c>
      <c r="B131" s="179">
        <v>0</v>
      </c>
      <c r="C131" s="179">
        <f>'[3]Canada Meal Imports'!BE$290</f>
        <v>0</v>
      </c>
      <c r="D131" s="179">
        <f>'[3]Canada Meal Imports'!BQ$290</f>
        <v>0.02</v>
      </c>
      <c r="E131" s="179">
        <f>'[3]Canada Meal Imports'!CC$290</f>
        <v>0</v>
      </c>
      <c r="F131" s="179">
        <f>'[3]Canada Meal Imports'!CO$290</f>
        <v>0.153</v>
      </c>
      <c r="G131" s="179">
        <f>'[3]Canada Meal Imports'!DA$290</f>
        <v>1.819</v>
      </c>
      <c r="H131" s="179">
        <f>'[3]Canada Meal Imports'!DM$290</f>
        <v>5.5E-2</v>
      </c>
      <c r="I131" s="179">
        <f>'[3]Canada Meal Imports'!DY$290</f>
        <v>0</v>
      </c>
      <c r="J131" s="179">
        <f>'[3]Canada Meal Imports'!EK$290</f>
        <v>0.186</v>
      </c>
      <c r="K131" s="179">
        <f>'[3]Canada Meal Imports'!EW$290</f>
        <v>0.124667</v>
      </c>
      <c r="L131" s="179">
        <f>'[3]Canada Meal Imports'!FI$290</f>
        <v>0.58497900000000003</v>
      </c>
      <c r="M131" s="179">
        <f>'[3]Canada Meal Imports'!FU$290</f>
        <v>0.46446199999999999</v>
      </c>
      <c r="N131" s="179">
        <f>'[3]Canada Meal Imports'!GG$290</f>
        <v>3.7206999999999997E-2</v>
      </c>
      <c r="O131" s="179">
        <f>'[3]Canada Meal Imports'!GS$290</f>
        <v>0</v>
      </c>
      <c r="P131" s="179">
        <f>'[3]Canada Meal Imports'!HE$290</f>
        <v>9.6868999999999997E-2</v>
      </c>
      <c r="Q131" s="179">
        <f>'[3]Canada Meal Imports'!HQ$290</f>
        <v>7.3901999999999995E-2</v>
      </c>
      <c r="R131" s="179">
        <f>'[3]Canada Meal Imports'!IC$290</f>
        <v>4.2173000000000002E-2</v>
      </c>
      <c r="S131" s="179">
        <f>'[3]Canada Meal Imports'!IO$290</f>
        <v>3.9066339999999999</v>
      </c>
      <c r="T131" s="179">
        <f>'[3]Canada Meal Imports'!JA$290</f>
        <v>6.7583780000000004</v>
      </c>
      <c r="U131" s="179">
        <f>'[3]Canada Meal Imports'!JM$290</f>
        <v>0.76922199999999996</v>
      </c>
      <c r="V131" s="179">
        <f>'[3]Canada Meal Imports'!JY$290</f>
        <v>0.893899</v>
      </c>
      <c r="W131" s="179">
        <f>'[3]Canada Meal Imports'!KK$290</f>
        <v>1.4316329999999999</v>
      </c>
      <c r="X131" s="179">
        <f>'[3]Canada Meal Imports'!KW$290</f>
        <v>0.66243799999999997</v>
      </c>
      <c r="Y131" s="179">
        <f>'[3]Canada Meal Imports'!LI$290</f>
        <v>1.679433</v>
      </c>
      <c r="Z131" s="179">
        <f>'[3]Canada Meal Imports'!LU$290</f>
        <v>1.577183</v>
      </c>
      <c r="AA131" s="179">
        <f>'[3]Canada Meal Imports'!MG$290</f>
        <v>0.47028799999999998</v>
      </c>
      <c r="AB131" s="179">
        <f>'[3]Canada Meal Imports'!MS$290</f>
        <v>0.232816</v>
      </c>
      <c r="AC131" s="179">
        <f>'[3]Canada Meal Imports'!NE$290</f>
        <v>2.0485950000000002</v>
      </c>
      <c r="AD131" s="179">
        <f>'[3]Canada Meal Imports'!NQ$290</f>
        <v>6.0000000000000002E-6</v>
      </c>
      <c r="AE131" s="179">
        <f>'[3]Canada Meal Imports'!OC$290</f>
        <v>1.149</v>
      </c>
      <c r="AF131" s="179">
        <f>'[3]Canada Meal Imports'!OO$290</f>
        <v>0</v>
      </c>
      <c r="AG131" s="181">
        <f t="shared" si="140"/>
        <v>1.2103087380163859</v>
      </c>
      <c r="AH131" s="181">
        <f t="shared" si="141"/>
        <v>1.1700573626783977</v>
      </c>
      <c r="AI131" s="181">
        <f t="shared" si="142"/>
        <v>1.2841816543658557</v>
      </c>
      <c r="AJ131" s="181">
        <f t="shared" si="142"/>
        <v>0.90116698413426066</v>
      </c>
      <c r="AK131" s="181">
        <f t="shared" si="142"/>
        <v>1.2225504165444947</v>
      </c>
      <c r="AL131" s="181">
        <f t="shared" si="142"/>
        <v>1.061794125394163</v>
      </c>
      <c r="AM131" s="181">
        <f t="shared" si="142"/>
        <v>1.1576530311478792</v>
      </c>
      <c r="AN131" s="181">
        <f t="shared" si="142"/>
        <v>1.1279501086234343</v>
      </c>
      <c r="AO131" s="181">
        <f t="shared" si="142"/>
        <v>1.1254692423173307</v>
      </c>
      <c r="AP131" s="181">
        <f t="shared" si="142"/>
        <v>1.0942229331688464</v>
      </c>
      <c r="AQ131" s="181">
        <f t="shared" si="142"/>
        <v>1.1390833848054602</v>
      </c>
      <c r="AR131" s="181">
        <f t="shared" si="142"/>
        <v>1.1134178881303307</v>
      </c>
      <c r="AS131" s="181">
        <f t="shared" si="142"/>
        <v>1.1288757400125902</v>
      </c>
      <c r="AT131" s="181">
        <f t="shared" si="142"/>
        <v>1.1200287114090806</v>
      </c>
      <c r="AU131" s="181">
        <f t="shared" si="142"/>
        <v>1.1202138376869115</v>
      </c>
      <c r="AV131" s="181">
        <f t="shared" si="142"/>
        <v>1.1191257315052618</v>
      </c>
      <c r="AW131" s="181">
        <f t="shared" si="142"/>
        <v>1.1243239124088746</v>
      </c>
      <c r="AX131" s="181">
        <f t="shared" si="142"/>
        <v>1.1203323817488351</v>
      </c>
      <c r="AY131" s="181">
        <f t="shared" si="143"/>
        <v>1.1225135866045437</v>
      </c>
      <c r="AZ131" s="181">
        <f t="shared" si="143"/>
        <v>1.1208049149517927</v>
      </c>
      <c r="BA131" s="181">
        <f t="shared" si="143"/>
        <v>1.1213018899908853</v>
      </c>
      <c r="BB131" s="181">
        <f t="shared" si="143"/>
        <v>1.1214201054438615</v>
      </c>
      <c r="BC131" s="181">
        <f t="shared" si="143"/>
        <v>1.1218553371409863</v>
      </c>
      <c r="BD131" s="181">
        <f t="shared" si="143"/>
        <v>1.1212745757479834</v>
      </c>
      <c r="BE131" s="181">
        <f t="shared" si="143"/>
        <v>1.1215791668264139</v>
      </c>
      <c r="BF131" s="181">
        <f t="shared" si="143"/>
        <v>1.1213313646551017</v>
      </c>
      <c r="BG131" s="181">
        <f t="shared" si="143"/>
        <v>1.1214862150300258</v>
      </c>
      <c r="BH131" s="181"/>
    </row>
    <row r="132" spans="1:63">
      <c r="A132" s="112" t="s">
        <v>104</v>
      </c>
      <c r="B132" s="179">
        <f>'[3]Canada Meal Imports'!AT$290</f>
        <v>0</v>
      </c>
      <c r="C132" s="179">
        <f>'[3]Canada Meal Imports'!BF$290</f>
        <v>0</v>
      </c>
      <c r="D132" s="179">
        <f>'[3]Canada Meal Imports'!BR$290</f>
        <v>8.5000000000000006E-2</v>
      </c>
      <c r="E132" s="179">
        <f>'[3]Canada Meal Imports'!CD$290</f>
        <v>0.71899999999999997</v>
      </c>
      <c r="F132" s="179">
        <f>'[3]Canada Meal Imports'!CP$290</f>
        <v>3.0459999999999998</v>
      </c>
      <c r="G132" s="179">
        <f>'[3]Canada Meal Imports'!DB$290</f>
        <v>1.488</v>
      </c>
      <c r="H132" s="179">
        <f>'[3]Canada Meal Imports'!DN$290</f>
        <v>0.31900000000000001</v>
      </c>
      <c r="I132" s="179">
        <f>'[3]Canada Meal Imports'!DZ$290</f>
        <v>0</v>
      </c>
      <c r="J132" s="179">
        <f>'[3]Canada Meal Imports'!EL$290</f>
        <v>0</v>
      </c>
      <c r="K132" s="179">
        <f>'[3]Canada Meal Imports'!EX$290</f>
        <v>0.44877400000000001</v>
      </c>
      <c r="L132" s="179">
        <f>'[3]Canada Meal Imports'!FJ$290</f>
        <v>0.78178499999999995</v>
      </c>
      <c r="M132" s="179">
        <f>'[3]Canada Meal Imports'!FV$290</f>
        <v>0.20139899999999999</v>
      </c>
      <c r="N132" s="179">
        <f>'[3]Canada Meal Imports'!GH$290</f>
        <v>0</v>
      </c>
      <c r="O132" s="179">
        <f>'[3]Canada Meal Imports'!GT$290</f>
        <v>0.03</v>
      </c>
      <c r="P132" s="179">
        <f>'[3]Canada Meal Imports'!HF$290</f>
        <v>2.0847000000000001E-2</v>
      </c>
      <c r="Q132" s="179">
        <f>'[3]Canada Meal Imports'!HR$290</f>
        <v>0.32380799999999998</v>
      </c>
      <c r="R132" s="179">
        <f>'[3]Canada Meal Imports'!ID$290</f>
        <v>1.8970000000000001E-2</v>
      </c>
      <c r="S132" s="179">
        <f>'[3]Canada Meal Imports'!IP$290</f>
        <v>0</v>
      </c>
      <c r="T132" s="179">
        <f>'[3]Canada Meal Imports'!JB$290</f>
        <v>7.4543999999999999E-2</v>
      </c>
      <c r="U132" s="179">
        <f>'[3]Canada Meal Imports'!JN$290</f>
        <v>1.0242420000000001</v>
      </c>
      <c r="V132" s="179">
        <f>'[3]Canada Meal Imports'!JZ$290</f>
        <v>0.65279100000000001</v>
      </c>
      <c r="W132" s="179">
        <f>'[3]Canada Meal Imports'!KL$290</f>
        <v>1.2619210000000001</v>
      </c>
      <c r="X132" s="179">
        <f>'[3]Canada Meal Imports'!KX$290</f>
        <v>0.257017</v>
      </c>
      <c r="Y132" s="179">
        <f>'[3]Canada Meal Imports'!LJ$290</f>
        <v>1.779118</v>
      </c>
      <c r="Z132" s="179">
        <f>'[3]Canada Meal Imports'!LV$290</f>
        <v>1.484688</v>
      </c>
      <c r="AA132" s="179">
        <f>'[3]Canada Meal Imports'!MH$290</f>
        <v>0.56269499999999995</v>
      </c>
      <c r="AB132" s="179">
        <f>'[3]Canada Meal Imports'!MT$290</f>
        <v>0.33366899999999999</v>
      </c>
      <c r="AC132" s="179">
        <f>'[3]Canada Meal Imports'!NF$290</f>
        <v>0.72417600000000004</v>
      </c>
      <c r="AD132" s="179">
        <f>'[3]Canada Meal Imports'!NR$290</f>
        <v>5.4434000000000003E-2</v>
      </c>
      <c r="AE132" s="179">
        <f>'[3]Canada Meal Imports'!OD$290</f>
        <v>0.105</v>
      </c>
      <c r="AF132" s="179">
        <f>'[3]Canada Meal Imports'!OP$290</f>
        <v>4.8000000000000001E-2</v>
      </c>
      <c r="AG132" s="181">
        <f t="shared" si="140"/>
        <v>0.552289415795857</v>
      </c>
      <c r="AH132" s="181">
        <f t="shared" si="141"/>
        <v>0.43156531984081237</v>
      </c>
      <c r="AI132" s="181">
        <f t="shared" si="142"/>
        <v>0.43231293741209698</v>
      </c>
      <c r="AJ132" s="181">
        <f t="shared" si="142"/>
        <v>0.30417594022332684</v>
      </c>
      <c r="AK132" s="181">
        <f t="shared" si="142"/>
        <v>0.39853901735929848</v>
      </c>
      <c r="AL132" s="181">
        <f t="shared" si="142"/>
        <v>0.41124270076095193</v>
      </c>
      <c r="AM132" s="181">
        <f t="shared" si="142"/>
        <v>0.42377652612627831</v>
      </c>
      <c r="AN132" s="181">
        <f t="shared" si="142"/>
        <v>0.39556718311929728</v>
      </c>
      <c r="AO132" s="181">
        <f t="shared" si="142"/>
        <v>0.39400942437639053</v>
      </c>
      <c r="AP132" s="181">
        <f t="shared" si="142"/>
        <v>0.3866602735178305</v>
      </c>
      <c r="AQ132" s="181">
        <f t="shared" si="142"/>
        <v>0.4046269703484433</v>
      </c>
      <c r="AR132" s="181">
        <f t="shared" si="142"/>
        <v>0.4022512215801497</v>
      </c>
      <c r="AS132" s="181">
        <f t="shared" si="142"/>
        <v>0.40092807549764797</v>
      </c>
      <c r="AT132" s="181">
        <f t="shared" si="142"/>
        <v>0.39662301458842225</v>
      </c>
      <c r="AU132" s="181">
        <f t="shared" si="142"/>
        <v>0.3976951930640924</v>
      </c>
      <c r="AV132" s="181">
        <f t="shared" si="142"/>
        <v>0.39821791110649873</v>
      </c>
      <c r="AW132" s="181">
        <f t="shared" si="142"/>
        <v>0.40042489501575101</v>
      </c>
      <c r="AX132" s="181">
        <f t="shared" si="142"/>
        <v>0.39914308316736224</v>
      </c>
      <c r="AY132" s="181">
        <f t="shared" si="143"/>
        <v>0.39877781785448252</v>
      </c>
      <c r="AZ132" s="181">
        <f t="shared" si="143"/>
        <v>0.39842081938842533</v>
      </c>
      <c r="BA132" s="181">
        <f t="shared" si="143"/>
        <v>0.39885178004163735</v>
      </c>
      <c r="BB132" s="181">
        <f t="shared" si="143"/>
        <v>0.39899690530650395</v>
      </c>
      <c r="BC132" s="181">
        <f t="shared" si="143"/>
        <v>0.39912367909353175</v>
      </c>
      <c r="BD132" s="181">
        <f t="shared" si="143"/>
        <v>0.39883808115168223</v>
      </c>
      <c r="BE132" s="181">
        <f t="shared" si="143"/>
        <v>0.39883420033691613</v>
      </c>
      <c r="BF132" s="181">
        <f t="shared" si="143"/>
        <v>0.39884625299635612</v>
      </c>
      <c r="BG132" s="181">
        <f t="shared" si="143"/>
        <v>0.39892892918605427</v>
      </c>
      <c r="BH132" s="181"/>
    </row>
    <row r="133" spans="1:63">
      <c r="A133" s="112" t="s">
        <v>105</v>
      </c>
      <c r="B133" s="179">
        <f>'[3]Canada Meal Imports'!AU$290</f>
        <v>0</v>
      </c>
      <c r="C133" s="179">
        <f>'[3]Canada Meal Imports'!BG$290</f>
        <v>0</v>
      </c>
      <c r="D133" s="179">
        <f>'[3]Canada Meal Imports'!BS$290</f>
        <v>0</v>
      </c>
      <c r="E133" s="179">
        <f>'[3]Canada Meal Imports'!CE$290</f>
        <v>0.72799999999999998</v>
      </c>
      <c r="F133" s="179">
        <f>'[3]Canada Meal Imports'!CQ$290</f>
        <v>0.8</v>
      </c>
      <c r="G133" s="179">
        <f>'[3]Canada Meal Imports'!DC$290</f>
        <v>0.03</v>
      </c>
      <c r="H133" s="179">
        <f>'[3]Canada Meal Imports'!DO$290</f>
        <v>0.309</v>
      </c>
      <c r="I133" s="179">
        <f>'[3]Canada Meal Imports'!EA$290</f>
        <v>0.25700000000000001</v>
      </c>
      <c r="J133" s="179">
        <f>'[3]Canada Meal Imports'!EM$290</f>
        <v>3.6999999999999998E-2</v>
      </c>
      <c r="K133" s="179">
        <f>'[3]Canada Meal Imports'!EY$290</f>
        <v>4.6401899999999996</v>
      </c>
      <c r="L133" s="179">
        <f>'[3]Canada Meal Imports'!FK$290</f>
        <v>0.11847299999999999</v>
      </c>
      <c r="M133" s="179">
        <f>'[3]Canada Meal Imports'!FW$290</f>
        <v>0.14622299999999999</v>
      </c>
      <c r="N133" s="179">
        <f>'[3]Canada Meal Imports'!GI$290</f>
        <v>9.1282000000000002E-2</v>
      </c>
      <c r="O133" s="179">
        <f>'[3]Canada Meal Imports'!GU$290</f>
        <v>0</v>
      </c>
      <c r="P133" s="179">
        <f>'[3]Canada Meal Imports'!HG$290</f>
        <v>0.342142</v>
      </c>
      <c r="Q133" s="179">
        <f>'[3]Canada Meal Imports'!HS$290</f>
        <v>1.2933809999999999</v>
      </c>
      <c r="R133" s="179">
        <f>'[3]Canada Meal Imports'!IE$290</f>
        <v>0</v>
      </c>
      <c r="S133" s="179">
        <f>'[3]Canada Meal Imports'!IQ$290</f>
        <v>3.5180999999999997E-2</v>
      </c>
      <c r="T133" s="179">
        <f>'[3]Canada Meal Imports'!JC$290</f>
        <v>3.8849000000000002E-2</v>
      </c>
      <c r="U133" s="179">
        <f>'[3]Canada Meal Imports'!JO$290</f>
        <v>0.97635300000000003</v>
      </c>
      <c r="V133" s="179">
        <f>'[3]Canada Meal Imports'!KA$290</f>
        <v>0.81094900000000003</v>
      </c>
      <c r="W133" s="179">
        <f>'[3]Canada Meal Imports'!KM$290</f>
        <v>1.2556970000000001</v>
      </c>
      <c r="X133" s="179">
        <f>'[3]Canada Meal Imports'!KY$290</f>
        <v>0.62441599999999997</v>
      </c>
      <c r="Y133" s="179">
        <f>'[3]Canada Meal Imports'!LK$290</f>
        <v>1.958896</v>
      </c>
      <c r="Z133" s="179">
        <f>'[3]Canada Meal Imports'!LW$290</f>
        <v>1.249746</v>
      </c>
      <c r="AA133" s="179">
        <f>'[3]Canada Meal Imports'!MI$290</f>
        <v>0.936303</v>
      </c>
      <c r="AB133" s="179">
        <f>'[3]Canada Meal Imports'!MU$290</f>
        <v>0.49263600000000002</v>
      </c>
      <c r="AC133" s="179">
        <f>'[3]Canada Meal Imports'!NG$290</f>
        <v>0.27384900000000001</v>
      </c>
      <c r="AD133" s="179">
        <f>'[3]Canada Meal Imports'!NS$290</f>
        <v>0.26400000000000001</v>
      </c>
      <c r="AE133" s="179">
        <f>'[3]Canada Meal Imports'!OE$290</f>
        <v>0.108</v>
      </c>
      <c r="AF133" s="179">
        <f>'[3]Canada Meal Imports'!OQ$290</f>
        <v>8.0000000000000002E-3</v>
      </c>
      <c r="AG133" s="181">
        <f t="shared" si="140"/>
        <v>0.64376415184730473</v>
      </c>
      <c r="AH133" s="181">
        <f t="shared" si="141"/>
        <v>0.39104669066482084</v>
      </c>
      <c r="AI133" s="181">
        <f t="shared" si="142"/>
        <v>0.3780410904729759</v>
      </c>
      <c r="AJ133" s="181">
        <f t="shared" si="142"/>
        <v>0.3612486254470349</v>
      </c>
      <c r="AK133" s="181">
        <f t="shared" si="142"/>
        <v>0.3882995791494428</v>
      </c>
      <c r="AL133" s="181">
        <f t="shared" si="142"/>
        <v>0.41444199033305495</v>
      </c>
      <c r="AM133" s="181">
        <f t="shared" si="142"/>
        <v>0.43248002751631576</v>
      </c>
      <c r="AN133" s="181">
        <f t="shared" si="142"/>
        <v>0.38661559521346589</v>
      </c>
      <c r="AO133" s="181">
        <f t="shared" si="142"/>
        <v>0.39490226258376482</v>
      </c>
      <c r="AP133" s="181">
        <f t="shared" si="142"/>
        <v>0.39661716353186294</v>
      </c>
      <c r="AQ133" s="181">
        <f t="shared" si="142"/>
        <v>0.40334789095920892</v>
      </c>
      <c r="AR133" s="181">
        <f t="shared" si="142"/>
        <v>0.40501140783569284</v>
      </c>
      <c r="AS133" s="181">
        <f t="shared" si="142"/>
        <v>0.40279258796092371</v>
      </c>
      <c r="AT133" s="181">
        <f t="shared" si="142"/>
        <v>0.39729886402479908</v>
      </c>
      <c r="AU133" s="181">
        <f t="shared" si="142"/>
        <v>0.40053426257429059</v>
      </c>
      <c r="AV133" s="181">
        <f t="shared" si="142"/>
        <v>0.4010135828624975</v>
      </c>
      <c r="AW133" s="181">
        <f t="shared" si="142"/>
        <v>0.40179700267098306</v>
      </c>
      <c r="AX133" s="181">
        <f t="shared" si="142"/>
        <v>0.40133014105164078</v>
      </c>
      <c r="AY133" s="181">
        <f t="shared" si="143"/>
        <v>0.40068726001869881</v>
      </c>
      <c r="AZ133" s="181">
        <f t="shared" si="143"/>
        <v>0.40039477063684215</v>
      </c>
      <c r="BA133" s="181">
        <f t="shared" si="143"/>
        <v>0.40107244983562218</v>
      </c>
      <c r="BB133" s="181">
        <f t="shared" si="143"/>
        <v>0.4010445514481325</v>
      </c>
      <c r="BC133" s="181">
        <f t="shared" si="143"/>
        <v>0.40105632484275738</v>
      </c>
      <c r="BD133" s="181">
        <f t="shared" si="143"/>
        <v>0.40090583459818729</v>
      </c>
      <c r="BE133" s="181">
        <f t="shared" si="143"/>
        <v>0.40085107135641057</v>
      </c>
      <c r="BF133" s="181">
        <f t="shared" si="143"/>
        <v>0.40089478627230835</v>
      </c>
      <c r="BG133" s="181">
        <f t="shared" si="143"/>
        <v>0.40098604641622193</v>
      </c>
      <c r="BH133" s="181"/>
    </row>
    <row r="134" spans="1:63">
      <c r="A134" s="112" t="s">
        <v>106</v>
      </c>
      <c r="B134" s="179">
        <f>'[3]Canada Meal Imports'!AV$290</f>
        <v>0</v>
      </c>
      <c r="C134" s="179">
        <f>'[3]Canada Meal Imports'!BH$290</f>
        <v>0</v>
      </c>
      <c r="D134" s="179">
        <f>'[3]Canada Meal Imports'!BT$290</f>
        <v>0</v>
      </c>
      <c r="E134" s="179">
        <f>'[3]Canada Meal Imports'!CF$290</f>
        <v>0</v>
      </c>
      <c r="F134" s="179">
        <f>'[3]Canada Meal Imports'!CR$290</f>
        <v>5.3999999999999999E-2</v>
      </c>
      <c r="G134" s="179">
        <f>'[3]Canada Meal Imports'!DD$290</f>
        <v>2.4E-2</v>
      </c>
      <c r="H134" s="179">
        <f>'[3]Canada Meal Imports'!DP$290</f>
        <v>3.6749999999999998</v>
      </c>
      <c r="I134" s="179">
        <f>'[3]Canada Meal Imports'!EB$290</f>
        <v>0</v>
      </c>
      <c r="J134" s="179">
        <f>'[3]Canada Meal Imports'!EN$290</f>
        <v>8.4000000000000005E-2</v>
      </c>
      <c r="K134" s="179">
        <f>'[3]Canada Meal Imports'!EZ$290</f>
        <v>6.7320729999999998</v>
      </c>
      <c r="L134" s="179">
        <f>'[3]Canada Meal Imports'!FL$290</f>
        <v>8.1839999999999996E-2</v>
      </c>
      <c r="M134" s="179">
        <f>'[3]Canada Meal Imports'!FX$290</f>
        <v>3.2259000000000003E-2</v>
      </c>
      <c r="N134" s="179">
        <f>'[3]Canada Meal Imports'!GJ$290</f>
        <v>0</v>
      </c>
      <c r="O134" s="179">
        <f>'[3]Canada Meal Imports'!GV$290</f>
        <v>0</v>
      </c>
      <c r="P134" s="179">
        <f>'[3]Canada Meal Imports'!HH$290</f>
        <v>1.0273650000000001</v>
      </c>
      <c r="Q134" s="179">
        <f>'[3]Canada Meal Imports'!HT$290</f>
        <v>0.433479</v>
      </c>
      <c r="R134" s="179">
        <f>'[3]Canada Meal Imports'!IF$290</f>
        <v>1.9886999999999998E-2</v>
      </c>
      <c r="S134" s="179">
        <f>'[3]Canada Meal Imports'!IR$290</f>
        <v>0</v>
      </c>
      <c r="T134" s="179">
        <f>'[3]Canada Meal Imports'!JD$290</f>
        <v>9.2156000000000002E-2</v>
      </c>
      <c r="U134" s="179">
        <f>'[3]Canada Meal Imports'!JP$290</f>
        <v>0.92583000000000004</v>
      </c>
      <c r="V134" s="179">
        <f>'[3]Canada Meal Imports'!KB$290</f>
        <v>0.81713800000000003</v>
      </c>
      <c r="W134" s="179">
        <f>'[3]Canada Meal Imports'!KN$290</f>
        <v>1.736796</v>
      </c>
      <c r="X134" s="179">
        <f>'[3]Canada Meal Imports'!KZ$290</f>
        <v>0.730657</v>
      </c>
      <c r="Y134" s="179">
        <f>'[3]Canada Meal Imports'!LL$290</f>
        <v>1.8434090000000001</v>
      </c>
      <c r="Z134" s="179">
        <f>'[3]Canada Meal Imports'!LX$290</f>
        <v>1.845048</v>
      </c>
      <c r="AA134" s="179">
        <f>'[3]Canada Meal Imports'!MJ$290</f>
        <v>0.57799999999999996</v>
      </c>
      <c r="AB134" s="179">
        <f>'[3]Canada Meal Imports'!MV$290</f>
        <v>0.45608900000000002</v>
      </c>
      <c r="AC134" s="179">
        <f>'[3]Canada Meal Imports'!NH$290</f>
        <v>0.28684900000000002</v>
      </c>
      <c r="AD134" s="179">
        <f>'[3]Canada Meal Imports'!NT$290</f>
        <v>5.6000000000000001E-2</v>
      </c>
      <c r="AE134" s="179">
        <f>'[3]Canada Meal Imports'!OF$290</f>
        <v>0.153</v>
      </c>
      <c r="AF134" s="179">
        <f>'[3]Canada Meal Imports'!OR$290</f>
        <v>1.9999999999999999E-6</v>
      </c>
      <c r="AG134" s="181">
        <f t="shared" si="140"/>
        <v>0.4747083745177636</v>
      </c>
      <c r="AH134" s="181">
        <f t="shared" si="141"/>
        <v>0.32469067341611063</v>
      </c>
      <c r="AI134" s="181">
        <f t="shared" si="142"/>
        <v>0.28275863556802233</v>
      </c>
      <c r="AJ134" s="181">
        <f t="shared" si="142"/>
        <v>0.25747858407604729</v>
      </c>
      <c r="AK134" s="181">
        <f t="shared" si="142"/>
        <v>0.31370728252911806</v>
      </c>
      <c r="AL134" s="181">
        <f t="shared" si="142"/>
        <v>0.31154378315766129</v>
      </c>
      <c r="AM134" s="181">
        <f t="shared" si="142"/>
        <v>0.33066871002141235</v>
      </c>
      <c r="AN134" s="181">
        <f t="shared" si="142"/>
        <v>0.29803579174939193</v>
      </c>
      <c r="AO134" s="181">
        <f t="shared" si="142"/>
        <v>0.29923139907045226</v>
      </c>
      <c r="AP134" s="181">
        <f t="shared" si="142"/>
        <v>0.30228683030672621</v>
      </c>
      <c r="AQ134" s="181">
        <f t="shared" si="142"/>
        <v>0.31063739330560713</v>
      </c>
      <c r="AR134" s="181">
        <f t="shared" si="142"/>
        <v>0.30835330286112878</v>
      </c>
      <c r="AS134" s="181">
        <f t="shared" si="142"/>
        <v>0.30817202489071799</v>
      </c>
      <c r="AT134" s="181">
        <f t="shared" si="142"/>
        <v>0.30370894345866123</v>
      </c>
      <c r="AU134" s="181">
        <f t="shared" si="142"/>
        <v>0.30573619008692648</v>
      </c>
      <c r="AV134" s="181">
        <f t="shared" si="142"/>
        <v>0.30663169896456832</v>
      </c>
      <c r="AW134" s="181">
        <f t="shared" si="142"/>
        <v>0.30732157092060836</v>
      </c>
      <c r="AX134" s="181">
        <f t="shared" si="142"/>
        <v>0.30652043205240054</v>
      </c>
      <c r="AY134" s="181">
        <f t="shared" si="143"/>
        <v>0.30631408566429646</v>
      </c>
      <c r="AZ134" s="181">
        <f t="shared" si="143"/>
        <v>0.305983767096633</v>
      </c>
      <c r="BA134" s="181">
        <f t="shared" si="143"/>
        <v>0.30650479553776</v>
      </c>
      <c r="BB134" s="181">
        <f t="shared" si="143"/>
        <v>0.30655431093970131</v>
      </c>
      <c r="BC134" s="181">
        <f t="shared" si="143"/>
        <v>0.30652893025433969</v>
      </c>
      <c r="BD134" s="181">
        <f t="shared" si="143"/>
        <v>0.30637547825815825</v>
      </c>
      <c r="BE134" s="181">
        <f t="shared" si="143"/>
        <v>0.30637717789854613</v>
      </c>
      <c r="BF134" s="181">
        <f t="shared" si="143"/>
        <v>0.30638945641731846</v>
      </c>
      <c r="BG134" s="181">
        <f t="shared" si="143"/>
        <v>0.30646813857770105</v>
      </c>
      <c r="BH134" s="181"/>
    </row>
    <row r="135" spans="1:63">
      <c r="A135" s="112" t="s">
        <v>107</v>
      </c>
      <c r="B135" s="179">
        <f>'[3]Canada Meal Imports'!AW$290</f>
        <v>0</v>
      </c>
      <c r="C135" s="179">
        <f>'[3]Canada Meal Imports'!BI$290</f>
        <v>0.03</v>
      </c>
      <c r="D135" s="179">
        <f>'[3]Canada Meal Imports'!BU$290</f>
        <v>0</v>
      </c>
      <c r="E135" s="179">
        <f>'[3]Canada Meal Imports'!CG$290</f>
        <v>2.4590000000000001</v>
      </c>
      <c r="F135" s="179">
        <f>'[3]Canada Meal Imports'!CS$290</f>
        <v>3.7999999999999999E-2</v>
      </c>
      <c r="G135" s="179">
        <f>'[3]Canada Meal Imports'!DE$290</f>
        <v>0.01</v>
      </c>
      <c r="H135" s="179">
        <f>'[3]Canada Meal Imports'!DQ$290</f>
        <v>3.7999999999999999E-2</v>
      </c>
      <c r="I135" s="179">
        <f>'[3]Canada Meal Imports'!EC$290</f>
        <v>0.47699999999999998</v>
      </c>
      <c r="J135" s="179">
        <f>'[3]Canada Meal Imports'!EO$290</f>
        <v>1.487E-3</v>
      </c>
      <c r="K135" s="179">
        <f>'[3]Canada Meal Imports'!FA$290</f>
        <v>4.5830289999999998</v>
      </c>
      <c r="L135" s="179">
        <f>'[3]Canada Meal Imports'!FM$290</f>
        <v>0.40447100000000002</v>
      </c>
      <c r="M135" s="179">
        <f>'[3]Canada Meal Imports'!FY$290</f>
        <v>8.3432000000000006E-2</v>
      </c>
      <c r="N135" s="179">
        <f>'[3]Canada Meal Imports'!GK$290</f>
        <v>2.8577000000000002E-2</v>
      </c>
      <c r="O135" s="179">
        <f>'[3]Canada Meal Imports'!GW$290</f>
        <v>0</v>
      </c>
      <c r="P135" s="179">
        <f>'[3]Canada Meal Imports'!HI$290</f>
        <v>0.15088299999999999</v>
      </c>
      <c r="Q135" s="179">
        <f>'[3]Canada Meal Imports'!HU$290</f>
        <v>0.71651100000000001</v>
      </c>
      <c r="R135" s="179">
        <f>'[3]Canada Meal Imports'!IG$290</f>
        <v>0</v>
      </c>
      <c r="S135" s="179">
        <f>'[3]Canada Meal Imports'!IS$290</f>
        <v>4.3221999999999997E-2</v>
      </c>
      <c r="T135" s="179">
        <f>'[3]Canada Meal Imports'!JE$290</f>
        <v>0.12842000000000001</v>
      </c>
      <c r="U135" s="179">
        <f>'[3]Canada Meal Imports'!JQ$290</f>
        <v>1.2039759999999999</v>
      </c>
      <c r="V135" s="179">
        <f>'[3]Canada Meal Imports'!KC$290</f>
        <v>0.70976399999999995</v>
      </c>
      <c r="W135" s="179">
        <f>'[3]Canada Meal Imports'!KO$290</f>
        <v>1.679935</v>
      </c>
      <c r="X135" s="179">
        <f>'[3]Canada Meal Imports'!LA$290</f>
        <v>0.10251300000000001</v>
      </c>
      <c r="Y135" s="179">
        <f>'[3]Canada Meal Imports'!LM$290</f>
        <v>2.203039</v>
      </c>
      <c r="Z135" s="179">
        <f>'[3]Canada Meal Imports'!LY$290</f>
        <v>1.8566739999999999</v>
      </c>
      <c r="AA135" s="179">
        <f>'[3]Canada Meal Imports'!MK$290</f>
        <v>0.494724</v>
      </c>
      <c r="AB135" s="179">
        <f>'[3]Canada Meal Imports'!MW$290</f>
        <v>0.24653700000000001</v>
      </c>
      <c r="AC135" s="179">
        <f>'[3]Canada Meal Imports'!NI$290</f>
        <v>0.205899</v>
      </c>
      <c r="AD135" s="179">
        <f>'[3]Canada Meal Imports'!NU$290</f>
        <v>1.1930000000000001</v>
      </c>
      <c r="AE135" s="179">
        <f>'[3]Canada Meal Imports'!OG$290</f>
        <v>0.27100000000000002</v>
      </c>
      <c r="AF135" s="179">
        <f>'[3]Canada Meal Imports'!OS$290</f>
        <v>0.62391600000000003</v>
      </c>
      <c r="AG135" s="181">
        <f t="shared" si="140"/>
        <v>0.74813348273083669</v>
      </c>
      <c r="AH135" s="181">
        <f t="shared" si="141"/>
        <v>0.86647120784289267</v>
      </c>
      <c r="AI135" s="181">
        <f t="shared" si="142"/>
        <v>0.88622831846074179</v>
      </c>
      <c r="AJ135" s="181">
        <f t="shared" si="142"/>
        <v>0.94537762220146604</v>
      </c>
      <c r="AK135" s="181">
        <f t="shared" si="142"/>
        <v>0.86245625404070558</v>
      </c>
      <c r="AL135" s="181">
        <f t="shared" si="142"/>
        <v>0.94654107703161305</v>
      </c>
      <c r="AM135" s="181">
        <f t="shared" si="142"/>
        <v>0.8617333770553286</v>
      </c>
      <c r="AN135" s="181">
        <f t="shared" si="142"/>
        <v>0.90141489591548385</v>
      </c>
      <c r="AO135" s="181">
        <f t="shared" si="142"/>
        <v>0.90046732975797106</v>
      </c>
      <c r="AP135" s="181">
        <f t="shared" si="142"/>
        <v>0.90350464524891938</v>
      </c>
      <c r="AQ135" s="181">
        <f t="shared" si="142"/>
        <v>0.89452258676022034</v>
      </c>
      <c r="AR135" s="181">
        <f t="shared" si="142"/>
        <v>0.90273226500186321</v>
      </c>
      <c r="AS135" s="181">
        <f t="shared" si="142"/>
        <v>0.89232856694758467</v>
      </c>
      <c r="AT135" s="181">
        <f t="shared" si="142"/>
        <v>0.90052834453689157</v>
      </c>
      <c r="AU135" s="181">
        <f t="shared" si="142"/>
        <v>0.89871107874331169</v>
      </c>
      <c r="AV135" s="181">
        <f t="shared" si="142"/>
        <v>0.89872328169909588</v>
      </c>
      <c r="AW135" s="181">
        <f t="shared" si="142"/>
        <v>0.89776456839797425</v>
      </c>
      <c r="AX135" s="181">
        <f t="shared" si="142"/>
        <v>0.89860470738574938</v>
      </c>
      <c r="AY135" s="181">
        <f t="shared" si="143"/>
        <v>0.89761116806497165</v>
      </c>
      <c r="AZ135" s="181">
        <f t="shared" si="143"/>
        <v>0.89886639615260466</v>
      </c>
      <c r="BA135" s="181">
        <f t="shared" si="143"/>
        <v>0.89828296085822057</v>
      </c>
      <c r="BB135" s="181">
        <f t="shared" si="143"/>
        <v>0.89831402434007912</v>
      </c>
      <c r="BC135" s="181">
        <f t="shared" si="143"/>
        <v>0.89822596017190426</v>
      </c>
      <c r="BD135" s="181">
        <f t="shared" si="143"/>
        <v>0.89833585136032512</v>
      </c>
      <c r="BE135" s="181">
        <f t="shared" si="143"/>
        <v>0.89826010191755612</v>
      </c>
      <c r="BF135" s="181">
        <f t="shared" si="143"/>
        <v>0.89840503857662668</v>
      </c>
      <c r="BG135" s="181">
        <f t="shared" si="143"/>
        <v>0.89828377972961704</v>
      </c>
      <c r="BH135" s="181"/>
    </row>
    <row r="136" spans="1:63">
      <c r="A136" s="112" t="s">
        <v>108</v>
      </c>
      <c r="B136" s="179">
        <f>'[3]Canada Meal Imports'!AX$290</f>
        <v>0</v>
      </c>
      <c r="C136" s="179">
        <f>'[3]Canada Meal Imports'!BJ$290</f>
        <v>0</v>
      </c>
      <c r="D136" s="179">
        <f>'[3]Canada Meal Imports'!BV$290</f>
        <v>1.7999999999999999E-2</v>
      </c>
      <c r="E136" s="179">
        <f>'[3]Canada Meal Imports'!CH$290</f>
        <v>0.82199999999999995</v>
      </c>
      <c r="F136" s="179">
        <f>'[3]Canada Meal Imports'!CT$290</f>
        <v>4.9000000000000002E-2</v>
      </c>
      <c r="G136" s="179">
        <f>'[3]Canada Meal Imports'!DF$290</f>
        <v>0</v>
      </c>
      <c r="H136" s="179">
        <f>'[3]Canada Meal Imports'!DR$290</f>
        <v>0.02</v>
      </c>
      <c r="I136" s="179">
        <f>'[3]Canada Meal Imports'!ED$290</f>
        <v>0.28399999999999997</v>
      </c>
      <c r="J136" s="179">
        <f>'[3]Canada Meal Imports'!EP$290</f>
        <v>6.7299999999999999E-4</v>
      </c>
      <c r="K136" s="179">
        <f>'[3]Canada Meal Imports'!FB$290</f>
        <v>0.55704200000000004</v>
      </c>
      <c r="L136" s="179">
        <f>'[3]Canada Meal Imports'!FN$290</f>
        <v>0</v>
      </c>
      <c r="M136" s="179">
        <f>'[3]Canada Meal Imports'!FZ$290</f>
        <v>0.15287700000000001</v>
      </c>
      <c r="N136" s="179">
        <f>'[3]Canada Meal Imports'!GL$290</f>
        <v>0</v>
      </c>
      <c r="O136" s="179">
        <f>'[3]Canada Meal Imports'!GX$290</f>
        <v>0.17874000000000001</v>
      </c>
      <c r="P136" s="179">
        <f>'[3]Canada Meal Imports'!HJ$290</f>
        <v>0.47791400000000001</v>
      </c>
      <c r="Q136" s="179">
        <f>'[3]Canada Meal Imports'!HV$290</f>
        <v>0.360815</v>
      </c>
      <c r="R136" s="179">
        <f>'[3]Canada Meal Imports'!IH$290</f>
        <v>2.3931999999999998E-2</v>
      </c>
      <c r="S136" s="179">
        <f>'[3]Canada Meal Imports'!IT$290</f>
        <v>3.0201880000000001</v>
      </c>
      <c r="T136" s="179">
        <f>'[3]Canada Meal Imports'!JF$290</f>
        <v>1.4E-5</v>
      </c>
      <c r="U136" s="179">
        <f>'[3]Canada Meal Imports'!JR$290</f>
        <v>1.0221199999999999</v>
      </c>
      <c r="V136" s="179">
        <f>'[3]Canada Meal Imports'!KD$290</f>
        <v>0.26211400000000001</v>
      </c>
      <c r="W136" s="179">
        <f>'[3]Canada Meal Imports'!KP$290</f>
        <v>1.9325000000000001</v>
      </c>
      <c r="X136" s="179">
        <f>'[3]Canada Meal Imports'!LB$290</f>
        <v>0.75538300000000003</v>
      </c>
      <c r="Y136" s="179">
        <f>'[3]Canada Meal Imports'!LN$290</f>
        <v>1.3776390000000001</v>
      </c>
      <c r="Z136" s="179">
        <f>'[3]Canada Meal Imports'!LZ$290</f>
        <v>1.361299</v>
      </c>
      <c r="AA136" s="179">
        <f>'[3]Canada Meal Imports'!ML$290</f>
        <v>0.471688</v>
      </c>
      <c r="AB136" s="179">
        <f>'[3]Canada Meal Imports'!MX$290</f>
        <v>0.62291200000000002</v>
      </c>
      <c r="AC136" s="179">
        <f>'[3]Canada Meal Imports'!NJ$290</f>
        <v>0.39194699999999999</v>
      </c>
      <c r="AD136" s="179">
        <f>'[3]Canada Meal Imports'!NV$290</f>
        <v>1.4319999999999999</v>
      </c>
      <c r="AE136" s="179">
        <f>'[3]Canada Meal Imports'!OH$290</f>
        <v>0.11799999999999999</v>
      </c>
      <c r="AF136" s="179">
        <f>'[3]Canada Meal Imports'!OT$290</f>
        <v>0.17564099999999999</v>
      </c>
      <c r="AG136" s="181">
        <f t="shared" si="140"/>
        <v>0.94217823893307551</v>
      </c>
      <c r="AH136" s="181">
        <f t="shared" si="141"/>
        <v>0.93473831386101114</v>
      </c>
      <c r="AI136" s="181">
        <f t="shared" si="142"/>
        <v>0.89141926768539093</v>
      </c>
      <c r="AJ136" s="181">
        <f t="shared" si="142"/>
        <v>0.91985368286400016</v>
      </c>
      <c r="AK136" s="181">
        <f t="shared" si="142"/>
        <v>0.77768440821869744</v>
      </c>
      <c r="AL136" s="181">
        <f t="shared" si="142"/>
        <v>0.89856523333569249</v>
      </c>
      <c r="AM136" s="181">
        <f t="shared" si="142"/>
        <v>0.89317478231243497</v>
      </c>
      <c r="AN136" s="181">
        <f t="shared" si="142"/>
        <v>0.88445218119295832</v>
      </c>
      <c r="AO136" s="181">
        <f t="shared" si="142"/>
        <v>0.87613947488324317</v>
      </c>
      <c r="AP136" s="181">
        <f t="shared" si="142"/>
        <v>0.87474605758475665</v>
      </c>
      <c r="AQ136" s="181">
        <f t="shared" si="142"/>
        <v>0.86600321598860541</v>
      </c>
      <c r="AR136" s="181">
        <f t="shared" si="142"/>
        <v>0.88541554586181714</v>
      </c>
      <c r="AS136" s="181">
        <f t="shared" si="142"/>
        <v>0.87890314239239975</v>
      </c>
      <c r="AT136" s="181">
        <f t="shared" si="142"/>
        <v>0.87735129510227605</v>
      </c>
      <c r="AU136" s="181">
        <f t="shared" si="142"/>
        <v>0.87624148734216434</v>
      </c>
      <c r="AV136" s="181">
        <f t="shared" si="142"/>
        <v>0.87648385138597118</v>
      </c>
      <c r="AW136" s="181">
        <f t="shared" si="142"/>
        <v>0.87678293733745249</v>
      </c>
      <c r="AX136" s="181">
        <f t="shared" si="142"/>
        <v>0.87887906441692576</v>
      </c>
      <c r="AY136" s="181">
        <f t="shared" si="143"/>
        <v>0.87715254271205279</v>
      </c>
      <c r="AZ136" s="181">
        <f t="shared" si="143"/>
        <v>0.87714772711695799</v>
      </c>
      <c r="BA136" s="181">
        <f t="shared" si="143"/>
        <v>0.87710797663891338</v>
      </c>
      <c r="BB136" s="181">
        <f t="shared" si="143"/>
        <v>0.87728922459387215</v>
      </c>
      <c r="BC136" s="181">
        <f t="shared" si="143"/>
        <v>0.87741404964446057</v>
      </c>
      <c r="BD136" s="181">
        <f t="shared" si="143"/>
        <v>0.87751530709574432</v>
      </c>
      <c r="BE136" s="181">
        <f t="shared" si="143"/>
        <v>0.87722230414125146</v>
      </c>
      <c r="BF136" s="181">
        <f t="shared" si="143"/>
        <v>0.8772948570179897</v>
      </c>
      <c r="BG136" s="181">
        <f t="shared" si="143"/>
        <v>0.87730977242284836</v>
      </c>
      <c r="BH136" s="181"/>
    </row>
    <row r="137" spans="1:63">
      <c r="A137" s="112" t="s">
        <v>109</v>
      </c>
      <c r="B137" s="179">
        <f>'[3]Canada Meal Imports'!AY$290</f>
        <v>0</v>
      </c>
      <c r="C137" s="179">
        <f>'[3]Canada Meal Imports'!BK$290</f>
        <v>0</v>
      </c>
      <c r="D137" s="179">
        <f>'[3]Canada Meal Imports'!BW$290</f>
        <v>0</v>
      </c>
      <c r="E137" s="179">
        <f>'[3]Canada Meal Imports'!CI$290</f>
        <v>0</v>
      </c>
      <c r="F137" s="179">
        <f>'[3]Canada Meal Imports'!CU$290</f>
        <v>5.0999999999999997E-2</v>
      </c>
      <c r="G137" s="179">
        <f>'[3]Canada Meal Imports'!DG$290</f>
        <v>2.4E-2</v>
      </c>
      <c r="H137" s="179">
        <f>'[3]Canada Meal Imports'!DS$290</f>
        <v>8.6999999999999994E-2</v>
      </c>
      <c r="I137" s="179">
        <f>'[3]Canada Meal Imports'!EE$290</f>
        <v>0</v>
      </c>
      <c r="J137" s="179">
        <f>'[3]Canada Meal Imports'!EQ$290</f>
        <v>1.15E-4</v>
      </c>
      <c r="K137" s="179">
        <f>'[3]Canada Meal Imports'!FC$290</f>
        <v>0.61625300000000005</v>
      </c>
      <c r="L137" s="179">
        <f>'[3]Canada Meal Imports'!FO$290</f>
        <v>7.5215000000000004E-2</v>
      </c>
      <c r="M137" s="179">
        <f>'[3]Canada Meal Imports'!GA$290</f>
        <v>5.9500999999999998E-2</v>
      </c>
      <c r="N137" s="179">
        <f>'[3]Canada Meal Imports'!GM$290</f>
        <v>2.2679999999999999E-2</v>
      </c>
      <c r="O137" s="179">
        <f>'[3]Canada Meal Imports'!GY$290</f>
        <v>0</v>
      </c>
      <c r="P137" s="179">
        <f>'[3]Canada Meal Imports'!HK$290</f>
        <v>0.11802</v>
      </c>
      <c r="Q137" s="179">
        <f>'[3]Canada Meal Imports'!HW$290</f>
        <v>0.81635199999999997</v>
      </c>
      <c r="R137" s="179">
        <f>'[3]Canada Meal Imports'!II$290</f>
        <v>0</v>
      </c>
      <c r="S137" s="179">
        <f>'[3]Canada Meal Imports'!IU$290</f>
        <v>13.657069999999999</v>
      </c>
      <c r="T137" s="179">
        <f>'[3]Canada Meal Imports'!JG$290</f>
        <v>0</v>
      </c>
      <c r="U137" s="179">
        <f>'[3]Canada Meal Imports'!JS$290</f>
        <v>0.851823</v>
      </c>
      <c r="V137" s="179">
        <f>'[3]Canada Meal Imports'!KE$290</f>
        <v>0.56663799999999998</v>
      </c>
      <c r="W137" s="179">
        <f>'[3]Canada Meal Imports'!KQ$290</f>
        <v>1.2395179999999999</v>
      </c>
      <c r="X137" s="179">
        <f>'[3]Canada Meal Imports'!LC$290</f>
        <v>0.51328399999999996</v>
      </c>
      <c r="Y137" s="179">
        <f>'[3]Canada Meal Imports'!LO$290</f>
        <v>1.2866580000000001</v>
      </c>
      <c r="Z137" s="179">
        <f>'[3]Canada Meal Imports'!MA$290</f>
        <v>0.96982000000000002</v>
      </c>
      <c r="AA137" s="179">
        <f>'[3]Canada Meal Imports'!MM$290</f>
        <v>0.14574599999999999</v>
      </c>
      <c r="AB137" s="179">
        <f>'[3]Canada Meal Imports'!MY$290</f>
        <v>0.224803</v>
      </c>
      <c r="AC137" s="179">
        <f>'[3]Canada Meal Imports'!NK$290</f>
        <v>0.28471299999999999</v>
      </c>
      <c r="AD137" s="179">
        <f>'[3]Canada Meal Imports'!NW$290</f>
        <v>1.734</v>
      </c>
      <c r="AE137" s="179">
        <f>'[3]Canada Meal Imports'!OI$290</f>
        <v>0</v>
      </c>
      <c r="AF137" s="179">
        <f>'[3]Canada Meal Imports'!OU$290</f>
        <v>8.4250000000000005E-2</v>
      </c>
      <c r="AG137" s="181">
        <f t="shared" si="140"/>
        <v>0.74133898257122899</v>
      </c>
      <c r="AH137" s="181">
        <f t="shared" si="141"/>
        <v>0.7939617098715529</v>
      </c>
      <c r="AI137" s="181">
        <f t="shared" si="142"/>
        <v>0.82864682867533501</v>
      </c>
      <c r="AJ137" s="181">
        <f t="shared" si="142"/>
        <v>0.85627388595696619</v>
      </c>
      <c r="AK137" s="181">
        <f t="shared" si="142"/>
        <v>0.62179603309834575</v>
      </c>
      <c r="AL137" s="181">
        <f t="shared" si="142"/>
        <v>0.76848172257560077</v>
      </c>
      <c r="AM137" s="181">
        <f t="shared" si="142"/>
        <v>0.76840348803468583</v>
      </c>
      <c r="AN137" s="181">
        <f t="shared" si="142"/>
        <v>0.77383203603556006</v>
      </c>
      <c r="AO137" s="181">
        <f t="shared" si="142"/>
        <v>0.76872039166818673</v>
      </c>
      <c r="AP137" s="181">
        <f t="shared" si="142"/>
        <v>0.75775743314023158</v>
      </c>
      <c r="AQ137" s="181">
        <f t="shared" si="142"/>
        <v>0.74024673428247589</v>
      </c>
      <c r="AR137" s="181">
        <f t="shared" si="142"/>
        <v>0.76743901429085293</v>
      </c>
      <c r="AS137" s="181">
        <f t="shared" si="142"/>
        <v>0.76179201663222795</v>
      </c>
      <c r="AT137" s="181">
        <f t="shared" si="142"/>
        <v>0.76159912188346146</v>
      </c>
      <c r="AU137" s="181">
        <f t="shared" si="142"/>
        <v>0.75919111800279504</v>
      </c>
      <c r="AV137" s="181">
        <f t="shared" si="142"/>
        <v>0.75776686404585003</v>
      </c>
      <c r="AW137" s="181">
        <f t="shared" si="142"/>
        <v>0.75805360101836261</v>
      </c>
      <c r="AX137" s="181">
        <f t="shared" si="142"/>
        <v>0.76155762697103757</v>
      </c>
      <c r="AY137" s="181">
        <f t="shared" si="143"/>
        <v>0.75968054431653942</v>
      </c>
      <c r="AZ137" s="181">
        <f t="shared" si="143"/>
        <v>0.7596336663843013</v>
      </c>
      <c r="BA137" s="181">
        <f t="shared" si="143"/>
        <v>0.75924995087091696</v>
      </c>
      <c r="BB137" s="181">
        <f t="shared" si="143"/>
        <v>0.7593384605472181</v>
      </c>
      <c r="BC137" s="181">
        <f t="shared" si="143"/>
        <v>0.75963507791223139</v>
      </c>
      <c r="BD137" s="181">
        <f t="shared" si="143"/>
        <v>0.75989204981800262</v>
      </c>
      <c r="BE137" s="181">
        <f t="shared" si="143"/>
        <v>0.75950754000624143</v>
      </c>
      <c r="BF137" s="181">
        <f t="shared" si="143"/>
        <v>0.75954984110653401</v>
      </c>
      <c r="BG137" s="181">
        <f t="shared" si="143"/>
        <v>0.75952461583092212</v>
      </c>
      <c r="BH137" s="181"/>
    </row>
    <row r="138" spans="1:63">
      <c r="A138" s="112" t="s">
        <v>110</v>
      </c>
      <c r="B138" s="179">
        <f>'[3]Canada Meal Imports'!AZ$290</f>
        <v>0</v>
      </c>
      <c r="C138" s="179">
        <f>'[3]Canada Meal Imports'!BL$290</f>
        <v>0</v>
      </c>
      <c r="D138" s="179">
        <f>'[3]Canada Meal Imports'!BX$290</f>
        <v>1.9E-2</v>
      </c>
      <c r="E138" s="179">
        <f>'[3]Canada Meal Imports'!CJ$290</f>
        <v>2.5999999999999999E-2</v>
      </c>
      <c r="F138" s="179">
        <f>'[3]Canada Meal Imports'!CV$290</f>
        <v>2.5000000000000001E-2</v>
      </c>
      <c r="G138" s="179">
        <f>'[3]Canada Meal Imports'!DH$290</f>
        <v>1E-3</v>
      </c>
      <c r="H138" s="179">
        <f>'[3]Canada Meal Imports'!DT$290</f>
        <v>4.7E-2</v>
      </c>
      <c r="I138" s="179">
        <f>'[3]Canada Meal Imports'!EF$290</f>
        <v>0.42499999999999999</v>
      </c>
      <c r="J138" s="179">
        <f>'[3]Canada Meal Imports'!ER$290</f>
        <v>0.15198999999999999</v>
      </c>
      <c r="K138" s="179">
        <f>'[3]Canada Meal Imports'!FD$290</f>
        <v>0.55802799999999997</v>
      </c>
      <c r="L138" s="179">
        <f>'[3]Canada Meal Imports'!FP$290</f>
        <v>1.5049E-2</v>
      </c>
      <c r="M138" s="179">
        <f>'[3]Canada Meal Imports'!GB$290</f>
        <v>0.21413599999999999</v>
      </c>
      <c r="N138" s="179">
        <f>'[3]Canada Meal Imports'!GN$290</f>
        <v>0</v>
      </c>
      <c r="O138" s="179">
        <f>'[3]Canada Meal Imports'!GZ$290</f>
        <v>0</v>
      </c>
      <c r="P138" s="179">
        <f>'[3]Canada Meal Imports'!HL$290</f>
        <v>1.8090619999999999</v>
      </c>
      <c r="Q138" s="179">
        <f>'[3]Canada Meal Imports'!HX$290</f>
        <v>0.27802700000000002</v>
      </c>
      <c r="R138" s="179">
        <f>'[3]Canada Meal Imports'!IJ$290</f>
        <v>0</v>
      </c>
      <c r="S138" s="179">
        <f>'[3]Canada Meal Imports'!IV$290</f>
        <v>4.8724109999999996</v>
      </c>
      <c r="T138" s="179">
        <f>'[3]Canada Meal Imports'!JH$290</f>
        <v>0</v>
      </c>
      <c r="U138" s="179">
        <f>'[3]Canada Meal Imports'!JT$290</f>
        <v>0.90366599999999997</v>
      </c>
      <c r="V138" s="179">
        <f>'[3]Canada Meal Imports'!KF$290</f>
        <v>1.0593520000000001</v>
      </c>
      <c r="W138" s="179">
        <f>'[3]Canada Meal Imports'!KR$290</f>
        <v>1.235387</v>
      </c>
      <c r="X138" s="179">
        <f>'[3]Canada Meal Imports'!LD$290</f>
        <v>1.3326</v>
      </c>
      <c r="Y138" s="179">
        <f>'[3]Canada Meal Imports'!LP$290</f>
        <v>0.96154399999999995</v>
      </c>
      <c r="Z138" s="179">
        <f>'[3]Canada Meal Imports'!MB$290</f>
        <v>0.75812100000000004</v>
      </c>
      <c r="AA138" s="179">
        <f>'[3]Canada Meal Imports'!MN$290</f>
        <v>0.462673</v>
      </c>
      <c r="AB138" s="179">
        <f>'[3]Canada Meal Imports'!MZ$290</f>
        <v>0.29774499999999998</v>
      </c>
      <c r="AC138" s="179">
        <f>'[3]Canada Meal Imports'!NL$290</f>
        <v>0.34367700000000001</v>
      </c>
      <c r="AD138" s="179">
        <f>'[3]Canada Meal Imports'!NX$290</f>
        <v>1.1719999999999999</v>
      </c>
      <c r="AE138" s="179">
        <f>'[3]Canada Meal Imports'!OJ$290</f>
        <v>0.38700000000000001</v>
      </c>
      <c r="AF138" s="179">
        <f>'[3]Canada Meal Imports'!OV$290</f>
        <v>6.9999999999999999E-6</v>
      </c>
      <c r="AG138" s="181">
        <f t="shared" si="140"/>
        <v>0.82630374475069157</v>
      </c>
      <c r="AH138" s="181">
        <f t="shared" si="141"/>
        <v>0.75052920752814112</v>
      </c>
      <c r="AI138" s="181">
        <f t="shared" si="142"/>
        <v>0.79505166963222906</v>
      </c>
      <c r="AJ138" s="181">
        <f t="shared" si="142"/>
        <v>0.80068503742253105</v>
      </c>
      <c r="AK138" s="181">
        <f t="shared" si="142"/>
        <v>0.70070647954462739</v>
      </c>
      <c r="AL138" s="181">
        <f t="shared" si="142"/>
        <v>0.73780852542641684</v>
      </c>
      <c r="AM138" s="181">
        <f t="shared" si="142"/>
        <v>0.77465522777564411</v>
      </c>
      <c r="AN138" s="181">
        <f t="shared" si="142"/>
        <v>0.75695618391078912</v>
      </c>
      <c r="AO138" s="181">
        <f t="shared" si="142"/>
        <v>0.76178138796028971</v>
      </c>
      <c r="AP138" s="181">
        <f t="shared" si="142"/>
        <v>0.75416229081600172</v>
      </c>
      <c r="AQ138" s="181">
        <f t="shared" si="142"/>
        <v>0.74638156092355346</v>
      </c>
      <c r="AR138" s="181">
        <f t="shared" si="142"/>
        <v>0.75707272317782837</v>
      </c>
      <c r="AS138" s="181">
        <f t="shared" si="142"/>
        <v>0.75878733027725564</v>
      </c>
      <c r="AT138" s="181">
        <f t="shared" si="142"/>
        <v>0.75527082935769252</v>
      </c>
      <c r="AU138" s="181">
        <f t="shared" si="142"/>
        <v>0.75563705863098574</v>
      </c>
      <c r="AV138" s="181">
        <f t="shared" si="142"/>
        <v>0.75433494691046643</v>
      </c>
      <c r="AW138" s="181">
        <f t="shared" si="142"/>
        <v>0.75462990047346312</v>
      </c>
      <c r="AX138" s="181">
        <f t="shared" si="142"/>
        <v>0.75622057767084583</v>
      </c>
      <c r="AY138" s="181">
        <f t="shared" si="143"/>
        <v>0.75573201312997274</v>
      </c>
      <c r="AZ138" s="181">
        <f t="shared" si="143"/>
        <v>0.75521866260869075</v>
      </c>
      <c r="BA138" s="181">
        <f t="shared" si="143"/>
        <v>0.75531089936314677</v>
      </c>
      <c r="BB138" s="181">
        <f t="shared" si="143"/>
        <v>0.75522722015868782</v>
      </c>
      <c r="BC138" s="181">
        <f t="shared" si="143"/>
        <v>0.75542241064922377</v>
      </c>
      <c r="BD138" s="181">
        <f t="shared" si="143"/>
        <v>0.75554187458626876</v>
      </c>
      <c r="BE138" s="181">
        <f t="shared" si="143"/>
        <v>0.75538224118194441</v>
      </c>
      <c r="BF138" s="181">
        <f t="shared" si="143"/>
        <v>0.75534421347320357</v>
      </c>
      <c r="BG138" s="181">
        <f t="shared" si="143"/>
        <v>0.75537692918785437</v>
      </c>
      <c r="BH138" s="181"/>
    </row>
    <row r="139" spans="1:63">
      <c r="A139" s="112" t="s">
        <v>111</v>
      </c>
      <c r="B139" s="179">
        <f>'[3]Canada Meal Imports'!BA$290</f>
        <v>0</v>
      </c>
      <c r="C139" s="179">
        <f>'[3]Canada Meal Imports'!BM$290</f>
        <v>0.02</v>
      </c>
      <c r="D139" s="179">
        <f>'[3]Canada Meal Imports'!BY$290</f>
        <v>0</v>
      </c>
      <c r="E139" s="179">
        <f>'[3]Canada Meal Imports'!CK$290</f>
        <v>0</v>
      </c>
      <c r="F139" s="179">
        <f>'[3]Canada Meal Imports'!CW$290</f>
        <v>3.5999999999999997E-2</v>
      </c>
      <c r="G139" s="179">
        <f>'[3]Canada Meal Imports'!DI$290</f>
        <v>0.39700000000000002</v>
      </c>
      <c r="H139" s="179">
        <f>'[3]Canada Meal Imports'!DU$290</f>
        <v>0.13600000000000001</v>
      </c>
      <c r="I139" s="179">
        <f>'[3]Canada Meal Imports'!EG$290</f>
        <v>0.30199999999999999</v>
      </c>
      <c r="J139" s="179">
        <f>'[3]Canada Meal Imports'!ES$290</f>
        <v>0.71985399999999999</v>
      </c>
      <c r="K139" s="179">
        <f>'[3]Canada Meal Imports'!FE$290</f>
        <v>0.721943</v>
      </c>
      <c r="L139" s="179">
        <f>'[3]Canada Meal Imports'!FQ$290</f>
        <v>0</v>
      </c>
      <c r="M139" s="179">
        <f>'[3]Canada Meal Imports'!GC$290</f>
        <v>0.27367900000000001</v>
      </c>
      <c r="N139" s="179">
        <f>'[3]Canada Meal Imports'!GO$290</f>
        <v>4.9758999999999998E-2</v>
      </c>
      <c r="O139" s="179">
        <f>'[3]Canada Meal Imports'!HA$290</f>
        <v>0</v>
      </c>
      <c r="P139" s="179">
        <f>'[3]Canada Meal Imports'!HM$290</f>
        <v>0.17496900000000001</v>
      </c>
      <c r="Q139" s="179">
        <f>'[3]Canada Meal Imports'!HY$290</f>
        <v>0.16520799999999999</v>
      </c>
      <c r="R139" s="179">
        <f>'[3]Canada Meal Imports'!IK$290</f>
        <v>0</v>
      </c>
      <c r="S139" s="179">
        <f>'[3]Canada Meal Imports'!IW$290</f>
        <v>0</v>
      </c>
      <c r="T139" s="179">
        <f>'[3]Canada Meal Imports'!JI$290</f>
        <v>0</v>
      </c>
      <c r="U139" s="179">
        <f>'[3]Canada Meal Imports'!JU$290</f>
        <v>1.091364</v>
      </c>
      <c r="V139" s="179">
        <f>'[3]Canada Meal Imports'!KG$290</f>
        <v>0.50695100000000004</v>
      </c>
      <c r="W139" s="179">
        <f>'[3]Canada Meal Imports'!KS$290</f>
        <v>0.64197400000000004</v>
      </c>
      <c r="X139" s="179">
        <f>'[3]Canada Meal Imports'!LE$290</f>
        <v>1.205363</v>
      </c>
      <c r="Y139" s="179">
        <f>'[3]Canada Meal Imports'!LQ$290</f>
        <v>1.0758160000000001</v>
      </c>
      <c r="Z139" s="179">
        <f>'[3]Canada Meal Imports'!MC$290</f>
        <v>0.53363000000000005</v>
      </c>
      <c r="AA139" s="179">
        <f>'[3]Canada Meal Imports'!MO$290</f>
        <v>0.37343500000000002</v>
      </c>
      <c r="AB139" s="179">
        <f>'[3]Canada Meal Imports'!NA$290</f>
        <v>0.53355799999999998</v>
      </c>
      <c r="AC139" s="179">
        <f>'[3]Canada Meal Imports'!NM$290</f>
        <v>3.0000000000000001E-6</v>
      </c>
      <c r="AD139" s="179">
        <f>'[3]Canada Meal Imports'!NY$290</f>
        <v>2.5270000000000001</v>
      </c>
      <c r="AE139" s="179">
        <f>'[3]Canada Meal Imports'!OK$290</f>
        <v>1.1499999999999999</v>
      </c>
      <c r="AF139" s="179">
        <f>'[3]Canada Meal Imports'!OW$290</f>
        <v>2.9961000000000002E-2</v>
      </c>
      <c r="AG139" s="181">
        <f t="shared" si="140"/>
        <v>1.4223199175103374</v>
      </c>
      <c r="AH139" s="181">
        <f t="shared" si="141"/>
        <v>1.4463705105530098</v>
      </c>
      <c r="AI139" s="181">
        <f t="shared" si="142"/>
        <v>1.4943437362364875</v>
      </c>
      <c r="AJ139" s="181">
        <f t="shared" si="142"/>
        <v>1.6789841923948625</v>
      </c>
      <c r="AK139" s="181">
        <f t="shared" si="142"/>
        <v>1.407816311761825</v>
      </c>
      <c r="AL139" s="181">
        <f t="shared" si="142"/>
        <v>1.4120882224871389</v>
      </c>
      <c r="AM139" s="181">
        <f t="shared" si="142"/>
        <v>1.4899669336913044</v>
      </c>
      <c r="AN139" s="181">
        <f t="shared" si="142"/>
        <v>1.4879205946866647</v>
      </c>
      <c r="AO139" s="181">
        <f t="shared" si="142"/>
        <v>1.4966398793143236</v>
      </c>
      <c r="AP139" s="181">
        <f t="shared" si="142"/>
        <v>1.4953552510043588</v>
      </c>
      <c r="AQ139" s="181">
        <f t="shared" si="142"/>
        <v>1.458886388388251</v>
      </c>
      <c r="AR139" s="181">
        <f t="shared" si="142"/>
        <v>1.4763941762367583</v>
      </c>
      <c r="AS139" s="181">
        <f t="shared" si="142"/>
        <v>1.4857538094169804</v>
      </c>
      <c r="AT139" s="181">
        <f t="shared" si="142"/>
        <v>1.4830392579260714</v>
      </c>
      <c r="AU139" s="181">
        <f t="shared" si="142"/>
        <v>1.4826059008721346</v>
      </c>
      <c r="AV139" s="181">
        <f t="shared" si="142"/>
        <v>1.4798857765944839</v>
      </c>
      <c r="AW139" s="181">
        <f t="shared" si="142"/>
        <v>1.4773359065680391</v>
      </c>
      <c r="AX139" s="181">
        <f t="shared" si="142"/>
        <v>1.4815357842092858</v>
      </c>
      <c r="AY139" s="181">
        <f t="shared" si="143"/>
        <v>1.4817241302755422</v>
      </c>
      <c r="AZ139" s="181">
        <f t="shared" si="143"/>
        <v>1.4808805252340032</v>
      </c>
      <c r="BA139" s="181">
        <f t="shared" si="143"/>
        <v>1.4806174997038974</v>
      </c>
      <c r="BB139" s="181">
        <f t="shared" si="143"/>
        <v>1.4802724245762708</v>
      </c>
      <c r="BC139" s="181">
        <f t="shared" si="143"/>
        <v>1.4804187691981534</v>
      </c>
      <c r="BD139" s="181">
        <f t="shared" si="143"/>
        <v>1.4810060727998</v>
      </c>
      <c r="BE139" s="181">
        <f t="shared" si="143"/>
        <v>1.4807826697975732</v>
      </c>
      <c r="BF139" s="181">
        <f t="shared" si="143"/>
        <v>1.4806390583024251</v>
      </c>
      <c r="BG139" s="181">
        <f t="shared" si="143"/>
        <v>1.480619487215139</v>
      </c>
      <c r="BH139" s="181"/>
    </row>
    <row r="140" spans="1:63">
      <c r="A140" s="112" t="s">
        <v>112</v>
      </c>
      <c r="B140" s="179">
        <f>'[3]Canada Meal Imports'!BB$290</f>
        <v>0</v>
      </c>
      <c r="C140" s="179">
        <f>'[3]Canada Meal Imports'!BN$290</f>
        <v>0</v>
      </c>
      <c r="D140" s="179">
        <f>'[3]Canada Meal Imports'!BZ$290</f>
        <v>0.86299999999999999</v>
      </c>
      <c r="E140" s="179">
        <f>'[3]Canada Meal Imports'!CL$290</f>
        <v>7.4999999999999997E-2</v>
      </c>
      <c r="F140" s="179">
        <f>'[3]Canada Meal Imports'!CX$290</f>
        <v>0</v>
      </c>
      <c r="G140" s="179">
        <f>'[3]Canada Meal Imports'!DJ$290</f>
        <v>1.2E-2</v>
      </c>
      <c r="H140" s="179">
        <f>'[3]Canada Meal Imports'!DV$290</f>
        <v>6.3E-2</v>
      </c>
      <c r="I140" s="179">
        <f>'[3]Canada Meal Imports'!EH$290</f>
        <v>0.371</v>
      </c>
      <c r="J140" s="179">
        <f>'[3]Canada Meal Imports'!ET$290</f>
        <v>0.84972099999999995</v>
      </c>
      <c r="K140" s="179">
        <f>'[3]Canada Meal Imports'!FF$290</f>
        <v>0.71739299999999995</v>
      </c>
      <c r="L140" s="179">
        <f>'[3]Canada Meal Imports'!FR$290</f>
        <v>7.5475E-2</v>
      </c>
      <c r="M140" s="179">
        <f>'[3]Canada Meal Imports'!GD$290</f>
        <v>4.6204000000000002E-2</v>
      </c>
      <c r="N140" s="179">
        <f>'[3]Canada Meal Imports'!GP$290</f>
        <v>0.10177600000000001</v>
      </c>
      <c r="O140" s="179">
        <f>'[3]Canada Meal Imports'!HB$290</f>
        <v>0.36783399999999999</v>
      </c>
      <c r="P140" s="179">
        <f>'[3]Canada Meal Imports'!HN$290</f>
        <v>0.230715</v>
      </c>
      <c r="Q140" s="179">
        <f>'[3]Canada Meal Imports'!HZ$290</f>
        <v>5.1796000000000002E-2</v>
      </c>
      <c r="R140" s="179">
        <f>'[3]Canada Meal Imports'!IL$290</f>
        <v>5.9275000000000001E-2</v>
      </c>
      <c r="S140" s="179">
        <f>'[3]Canada Meal Imports'!IX$290</f>
        <v>9.7E-5</v>
      </c>
      <c r="T140" s="179">
        <f>'[3]Canada Meal Imports'!JJ$290</f>
        <v>2.4000000000000001E-5</v>
      </c>
      <c r="U140" s="179">
        <f>'[3]Canada Meal Imports'!JV$290</f>
        <v>1.2505999999999999</v>
      </c>
      <c r="V140" s="179">
        <f>'[3]Canada Meal Imports'!KH$290</f>
        <v>0.75212299999999999</v>
      </c>
      <c r="W140" s="179">
        <f>'[3]Canada Meal Imports'!KT$290</f>
        <v>0.96939200000000003</v>
      </c>
      <c r="X140" s="179">
        <f>'[3]Canada Meal Imports'!LF$290</f>
        <v>0.68043100000000001</v>
      </c>
      <c r="Y140" s="179">
        <f>'[3]Canada Meal Imports'!LR$290</f>
        <v>0.58560500000000004</v>
      </c>
      <c r="Z140" s="179">
        <f>'[3]Canada Meal Imports'!MD$290</f>
        <v>1.155877</v>
      </c>
      <c r="AA140" s="179">
        <f>'[3]Canada Meal Imports'!MP$290</f>
        <v>0.19187100000000001</v>
      </c>
      <c r="AB140" s="179">
        <f>'[3]Canada Meal Imports'!NB$290</f>
        <v>0.238736</v>
      </c>
      <c r="AC140" s="179">
        <f>'[3]Canada Meal Imports'!NN$290</f>
        <v>3.0089000000000001E-2</v>
      </c>
      <c r="AD140" s="179">
        <f>'[3]Canada Meal Imports'!NZ$290</f>
        <v>0.93799999999999994</v>
      </c>
      <c r="AE140" s="179">
        <f>'[3]Canada Meal Imports'!OL$290</f>
        <v>1.637</v>
      </c>
      <c r="AF140" s="181">
        <f>(SUM(Z140:AD140)/SUM(Z$142:AD$142))*AF$142</f>
        <v>0.18478447105410534</v>
      </c>
      <c r="AG140" s="181">
        <f t="shared" si="140"/>
        <v>0.94191419109145391</v>
      </c>
      <c r="AH140" s="181">
        <f t="shared" si="141"/>
        <v>1.0330075936203627</v>
      </c>
      <c r="AI140" s="181">
        <f t="shared" si="142"/>
        <v>1.087203127683092</v>
      </c>
      <c r="AJ140" s="181">
        <f t="shared" si="142"/>
        <v>1.208929190671125</v>
      </c>
      <c r="AK140" s="181">
        <f t="shared" si="142"/>
        <v>1.2404209441619927</v>
      </c>
      <c r="AL140" s="181">
        <f t="shared" si="142"/>
        <v>1.036241528865149</v>
      </c>
      <c r="AM140" s="181">
        <f t="shared" si="142"/>
        <v>1.1022950094456052</v>
      </c>
      <c r="AN140" s="181">
        <f t="shared" si="142"/>
        <v>1.1211604770003443</v>
      </c>
      <c r="AO140" s="181">
        <f t="shared" si="142"/>
        <v>1.1350179601653927</v>
      </c>
      <c r="AP140" s="181">
        <f t="shared" si="142"/>
        <v>1.1418094300288435</v>
      </c>
      <c r="AQ140" s="181">
        <f t="shared" si="142"/>
        <v>1.1270271839276966</v>
      </c>
      <c r="AR140" s="181">
        <f t="shared" si="142"/>
        <v>1.1073048811010668</v>
      </c>
      <c r="AS140" s="181">
        <f t="shared" si="142"/>
        <v>1.1254620121135765</v>
      </c>
      <c r="AT140" s="181">
        <f t="shared" si="142"/>
        <v>1.1264639864446688</v>
      </c>
      <c r="AU140" s="181">
        <f t="shared" si="142"/>
        <v>1.1273242934673153</v>
      </c>
      <c r="AV140" s="181">
        <f t="shared" si="142"/>
        <v>1.1256134987231705</v>
      </c>
      <c r="AW140" s="181">
        <f t="shared" si="142"/>
        <v>1.1227164714108648</v>
      </c>
      <c r="AX140" s="181">
        <f t="shared" si="142"/>
        <v>1.1224337343699597</v>
      </c>
      <c r="AY140" s="181">
        <f t="shared" si="143"/>
        <v>1.1255160524319192</v>
      </c>
      <c r="AZ140" s="181">
        <f t="shared" si="143"/>
        <v>1.1249103968831959</v>
      </c>
      <c r="BA140" s="181">
        <f t="shared" si="143"/>
        <v>1.1247208100806458</v>
      </c>
      <c r="BB140" s="181">
        <f t="shared" si="143"/>
        <v>1.124238030763822</v>
      </c>
      <c r="BC140" s="181">
        <f t="shared" si="143"/>
        <v>1.1240594930353172</v>
      </c>
      <c r="BD140" s="181">
        <f t="shared" si="143"/>
        <v>1.1243638049059084</v>
      </c>
      <c r="BE140" s="181">
        <f t="shared" si="143"/>
        <v>1.1246889566389799</v>
      </c>
      <c r="BF140" s="181">
        <f t="shared" si="143"/>
        <v>1.1244585071337778</v>
      </c>
      <c r="BG140" s="181">
        <f t="shared" si="143"/>
        <v>1.1244142190849349</v>
      </c>
      <c r="BH140" s="181"/>
    </row>
    <row r="141" spans="1:63">
      <c r="A141" s="112" t="s">
        <v>113</v>
      </c>
      <c r="B141" s="179">
        <f>'[3]Canada Meal Imports'!BC$290</f>
        <v>0</v>
      </c>
      <c r="C141" s="179">
        <f>'[3]Canada Meal Imports'!BO$290</f>
        <v>0</v>
      </c>
      <c r="D141" s="179">
        <f>'[3]Canada Meal Imports'!CA$290</f>
        <v>4.8000000000000001E-2</v>
      </c>
      <c r="E141" s="179">
        <f>'[3]Canada Meal Imports'!CM$290</f>
        <v>0.06</v>
      </c>
      <c r="F141" s="179">
        <f>'[3]Canada Meal Imports'!CY$290</f>
        <v>0.245</v>
      </c>
      <c r="G141" s="179">
        <f>'[3]Canada Meal Imports'!DK$290</f>
        <v>0.01</v>
      </c>
      <c r="H141" s="179">
        <f>'[3]Canada Meal Imports'!DW$290</f>
        <v>8.5000000000000006E-2</v>
      </c>
      <c r="I141" s="179">
        <f>'[3]Canada Meal Imports'!EI$290</f>
        <v>0.60899999999999999</v>
      </c>
      <c r="J141" s="179">
        <f>'[3]Canada Meal Imports'!EU$290</f>
        <v>0.76590599999999998</v>
      </c>
      <c r="K141" s="179">
        <f>'[3]Canada Meal Imports'!FG$290</f>
        <v>0.53236499999999998</v>
      </c>
      <c r="L141" s="179">
        <f>'[3]Canada Meal Imports'!FS$290</f>
        <v>4.3810000000000002E-2</v>
      </c>
      <c r="M141" s="179">
        <f>'[3]Canada Meal Imports'!GE$290</f>
        <v>2.5156000000000001E-2</v>
      </c>
      <c r="N141" s="179">
        <f>'[3]Canada Meal Imports'!GQ$290</f>
        <v>4.5259999999999996E-3</v>
      </c>
      <c r="O141" s="179">
        <f>'[3]Canada Meal Imports'!HC$290</f>
        <v>0.39746199999999998</v>
      </c>
      <c r="P141" s="179">
        <f>'[3]Canada Meal Imports'!HO$290</f>
        <v>0.20785600000000001</v>
      </c>
      <c r="Q141" s="179">
        <f>'[3]Canada Meal Imports'!IA$290</f>
        <v>1.0580000000000001E-2</v>
      </c>
      <c r="R141" s="179">
        <f>'[3]Canada Meal Imports'!IM$290</f>
        <v>2.8013E-2</v>
      </c>
      <c r="S141" s="179">
        <f>'[3]Canada Meal Imports'!IY$290</f>
        <v>6.6925999999999999E-2</v>
      </c>
      <c r="T141" s="179">
        <f>'[3]Canada Meal Imports'!JK$290</f>
        <v>9.3999999999999994E-5</v>
      </c>
      <c r="U141" s="179">
        <f>'[3]Canada Meal Imports'!JW$290</f>
        <v>0.75087400000000004</v>
      </c>
      <c r="V141" s="179">
        <f>'[3]Canada Meal Imports'!KI$290</f>
        <v>0.68733999999999995</v>
      </c>
      <c r="W141" s="179">
        <f>'[3]Canada Meal Imports'!KU$290</f>
        <v>1.253638</v>
      </c>
      <c r="X141" s="179">
        <f>'[3]Canada Meal Imports'!LG$290</f>
        <v>0.977657</v>
      </c>
      <c r="Y141" s="179">
        <f>'[3]Canada Meal Imports'!LS$290</f>
        <v>2.024</v>
      </c>
      <c r="Z141" s="179">
        <f>'[3]Canada Meal Imports'!ME$290</f>
        <v>0.78939000000000004</v>
      </c>
      <c r="AA141" s="179">
        <f>'[3]Canada Meal Imports'!MQ$290</f>
        <v>0.102757</v>
      </c>
      <c r="AB141" s="179">
        <f>'[3]Canada Meal Imports'!NC$290</f>
        <v>0.54329799999999995</v>
      </c>
      <c r="AC141" s="179">
        <f>'[3]Canada Meal Imports'!NO$290</f>
        <v>0</v>
      </c>
      <c r="AD141" s="179">
        <f>'[3]Canada Meal Imports'!OA$290</f>
        <v>0.42099999999999999</v>
      </c>
      <c r="AE141" s="179">
        <f>'[3]Canada Meal Imports'!OM$290</f>
        <v>1.4999999999999999E-2</v>
      </c>
      <c r="AF141" s="181">
        <f t="shared" ref="AF141:AO141" si="144">AF142-SUM(AF130:AF140)</f>
        <v>1.7084385289458948</v>
      </c>
      <c r="AG141" s="181">
        <f t="shared" si="144"/>
        <v>0.3357394679972785</v>
      </c>
      <c r="AH141" s="181">
        <f t="shared" si="144"/>
        <v>0.91674158407937689</v>
      </c>
      <c r="AI141" s="181">
        <f t="shared" si="144"/>
        <v>0.72256449712819482</v>
      </c>
      <c r="AJ141" s="181">
        <f t="shared" si="144"/>
        <v>0.86734741671870808</v>
      </c>
      <c r="AK141" s="181">
        <f t="shared" si="144"/>
        <v>0.93934525643226152</v>
      </c>
      <c r="AL141" s="181">
        <f t="shared" si="144"/>
        <v>1.0583329057835922</v>
      </c>
      <c r="AM141" s="181">
        <f t="shared" si="144"/>
        <v>0.75634764447116432</v>
      </c>
      <c r="AN141" s="181">
        <f t="shared" si="144"/>
        <v>0.9008663320284267</v>
      </c>
      <c r="AO141" s="181">
        <f t="shared" si="144"/>
        <v>0.86878754410678383</v>
      </c>
      <c r="AP141" s="181">
        <f t="shared" ref="AP141:AW141" si="145">AP142-SUM(AP130:AP140)</f>
        <v>0.90444791108683198</v>
      </c>
      <c r="AQ141" s="181">
        <f t="shared" si="145"/>
        <v>0.90473593656444606</v>
      </c>
      <c r="AR141" s="181">
        <f t="shared" si="145"/>
        <v>0.89775646749535909</v>
      </c>
      <c r="AS141" s="181">
        <f t="shared" si="145"/>
        <v>0.86703707365153093</v>
      </c>
      <c r="AT141" s="181">
        <f t="shared" si="145"/>
        <v>0.8953188382563706</v>
      </c>
      <c r="AU141" s="181">
        <f t="shared" si="145"/>
        <v>0.88855298658099002</v>
      </c>
      <c r="AV141" s="181">
        <f t="shared" si="145"/>
        <v>0.89385924541090667</v>
      </c>
      <c r="AW141" s="181">
        <f t="shared" si="145"/>
        <v>0.8906802605097397</v>
      </c>
      <c r="AX141" s="181">
        <f t="shared" ref="AX141:BG141" si="146">AX142-SUM(AX130:AX140)</f>
        <v>0.88850492227902933</v>
      </c>
      <c r="AY141" s="181">
        <f t="shared" si="146"/>
        <v>0.88708968088190687</v>
      </c>
      <c r="AZ141" s="181">
        <f t="shared" si="146"/>
        <v>0.89138325060740797</v>
      </c>
      <c r="BA141" s="181">
        <f t="shared" si="146"/>
        <v>0.88973741913251558</v>
      </c>
      <c r="BB141" s="181">
        <f t="shared" si="146"/>
        <v>0.89030347193780024</v>
      </c>
      <c r="BC141" s="181">
        <f t="shared" si="146"/>
        <v>0.88947910668211883</v>
      </c>
      <c r="BD141" s="181">
        <f t="shared" si="146"/>
        <v>0.889403748967732</v>
      </c>
      <c r="BE141" s="181">
        <f t="shared" si="146"/>
        <v>0.88959858584834883</v>
      </c>
      <c r="BF141" s="181">
        <f t="shared" si="146"/>
        <v>0.89006139946551599</v>
      </c>
      <c r="BG141" s="181">
        <f t="shared" si="146"/>
        <v>0.88970446651370239</v>
      </c>
      <c r="BH141" s="181"/>
    </row>
    <row r="142" spans="1:63" ht="12" thickBot="1">
      <c r="A142" s="112" t="s">
        <v>114</v>
      </c>
      <c r="B142" s="179">
        <f>SUM(B130:B141)</f>
        <v>0</v>
      </c>
      <c r="C142" s="179">
        <f t="shared" ref="C142:AE142" si="147">SUM(C130:C141)</f>
        <v>0.05</v>
      </c>
      <c r="D142" s="179">
        <f t="shared" si="147"/>
        <v>1.0529999999999999</v>
      </c>
      <c r="E142" s="179">
        <f t="shared" si="147"/>
        <v>4.9119999999999999</v>
      </c>
      <c r="F142" s="179">
        <f t="shared" si="147"/>
        <v>4.4970000000000008</v>
      </c>
      <c r="G142" s="179">
        <f t="shared" si="147"/>
        <v>3.8249999999999997</v>
      </c>
      <c r="H142" s="179">
        <f t="shared" si="147"/>
        <v>4.9109999999999987</v>
      </c>
      <c r="I142" s="179">
        <f t="shared" si="147"/>
        <v>2.76</v>
      </c>
      <c r="J142" s="179">
        <f t="shared" si="147"/>
        <v>3.0797460000000001</v>
      </c>
      <c r="K142" s="179">
        <f t="shared" si="147"/>
        <v>20.234663999999999</v>
      </c>
      <c r="L142" s="179">
        <f t="shared" si="147"/>
        <v>2.6540530000000002</v>
      </c>
      <c r="M142" s="179">
        <f t="shared" si="147"/>
        <v>1.7616799999999997</v>
      </c>
      <c r="N142" s="179">
        <f t="shared" si="147"/>
        <v>0.33580699999999997</v>
      </c>
      <c r="O142" s="179">
        <f t="shared" si="147"/>
        <v>1.0012760000000001</v>
      </c>
      <c r="P142" s="179">
        <f t="shared" si="147"/>
        <v>4.8895229999999996</v>
      </c>
      <c r="Q142" s="179">
        <f t="shared" si="147"/>
        <v>4.9361010000000007</v>
      </c>
      <c r="R142" s="179">
        <f t="shared" si="147"/>
        <v>0.214975</v>
      </c>
      <c r="S142" s="179">
        <f t="shared" si="147"/>
        <v>32.886406000000001</v>
      </c>
      <c r="T142" s="179">
        <f t="shared" si="147"/>
        <v>7.0924790000000009</v>
      </c>
      <c r="U142" s="179">
        <f t="shared" si="147"/>
        <v>10.810245999999999</v>
      </c>
      <c r="V142" s="179">
        <f t="shared" si="147"/>
        <v>8.9306640000000019</v>
      </c>
      <c r="W142" s="179">
        <f t="shared" si="147"/>
        <v>15.452738999999999</v>
      </c>
      <c r="X142" s="179">
        <f t="shared" si="147"/>
        <v>9.1587600000000009</v>
      </c>
      <c r="Y142" s="179">
        <f t="shared" si="147"/>
        <v>18.292337000000003</v>
      </c>
      <c r="Z142" s="179">
        <f t="shared" si="147"/>
        <v>15.617818</v>
      </c>
      <c r="AA142" s="179">
        <f t="shared" si="147"/>
        <v>5.9106420000000002</v>
      </c>
      <c r="AB142" s="179">
        <f t="shared" si="147"/>
        <v>4.9937070000000006</v>
      </c>
      <c r="AC142" s="179">
        <f t="shared" si="147"/>
        <v>5.160196</v>
      </c>
      <c r="AD142" s="179">
        <f t="shared" si="147"/>
        <v>9.7914630000000002</v>
      </c>
      <c r="AE142" s="179">
        <f t="shared" si="147"/>
        <v>6.3730000000000002</v>
      </c>
      <c r="AF142" s="181">
        <f t="shared" ref="AF142:BG142" si="148">AF24</f>
        <v>3</v>
      </c>
      <c r="AG142" s="181">
        <f t="shared" si="148"/>
        <v>10</v>
      </c>
      <c r="AH142" s="181">
        <f t="shared" si="148"/>
        <v>10</v>
      </c>
      <c r="AI142" s="181">
        <f t="shared" si="148"/>
        <v>10</v>
      </c>
      <c r="AJ142" s="181">
        <f t="shared" si="148"/>
        <v>10</v>
      </c>
      <c r="AK142" s="181">
        <f t="shared" si="148"/>
        <v>10</v>
      </c>
      <c r="AL142" s="181">
        <f t="shared" si="148"/>
        <v>10</v>
      </c>
      <c r="AM142" s="181">
        <f t="shared" si="148"/>
        <v>10</v>
      </c>
      <c r="AN142" s="181">
        <f t="shared" si="148"/>
        <v>10</v>
      </c>
      <c r="AO142" s="181">
        <f t="shared" si="148"/>
        <v>10</v>
      </c>
      <c r="AP142" s="181">
        <f t="shared" si="148"/>
        <v>10</v>
      </c>
      <c r="AQ142" s="181">
        <f t="shared" si="148"/>
        <v>10</v>
      </c>
      <c r="AR142" s="181">
        <f t="shared" si="148"/>
        <v>10</v>
      </c>
      <c r="AS142" s="181">
        <f t="shared" si="148"/>
        <v>10</v>
      </c>
      <c r="AT142" s="181">
        <f t="shared" si="148"/>
        <v>10</v>
      </c>
      <c r="AU142" s="181">
        <f t="shared" si="148"/>
        <v>10</v>
      </c>
      <c r="AV142" s="181">
        <f t="shared" si="148"/>
        <v>10</v>
      </c>
      <c r="AW142" s="181">
        <f t="shared" si="148"/>
        <v>10</v>
      </c>
      <c r="AX142" s="181">
        <f t="shared" si="148"/>
        <v>10</v>
      </c>
      <c r="AY142" s="181">
        <f t="shared" si="148"/>
        <v>10</v>
      </c>
      <c r="AZ142" s="181">
        <f t="shared" si="148"/>
        <v>10</v>
      </c>
      <c r="BA142" s="181">
        <f t="shared" si="148"/>
        <v>10</v>
      </c>
      <c r="BB142" s="181">
        <f t="shared" si="148"/>
        <v>10</v>
      </c>
      <c r="BC142" s="181">
        <f t="shared" si="148"/>
        <v>10</v>
      </c>
      <c r="BD142" s="181">
        <f t="shared" si="148"/>
        <v>10</v>
      </c>
      <c r="BE142" s="181">
        <f t="shared" si="148"/>
        <v>10</v>
      </c>
      <c r="BF142" s="181">
        <f t="shared" si="148"/>
        <v>10</v>
      </c>
      <c r="BG142" s="181">
        <f t="shared" si="148"/>
        <v>10</v>
      </c>
      <c r="BH142" s="181"/>
    </row>
    <row r="143" spans="1:6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4"/>
      <c r="AS143" s="174"/>
      <c r="AT143" s="174"/>
      <c r="AU143" s="174"/>
      <c r="AV143" s="174"/>
      <c r="AW143" s="174"/>
      <c r="AX143" s="174"/>
      <c r="AY143" s="174"/>
      <c r="AZ143" s="174"/>
      <c r="BA143" s="174"/>
      <c r="BB143" s="174"/>
      <c r="BC143" s="174"/>
      <c r="BD143" s="174"/>
      <c r="BE143" s="174"/>
      <c r="BF143" s="174"/>
      <c r="BG143" s="174"/>
    </row>
    <row r="144" spans="1:63" ht="12" thickBot="1">
      <c r="A144" s="112" t="s">
        <v>147</v>
      </c>
    </row>
    <row r="145" spans="1:67" ht="12" thickBot="1">
      <c r="A145" s="168"/>
      <c r="B145" s="168" t="str">
        <f>B$2</f>
        <v xml:space="preserve">93/94 </v>
      </c>
      <c r="C145" s="168" t="str">
        <f t="shared" ref="C145:BG145" si="149">C$2</f>
        <v xml:space="preserve">94/95 </v>
      </c>
      <c r="D145" s="168" t="str">
        <f t="shared" si="149"/>
        <v xml:space="preserve">95/96 </v>
      </c>
      <c r="E145" s="168" t="str">
        <f t="shared" si="149"/>
        <v xml:space="preserve">96/97 </v>
      </c>
      <c r="F145" s="168" t="str">
        <f t="shared" si="149"/>
        <v xml:space="preserve">97/98 </v>
      </c>
      <c r="G145" s="168" t="str">
        <f t="shared" si="149"/>
        <v xml:space="preserve">98/99 </v>
      </c>
      <c r="H145" s="168" t="str">
        <f t="shared" si="149"/>
        <v xml:space="preserve">99/00 </v>
      </c>
      <c r="I145" s="168" t="str">
        <f t="shared" si="149"/>
        <v xml:space="preserve">00/01 </v>
      </c>
      <c r="J145" s="168" t="str">
        <f t="shared" si="149"/>
        <v xml:space="preserve">01/02 </v>
      </c>
      <c r="K145" s="168" t="str">
        <f t="shared" si="149"/>
        <v xml:space="preserve">02/03 </v>
      </c>
      <c r="L145" s="168" t="str">
        <f t="shared" si="149"/>
        <v xml:space="preserve">03/04 </v>
      </c>
      <c r="M145" s="168" t="str">
        <f t="shared" si="149"/>
        <v xml:space="preserve">04/05 </v>
      </c>
      <c r="N145" s="168" t="str">
        <f t="shared" si="149"/>
        <v xml:space="preserve">05/06 </v>
      </c>
      <c r="O145" s="168" t="str">
        <f t="shared" si="149"/>
        <v xml:space="preserve">06/07 </v>
      </c>
      <c r="P145" s="168" t="str">
        <f t="shared" si="149"/>
        <v xml:space="preserve">07/08 </v>
      </c>
      <c r="Q145" s="168" t="str">
        <f t="shared" si="149"/>
        <v xml:space="preserve">08/09 </v>
      </c>
      <c r="R145" s="168" t="str">
        <f t="shared" si="149"/>
        <v xml:space="preserve">09/10 </v>
      </c>
      <c r="S145" s="168" t="str">
        <f t="shared" si="149"/>
        <v xml:space="preserve">10/11 </v>
      </c>
      <c r="T145" s="168" t="str">
        <f t="shared" si="149"/>
        <v xml:space="preserve">11/12 </v>
      </c>
      <c r="U145" s="168" t="str">
        <f t="shared" si="149"/>
        <v xml:space="preserve">12/13 </v>
      </c>
      <c r="V145" s="168" t="str">
        <f t="shared" si="149"/>
        <v xml:space="preserve">13/14 </v>
      </c>
      <c r="W145" s="168" t="str">
        <f t="shared" si="149"/>
        <v xml:space="preserve">14/15 </v>
      </c>
      <c r="X145" s="168" t="str">
        <f t="shared" si="149"/>
        <v xml:space="preserve">15/16 </v>
      </c>
      <c r="Y145" s="168" t="str">
        <f t="shared" si="149"/>
        <v xml:space="preserve">16/17 </v>
      </c>
      <c r="Z145" s="168" t="str">
        <f t="shared" si="149"/>
        <v xml:space="preserve">17/18 </v>
      </c>
      <c r="AA145" s="168" t="str">
        <f t="shared" si="149"/>
        <v xml:space="preserve">18/19 </v>
      </c>
      <c r="AB145" s="168" t="str">
        <f t="shared" si="149"/>
        <v>19/20</v>
      </c>
      <c r="AC145" s="168" t="str">
        <f t="shared" si="149"/>
        <v>20/21</v>
      </c>
      <c r="AD145" s="168" t="str">
        <f t="shared" si="149"/>
        <v xml:space="preserve">21/22 </v>
      </c>
      <c r="AE145" s="168" t="str">
        <f t="shared" si="149"/>
        <v xml:space="preserve">22/23 </v>
      </c>
      <c r="AF145" s="168" t="str">
        <f t="shared" si="149"/>
        <v xml:space="preserve">23/24 </v>
      </c>
      <c r="AG145" s="168" t="str">
        <f t="shared" si="149"/>
        <v xml:space="preserve">24/25 </v>
      </c>
      <c r="AH145" s="168" t="str">
        <f t="shared" si="149"/>
        <v>25/26</v>
      </c>
      <c r="AI145" s="168" t="str">
        <f t="shared" si="149"/>
        <v>26/27</v>
      </c>
      <c r="AJ145" s="168" t="str">
        <f t="shared" si="149"/>
        <v>27/28</v>
      </c>
      <c r="AK145" s="168" t="str">
        <f t="shared" si="149"/>
        <v>28/29</v>
      </c>
      <c r="AL145" s="168" t="str">
        <f t="shared" si="149"/>
        <v>29/30</v>
      </c>
      <c r="AM145" s="168" t="str">
        <f t="shared" si="149"/>
        <v>30/31</v>
      </c>
      <c r="AN145" s="168" t="str">
        <f t="shared" si="149"/>
        <v>31/32</v>
      </c>
      <c r="AO145" s="168" t="str">
        <f t="shared" si="149"/>
        <v>32/33</v>
      </c>
      <c r="AP145" s="168" t="str">
        <f t="shared" si="149"/>
        <v>33/34</v>
      </c>
      <c r="AQ145" s="168" t="str">
        <f t="shared" si="149"/>
        <v>34/35</v>
      </c>
      <c r="AR145" s="168" t="str">
        <f t="shared" si="149"/>
        <v>35/36</v>
      </c>
      <c r="AS145" s="168" t="str">
        <f t="shared" si="149"/>
        <v>36/37</v>
      </c>
      <c r="AT145" s="168" t="str">
        <f t="shared" si="149"/>
        <v>37/38</v>
      </c>
      <c r="AU145" s="168" t="str">
        <f t="shared" si="149"/>
        <v>38/39</v>
      </c>
      <c r="AV145" s="168" t="str">
        <f t="shared" si="149"/>
        <v>39/40</v>
      </c>
      <c r="AW145" s="168" t="str">
        <f t="shared" si="149"/>
        <v>40/41</v>
      </c>
      <c r="AX145" s="168" t="str">
        <f t="shared" si="149"/>
        <v>41/42</v>
      </c>
      <c r="AY145" s="168" t="str">
        <f t="shared" si="149"/>
        <v>42/43</v>
      </c>
      <c r="AZ145" s="168" t="str">
        <f t="shared" si="149"/>
        <v>43/44</v>
      </c>
      <c r="BA145" s="168" t="str">
        <f t="shared" si="149"/>
        <v>44/45</v>
      </c>
      <c r="BB145" s="168" t="str">
        <f t="shared" si="149"/>
        <v>45/46</v>
      </c>
      <c r="BC145" s="168" t="str">
        <f t="shared" si="149"/>
        <v>46/47</v>
      </c>
      <c r="BD145" s="168" t="str">
        <f t="shared" si="149"/>
        <v>47/48</v>
      </c>
      <c r="BE145" s="168" t="str">
        <f t="shared" si="149"/>
        <v>48/49</v>
      </c>
      <c r="BF145" s="168" t="str">
        <f t="shared" si="149"/>
        <v>49/50</v>
      </c>
      <c r="BG145" s="168" t="str">
        <f t="shared" si="149"/>
        <v>50/51</v>
      </c>
      <c r="BH145" s="169"/>
    </row>
    <row r="146" spans="1:67">
      <c r="A146" s="112" t="s">
        <v>102</v>
      </c>
      <c r="B146" s="128">
        <v>0</v>
      </c>
      <c r="C146" s="128">
        <f>'[3]Canada Meal Exports'!BC$290</f>
        <v>0</v>
      </c>
      <c r="D146" s="128">
        <f>'[3]Canada Meal Exports'!BO$290</f>
        <v>87.043999999999997</v>
      </c>
      <c r="E146" s="128">
        <f>'[3]Canada Meal Exports'!CA$290</f>
        <v>101.907</v>
      </c>
      <c r="F146" s="128">
        <f>'[3]Canada Meal Exports'!CM$290</f>
        <v>86.363</v>
      </c>
      <c r="G146" s="128">
        <f>'[3]Canada Meal Exports'!CY$290</f>
        <v>90.29</v>
      </c>
      <c r="H146" s="128">
        <f>'[3]Canada Meal Exports'!DK$290</f>
        <v>63.807000000000002</v>
      </c>
      <c r="I146" s="128">
        <f>'[3]Canada Meal Exports'!DW$290</f>
        <v>96.031999999999996</v>
      </c>
      <c r="J146" s="128">
        <f>'[3]Canada Meal Exports'!EI$290</f>
        <v>69.105000000000004</v>
      </c>
      <c r="K146" s="128">
        <f>'[3]Canada Meal Exports'!EU$290</f>
        <v>67.573509000000001</v>
      </c>
      <c r="L146" s="128">
        <f>'[3]Canada Meal Exports'!FG$290</f>
        <v>101.17678100000001</v>
      </c>
      <c r="M146" s="128">
        <f>'[3]Canada Meal Exports'!FS$290</f>
        <v>135.37134699999999</v>
      </c>
      <c r="N146" s="128">
        <f>'[3]Canada Meal Exports'!GE$290</f>
        <v>121.62638</v>
      </c>
      <c r="O146" s="128">
        <f>'[3]Canada Meal Exports'!GQ$290</f>
        <v>122.20493399999999</v>
      </c>
      <c r="P146" s="128">
        <f>'[3]Canada Meal Exports'!HC$290</f>
        <v>148.714099</v>
      </c>
      <c r="Q146" s="128">
        <f>'[3]Canada Meal Exports'!HO$290</f>
        <v>142.298171</v>
      </c>
      <c r="R146" s="128">
        <f>'[3]Canada Meal Exports'!IA$290</f>
        <v>134.61650900000001</v>
      </c>
      <c r="S146" s="128">
        <f>'[3]Canada Meal Exports'!IM$290</f>
        <v>211.848962</v>
      </c>
      <c r="T146" s="128">
        <f>'[3]Canada Meal Exports'!IY$290</f>
        <v>255.12623099999999</v>
      </c>
      <c r="U146" s="128">
        <f>'[3]Canada Meal Exports'!JK$290</f>
        <v>280.75936899999999</v>
      </c>
      <c r="V146" s="128">
        <f>'[3]Canada Meal Exports'!JW$290</f>
        <v>220.02245199999999</v>
      </c>
      <c r="W146" s="128">
        <f>'[3]Canada Meal Exports'!KI$290</f>
        <v>275.49525499999999</v>
      </c>
      <c r="X146" s="128">
        <f>'[3]Canada Meal Exports'!KU$290</f>
        <v>299.04545100000001</v>
      </c>
      <c r="Y146" s="128">
        <f>'[3]Canada Meal Exports'!LG$290</f>
        <v>374.205107</v>
      </c>
      <c r="Z146" s="128">
        <f>'[3]Canada Meal Exports'!LS$290</f>
        <v>319.24944900000003</v>
      </c>
      <c r="AA146" s="128">
        <f>'[3]Canada Meal Exports'!ME$290</f>
        <v>366.78831600000001</v>
      </c>
      <c r="AB146" s="128">
        <f>'[3]Canada Meal Exports'!MQ$290</f>
        <v>416.31071800000001</v>
      </c>
      <c r="AC146" s="128">
        <f>'[3]Canada Meal Exports'!NC$290</f>
        <v>441.06532499999997</v>
      </c>
      <c r="AD146" s="128">
        <f>'[3]Canada Meal Exports'!NO$290</f>
        <v>363.32129900000001</v>
      </c>
      <c r="AE146" s="128">
        <f>'[3]Canada Meal Exports'!OA$290</f>
        <v>377.48700000000002</v>
      </c>
      <c r="AF146" s="128">
        <f>'[3]Canada Meal Exports'!OM$290</f>
        <v>497.44400000000002</v>
      </c>
      <c r="AG146" s="124">
        <f t="shared" ref="AG146:AG156" si="150">(SUM(AA146:AE146)/SUM(AA$158:AE$158))*AG$158</f>
        <v>479.04334017095402</v>
      </c>
      <c r="AH146" s="124">
        <f t="shared" ref="AH146:AH156" si="151">(SUM(AB146:AF146)/SUM(AB$158:AF$158))*AH$158</f>
        <v>472.6279230140936</v>
      </c>
      <c r="AI146" s="124">
        <f t="shared" ref="AI146:AX156" si="152">(SUM(AC146:AG146)/SUM(AC$158:AG$158))*AI$158</f>
        <v>466.58526191065596</v>
      </c>
      <c r="AJ146" s="124">
        <f t="shared" si="152"/>
        <v>464.72683007077313</v>
      </c>
      <c r="AK146" s="124">
        <f t="shared" si="152"/>
        <v>465.39372692546709</v>
      </c>
      <c r="AL146" s="124">
        <f t="shared" si="152"/>
        <v>475.67184334343153</v>
      </c>
      <c r="AM146" s="124">
        <f t="shared" si="152"/>
        <v>469.67541641838881</v>
      </c>
      <c r="AN146" s="124">
        <f t="shared" si="152"/>
        <v>481.23592880208997</v>
      </c>
      <c r="AO146" s="124">
        <f t="shared" si="152"/>
        <v>487.92772472264932</v>
      </c>
      <c r="AP146" s="124">
        <f t="shared" si="152"/>
        <v>496.57660959989352</v>
      </c>
      <c r="AQ146" s="124">
        <f t="shared" si="152"/>
        <v>505.32221812721116</v>
      </c>
      <c r="AR146" s="124">
        <f t="shared" si="152"/>
        <v>514.03896427020834</v>
      </c>
      <c r="AS146" s="124">
        <f t="shared" si="152"/>
        <v>528.82654449521715</v>
      </c>
      <c r="AT146" s="124">
        <f t="shared" si="152"/>
        <v>549.98146745160182</v>
      </c>
      <c r="AU146" s="124">
        <f t="shared" si="152"/>
        <v>570.0593063828378</v>
      </c>
      <c r="AV146" s="124">
        <f t="shared" si="152"/>
        <v>570.27380306464443</v>
      </c>
      <c r="AW146" s="124">
        <f t="shared" si="152"/>
        <v>570.30838183479489</v>
      </c>
      <c r="AX146" s="124">
        <f t="shared" si="152"/>
        <v>570.26112070496481</v>
      </c>
      <c r="AY146" s="124">
        <f t="shared" ref="AY146:BG156" si="153">(SUM(AS146:AW146)/SUM(AS$158:AW$158))*AY$158</f>
        <v>570.1064678132459</v>
      </c>
      <c r="AZ146" s="124">
        <f t="shared" si="153"/>
        <v>570.25003039055855</v>
      </c>
      <c r="BA146" s="124">
        <f t="shared" si="153"/>
        <v>570.20181596009752</v>
      </c>
      <c r="BB146" s="124">
        <f t="shared" si="153"/>
        <v>570.23996076164178</v>
      </c>
      <c r="BC146" s="124">
        <f t="shared" si="153"/>
        <v>570.22556334073238</v>
      </c>
      <c r="BD146" s="124">
        <f t="shared" si="153"/>
        <v>570.21187912610162</v>
      </c>
      <c r="BE146" s="124">
        <f t="shared" si="153"/>
        <v>570.20476765325532</v>
      </c>
      <c r="BF146" s="124">
        <f t="shared" si="153"/>
        <v>570.22584991582653</v>
      </c>
      <c r="BG146" s="124">
        <f t="shared" si="153"/>
        <v>570.21679736836563</v>
      </c>
      <c r="BH146" s="124"/>
      <c r="BI146" s="128"/>
    </row>
    <row r="147" spans="1:67">
      <c r="A147" s="112" t="s">
        <v>103</v>
      </c>
      <c r="B147" s="128">
        <v>0</v>
      </c>
      <c r="C147" s="128">
        <f>'[3]Canada Meal Exports'!BD$290</f>
        <v>0</v>
      </c>
      <c r="D147" s="128">
        <f>'[3]Canada Meal Exports'!BP$290</f>
        <v>90.436000000000007</v>
      </c>
      <c r="E147" s="128">
        <f>'[3]Canada Meal Exports'!CB$290</f>
        <v>90.32</v>
      </c>
      <c r="F147" s="128">
        <f>'[3]Canada Meal Exports'!CN$290</f>
        <v>103.209</v>
      </c>
      <c r="G147" s="128">
        <f>'[3]Canada Meal Exports'!CZ$290</f>
        <v>126.47499999999999</v>
      </c>
      <c r="H147" s="128">
        <f>'[3]Canada Meal Exports'!DL$290</f>
        <v>81.811000000000007</v>
      </c>
      <c r="I147" s="128">
        <f>'[3]Canada Meal Exports'!DX$290</f>
        <v>90.986000000000004</v>
      </c>
      <c r="J147" s="128">
        <f>'[3]Canada Meal Exports'!EJ$290</f>
        <v>70.378</v>
      </c>
      <c r="K147" s="128">
        <f>'[3]Canada Meal Exports'!EV$290</f>
        <v>70.051177999999993</v>
      </c>
      <c r="L147" s="128">
        <f>'[3]Canada Meal Exports'!FH$290</f>
        <v>115.776318</v>
      </c>
      <c r="M147" s="128">
        <f>'[3]Canada Meal Exports'!FT$290</f>
        <v>82.595549000000005</v>
      </c>
      <c r="N147" s="128">
        <f>'[3]Canada Meal Exports'!GF$290</f>
        <v>101.49379</v>
      </c>
      <c r="O147" s="128">
        <f>'[3]Canada Meal Exports'!GR$290</f>
        <v>112.5532</v>
      </c>
      <c r="P147" s="128">
        <f>'[3]Canada Meal Exports'!HD$290</f>
        <v>138.915584</v>
      </c>
      <c r="Q147" s="128">
        <f>'[3]Canada Meal Exports'!HP$290</f>
        <v>162.09540699999999</v>
      </c>
      <c r="R147" s="128">
        <f>'[3]Canada Meal Exports'!IB$290</f>
        <v>155.38357600000001</v>
      </c>
      <c r="S147" s="128">
        <f>'[3]Canada Meal Exports'!IN$290</f>
        <v>222.850269</v>
      </c>
      <c r="T147" s="128">
        <f>'[3]Canada Meal Exports'!IZ$290</f>
        <v>235.34784999999999</v>
      </c>
      <c r="U147" s="128">
        <f>'[3]Canada Meal Exports'!JL$290</f>
        <v>239.06740600000001</v>
      </c>
      <c r="V147" s="128">
        <f>'[3]Canada Meal Exports'!JX$290</f>
        <v>234.89281099999999</v>
      </c>
      <c r="W147" s="128">
        <f>'[3]Canada Meal Exports'!KJ$290</f>
        <v>282.07570700000002</v>
      </c>
      <c r="X147" s="128">
        <f>'[3]Canada Meal Exports'!KV$290</f>
        <v>258.43870600000002</v>
      </c>
      <c r="Y147" s="128">
        <f>'[3]Canada Meal Exports'!LH$290</f>
        <v>384.076144</v>
      </c>
      <c r="Z147" s="128">
        <f>'[3]Canada Meal Exports'!LT$290</f>
        <v>353.75457399999999</v>
      </c>
      <c r="AA147" s="128">
        <f>'[3]Canada Meal Exports'!MF$290</f>
        <v>385.68877300000003</v>
      </c>
      <c r="AB147" s="128">
        <f>'[3]Canada Meal Exports'!MR$290</f>
        <v>386.103228</v>
      </c>
      <c r="AC147" s="128">
        <f>'[3]Canada Meal Exports'!ND$290</f>
        <v>327.64871399999998</v>
      </c>
      <c r="AD147" s="128">
        <f>'[3]Canada Meal Exports'!NP$290</f>
        <v>359.662735</v>
      </c>
      <c r="AE147" s="128">
        <f>'[3]Canada Meal Exports'!OB$290</f>
        <v>450.92899999999997</v>
      </c>
      <c r="AF147" s="128">
        <f>'[3]Canada Meal Exports'!ON$290</f>
        <v>464.911</v>
      </c>
      <c r="AG147" s="124">
        <f t="shared" si="150"/>
        <v>465.64939260488723</v>
      </c>
      <c r="AH147" s="124">
        <f t="shared" si="151"/>
        <v>448.63742653876636</v>
      </c>
      <c r="AI147" s="124">
        <f t="shared" si="152"/>
        <v>447.22453683365762</v>
      </c>
      <c r="AJ147" s="124">
        <f t="shared" si="152"/>
        <v>464.69839203149343</v>
      </c>
      <c r="AK147" s="124">
        <f t="shared" si="152"/>
        <v>462.17983635368608</v>
      </c>
      <c r="AL147" s="124">
        <f t="shared" si="152"/>
        <v>457.82604000175934</v>
      </c>
      <c r="AM147" s="124">
        <f t="shared" si="152"/>
        <v>457.67791687249809</v>
      </c>
      <c r="AN147" s="124">
        <f t="shared" si="152"/>
        <v>468.01185277844326</v>
      </c>
      <c r="AO147" s="124">
        <f t="shared" si="152"/>
        <v>477.00140043606137</v>
      </c>
      <c r="AP147" s="124">
        <f t="shared" si="152"/>
        <v>486.81877830849987</v>
      </c>
      <c r="AQ147" s="124">
        <f t="shared" si="152"/>
        <v>493.17540027202659</v>
      </c>
      <c r="AR147" s="124">
        <f t="shared" si="152"/>
        <v>500.44726656185281</v>
      </c>
      <c r="AS147" s="124">
        <f t="shared" si="152"/>
        <v>516.24849221129807</v>
      </c>
      <c r="AT147" s="124">
        <f t="shared" si="152"/>
        <v>536.78095783308083</v>
      </c>
      <c r="AU147" s="124">
        <f t="shared" si="152"/>
        <v>556.7794007886871</v>
      </c>
      <c r="AV147" s="124">
        <f t="shared" si="152"/>
        <v>556.80679015093585</v>
      </c>
      <c r="AW147" s="124">
        <f t="shared" si="152"/>
        <v>556.45864499751497</v>
      </c>
      <c r="AX147" s="124">
        <f t="shared" si="152"/>
        <v>556.46618041195177</v>
      </c>
      <c r="AY147" s="124">
        <f t="shared" si="153"/>
        <v>556.54072998162394</v>
      </c>
      <c r="AZ147" s="124">
        <f t="shared" si="153"/>
        <v>556.63435451151645</v>
      </c>
      <c r="BA147" s="124">
        <f t="shared" si="153"/>
        <v>556.61034926614275</v>
      </c>
      <c r="BB147" s="124">
        <f t="shared" si="153"/>
        <v>556.58134001070857</v>
      </c>
      <c r="BC147" s="124">
        <f t="shared" si="153"/>
        <v>556.54205183375007</v>
      </c>
      <c r="BD147" s="124">
        <f t="shared" si="153"/>
        <v>556.56659083638863</v>
      </c>
      <c r="BE147" s="124">
        <f t="shared" si="153"/>
        <v>556.58176512074829</v>
      </c>
      <c r="BF147" s="124">
        <f t="shared" si="153"/>
        <v>556.58693729170125</v>
      </c>
      <c r="BG147" s="124">
        <f t="shared" si="153"/>
        <v>556.57641941354757</v>
      </c>
      <c r="BH147" s="124"/>
      <c r="BI147" s="128"/>
    </row>
    <row r="148" spans="1:67">
      <c r="A148" s="112" t="s">
        <v>104</v>
      </c>
      <c r="B148" s="128">
        <f>'[3]Canada Meal Exports'!AS$290</f>
        <v>0</v>
      </c>
      <c r="C148" s="128">
        <f>'[3]Canada Meal Exports'!BE$290</f>
        <v>0</v>
      </c>
      <c r="D148" s="128">
        <f>'[3]Canada Meal Exports'!BQ$290</f>
        <v>126.185</v>
      </c>
      <c r="E148" s="128">
        <f>'[3]Canada Meal Exports'!CC$290</f>
        <v>96.272999999999996</v>
      </c>
      <c r="F148" s="128">
        <f>'[3]Canada Meal Exports'!CO$290</f>
        <v>125.545</v>
      </c>
      <c r="G148" s="128">
        <f>'[3]Canada Meal Exports'!DA$290</f>
        <v>103.008</v>
      </c>
      <c r="H148" s="128">
        <f>'[3]Canada Meal Exports'!DM$290</f>
        <v>94.718000000000004</v>
      </c>
      <c r="I148" s="128">
        <f>'[3]Canada Meal Exports'!DY$290</f>
        <v>101.828</v>
      </c>
      <c r="J148" s="128">
        <f>'[3]Canada Meal Exports'!EK$290</f>
        <v>82.292000000000002</v>
      </c>
      <c r="K148" s="128">
        <f>'[3]Canada Meal Exports'!EW$290</f>
        <v>74.529972000000001</v>
      </c>
      <c r="L148" s="128">
        <f>'[3]Canada Meal Exports'!FI$290</f>
        <v>134.482539</v>
      </c>
      <c r="M148" s="128">
        <f>'[3]Canada Meal Exports'!FU$290</f>
        <v>100.587034</v>
      </c>
      <c r="N148" s="128">
        <f>'[3]Canada Meal Exports'!GG$290</f>
        <v>131.67151200000001</v>
      </c>
      <c r="O148" s="128">
        <f>'[3]Canada Meal Exports'!GS$290</f>
        <v>141.882959</v>
      </c>
      <c r="P148" s="128">
        <f>'[3]Canada Meal Exports'!HE$290</f>
        <v>149.278009</v>
      </c>
      <c r="Q148" s="128">
        <f>'[3]Canada Meal Exports'!HQ$290</f>
        <v>174.82309900000001</v>
      </c>
      <c r="R148" s="128">
        <f>'[3]Canada Meal Exports'!IC$290</f>
        <v>133.24027799999999</v>
      </c>
      <c r="S148" s="128">
        <f>'[3]Canada Meal Exports'!IO$290</f>
        <v>233.141932</v>
      </c>
      <c r="T148" s="128">
        <f>'[3]Canada Meal Exports'!JA$290</f>
        <v>302.83283299999999</v>
      </c>
      <c r="U148" s="128">
        <f>'[3]Canada Meal Exports'!JM$290</f>
        <v>348.59456599999999</v>
      </c>
      <c r="V148" s="128">
        <f>'[3]Canada Meal Exports'!JY$290</f>
        <v>304.601181</v>
      </c>
      <c r="W148" s="128">
        <f>'[3]Canada Meal Exports'!KK$290</f>
        <v>332.79247600000002</v>
      </c>
      <c r="X148" s="128">
        <f>'[3]Canada Meal Exports'!KW$290</f>
        <v>380.86855500000001</v>
      </c>
      <c r="Y148" s="128">
        <f>'[3]Canada Meal Exports'!LI$290</f>
        <v>358.01726300000001</v>
      </c>
      <c r="Z148" s="128">
        <f>'[3]Canada Meal Exports'!LU$290</f>
        <v>399.31265000000002</v>
      </c>
      <c r="AA148" s="128">
        <f>'[3]Canada Meal Exports'!MG$290</f>
        <v>327.12044100000003</v>
      </c>
      <c r="AB148" s="128">
        <f>'[3]Canada Meal Exports'!MS$290</f>
        <v>374.58126199999998</v>
      </c>
      <c r="AC148" s="128">
        <f>'[3]Canada Meal Exports'!NE$290</f>
        <v>499.55519500000003</v>
      </c>
      <c r="AD148" s="128">
        <f>'[3]Canada Meal Exports'!NQ$290</f>
        <v>432.23257999999998</v>
      </c>
      <c r="AE148" s="128">
        <f>'[3]Canada Meal Exports'!OC$290</f>
        <v>441.916</v>
      </c>
      <c r="AF148" s="128">
        <f>'[3]Canada Meal Exports'!OO$290</f>
        <v>485.33</v>
      </c>
      <c r="AG148" s="124">
        <f t="shared" si="150"/>
        <v>505.96590662088261</v>
      </c>
      <c r="AH148" s="124">
        <f t="shared" si="151"/>
        <v>503.7481191645183</v>
      </c>
      <c r="AI148" s="124">
        <f t="shared" si="152"/>
        <v>511.25553796862317</v>
      </c>
      <c r="AJ148" s="124">
        <f t="shared" si="152"/>
        <v>502.7697717518451</v>
      </c>
      <c r="AK148" s="124">
        <f t="shared" si="152"/>
        <v>496.85608048337332</v>
      </c>
      <c r="AL148" s="124">
        <f t="shared" si="152"/>
        <v>501.3778863304517</v>
      </c>
      <c r="AM148" s="124">
        <f t="shared" si="152"/>
        <v>504.11908319784851</v>
      </c>
      <c r="AN148" s="124">
        <f t="shared" si="152"/>
        <v>516.32847424775616</v>
      </c>
      <c r="AO148" s="124">
        <f t="shared" si="152"/>
        <v>524.24549161086281</v>
      </c>
      <c r="AP148" s="124">
        <f t="shared" si="152"/>
        <v>531.29025580893881</v>
      </c>
      <c r="AQ148" s="124">
        <f t="shared" si="152"/>
        <v>539.93655816424018</v>
      </c>
      <c r="AR148" s="124">
        <f t="shared" si="152"/>
        <v>549.48817274226417</v>
      </c>
      <c r="AS148" s="124">
        <f t="shared" si="152"/>
        <v>566.78263698975672</v>
      </c>
      <c r="AT148" s="124">
        <f t="shared" si="152"/>
        <v>588.97378458606295</v>
      </c>
      <c r="AU148" s="124">
        <f t="shared" si="152"/>
        <v>610.36018672708803</v>
      </c>
      <c r="AV148" s="124">
        <f t="shared" si="152"/>
        <v>610.21349632775025</v>
      </c>
      <c r="AW148" s="124">
        <f t="shared" si="152"/>
        <v>610.34471372414919</v>
      </c>
      <c r="AX148" s="124">
        <f t="shared" si="152"/>
        <v>610.4538879764666</v>
      </c>
      <c r="AY148" s="124">
        <f t="shared" si="153"/>
        <v>610.41529134258838</v>
      </c>
      <c r="AZ148" s="124">
        <f t="shared" si="153"/>
        <v>610.42942404001781</v>
      </c>
      <c r="BA148" s="124">
        <f t="shared" si="153"/>
        <v>610.35751521960844</v>
      </c>
      <c r="BB148" s="124">
        <f t="shared" si="153"/>
        <v>610.37136268219444</v>
      </c>
      <c r="BC148" s="124">
        <f t="shared" si="153"/>
        <v>610.40016646056608</v>
      </c>
      <c r="BD148" s="124">
        <f t="shared" si="153"/>
        <v>610.40549625217511</v>
      </c>
      <c r="BE148" s="124">
        <f t="shared" si="153"/>
        <v>610.39475194899512</v>
      </c>
      <c r="BF148" s="124">
        <f t="shared" si="153"/>
        <v>610.39279293091238</v>
      </c>
      <c r="BG148" s="124">
        <f t="shared" si="153"/>
        <v>610.38585851270784</v>
      </c>
      <c r="BH148" s="124"/>
      <c r="BI148" s="128"/>
    </row>
    <row r="149" spans="1:67">
      <c r="A149" s="112" t="s">
        <v>105</v>
      </c>
      <c r="B149" s="128">
        <f>'[3]Canada Meal Exports'!AT$290</f>
        <v>0</v>
      </c>
      <c r="C149" s="128">
        <f>'[3]Canada Meal Exports'!BF$290</f>
        <v>0</v>
      </c>
      <c r="D149" s="128">
        <f>'[3]Canada Meal Exports'!BR$290</f>
        <v>102.012</v>
      </c>
      <c r="E149" s="128">
        <f>'[3]Canada Meal Exports'!CD$290</f>
        <v>93.74</v>
      </c>
      <c r="F149" s="128">
        <f>'[3]Canada Meal Exports'!CP$290</f>
        <v>96.29</v>
      </c>
      <c r="G149" s="128">
        <f>'[3]Canada Meal Exports'!DB$290</f>
        <v>128.97900000000001</v>
      </c>
      <c r="H149" s="128">
        <f>'[3]Canada Meal Exports'!DN$290</f>
        <v>89.944000000000003</v>
      </c>
      <c r="I149" s="128">
        <f>'[3]Canada Meal Exports'!DZ$290</f>
        <v>120.217</v>
      </c>
      <c r="J149" s="128">
        <f>'[3]Canada Meal Exports'!EL$290</f>
        <v>81.498999999999995</v>
      </c>
      <c r="K149" s="128">
        <f>'[3]Canada Meal Exports'!EX$290</f>
        <v>65.891492</v>
      </c>
      <c r="L149" s="128">
        <f>'[3]Canada Meal Exports'!FJ$290</f>
        <v>123.441728</v>
      </c>
      <c r="M149" s="128">
        <f>'[3]Canada Meal Exports'!FV$290</f>
        <v>124.38672699999999</v>
      </c>
      <c r="N149" s="128">
        <f>'[3]Canada Meal Exports'!GH$290</f>
        <v>127.302511</v>
      </c>
      <c r="O149" s="128">
        <f>'[3]Canada Meal Exports'!GT$290</f>
        <v>130.94070400000001</v>
      </c>
      <c r="P149" s="128">
        <f>'[3]Canada Meal Exports'!HF$290</f>
        <v>164.96950200000001</v>
      </c>
      <c r="Q149" s="128">
        <f>'[3]Canada Meal Exports'!HR$290</f>
        <v>164.87573</v>
      </c>
      <c r="R149" s="128">
        <f>'[3]Canada Meal Exports'!ID$290</f>
        <v>121.984835</v>
      </c>
      <c r="S149" s="128">
        <f>'[3]Canada Meal Exports'!IP$290</f>
        <v>253.182974</v>
      </c>
      <c r="T149" s="128">
        <f>'[3]Canada Meal Exports'!JB$290</f>
        <v>271.35297800000001</v>
      </c>
      <c r="U149" s="128">
        <f>'[3]Canada Meal Exports'!JN$290</f>
        <v>314.373402</v>
      </c>
      <c r="V149" s="128">
        <f>'[3]Canada Meal Exports'!JZ$290</f>
        <v>312.61508500000002</v>
      </c>
      <c r="W149" s="128">
        <f>'[3]Canada Meal Exports'!KL$290</f>
        <v>278.97171500000002</v>
      </c>
      <c r="X149" s="128">
        <f>'[3]Canada Meal Exports'!KX$290</f>
        <v>308.534764</v>
      </c>
      <c r="Y149" s="128">
        <f>'[3]Canada Meal Exports'!LJ$290</f>
        <v>389.37890700000003</v>
      </c>
      <c r="Z149" s="128">
        <f>'[3]Canada Meal Exports'!LV$290</f>
        <v>348.06193200000001</v>
      </c>
      <c r="AA149" s="128">
        <f>'[3]Canada Meal Exports'!MH$290</f>
        <v>443.38272999999998</v>
      </c>
      <c r="AB149" s="128">
        <f>'[3]Canada Meal Exports'!MT$290</f>
        <v>417.85377899999997</v>
      </c>
      <c r="AC149" s="128">
        <f>'[3]Canada Meal Exports'!NF$290</f>
        <v>416.83390900000001</v>
      </c>
      <c r="AD149" s="128">
        <f>'[3]Canada Meal Exports'!NR$290</f>
        <v>331.42</v>
      </c>
      <c r="AE149" s="128">
        <f>'[3]Canada Meal Exports'!OD$290</f>
        <v>508.74599999999998</v>
      </c>
      <c r="AF149" s="128">
        <f>'[3]Canada Meal Exports'!OP$290</f>
        <v>410.85500000000002</v>
      </c>
      <c r="AG149" s="124">
        <f t="shared" si="150"/>
        <v>516.40771937421903</v>
      </c>
      <c r="AH149" s="124">
        <f t="shared" si="151"/>
        <v>470.39073936226157</v>
      </c>
      <c r="AI149" s="124">
        <f t="shared" si="152"/>
        <v>472.18457313654466</v>
      </c>
      <c r="AJ149" s="124">
        <f t="shared" si="152"/>
        <v>474.89088719226282</v>
      </c>
      <c r="AK149" s="124">
        <f t="shared" si="152"/>
        <v>482.72462469138571</v>
      </c>
      <c r="AL149" s="124">
        <f t="shared" si="152"/>
        <v>468.53835915292467</v>
      </c>
      <c r="AM149" s="124">
        <f t="shared" si="152"/>
        <v>483.31970875133476</v>
      </c>
      <c r="AN149" s="124">
        <f t="shared" si="152"/>
        <v>486.10442375160829</v>
      </c>
      <c r="AO149" s="124">
        <f t="shared" si="152"/>
        <v>496.17878185926099</v>
      </c>
      <c r="AP149" s="124">
        <f t="shared" si="152"/>
        <v>504.767731315753</v>
      </c>
      <c r="AQ149" s="124">
        <f t="shared" si="152"/>
        <v>513.17015646850643</v>
      </c>
      <c r="AR149" s="124">
        <f t="shared" si="152"/>
        <v>519.97044773044183</v>
      </c>
      <c r="AS149" s="124">
        <f t="shared" si="152"/>
        <v>538.10050713173382</v>
      </c>
      <c r="AT149" s="124">
        <f t="shared" si="152"/>
        <v>557.74730828188854</v>
      </c>
      <c r="AU149" s="124">
        <f t="shared" si="152"/>
        <v>578.94898300771285</v>
      </c>
      <c r="AV149" s="124">
        <f t="shared" si="152"/>
        <v>578.84750569853281</v>
      </c>
      <c r="AW149" s="124">
        <f t="shared" si="152"/>
        <v>578.79578071273227</v>
      </c>
      <c r="AX149" s="124">
        <f t="shared" si="152"/>
        <v>578.69756372435688</v>
      </c>
      <c r="AY149" s="124">
        <f t="shared" si="153"/>
        <v>578.89286405337828</v>
      </c>
      <c r="AZ149" s="124">
        <f t="shared" si="153"/>
        <v>578.74129467558453</v>
      </c>
      <c r="BA149" s="124">
        <f t="shared" si="153"/>
        <v>578.83653943934257</v>
      </c>
      <c r="BB149" s="124">
        <f t="shared" si="153"/>
        <v>578.79500177291686</v>
      </c>
      <c r="BC149" s="124">
        <f t="shared" si="153"/>
        <v>578.79280852107888</v>
      </c>
      <c r="BD149" s="124">
        <f t="shared" si="153"/>
        <v>578.79265273311591</v>
      </c>
      <c r="BE149" s="124">
        <f t="shared" si="153"/>
        <v>578.81170169246025</v>
      </c>
      <c r="BF149" s="124">
        <f t="shared" si="153"/>
        <v>578.7916594284078</v>
      </c>
      <c r="BG149" s="124">
        <f t="shared" si="153"/>
        <v>578.80574083178283</v>
      </c>
      <c r="BH149" s="124"/>
      <c r="BI149" s="128"/>
    </row>
    <row r="150" spans="1:67">
      <c r="A150" s="112" t="s">
        <v>106</v>
      </c>
      <c r="B150" s="128">
        <f>'[3]Canada Meal Exports'!AU$290</f>
        <v>0</v>
      </c>
      <c r="C150" s="128">
        <f>'[3]Canada Meal Exports'!BG$290</f>
        <v>0</v>
      </c>
      <c r="D150" s="128">
        <f>'[3]Canada Meal Exports'!BS$290</f>
        <v>105.40900000000001</v>
      </c>
      <c r="E150" s="128">
        <f>'[3]Canada Meal Exports'!CE$290</f>
        <v>112.828</v>
      </c>
      <c r="F150" s="128">
        <f>'[3]Canada Meal Exports'!CQ$290</f>
        <v>142.82300000000001</v>
      </c>
      <c r="G150" s="128">
        <f>'[3]Canada Meal Exports'!DC$290</f>
        <v>115.50700000000001</v>
      </c>
      <c r="H150" s="128">
        <f>'[3]Canada Meal Exports'!DO$290</f>
        <v>128.64400000000001</v>
      </c>
      <c r="I150" s="128">
        <f>'[3]Canada Meal Exports'!EA$290</f>
        <v>107.77</v>
      </c>
      <c r="J150" s="128">
        <f>'[3]Canada Meal Exports'!EM$290</f>
        <v>76.572999999999993</v>
      </c>
      <c r="K150" s="128">
        <f>'[3]Canada Meal Exports'!EY$290</f>
        <v>60.087989</v>
      </c>
      <c r="L150" s="128">
        <f>'[3]Canada Meal Exports'!FK$290</f>
        <v>145.44227000000001</v>
      </c>
      <c r="M150" s="128">
        <f>'[3]Canada Meal Exports'!FW$290</f>
        <v>111.349543</v>
      </c>
      <c r="N150" s="128">
        <f>'[3]Canada Meal Exports'!GI$290</f>
        <v>121.941029</v>
      </c>
      <c r="O150" s="128">
        <f>'[3]Canada Meal Exports'!GU$290</f>
        <v>139.08730499999999</v>
      </c>
      <c r="P150" s="128">
        <f>'[3]Canada Meal Exports'!HG$290</f>
        <v>150.17472100000001</v>
      </c>
      <c r="Q150" s="128">
        <f>'[3]Canada Meal Exports'!HS$290</f>
        <v>146.003883</v>
      </c>
      <c r="R150" s="128">
        <f>'[3]Canada Meal Exports'!IE$290</f>
        <v>134.50618399999999</v>
      </c>
      <c r="S150" s="128">
        <f>'[3]Canada Meal Exports'!IQ$290</f>
        <v>303.56742700000001</v>
      </c>
      <c r="T150" s="128">
        <f>'[3]Canada Meal Exports'!JC$290</f>
        <v>275.14895300000001</v>
      </c>
      <c r="U150" s="128">
        <f>'[3]Canada Meal Exports'!JO$290</f>
        <v>293.72838200000001</v>
      </c>
      <c r="V150" s="128">
        <f>'[3]Canada Meal Exports'!KA$290</f>
        <v>292.73257699999999</v>
      </c>
      <c r="W150" s="128">
        <f>'[3]Canada Meal Exports'!KM$290</f>
        <v>278.25643300000002</v>
      </c>
      <c r="X150" s="128">
        <f>'[3]Canada Meal Exports'!KY$290</f>
        <v>375.02089100000001</v>
      </c>
      <c r="Y150" s="128">
        <f>'[3]Canada Meal Exports'!LK$290</f>
        <v>396.58390000000003</v>
      </c>
      <c r="Z150" s="128">
        <f>'[3]Canada Meal Exports'!LW$290</f>
        <v>410.08250800000002</v>
      </c>
      <c r="AA150" s="128">
        <f>'[3]Canada Meal Exports'!MI$290</f>
        <v>437.83600000000001</v>
      </c>
      <c r="AB150" s="128">
        <f>'[3]Canada Meal Exports'!MU$290</f>
        <v>430.21520400000003</v>
      </c>
      <c r="AC150" s="128">
        <f>'[3]Canada Meal Exports'!NG$290</f>
        <v>471.581951</v>
      </c>
      <c r="AD150" s="128">
        <f>'[3]Canada Meal Exports'!NS$290</f>
        <v>414.26900000000001</v>
      </c>
      <c r="AE150" s="128">
        <f>'[3]Canada Meal Exports'!OE$290</f>
        <v>447.34100000000001</v>
      </c>
      <c r="AF150" s="128">
        <f>'[3]Canada Meal Exports'!OQ$290</f>
        <v>494.40358500000002</v>
      </c>
      <c r="AG150" s="124">
        <f t="shared" si="150"/>
        <v>536.64404398020338</v>
      </c>
      <c r="AH150" s="124">
        <f t="shared" si="151"/>
        <v>509.20498602662713</v>
      </c>
      <c r="AI150" s="124">
        <f t="shared" si="152"/>
        <v>511.09122243985752</v>
      </c>
      <c r="AJ150" s="124">
        <f t="shared" si="152"/>
        <v>509.70272141548969</v>
      </c>
      <c r="AK150" s="124">
        <f t="shared" si="152"/>
        <v>507.09862851837113</v>
      </c>
      <c r="AL150" s="124">
        <f t="shared" si="152"/>
        <v>511.7642993382284</v>
      </c>
      <c r="AM150" s="124">
        <f t="shared" si="152"/>
        <v>514.74832047610982</v>
      </c>
      <c r="AN150" s="124">
        <f t="shared" si="152"/>
        <v>523.07078124026384</v>
      </c>
      <c r="AO150" s="124">
        <f t="shared" si="152"/>
        <v>532.16774837251182</v>
      </c>
      <c r="AP150" s="124">
        <f t="shared" si="152"/>
        <v>540.75809951743088</v>
      </c>
      <c r="AQ150" s="124">
        <f t="shared" si="152"/>
        <v>549.68728161856177</v>
      </c>
      <c r="AR150" s="124">
        <f t="shared" si="152"/>
        <v>559.11364698310081</v>
      </c>
      <c r="AS150" s="124">
        <f t="shared" si="152"/>
        <v>576.42698343205689</v>
      </c>
      <c r="AT150" s="124">
        <f t="shared" si="152"/>
        <v>598.60273818656128</v>
      </c>
      <c r="AU150" s="124">
        <f t="shared" si="152"/>
        <v>620.80631252301089</v>
      </c>
      <c r="AV150" s="124">
        <f t="shared" si="152"/>
        <v>620.78873620609045</v>
      </c>
      <c r="AW150" s="124">
        <f t="shared" si="152"/>
        <v>620.83843478482572</v>
      </c>
      <c r="AX150" s="124">
        <f t="shared" si="152"/>
        <v>620.86941643265993</v>
      </c>
      <c r="AY150" s="124">
        <f t="shared" si="153"/>
        <v>620.79539958913335</v>
      </c>
      <c r="AZ150" s="124">
        <f t="shared" si="153"/>
        <v>620.81552422826019</v>
      </c>
      <c r="BA150" s="124">
        <f t="shared" si="153"/>
        <v>620.81965990714411</v>
      </c>
      <c r="BB150" s="124">
        <f t="shared" si="153"/>
        <v>620.82150224819384</v>
      </c>
      <c r="BC150" s="124">
        <f t="shared" si="153"/>
        <v>620.82768698840459</v>
      </c>
      <c r="BD150" s="124">
        <f t="shared" si="153"/>
        <v>620.82430048107824</v>
      </c>
      <c r="BE150" s="124">
        <f t="shared" si="153"/>
        <v>620.81595459222717</v>
      </c>
      <c r="BF150" s="124">
        <f t="shared" si="153"/>
        <v>620.82173477061622</v>
      </c>
      <c r="BG150" s="124">
        <f t="shared" si="153"/>
        <v>620.82182084340957</v>
      </c>
      <c r="BH150" s="124"/>
      <c r="BI150" s="128"/>
    </row>
    <row r="151" spans="1:67">
      <c r="A151" s="112" t="s">
        <v>107</v>
      </c>
      <c r="B151" s="128">
        <f>'[3]Canada Meal Exports'!AV$290</f>
        <v>0</v>
      </c>
      <c r="C151" s="128">
        <f>'[3]Canada Meal Exports'!BH$290</f>
        <v>94.683999999999997</v>
      </c>
      <c r="D151" s="128">
        <f>'[3]Canada Meal Exports'!BT$290</f>
        <v>82.65</v>
      </c>
      <c r="E151" s="128">
        <f>'[3]Canada Meal Exports'!CF$290</f>
        <v>78.680999999999997</v>
      </c>
      <c r="F151" s="128">
        <f>'[3]Canada Meal Exports'!CR$290</f>
        <v>109.873</v>
      </c>
      <c r="G151" s="128">
        <f>'[3]Canada Meal Exports'!DD$290</f>
        <v>126.46899999999999</v>
      </c>
      <c r="H151" s="128">
        <f>'[3]Canada Meal Exports'!DP$290</f>
        <v>107.80500000000001</v>
      </c>
      <c r="I151" s="128">
        <f>'[3]Canada Meal Exports'!EB$290</f>
        <v>115.935</v>
      </c>
      <c r="J151" s="128">
        <f>'[3]Canada Meal Exports'!EN$290</f>
        <v>57.189433000000001</v>
      </c>
      <c r="K151" s="128">
        <f>'[3]Canada Meal Exports'!EZ$290</f>
        <v>48.291623000000001</v>
      </c>
      <c r="L151" s="128">
        <f>'[3]Canada Meal Exports'!FL$290</f>
        <v>128.22437099999999</v>
      </c>
      <c r="M151" s="128">
        <f>'[3]Canada Meal Exports'!FX$290</f>
        <v>105.048064</v>
      </c>
      <c r="N151" s="128">
        <f>'[3]Canada Meal Exports'!GJ$290</f>
        <v>123.753218</v>
      </c>
      <c r="O151" s="128">
        <f>'[3]Canada Meal Exports'!GV$290</f>
        <v>127.321066</v>
      </c>
      <c r="P151" s="128">
        <f>'[3]Canada Meal Exports'!HH$290</f>
        <v>159.183379</v>
      </c>
      <c r="Q151" s="128">
        <f>'[3]Canada Meal Exports'!HT$290</f>
        <v>177.45182800000001</v>
      </c>
      <c r="R151" s="128">
        <f>'[3]Canada Meal Exports'!IF$290</f>
        <v>139.73233400000001</v>
      </c>
      <c r="S151" s="128">
        <f>'[3]Canada Meal Exports'!IR$290</f>
        <v>192.305194</v>
      </c>
      <c r="T151" s="128">
        <f>'[3]Canada Meal Exports'!JD$290</f>
        <v>321.71715799999998</v>
      </c>
      <c r="U151" s="128">
        <f>'[3]Canada Meal Exports'!JP$290</f>
        <v>327.23771199999999</v>
      </c>
      <c r="V151" s="128">
        <f>'[3]Canada Meal Exports'!KB$290</f>
        <v>299.48211500000002</v>
      </c>
      <c r="W151" s="128">
        <f>'[3]Canada Meal Exports'!KN$290</f>
        <v>307.49928599999998</v>
      </c>
      <c r="X151" s="128">
        <f>'[3]Canada Meal Exports'!KZ$290</f>
        <v>318.83102200000002</v>
      </c>
      <c r="Y151" s="128">
        <f>'[3]Canada Meal Exports'!LL$290</f>
        <v>409.92012299999999</v>
      </c>
      <c r="Z151" s="128">
        <f>'[3]Canada Meal Exports'!LX$290</f>
        <v>405.09235000000001</v>
      </c>
      <c r="AA151" s="128">
        <f>'[3]Canada Meal Exports'!MJ$290</f>
        <v>390.27653600000002</v>
      </c>
      <c r="AB151" s="128">
        <f>'[3]Canada Meal Exports'!MV$290</f>
        <v>405.05945600000001</v>
      </c>
      <c r="AC151" s="128">
        <f>'[3]Canada Meal Exports'!NH$290</f>
        <v>442.510603</v>
      </c>
      <c r="AD151" s="128">
        <f>'[3]Canada Meal Exports'!NT$290</f>
        <v>323.685</v>
      </c>
      <c r="AE151" s="128">
        <f>'[3]Canada Meal Exports'!OF$290</f>
        <v>501.05</v>
      </c>
      <c r="AF151" s="128">
        <f>'[3]Canada Meal Exports'!OR$290</f>
        <v>406.46980400000001</v>
      </c>
      <c r="AG151" s="124">
        <f t="shared" si="150"/>
        <v>502.83955485142127</v>
      </c>
      <c r="AH151" s="124">
        <f t="shared" si="151"/>
        <v>468.82695095445371</v>
      </c>
      <c r="AI151" s="124">
        <f t="shared" si="152"/>
        <v>470.51836268196439</v>
      </c>
      <c r="AJ151" s="124">
        <f t="shared" si="152"/>
        <v>467.4744902230662</v>
      </c>
      <c r="AK151" s="124">
        <f t="shared" si="152"/>
        <v>476.86366803240912</v>
      </c>
      <c r="AL151" s="124">
        <f t="shared" si="152"/>
        <v>462.82337743137123</v>
      </c>
      <c r="AM151" s="124">
        <f t="shared" si="152"/>
        <v>477.30460534866285</v>
      </c>
      <c r="AN151" s="124">
        <f t="shared" si="152"/>
        <v>481.54401429590473</v>
      </c>
      <c r="AO151" s="124">
        <f t="shared" si="152"/>
        <v>490.62177160780703</v>
      </c>
      <c r="AP151" s="124">
        <f t="shared" si="152"/>
        <v>498.53754568295767</v>
      </c>
      <c r="AQ151" s="124">
        <f t="shared" si="152"/>
        <v>507.28685300137539</v>
      </c>
      <c r="AR151" s="124">
        <f t="shared" si="152"/>
        <v>513.98434113401788</v>
      </c>
      <c r="AS151" s="124">
        <f t="shared" si="152"/>
        <v>531.98053781961994</v>
      </c>
      <c r="AT151" s="124">
        <f t="shared" si="152"/>
        <v>551.50255897127624</v>
      </c>
      <c r="AU151" s="124">
        <f t="shared" si="152"/>
        <v>572.2468599588567</v>
      </c>
      <c r="AV151" s="124">
        <f t="shared" si="152"/>
        <v>572.15205200203241</v>
      </c>
      <c r="AW151" s="124">
        <f t="shared" si="152"/>
        <v>572.18345209758843</v>
      </c>
      <c r="AX151" s="124">
        <f t="shared" si="152"/>
        <v>572.07345601194106</v>
      </c>
      <c r="AY151" s="124">
        <f t="shared" si="153"/>
        <v>572.27615258235369</v>
      </c>
      <c r="AZ151" s="124">
        <f t="shared" si="153"/>
        <v>572.1182346271039</v>
      </c>
      <c r="BA151" s="124">
        <f t="shared" si="153"/>
        <v>572.18639453055437</v>
      </c>
      <c r="BB151" s="124">
        <f t="shared" si="153"/>
        <v>572.16066946420392</v>
      </c>
      <c r="BC151" s="124">
        <f t="shared" si="153"/>
        <v>572.16753796990827</v>
      </c>
      <c r="BD151" s="124">
        <f t="shared" si="153"/>
        <v>572.16298144323139</v>
      </c>
      <c r="BE151" s="124">
        <f t="shared" si="153"/>
        <v>572.18179783482492</v>
      </c>
      <c r="BF151" s="124">
        <f t="shared" si="153"/>
        <v>572.15916360700032</v>
      </c>
      <c r="BG151" s="124">
        <f t="shared" si="153"/>
        <v>572.17187624854444</v>
      </c>
      <c r="BH151" s="124"/>
      <c r="BJ151" s="128">
        <f t="shared" ref="BJ151:BO151" si="154">SUM(Z146:Z151)</f>
        <v>2235.5534630000002</v>
      </c>
      <c r="BK151" s="128">
        <f t="shared" si="154"/>
        <v>2351.0927959999999</v>
      </c>
      <c r="BL151" s="128">
        <f t="shared" si="154"/>
        <v>2430.1236470000003</v>
      </c>
      <c r="BM151" s="128">
        <f t="shared" si="154"/>
        <v>2599.1956970000001</v>
      </c>
      <c r="BN151" s="128">
        <f t="shared" si="154"/>
        <v>2224.5906140000002</v>
      </c>
      <c r="BO151" s="128">
        <f t="shared" si="154"/>
        <v>2727.4690000000001</v>
      </c>
    </row>
    <row r="152" spans="1:67">
      <c r="A152" s="112" t="s">
        <v>108</v>
      </c>
      <c r="B152" s="128">
        <f>'[3]Canada Meal Exports'!AW$290</f>
        <v>0</v>
      </c>
      <c r="C152" s="128">
        <f>'[3]Canada Meal Exports'!BI$290</f>
        <v>89.341999999999999</v>
      </c>
      <c r="D152" s="128">
        <f>'[3]Canada Meal Exports'!BU$290</f>
        <v>104.175</v>
      </c>
      <c r="E152" s="128">
        <f>'[3]Canada Meal Exports'!CG$290</f>
        <v>65.436999999999998</v>
      </c>
      <c r="F152" s="128">
        <f>'[3]Canada Meal Exports'!CS$290</f>
        <v>113.006</v>
      </c>
      <c r="G152" s="128">
        <f>'[3]Canada Meal Exports'!DE$290</f>
        <v>110.9</v>
      </c>
      <c r="H152" s="128">
        <f>'[3]Canada Meal Exports'!DQ$290</f>
        <v>88.686999999999998</v>
      </c>
      <c r="I152" s="128">
        <f>'[3]Canada Meal Exports'!EC$290</f>
        <v>98.438000000000002</v>
      </c>
      <c r="J152" s="128">
        <f>'[3]Canada Meal Exports'!EO$290</f>
        <v>60.423743000000002</v>
      </c>
      <c r="K152" s="128">
        <f>'[3]Canada Meal Exports'!FA$290</f>
        <v>52.12162</v>
      </c>
      <c r="L152" s="128">
        <f>'[3]Canada Meal Exports'!FM$290</f>
        <v>108.946529</v>
      </c>
      <c r="M152" s="128">
        <f>'[3]Canada Meal Exports'!FY$290</f>
        <v>115.892837</v>
      </c>
      <c r="N152" s="128">
        <f>'[3]Canada Meal Exports'!GK$290</f>
        <v>126.57492999999999</v>
      </c>
      <c r="O152" s="128">
        <f>'[3]Canada Meal Exports'!GW$290</f>
        <v>101.21021</v>
      </c>
      <c r="P152" s="128">
        <f>'[3]Canada Meal Exports'!HI$290</f>
        <v>151.35332099999999</v>
      </c>
      <c r="Q152" s="128">
        <f>'[3]Canada Meal Exports'!HU$290</f>
        <v>150.038262</v>
      </c>
      <c r="R152" s="128">
        <f>'[3]Canada Meal Exports'!IG$290</f>
        <v>182.28422699999999</v>
      </c>
      <c r="S152" s="128">
        <f>'[3]Canada Meal Exports'!IS$290</f>
        <v>279.80459999999999</v>
      </c>
      <c r="T152" s="128">
        <f>'[3]Canada Meal Exports'!JE$290</f>
        <v>256.50003199999998</v>
      </c>
      <c r="U152" s="128">
        <f>'[3]Canada Meal Exports'!JQ$290</f>
        <v>262.00623899999999</v>
      </c>
      <c r="V152" s="128">
        <f>'[3]Canada Meal Exports'!KC$290</f>
        <v>253.61268899999999</v>
      </c>
      <c r="W152" s="128">
        <f>'[3]Canada Meal Exports'!KO$290</f>
        <v>285.738606</v>
      </c>
      <c r="X152" s="128">
        <f>'[3]Canada Meal Exports'!LA$290</f>
        <v>325.79785700000002</v>
      </c>
      <c r="Y152" s="128">
        <f>'[3]Canada Meal Exports'!LM$290</f>
        <v>353.300566</v>
      </c>
      <c r="Z152" s="128">
        <f>'[3]Canada Meal Exports'!LY$290</f>
        <v>304.06074699999999</v>
      </c>
      <c r="AA152" s="128">
        <f>'[3]Canada Meal Exports'!MK$290</f>
        <v>283.04009200000002</v>
      </c>
      <c r="AB152" s="128">
        <f>'[3]Canada Meal Exports'!MW$290</f>
        <v>339.69376699999998</v>
      </c>
      <c r="AC152" s="128">
        <f>'[3]Canada Meal Exports'!NI$290</f>
        <v>404.68217600000003</v>
      </c>
      <c r="AD152" s="128">
        <f>'[3]Canada Meal Exports'!NU$290</f>
        <v>355.74599999999998</v>
      </c>
      <c r="AE152" s="128">
        <f>'[3]Canada Meal Exports'!OG$290</f>
        <v>391.709</v>
      </c>
      <c r="AF152" s="128">
        <f>'[3]Canada Meal Exports'!OS$290</f>
        <v>513.49281099999996</v>
      </c>
      <c r="AG152" s="124">
        <f t="shared" si="150"/>
        <v>432.69820855648675</v>
      </c>
      <c r="AH152" s="124">
        <f t="shared" si="151"/>
        <v>452.26149209230601</v>
      </c>
      <c r="AI152" s="124">
        <f t="shared" si="152"/>
        <v>453.60763419583941</v>
      </c>
      <c r="AJ152" s="124">
        <f t="shared" si="152"/>
        <v>455.38612065462405</v>
      </c>
      <c r="AK152" s="124">
        <f t="shared" si="152"/>
        <v>455.36445393903205</v>
      </c>
      <c r="AL152" s="124">
        <f t="shared" si="152"/>
        <v>461.08830694598515</v>
      </c>
      <c r="AM152" s="124">
        <f t="shared" si="152"/>
        <v>449.86358188765763</v>
      </c>
      <c r="AN152" s="124">
        <f t="shared" si="152"/>
        <v>467.42529551944142</v>
      </c>
      <c r="AO152" s="124">
        <f t="shared" si="152"/>
        <v>474.02293700482056</v>
      </c>
      <c r="AP152" s="124">
        <f t="shared" si="152"/>
        <v>482.33780067616982</v>
      </c>
      <c r="AQ152" s="124">
        <f t="shared" si="152"/>
        <v>490.00480708359612</v>
      </c>
      <c r="AR152" s="124">
        <f t="shared" si="152"/>
        <v>497.7613843930514</v>
      </c>
      <c r="AS152" s="124">
        <f t="shared" si="152"/>
        <v>512.12512480386522</v>
      </c>
      <c r="AT152" s="124">
        <f t="shared" si="152"/>
        <v>533.70418087115695</v>
      </c>
      <c r="AU152" s="124">
        <f t="shared" si="152"/>
        <v>552.85416005564377</v>
      </c>
      <c r="AV152" s="124">
        <f t="shared" si="152"/>
        <v>552.95237314897577</v>
      </c>
      <c r="AW152" s="124">
        <f t="shared" si="152"/>
        <v>552.82893436492202</v>
      </c>
      <c r="AX152" s="124">
        <f t="shared" si="152"/>
        <v>552.78034464705968</v>
      </c>
      <c r="AY152" s="124">
        <f t="shared" si="153"/>
        <v>552.73732591859698</v>
      </c>
      <c r="AZ152" s="124">
        <f t="shared" si="153"/>
        <v>552.97381155724634</v>
      </c>
      <c r="BA152" s="124">
        <f t="shared" si="153"/>
        <v>552.83062762703969</v>
      </c>
      <c r="BB152" s="124">
        <f t="shared" si="153"/>
        <v>552.85455792736025</v>
      </c>
      <c r="BC152" s="124">
        <f t="shared" si="153"/>
        <v>552.83020882297296</v>
      </c>
      <c r="BD152" s="124">
        <f t="shared" si="153"/>
        <v>552.83533353546056</v>
      </c>
      <c r="BE152" s="124">
        <f t="shared" si="153"/>
        <v>552.84530637064324</v>
      </c>
      <c r="BF152" s="124">
        <f t="shared" si="153"/>
        <v>552.86490789401591</v>
      </c>
      <c r="BG152" s="124">
        <f t="shared" si="153"/>
        <v>552.83920685669534</v>
      </c>
      <c r="BH152" s="124"/>
      <c r="BO152" s="176">
        <f>BO151/BN151-1</f>
        <v>0.22605435033090537</v>
      </c>
    </row>
    <row r="153" spans="1:67">
      <c r="A153" s="112" t="s">
        <v>109</v>
      </c>
      <c r="B153" s="128">
        <f>'[3]Canada Meal Exports'!AX$290</f>
        <v>0</v>
      </c>
      <c r="C153" s="128">
        <f>'[3]Canada Meal Exports'!BJ$290</f>
        <v>78.888999999999996</v>
      </c>
      <c r="D153" s="128">
        <f>'[3]Canada Meal Exports'!BV$290</f>
        <v>98.361999999999995</v>
      </c>
      <c r="E153" s="128">
        <f>'[3]Canada Meal Exports'!CH$290</f>
        <v>88.323999999999998</v>
      </c>
      <c r="F153" s="128">
        <f>'[3]Canada Meal Exports'!CT$290</f>
        <v>139.37100000000001</v>
      </c>
      <c r="G153" s="128">
        <f>'[3]Canada Meal Exports'!DF$290</f>
        <v>115.48399999999999</v>
      </c>
      <c r="H153" s="128">
        <f>'[3]Canada Meal Exports'!DR$290</f>
        <v>98.44</v>
      </c>
      <c r="I153" s="128">
        <f>'[3]Canada Meal Exports'!ED$290</f>
        <v>101.456</v>
      </c>
      <c r="J153" s="128">
        <f>'[3]Canada Meal Exports'!EP$290</f>
        <v>47.408093999999998</v>
      </c>
      <c r="K153" s="128">
        <f>'[3]Canada Meal Exports'!FB$290</f>
        <v>70.764381</v>
      </c>
      <c r="L153" s="128">
        <f>'[3]Canada Meal Exports'!FN$290</f>
        <v>147.38658100000001</v>
      </c>
      <c r="M153" s="128">
        <f>'[3]Canada Meal Exports'!FZ$290</f>
        <v>132.38163499999999</v>
      </c>
      <c r="N153" s="128">
        <f>'[3]Canada Meal Exports'!GL$290</f>
        <v>123.80766</v>
      </c>
      <c r="O153" s="128">
        <f>'[3]Canada Meal Exports'!GX$290</f>
        <v>107.546223</v>
      </c>
      <c r="P153" s="128">
        <f>'[3]Canada Meal Exports'!HJ$290</f>
        <v>175.60492199999999</v>
      </c>
      <c r="Q153" s="128">
        <f>'[3]Canada Meal Exports'!HV$290</f>
        <v>167.853588</v>
      </c>
      <c r="R153" s="128">
        <f>'[3]Canada Meal Exports'!IH$290</f>
        <v>172.34674999999999</v>
      </c>
      <c r="S153" s="128">
        <f>'[3]Canada Meal Exports'!IT$290</f>
        <v>215.12983600000001</v>
      </c>
      <c r="T153" s="128">
        <f>'[3]Canada Meal Exports'!JF$290</f>
        <v>316.21353900000003</v>
      </c>
      <c r="U153" s="128">
        <f>'[3]Canada Meal Exports'!JR$290</f>
        <v>311.48735699999997</v>
      </c>
      <c r="V153" s="128">
        <f>'[3]Canada Meal Exports'!KD$290</f>
        <v>319.12508200000002</v>
      </c>
      <c r="W153" s="128">
        <f>'[3]Canada Meal Exports'!KP$290</f>
        <v>320.08529299999998</v>
      </c>
      <c r="X153" s="128">
        <f>'[3]Canada Meal Exports'!LB$290</f>
        <v>363.92114199999997</v>
      </c>
      <c r="Y153" s="128">
        <f>'[3]Canada Meal Exports'!LN$290</f>
        <v>453.27808900000002</v>
      </c>
      <c r="Z153" s="128">
        <f>'[3]Canada Meal Exports'!LZ$290</f>
        <v>409.74049500000001</v>
      </c>
      <c r="AA153" s="128">
        <f>'[3]Canada Meal Exports'!ML$290</f>
        <v>403.77361200000001</v>
      </c>
      <c r="AB153" s="128">
        <f>'[3]Canada Meal Exports'!MX$290</f>
        <v>424.00466299999999</v>
      </c>
      <c r="AC153" s="128">
        <f>'[3]Canada Meal Exports'!NJ$290</f>
        <v>549.45785000000001</v>
      </c>
      <c r="AD153" s="128">
        <f>'[3]Canada Meal Exports'!NV$290</f>
        <v>461.00200000000001</v>
      </c>
      <c r="AE153" s="128">
        <f>'[3]Canada Meal Exports'!OH$290</f>
        <v>499.44099999999997</v>
      </c>
      <c r="AF153" s="128">
        <f>'[3]Canada Meal Exports'!OT$290</f>
        <v>485.66311400000001</v>
      </c>
      <c r="AG153" s="124">
        <f t="shared" si="150"/>
        <v>569.9059535147552</v>
      </c>
      <c r="AH153" s="124">
        <f t="shared" si="151"/>
        <v>545.68630889850419</v>
      </c>
      <c r="AI153" s="124">
        <f t="shared" si="152"/>
        <v>554.59233800927893</v>
      </c>
      <c r="AJ153" s="124">
        <f t="shared" si="152"/>
        <v>543.62169832089512</v>
      </c>
      <c r="AK153" s="124">
        <f t="shared" si="152"/>
        <v>538.88079249718771</v>
      </c>
      <c r="AL153" s="124">
        <f t="shared" si="152"/>
        <v>539.42481748999978</v>
      </c>
      <c r="AM153" s="124">
        <f t="shared" si="152"/>
        <v>550.53741824812425</v>
      </c>
      <c r="AN153" s="124">
        <f t="shared" si="152"/>
        <v>558.64400472256023</v>
      </c>
      <c r="AO153" s="124">
        <f t="shared" si="152"/>
        <v>568.1368884511428</v>
      </c>
      <c r="AP153" s="124">
        <f t="shared" si="152"/>
        <v>575.46677930226167</v>
      </c>
      <c r="AQ153" s="124">
        <f t="shared" si="152"/>
        <v>585.09822988821543</v>
      </c>
      <c r="AR153" s="124">
        <f t="shared" si="152"/>
        <v>595.29348296950104</v>
      </c>
      <c r="AS153" s="124">
        <f t="shared" si="152"/>
        <v>614.87471946599931</v>
      </c>
      <c r="AT153" s="124">
        <f t="shared" si="152"/>
        <v>637.96117544269987</v>
      </c>
      <c r="AU153" s="124">
        <f t="shared" si="152"/>
        <v>661.4820160945286</v>
      </c>
      <c r="AV153" s="124">
        <f t="shared" si="152"/>
        <v>661.25151364146757</v>
      </c>
      <c r="AW153" s="124">
        <f t="shared" si="152"/>
        <v>661.46465242829345</v>
      </c>
      <c r="AX153" s="124">
        <f t="shared" si="152"/>
        <v>661.5809345245716</v>
      </c>
      <c r="AY153" s="124">
        <f t="shared" si="153"/>
        <v>661.58360699301966</v>
      </c>
      <c r="AZ153" s="124">
        <f t="shared" si="153"/>
        <v>661.47286460204111</v>
      </c>
      <c r="BA153" s="124">
        <f t="shared" si="153"/>
        <v>661.47254473637611</v>
      </c>
      <c r="BB153" s="124">
        <f t="shared" si="153"/>
        <v>661.47071443787866</v>
      </c>
      <c r="BC153" s="124">
        <f t="shared" si="153"/>
        <v>661.51492065686045</v>
      </c>
      <c r="BD153" s="124">
        <f t="shared" si="153"/>
        <v>661.51613305877743</v>
      </c>
      <c r="BE153" s="124">
        <f t="shared" si="153"/>
        <v>661.50293028523515</v>
      </c>
      <c r="BF153" s="124">
        <f t="shared" si="153"/>
        <v>661.4894354983868</v>
      </c>
      <c r="BG153" s="124">
        <f t="shared" si="153"/>
        <v>661.49544863502558</v>
      </c>
      <c r="BH153" s="124"/>
      <c r="BO153" s="176">
        <f>BO151/AVERAGE(BJ151:BN151)-1</f>
        <v>0.15174868055778257</v>
      </c>
    </row>
    <row r="154" spans="1:67">
      <c r="A154" s="112" t="s">
        <v>110</v>
      </c>
      <c r="B154" s="128">
        <f>'[3]Canada Meal Exports'!AY$290</f>
        <v>0</v>
      </c>
      <c r="C154" s="128">
        <f>'[3]Canada Meal Exports'!BK$290</f>
        <v>111.32</v>
      </c>
      <c r="D154" s="128">
        <f>'[3]Canada Meal Exports'!BW$290</f>
        <v>108.914</v>
      </c>
      <c r="E154" s="128">
        <f>'[3]Canada Meal Exports'!CI$290</f>
        <v>97.549000000000007</v>
      </c>
      <c r="F154" s="128">
        <f>'[3]Canada Meal Exports'!CU$290</f>
        <v>197.256</v>
      </c>
      <c r="G154" s="128">
        <f>'[3]Canada Meal Exports'!DG$290</f>
        <v>91.284999999999997</v>
      </c>
      <c r="H154" s="128">
        <f>'[3]Canada Meal Exports'!DS$290</f>
        <v>79.338999999999999</v>
      </c>
      <c r="I154" s="128">
        <f>'[3]Canada Meal Exports'!EE$290</f>
        <v>83.224000000000004</v>
      </c>
      <c r="J154" s="128">
        <f>'[3]Canada Meal Exports'!EQ$290</f>
        <v>49.517536999999997</v>
      </c>
      <c r="K154" s="128">
        <f>'[3]Canada Meal Exports'!FC$290</f>
        <v>72.933318</v>
      </c>
      <c r="L154" s="128">
        <f>'[3]Canada Meal Exports'!FO$290</f>
        <v>148.14425600000001</v>
      </c>
      <c r="M154" s="128">
        <f>'[3]Canada Meal Exports'!GA$290</f>
        <v>101.11281099999999</v>
      </c>
      <c r="N154" s="128">
        <f>'[3]Canada Meal Exports'!GM$290</f>
        <v>128.99672899999999</v>
      </c>
      <c r="O154" s="128">
        <f>'[3]Canada Meal Exports'!GY$290</f>
        <v>130.18536900000001</v>
      </c>
      <c r="P154" s="128">
        <f>'[3]Canada Meal Exports'!HK$290</f>
        <v>159.46895699999999</v>
      </c>
      <c r="Q154" s="128">
        <f>'[3]Canada Meal Exports'!HW$290</f>
        <v>169.23209</v>
      </c>
      <c r="R154" s="128">
        <f>'[3]Canada Meal Exports'!II$290</f>
        <v>203.20162300000001</v>
      </c>
      <c r="S154" s="128">
        <f>'[3]Canada Meal Exports'!IU$290</f>
        <v>317.90856100000002</v>
      </c>
      <c r="T154" s="128">
        <f>'[3]Canada Meal Exports'!JG$290</f>
        <v>303.40193799999997</v>
      </c>
      <c r="U154" s="128">
        <f>'[3]Canada Meal Exports'!JS$290</f>
        <v>306.12723699999998</v>
      </c>
      <c r="V154" s="128">
        <f>'[3]Canada Meal Exports'!KE$290</f>
        <v>311.32697000000002</v>
      </c>
      <c r="W154" s="128">
        <f>'[3]Canada Meal Exports'!KQ$290</f>
        <v>302.77833199999998</v>
      </c>
      <c r="X154" s="128">
        <f>'[3]Canada Meal Exports'!LC$290</f>
        <v>356.743202</v>
      </c>
      <c r="Y154" s="128">
        <f>'[3]Canada Meal Exports'!LO$290</f>
        <v>403.45529800000003</v>
      </c>
      <c r="Z154" s="128">
        <f>'[3]Canada Meal Exports'!MA$290</f>
        <v>449.37487099999998</v>
      </c>
      <c r="AA154" s="128">
        <f>'[3]Canada Meal Exports'!MM$290</f>
        <v>393.58796000000001</v>
      </c>
      <c r="AB154" s="128">
        <f>'[3]Canada Meal Exports'!MY$290</f>
        <v>463.44231300000001</v>
      </c>
      <c r="AC154" s="128">
        <f>'[3]Canada Meal Exports'!NK$290</f>
        <v>446.54174599999999</v>
      </c>
      <c r="AD154" s="128">
        <f>'[3]Canada Meal Exports'!NW$290</f>
        <v>419.15699999999998</v>
      </c>
      <c r="AE154" s="128">
        <f>'[3]Canada Meal Exports'!OI$290</f>
        <v>467.45299999999997</v>
      </c>
      <c r="AF154" s="128">
        <f>'[3]Canada Meal Exports'!OU$290</f>
        <v>500.25009599999998</v>
      </c>
      <c r="AG154" s="124">
        <f t="shared" si="150"/>
        <v>533.94743468441891</v>
      </c>
      <c r="AH154" s="124">
        <f t="shared" si="151"/>
        <v>518.0082081867123</v>
      </c>
      <c r="AI154" s="124">
        <f t="shared" si="152"/>
        <v>511.76346340199723</v>
      </c>
      <c r="AJ154" s="124">
        <f t="shared" si="152"/>
        <v>517.54459700019459</v>
      </c>
      <c r="AK154" s="124">
        <f t="shared" si="152"/>
        <v>513.74255277644488</v>
      </c>
      <c r="AL154" s="124">
        <f t="shared" si="152"/>
        <v>515.85419099293165</v>
      </c>
      <c r="AM154" s="124">
        <f t="shared" si="152"/>
        <v>519.00125120995369</v>
      </c>
      <c r="AN154" s="124">
        <f t="shared" si="152"/>
        <v>528.82736601439501</v>
      </c>
      <c r="AO154" s="124">
        <f t="shared" si="152"/>
        <v>537.06376153781707</v>
      </c>
      <c r="AP154" s="124">
        <f t="shared" si="152"/>
        <v>546.78123467229409</v>
      </c>
      <c r="AQ154" s="124">
        <f t="shared" si="152"/>
        <v>555.13125204436858</v>
      </c>
      <c r="AR154" s="124">
        <f t="shared" si="152"/>
        <v>564.44755221294633</v>
      </c>
      <c r="AS154" s="124">
        <f t="shared" si="152"/>
        <v>582.14105418707948</v>
      </c>
      <c r="AT154" s="124">
        <f t="shared" si="152"/>
        <v>604.67853684433749</v>
      </c>
      <c r="AU154" s="124">
        <f t="shared" si="152"/>
        <v>626.97601230165731</v>
      </c>
      <c r="AV154" s="124">
        <f t="shared" si="152"/>
        <v>627.07244614528042</v>
      </c>
      <c r="AW154" s="124">
        <f t="shared" si="152"/>
        <v>626.98078940863286</v>
      </c>
      <c r="AX154" s="124">
        <f t="shared" si="152"/>
        <v>627.04051302053972</v>
      </c>
      <c r="AY154" s="124">
        <f t="shared" si="153"/>
        <v>627.00560210828939</v>
      </c>
      <c r="AZ154" s="124">
        <f t="shared" si="153"/>
        <v>627.0284340731838</v>
      </c>
      <c r="BA154" s="124">
        <f t="shared" si="153"/>
        <v>627.01507259687992</v>
      </c>
      <c r="BB154" s="124">
        <f t="shared" si="153"/>
        <v>627.02555695118531</v>
      </c>
      <c r="BC154" s="124">
        <f t="shared" si="153"/>
        <v>627.01408224150509</v>
      </c>
      <c r="BD154" s="124">
        <f t="shared" si="153"/>
        <v>627.02303575001565</v>
      </c>
      <c r="BE154" s="124">
        <f t="shared" si="153"/>
        <v>627.01774959420879</v>
      </c>
      <c r="BF154" s="124">
        <f t="shared" si="153"/>
        <v>627.02123632255405</v>
      </c>
      <c r="BG154" s="124">
        <f t="shared" si="153"/>
        <v>627.01909942675911</v>
      </c>
      <c r="BH154" s="124"/>
    </row>
    <row r="155" spans="1:67">
      <c r="A155" s="112" t="s">
        <v>111</v>
      </c>
      <c r="B155" s="128">
        <f>'[3]Canada Meal Exports'!AZ$290</f>
        <v>0</v>
      </c>
      <c r="C155" s="128">
        <f>'[3]Canada Meal Exports'!BL$290</f>
        <v>86.744</v>
      </c>
      <c r="D155" s="128">
        <f>'[3]Canada Meal Exports'!BX$290</f>
        <v>129.18700000000001</v>
      </c>
      <c r="E155" s="128">
        <f>'[3]Canada Meal Exports'!CJ$290</f>
        <v>77.018000000000001</v>
      </c>
      <c r="F155" s="128">
        <f>'[3]Canada Meal Exports'!CV$290</f>
        <v>104.274</v>
      </c>
      <c r="G155" s="128">
        <f>'[3]Canada Meal Exports'!DH$290</f>
        <v>83.393000000000001</v>
      </c>
      <c r="H155" s="128">
        <f>'[3]Canada Meal Exports'!DT$290</f>
        <v>113.09</v>
      </c>
      <c r="I155" s="128">
        <f>'[3]Canada Meal Exports'!EF$290</f>
        <v>79.149000000000001</v>
      </c>
      <c r="J155" s="128">
        <f>'[3]Canada Meal Exports'!ER$290</f>
        <v>55.768939000000003</v>
      </c>
      <c r="K155" s="128">
        <f>'[3]Canada Meal Exports'!FD$290</f>
        <v>74.844085000000007</v>
      </c>
      <c r="L155" s="128">
        <f>'[3]Canada Meal Exports'!FP$290</f>
        <v>140.02050199999999</v>
      </c>
      <c r="M155" s="128">
        <f>'[3]Canada Meal Exports'!GB$290</f>
        <v>113.13306900000001</v>
      </c>
      <c r="N155" s="128">
        <f>'[3]Canada Meal Exports'!GN$290</f>
        <v>113.946674</v>
      </c>
      <c r="O155" s="128">
        <f>'[3]Canada Meal Exports'!GZ$290</f>
        <v>118.369815</v>
      </c>
      <c r="P155" s="128">
        <f>'[3]Canada Meal Exports'!HL$290</f>
        <v>153.36401599999999</v>
      </c>
      <c r="Q155" s="128">
        <f>'[3]Canada Meal Exports'!HX$290</f>
        <v>144.77334300000001</v>
      </c>
      <c r="R155" s="128">
        <f>'[3]Canada Meal Exports'!IJ$290</f>
        <v>150.075152</v>
      </c>
      <c r="S155" s="128">
        <f>'[3]Canada Meal Exports'!IV$290</f>
        <v>262.40391799999998</v>
      </c>
      <c r="T155" s="128">
        <f>'[3]Canada Meal Exports'!JH$290</f>
        <v>274.19142799999997</v>
      </c>
      <c r="U155" s="128">
        <f>'[3]Canada Meal Exports'!JT$290</f>
        <v>232.919927</v>
      </c>
      <c r="V155" s="128">
        <f>'[3]Canada Meal Exports'!KF$290</f>
        <v>314.76734800000003</v>
      </c>
      <c r="W155" s="128">
        <f>'[3]Canada Meal Exports'!KR$290</f>
        <v>268.80201</v>
      </c>
      <c r="X155" s="128">
        <f>'[3]Canada Meal Exports'!LD$290</f>
        <v>320.82605000000001</v>
      </c>
      <c r="Y155" s="128">
        <f>'[3]Canada Meal Exports'!LP$290</f>
        <v>370.39994999999999</v>
      </c>
      <c r="Z155" s="128">
        <f>'[3]Canada Meal Exports'!MB$290</f>
        <v>379.13263000000001</v>
      </c>
      <c r="AA155" s="128">
        <f>'[3]Canada Meal Exports'!MN$290</f>
        <v>406.08407</v>
      </c>
      <c r="AB155" s="128">
        <f>'[3]Canada Meal Exports'!MZ$290</f>
        <v>423.32000199999999</v>
      </c>
      <c r="AC155" s="128">
        <f>'[3]Canada Meal Exports'!NL$290</f>
        <v>396.49909300000002</v>
      </c>
      <c r="AD155" s="128">
        <f>'[3]Canada Meal Exports'!NX$290</f>
        <v>319.86500000000001</v>
      </c>
      <c r="AE155" s="128">
        <f>'[3]Canada Meal Exports'!OJ$290</f>
        <v>433.18599999999998</v>
      </c>
      <c r="AF155" s="128">
        <f>'[3]Canada Meal Exports'!OV$290</f>
        <v>488.43839800000001</v>
      </c>
      <c r="AG155" s="124">
        <f t="shared" si="150"/>
        <v>482.45191066003184</v>
      </c>
      <c r="AH155" s="124">
        <f t="shared" si="151"/>
        <v>464.88775333517674</v>
      </c>
      <c r="AI155" s="124">
        <f t="shared" si="152"/>
        <v>458.38775654215334</v>
      </c>
      <c r="AJ155" s="124">
        <f t="shared" si="152"/>
        <v>464.49456461068172</v>
      </c>
      <c r="AK155" s="124">
        <f t="shared" si="152"/>
        <v>472.32724094409269</v>
      </c>
      <c r="AL155" s="124">
        <f t="shared" si="152"/>
        <v>471.32223121116425</v>
      </c>
      <c r="AM155" s="124">
        <f t="shared" si="152"/>
        <v>468.5098452184273</v>
      </c>
      <c r="AN155" s="124">
        <f t="shared" si="152"/>
        <v>478.44783739809685</v>
      </c>
      <c r="AO155" s="124">
        <f t="shared" si="152"/>
        <v>486.46700802635814</v>
      </c>
      <c r="AP155" s="124">
        <f t="shared" si="152"/>
        <v>496.23904967989711</v>
      </c>
      <c r="AQ155" s="124">
        <f t="shared" si="152"/>
        <v>504.7212263475501</v>
      </c>
      <c r="AR155" s="124">
        <f t="shared" si="152"/>
        <v>511.88533403261738</v>
      </c>
      <c r="AS155" s="124">
        <f t="shared" si="152"/>
        <v>527.45007611190476</v>
      </c>
      <c r="AT155" s="124">
        <f t="shared" si="152"/>
        <v>548.35682211542644</v>
      </c>
      <c r="AU155" s="124">
        <f t="shared" si="152"/>
        <v>568.72472216682615</v>
      </c>
      <c r="AV155" s="124">
        <f t="shared" si="152"/>
        <v>568.93461720602102</v>
      </c>
      <c r="AW155" s="124">
        <f t="shared" si="152"/>
        <v>568.7928936006191</v>
      </c>
      <c r="AX155" s="124">
        <f t="shared" si="152"/>
        <v>568.6277496700319</v>
      </c>
      <c r="AY155" s="124">
        <f t="shared" si="153"/>
        <v>568.63690272717031</v>
      </c>
      <c r="AZ155" s="124">
        <f t="shared" si="153"/>
        <v>568.749859951438</v>
      </c>
      <c r="BA155" s="124">
        <f t="shared" si="153"/>
        <v>568.74337707413372</v>
      </c>
      <c r="BB155" s="124">
        <f t="shared" si="153"/>
        <v>568.74840463105602</v>
      </c>
      <c r="BC155" s="124">
        <f t="shared" si="153"/>
        <v>568.71015660467856</v>
      </c>
      <c r="BD155" s="124">
        <f t="shared" si="153"/>
        <v>568.70125881076592</v>
      </c>
      <c r="BE155" s="124">
        <f t="shared" si="153"/>
        <v>568.71774019769532</v>
      </c>
      <c r="BF155" s="124">
        <f t="shared" si="153"/>
        <v>568.7306114144144</v>
      </c>
      <c r="BG155" s="124">
        <f t="shared" si="153"/>
        <v>568.72418746366577</v>
      </c>
      <c r="BH155" s="124"/>
    </row>
    <row r="156" spans="1:67">
      <c r="A156" s="112" t="s">
        <v>112</v>
      </c>
      <c r="B156" s="128">
        <f>'[3]Canada Meal Exports'!BA$290</f>
        <v>0</v>
      </c>
      <c r="C156" s="128">
        <f>'[3]Canada Meal Exports'!BM$290</f>
        <v>97.486000000000004</v>
      </c>
      <c r="D156" s="128">
        <f>'[3]Canada Meal Exports'!BY$290</f>
        <v>81.072000000000003</v>
      </c>
      <c r="E156" s="128">
        <f>'[3]Canada Meal Exports'!CK$290</f>
        <v>79.626999999999995</v>
      </c>
      <c r="F156" s="128">
        <f>'[3]Canada Meal Exports'!CW$290</f>
        <v>98.391000000000005</v>
      </c>
      <c r="G156" s="128">
        <f>'[3]Canada Meal Exports'!DI$290</f>
        <v>91.617999999999995</v>
      </c>
      <c r="H156" s="128">
        <f>'[3]Canada Meal Exports'!DU$290</f>
        <v>104.839</v>
      </c>
      <c r="I156" s="128">
        <f>'[3]Canada Meal Exports'!EG$290</f>
        <v>73.486999999999995</v>
      </c>
      <c r="J156" s="128">
        <f>'[3]Canada Meal Exports'!ES$290</f>
        <v>49.341926000000001</v>
      </c>
      <c r="K156" s="128">
        <f>'[3]Canada Meal Exports'!FE$290</f>
        <v>66.551900000000003</v>
      </c>
      <c r="L156" s="128">
        <f>'[3]Canada Meal Exports'!FQ$290</f>
        <v>109.970039</v>
      </c>
      <c r="M156" s="128">
        <f>'[3]Canada Meal Exports'!GC$290</f>
        <v>95.856397000000001</v>
      </c>
      <c r="N156" s="128">
        <f>'[3]Canada Meal Exports'!GO$290</f>
        <v>131.58443</v>
      </c>
      <c r="O156" s="128">
        <f>'[3]Canada Meal Exports'!HA$290</f>
        <v>122.61018300000001</v>
      </c>
      <c r="P156" s="128">
        <f>'[3]Canada Meal Exports'!HM$290</f>
        <v>141.90877900000001</v>
      </c>
      <c r="Q156" s="128">
        <f>'[3]Canada Meal Exports'!HY$290</f>
        <v>119.29481</v>
      </c>
      <c r="R156" s="128">
        <f>'[3]Canada Meal Exports'!IK$290</f>
        <v>191.261662</v>
      </c>
      <c r="S156" s="128">
        <f>'[3]Canada Meal Exports'!IW$290</f>
        <v>257.66824300000002</v>
      </c>
      <c r="T156" s="128">
        <f>'[3]Canada Meal Exports'!JI$290</f>
        <v>233.651014</v>
      </c>
      <c r="U156" s="128">
        <f>'[3]Canada Meal Exports'!JU$290</f>
        <v>238.336513</v>
      </c>
      <c r="V156" s="128">
        <f>'[3]Canada Meal Exports'!KG$290</f>
        <v>262.031543</v>
      </c>
      <c r="W156" s="128">
        <f>'[3]Canada Meal Exports'!KS$290</f>
        <v>345.48092800000001</v>
      </c>
      <c r="X156" s="128">
        <f>'[3]Canada Meal Exports'!LE$290</f>
        <v>348.24378100000001</v>
      </c>
      <c r="Y156" s="128">
        <f>'[3]Canada Meal Exports'!LQ$290</f>
        <v>362.81590399999999</v>
      </c>
      <c r="Z156" s="128">
        <f>'[3]Canada Meal Exports'!MC$290</f>
        <v>346.90399500000001</v>
      </c>
      <c r="AA156" s="128">
        <f>'[3]Canada Meal Exports'!MO$290</f>
        <v>369.14506799999998</v>
      </c>
      <c r="AB156" s="128">
        <f>'[3]Canada Meal Exports'!NA$290</f>
        <v>418.81640399999998</v>
      </c>
      <c r="AC156" s="128">
        <f>'[3]Canada Meal Exports'!NM$290</f>
        <v>463.08210800000001</v>
      </c>
      <c r="AD156" s="128">
        <f>'[3]Canada Meal Exports'!NY$290</f>
        <v>350.73200000000003</v>
      </c>
      <c r="AE156" s="128">
        <f>'[3]Canada Meal Exports'!OK$290</f>
        <v>309.78100000000001</v>
      </c>
      <c r="AF156" s="124">
        <f>(SUM(Z156:AD156)/SUM(Z$158:AD$158))*AF$158-100</f>
        <v>351.70044201069567</v>
      </c>
      <c r="AG156" s="124">
        <f t="shared" si="150"/>
        <v>466.02096231761686</v>
      </c>
      <c r="AH156" s="124">
        <f t="shared" si="151"/>
        <v>427.1798490403512</v>
      </c>
      <c r="AI156" s="124">
        <f t="shared" si="152"/>
        <v>419.66551860064277</v>
      </c>
      <c r="AJ156" s="124">
        <f t="shared" si="152"/>
        <v>404.35070028479095</v>
      </c>
      <c r="AK156" s="124">
        <f t="shared" si="152"/>
        <v>400.68640605632135</v>
      </c>
      <c r="AL156" s="124">
        <f t="shared" si="152"/>
        <v>413.42399532445035</v>
      </c>
      <c r="AM156" s="124">
        <f t="shared" si="152"/>
        <v>423.58068725994463</v>
      </c>
      <c r="AN156" s="124">
        <f t="shared" si="152"/>
        <v>423.83680587508468</v>
      </c>
      <c r="AO156" s="124">
        <f t="shared" si="152"/>
        <v>429.52235573461456</v>
      </c>
      <c r="AP156" s="124">
        <f t="shared" si="152"/>
        <v>435.29738957801771</v>
      </c>
      <c r="AQ156" s="124">
        <f t="shared" si="152"/>
        <v>443.99012162851284</v>
      </c>
      <c r="AR156" s="124">
        <f t="shared" si="152"/>
        <v>453.1866589767954</v>
      </c>
      <c r="AS156" s="124">
        <f t="shared" si="152"/>
        <v>467.18259468317115</v>
      </c>
      <c r="AT156" s="124">
        <f t="shared" si="152"/>
        <v>483.74999965911223</v>
      </c>
      <c r="AU156" s="124">
        <f t="shared" si="152"/>
        <v>501.74449659832101</v>
      </c>
      <c r="AV156" s="124">
        <f t="shared" si="152"/>
        <v>501.84764055507895</v>
      </c>
      <c r="AW156" s="124">
        <f t="shared" si="152"/>
        <v>502.2588427731722</v>
      </c>
      <c r="AX156" s="124">
        <f t="shared" si="152"/>
        <v>502.35409041154549</v>
      </c>
      <c r="AY156" s="124">
        <f t="shared" si="153"/>
        <v>502.11635094545954</v>
      </c>
      <c r="AZ156" s="124">
        <f t="shared" si="153"/>
        <v>501.97656086275134</v>
      </c>
      <c r="BA156" s="124">
        <f t="shared" si="153"/>
        <v>502.06428425671544</v>
      </c>
      <c r="BB156" s="124">
        <f t="shared" si="153"/>
        <v>502.11069710960157</v>
      </c>
      <c r="BC156" s="124">
        <f t="shared" si="153"/>
        <v>502.15402584992876</v>
      </c>
      <c r="BD156" s="124">
        <f t="shared" si="153"/>
        <v>502.12439671721467</v>
      </c>
      <c r="BE156" s="124">
        <f t="shared" si="153"/>
        <v>502.08438380489133</v>
      </c>
      <c r="BF156" s="124">
        <f t="shared" si="153"/>
        <v>502.08599295924233</v>
      </c>
      <c r="BG156" s="124">
        <f t="shared" si="153"/>
        <v>502.1075575476703</v>
      </c>
      <c r="BH156" s="124"/>
    </row>
    <row r="157" spans="1:67">
      <c r="A157" s="112" t="s">
        <v>113</v>
      </c>
      <c r="B157" s="128">
        <f>'[3]Canada Meal Exports'!BB$290</f>
        <v>0</v>
      </c>
      <c r="C157" s="128">
        <f>'[3]Canada Meal Exports'!BN$290</f>
        <v>64.114999999999995</v>
      </c>
      <c r="D157" s="128">
        <f>'[3]Canada Meal Exports'!BZ$290</f>
        <v>99.287999999999997</v>
      </c>
      <c r="E157" s="128">
        <f>'[3]Canada Meal Exports'!CL$290</f>
        <v>105.652</v>
      </c>
      <c r="F157" s="128">
        <f>'[3]Canada Meal Exports'!CX$290</f>
        <v>102.69199999999999</v>
      </c>
      <c r="G157" s="128">
        <f>'[3]Canada Meal Exports'!DJ$290</f>
        <v>75.475999999999999</v>
      </c>
      <c r="H157" s="128">
        <f>'[3]Canada Meal Exports'!DV$290</f>
        <v>87.941999999999993</v>
      </c>
      <c r="I157" s="128">
        <f>'[3]Canada Meal Exports'!EH$290</f>
        <v>66.634</v>
      </c>
      <c r="J157" s="128">
        <f>'[3]Canada Meal Exports'!ET$290</f>
        <v>55.215009999999999</v>
      </c>
      <c r="K157" s="128">
        <f>'[3]Canada Meal Exports'!FF$290</f>
        <v>99.232933000000003</v>
      </c>
      <c r="L157" s="128">
        <f>'[3]Canada Meal Exports'!FR$290</f>
        <v>129.571652</v>
      </c>
      <c r="M157" s="128">
        <f>'[3]Canada Meal Exports'!GD$290</f>
        <v>124.71532999999999</v>
      </c>
      <c r="N157" s="128">
        <f>'[3]Canada Meal Exports'!GP$290</f>
        <v>133.267684</v>
      </c>
      <c r="O157" s="128">
        <f>'[3]Canada Meal Exports'!HB$290</f>
        <v>128.229871</v>
      </c>
      <c r="P157" s="128">
        <f>'[3]Canada Meal Exports'!HN$290</f>
        <v>160.27938800000001</v>
      </c>
      <c r="Q157" s="128">
        <f>'[3]Canada Meal Exports'!HZ$290</f>
        <v>142.51084800000001</v>
      </c>
      <c r="R157" s="128">
        <f>'[3]Canada Meal Exports'!IL$290</f>
        <v>207.90278000000001</v>
      </c>
      <c r="S157" s="128">
        <f>'[3]Canada Meal Exports'!IX$290</f>
        <v>246.36414500000001</v>
      </c>
      <c r="T157" s="128">
        <f>'[3]Canada Meal Exports'!JJ$290</f>
        <v>264.22853900000001</v>
      </c>
      <c r="U157" s="128">
        <f>'[3]Canada Meal Exports'!JV$290</f>
        <v>249.47890899999999</v>
      </c>
      <c r="V157" s="128">
        <f>'[3]Canada Meal Exports'!KH$290</f>
        <v>296.04127799999998</v>
      </c>
      <c r="W157" s="128">
        <f>'[3]Canada Meal Exports'!KT$290</f>
        <v>353.60220399999997</v>
      </c>
      <c r="X157" s="128">
        <f>'[3]Canada Meal Exports'!LF$290</f>
        <v>435.67284699999999</v>
      </c>
      <c r="Y157" s="128">
        <f>'[3]Canada Meal Exports'!LR$290</f>
        <v>357.69569200000001</v>
      </c>
      <c r="Z157" s="128">
        <f>'[3]Canada Meal Exports'!MD$290</f>
        <v>407.04099300000001</v>
      </c>
      <c r="AA157" s="128">
        <f>'[3]Canada Meal Exports'!MP$290</f>
        <v>434.03285</v>
      </c>
      <c r="AB157" s="128">
        <f>'[3]Canada Meal Exports'!NB$290</f>
        <v>397.32183700000002</v>
      </c>
      <c r="AC157" s="128">
        <f>'[3]Canada Meal Exports'!NN$290</f>
        <v>393.65401700000001</v>
      </c>
      <c r="AD157" s="128">
        <f>'[3]Canada Meal Exports'!NZ$290</f>
        <v>381.89499999999998</v>
      </c>
      <c r="AE157" s="128">
        <f>'[3]Canada Meal Exports'!OL$290</f>
        <v>478.59100000000001</v>
      </c>
      <c r="AF157" s="124">
        <f t="shared" ref="AF157:AO157" si="155">AF158-SUM(AF146:AF156)</f>
        <v>426.04174998930375</v>
      </c>
      <c r="AG157" s="124">
        <f t="shared" si="155"/>
        <v>508.42557266412314</v>
      </c>
      <c r="AH157" s="124">
        <f t="shared" si="155"/>
        <v>468.54024338622912</v>
      </c>
      <c r="AI157" s="124">
        <f t="shared" si="155"/>
        <v>473.12379427878477</v>
      </c>
      <c r="AJ157" s="124">
        <f t="shared" si="155"/>
        <v>480.33922644388349</v>
      </c>
      <c r="AK157" s="124">
        <f t="shared" si="155"/>
        <v>477.8819887822292</v>
      </c>
      <c r="AL157" s="124">
        <f t="shared" si="155"/>
        <v>470.88465243730207</v>
      </c>
      <c r="AM157" s="124">
        <f t="shared" si="155"/>
        <v>481.66216511104903</v>
      </c>
      <c r="AN157" s="124">
        <f t="shared" si="155"/>
        <v>486.52321535435567</v>
      </c>
      <c r="AO157" s="124">
        <f t="shared" si="155"/>
        <v>496.64413063609391</v>
      </c>
      <c r="AP157" s="124">
        <f t="shared" ref="AP157:AW157" si="156">AP158-SUM(AP146:AP156)</f>
        <v>505.12872585788591</v>
      </c>
      <c r="AQ157" s="124">
        <f t="shared" si="156"/>
        <v>512.47589535583484</v>
      </c>
      <c r="AR157" s="124">
        <f t="shared" si="156"/>
        <v>520.38274799320243</v>
      </c>
      <c r="AS157" s="124">
        <f t="shared" si="156"/>
        <v>537.86072866829909</v>
      </c>
      <c r="AT157" s="124">
        <f t="shared" si="156"/>
        <v>557.96046975679474</v>
      </c>
      <c r="AU157" s="124">
        <f t="shared" si="156"/>
        <v>579.01754339482977</v>
      </c>
      <c r="AV157" s="124">
        <f t="shared" si="156"/>
        <v>578.85902585318945</v>
      </c>
      <c r="AW157" s="124">
        <f t="shared" si="156"/>
        <v>578.74447927275469</v>
      </c>
      <c r="AX157" s="124">
        <f t="shared" ref="AX157:BG157" si="157">AX158-SUM(AX146:AX156)</f>
        <v>578.79474246391055</v>
      </c>
      <c r="AY157" s="124">
        <f t="shared" si="157"/>
        <v>578.89330594514104</v>
      </c>
      <c r="AZ157" s="124">
        <f t="shared" si="157"/>
        <v>578.80960648029759</v>
      </c>
      <c r="BA157" s="124">
        <f t="shared" si="157"/>
        <v>578.86181938596565</v>
      </c>
      <c r="BB157" s="124">
        <f t="shared" si="157"/>
        <v>578.82023200305775</v>
      </c>
      <c r="BC157" s="124">
        <f t="shared" si="157"/>
        <v>578.8207907096139</v>
      </c>
      <c r="BD157" s="124">
        <f t="shared" si="157"/>
        <v>578.83594125567379</v>
      </c>
      <c r="BE157" s="124">
        <f t="shared" si="157"/>
        <v>578.84115090481464</v>
      </c>
      <c r="BF157" s="124">
        <f t="shared" si="157"/>
        <v>578.82967796692174</v>
      </c>
      <c r="BG157" s="124">
        <f t="shared" si="157"/>
        <v>578.83598685182642</v>
      </c>
      <c r="BH157" s="124"/>
    </row>
    <row r="158" spans="1:67" ht="12" thickBot="1">
      <c r="A158" s="112" t="s">
        <v>114</v>
      </c>
      <c r="B158" s="128">
        <f>SUM(B146:B157)</f>
        <v>0</v>
      </c>
      <c r="C158" s="128">
        <f t="shared" ref="C158:AE158" si="158">SUM(C146:C157)</f>
        <v>622.58000000000004</v>
      </c>
      <c r="D158" s="128">
        <f t="shared" si="158"/>
        <v>1214.7339999999999</v>
      </c>
      <c r="E158" s="128">
        <f t="shared" si="158"/>
        <v>1087.356</v>
      </c>
      <c r="F158" s="128">
        <f t="shared" si="158"/>
        <v>1419.0930000000003</v>
      </c>
      <c r="G158" s="128">
        <f t="shared" si="158"/>
        <v>1258.884</v>
      </c>
      <c r="H158" s="128">
        <f t="shared" si="158"/>
        <v>1139.066</v>
      </c>
      <c r="I158" s="128">
        <f t="shared" si="158"/>
        <v>1135.1560000000002</v>
      </c>
      <c r="J158" s="128">
        <f t="shared" si="158"/>
        <v>754.711682</v>
      </c>
      <c r="K158" s="128">
        <f t="shared" si="158"/>
        <v>822.87400000000014</v>
      </c>
      <c r="L158" s="128">
        <f t="shared" si="158"/>
        <v>1532.5835660000002</v>
      </c>
      <c r="M158" s="128">
        <f t="shared" si="158"/>
        <v>1342.430343</v>
      </c>
      <c r="N158" s="128">
        <f t="shared" si="158"/>
        <v>1485.966547</v>
      </c>
      <c r="O158" s="128">
        <f t="shared" si="158"/>
        <v>1482.1418389999999</v>
      </c>
      <c r="P158" s="128">
        <f t="shared" si="158"/>
        <v>1853.2146770000002</v>
      </c>
      <c r="Q158" s="128">
        <f t="shared" si="158"/>
        <v>1861.2510590000002</v>
      </c>
      <c r="R158" s="128">
        <f t="shared" si="158"/>
        <v>1926.5359099999996</v>
      </c>
      <c r="S158" s="128">
        <f t="shared" si="158"/>
        <v>2996.1760610000001</v>
      </c>
      <c r="T158" s="128">
        <f t="shared" si="158"/>
        <v>3309.712493</v>
      </c>
      <c r="U158" s="128">
        <f t="shared" si="158"/>
        <v>3404.1170189999998</v>
      </c>
      <c r="V158" s="128">
        <f t="shared" si="158"/>
        <v>3421.251131</v>
      </c>
      <c r="W158" s="128">
        <f t="shared" si="158"/>
        <v>3631.5782449999997</v>
      </c>
      <c r="X158" s="128">
        <f t="shared" si="158"/>
        <v>4091.9442680000002</v>
      </c>
      <c r="Y158" s="128">
        <f t="shared" si="158"/>
        <v>4613.1269430000002</v>
      </c>
      <c r="Z158" s="128">
        <f t="shared" si="158"/>
        <v>4531.807194</v>
      </c>
      <c r="AA158" s="128">
        <f t="shared" si="158"/>
        <v>4640.7564479999992</v>
      </c>
      <c r="AB158" s="128">
        <f t="shared" si="158"/>
        <v>4896.7226330000003</v>
      </c>
      <c r="AC158" s="128">
        <f t="shared" si="158"/>
        <v>5253.1126869999998</v>
      </c>
      <c r="AD158" s="128">
        <f t="shared" si="158"/>
        <v>4512.9876139999997</v>
      </c>
      <c r="AE158" s="128">
        <f t="shared" si="158"/>
        <v>5307.63</v>
      </c>
      <c r="AF158" s="124">
        <f t="shared" ref="AF158:BG158" si="159">AF27</f>
        <v>5525</v>
      </c>
      <c r="AG158" s="124">
        <f t="shared" si="159"/>
        <v>6000</v>
      </c>
      <c r="AH158" s="124">
        <f t="shared" si="159"/>
        <v>5750</v>
      </c>
      <c r="AI158" s="124">
        <f t="shared" si="159"/>
        <v>5750</v>
      </c>
      <c r="AJ158" s="124">
        <f t="shared" si="159"/>
        <v>5750</v>
      </c>
      <c r="AK158" s="124">
        <f t="shared" si="159"/>
        <v>5750</v>
      </c>
      <c r="AL158" s="124">
        <f t="shared" si="159"/>
        <v>5750</v>
      </c>
      <c r="AM158" s="124">
        <f t="shared" si="159"/>
        <v>5800</v>
      </c>
      <c r="AN158" s="124">
        <f t="shared" si="159"/>
        <v>5900</v>
      </c>
      <c r="AO158" s="124">
        <f t="shared" si="159"/>
        <v>6000</v>
      </c>
      <c r="AP158" s="124">
        <f t="shared" si="159"/>
        <v>6100</v>
      </c>
      <c r="AQ158" s="124">
        <f t="shared" si="159"/>
        <v>6200</v>
      </c>
      <c r="AR158" s="124">
        <f t="shared" si="159"/>
        <v>6300</v>
      </c>
      <c r="AS158" s="124">
        <f t="shared" si="159"/>
        <v>6500</v>
      </c>
      <c r="AT158" s="124">
        <f t="shared" si="159"/>
        <v>6750</v>
      </c>
      <c r="AU158" s="124">
        <f t="shared" si="159"/>
        <v>7000</v>
      </c>
      <c r="AV158" s="124">
        <f t="shared" si="159"/>
        <v>7000</v>
      </c>
      <c r="AW158" s="124">
        <f t="shared" si="159"/>
        <v>7000</v>
      </c>
      <c r="AX158" s="124">
        <f t="shared" si="159"/>
        <v>7000</v>
      </c>
      <c r="AY158" s="124">
        <f t="shared" si="159"/>
        <v>7000</v>
      </c>
      <c r="AZ158" s="124">
        <f t="shared" si="159"/>
        <v>7000</v>
      </c>
      <c r="BA158" s="124">
        <f t="shared" si="159"/>
        <v>7000</v>
      </c>
      <c r="BB158" s="124">
        <f t="shared" si="159"/>
        <v>7000</v>
      </c>
      <c r="BC158" s="124">
        <f t="shared" si="159"/>
        <v>7000</v>
      </c>
      <c r="BD158" s="124">
        <f t="shared" si="159"/>
        <v>7000</v>
      </c>
      <c r="BE158" s="124">
        <f t="shared" si="159"/>
        <v>7000</v>
      </c>
      <c r="BF158" s="124">
        <f t="shared" si="159"/>
        <v>7000</v>
      </c>
      <c r="BG158" s="124">
        <f t="shared" si="159"/>
        <v>7000</v>
      </c>
      <c r="BH158" s="124"/>
    </row>
    <row r="159" spans="1:67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4"/>
      <c r="AT159" s="174"/>
      <c r="AU159" s="174"/>
      <c r="AV159" s="174"/>
      <c r="AW159" s="174"/>
      <c r="AX159" s="174"/>
      <c r="AY159" s="174"/>
      <c r="AZ159" s="174"/>
      <c r="BA159" s="174"/>
      <c r="BB159" s="174"/>
      <c r="BC159" s="174"/>
      <c r="BD159" s="174"/>
      <c r="BE159" s="174"/>
      <c r="BF159" s="174"/>
      <c r="BG159" s="174"/>
    </row>
    <row r="160" spans="1:67" ht="12" thickBot="1">
      <c r="A160" s="112" t="s">
        <v>148</v>
      </c>
    </row>
    <row r="161" spans="1:61" ht="12" thickBot="1">
      <c r="A161" s="168"/>
      <c r="B161" s="168" t="str">
        <f>B$2</f>
        <v xml:space="preserve">93/94 </v>
      </c>
      <c r="C161" s="168" t="str">
        <f t="shared" ref="C161:BG161" si="160">C$2</f>
        <v xml:space="preserve">94/95 </v>
      </c>
      <c r="D161" s="168" t="str">
        <f t="shared" si="160"/>
        <v xml:space="preserve">95/96 </v>
      </c>
      <c r="E161" s="168" t="str">
        <f t="shared" si="160"/>
        <v xml:space="preserve">96/97 </v>
      </c>
      <c r="F161" s="168" t="str">
        <f t="shared" si="160"/>
        <v xml:space="preserve">97/98 </v>
      </c>
      <c r="G161" s="168" t="str">
        <f t="shared" si="160"/>
        <v xml:space="preserve">98/99 </v>
      </c>
      <c r="H161" s="168" t="str">
        <f t="shared" si="160"/>
        <v xml:space="preserve">99/00 </v>
      </c>
      <c r="I161" s="168" t="str">
        <f t="shared" si="160"/>
        <v xml:space="preserve">00/01 </v>
      </c>
      <c r="J161" s="168" t="str">
        <f t="shared" si="160"/>
        <v xml:space="preserve">01/02 </v>
      </c>
      <c r="K161" s="168" t="str">
        <f t="shared" si="160"/>
        <v xml:space="preserve">02/03 </v>
      </c>
      <c r="L161" s="168" t="str">
        <f t="shared" si="160"/>
        <v xml:space="preserve">03/04 </v>
      </c>
      <c r="M161" s="168" t="str">
        <f t="shared" si="160"/>
        <v xml:space="preserve">04/05 </v>
      </c>
      <c r="N161" s="168" t="str">
        <f t="shared" si="160"/>
        <v xml:space="preserve">05/06 </v>
      </c>
      <c r="O161" s="168" t="str">
        <f t="shared" si="160"/>
        <v xml:space="preserve">06/07 </v>
      </c>
      <c r="P161" s="168" t="str">
        <f t="shared" si="160"/>
        <v xml:space="preserve">07/08 </v>
      </c>
      <c r="Q161" s="168" t="str">
        <f t="shared" si="160"/>
        <v xml:space="preserve">08/09 </v>
      </c>
      <c r="R161" s="168" t="str">
        <f t="shared" si="160"/>
        <v xml:space="preserve">09/10 </v>
      </c>
      <c r="S161" s="168" t="str">
        <f t="shared" si="160"/>
        <v xml:space="preserve">10/11 </v>
      </c>
      <c r="T161" s="168" t="str">
        <f t="shared" si="160"/>
        <v xml:space="preserve">11/12 </v>
      </c>
      <c r="U161" s="168" t="str">
        <f t="shared" si="160"/>
        <v xml:space="preserve">12/13 </v>
      </c>
      <c r="V161" s="168" t="str">
        <f t="shared" si="160"/>
        <v xml:space="preserve">13/14 </v>
      </c>
      <c r="W161" s="168" t="str">
        <f t="shared" si="160"/>
        <v xml:space="preserve">14/15 </v>
      </c>
      <c r="X161" s="168" t="str">
        <f t="shared" si="160"/>
        <v xml:space="preserve">15/16 </v>
      </c>
      <c r="Y161" s="168" t="str">
        <f t="shared" si="160"/>
        <v xml:space="preserve">16/17 </v>
      </c>
      <c r="Z161" s="168" t="str">
        <f t="shared" si="160"/>
        <v xml:space="preserve">17/18 </v>
      </c>
      <c r="AA161" s="168" t="str">
        <f t="shared" si="160"/>
        <v xml:space="preserve">18/19 </v>
      </c>
      <c r="AB161" s="168" t="str">
        <f t="shared" si="160"/>
        <v>19/20</v>
      </c>
      <c r="AC161" s="168" t="str">
        <f t="shared" si="160"/>
        <v>20/21</v>
      </c>
      <c r="AD161" s="168" t="str">
        <f t="shared" si="160"/>
        <v xml:space="preserve">21/22 </v>
      </c>
      <c r="AE161" s="168" t="str">
        <f t="shared" si="160"/>
        <v xml:space="preserve">22/23 </v>
      </c>
      <c r="AF161" s="168" t="str">
        <f t="shared" si="160"/>
        <v xml:space="preserve">23/24 </v>
      </c>
      <c r="AG161" s="168" t="str">
        <f t="shared" si="160"/>
        <v xml:space="preserve">24/25 </v>
      </c>
      <c r="AH161" s="168" t="str">
        <f t="shared" si="160"/>
        <v>25/26</v>
      </c>
      <c r="AI161" s="168" t="str">
        <f t="shared" si="160"/>
        <v>26/27</v>
      </c>
      <c r="AJ161" s="168" t="str">
        <f t="shared" si="160"/>
        <v>27/28</v>
      </c>
      <c r="AK161" s="168" t="str">
        <f t="shared" si="160"/>
        <v>28/29</v>
      </c>
      <c r="AL161" s="168" t="str">
        <f t="shared" si="160"/>
        <v>29/30</v>
      </c>
      <c r="AM161" s="168" t="str">
        <f t="shared" si="160"/>
        <v>30/31</v>
      </c>
      <c r="AN161" s="168" t="str">
        <f t="shared" si="160"/>
        <v>31/32</v>
      </c>
      <c r="AO161" s="168" t="str">
        <f t="shared" si="160"/>
        <v>32/33</v>
      </c>
      <c r="AP161" s="168" t="str">
        <f t="shared" si="160"/>
        <v>33/34</v>
      </c>
      <c r="AQ161" s="168" t="str">
        <f t="shared" si="160"/>
        <v>34/35</v>
      </c>
      <c r="AR161" s="168" t="str">
        <f t="shared" si="160"/>
        <v>35/36</v>
      </c>
      <c r="AS161" s="168" t="str">
        <f t="shared" si="160"/>
        <v>36/37</v>
      </c>
      <c r="AT161" s="168" t="str">
        <f t="shared" si="160"/>
        <v>37/38</v>
      </c>
      <c r="AU161" s="168" t="str">
        <f t="shared" si="160"/>
        <v>38/39</v>
      </c>
      <c r="AV161" s="168" t="str">
        <f t="shared" si="160"/>
        <v>39/40</v>
      </c>
      <c r="AW161" s="168" t="str">
        <f t="shared" si="160"/>
        <v>40/41</v>
      </c>
      <c r="AX161" s="168" t="str">
        <f t="shared" si="160"/>
        <v>41/42</v>
      </c>
      <c r="AY161" s="168" t="str">
        <f t="shared" si="160"/>
        <v>42/43</v>
      </c>
      <c r="AZ161" s="168" t="str">
        <f t="shared" si="160"/>
        <v>43/44</v>
      </c>
      <c r="BA161" s="168" t="str">
        <f t="shared" si="160"/>
        <v>44/45</v>
      </c>
      <c r="BB161" s="168" t="str">
        <f t="shared" si="160"/>
        <v>45/46</v>
      </c>
      <c r="BC161" s="168" t="str">
        <f t="shared" si="160"/>
        <v>46/47</v>
      </c>
      <c r="BD161" s="168" t="str">
        <f t="shared" si="160"/>
        <v>47/48</v>
      </c>
      <c r="BE161" s="168" t="str">
        <f t="shared" si="160"/>
        <v>48/49</v>
      </c>
      <c r="BF161" s="168" t="str">
        <f t="shared" si="160"/>
        <v>49/50</v>
      </c>
      <c r="BG161" s="168" t="str">
        <f t="shared" si="160"/>
        <v>50/51</v>
      </c>
      <c r="BH161" s="169"/>
    </row>
    <row r="162" spans="1:61">
      <c r="A162" s="112" t="s">
        <v>102</v>
      </c>
      <c r="B162" s="128">
        <f>B22+B98+B130-B146-B178</f>
        <v>101.62669230769232</v>
      </c>
      <c r="C162" s="128">
        <f>B189+C98+C130-C146-C178</f>
        <v>85.101230769230767</v>
      </c>
      <c r="D162" s="128">
        <f t="shared" ref="D162:BG162" si="161">C189+D98+D130-D146-D178</f>
        <v>17.009615384615369</v>
      </c>
      <c r="E162" s="128">
        <f t="shared" si="161"/>
        <v>48.473538461538446</v>
      </c>
      <c r="F162" s="128">
        <f t="shared" si="161"/>
        <v>42.882230769230766</v>
      </c>
      <c r="G162" s="128">
        <f t="shared" si="161"/>
        <v>46.102999999999994</v>
      </c>
      <c r="H162" s="128">
        <f t="shared" si="161"/>
        <v>43.72161538461539</v>
      </c>
      <c r="I162" s="128">
        <f t="shared" si="161"/>
        <v>49.821307692307698</v>
      </c>
      <c r="J162" s="128">
        <f t="shared" si="161"/>
        <v>53.418461538461521</v>
      </c>
      <c r="K162" s="128">
        <f t="shared" si="161"/>
        <v>50.765398000000005</v>
      </c>
      <c r="L162" s="128">
        <f t="shared" si="161"/>
        <v>29.751636538461547</v>
      </c>
      <c r="M162" s="128">
        <f t="shared" si="161"/>
        <v>31.246235769230786</v>
      </c>
      <c r="N162" s="128">
        <f t="shared" si="161"/>
        <v>30.199081538461549</v>
      </c>
      <c r="O162" s="128">
        <f t="shared" si="161"/>
        <v>50.459075230769244</v>
      </c>
      <c r="P162" s="128">
        <f t="shared" si="161"/>
        <v>44.179628153846146</v>
      </c>
      <c r="Q162" s="128">
        <f t="shared" si="161"/>
        <v>42.676840230769216</v>
      </c>
      <c r="R162" s="128">
        <f t="shared" si="161"/>
        <v>52.600985230769233</v>
      </c>
      <c r="S162" s="128">
        <f t="shared" si="161"/>
        <v>38.944407307692316</v>
      </c>
      <c r="T162" s="128">
        <f t="shared" si="161"/>
        <v>21.855384384615377</v>
      </c>
      <c r="U162" s="128">
        <f t="shared" si="161"/>
        <v>0.11942238461537613</v>
      </c>
      <c r="V162" s="128">
        <f t="shared" si="161"/>
        <v>15.794153000000037</v>
      </c>
      <c r="W162" s="128">
        <f t="shared" si="161"/>
        <v>44.364323769230808</v>
      </c>
      <c r="X162" s="128">
        <f t="shared" si="161"/>
        <v>34.023242307692314</v>
      </c>
      <c r="Y162" s="128">
        <f t="shared" si="161"/>
        <v>10.343380692307704</v>
      </c>
      <c r="Z162" s="128">
        <f t="shared" si="161"/>
        <v>32.297662230769177</v>
      </c>
      <c r="AA162" s="128">
        <f t="shared" si="161"/>
        <v>47.303838307692288</v>
      </c>
      <c r="AB162" s="128">
        <f t="shared" si="161"/>
        <v>48.422651538461423</v>
      </c>
      <c r="AC162" s="128">
        <f t="shared" si="161"/>
        <v>24.500997076923099</v>
      </c>
      <c r="AD162" s="128">
        <f t="shared" si="161"/>
        <v>14.142954769230769</v>
      </c>
      <c r="AE162" s="128">
        <f t="shared" si="161"/>
        <v>11.883230769230636</v>
      </c>
      <c r="AF162" s="128">
        <f t="shared" si="161"/>
        <v>-6.7273846153847074</v>
      </c>
      <c r="AG162" s="124">
        <f t="shared" si="161"/>
        <v>16.927891892514481</v>
      </c>
      <c r="AH162" s="124">
        <f t="shared" si="161"/>
        <v>27.309338078937742</v>
      </c>
      <c r="AI162" s="124">
        <f t="shared" si="161"/>
        <v>30.885935927609921</v>
      </c>
      <c r="AJ162" s="124">
        <f t="shared" si="161"/>
        <v>47.597794111517317</v>
      </c>
      <c r="AK162" s="124">
        <f t="shared" si="161"/>
        <v>54.571110788709518</v>
      </c>
      <c r="AL162" s="124">
        <f t="shared" si="161"/>
        <v>64.444996438785779</v>
      </c>
      <c r="AM162" s="124">
        <f t="shared" si="161"/>
        <v>77.670759602981377</v>
      </c>
      <c r="AN162" s="124">
        <f t="shared" si="161"/>
        <v>67.602404957760484</v>
      </c>
      <c r="AO162" s="124">
        <f t="shared" si="161"/>
        <v>57.872324650232315</v>
      </c>
      <c r="AP162" s="124">
        <f t="shared" si="161"/>
        <v>59.761300593564044</v>
      </c>
      <c r="AQ162" s="124">
        <f t="shared" si="161"/>
        <v>71.457565187037972</v>
      </c>
      <c r="AR162" s="124">
        <f t="shared" si="161"/>
        <v>84.973064940332392</v>
      </c>
      <c r="AS162" s="124">
        <f t="shared" si="161"/>
        <v>88.165679287009084</v>
      </c>
      <c r="AT162" s="124">
        <f t="shared" si="161"/>
        <v>86.971306057864695</v>
      </c>
      <c r="AU162" s="124">
        <f t="shared" si="161"/>
        <v>96.221070762618183</v>
      </c>
      <c r="AV162" s="124">
        <f t="shared" si="161"/>
        <v>105.43739497677541</v>
      </c>
      <c r="AW162" s="124">
        <f t="shared" si="161"/>
        <v>114.58699183792316</v>
      </c>
      <c r="AX162" s="124">
        <f t="shared" si="161"/>
        <v>123.32772907845595</v>
      </c>
      <c r="AY162" s="124">
        <f t="shared" si="161"/>
        <v>130.51521858870046</v>
      </c>
      <c r="AZ162" s="124">
        <f t="shared" si="161"/>
        <v>158.5709670114345</v>
      </c>
      <c r="BA162" s="124">
        <f t="shared" si="161"/>
        <v>155.81232445635203</v>
      </c>
      <c r="BB162" s="124">
        <f t="shared" si="161"/>
        <v>173.21979854434767</v>
      </c>
      <c r="BC162" s="124">
        <f t="shared" si="161"/>
        <v>172.35051063797061</v>
      </c>
      <c r="BD162" s="124">
        <f t="shared" si="161"/>
        <v>191.99719079702697</v>
      </c>
      <c r="BE162" s="124">
        <f t="shared" si="161"/>
        <v>210.74863868938792</v>
      </c>
      <c r="BF162" s="124">
        <f t="shared" si="161"/>
        <v>208.89029969900525</v>
      </c>
      <c r="BG162" s="124">
        <f t="shared" si="161"/>
        <v>226.47894539133904</v>
      </c>
      <c r="BH162" s="124"/>
      <c r="BI162" s="128"/>
    </row>
    <row r="163" spans="1:61">
      <c r="A163" s="112" t="s">
        <v>103</v>
      </c>
      <c r="B163" s="128">
        <f>B178+B99+B131-B147-B179</f>
        <v>108.40069230769231</v>
      </c>
      <c r="C163" s="128">
        <f>C178+C99+C131-C147-C179</f>
        <v>127.15123076923076</v>
      </c>
      <c r="D163" s="128">
        <f t="shared" ref="D163:BG167" si="162">D178+D99+D131-D147-D179</f>
        <v>49.236615384615384</v>
      </c>
      <c r="E163" s="128">
        <f t="shared" si="162"/>
        <v>76.070538461538476</v>
      </c>
      <c r="F163" s="128">
        <f t="shared" si="162"/>
        <v>88.131230769230754</v>
      </c>
      <c r="G163" s="128">
        <f t="shared" si="162"/>
        <v>60.864000000000004</v>
      </c>
      <c r="H163" s="128">
        <f t="shared" si="162"/>
        <v>96.159615384615392</v>
      </c>
      <c r="I163" s="128">
        <f t="shared" si="162"/>
        <v>80.34630769230769</v>
      </c>
      <c r="J163" s="128">
        <f t="shared" si="162"/>
        <v>67.278461538461528</v>
      </c>
      <c r="K163" s="128">
        <f t="shared" si="162"/>
        <v>66.533489000000003</v>
      </c>
      <c r="L163" s="128">
        <f t="shared" si="162"/>
        <v>72.242122538461544</v>
      </c>
      <c r="M163" s="128">
        <f t="shared" si="162"/>
        <v>58.282143769230757</v>
      </c>
      <c r="N163" s="128">
        <f t="shared" si="162"/>
        <v>56.914878538461522</v>
      </c>
      <c r="O163" s="128">
        <f t="shared" si="162"/>
        <v>46.915569230769229</v>
      </c>
      <c r="P163" s="128">
        <f t="shared" si="162"/>
        <v>55.661131153846142</v>
      </c>
      <c r="Q163" s="128">
        <f t="shared" si="162"/>
        <v>50.565264230769237</v>
      </c>
      <c r="R163" s="128">
        <f t="shared" si="162"/>
        <v>32.876366230769221</v>
      </c>
      <c r="S163" s="128">
        <f t="shared" si="162"/>
        <v>61.767057307692312</v>
      </c>
      <c r="T163" s="128">
        <f t="shared" si="162"/>
        <v>128.57014338461539</v>
      </c>
      <c r="U163" s="128">
        <f t="shared" si="162"/>
        <v>135.88243138461536</v>
      </c>
      <c r="V163" s="128">
        <f t="shared" si="162"/>
        <v>83.761087999999944</v>
      </c>
      <c r="W163" s="128">
        <f t="shared" si="162"/>
        <v>78.760156769230719</v>
      </c>
      <c r="X163" s="128">
        <f t="shared" si="162"/>
        <v>86.015424307692271</v>
      </c>
      <c r="Y163" s="128">
        <f t="shared" si="162"/>
        <v>52.615596692307719</v>
      </c>
      <c r="Z163" s="128">
        <f t="shared" si="162"/>
        <v>65.931378230769255</v>
      </c>
      <c r="AA163" s="128">
        <f t="shared" si="162"/>
        <v>12.244207307692278</v>
      </c>
      <c r="AB163" s="128">
        <f t="shared" si="162"/>
        <v>46.327049538461537</v>
      </c>
      <c r="AC163" s="128">
        <f t="shared" si="162"/>
        <v>124.06580407692304</v>
      </c>
      <c r="AD163" s="128">
        <f t="shared" si="162"/>
        <v>93.899501769230739</v>
      </c>
      <c r="AE163" s="128">
        <f t="shared" si="162"/>
        <v>25.24323076923082</v>
      </c>
      <c r="AF163" s="128">
        <f t="shared" si="162"/>
        <v>74.021615384615401</v>
      </c>
      <c r="AG163" s="124">
        <f t="shared" si="162"/>
        <v>80.771146902359888</v>
      </c>
      <c r="AH163" s="124">
        <f t="shared" si="162"/>
        <v>86.238194507030812</v>
      </c>
      <c r="AI163" s="124">
        <f t="shared" si="162"/>
        <v>103.83968309554206</v>
      </c>
      <c r="AJ163" s="124">
        <f t="shared" si="162"/>
        <v>115.71837304048518</v>
      </c>
      <c r="AK163" s="124">
        <f t="shared" si="162"/>
        <v>120.44917355596516</v>
      </c>
      <c r="AL163" s="124">
        <f t="shared" si="162"/>
        <v>138.38805930692774</v>
      </c>
      <c r="AM163" s="124">
        <f t="shared" si="162"/>
        <v>147.63958806496845</v>
      </c>
      <c r="AN163" s="124">
        <f t="shared" si="162"/>
        <v>139.63954039782021</v>
      </c>
      <c r="AO163" s="124">
        <f t="shared" si="162"/>
        <v>131.02844431830209</v>
      </c>
      <c r="AP163" s="124">
        <f t="shared" si="162"/>
        <v>132.81885437937308</v>
      </c>
      <c r="AQ163" s="124">
        <f t="shared" si="162"/>
        <v>147.1631633634675</v>
      </c>
      <c r="AR163" s="124">
        <f t="shared" si="162"/>
        <v>163.83651474495872</v>
      </c>
      <c r="AS163" s="124">
        <f t="shared" si="162"/>
        <v>168.7456641561904</v>
      </c>
      <c r="AT163" s="124">
        <f t="shared" si="162"/>
        <v>170.73496294360109</v>
      </c>
      <c r="AU163" s="124">
        <f t="shared" si="162"/>
        <v>183.68987245802543</v>
      </c>
      <c r="AV163" s="124">
        <f t="shared" si="162"/>
        <v>193.73330651400784</v>
      </c>
      <c r="AW163" s="124">
        <f t="shared" si="162"/>
        <v>203.99954289800621</v>
      </c>
      <c r="AX163" s="124">
        <f t="shared" si="162"/>
        <v>213.72242032276415</v>
      </c>
      <c r="AY163" s="124">
        <f t="shared" si="162"/>
        <v>221.62894430723975</v>
      </c>
      <c r="AZ163" s="124">
        <f t="shared" si="162"/>
        <v>252.88106423428712</v>
      </c>
      <c r="BA163" s="124">
        <f t="shared" si="162"/>
        <v>249.77434965657358</v>
      </c>
      <c r="BB163" s="124">
        <f t="shared" si="162"/>
        <v>269.09152552776277</v>
      </c>
      <c r="BC163" s="124">
        <f t="shared" si="162"/>
        <v>268.14567974920021</v>
      </c>
      <c r="BD163" s="124">
        <f t="shared" si="162"/>
        <v>289.96151137279492</v>
      </c>
      <c r="BE163" s="124">
        <f t="shared" si="162"/>
        <v>310.78352986286222</v>
      </c>
      <c r="BF163" s="124">
        <f t="shared" si="162"/>
        <v>308.72916142588974</v>
      </c>
      <c r="BG163" s="124">
        <f t="shared" si="162"/>
        <v>328.25344850834506</v>
      </c>
      <c r="BH163" s="124"/>
    </row>
    <row r="164" spans="1:61">
      <c r="A164" s="112" t="s">
        <v>104</v>
      </c>
      <c r="B164" s="128">
        <f t="shared" ref="B164:Q173" si="163">B179+B100+B132-B148-B180</f>
        <v>117.03969230769231</v>
      </c>
      <c r="C164" s="128">
        <f t="shared" si="163"/>
        <v>143.13023076923074</v>
      </c>
      <c r="D164" s="128">
        <f t="shared" si="162"/>
        <v>13.513615384615395</v>
      </c>
      <c r="E164" s="128">
        <f t="shared" si="162"/>
        <v>54.30553846153844</v>
      </c>
      <c r="F164" s="128">
        <f t="shared" si="162"/>
        <v>41.807230769230777</v>
      </c>
      <c r="G164" s="128">
        <f t="shared" si="162"/>
        <v>103.50500000000001</v>
      </c>
      <c r="H164" s="128">
        <f t="shared" si="162"/>
        <v>73.364615384615348</v>
      </c>
      <c r="I164" s="128">
        <f t="shared" si="162"/>
        <v>78.881307692307686</v>
      </c>
      <c r="J164" s="128">
        <f t="shared" si="162"/>
        <v>49.820461538461537</v>
      </c>
      <c r="K164" s="128">
        <f t="shared" si="162"/>
        <v>46.826802000000001</v>
      </c>
      <c r="L164" s="128">
        <f t="shared" si="162"/>
        <v>41.571707538461574</v>
      </c>
      <c r="M164" s="128">
        <f t="shared" si="162"/>
        <v>81.464595769230783</v>
      </c>
      <c r="N164" s="128">
        <f t="shared" si="162"/>
        <v>44.720949538461554</v>
      </c>
      <c r="O164" s="128">
        <f t="shared" si="162"/>
        <v>48.113810230769232</v>
      </c>
      <c r="P164" s="128">
        <f t="shared" si="162"/>
        <v>61.269684153846136</v>
      </c>
      <c r="Q164" s="128">
        <f t="shared" si="162"/>
        <v>56.237478230769185</v>
      </c>
      <c r="R164" s="128">
        <f t="shared" si="162"/>
        <v>37.444461230769257</v>
      </c>
      <c r="S164" s="128">
        <f t="shared" si="162"/>
        <v>73.724760307692364</v>
      </c>
      <c r="T164" s="128">
        <f t="shared" si="162"/>
        <v>28.777326384615403</v>
      </c>
      <c r="U164" s="128">
        <f t="shared" si="162"/>
        <v>52.0312913846154</v>
      </c>
      <c r="V164" s="128">
        <f t="shared" si="162"/>
        <v>56.037609999999987</v>
      </c>
      <c r="W164" s="128">
        <f t="shared" si="162"/>
        <v>15.930675769230717</v>
      </c>
      <c r="X164" s="128">
        <f t="shared" si="162"/>
        <v>25.543154307692291</v>
      </c>
      <c r="Y164" s="128">
        <f t="shared" si="162"/>
        <v>99.180162692307675</v>
      </c>
      <c r="Z164" s="128">
        <f t="shared" si="162"/>
        <v>80.136807230769264</v>
      </c>
      <c r="AA164" s="128">
        <f t="shared" si="162"/>
        <v>114.66794630769219</v>
      </c>
      <c r="AB164" s="128">
        <f t="shared" si="162"/>
        <v>116.40786853846154</v>
      </c>
      <c r="AC164" s="128">
        <f t="shared" si="162"/>
        <v>32.549904076923085</v>
      </c>
      <c r="AD164" s="128">
        <f t="shared" si="162"/>
        <v>86.345084769230866</v>
      </c>
      <c r="AE164" s="128">
        <f t="shared" si="162"/>
        <v>89.114230769230744</v>
      </c>
      <c r="AF164" s="128">
        <f t="shared" si="162"/>
        <v>79.582615384615409</v>
      </c>
      <c r="AG164" s="124">
        <f t="shared" si="162"/>
        <v>143.63961356414396</v>
      </c>
      <c r="AH164" s="124">
        <f t="shared" si="162"/>
        <v>96.50173697999611</v>
      </c>
      <c r="AI164" s="124">
        <f t="shared" si="162"/>
        <v>111.39477805855716</v>
      </c>
      <c r="AJ164" s="124">
        <f t="shared" si="162"/>
        <v>146.8790942384598</v>
      </c>
      <c r="AK164" s="124">
        <f t="shared" si="162"/>
        <v>155.90630590708105</v>
      </c>
      <c r="AL164" s="124">
        <f t="shared" si="162"/>
        <v>167.29459020476679</v>
      </c>
      <c r="AM164" s="124">
        <f t="shared" si="162"/>
        <v>182.05982058043236</v>
      </c>
      <c r="AN164" s="124">
        <f t="shared" si="162"/>
        <v>165.87170685417675</v>
      </c>
      <c r="AO164" s="124">
        <f t="shared" si="162"/>
        <v>159.78624139228896</v>
      </c>
      <c r="AP164" s="124">
        <f t="shared" si="162"/>
        <v>164.94206704782948</v>
      </c>
      <c r="AQ164" s="124">
        <f t="shared" si="162"/>
        <v>180.29469469567891</v>
      </c>
      <c r="AR164" s="124">
        <f t="shared" si="162"/>
        <v>198.09761505195195</v>
      </c>
      <c r="AS164" s="124">
        <f t="shared" si="162"/>
        <v>204.54991867670662</v>
      </c>
      <c r="AT164" s="124">
        <f t="shared" si="162"/>
        <v>206.60620073337452</v>
      </c>
      <c r="AU164" s="124">
        <f t="shared" si="162"/>
        <v>222.7914412099758</v>
      </c>
      <c r="AV164" s="124">
        <f t="shared" si="162"/>
        <v>234.16619043328103</v>
      </c>
      <c r="AW164" s="124">
        <f t="shared" si="162"/>
        <v>245.39058789971807</v>
      </c>
      <c r="AX164" s="124">
        <f t="shared" si="162"/>
        <v>256.24460601025726</v>
      </c>
      <c r="AY164" s="124">
        <f t="shared" si="162"/>
        <v>265.23440625601359</v>
      </c>
      <c r="AZ164" s="124">
        <f t="shared" si="162"/>
        <v>300.39876479682346</v>
      </c>
      <c r="BA164" s="124">
        <f t="shared" si="162"/>
        <v>297.0502230766665</v>
      </c>
      <c r="BB164" s="124">
        <f t="shared" si="162"/>
        <v>318.7414765254365</v>
      </c>
      <c r="BC164" s="124">
        <f t="shared" si="162"/>
        <v>317.63001690032263</v>
      </c>
      <c r="BD164" s="124">
        <f t="shared" si="162"/>
        <v>342.20836652127184</v>
      </c>
      <c r="BE164" s="124">
        <f t="shared" si="162"/>
        <v>365.67773044889861</v>
      </c>
      <c r="BF164" s="124">
        <f t="shared" si="162"/>
        <v>363.36543060804172</v>
      </c>
      <c r="BG164" s="124">
        <f t="shared" si="162"/>
        <v>385.36940198289983</v>
      </c>
      <c r="BH164" s="124"/>
    </row>
    <row r="165" spans="1:61">
      <c r="A165" s="112" t="s">
        <v>105</v>
      </c>
      <c r="B165" s="128">
        <f t="shared" si="163"/>
        <v>114.55069230769232</v>
      </c>
      <c r="C165" s="128">
        <f t="shared" si="163"/>
        <v>147.47423076923079</v>
      </c>
      <c r="D165" s="128">
        <f t="shared" si="162"/>
        <v>42.361615384615376</v>
      </c>
      <c r="E165" s="128">
        <f t="shared" si="162"/>
        <v>34.392538461538479</v>
      </c>
      <c r="F165" s="128">
        <f t="shared" si="162"/>
        <v>59.163230769230765</v>
      </c>
      <c r="G165" s="128">
        <f t="shared" si="162"/>
        <v>53.065999999999974</v>
      </c>
      <c r="H165" s="128">
        <f t="shared" si="162"/>
        <v>65.412615384615378</v>
      </c>
      <c r="I165" s="128">
        <f t="shared" si="162"/>
        <v>59.240307692307724</v>
      </c>
      <c r="J165" s="128">
        <f t="shared" si="162"/>
        <v>62.781461538461571</v>
      </c>
      <c r="K165" s="128">
        <f t="shared" si="162"/>
        <v>43.74869799999999</v>
      </c>
      <c r="L165" s="128">
        <f t="shared" si="162"/>
        <v>52.796206538461533</v>
      </c>
      <c r="M165" s="128">
        <f t="shared" si="162"/>
        <v>55.239726769230785</v>
      </c>
      <c r="N165" s="128">
        <f t="shared" si="162"/>
        <v>47.77723253846154</v>
      </c>
      <c r="O165" s="128">
        <f t="shared" si="162"/>
        <v>59.213065230769232</v>
      </c>
      <c r="P165" s="128">
        <f t="shared" si="162"/>
        <v>53.261486153846164</v>
      </c>
      <c r="Q165" s="128">
        <f t="shared" si="162"/>
        <v>49.70642023076924</v>
      </c>
      <c r="R165" s="128">
        <f t="shared" si="162"/>
        <v>81.746934230769227</v>
      </c>
      <c r="S165" s="128">
        <f t="shared" si="162"/>
        <v>59.82189930769232</v>
      </c>
      <c r="T165" s="128">
        <f t="shared" si="162"/>
        <v>69.778486384615462</v>
      </c>
      <c r="U165" s="128">
        <f t="shared" si="162"/>
        <v>42.298566384615413</v>
      </c>
      <c r="V165" s="128">
        <f t="shared" si="162"/>
        <v>36.31286399999999</v>
      </c>
      <c r="W165" s="128">
        <f t="shared" si="162"/>
        <v>29.855212769230747</v>
      </c>
      <c r="X165" s="128">
        <f t="shared" si="162"/>
        <v>76.930344307692323</v>
      </c>
      <c r="Y165" s="128">
        <f t="shared" si="162"/>
        <v>58.770296692307653</v>
      </c>
      <c r="Z165" s="128">
        <f t="shared" si="162"/>
        <v>99.027583230769196</v>
      </c>
      <c r="AA165" s="128">
        <f t="shared" si="162"/>
        <v>17.080265307692343</v>
      </c>
      <c r="AB165" s="128">
        <f t="shared" si="162"/>
        <v>41.495318538461518</v>
      </c>
      <c r="AC165" s="128">
        <f t="shared" si="162"/>
        <v>106.51686307692309</v>
      </c>
      <c r="AD165" s="128">
        <f t="shared" si="162"/>
        <v>129.27823076923073</v>
      </c>
      <c r="AE165" s="128">
        <f t="shared" si="162"/>
        <v>12.360230769230668</v>
      </c>
      <c r="AF165" s="128">
        <f t="shared" si="162"/>
        <v>114.36761538461541</v>
      </c>
      <c r="AG165" s="124">
        <f t="shared" si="162"/>
        <v>80.103275546859138</v>
      </c>
      <c r="AH165" s="124">
        <f t="shared" si="162"/>
        <v>98.816481316292879</v>
      </c>
      <c r="AI165" s="124">
        <f t="shared" si="162"/>
        <v>115.9363655669593</v>
      </c>
      <c r="AJ165" s="124">
        <f t="shared" si="162"/>
        <v>134.26230730616493</v>
      </c>
      <c r="AK165" s="124">
        <f t="shared" si="162"/>
        <v>135.39757737769156</v>
      </c>
      <c r="AL165" s="124">
        <f t="shared" si="162"/>
        <v>158.49500870563742</v>
      </c>
      <c r="AM165" s="124">
        <f t="shared" si="162"/>
        <v>162.11035169602366</v>
      </c>
      <c r="AN165" s="124">
        <f t="shared" si="162"/>
        <v>157.14449326144648</v>
      </c>
      <c r="AO165" s="124">
        <f t="shared" si="162"/>
        <v>147.79672215934863</v>
      </c>
      <c r="AP165" s="124">
        <f t="shared" si="162"/>
        <v>150.49898076764526</v>
      </c>
      <c r="AQ165" s="124">
        <f t="shared" si="162"/>
        <v>165.20915309511588</v>
      </c>
      <c r="AR165" s="124">
        <f t="shared" si="162"/>
        <v>183.34302706833262</v>
      </c>
      <c r="AS165" s="124">
        <f t="shared" si="162"/>
        <v>188.18541055295975</v>
      </c>
      <c r="AT165" s="124">
        <f t="shared" si="162"/>
        <v>191.38378128102647</v>
      </c>
      <c r="AU165" s="124">
        <f t="shared" si="162"/>
        <v>205.35428975141861</v>
      </c>
      <c r="AV165" s="124">
        <f t="shared" si="162"/>
        <v>216.05946995148884</v>
      </c>
      <c r="AW165" s="124">
        <f t="shared" si="162"/>
        <v>226.83290060570607</v>
      </c>
      <c r="AX165" s="124">
        <f t="shared" si="162"/>
        <v>237.17668684682405</v>
      </c>
      <c r="AY165" s="124">
        <f t="shared" si="162"/>
        <v>245.51608879213245</v>
      </c>
      <c r="AZ165" s="124">
        <f t="shared" si="162"/>
        <v>278.74439453168088</v>
      </c>
      <c r="BA165" s="124">
        <f t="shared" si="162"/>
        <v>275.40801464860374</v>
      </c>
      <c r="BB165" s="124">
        <f t="shared" si="162"/>
        <v>295.89495115247246</v>
      </c>
      <c r="BC165" s="124">
        <f t="shared" si="162"/>
        <v>294.87855161880157</v>
      </c>
      <c r="BD165" s="124">
        <f t="shared" si="162"/>
        <v>318.01832573801778</v>
      </c>
      <c r="BE165" s="124">
        <f t="shared" si="162"/>
        <v>340.09579493136073</v>
      </c>
      <c r="BF165" s="124">
        <f t="shared" si="162"/>
        <v>337.92616827064501</v>
      </c>
      <c r="BG165" s="124">
        <f t="shared" si="162"/>
        <v>358.62026631657443</v>
      </c>
      <c r="BH165" s="124"/>
    </row>
    <row r="166" spans="1:61">
      <c r="A166" s="112" t="s">
        <v>106</v>
      </c>
      <c r="B166" s="128">
        <f t="shared" si="163"/>
        <v>122.96369230769231</v>
      </c>
      <c r="C166" s="128">
        <f t="shared" si="163"/>
        <v>149.62823076923078</v>
      </c>
      <c r="D166" s="128">
        <f t="shared" si="162"/>
        <v>43.83761538461539</v>
      </c>
      <c r="E166" s="128">
        <f t="shared" si="162"/>
        <v>13.684538461538473</v>
      </c>
      <c r="F166" s="128">
        <f t="shared" si="162"/>
        <v>40.424230769230775</v>
      </c>
      <c r="G166" s="128">
        <f t="shared" si="162"/>
        <v>89.694999999999993</v>
      </c>
      <c r="H166" s="128">
        <f t="shared" si="162"/>
        <v>58.172615384615384</v>
      </c>
      <c r="I166" s="128">
        <f t="shared" si="162"/>
        <v>64.358307692307704</v>
      </c>
      <c r="J166" s="128">
        <f t="shared" si="162"/>
        <v>54.93046153846155</v>
      </c>
      <c r="K166" s="128">
        <f t="shared" si="162"/>
        <v>38.386084000000039</v>
      </c>
      <c r="L166" s="128">
        <f t="shared" si="162"/>
        <v>36.230031538461525</v>
      </c>
      <c r="M166" s="128">
        <f t="shared" si="162"/>
        <v>73.970946769230778</v>
      </c>
      <c r="N166" s="128">
        <f t="shared" si="162"/>
        <v>50.976432538461523</v>
      </c>
      <c r="O166" s="128">
        <f t="shared" si="162"/>
        <v>57.557464230769241</v>
      </c>
      <c r="P166" s="128">
        <f t="shared" si="162"/>
        <v>74.680490153846165</v>
      </c>
      <c r="Q166" s="128">
        <f t="shared" si="162"/>
        <v>79.554365230769221</v>
      </c>
      <c r="R166" s="128">
        <f t="shared" si="162"/>
        <v>61.286472230769256</v>
      </c>
      <c r="S166" s="128">
        <f t="shared" si="162"/>
        <v>34.212265307692277</v>
      </c>
      <c r="T166" s="128">
        <f t="shared" si="162"/>
        <v>105.3218183846154</v>
      </c>
      <c r="U166" s="128">
        <f t="shared" si="162"/>
        <v>96.546063384615394</v>
      </c>
      <c r="V166" s="128">
        <f t="shared" si="162"/>
        <v>72.089560999999989</v>
      </c>
      <c r="W166" s="128">
        <f t="shared" si="162"/>
        <v>88.574593769230731</v>
      </c>
      <c r="X166" s="128">
        <f t="shared" si="162"/>
        <v>43.925458307692324</v>
      </c>
      <c r="Y166" s="128">
        <f t="shared" si="162"/>
        <v>72.934816692307635</v>
      </c>
      <c r="Z166" s="128">
        <f t="shared" si="162"/>
        <v>43.896309230769205</v>
      </c>
      <c r="AA166" s="128">
        <f t="shared" si="162"/>
        <v>39.092692307692246</v>
      </c>
      <c r="AB166" s="128">
        <f t="shared" si="162"/>
        <v>70.945346538461479</v>
      </c>
      <c r="AC166" s="128">
        <f t="shared" si="162"/>
        <v>45.657821076922957</v>
      </c>
      <c r="AD166" s="128">
        <f t="shared" si="162"/>
        <v>4.242230769230801</v>
      </c>
      <c r="AE166" s="128">
        <f t="shared" si="162"/>
        <v>43.536230769230713</v>
      </c>
      <c r="AF166" s="128">
        <f t="shared" si="162"/>
        <v>53.694032384615369</v>
      </c>
      <c r="AG166" s="124">
        <f t="shared" si="162"/>
        <v>64.112895163545147</v>
      </c>
      <c r="AH166" s="124">
        <f t="shared" si="162"/>
        <v>55.226801477774188</v>
      </c>
      <c r="AI166" s="124">
        <f t="shared" si="162"/>
        <v>62.552668755873071</v>
      </c>
      <c r="AJ166" s="124">
        <f t="shared" si="162"/>
        <v>85.420780903113496</v>
      </c>
      <c r="AK166" s="124">
        <f t="shared" si="162"/>
        <v>104.04347326908055</v>
      </c>
      <c r="AL166" s="124">
        <f t="shared" si="162"/>
        <v>111.68010994881547</v>
      </c>
      <c r="AM166" s="124">
        <f t="shared" si="162"/>
        <v>121.31863176990805</v>
      </c>
      <c r="AN166" s="124">
        <f t="shared" si="162"/>
        <v>110.81828855692493</v>
      </c>
      <c r="AO166" s="124">
        <f t="shared" si="162"/>
        <v>101.71094628307594</v>
      </c>
      <c r="AP166" s="124">
        <f t="shared" si="162"/>
        <v>105.48111335387216</v>
      </c>
      <c r="AQ166" s="124">
        <f t="shared" si="162"/>
        <v>120.29035778630828</v>
      </c>
      <c r="AR166" s="124">
        <f t="shared" si="162"/>
        <v>135.14493231712947</v>
      </c>
      <c r="AS166" s="124">
        <f t="shared" si="162"/>
        <v>139.5853499558815</v>
      </c>
      <c r="AT166" s="124">
        <f t="shared" si="162"/>
        <v>140.18668727007048</v>
      </c>
      <c r="AU166" s="124">
        <f t="shared" si="162"/>
        <v>152.72512924393573</v>
      </c>
      <c r="AV166" s="124">
        <f t="shared" si="162"/>
        <v>163.47016876465182</v>
      </c>
      <c r="AW166" s="124">
        <f t="shared" si="162"/>
        <v>173.99273427377182</v>
      </c>
      <c r="AX166" s="124">
        <f t="shared" si="162"/>
        <v>183.92023320235717</v>
      </c>
      <c r="AY166" s="124">
        <f t="shared" si="162"/>
        <v>192.33691631772638</v>
      </c>
      <c r="AZ166" s="124">
        <f t="shared" si="162"/>
        <v>225.03227334147232</v>
      </c>
      <c r="BA166" s="124">
        <f t="shared" si="162"/>
        <v>221.84711186515244</v>
      </c>
      <c r="BB166" s="124">
        <f t="shared" si="162"/>
        <v>242.04070003541688</v>
      </c>
      <c r="BC166" s="124">
        <f t="shared" si="162"/>
        <v>241.00171686137958</v>
      </c>
      <c r="BD166" s="124">
        <f t="shared" si="162"/>
        <v>263.81228079157574</v>
      </c>
      <c r="BE166" s="124">
        <f t="shared" si="162"/>
        <v>285.6240068337147</v>
      </c>
      <c r="BF166" s="124">
        <f t="shared" si="162"/>
        <v>283.47421635141325</v>
      </c>
      <c r="BG166" s="124">
        <f t="shared" si="162"/>
        <v>303.90298242294841</v>
      </c>
      <c r="BH166" s="124"/>
    </row>
    <row r="167" spans="1:61">
      <c r="A167" s="112" t="s">
        <v>107</v>
      </c>
      <c r="B167" s="128">
        <f t="shared" si="163"/>
        <v>119.97469230769232</v>
      </c>
      <c r="C167" s="128">
        <f t="shared" si="163"/>
        <v>61.015230769230783</v>
      </c>
      <c r="D167" s="128">
        <f t="shared" si="162"/>
        <v>78.20461538461538</v>
      </c>
      <c r="E167" s="128">
        <f t="shared" si="162"/>
        <v>38.990538461538478</v>
      </c>
      <c r="F167" s="128">
        <f t="shared" si="162"/>
        <v>71.436230769230775</v>
      </c>
      <c r="G167" s="128">
        <f t="shared" si="162"/>
        <v>52.097000000000008</v>
      </c>
      <c r="H167" s="128">
        <f t="shared" si="162"/>
        <v>62.678615384615405</v>
      </c>
      <c r="I167" s="128">
        <f t="shared" si="162"/>
        <v>62.57730769230767</v>
      </c>
      <c r="J167" s="128">
        <f t="shared" si="162"/>
        <v>75.146515538461514</v>
      </c>
      <c r="K167" s="128">
        <f t="shared" si="162"/>
        <v>48.65040599999999</v>
      </c>
      <c r="L167" s="128">
        <f t="shared" si="162"/>
        <v>60.635561538461545</v>
      </c>
      <c r="M167" s="128">
        <f t="shared" si="162"/>
        <v>53.895598769230759</v>
      </c>
      <c r="N167" s="128">
        <f t="shared" si="162"/>
        <v>47.025820538461545</v>
      </c>
      <c r="O167" s="128">
        <f t="shared" si="162"/>
        <v>49.632703230769231</v>
      </c>
      <c r="P167" s="128">
        <f t="shared" si="162"/>
        <v>54.517350153846124</v>
      </c>
      <c r="Q167" s="128">
        <f t="shared" si="162"/>
        <v>30.301452230769222</v>
      </c>
      <c r="R167" s="128">
        <f t="shared" si="162"/>
        <v>86.341435230769221</v>
      </c>
      <c r="S167" s="128">
        <f t="shared" si="162"/>
        <v>123.2407203076923</v>
      </c>
      <c r="T167" s="128">
        <f t="shared" si="162"/>
        <v>34.525877384615448</v>
      </c>
      <c r="U167" s="128">
        <f t="shared" si="162"/>
        <v>7.7448793846154445</v>
      </c>
      <c r="V167" s="128">
        <f t="shared" si="162"/>
        <v>37.854648999999966</v>
      </c>
      <c r="W167" s="128">
        <f t="shared" si="162"/>
        <v>62.108879769230782</v>
      </c>
      <c r="X167" s="128">
        <f t="shared" si="162"/>
        <v>78.678183307692265</v>
      </c>
      <c r="Y167" s="128">
        <f t="shared" si="162"/>
        <v>38.835223692307665</v>
      </c>
      <c r="Z167" s="128">
        <f t="shared" si="162"/>
        <v>15.774093230769253</v>
      </c>
      <c r="AA167" s="128">
        <f>AA182+AA103+AA135-AA151-AA183</f>
        <v>80.674880307692348</v>
      </c>
      <c r="AB167" s="128">
        <f t="shared" si="162"/>
        <v>70.704542538461553</v>
      </c>
      <c r="AC167" s="128">
        <f>AC182+AC103+AC135-AC151-AC183</f>
        <v>77.277219076923146</v>
      </c>
      <c r="AD167" s="128">
        <f t="shared" si="162"/>
        <v>59.787230769230774</v>
      </c>
      <c r="AE167" s="128">
        <f t="shared" si="162"/>
        <v>29.895230769230821</v>
      </c>
      <c r="AF167" s="128">
        <f t="shared" si="162"/>
        <v>134.2557273846154</v>
      </c>
      <c r="AG167" s="124">
        <f t="shared" si="162"/>
        <v>89.946809400540261</v>
      </c>
      <c r="AH167" s="124">
        <f t="shared" si="162"/>
        <v>90.223582951868309</v>
      </c>
      <c r="AI167" s="124">
        <f t="shared" si="162"/>
        <v>103.12717535884622</v>
      </c>
      <c r="AJ167" s="124">
        <f t="shared" si="162"/>
        <v>124.87801154251855</v>
      </c>
      <c r="AK167" s="124">
        <f t="shared" ref="AK167:BG173" si="164">AK182+AK103+AK135-AK151-AK183</f>
        <v>138.15807561680492</v>
      </c>
      <c r="AL167" s="124">
        <f t="shared" si="164"/>
        <v>157.6949439592214</v>
      </c>
      <c r="AM167" s="124">
        <f t="shared" si="164"/>
        <v>157.30939500881385</v>
      </c>
      <c r="AN167" s="124">
        <f t="shared" si="164"/>
        <v>150.76539399990384</v>
      </c>
      <c r="AO167" s="124">
        <f t="shared" si="164"/>
        <v>142.54727568393452</v>
      </c>
      <c r="AP167" s="124">
        <f t="shared" si="164"/>
        <v>146.66278498075303</v>
      </c>
      <c r="AQ167" s="124">
        <f t="shared" si="164"/>
        <v>162.05399177962437</v>
      </c>
      <c r="AR167" s="124">
        <f t="shared" si="164"/>
        <v>178.53190053233277</v>
      </c>
      <c r="AS167" s="124">
        <f t="shared" si="164"/>
        <v>182.76182824574755</v>
      </c>
      <c r="AT167" s="124">
        <f t="shared" si="164"/>
        <v>185.92494937019103</v>
      </c>
      <c r="AU167" s="124">
        <f t="shared" si="164"/>
        <v>199.95244446908396</v>
      </c>
      <c r="AV167" s="124">
        <f t="shared" si="164"/>
        <v>210.65964673376607</v>
      </c>
      <c r="AW167" s="124">
        <f t="shared" si="164"/>
        <v>221.18164393173936</v>
      </c>
      <c r="AX167" s="124">
        <f t="shared" si="164"/>
        <v>231.11283514331217</v>
      </c>
      <c r="AY167" s="124">
        <f t="shared" si="164"/>
        <v>239.34726560581521</v>
      </c>
      <c r="AZ167" s="124">
        <f t="shared" si="164"/>
        <v>272.113319576663</v>
      </c>
      <c r="BA167" s="124">
        <f t="shared" si="164"/>
        <v>268.88253482038192</v>
      </c>
      <c r="BB167" s="124">
        <f t="shared" si="164"/>
        <v>289.03078595944316</v>
      </c>
      <c r="BC167" s="124">
        <f t="shared" si="164"/>
        <v>287.99442950337209</v>
      </c>
      <c r="BD167" s="124">
        <f t="shared" si="164"/>
        <v>310.7408206481216</v>
      </c>
      <c r="BE167" s="124">
        <f t="shared" si="164"/>
        <v>332.48631058744888</v>
      </c>
      <c r="BF167" s="124">
        <f t="shared" si="164"/>
        <v>330.36268590565783</v>
      </c>
      <c r="BG167" s="124">
        <f t="shared" si="164"/>
        <v>350.72601170954204</v>
      </c>
      <c r="BH167" s="124"/>
    </row>
    <row r="168" spans="1:61">
      <c r="A168" s="112" t="s">
        <v>108</v>
      </c>
      <c r="B168" s="128">
        <f t="shared" si="163"/>
        <v>103.79069230769231</v>
      </c>
      <c r="C168" s="128">
        <f t="shared" si="163"/>
        <v>50.293230769230782</v>
      </c>
      <c r="D168" s="128">
        <f t="shared" si="163"/>
        <v>41.234615384615395</v>
      </c>
      <c r="E168" s="128">
        <f t="shared" si="163"/>
        <v>60.513538461538481</v>
      </c>
      <c r="F168" s="128">
        <f t="shared" si="163"/>
        <v>62.361230769230772</v>
      </c>
      <c r="G168" s="128">
        <f t="shared" si="163"/>
        <v>39.092999999999989</v>
      </c>
      <c r="H168" s="128">
        <f t="shared" si="163"/>
        <v>55.769615384615392</v>
      </c>
      <c r="I168" s="128">
        <f t="shared" si="163"/>
        <v>51.45830769230767</v>
      </c>
      <c r="J168" s="128">
        <f t="shared" si="163"/>
        <v>51.939391538461543</v>
      </c>
      <c r="K168" s="128">
        <f t="shared" si="163"/>
        <v>64.745421999999991</v>
      </c>
      <c r="L168" s="128">
        <f t="shared" si="163"/>
        <v>58.688932538461529</v>
      </c>
      <c r="M168" s="128">
        <f t="shared" si="163"/>
        <v>46.29327076923078</v>
      </c>
      <c r="N168" s="128">
        <f t="shared" si="163"/>
        <v>37.08153153846154</v>
      </c>
      <c r="O168" s="128">
        <f t="shared" si="163"/>
        <v>50.474299230769233</v>
      </c>
      <c r="P168" s="128">
        <f t="shared" si="163"/>
        <v>52.566439153846183</v>
      </c>
      <c r="Q168" s="128">
        <f t="shared" si="163"/>
        <v>50.470322230769227</v>
      </c>
      <c r="R168" s="128">
        <f t="shared" ref="R168:AD173" si="165">R183+R104+R136-R152-R184</f>
        <v>29.951474230769229</v>
      </c>
      <c r="S168" s="128">
        <f t="shared" si="165"/>
        <v>27.821280307692362</v>
      </c>
      <c r="T168" s="128">
        <f t="shared" si="165"/>
        <v>78.698597384615454</v>
      </c>
      <c r="U168" s="128">
        <f t="shared" si="165"/>
        <v>57.282496384615371</v>
      </c>
      <c r="V168" s="128">
        <f t="shared" si="165"/>
        <v>50.150425000000055</v>
      </c>
      <c r="W168" s="128">
        <f t="shared" si="165"/>
        <v>33.120124769230799</v>
      </c>
      <c r="X168" s="128">
        <f t="shared" si="165"/>
        <v>82.13821830769227</v>
      </c>
      <c r="Y168" s="128">
        <f t="shared" si="165"/>
        <v>65.822380692307632</v>
      </c>
      <c r="Z168" s="128">
        <f t="shared" si="165"/>
        <v>68.853321230769225</v>
      </c>
      <c r="AA168" s="128">
        <f t="shared" si="165"/>
        <v>74.858288307692291</v>
      </c>
      <c r="AB168" s="128">
        <f t="shared" si="165"/>
        <v>101.88460653846161</v>
      </c>
      <c r="AC168" s="128">
        <f>AC183+AC104+AC136-AC152-AC184</f>
        <v>49.582694076922948</v>
      </c>
      <c r="AD168" s="128">
        <f t="shared" ref="AD168:AO173" si="166">AD183+AD104+AD136-AD152-AD184</f>
        <v>18.926230769230799</v>
      </c>
      <c r="AE168" s="128">
        <f t="shared" si="166"/>
        <v>95.274230769230854</v>
      </c>
      <c r="AF168" s="128">
        <f t="shared" si="166"/>
        <v>7.8294453846155108</v>
      </c>
      <c r="AG168" s="124">
        <f t="shared" si="166"/>
        <v>87.62020045167705</v>
      </c>
      <c r="AH168" s="124">
        <f t="shared" si="166"/>
        <v>69.35688975431168</v>
      </c>
      <c r="AI168" s="124">
        <f t="shared" si="166"/>
        <v>71.72462865071634</v>
      </c>
      <c r="AJ168" s="124">
        <f t="shared" si="166"/>
        <v>94.720017076706426</v>
      </c>
      <c r="AK168" s="124">
        <f t="shared" si="166"/>
        <v>110.95250157707187</v>
      </c>
      <c r="AL168" s="124">
        <f t="shared" si="166"/>
        <v>110.60665714560542</v>
      </c>
      <c r="AM168" s="124">
        <f t="shared" si="166"/>
        <v>130.54776427881103</v>
      </c>
      <c r="AN168" s="124">
        <f t="shared" si="166"/>
        <v>116.71467380683669</v>
      </c>
      <c r="AO168" s="124">
        <f t="shared" si="166"/>
        <v>108.61701461950003</v>
      </c>
      <c r="AP168" s="124">
        <f t="shared" si="164"/>
        <v>112.37930366637016</v>
      </c>
      <c r="AQ168" s="124">
        <f t="shared" si="164"/>
        <v>125.87626733814432</v>
      </c>
      <c r="AR168" s="124">
        <f t="shared" si="164"/>
        <v>139.58026960422541</v>
      </c>
      <c r="AS168" s="124">
        <f t="shared" si="164"/>
        <v>145.50440258026777</v>
      </c>
      <c r="AT168" s="124">
        <f t="shared" si="164"/>
        <v>145.62116442344006</v>
      </c>
      <c r="AU168" s="124">
        <f t="shared" si="164"/>
        <v>157.93849296866017</v>
      </c>
      <c r="AV168" s="124">
        <f t="shared" si="164"/>
        <v>167.77223190757456</v>
      </c>
      <c r="AW168" s="124">
        <f t="shared" si="164"/>
        <v>177.42518190698945</v>
      </c>
      <c r="AX168" s="124">
        <f t="shared" si="164"/>
        <v>186.60115633560963</v>
      </c>
      <c r="AY168" s="124">
        <f t="shared" si="164"/>
        <v>194.42772003025846</v>
      </c>
      <c r="AZ168" s="124">
        <f t="shared" si="164"/>
        <v>224.28067041560632</v>
      </c>
      <c r="BA168" s="124">
        <f t="shared" si="164"/>
        <v>221.41387582487607</v>
      </c>
      <c r="BB168" s="124">
        <f t="shared" si="164"/>
        <v>239.94604121596433</v>
      </c>
      <c r="BC168" s="124">
        <f t="shared" si="164"/>
        <v>239.00020654726859</v>
      </c>
      <c r="BD168" s="124">
        <f t="shared" si="164"/>
        <v>259.952627074578</v>
      </c>
      <c r="BE168" s="124">
        <f t="shared" si="164"/>
        <v>279.97749551716754</v>
      </c>
      <c r="BF168" s="124">
        <f t="shared" si="164"/>
        <v>277.9837291996364</v>
      </c>
      <c r="BG168" s="124">
        <f t="shared" si="164"/>
        <v>296.75242187452227</v>
      </c>
      <c r="BH168" s="124"/>
    </row>
    <row r="169" spans="1:61">
      <c r="A169" s="112" t="s">
        <v>109</v>
      </c>
      <c r="B169" s="128">
        <f t="shared" si="163"/>
        <v>116.98069230769232</v>
      </c>
      <c r="C169" s="128">
        <f t="shared" si="163"/>
        <v>64.81023076923077</v>
      </c>
      <c r="D169" s="128">
        <f t="shared" si="163"/>
        <v>60.379615384615391</v>
      </c>
      <c r="E169" s="128">
        <f t="shared" si="163"/>
        <v>52.594538461538448</v>
      </c>
      <c r="F169" s="128">
        <f t="shared" si="163"/>
        <v>47.040230769230746</v>
      </c>
      <c r="G169" s="128">
        <f t="shared" si="163"/>
        <v>54.578999999999994</v>
      </c>
      <c r="H169" s="128">
        <f t="shared" si="163"/>
        <v>89.296615384615365</v>
      </c>
      <c r="I169" s="128">
        <f t="shared" si="163"/>
        <v>68.20530769230767</v>
      </c>
      <c r="J169" s="128">
        <f t="shared" si="163"/>
        <v>66.86748253846153</v>
      </c>
      <c r="K169" s="128">
        <f t="shared" si="163"/>
        <v>49.424871999999979</v>
      </c>
      <c r="L169" s="128">
        <f t="shared" si="163"/>
        <v>55.991095538461551</v>
      </c>
      <c r="M169" s="128">
        <f t="shared" si="163"/>
        <v>48.020096769230804</v>
      </c>
      <c r="N169" s="128">
        <f t="shared" si="163"/>
        <v>53.247481538461543</v>
      </c>
      <c r="O169" s="128">
        <f t="shared" si="163"/>
        <v>59.403546230769223</v>
      </c>
      <c r="P169" s="128">
        <f t="shared" si="163"/>
        <v>52.327944153846175</v>
      </c>
      <c r="Q169" s="128">
        <f t="shared" si="163"/>
        <v>56.897533230769227</v>
      </c>
      <c r="R169" s="128">
        <f t="shared" si="165"/>
        <v>85.929019230769256</v>
      </c>
      <c r="S169" s="128">
        <f t="shared" si="165"/>
        <v>81.670926307692298</v>
      </c>
      <c r="T169" s="128">
        <f t="shared" si="165"/>
        <v>60.149076384615391</v>
      </c>
      <c r="U169" s="128">
        <f t="shared" si="165"/>
        <v>45.562081384615396</v>
      </c>
      <c r="V169" s="128">
        <f t="shared" si="165"/>
        <v>27.793556000000024</v>
      </c>
      <c r="W169" s="128">
        <f t="shared" si="165"/>
        <v>62.622455769230754</v>
      </c>
      <c r="X169" s="128">
        <f t="shared" si="165"/>
        <v>67.12383430769232</v>
      </c>
      <c r="Y169" s="128">
        <f t="shared" si="165"/>
        <v>7.2748766923076857</v>
      </c>
      <c r="Z169" s="128">
        <f t="shared" si="165"/>
        <v>43.579094230769257</v>
      </c>
      <c r="AA169" s="128">
        <f t="shared" si="165"/>
        <v>1.5118263076922744</v>
      </c>
      <c r="AB169" s="128">
        <f t="shared" si="165"/>
        <v>69.921601538461474</v>
      </c>
      <c r="AC169" s="128">
        <f>AC184+AC105+AC137-AC153-AC185</f>
        <v>-4.0862139230769543</v>
      </c>
      <c r="AD169" s="128">
        <f t="shared" si="166"/>
        <v>-20.958769230769178</v>
      </c>
      <c r="AE169" s="128">
        <f>AE184+AE105+AE137-AE153-AE185</f>
        <v>51.407230769230793</v>
      </c>
      <c r="AF169" s="128">
        <f t="shared" si="166"/>
        <v>67.388751384615418</v>
      </c>
      <c r="AG169" s="124">
        <f t="shared" si="166"/>
        <v>38.965616237046774</v>
      </c>
      <c r="AH169" s="124">
        <f t="shared" si="166"/>
        <v>43.628773262788513</v>
      </c>
      <c r="AI169" s="124">
        <f t="shared" si="166"/>
        <v>47.362587588482484</v>
      </c>
      <c r="AJ169" s="124">
        <f t="shared" si="166"/>
        <v>78.956213832831622</v>
      </c>
      <c r="AK169" s="124">
        <f t="shared" si="166"/>
        <v>100.14276333811506</v>
      </c>
      <c r="AL169" s="124">
        <f t="shared" si="166"/>
        <v>105.28966120312259</v>
      </c>
      <c r="AM169" s="124">
        <f t="shared" si="166"/>
        <v>110.41486224621826</v>
      </c>
      <c r="AN169" s="124">
        <f t="shared" si="166"/>
        <v>102.93508274596877</v>
      </c>
      <c r="AO169" s="124">
        <f t="shared" si="166"/>
        <v>92.790533268465992</v>
      </c>
      <c r="AP169" s="124">
        <f t="shared" si="164"/>
        <v>97.684415711983547</v>
      </c>
      <c r="AQ169" s="124">
        <f t="shared" si="164"/>
        <v>112.33987726764008</v>
      </c>
      <c r="AR169" s="124">
        <f t="shared" si="164"/>
        <v>126.88195778858699</v>
      </c>
      <c r="AS169" s="124">
        <f t="shared" si="164"/>
        <v>130.88398323921911</v>
      </c>
      <c r="AT169" s="124">
        <f t="shared" si="164"/>
        <v>131.65238174777846</v>
      </c>
      <c r="AU169" s="124">
        <f t="shared" si="164"/>
        <v>143.99901269276961</v>
      </c>
      <c r="AV169" s="124">
        <f t="shared" si="164"/>
        <v>155.28200623700377</v>
      </c>
      <c r="AW169" s="124">
        <f t="shared" si="164"/>
        <v>166.04189241671224</v>
      </c>
      <c r="AX169" s="124">
        <f t="shared" si="164"/>
        <v>176.32642584570738</v>
      </c>
      <c r="AY169" s="124">
        <f t="shared" si="164"/>
        <v>185.14859010137081</v>
      </c>
      <c r="AZ169" s="124">
        <f t="shared" si="164"/>
        <v>219.25484799971491</v>
      </c>
      <c r="BA169" s="124">
        <f t="shared" si="164"/>
        <v>215.89180260907608</v>
      </c>
      <c r="BB169" s="124">
        <f t="shared" si="164"/>
        <v>236.90818730905562</v>
      </c>
      <c r="BC169" s="124">
        <f t="shared" si="164"/>
        <v>235.79932228052451</v>
      </c>
      <c r="BD169" s="124">
        <f t="shared" si="164"/>
        <v>259.54838706508883</v>
      </c>
      <c r="BE169" s="124">
        <f t="shared" si="164"/>
        <v>282.26182182913089</v>
      </c>
      <c r="BF169" s="124">
        <f t="shared" si="164"/>
        <v>280.02703457551604</v>
      </c>
      <c r="BG169" s="124">
        <f t="shared" si="164"/>
        <v>301.27669314179263</v>
      </c>
      <c r="BH169" s="124"/>
    </row>
    <row r="170" spans="1:61">
      <c r="A170" s="112" t="s">
        <v>110</v>
      </c>
      <c r="B170" s="128">
        <f t="shared" si="163"/>
        <v>118.99969230769231</v>
      </c>
      <c r="C170" s="128">
        <f t="shared" si="163"/>
        <v>22.485230769230768</v>
      </c>
      <c r="D170" s="128">
        <f t="shared" si="163"/>
        <v>51.300615384615398</v>
      </c>
      <c r="E170" s="128">
        <f t="shared" si="163"/>
        <v>24.366538461538461</v>
      </c>
      <c r="F170" s="128">
        <f t="shared" si="163"/>
        <v>3.195230769230772</v>
      </c>
      <c r="G170" s="128">
        <f t="shared" si="163"/>
        <v>44.27600000000001</v>
      </c>
      <c r="H170" s="128">
        <f t="shared" si="163"/>
        <v>48.81761538461538</v>
      </c>
      <c r="I170" s="128">
        <f t="shared" si="163"/>
        <v>53.789307692307688</v>
      </c>
      <c r="J170" s="128">
        <f t="shared" si="163"/>
        <v>51.948914538461558</v>
      </c>
      <c r="K170" s="128">
        <f t="shared" si="163"/>
        <v>42.804710000000014</v>
      </c>
      <c r="L170" s="128">
        <f t="shared" si="163"/>
        <v>41.843254538461537</v>
      </c>
      <c r="M170" s="128">
        <f t="shared" si="163"/>
        <v>60.59155576923078</v>
      </c>
      <c r="N170" s="128">
        <f t="shared" si="163"/>
        <v>42.823732538461577</v>
      </c>
      <c r="O170" s="128">
        <f t="shared" si="163"/>
        <v>41.830400230769214</v>
      </c>
      <c r="P170" s="128">
        <f t="shared" si="163"/>
        <v>36.293951153846187</v>
      </c>
      <c r="Q170" s="128">
        <f t="shared" si="163"/>
        <v>33.796706230769246</v>
      </c>
      <c r="R170" s="128">
        <f t="shared" si="165"/>
        <v>35.402146230769212</v>
      </c>
      <c r="S170" s="128">
        <f t="shared" si="165"/>
        <v>22.316542307692302</v>
      </c>
      <c r="T170" s="128">
        <f t="shared" si="165"/>
        <v>48.94367738461542</v>
      </c>
      <c r="U170" s="128">
        <f t="shared" si="165"/>
        <v>37.759044384615407</v>
      </c>
      <c r="V170" s="128">
        <f t="shared" si="165"/>
        <v>20.668381999999994</v>
      </c>
      <c r="W170" s="128">
        <f t="shared" si="165"/>
        <v>41.193285769230741</v>
      </c>
      <c r="X170" s="128">
        <f t="shared" si="165"/>
        <v>0.63709030769233266</v>
      </c>
      <c r="Y170" s="128">
        <f t="shared" si="165"/>
        <v>16.528553692307668</v>
      </c>
      <c r="Z170" s="128">
        <f t="shared" si="165"/>
        <v>37.729019230769168</v>
      </c>
      <c r="AA170" s="128">
        <f t="shared" si="165"/>
        <v>62.189405307692383</v>
      </c>
      <c r="AB170" s="128">
        <f t="shared" si="165"/>
        <v>5.237893538461492</v>
      </c>
      <c r="AC170" s="128">
        <f>AC185+AC106+AC138-AC154-AC186</f>
        <v>70.212854076923051</v>
      </c>
      <c r="AD170" s="128">
        <f>AD185+AD106+AD138-AD154-AD186</f>
        <v>-0.97676923076926414</v>
      </c>
      <c r="AE170" s="128">
        <f>AE185+AE106+AE138-AE154-AE186</f>
        <v>61.017230769230764</v>
      </c>
      <c r="AF170" s="128">
        <f t="shared" si="166"/>
        <v>54.144526384615418</v>
      </c>
      <c r="AG170" s="124">
        <f t="shared" si="166"/>
        <v>10.700099829562532</v>
      </c>
      <c r="AH170" s="124">
        <f t="shared" si="166"/>
        <v>49.474449830432036</v>
      </c>
      <c r="AI170" s="124">
        <f t="shared" si="166"/>
        <v>59.555723794648657</v>
      </c>
      <c r="AJ170" s="124">
        <f t="shared" si="166"/>
        <v>76.214625726397117</v>
      </c>
      <c r="AK170" s="124">
        <f t="shared" si="166"/>
        <v>95.052634210532347</v>
      </c>
      <c r="AL170" s="124">
        <f t="shared" si="166"/>
        <v>97.514985959207593</v>
      </c>
      <c r="AM170" s="124">
        <f t="shared" si="166"/>
        <v>104.7367326252031</v>
      </c>
      <c r="AN170" s="124">
        <f t="shared" si="166"/>
        <v>102.23726537985749</v>
      </c>
      <c r="AO170" s="124">
        <f t="shared" si="166"/>
        <v>90.861856977391767</v>
      </c>
      <c r="AP170" s="124">
        <f t="shared" si="164"/>
        <v>93.403724843539294</v>
      </c>
      <c r="AQ170" s="124">
        <f t="shared" si="164"/>
        <v>107.65759893225015</v>
      </c>
      <c r="AR170" s="124">
        <f t="shared" si="164"/>
        <v>121.62250674678103</v>
      </c>
      <c r="AS170" s="124">
        <f t="shared" si="164"/>
        <v>126.18324139220351</v>
      </c>
      <c r="AT170" s="124">
        <f t="shared" si="164"/>
        <v>127.24485809510384</v>
      </c>
      <c r="AU170" s="124">
        <f t="shared" si="164"/>
        <v>138.41322977662242</v>
      </c>
      <c r="AV170" s="124">
        <f t="shared" si="164"/>
        <v>148.98330301725048</v>
      </c>
      <c r="AW170" s="124">
        <f t="shared" si="164"/>
        <v>159.37983081286143</v>
      </c>
      <c r="AX170" s="124">
        <f t="shared" si="164"/>
        <v>169.22489027958306</v>
      </c>
      <c r="AY170" s="124">
        <f t="shared" si="164"/>
        <v>177.68770785805407</v>
      </c>
      <c r="AZ170" s="124">
        <f t="shared" si="164"/>
        <v>210.05139374973157</v>
      </c>
      <c r="BA170" s="124">
        <f t="shared" si="164"/>
        <v>206.75742112991668</v>
      </c>
      <c r="BB170" s="124">
        <f t="shared" si="164"/>
        <v>226.75620220151632</v>
      </c>
      <c r="BC170" s="124">
        <f t="shared" si="164"/>
        <v>225.73660309192724</v>
      </c>
      <c r="BD170" s="124">
        <f t="shared" si="164"/>
        <v>248.31255357051464</v>
      </c>
      <c r="BE170" s="124">
        <f t="shared" si="164"/>
        <v>269.89652743998261</v>
      </c>
      <c r="BF170" s="124">
        <f t="shared" si="164"/>
        <v>267.75698174612751</v>
      </c>
      <c r="BG170" s="124">
        <f t="shared" si="164"/>
        <v>287.94390355844257</v>
      </c>
      <c r="BH170" s="124"/>
    </row>
    <row r="171" spans="1:61">
      <c r="A171" s="112" t="s">
        <v>111</v>
      </c>
      <c r="B171" s="128">
        <f t="shared" si="163"/>
        <v>114.32469230769229</v>
      </c>
      <c r="C171" s="128">
        <f t="shared" si="163"/>
        <v>31.848230769230792</v>
      </c>
      <c r="D171" s="128">
        <f t="shared" si="163"/>
        <v>8.5256153846153708</v>
      </c>
      <c r="E171" s="128">
        <f t="shared" si="163"/>
        <v>66.183538461538475</v>
      </c>
      <c r="F171" s="128">
        <f t="shared" si="163"/>
        <v>54.75723076923078</v>
      </c>
      <c r="G171" s="128">
        <f t="shared" si="163"/>
        <v>58.296999999999997</v>
      </c>
      <c r="H171" s="128">
        <f t="shared" si="163"/>
        <v>51.885615384615384</v>
      </c>
      <c r="I171" s="128">
        <f t="shared" si="163"/>
        <v>23.487307692307695</v>
      </c>
      <c r="J171" s="128">
        <f t="shared" si="163"/>
        <v>44.885376538461543</v>
      </c>
      <c r="K171" s="128">
        <f t="shared" si="163"/>
        <v>39.092858000000007</v>
      </c>
      <c r="L171" s="128">
        <f t="shared" si="163"/>
        <v>38.51795953846154</v>
      </c>
      <c r="M171" s="128">
        <f t="shared" si="163"/>
        <v>31.241840769230745</v>
      </c>
      <c r="N171" s="128">
        <f t="shared" si="163"/>
        <v>32.285546538461546</v>
      </c>
      <c r="O171" s="128">
        <f t="shared" si="163"/>
        <v>55.269954230769223</v>
      </c>
      <c r="P171" s="128">
        <f t="shared" si="163"/>
        <v>48.03879915384617</v>
      </c>
      <c r="Q171" s="128">
        <f t="shared" si="163"/>
        <v>40.200634230769232</v>
      </c>
      <c r="R171" s="128">
        <f t="shared" si="165"/>
        <v>88.757617230769213</v>
      </c>
      <c r="S171" s="128">
        <f t="shared" si="165"/>
        <v>53.614774307692329</v>
      </c>
      <c r="T171" s="128">
        <f t="shared" si="165"/>
        <v>21.293187384615457</v>
      </c>
      <c r="U171" s="128">
        <f t="shared" si="165"/>
        <v>39.733052384615434</v>
      </c>
      <c r="V171" s="128">
        <f t="shared" si="165"/>
        <v>10.40460299999998</v>
      </c>
      <c r="W171" s="128">
        <f t="shared" si="165"/>
        <v>58.66019476923077</v>
      </c>
      <c r="X171" s="128">
        <f t="shared" si="165"/>
        <v>74.322005307692265</v>
      </c>
      <c r="Y171" s="128">
        <f t="shared" si="165"/>
        <v>27.153173692307718</v>
      </c>
      <c r="Z171" s="128">
        <f t="shared" si="165"/>
        <v>34.425769230769262</v>
      </c>
      <c r="AA171" s="128">
        <f t="shared" si="165"/>
        <v>53.9610573076923</v>
      </c>
      <c r="AB171" s="128">
        <f t="shared" si="165"/>
        <v>54.401017538461574</v>
      </c>
      <c r="AC171" s="128">
        <f t="shared" si="165"/>
        <v>72.024833076923088</v>
      </c>
      <c r="AD171" s="128">
        <f t="shared" si="165"/>
        <v>33.89323076923074</v>
      </c>
      <c r="AE171" s="128">
        <f>AE186+AE107+AE139-AE155-AE187</f>
        <v>33.416230769230722</v>
      </c>
      <c r="AF171" s="128">
        <f t="shared" si="166"/>
        <v>44.003178384615282</v>
      </c>
      <c r="AG171" s="124">
        <f t="shared" si="166"/>
        <v>68.099523829268222</v>
      </c>
      <c r="AH171" s="124">
        <f t="shared" si="166"/>
        <v>58.349417949810913</v>
      </c>
      <c r="AI171" s="124">
        <f t="shared" si="166"/>
        <v>69.550712486219084</v>
      </c>
      <c r="AJ171" s="124">
        <f t="shared" si="166"/>
        <v>85.643665811109997</v>
      </c>
      <c r="AK171" s="124">
        <f t="shared" si="166"/>
        <v>99.122913904494624</v>
      </c>
      <c r="AL171" s="124">
        <f t="shared" si="166"/>
        <v>110.30608019687958</v>
      </c>
      <c r="AM171" s="124">
        <f t="shared" si="166"/>
        <v>120.04922391742792</v>
      </c>
      <c r="AN171" s="124">
        <f t="shared" si="166"/>
        <v>109.78038694723506</v>
      </c>
      <c r="AO171" s="124">
        <f t="shared" si="166"/>
        <v>101.53928694976446</v>
      </c>
      <c r="AP171" s="124">
        <f t="shared" si="164"/>
        <v>104.15152787857699</v>
      </c>
      <c r="AQ171" s="124">
        <f t="shared" si="164"/>
        <v>118.09521195632487</v>
      </c>
      <c r="AR171" s="124">
        <f t="shared" si="164"/>
        <v>132.66687230510615</v>
      </c>
      <c r="AS171" s="124">
        <f t="shared" si="164"/>
        <v>136.82953208081233</v>
      </c>
      <c r="AT171" s="124">
        <f t="shared" si="164"/>
        <v>137.48959470266368</v>
      </c>
      <c r="AU171" s="124">
        <f t="shared" si="164"/>
        <v>149.30530962133446</v>
      </c>
      <c r="AV171" s="124">
        <f t="shared" si="164"/>
        <v>159.17697741621635</v>
      </c>
      <c r="AW171" s="124">
        <f t="shared" si="164"/>
        <v>169.04189380483058</v>
      </c>
      <c r="AX171" s="124">
        <f t="shared" si="164"/>
        <v>178.30206308669699</v>
      </c>
      <c r="AY171" s="124">
        <f t="shared" si="164"/>
        <v>186.04276737882174</v>
      </c>
      <c r="AZ171" s="124">
        <f t="shared" si="164"/>
        <v>216.3286431259877</v>
      </c>
      <c r="BA171" s="124">
        <f t="shared" si="164"/>
        <v>213.3736312177881</v>
      </c>
      <c r="BB171" s="124">
        <f t="shared" si="164"/>
        <v>232.09086553689394</v>
      </c>
      <c r="BC171" s="124">
        <f t="shared" si="164"/>
        <v>231.14629926634677</v>
      </c>
      <c r="BD171" s="124">
        <f t="shared" si="164"/>
        <v>252.28231577551321</v>
      </c>
      <c r="BE171" s="124">
        <f t="shared" si="164"/>
        <v>272.4854096740371</v>
      </c>
      <c r="BF171" s="124">
        <f t="shared" si="164"/>
        <v>270.49402469375025</v>
      </c>
      <c r="BG171" s="124">
        <f t="shared" si="164"/>
        <v>289.42649888060566</v>
      </c>
      <c r="BH171" s="124"/>
    </row>
    <row r="172" spans="1:61">
      <c r="A172" s="112" t="s">
        <v>112</v>
      </c>
      <c r="B172" s="128">
        <f t="shared" si="163"/>
        <v>109.1106923076923</v>
      </c>
      <c r="C172" s="128">
        <f t="shared" si="163"/>
        <v>29.289230769230777</v>
      </c>
      <c r="D172" s="128">
        <f t="shared" si="163"/>
        <v>59.24561538461537</v>
      </c>
      <c r="E172" s="128">
        <f t="shared" si="163"/>
        <v>65.85353846153842</v>
      </c>
      <c r="F172" s="128">
        <f t="shared" si="163"/>
        <v>61.486230769230772</v>
      </c>
      <c r="G172" s="128">
        <f t="shared" si="163"/>
        <v>30.097000000000008</v>
      </c>
      <c r="H172" s="128">
        <f t="shared" si="163"/>
        <v>44.322615384615361</v>
      </c>
      <c r="I172" s="128">
        <f t="shared" si="163"/>
        <v>56.99930769230771</v>
      </c>
      <c r="J172" s="128">
        <f t="shared" si="163"/>
        <v>52.531256538461527</v>
      </c>
      <c r="K172" s="128">
        <f t="shared" si="163"/>
        <v>56.328492999999995</v>
      </c>
      <c r="L172" s="128">
        <f t="shared" si="163"/>
        <v>36.478897538461538</v>
      </c>
      <c r="M172" s="128">
        <f t="shared" si="163"/>
        <v>36.259037769230765</v>
      </c>
      <c r="N172" s="128">
        <f t="shared" si="163"/>
        <v>42.912807538461536</v>
      </c>
      <c r="O172" s="128">
        <f t="shared" si="163"/>
        <v>50.200420230769211</v>
      </c>
      <c r="P172" s="128">
        <f t="shared" si="163"/>
        <v>61.206782153846127</v>
      </c>
      <c r="Q172" s="128">
        <f t="shared" si="163"/>
        <v>72.987755230769238</v>
      </c>
      <c r="R172" s="128">
        <f t="shared" si="165"/>
        <v>53.947382230769236</v>
      </c>
      <c r="S172" s="128">
        <f t="shared" si="165"/>
        <v>15.447546307692235</v>
      </c>
      <c r="T172" s="128">
        <f t="shared" si="165"/>
        <v>34.185625384615371</v>
      </c>
      <c r="U172" s="128">
        <f t="shared" si="165"/>
        <v>51.962702384615397</v>
      </c>
      <c r="V172" s="128">
        <f t="shared" si="165"/>
        <v>61.341579999999979</v>
      </c>
      <c r="W172" s="128">
        <f t="shared" si="165"/>
        <v>17.117694769230795</v>
      </c>
      <c r="X172" s="128">
        <f t="shared" si="165"/>
        <v>-0.4916576923076974</v>
      </c>
      <c r="Y172" s="128">
        <f t="shared" si="165"/>
        <v>48.085008692307696</v>
      </c>
      <c r="Z172" s="128">
        <f t="shared" si="165"/>
        <v>42.549651230769157</v>
      </c>
      <c r="AA172" s="128">
        <f t="shared" si="165"/>
        <v>45.24749530769229</v>
      </c>
      <c r="AB172" s="128">
        <f t="shared" si="165"/>
        <v>68.682793538461596</v>
      </c>
      <c r="AC172" s="128">
        <f t="shared" si="165"/>
        <v>8.9189040769230559</v>
      </c>
      <c r="AD172" s="128">
        <f t="shared" si="165"/>
        <v>39.053230769230709</v>
      </c>
      <c r="AE172" s="128">
        <f>AE187+AE108+AE140-AE156-AE188</f>
        <v>118.71023076923072</v>
      </c>
      <c r="AF172" s="124">
        <f t="shared" si="166"/>
        <v>94.683957844973818</v>
      </c>
      <c r="AG172" s="124">
        <f t="shared" si="166"/>
        <v>77.341071203997473</v>
      </c>
      <c r="AH172" s="124">
        <f t="shared" si="166"/>
        <v>81.219138968760944</v>
      </c>
      <c r="AI172" s="124">
        <f t="shared" si="166"/>
        <v>90.85567149652212</v>
      </c>
      <c r="AJ172" s="124">
        <f t="shared" si="166"/>
        <v>123.38956749427609</v>
      </c>
      <c r="AK172" s="124">
        <f t="shared" si="166"/>
        <v>137.0189746628933</v>
      </c>
      <c r="AL172" s="124">
        <f t="shared" si="166"/>
        <v>136.87037081858983</v>
      </c>
      <c r="AM172" s="124">
        <f t="shared" si="166"/>
        <v>144.22306416027959</v>
      </c>
      <c r="AN172" s="124">
        <f t="shared" si="166"/>
        <v>138.84035817492645</v>
      </c>
      <c r="AO172" s="124">
        <f t="shared" si="166"/>
        <v>132.29435109690525</v>
      </c>
      <c r="AP172" s="124">
        <f t="shared" si="164"/>
        <v>137.2164646712871</v>
      </c>
      <c r="AQ172" s="124">
        <f t="shared" si="164"/>
        <v>149.47960521853474</v>
      </c>
      <c r="AR172" s="124">
        <f t="shared" si="164"/>
        <v>162.58398735926249</v>
      </c>
      <c r="AS172" s="124">
        <f t="shared" si="164"/>
        <v>168.29033209343584</v>
      </c>
      <c r="AT172" s="124">
        <f t="shared" si="164"/>
        <v>171.09729585855558</v>
      </c>
      <c r="AU172" s="124">
        <f t="shared" si="164"/>
        <v>183.88048270398019</v>
      </c>
      <c r="AV172" s="124">
        <f t="shared" si="164"/>
        <v>193.30991681532913</v>
      </c>
      <c r="AW172" s="124">
        <f t="shared" si="164"/>
        <v>202.35114689974409</v>
      </c>
      <c r="AX172" s="124">
        <f t="shared" si="164"/>
        <v>211.18156853267885</v>
      </c>
      <c r="AY172" s="124">
        <f t="shared" si="164"/>
        <v>218.75940311840873</v>
      </c>
      <c r="AZ172" s="124">
        <f t="shared" si="164"/>
        <v>247.74997143796242</v>
      </c>
      <c r="BA172" s="124">
        <f t="shared" si="164"/>
        <v>244.89031410947968</v>
      </c>
      <c r="BB172" s="124">
        <f t="shared" si="164"/>
        <v>262.7402680568905</v>
      </c>
      <c r="BC172" s="124">
        <f t="shared" si="164"/>
        <v>261.79939159909452</v>
      </c>
      <c r="BD172" s="124">
        <f t="shared" si="164"/>
        <v>282.02410036787086</v>
      </c>
      <c r="BE172" s="124">
        <f t="shared" si="164"/>
        <v>301.351138840305</v>
      </c>
      <c r="BF172" s="124">
        <f t="shared" si="164"/>
        <v>299.44315860280113</v>
      </c>
      <c r="BG172" s="124">
        <f t="shared" si="164"/>
        <v>317.52220107277338</v>
      </c>
      <c r="BH172" s="124"/>
    </row>
    <row r="173" spans="1:61">
      <c r="A173" s="112" t="s">
        <v>113</v>
      </c>
      <c r="B173" s="128">
        <f t="shared" si="163"/>
        <v>109.32038461538463</v>
      </c>
      <c r="C173" s="128">
        <f t="shared" si="163"/>
        <v>39.898461538461547</v>
      </c>
      <c r="D173" s="128">
        <f t="shared" si="163"/>
        <v>37.423230769230784</v>
      </c>
      <c r="E173" s="128">
        <f t="shared" si="163"/>
        <v>24.105076923076936</v>
      </c>
      <c r="F173" s="128">
        <f t="shared" si="163"/>
        <v>39.773461538461547</v>
      </c>
      <c r="G173" s="128">
        <f t="shared" si="163"/>
        <v>40.416999999999973</v>
      </c>
      <c r="H173" s="128">
        <f t="shared" si="163"/>
        <v>39.652230769230798</v>
      </c>
      <c r="I173" s="128">
        <f t="shared" si="163"/>
        <v>58.404615384615383</v>
      </c>
      <c r="J173" s="128">
        <f t="shared" si="163"/>
        <v>38.105819076923041</v>
      </c>
      <c r="K173" s="128">
        <f t="shared" si="163"/>
        <v>39.446431999999987</v>
      </c>
      <c r="L173" s="128">
        <f t="shared" si="163"/>
        <v>59.901081076923077</v>
      </c>
      <c r="M173" s="128">
        <f t="shared" si="163"/>
        <v>46.39928753846155</v>
      </c>
      <c r="N173" s="128">
        <f t="shared" si="163"/>
        <v>47.558765076923066</v>
      </c>
      <c r="O173" s="128">
        <f t="shared" si="163"/>
        <v>48.210129461538457</v>
      </c>
      <c r="P173" s="128">
        <f t="shared" si="163"/>
        <v>41.703160307692315</v>
      </c>
      <c r="Q173" s="128">
        <f t="shared" si="163"/>
        <v>70.690270461538489</v>
      </c>
      <c r="R173" s="128">
        <f t="shared" si="165"/>
        <v>61.183771461538413</v>
      </c>
      <c r="S173" s="128">
        <f t="shared" si="165"/>
        <v>16.22316561538463</v>
      </c>
      <c r="T173" s="128">
        <f t="shared" si="165"/>
        <v>14.590785769230763</v>
      </c>
      <c r="U173" s="128">
        <f t="shared" si="165"/>
        <v>54.134195769230814</v>
      </c>
      <c r="V173" s="128">
        <f t="shared" si="165"/>
        <v>59.597062000000079</v>
      </c>
      <c r="W173" s="128">
        <f t="shared" si="165"/>
        <v>46.051895538461551</v>
      </c>
      <c r="X173" s="128">
        <f t="shared" si="165"/>
        <v>13.973194615384699</v>
      </c>
      <c r="Y173" s="128">
        <f t="shared" si="165"/>
        <v>63.989923384615437</v>
      </c>
      <c r="Z173" s="128">
        <f t="shared" si="165"/>
        <v>43.830935461538445</v>
      </c>
      <c r="AA173" s="128">
        <f t="shared" si="165"/>
        <v>48.422291615384566</v>
      </c>
      <c r="AB173" s="128">
        <f t="shared" si="165"/>
        <v>48.566384076923114</v>
      </c>
      <c r="AC173" s="128">
        <f t="shared" si="165"/>
        <v>79.609829153846078</v>
      </c>
      <c r="AD173" s="128">
        <f>AD188+AD109+AD141-AD157-AD189</f>
        <v>72.556461538461633</v>
      </c>
      <c r="AE173" s="128">
        <f>AE188+AE109+AE141-AE157-AE189</f>
        <v>98.429461538461609</v>
      </c>
      <c r="AF173" s="124">
        <f t="shared" si="166"/>
        <v>152.40891930887278</v>
      </c>
      <c r="AG173" s="124">
        <f t="shared" si="166"/>
        <v>135.58986114392826</v>
      </c>
      <c r="AH173" s="124">
        <f t="shared" si="166"/>
        <v>109.86283280751013</v>
      </c>
      <c r="AI173" s="124">
        <f t="shared" si="166"/>
        <v>136.24083996243348</v>
      </c>
      <c r="AJ173" s="124">
        <f t="shared" si="166"/>
        <v>163.93932310376476</v>
      </c>
      <c r="AK173" s="124">
        <f t="shared" si="166"/>
        <v>179.63335178142245</v>
      </c>
      <c r="AL173" s="124">
        <f t="shared" si="166"/>
        <v>191.78962893603671</v>
      </c>
      <c r="AM173" s="124">
        <f t="shared" si="166"/>
        <v>195.39989126551973</v>
      </c>
      <c r="AN173" s="124">
        <f t="shared" si="166"/>
        <v>186.72634819702807</v>
      </c>
      <c r="AO173" s="124">
        <f t="shared" si="166"/>
        <v>181.31334126529441</v>
      </c>
      <c r="AP173" s="124">
        <f t="shared" si="164"/>
        <v>185.93224854484072</v>
      </c>
      <c r="AQ173" s="124">
        <f t="shared" si="164"/>
        <v>202.29867890425851</v>
      </c>
      <c r="AR173" s="124">
        <f t="shared" si="164"/>
        <v>219.43166657035101</v>
      </c>
      <c r="AS173" s="124">
        <f t="shared" si="164"/>
        <v>225.6885162522309</v>
      </c>
      <c r="AT173" s="124">
        <f t="shared" si="164"/>
        <v>230.02350146050344</v>
      </c>
      <c r="AU173" s="124">
        <f t="shared" si="164"/>
        <v>246.63362746056123</v>
      </c>
      <c r="AV173" s="124">
        <f t="shared" si="164"/>
        <v>257.80942485412163</v>
      </c>
      <c r="AW173" s="124">
        <f t="shared" si="164"/>
        <v>268.94982439398723</v>
      </c>
      <c r="AX173" s="124">
        <f t="shared" si="164"/>
        <v>279.53384843538231</v>
      </c>
      <c r="AY173" s="124">
        <f t="shared" si="164"/>
        <v>288.4730543159028</v>
      </c>
      <c r="AZ173" s="124">
        <f t="shared" si="164"/>
        <v>323.46178118325383</v>
      </c>
      <c r="BA173" s="124">
        <f t="shared" si="164"/>
        <v>320.04597614124225</v>
      </c>
      <c r="BB173" s="124">
        <f t="shared" si="164"/>
        <v>341.51670697540715</v>
      </c>
      <c r="BC173" s="124">
        <f t="shared" si="164"/>
        <v>340.41122411959566</v>
      </c>
      <c r="BD173" s="124">
        <f t="shared" si="164"/>
        <v>364.73366502891395</v>
      </c>
      <c r="BE173" s="124">
        <f t="shared" si="164"/>
        <v>387.99160112800496</v>
      </c>
      <c r="BF173" s="124">
        <f t="shared" si="164"/>
        <v>385.71316436638972</v>
      </c>
      <c r="BG173" s="124">
        <f t="shared" si="164"/>
        <v>407.47775612891837</v>
      </c>
      <c r="BH173" s="124"/>
    </row>
    <row r="174" spans="1:61" ht="12" thickBot="1">
      <c r="A174" s="112" t="s">
        <v>114</v>
      </c>
      <c r="B174" s="128">
        <f>SUM(B162:B173)</f>
        <v>1357.0830000000001</v>
      </c>
      <c r="C174" s="128">
        <f>SUM(C162:C173)</f>
        <v>952.12500000000011</v>
      </c>
      <c r="D174" s="128">
        <f t="shared" ref="D174:BG174" si="167">SUM(D162:D173)</f>
        <v>502.27300000000002</v>
      </c>
      <c r="E174" s="128">
        <f t="shared" si="167"/>
        <v>559.53399999999999</v>
      </c>
      <c r="F174" s="128">
        <f t="shared" si="167"/>
        <v>612.45799999999997</v>
      </c>
      <c r="G174" s="128">
        <f t="shared" si="167"/>
        <v>672.08899999999994</v>
      </c>
      <c r="H174" s="128">
        <f t="shared" si="167"/>
        <v>729.25399999999991</v>
      </c>
      <c r="I174" s="128">
        <f t="shared" si="167"/>
        <v>707.56899999999996</v>
      </c>
      <c r="J174" s="128">
        <f t="shared" si="167"/>
        <v>669.65406399999995</v>
      </c>
      <c r="K174" s="128">
        <f t="shared" si="167"/>
        <v>586.75366399999996</v>
      </c>
      <c r="L174" s="128">
        <f t="shared" si="167"/>
        <v>584.64848700000005</v>
      </c>
      <c r="M174" s="128">
        <f t="shared" si="167"/>
        <v>622.90433700000006</v>
      </c>
      <c r="N174" s="128">
        <f t="shared" si="167"/>
        <v>533.52426000000003</v>
      </c>
      <c r="O174" s="128">
        <f t="shared" si="167"/>
        <v>617.28043700000001</v>
      </c>
      <c r="P174" s="128">
        <f t="shared" si="167"/>
        <v>635.70684599999993</v>
      </c>
      <c r="Q174" s="128">
        <f t="shared" si="167"/>
        <v>634.08504200000004</v>
      </c>
      <c r="R174" s="128">
        <f t="shared" si="167"/>
        <v>707.46806500000002</v>
      </c>
      <c r="S174" s="128">
        <f t="shared" si="167"/>
        <v>608.80534499999999</v>
      </c>
      <c r="T174" s="128">
        <f t="shared" si="167"/>
        <v>646.68998600000032</v>
      </c>
      <c r="U174" s="128">
        <f t="shared" si="167"/>
        <v>621.05622700000015</v>
      </c>
      <c r="V174" s="128">
        <f t="shared" si="167"/>
        <v>531.80553299999997</v>
      </c>
      <c r="W174" s="128">
        <f t="shared" si="167"/>
        <v>578.35949399999981</v>
      </c>
      <c r="X174" s="128">
        <f t="shared" si="167"/>
        <v>582.81849199999999</v>
      </c>
      <c r="Y174" s="128">
        <f t="shared" si="167"/>
        <v>561.53339399999993</v>
      </c>
      <c r="Z174" s="128">
        <f>SUM(Z162:Z173)</f>
        <v>608.03162399999997</v>
      </c>
      <c r="AA174" s="128">
        <f t="shared" si="167"/>
        <v>597.25419399999976</v>
      </c>
      <c r="AB174" s="128">
        <f t="shared" si="167"/>
        <v>742.997074</v>
      </c>
      <c r="AC174" s="128">
        <f t="shared" si="167"/>
        <v>686.83150899999964</v>
      </c>
      <c r="AD174" s="128">
        <f t="shared" si="167"/>
        <v>530.18884900000012</v>
      </c>
      <c r="AE174" s="128">
        <f t="shared" si="167"/>
        <v>670.28699999999992</v>
      </c>
      <c r="AF174" s="124">
        <f t="shared" si="167"/>
        <v>869.65300000000047</v>
      </c>
      <c r="AG174" s="124">
        <f t="shared" si="167"/>
        <v>893.8180051654432</v>
      </c>
      <c r="AH174" s="124">
        <f t="shared" si="167"/>
        <v>866.20763788551426</v>
      </c>
      <c r="AI174" s="124">
        <f t="shared" si="167"/>
        <v>1003.0267707424098</v>
      </c>
      <c r="AJ174" s="124">
        <f t="shared" si="167"/>
        <v>1277.6197741873452</v>
      </c>
      <c r="AK174" s="124">
        <f t="shared" si="167"/>
        <v>1430.4488559898623</v>
      </c>
      <c r="AL174" s="124">
        <f t="shared" si="167"/>
        <v>1550.3750928235963</v>
      </c>
      <c r="AM174" s="124">
        <f t="shared" si="167"/>
        <v>1653.4800852165874</v>
      </c>
      <c r="AN174" s="124">
        <f t="shared" si="167"/>
        <v>1549.0759432798852</v>
      </c>
      <c r="AO174" s="124">
        <f t="shared" si="167"/>
        <v>1448.1583386645045</v>
      </c>
      <c r="AP174" s="124">
        <f t="shared" si="167"/>
        <v>1490.932786439635</v>
      </c>
      <c r="AQ174" s="124">
        <f t="shared" si="167"/>
        <v>1662.2161655243854</v>
      </c>
      <c r="AR174" s="124">
        <f t="shared" si="167"/>
        <v>1846.6943150293509</v>
      </c>
      <c r="AS174" s="124">
        <f t="shared" si="167"/>
        <v>1905.3738585126644</v>
      </c>
      <c r="AT174" s="124">
        <f t="shared" si="167"/>
        <v>1924.9366839441734</v>
      </c>
      <c r="AU174" s="124">
        <f t="shared" si="167"/>
        <v>2080.904403118986</v>
      </c>
      <c r="AV174" s="124">
        <f t="shared" si="167"/>
        <v>2205.8600376214667</v>
      </c>
      <c r="AW174" s="124">
        <f t="shared" si="167"/>
        <v>2329.1741716819897</v>
      </c>
      <c r="AX174" s="124">
        <f t="shared" si="167"/>
        <v>2446.6744631196293</v>
      </c>
      <c r="AY174" s="124">
        <f t="shared" si="167"/>
        <v>2545.1180826704449</v>
      </c>
      <c r="AZ174" s="124">
        <f t="shared" si="167"/>
        <v>2928.8680914046181</v>
      </c>
      <c r="BA174" s="124">
        <f t="shared" si="167"/>
        <v>2891.1475795561087</v>
      </c>
      <c r="BB174" s="124">
        <f t="shared" si="167"/>
        <v>3127.9775090406074</v>
      </c>
      <c r="BC174" s="124">
        <f t="shared" si="167"/>
        <v>3115.8939521758039</v>
      </c>
      <c r="BD174" s="124">
        <f t="shared" si="167"/>
        <v>3383.5921447512878</v>
      </c>
      <c r="BE174" s="124">
        <f t="shared" si="167"/>
        <v>3639.3800057823009</v>
      </c>
      <c r="BF174" s="124">
        <f t="shared" si="167"/>
        <v>3614.166055444874</v>
      </c>
      <c r="BG174" s="124">
        <f t="shared" si="167"/>
        <v>3853.7505309887038</v>
      </c>
      <c r="BH174" s="124"/>
    </row>
    <row r="175" spans="1:61">
      <c r="A175" s="174"/>
      <c r="B175" s="175">
        <f t="shared" ref="B175:BG175" si="168">B26</f>
        <v>1357.0830000000001</v>
      </c>
      <c r="C175" s="175">
        <f t="shared" si="168"/>
        <v>952.12499999999989</v>
      </c>
      <c r="D175" s="175">
        <f t="shared" si="168"/>
        <v>502.27300000000014</v>
      </c>
      <c r="E175" s="175">
        <f t="shared" si="168"/>
        <v>559.53400000000011</v>
      </c>
      <c r="F175" s="175">
        <f t="shared" si="168"/>
        <v>612.45799999999917</v>
      </c>
      <c r="G175" s="175">
        <f t="shared" si="168"/>
        <v>672.08899999999994</v>
      </c>
      <c r="H175" s="175">
        <f t="shared" si="168"/>
        <v>729.25399999999991</v>
      </c>
      <c r="I175" s="175">
        <f t="shared" si="168"/>
        <v>707.56899999999996</v>
      </c>
      <c r="J175" s="175">
        <f t="shared" si="168"/>
        <v>669.65406399999995</v>
      </c>
      <c r="K175" s="175">
        <f t="shared" si="168"/>
        <v>586.75366399999973</v>
      </c>
      <c r="L175" s="175">
        <f t="shared" si="168"/>
        <v>584.64848699999993</v>
      </c>
      <c r="M175" s="175">
        <f t="shared" si="168"/>
        <v>622.90433700000017</v>
      </c>
      <c r="N175" s="175">
        <f t="shared" si="168"/>
        <v>533.52425999999969</v>
      </c>
      <c r="O175" s="175">
        <f t="shared" si="168"/>
        <v>617.28043700000035</v>
      </c>
      <c r="P175" s="175">
        <f t="shared" si="168"/>
        <v>635.70684599999936</v>
      </c>
      <c r="Q175" s="175">
        <f t="shared" si="168"/>
        <v>634.08504199999925</v>
      </c>
      <c r="R175" s="175">
        <f t="shared" si="168"/>
        <v>707.46806500000002</v>
      </c>
      <c r="S175" s="175">
        <f t="shared" si="168"/>
        <v>608.80534500000022</v>
      </c>
      <c r="T175" s="175">
        <f t="shared" si="168"/>
        <v>646.68998599999941</v>
      </c>
      <c r="U175" s="175">
        <f t="shared" si="168"/>
        <v>621.05622700000049</v>
      </c>
      <c r="V175" s="175">
        <f t="shared" si="168"/>
        <v>531.8055330000002</v>
      </c>
      <c r="W175" s="175">
        <f t="shared" si="168"/>
        <v>578.35949400000118</v>
      </c>
      <c r="X175" s="175">
        <f t="shared" si="168"/>
        <v>582.81849200000033</v>
      </c>
      <c r="Y175" s="175">
        <f t="shared" si="168"/>
        <v>561.53339400000004</v>
      </c>
      <c r="Z175" s="175">
        <f t="shared" si="168"/>
        <v>603.03162400000019</v>
      </c>
      <c r="AA175" s="175">
        <f t="shared" si="168"/>
        <v>597.2541940000001</v>
      </c>
      <c r="AB175" s="175">
        <f t="shared" si="168"/>
        <v>742.99707399999897</v>
      </c>
      <c r="AC175" s="175">
        <f t="shared" si="168"/>
        <v>686.83150900000055</v>
      </c>
      <c r="AD175" s="175">
        <f t="shared" si="168"/>
        <v>530.18884900000012</v>
      </c>
      <c r="AE175" s="175">
        <f t="shared" si="168"/>
        <v>670.28699999999935</v>
      </c>
      <c r="AF175" s="175">
        <f t="shared" si="168"/>
        <v>869.65300000000025</v>
      </c>
      <c r="AG175" s="175">
        <f t="shared" si="168"/>
        <v>893.81800516544354</v>
      </c>
      <c r="AH175" s="175">
        <f t="shared" si="168"/>
        <v>866.20763788551449</v>
      </c>
      <c r="AI175" s="175">
        <f t="shared" si="168"/>
        <v>1003.02677074241</v>
      </c>
      <c r="AJ175" s="175">
        <f t="shared" si="168"/>
        <v>1277.6197741873448</v>
      </c>
      <c r="AK175" s="175">
        <f t="shared" si="168"/>
        <v>1430.4488559898618</v>
      </c>
      <c r="AL175" s="175">
        <f t="shared" si="168"/>
        <v>1550.3750928235968</v>
      </c>
      <c r="AM175" s="175">
        <f t="shared" si="168"/>
        <v>1653.4800852165863</v>
      </c>
      <c r="AN175" s="175">
        <f t="shared" si="168"/>
        <v>1549.0759432798841</v>
      </c>
      <c r="AO175" s="175">
        <f t="shared" si="168"/>
        <v>1448.1583386645052</v>
      </c>
      <c r="AP175" s="175">
        <f t="shared" si="168"/>
        <v>1490.9327864396346</v>
      </c>
      <c r="AQ175" s="175">
        <f t="shared" si="168"/>
        <v>1662.2161655243845</v>
      </c>
      <c r="AR175" s="175">
        <f t="shared" si="168"/>
        <v>1846.69431502935</v>
      </c>
      <c r="AS175" s="175">
        <f t="shared" si="168"/>
        <v>1905.3738585126648</v>
      </c>
      <c r="AT175" s="175">
        <f t="shared" si="168"/>
        <v>1924.9366839441718</v>
      </c>
      <c r="AU175" s="175">
        <f t="shared" si="168"/>
        <v>2080.9044031189842</v>
      </c>
      <c r="AV175" s="175">
        <f t="shared" si="168"/>
        <v>2205.8600376214672</v>
      </c>
      <c r="AW175" s="175">
        <f t="shared" si="168"/>
        <v>2329.1741716819906</v>
      </c>
      <c r="AX175" s="175">
        <f t="shared" si="168"/>
        <v>2446.6744631196307</v>
      </c>
      <c r="AY175" s="175">
        <f t="shared" si="168"/>
        <v>2545.118082670444</v>
      </c>
      <c r="AZ175" s="175">
        <f t="shared" si="168"/>
        <v>2928.8680914046181</v>
      </c>
      <c r="BA175" s="175">
        <f t="shared" si="168"/>
        <v>2891.1475795561091</v>
      </c>
      <c r="BB175" s="175">
        <f t="shared" si="168"/>
        <v>3127.9775090406056</v>
      </c>
      <c r="BC175" s="175">
        <f t="shared" si="168"/>
        <v>3115.8939521758039</v>
      </c>
      <c r="BD175" s="175">
        <f t="shared" si="168"/>
        <v>3383.5921447512883</v>
      </c>
      <c r="BE175" s="175">
        <f t="shared" si="168"/>
        <v>3639.3800057823009</v>
      </c>
      <c r="BF175" s="175">
        <f t="shared" si="168"/>
        <v>3614.1660554448736</v>
      </c>
      <c r="BG175" s="175">
        <f t="shared" si="168"/>
        <v>3853.7505309887056</v>
      </c>
      <c r="BH175" s="128"/>
    </row>
    <row r="176" spans="1:61" ht="12" thickBot="1">
      <c r="A176" s="112" t="s">
        <v>149</v>
      </c>
      <c r="Y176" s="128"/>
    </row>
    <row r="177" spans="1:60" ht="12" thickBot="1">
      <c r="A177" s="168"/>
      <c r="B177" s="168" t="str">
        <f>B$2</f>
        <v xml:space="preserve">93/94 </v>
      </c>
      <c r="C177" s="168" t="str">
        <f t="shared" ref="C177:BG177" si="169">C$2</f>
        <v xml:space="preserve">94/95 </v>
      </c>
      <c r="D177" s="168" t="str">
        <f t="shared" si="169"/>
        <v xml:space="preserve">95/96 </v>
      </c>
      <c r="E177" s="168" t="str">
        <f t="shared" si="169"/>
        <v xml:space="preserve">96/97 </v>
      </c>
      <c r="F177" s="168" t="str">
        <f t="shared" si="169"/>
        <v xml:space="preserve">97/98 </v>
      </c>
      <c r="G177" s="168" t="str">
        <f t="shared" si="169"/>
        <v xml:space="preserve">98/99 </v>
      </c>
      <c r="H177" s="168" t="str">
        <f t="shared" si="169"/>
        <v xml:space="preserve">99/00 </v>
      </c>
      <c r="I177" s="168" t="str">
        <f t="shared" si="169"/>
        <v xml:space="preserve">00/01 </v>
      </c>
      <c r="J177" s="168" t="str">
        <f t="shared" si="169"/>
        <v xml:space="preserve">01/02 </v>
      </c>
      <c r="K177" s="168" t="str">
        <f t="shared" si="169"/>
        <v xml:space="preserve">02/03 </v>
      </c>
      <c r="L177" s="168" t="str">
        <f t="shared" si="169"/>
        <v xml:space="preserve">03/04 </v>
      </c>
      <c r="M177" s="168" t="str">
        <f t="shared" si="169"/>
        <v xml:space="preserve">04/05 </v>
      </c>
      <c r="N177" s="168" t="str">
        <f t="shared" si="169"/>
        <v xml:space="preserve">05/06 </v>
      </c>
      <c r="O177" s="168" t="str">
        <f t="shared" si="169"/>
        <v xml:space="preserve">06/07 </v>
      </c>
      <c r="P177" s="168" t="str">
        <f t="shared" si="169"/>
        <v xml:space="preserve">07/08 </v>
      </c>
      <c r="Q177" s="168" t="str">
        <f t="shared" si="169"/>
        <v xml:space="preserve">08/09 </v>
      </c>
      <c r="R177" s="168" t="str">
        <f t="shared" si="169"/>
        <v xml:space="preserve">09/10 </v>
      </c>
      <c r="S177" s="168" t="str">
        <f t="shared" si="169"/>
        <v xml:space="preserve">10/11 </v>
      </c>
      <c r="T177" s="168" t="str">
        <f t="shared" si="169"/>
        <v xml:space="preserve">11/12 </v>
      </c>
      <c r="U177" s="168" t="str">
        <f t="shared" si="169"/>
        <v xml:space="preserve">12/13 </v>
      </c>
      <c r="V177" s="168" t="str">
        <f t="shared" si="169"/>
        <v xml:space="preserve">13/14 </v>
      </c>
      <c r="W177" s="168" t="str">
        <f t="shared" si="169"/>
        <v xml:space="preserve">14/15 </v>
      </c>
      <c r="X177" s="168" t="str">
        <f t="shared" si="169"/>
        <v xml:space="preserve">15/16 </v>
      </c>
      <c r="Y177" s="168" t="str">
        <f t="shared" si="169"/>
        <v xml:space="preserve">16/17 </v>
      </c>
      <c r="Z177" s="168" t="str">
        <f t="shared" si="169"/>
        <v xml:space="preserve">17/18 </v>
      </c>
      <c r="AA177" s="168" t="str">
        <f t="shared" si="169"/>
        <v xml:space="preserve">18/19 </v>
      </c>
      <c r="AB177" s="168" t="str">
        <f t="shared" si="169"/>
        <v>19/20</v>
      </c>
      <c r="AC177" s="168" t="str">
        <f t="shared" si="169"/>
        <v>20/21</v>
      </c>
      <c r="AD177" s="168" t="str">
        <f t="shared" si="169"/>
        <v xml:space="preserve">21/22 </v>
      </c>
      <c r="AE177" s="168" t="str">
        <f t="shared" si="169"/>
        <v xml:space="preserve">22/23 </v>
      </c>
      <c r="AF177" s="168" t="str">
        <f t="shared" si="169"/>
        <v xml:space="preserve">23/24 </v>
      </c>
      <c r="AG177" s="168" t="str">
        <f t="shared" si="169"/>
        <v xml:space="preserve">24/25 </v>
      </c>
      <c r="AH177" s="168" t="str">
        <f t="shared" si="169"/>
        <v>25/26</v>
      </c>
      <c r="AI177" s="168" t="str">
        <f t="shared" si="169"/>
        <v>26/27</v>
      </c>
      <c r="AJ177" s="168" t="str">
        <f t="shared" si="169"/>
        <v>27/28</v>
      </c>
      <c r="AK177" s="168" t="str">
        <f t="shared" si="169"/>
        <v>28/29</v>
      </c>
      <c r="AL177" s="168" t="str">
        <f t="shared" si="169"/>
        <v>29/30</v>
      </c>
      <c r="AM177" s="168" t="str">
        <f t="shared" si="169"/>
        <v>30/31</v>
      </c>
      <c r="AN177" s="168" t="str">
        <f t="shared" si="169"/>
        <v>31/32</v>
      </c>
      <c r="AO177" s="168" t="str">
        <f t="shared" si="169"/>
        <v>32/33</v>
      </c>
      <c r="AP177" s="168" t="str">
        <f t="shared" si="169"/>
        <v>33/34</v>
      </c>
      <c r="AQ177" s="168" t="str">
        <f t="shared" si="169"/>
        <v>34/35</v>
      </c>
      <c r="AR177" s="168" t="str">
        <f t="shared" si="169"/>
        <v>35/36</v>
      </c>
      <c r="AS177" s="168" t="str">
        <f t="shared" si="169"/>
        <v>36/37</v>
      </c>
      <c r="AT177" s="168" t="str">
        <f t="shared" si="169"/>
        <v>37/38</v>
      </c>
      <c r="AU177" s="168" t="str">
        <f t="shared" si="169"/>
        <v>38/39</v>
      </c>
      <c r="AV177" s="168" t="str">
        <f t="shared" si="169"/>
        <v>39/40</v>
      </c>
      <c r="AW177" s="168" t="str">
        <f t="shared" si="169"/>
        <v>40/41</v>
      </c>
      <c r="AX177" s="168" t="str">
        <f t="shared" si="169"/>
        <v>41/42</v>
      </c>
      <c r="AY177" s="168" t="str">
        <f t="shared" si="169"/>
        <v>42/43</v>
      </c>
      <c r="AZ177" s="168" t="str">
        <f t="shared" si="169"/>
        <v>43/44</v>
      </c>
      <c r="BA177" s="168" t="str">
        <f t="shared" si="169"/>
        <v>44/45</v>
      </c>
      <c r="BB177" s="168" t="str">
        <f t="shared" si="169"/>
        <v>45/46</v>
      </c>
      <c r="BC177" s="168" t="str">
        <f t="shared" si="169"/>
        <v>46/47</v>
      </c>
      <c r="BD177" s="168" t="str">
        <f t="shared" si="169"/>
        <v>47/48</v>
      </c>
      <c r="BE177" s="168" t="str">
        <f t="shared" si="169"/>
        <v>48/49</v>
      </c>
      <c r="BF177" s="168" t="str">
        <f t="shared" si="169"/>
        <v>49/50</v>
      </c>
      <c r="BG177" s="168" t="str">
        <f t="shared" si="169"/>
        <v>50/51</v>
      </c>
      <c r="BH177" s="169"/>
    </row>
    <row r="178" spans="1:60">
      <c r="A178" s="112" t="s">
        <v>102</v>
      </c>
      <c r="B178" s="128">
        <f>($B$189-$B$22)/13+B22</f>
        <v>50.692307692307693</v>
      </c>
      <c r="C178" s="128">
        <f>(C$189-B$189)/13+B189</f>
        <v>34.230769230769234</v>
      </c>
      <c r="D178" s="128">
        <f>(D$189-C$189)/13+C189</f>
        <v>25.615384615384617</v>
      </c>
      <c r="E178" s="128">
        <f t="shared" ref="E178:BG178" si="170">(E$189-D$189)/13+D189</f>
        <v>33.53846153846154</v>
      </c>
      <c r="F178" s="128">
        <f t="shared" si="170"/>
        <v>38.230769230769234</v>
      </c>
      <c r="G178" s="128">
        <f t="shared" si="170"/>
        <v>18</v>
      </c>
      <c r="H178" s="128">
        <f t="shared" si="170"/>
        <v>29.615384615384617</v>
      </c>
      <c r="I178" s="128">
        <f t="shared" si="170"/>
        <v>27.307692307692307</v>
      </c>
      <c r="J178" s="128">
        <f t="shared" si="170"/>
        <v>55.46153846153846</v>
      </c>
      <c r="K178" s="128">
        <f t="shared" si="170"/>
        <v>61</v>
      </c>
      <c r="L178" s="128">
        <f t="shared" si="170"/>
        <v>61.46153846153846</v>
      </c>
      <c r="M178" s="128">
        <f t="shared" si="170"/>
        <v>62.230769230769234</v>
      </c>
      <c r="N178" s="128">
        <f t="shared" si="170"/>
        <v>5.4615384615384617</v>
      </c>
      <c r="O178" s="128">
        <f t="shared" si="170"/>
        <v>11.76923076923077</v>
      </c>
      <c r="P178" s="128">
        <f t="shared" si="170"/>
        <v>21.846153846153847</v>
      </c>
      <c r="Q178" s="128">
        <f t="shared" si="170"/>
        <v>31.76923076923077</v>
      </c>
      <c r="R178" s="128">
        <f t="shared" si="170"/>
        <v>32.769230769230766</v>
      </c>
      <c r="S178" s="128">
        <f t="shared" si="170"/>
        <v>77.692307692307693</v>
      </c>
      <c r="T178" s="128">
        <f>(T$189-S$189)/13+S189-25</f>
        <v>50.615384615384613</v>
      </c>
      <c r="U178" s="128">
        <f t="shared" si="170"/>
        <v>93.115384615384613</v>
      </c>
      <c r="V178" s="128">
        <f>(V$189-U$189)/13+U189-25</f>
        <v>47.2</v>
      </c>
      <c r="W178" s="128">
        <f t="shared" si="170"/>
        <v>89.530769230769224</v>
      </c>
      <c r="X178" s="128">
        <f t="shared" si="170"/>
        <v>55.192307692307693</v>
      </c>
      <c r="Y178" s="128">
        <f t="shared" si="170"/>
        <v>84.607692307692304</v>
      </c>
      <c r="Z178" s="128">
        <f t="shared" si="170"/>
        <v>80.569230769230771</v>
      </c>
      <c r="AA178" s="128">
        <f t="shared" si="170"/>
        <v>100.79230769230769</v>
      </c>
      <c r="AB178" s="128">
        <f t="shared" si="170"/>
        <v>75.761538461538464</v>
      </c>
      <c r="AC178" s="128">
        <f t="shared" si="170"/>
        <v>93.363076923076918</v>
      </c>
      <c r="AD178" s="128">
        <f t="shared" si="170"/>
        <v>98.662769230769229</v>
      </c>
      <c r="AE178" s="128">
        <f t="shared" si="170"/>
        <v>148.24976923076923</v>
      </c>
      <c r="AF178" s="124">
        <f t="shared" si="170"/>
        <v>90.368384615384613</v>
      </c>
      <c r="AG178" s="124">
        <f t="shared" si="170"/>
        <v>104.38676923076923</v>
      </c>
      <c r="AH178" s="124">
        <f t="shared" si="170"/>
        <v>95</v>
      </c>
      <c r="AI178" s="124">
        <f t="shared" si="170"/>
        <v>95</v>
      </c>
      <c r="AJ178" s="124">
        <f t="shared" si="170"/>
        <v>95</v>
      </c>
      <c r="AK178" s="124">
        <f t="shared" si="170"/>
        <v>95</v>
      </c>
      <c r="AL178" s="124">
        <f t="shared" si="170"/>
        <v>95</v>
      </c>
      <c r="AM178" s="124">
        <f t="shared" si="170"/>
        <v>95</v>
      </c>
      <c r="AN178" s="124">
        <f t="shared" si="170"/>
        <v>95</v>
      </c>
      <c r="AO178" s="124">
        <f t="shared" si="170"/>
        <v>95</v>
      </c>
      <c r="AP178" s="124">
        <f t="shared" si="170"/>
        <v>95</v>
      </c>
      <c r="AQ178" s="124">
        <f t="shared" si="170"/>
        <v>95</v>
      </c>
      <c r="AR178" s="124">
        <f t="shared" si="170"/>
        <v>95</v>
      </c>
      <c r="AS178" s="124">
        <f t="shared" si="170"/>
        <v>95</v>
      </c>
      <c r="AT178" s="124">
        <f t="shared" si="170"/>
        <v>95</v>
      </c>
      <c r="AU178" s="124">
        <f t="shared" si="170"/>
        <v>95</v>
      </c>
      <c r="AV178" s="124">
        <f t="shared" si="170"/>
        <v>95</v>
      </c>
      <c r="AW178" s="124">
        <f t="shared" si="170"/>
        <v>95</v>
      </c>
      <c r="AX178" s="124">
        <f t="shared" si="170"/>
        <v>95</v>
      </c>
      <c r="AY178" s="124">
        <f t="shared" si="170"/>
        <v>95</v>
      </c>
      <c r="AZ178" s="124">
        <f t="shared" si="170"/>
        <v>95</v>
      </c>
      <c r="BA178" s="124">
        <f t="shared" si="170"/>
        <v>95</v>
      </c>
      <c r="BB178" s="124">
        <f t="shared" si="170"/>
        <v>95</v>
      </c>
      <c r="BC178" s="124">
        <f t="shared" si="170"/>
        <v>95</v>
      </c>
      <c r="BD178" s="124">
        <f t="shared" si="170"/>
        <v>95</v>
      </c>
      <c r="BE178" s="124">
        <f t="shared" si="170"/>
        <v>95</v>
      </c>
      <c r="BF178" s="124">
        <f t="shared" si="170"/>
        <v>95</v>
      </c>
      <c r="BG178" s="124">
        <f t="shared" si="170"/>
        <v>95</v>
      </c>
      <c r="BH178" s="124"/>
    </row>
    <row r="179" spans="1:60">
      <c r="A179" s="112" t="s">
        <v>103</v>
      </c>
      <c r="B179" s="128">
        <f t="shared" ref="B179:B188" si="171">($B$189-$B$22)/13+B178</f>
        <v>49.384615384615387</v>
      </c>
      <c r="C179" s="128">
        <f>(C$189-B$189)/13+C178</f>
        <v>33.461538461538467</v>
      </c>
      <c r="D179" s="128">
        <f>(D$189-C$189)/13+D178</f>
        <v>26.230769230769234</v>
      </c>
      <c r="E179" s="128">
        <f t="shared" ref="E179:BG183" si="172">(E$189-D$189)/13+E178</f>
        <v>34.07692307692308</v>
      </c>
      <c r="F179" s="128">
        <f t="shared" si="172"/>
        <v>36.461538461538467</v>
      </c>
      <c r="G179" s="128">
        <f t="shared" si="172"/>
        <v>19</v>
      </c>
      <c r="H179" s="128">
        <f t="shared" si="172"/>
        <v>29.230769230769234</v>
      </c>
      <c r="I179" s="128">
        <f t="shared" si="172"/>
        <v>29.615384615384613</v>
      </c>
      <c r="J179" s="128">
        <f t="shared" si="172"/>
        <v>55.92307692307692</v>
      </c>
      <c r="K179" s="128">
        <f t="shared" si="172"/>
        <v>61</v>
      </c>
      <c r="L179" s="128">
        <f t="shared" si="172"/>
        <v>61.92307692307692</v>
      </c>
      <c r="M179" s="128">
        <f t="shared" si="172"/>
        <v>57.461538461538467</v>
      </c>
      <c r="N179" s="128">
        <f t="shared" si="172"/>
        <v>5.9230769230769234</v>
      </c>
      <c r="O179" s="128">
        <f t="shared" si="172"/>
        <v>12.53846153846154</v>
      </c>
      <c r="P179" s="128">
        <f t="shared" si="172"/>
        <v>22.692307692307693</v>
      </c>
      <c r="Q179" s="128">
        <f t="shared" si="172"/>
        <v>31.53846153846154</v>
      </c>
      <c r="R179" s="128">
        <f t="shared" si="172"/>
        <v>36.538461538461533</v>
      </c>
      <c r="S179" s="128">
        <f t="shared" si="172"/>
        <v>77.384615384615387</v>
      </c>
      <c r="T179" s="128">
        <f>(T$189-S$189)/13+T178-25</f>
        <v>27.230769230769226</v>
      </c>
      <c r="U179" s="128">
        <f t="shared" si="172"/>
        <v>91.230769230769226</v>
      </c>
      <c r="V179" s="128">
        <f t="shared" si="172"/>
        <v>48.900000000000006</v>
      </c>
      <c r="W179" s="128">
        <f t="shared" si="172"/>
        <v>86.461538461538453</v>
      </c>
      <c r="X179" s="128">
        <f t="shared" si="172"/>
        <v>57.684615384615384</v>
      </c>
      <c r="Y179" s="128">
        <f t="shared" si="172"/>
        <v>84.115384615384613</v>
      </c>
      <c r="Z179" s="128">
        <f t="shared" si="172"/>
        <v>82.438461538461539</v>
      </c>
      <c r="AA179" s="128">
        <f t="shared" si="172"/>
        <v>98.584615384615375</v>
      </c>
      <c r="AB179" s="128">
        <f t="shared" si="172"/>
        <v>77.223076923076931</v>
      </c>
      <c r="AC179" s="128">
        <f t="shared" si="172"/>
        <v>93.426153846153838</v>
      </c>
      <c r="AD179" s="128">
        <f t="shared" si="172"/>
        <v>103.20553846153845</v>
      </c>
      <c r="AE179" s="128">
        <f t="shared" si="172"/>
        <v>143.32353846153848</v>
      </c>
      <c r="AF179" s="124">
        <f t="shared" si="172"/>
        <v>91.601769230769222</v>
      </c>
      <c r="AG179" s="124">
        <f t="shared" si="172"/>
        <v>103.60453846153847</v>
      </c>
      <c r="AH179" s="124">
        <f t="shared" si="172"/>
        <v>95</v>
      </c>
      <c r="AI179" s="124">
        <f t="shared" si="172"/>
        <v>95</v>
      </c>
      <c r="AJ179" s="124">
        <f t="shared" si="172"/>
        <v>95</v>
      </c>
      <c r="AK179" s="124">
        <f t="shared" si="172"/>
        <v>95</v>
      </c>
      <c r="AL179" s="124">
        <f t="shared" si="172"/>
        <v>95</v>
      </c>
      <c r="AM179" s="124">
        <f t="shared" si="172"/>
        <v>95</v>
      </c>
      <c r="AN179" s="124">
        <f t="shared" si="172"/>
        <v>95</v>
      </c>
      <c r="AO179" s="124">
        <f t="shared" si="172"/>
        <v>95</v>
      </c>
      <c r="AP179" s="124">
        <f t="shared" si="172"/>
        <v>95</v>
      </c>
      <c r="AQ179" s="124">
        <f t="shared" si="172"/>
        <v>95</v>
      </c>
      <c r="AR179" s="124">
        <f t="shared" si="172"/>
        <v>95</v>
      </c>
      <c r="AS179" s="124">
        <f t="shared" si="172"/>
        <v>95</v>
      </c>
      <c r="AT179" s="124">
        <f t="shared" si="172"/>
        <v>95</v>
      </c>
      <c r="AU179" s="124">
        <f t="shared" si="172"/>
        <v>95</v>
      </c>
      <c r="AV179" s="124">
        <f t="shared" si="172"/>
        <v>95</v>
      </c>
      <c r="AW179" s="124">
        <f t="shared" si="172"/>
        <v>95</v>
      </c>
      <c r="AX179" s="124">
        <f t="shared" si="172"/>
        <v>95</v>
      </c>
      <c r="AY179" s="124">
        <f t="shared" si="172"/>
        <v>95</v>
      </c>
      <c r="AZ179" s="124">
        <f t="shared" si="172"/>
        <v>95</v>
      </c>
      <c r="BA179" s="124">
        <f t="shared" si="172"/>
        <v>95</v>
      </c>
      <c r="BB179" s="124">
        <f t="shared" si="172"/>
        <v>95</v>
      </c>
      <c r="BC179" s="124">
        <f t="shared" si="172"/>
        <v>95</v>
      </c>
      <c r="BD179" s="124">
        <f t="shared" si="172"/>
        <v>95</v>
      </c>
      <c r="BE179" s="124">
        <f t="shared" si="172"/>
        <v>95</v>
      </c>
      <c r="BF179" s="124">
        <f t="shared" si="172"/>
        <v>95</v>
      </c>
      <c r="BG179" s="124">
        <f t="shared" si="172"/>
        <v>95</v>
      </c>
      <c r="BH179" s="124"/>
    </row>
    <row r="180" spans="1:60">
      <c r="A180" s="112" t="s">
        <v>104</v>
      </c>
      <c r="B180" s="128">
        <f t="shared" si="171"/>
        <v>48.07692307692308</v>
      </c>
      <c r="C180" s="128">
        <f t="shared" ref="C180:R188" si="173">(C$189-B$189)/13+C179</f>
        <v>32.692307692307701</v>
      </c>
      <c r="D180" s="128">
        <f t="shared" si="173"/>
        <v>26.84615384615385</v>
      </c>
      <c r="E180" s="128">
        <f t="shared" si="172"/>
        <v>34.61538461538462</v>
      </c>
      <c r="F180" s="128">
        <f t="shared" si="172"/>
        <v>34.692307692307701</v>
      </c>
      <c r="G180" s="128">
        <f t="shared" si="172"/>
        <v>20</v>
      </c>
      <c r="H180" s="128">
        <f t="shared" si="172"/>
        <v>28.84615384615385</v>
      </c>
      <c r="I180" s="128">
        <f t="shared" si="172"/>
        <v>31.92307692307692</v>
      </c>
      <c r="J180" s="128">
        <f t="shared" si="172"/>
        <v>56.38461538461538</v>
      </c>
      <c r="K180" s="128">
        <f t="shared" si="172"/>
        <v>61</v>
      </c>
      <c r="L180" s="128">
        <f t="shared" si="172"/>
        <v>62.38461538461538</v>
      </c>
      <c r="M180" s="128">
        <f t="shared" si="172"/>
        <v>52.692307692307701</v>
      </c>
      <c r="N180" s="128">
        <f t="shared" si="172"/>
        <v>6.384615384615385</v>
      </c>
      <c r="O180" s="128">
        <f t="shared" si="172"/>
        <v>13.30769230769231</v>
      </c>
      <c r="P180" s="128">
        <f t="shared" si="172"/>
        <v>23.53846153846154</v>
      </c>
      <c r="Q180" s="128">
        <f t="shared" si="172"/>
        <v>31.30769230769231</v>
      </c>
      <c r="R180" s="128">
        <f t="shared" si="172"/>
        <v>40.307692307692299</v>
      </c>
      <c r="S180" s="128">
        <f t="shared" si="172"/>
        <v>77.07692307692308</v>
      </c>
      <c r="T180" s="128">
        <f t="shared" si="172"/>
        <v>28.846153846153843</v>
      </c>
      <c r="U180" s="128">
        <f t="shared" si="172"/>
        <v>89.34615384615384</v>
      </c>
      <c r="V180" s="128">
        <f t="shared" si="172"/>
        <v>50.600000000000009</v>
      </c>
      <c r="W180" s="128">
        <f t="shared" si="172"/>
        <v>83.392307692307682</v>
      </c>
      <c r="X180" s="128">
        <f t="shared" si="172"/>
        <v>60.176923076923075</v>
      </c>
      <c r="Y180" s="128">
        <f t="shared" si="172"/>
        <v>83.623076923076923</v>
      </c>
      <c r="Z180" s="128">
        <f t="shared" si="172"/>
        <v>84.307692307692307</v>
      </c>
      <c r="AA180" s="128">
        <f t="shared" si="172"/>
        <v>96.376923076923063</v>
      </c>
      <c r="AB180" s="128">
        <f t="shared" si="172"/>
        <v>78.684615384615398</v>
      </c>
      <c r="AC180" s="128">
        <f t="shared" si="172"/>
        <v>93.489230769230758</v>
      </c>
      <c r="AD180" s="128">
        <f t="shared" si="172"/>
        <v>107.74830769230768</v>
      </c>
      <c r="AE180" s="128">
        <f t="shared" si="172"/>
        <v>138.39730769230772</v>
      </c>
      <c r="AF180" s="124">
        <f t="shared" si="172"/>
        <v>92.83515384615383</v>
      </c>
      <c r="AG180" s="124">
        <f t="shared" si="172"/>
        <v>102.8223076923077</v>
      </c>
      <c r="AH180" s="124">
        <f t="shared" si="172"/>
        <v>95</v>
      </c>
      <c r="AI180" s="124">
        <f t="shared" si="172"/>
        <v>95</v>
      </c>
      <c r="AJ180" s="124">
        <f t="shared" si="172"/>
        <v>95</v>
      </c>
      <c r="AK180" s="124">
        <f t="shared" si="172"/>
        <v>95</v>
      </c>
      <c r="AL180" s="124">
        <f t="shared" si="172"/>
        <v>95</v>
      </c>
      <c r="AM180" s="124">
        <f t="shared" si="172"/>
        <v>95</v>
      </c>
      <c r="AN180" s="124">
        <f t="shared" si="172"/>
        <v>95</v>
      </c>
      <c r="AO180" s="124">
        <f t="shared" si="172"/>
        <v>95</v>
      </c>
      <c r="AP180" s="124">
        <f t="shared" si="172"/>
        <v>95</v>
      </c>
      <c r="AQ180" s="124">
        <f t="shared" si="172"/>
        <v>95</v>
      </c>
      <c r="AR180" s="124">
        <f t="shared" si="172"/>
        <v>95</v>
      </c>
      <c r="AS180" s="124">
        <f t="shared" si="172"/>
        <v>95</v>
      </c>
      <c r="AT180" s="124">
        <f t="shared" si="172"/>
        <v>95</v>
      </c>
      <c r="AU180" s="124">
        <f t="shared" si="172"/>
        <v>95</v>
      </c>
      <c r="AV180" s="124">
        <f t="shared" si="172"/>
        <v>95</v>
      </c>
      <c r="AW180" s="124">
        <f t="shared" si="172"/>
        <v>95</v>
      </c>
      <c r="AX180" s="124">
        <f t="shared" si="172"/>
        <v>95</v>
      </c>
      <c r="AY180" s="124">
        <f t="shared" si="172"/>
        <v>95</v>
      </c>
      <c r="AZ180" s="124">
        <f t="shared" si="172"/>
        <v>95</v>
      </c>
      <c r="BA180" s="124">
        <f t="shared" si="172"/>
        <v>95</v>
      </c>
      <c r="BB180" s="124">
        <f t="shared" si="172"/>
        <v>95</v>
      </c>
      <c r="BC180" s="124">
        <f t="shared" si="172"/>
        <v>95</v>
      </c>
      <c r="BD180" s="124">
        <f t="shared" si="172"/>
        <v>95</v>
      </c>
      <c r="BE180" s="124">
        <f t="shared" si="172"/>
        <v>95</v>
      </c>
      <c r="BF180" s="124">
        <f t="shared" si="172"/>
        <v>95</v>
      </c>
      <c r="BG180" s="124">
        <f t="shared" si="172"/>
        <v>95</v>
      </c>
      <c r="BH180" s="124"/>
    </row>
    <row r="181" spans="1:60">
      <c r="A181" s="112" t="s">
        <v>105</v>
      </c>
      <c r="B181" s="128">
        <f t="shared" si="171"/>
        <v>46.769230769230774</v>
      </c>
      <c r="C181" s="128">
        <f t="shared" si="173"/>
        <v>31.92307692307693</v>
      </c>
      <c r="D181" s="128">
        <f t="shared" si="173"/>
        <v>27.461538461538467</v>
      </c>
      <c r="E181" s="128">
        <f t="shared" si="172"/>
        <v>35.15384615384616</v>
      </c>
      <c r="F181" s="128">
        <f t="shared" si="172"/>
        <v>32.923076923076934</v>
      </c>
      <c r="G181" s="128">
        <f t="shared" si="172"/>
        <v>21</v>
      </c>
      <c r="H181" s="128">
        <f t="shared" si="172"/>
        <v>28.461538461538467</v>
      </c>
      <c r="I181" s="128">
        <f t="shared" si="172"/>
        <v>34.230769230769226</v>
      </c>
      <c r="J181" s="128">
        <f t="shared" si="172"/>
        <v>56.84615384615384</v>
      </c>
      <c r="K181" s="128">
        <f t="shared" si="172"/>
        <v>61</v>
      </c>
      <c r="L181" s="128">
        <f t="shared" si="172"/>
        <v>62.84615384615384</v>
      </c>
      <c r="M181" s="128">
        <f t="shared" si="172"/>
        <v>47.923076923076934</v>
      </c>
      <c r="N181" s="128">
        <f t="shared" si="172"/>
        <v>6.8461538461538467</v>
      </c>
      <c r="O181" s="128">
        <f t="shared" si="172"/>
        <v>14.07692307692308</v>
      </c>
      <c r="P181" s="128">
        <f t="shared" si="172"/>
        <v>24.384615384615387</v>
      </c>
      <c r="Q181" s="128">
        <f t="shared" si="172"/>
        <v>31.07692307692308</v>
      </c>
      <c r="R181" s="128">
        <f t="shared" si="172"/>
        <v>44.076923076923066</v>
      </c>
      <c r="S181" s="128">
        <f t="shared" si="172"/>
        <v>76.769230769230774</v>
      </c>
      <c r="T181" s="128">
        <f t="shared" si="172"/>
        <v>30.46153846153846</v>
      </c>
      <c r="U181" s="128">
        <f t="shared" si="172"/>
        <v>87.461538461538453</v>
      </c>
      <c r="V181" s="128">
        <f t="shared" si="172"/>
        <v>52.300000000000011</v>
      </c>
      <c r="W181" s="128">
        <f t="shared" si="172"/>
        <v>80.323076923076911</v>
      </c>
      <c r="X181" s="128">
        <f t="shared" si="172"/>
        <v>62.669230769230765</v>
      </c>
      <c r="Y181" s="128">
        <f t="shared" si="172"/>
        <v>83.130769230769232</v>
      </c>
      <c r="Z181" s="128">
        <f t="shared" si="172"/>
        <v>86.176923076923075</v>
      </c>
      <c r="AA181" s="128">
        <f t="shared" si="172"/>
        <v>94.169230769230751</v>
      </c>
      <c r="AB181" s="128">
        <f t="shared" si="172"/>
        <v>80.146153846153865</v>
      </c>
      <c r="AC181" s="128">
        <f t="shared" si="172"/>
        <v>93.552307692307679</v>
      </c>
      <c r="AD181" s="128">
        <f t="shared" si="172"/>
        <v>112.2910769230769</v>
      </c>
      <c r="AE181" s="128">
        <f t="shared" si="172"/>
        <v>133.47107692307696</v>
      </c>
      <c r="AF181" s="124">
        <f t="shared" si="172"/>
        <v>94.068538461538438</v>
      </c>
      <c r="AG181" s="124">
        <f t="shared" si="172"/>
        <v>102.04007692307694</v>
      </c>
      <c r="AH181" s="124">
        <f t="shared" si="172"/>
        <v>95</v>
      </c>
      <c r="AI181" s="124">
        <f t="shared" si="172"/>
        <v>95</v>
      </c>
      <c r="AJ181" s="124">
        <f t="shared" si="172"/>
        <v>95</v>
      </c>
      <c r="AK181" s="124">
        <f t="shared" si="172"/>
        <v>95</v>
      </c>
      <c r="AL181" s="124">
        <f t="shared" si="172"/>
        <v>95</v>
      </c>
      <c r="AM181" s="124">
        <f t="shared" si="172"/>
        <v>95</v>
      </c>
      <c r="AN181" s="124">
        <f t="shared" si="172"/>
        <v>95</v>
      </c>
      <c r="AO181" s="124">
        <f t="shared" si="172"/>
        <v>95</v>
      </c>
      <c r="AP181" s="124">
        <f t="shared" si="172"/>
        <v>95</v>
      </c>
      <c r="AQ181" s="124">
        <f t="shared" si="172"/>
        <v>95</v>
      </c>
      <c r="AR181" s="124">
        <f t="shared" si="172"/>
        <v>95</v>
      </c>
      <c r="AS181" s="124">
        <f t="shared" si="172"/>
        <v>95</v>
      </c>
      <c r="AT181" s="124">
        <f t="shared" si="172"/>
        <v>95</v>
      </c>
      <c r="AU181" s="124">
        <f t="shared" si="172"/>
        <v>95</v>
      </c>
      <c r="AV181" s="124">
        <f t="shared" si="172"/>
        <v>95</v>
      </c>
      <c r="AW181" s="124">
        <f t="shared" si="172"/>
        <v>95</v>
      </c>
      <c r="AX181" s="124">
        <f t="shared" si="172"/>
        <v>95</v>
      </c>
      <c r="AY181" s="124">
        <f t="shared" si="172"/>
        <v>95</v>
      </c>
      <c r="AZ181" s="124">
        <f t="shared" si="172"/>
        <v>95</v>
      </c>
      <c r="BA181" s="124">
        <f t="shared" si="172"/>
        <v>95</v>
      </c>
      <c r="BB181" s="124">
        <f t="shared" si="172"/>
        <v>95</v>
      </c>
      <c r="BC181" s="124">
        <f t="shared" si="172"/>
        <v>95</v>
      </c>
      <c r="BD181" s="124">
        <f t="shared" si="172"/>
        <v>95</v>
      </c>
      <c r="BE181" s="124">
        <f t="shared" si="172"/>
        <v>95</v>
      </c>
      <c r="BF181" s="124">
        <f t="shared" si="172"/>
        <v>95</v>
      </c>
      <c r="BG181" s="124">
        <f t="shared" si="172"/>
        <v>95</v>
      </c>
      <c r="BH181" s="124"/>
    </row>
    <row r="182" spans="1:60">
      <c r="A182" s="112" t="s">
        <v>106</v>
      </c>
      <c r="B182" s="128">
        <f t="shared" si="171"/>
        <v>45.461538461538467</v>
      </c>
      <c r="C182" s="128">
        <f t="shared" si="173"/>
        <v>31.15384615384616</v>
      </c>
      <c r="D182" s="128">
        <f t="shared" si="173"/>
        <v>28.076923076923084</v>
      </c>
      <c r="E182" s="128">
        <f t="shared" si="172"/>
        <v>35.692307692307701</v>
      </c>
      <c r="F182" s="128">
        <f t="shared" si="172"/>
        <v>31.153846153846164</v>
      </c>
      <c r="G182" s="128">
        <f t="shared" si="172"/>
        <v>22</v>
      </c>
      <c r="H182" s="128">
        <f t="shared" si="172"/>
        <v>28.076923076923084</v>
      </c>
      <c r="I182" s="128">
        <f t="shared" si="172"/>
        <v>36.538461538461533</v>
      </c>
      <c r="J182" s="128">
        <f t="shared" si="172"/>
        <v>57.307692307692299</v>
      </c>
      <c r="K182" s="128">
        <f t="shared" si="172"/>
        <v>61</v>
      </c>
      <c r="L182" s="128">
        <f t="shared" si="172"/>
        <v>63.307692307692299</v>
      </c>
      <c r="M182" s="128">
        <f t="shared" si="172"/>
        <v>43.153846153846168</v>
      </c>
      <c r="N182" s="128">
        <f t="shared" si="172"/>
        <v>7.3076923076923084</v>
      </c>
      <c r="O182" s="128">
        <f t="shared" si="172"/>
        <v>14.84615384615385</v>
      </c>
      <c r="P182" s="128">
        <f t="shared" si="172"/>
        <v>25.230769230769234</v>
      </c>
      <c r="Q182" s="128">
        <f t="shared" si="172"/>
        <v>30.84615384615385</v>
      </c>
      <c r="R182" s="128">
        <f t="shared" si="172"/>
        <v>47.846153846153832</v>
      </c>
      <c r="S182" s="128">
        <f>(S$189-R$189)/13+S181-25</f>
        <v>51.461538461538467</v>
      </c>
      <c r="T182" s="128">
        <f t="shared" si="172"/>
        <v>32.076923076923073</v>
      </c>
      <c r="U182" s="128">
        <f t="shared" si="172"/>
        <v>85.576923076923066</v>
      </c>
      <c r="V182" s="128">
        <f t="shared" si="172"/>
        <v>54.000000000000014</v>
      </c>
      <c r="W182" s="128">
        <f t="shared" si="172"/>
        <v>77.253846153846141</v>
      </c>
      <c r="X182" s="128">
        <f t="shared" si="172"/>
        <v>65.161538461538456</v>
      </c>
      <c r="Y182" s="128">
        <f t="shared" si="172"/>
        <v>82.638461538461542</v>
      </c>
      <c r="Z182" s="128">
        <f t="shared" si="172"/>
        <v>88.046153846153842</v>
      </c>
      <c r="AA182" s="128">
        <f t="shared" si="172"/>
        <v>91.961538461538439</v>
      </c>
      <c r="AB182" s="128">
        <f t="shared" si="172"/>
        <v>81.607692307692332</v>
      </c>
      <c r="AC182" s="128">
        <f t="shared" si="172"/>
        <v>93.615384615384599</v>
      </c>
      <c r="AD182" s="128">
        <f t="shared" si="172"/>
        <v>116.83384615384612</v>
      </c>
      <c r="AE182" s="128">
        <f t="shared" si="172"/>
        <v>128.54484615384621</v>
      </c>
      <c r="AF182" s="124">
        <f t="shared" si="172"/>
        <v>95.301923076923046</v>
      </c>
      <c r="AG182" s="124">
        <f t="shared" si="172"/>
        <v>101.25784615384617</v>
      </c>
      <c r="AH182" s="124">
        <f t="shared" si="172"/>
        <v>95</v>
      </c>
      <c r="AI182" s="124">
        <f t="shared" si="172"/>
        <v>95</v>
      </c>
      <c r="AJ182" s="124">
        <f t="shared" si="172"/>
        <v>95</v>
      </c>
      <c r="AK182" s="124">
        <f t="shared" si="172"/>
        <v>95</v>
      </c>
      <c r="AL182" s="124">
        <f t="shared" si="172"/>
        <v>95</v>
      </c>
      <c r="AM182" s="124">
        <f t="shared" si="172"/>
        <v>95</v>
      </c>
      <c r="AN182" s="124">
        <f t="shared" si="172"/>
        <v>95</v>
      </c>
      <c r="AO182" s="124">
        <f t="shared" si="172"/>
        <v>95</v>
      </c>
      <c r="AP182" s="124">
        <f t="shared" si="172"/>
        <v>95</v>
      </c>
      <c r="AQ182" s="124">
        <f t="shared" si="172"/>
        <v>95</v>
      </c>
      <c r="AR182" s="124">
        <f t="shared" si="172"/>
        <v>95</v>
      </c>
      <c r="AS182" s="124">
        <f t="shared" si="172"/>
        <v>95</v>
      </c>
      <c r="AT182" s="124">
        <f t="shared" si="172"/>
        <v>95</v>
      </c>
      <c r="AU182" s="124">
        <f t="shared" si="172"/>
        <v>95</v>
      </c>
      <c r="AV182" s="124">
        <f t="shared" si="172"/>
        <v>95</v>
      </c>
      <c r="AW182" s="124">
        <f t="shared" si="172"/>
        <v>95</v>
      </c>
      <c r="AX182" s="124">
        <f t="shared" si="172"/>
        <v>95</v>
      </c>
      <c r="AY182" s="124">
        <f t="shared" si="172"/>
        <v>95</v>
      </c>
      <c r="AZ182" s="124">
        <f t="shared" si="172"/>
        <v>95</v>
      </c>
      <c r="BA182" s="124">
        <f t="shared" si="172"/>
        <v>95</v>
      </c>
      <c r="BB182" s="124">
        <f t="shared" si="172"/>
        <v>95</v>
      </c>
      <c r="BC182" s="124">
        <f t="shared" si="172"/>
        <v>95</v>
      </c>
      <c r="BD182" s="124">
        <f t="shared" si="172"/>
        <v>95</v>
      </c>
      <c r="BE182" s="124">
        <f t="shared" si="172"/>
        <v>95</v>
      </c>
      <c r="BF182" s="124">
        <f t="shared" si="172"/>
        <v>95</v>
      </c>
      <c r="BG182" s="124">
        <f t="shared" si="172"/>
        <v>95</v>
      </c>
      <c r="BH182" s="124"/>
    </row>
    <row r="183" spans="1:60">
      <c r="A183" s="112" t="s">
        <v>107</v>
      </c>
      <c r="B183" s="128">
        <f t="shared" si="171"/>
        <v>44.15384615384616</v>
      </c>
      <c r="C183" s="128">
        <f t="shared" si="173"/>
        <v>30.38461538461539</v>
      </c>
      <c r="D183" s="128">
        <f t="shared" si="173"/>
        <v>28.692307692307701</v>
      </c>
      <c r="E183" s="128">
        <f t="shared" si="172"/>
        <v>36.230769230769241</v>
      </c>
      <c r="F183" s="128">
        <f>(F$189-E$189)/13+F182</f>
        <v>29.384615384615394</v>
      </c>
      <c r="G183" s="128">
        <f t="shared" si="172"/>
        <v>23</v>
      </c>
      <c r="H183" s="128">
        <f t="shared" si="172"/>
        <v>27.692307692307701</v>
      </c>
      <c r="I183" s="128">
        <f t="shared" si="172"/>
        <v>38.84615384615384</v>
      </c>
      <c r="J183" s="128">
        <f t="shared" si="172"/>
        <v>57.769230769230759</v>
      </c>
      <c r="K183" s="128">
        <f t="shared" si="172"/>
        <v>61</v>
      </c>
      <c r="L183" s="128">
        <f t="shared" si="172"/>
        <v>63.769230769230759</v>
      </c>
      <c r="M183" s="128">
        <f t="shared" si="172"/>
        <v>38.384615384615401</v>
      </c>
      <c r="N183" s="128">
        <f t="shared" si="172"/>
        <v>7.7692307692307701</v>
      </c>
      <c r="O183" s="128">
        <f t="shared" si="172"/>
        <v>15.61538461538462</v>
      </c>
      <c r="P183" s="128">
        <f t="shared" si="172"/>
        <v>26.07692307692308</v>
      </c>
      <c r="Q183" s="128">
        <f t="shared" si="172"/>
        <v>30.61538461538462</v>
      </c>
      <c r="R183" s="128">
        <f t="shared" si="172"/>
        <v>51.615384615384599</v>
      </c>
      <c r="S183" s="128">
        <f>(S$189-R$189)/13+S182-25</f>
        <v>26.15384615384616</v>
      </c>
      <c r="T183" s="128">
        <f t="shared" si="172"/>
        <v>33.692307692307686</v>
      </c>
      <c r="U183" s="128">
        <f t="shared" si="172"/>
        <v>83.692307692307679</v>
      </c>
      <c r="V183" s="128">
        <f t="shared" si="172"/>
        <v>55.700000000000017</v>
      </c>
      <c r="W183" s="128">
        <f t="shared" si="172"/>
        <v>74.18461538461537</v>
      </c>
      <c r="X183" s="128">
        <f>(X$189-W$189)/13+X182-10</f>
        <v>57.653846153846146</v>
      </c>
      <c r="Y183" s="128">
        <f t="shared" si="172"/>
        <v>82.146153846153851</v>
      </c>
      <c r="Z183" s="128">
        <f t="shared" si="172"/>
        <v>89.91538461538461</v>
      </c>
      <c r="AA183" s="128">
        <f t="shared" si="172"/>
        <v>89.753846153846126</v>
      </c>
      <c r="AB183" s="128">
        <f t="shared" si="172"/>
        <v>83.069230769230799</v>
      </c>
      <c r="AC183" s="128">
        <f t="shared" si="172"/>
        <v>93.678461538461519</v>
      </c>
      <c r="AD183" s="128">
        <f t="shared" si="172"/>
        <v>121.37661538461535</v>
      </c>
      <c r="AE183" s="128">
        <f t="shared" si="172"/>
        <v>123.61861538461544</v>
      </c>
      <c r="AF183" s="124">
        <f t="shared" si="172"/>
        <v>96.535307692307654</v>
      </c>
      <c r="AG183" s="124">
        <f t="shared" si="172"/>
        <v>100.47561538461541</v>
      </c>
      <c r="AH183" s="124">
        <f t="shared" si="172"/>
        <v>95</v>
      </c>
      <c r="AI183" s="124">
        <f t="shared" si="172"/>
        <v>95</v>
      </c>
      <c r="AJ183" s="124">
        <f t="shared" si="172"/>
        <v>95</v>
      </c>
      <c r="AK183" s="124">
        <f t="shared" si="172"/>
        <v>95</v>
      </c>
      <c r="AL183" s="124">
        <f t="shared" si="172"/>
        <v>95</v>
      </c>
      <c r="AM183" s="124">
        <f t="shared" si="172"/>
        <v>95</v>
      </c>
      <c r="AN183" s="124">
        <f t="shared" si="172"/>
        <v>95</v>
      </c>
      <c r="AO183" s="124">
        <f t="shared" si="172"/>
        <v>95</v>
      </c>
      <c r="AP183" s="124">
        <f t="shared" si="172"/>
        <v>95</v>
      </c>
      <c r="AQ183" s="124">
        <f t="shared" si="172"/>
        <v>95</v>
      </c>
      <c r="AR183" s="124">
        <f t="shared" si="172"/>
        <v>95</v>
      </c>
      <c r="AS183" s="124">
        <f t="shared" ref="AS183:BG188" si="174">(AS$189-AR$189)/13+AS182</f>
        <v>95</v>
      </c>
      <c r="AT183" s="124">
        <f t="shared" si="174"/>
        <v>95</v>
      </c>
      <c r="AU183" s="124">
        <f t="shared" si="174"/>
        <v>95</v>
      </c>
      <c r="AV183" s="124">
        <f t="shared" si="174"/>
        <v>95</v>
      </c>
      <c r="AW183" s="124">
        <f t="shared" si="174"/>
        <v>95</v>
      </c>
      <c r="AX183" s="124">
        <f t="shared" si="174"/>
        <v>95</v>
      </c>
      <c r="AY183" s="124">
        <f t="shared" si="174"/>
        <v>95</v>
      </c>
      <c r="AZ183" s="124">
        <f t="shared" si="174"/>
        <v>95</v>
      </c>
      <c r="BA183" s="124">
        <f t="shared" si="174"/>
        <v>95</v>
      </c>
      <c r="BB183" s="124">
        <f t="shared" si="174"/>
        <v>95</v>
      </c>
      <c r="BC183" s="124">
        <f t="shared" si="174"/>
        <v>95</v>
      </c>
      <c r="BD183" s="124">
        <f t="shared" si="174"/>
        <v>95</v>
      </c>
      <c r="BE183" s="124">
        <f t="shared" si="174"/>
        <v>95</v>
      </c>
      <c r="BF183" s="124">
        <f t="shared" si="174"/>
        <v>95</v>
      </c>
      <c r="BG183" s="124">
        <f t="shared" si="174"/>
        <v>95</v>
      </c>
      <c r="BH183" s="124"/>
    </row>
    <row r="184" spans="1:60">
      <c r="A184" s="112" t="s">
        <v>108</v>
      </c>
      <c r="B184" s="128">
        <f t="shared" si="171"/>
        <v>42.846153846153854</v>
      </c>
      <c r="C184" s="128">
        <f t="shared" si="173"/>
        <v>29.61538461538462</v>
      </c>
      <c r="D184" s="128">
        <f t="shared" si="173"/>
        <v>29.307692307692317</v>
      </c>
      <c r="E184" s="128">
        <f t="shared" si="173"/>
        <v>36.769230769230781</v>
      </c>
      <c r="F184" s="128">
        <f>(F$189-E$189)/13+F183</f>
        <v>27.615384615384624</v>
      </c>
      <c r="G184" s="128">
        <f t="shared" si="173"/>
        <v>24</v>
      </c>
      <c r="H184" s="128">
        <f t="shared" si="173"/>
        <v>27.307692307692317</v>
      </c>
      <c r="I184" s="128">
        <f t="shared" si="173"/>
        <v>41.153846153846146</v>
      </c>
      <c r="J184" s="128">
        <f t="shared" si="173"/>
        <v>58.230769230769219</v>
      </c>
      <c r="K184" s="128">
        <f t="shared" si="173"/>
        <v>61</v>
      </c>
      <c r="L184" s="128">
        <f t="shared" si="173"/>
        <v>64.230769230769226</v>
      </c>
      <c r="M184" s="128">
        <f t="shared" si="173"/>
        <v>33.615384615384635</v>
      </c>
      <c r="N184" s="128">
        <f t="shared" si="173"/>
        <v>8.2307692307692317</v>
      </c>
      <c r="O184" s="128">
        <f t="shared" si="173"/>
        <v>16.38461538461539</v>
      </c>
      <c r="P184" s="128">
        <f t="shared" si="173"/>
        <v>26.923076923076927</v>
      </c>
      <c r="Q184" s="128">
        <f t="shared" si="173"/>
        <v>30.38461538461539</v>
      </c>
      <c r="R184" s="128">
        <f t="shared" si="173"/>
        <v>55.384615384615365</v>
      </c>
      <c r="S184" s="128">
        <f>(S$189-R$189)/13+S183-25</f>
        <v>0.84615384615385381</v>
      </c>
      <c r="T184" s="128">
        <f t="shared" ref="E184:AR188" si="175">(T$189-S$189)/13+T183</f>
        <v>35.307692307692299</v>
      </c>
      <c r="U184" s="128">
        <f t="shared" si="175"/>
        <v>81.807692307692292</v>
      </c>
      <c r="V184" s="128">
        <f t="shared" si="175"/>
        <v>57.40000000000002</v>
      </c>
      <c r="W184" s="128">
        <f t="shared" si="175"/>
        <v>71.115384615384599</v>
      </c>
      <c r="X184" s="128">
        <f>(X$189-W$189)/13+X183-10</f>
        <v>50.146153846153837</v>
      </c>
      <c r="Y184" s="128">
        <f t="shared" si="175"/>
        <v>81.65384615384616</v>
      </c>
      <c r="Z184" s="128">
        <f t="shared" si="175"/>
        <v>91.784615384615378</v>
      </c>
      <c r="AA184" s="128">
        <f t="shared" si="175"/>
        <v>87.546153846153814</v>
      </c>
      <c r="AB184" s="128">
        <f t="shared" si="175"/>
        <v>84.530769230769266</v>
      </c>
      <c r="AC184" s="128">
        <f t="shared" si="175"/>
        <v>93.74153846153844</v>
      </c>
      <c r="AD184" s="128">
        <f t="shared" si="175"/>
        <v>125.91938461538457</v>
      </c>
      <c r="AE184" s="128">
        <f t="shared" si="175"/>
        <v>118.69238461538467</v>
      </c>
      <c r="AF184" s="124">
        <f t="shared" si="175"/>
        <v>97.768692307692262</v>
      </c>
      <c r="AG184" s="124">
        <f t="shared" si="175"/>
        <v>99.693384615384645</v>
      </c>
      <c r="AH184" s="124">
        <f t="shared" si="175"/>
        <v>95</v>
      </c>
      <c r="AI184" s="124">
        <f t="shared" si="175"/>
        <v>95</v>
      </c>
      <c r="AJ184" s="124">
        <f t="shared" si="175"/>
        <v>95</v>
      </c>
      <c r="AK184" s="124">
        <f t="shared" si="175"/>
        <v>95</v>
      </c>
      <c r="AL184" s="124">
        <f t="shared" si="175"/>
        <v>95</v>
      </c>
      <c r="AM184" s="124">
        <f t="shared" si="175"/>
        <v>95</v>
      </c>
      <c r="AN184" s="124">
        <f t="shared" si="175"/>
        <v>95</v>
      </c>
      <c r="AO184" s="124">
        <f t="shared" si="175"/>
        <v>95</v>
      </c>
      <c r="AP184" s="124">
        <f t="shared" si="175"/>
        <v>95</v>
      </c>
      <c r="AQ184" s="124">
        <f t="shared" si="175"/>
        <v>95</v>
      </c>
      <c r="AR184" s="124">
        <f t="shared" si="175"/>
        <v>95</v>
      </c>
      <c r="AS184" s="124">
        <f t="shared" si="174"/>
        <v>95</v>
      </c>
      <c r="AT184" s="124">
        <f t="shared" si="174"/>
        <v>95</v>
      </c>
      <c r="AU184" s="124">
        <f t="shared" si="174"/>
        <v>95</v>
      </c>
      <c r="AV184" s="124">
        <f t="shared" si="174"/>
        <v>95</v>
      </c>
      <c r="AW184" s="124">
        <f t="shared" si="174"/>
        <v>95</v>
      </c>
      <c r="AX184" s="124">
        <f t="shared" si="174"/>
        <v>95</v>
      </c>
      <c r="AY184" s="124">
        <f t="shared" si="174"/>
        <v>95</v>
      </c>
      <c r="AZ184" s="124">
        <f t="shared" si="174"/>
        <v>95</v>
      </c>
      <c r="BA184" s="124">
        <f t="shared" si="174"/>
        <v>95</v>
      </c>
      <c r="BB184" s="124">
        <f t="shared" si="174"/>
        <v>95</v>
      </c>
      <c r="BC184" s="124">
        <f t="shared" si="174"/>
        <v>95</v>
      </c>
      <c r="BD184" s="124">
        <f t="shared" si="174"/>
        <v>95</v>
      </c>
      <c r="BE184" s="124">
        <f t="shared" si="174"/>
        <v>95</v>
      </c>
      <c r="BF184" s="124">
        <f t="shared" si="174"/>
        <v>95</v>
      </c>
      <c r="BG184" s="124">
        <f t="shared" si="174"/>
        <v>95</v>
      </c>
      <c r="BH184" s="124"/>
    </row>
    <row r="185" spans="1:60">
      <c r="A185" s="112" t="s">
        <v>109</v>
      </c>
      <c r="B185" s="128">
        <f t="shared" si="171"/>
        <v>41.538461538461547</v>
      </c>
      <c r="C185" s="128">
        <f t="shared" si="173"/>
        <v>28.84615384615385</v>
      </c>
      <c r="D185" s="128">
        <f>(D$189-C$189)/13+D184-5</f>
        <v>24.923076923076934</v>
      </c>
      <c r="E185" s="128">
        <f t="shared" si="175"/>
        <v>37.307692307692321</v>
      </c>
      <c r="F185" s="128">
        <f>(F$189-E$189)/13+F184</f>
        <v>25.846153846153854</v>
      </c>
      <c r="G185" s="128">
        <f t="shared" si="175"/>
        <v>25</v>
      </c>
      <c r="H185" s="128">
        <f t="shared" si="175"/>
        <v>26.923076923076934</v>
      </c>
      <c r="I185" s="128">
        <f t="shared" si="175"/>
        <v>43.461538461538453</v>
      </c>
      <c r="J185" s="128">
        <f t="shared" si="175"/>
        <v>58.692307692307679</v>
      </c>
      <c r="K185" s="128">
        <f t="shared" si="175"/>
        <v>61</v>
      </c>
      <c r="L185" s="128">
        <f t="shared" si="175"/>
        <v>64.692307692307693</v>
      </c>
      <c r="M185" s="128">
        <f t="shared" si="175"/>
        <v>28.846153846153864</v>
      </c>
      <c r="N185" s="128">
        <f t="shared" si="175"/>
        <v>8.6923076923076934</v>
      </c>
      <c r="O185" s="128">
        <f t="shared" si="175"/>
        <v>17.15384615384616</v>
      </c>
      <c r="P185" s="128">
        <f t="shared" si="175"/>
        <v>27.769230769230774</v>
      </c>
      <c r="Q185" s="128">
        <f t="shared" si="175"/>
        <v>30.15384615384616</v>
      </c>
      <c r="R185" s="128">
        <f t="shared" si="175"/>
        <v>59.153846153846132</v>
      </c>
      <c r="S185" s="128">
        <f>(S$189-R$189)/13+S184+50</f>
        <v>50.538461538461547</v>
      </c>
      <c r="T185" s="128">
        <f t="shared" si="175"/>
        <v>36.923076923076913</v>
      </c>
      <c r="U185" s="128">
        <f t="shared" si="175"/>
        <v>79.923076923076906</v>
      </c>
      <c r="V185" s="128">
        <f t="shared" si="175"/>
        <v>59.100000000000023</v>
      </c>
      <c r="W185" s="128">
        <f t="shared" si="175"/>
        <v>68.046153846153828</v>
      </c>
      <c r="X185" s="128">
        <f>(X$189-W$189)/13+X184-10</f>
        <v>42.638461538461527</v>
      </c>
      <c r="Y185" s="128">
        <f t="shared" si="175"/>
        <v>81.16153846153847</v>
      </c>
      <c r="Z185" s="128">
        <f t="shared" si="175"/>
        <v>93.653846153846146</v>
      </c>
      <c r="AA185" s="128">
        <f t="shared" si="175"/>
        <v>85.338461538461502</v>
      </c>
      <c r="AB185" s="128">
        <f t="shared" si="175"/>
        <v>85.992307692307733</v>
      </c>
      <c r="AC185" s="128">
        <f t="shared" si="175"/>
        <v>93.80461538461536</v>
      </c>
      <c r="AD185" s="128">
        <f t="shared" si="175"/>
        <v>130.4621538461538</v>
      </c>
      <c r="AE185" s="128">
        <f t="shared" si="175"/>
        <v>113.7661538461539</v>
      </c>
      <c r="AF185" s="124">
        <f t="shared" si="175"/>
        <v>99.002076923076871</v>
      </c>
      <c r="AG185" s="124">
        <f t="shared" si="175"/>
        <v>98.91115384615388</v>
      </c>
      <c r="AH185" s="124">
        <f t="shared" si="175"/>
        <v>95</v>
      </c>
      <c r="AI185" s="124">
        <f t="shared" si="175"/>
        <v>95</v>
      </c>
      <c r="AJ185" s="124">
        <f t="shared" si="175"/>
        <v>95</v>
      </c>
      <c r="AK185" s="124">
        <f t="shared" si="175"/>
        <v>95</v>
      </c>
      <c r="AL185" s="124">
        <f t="shared" si="175"/>
        <v>95</v>
      </c>
      <c r="AM185" s="124">
        <f t="shared" si="175"/>
        <v>95</v>
      </c>
      <c r="AN185" s="124">
        <f t="shared" si="175"/>
        <v>95</v>
      </c>
      <c r="AO185" s="124">
        <f t="shared" si="175"/>
        <v>95</v>
      </c>
      <c r="AP185" s="124">
        <f t="shared" si="175"/>
        <v>95</v>
      </c>
      <c r="AQ185" s="124">
        <f t="shared" si="175"/>
        <v>95</v>
      </c>
      <c r="AR185" s="124">
        <f t="shared" si="175"/>
        <v>95</v>
      </c>
      <c r="AS185" s="124">
        <f t="shared" si="174"/>
        <v>95</v>
      </c>
      <c r="AT185" s="124">
        <f t="shared" si="174"/>
        <v>95</v>
      </c>
      <c r="AU185" s="124">
        <f t="shared" si="174"/>
        <v>95</v>
      </c>
      <c r="AV185" s="124">
        <f t="shared" si="174"/>
        <v>95</v>
      </c>
      <c r="AW185" s="124">
        <f t="shared" si="174"/>
        <v>95</v>
      </c>
      <c r="AX185" s="124">
        <f t="shared" si="174"/>
        <v>95</v>
      </c>
      <c r="AY185" s="124">
        <f t="shared" si="174"/>
        <v>95</v>
      </c>
      <c r="AZ185" s="124">
        <f t="shared" si="174"/>
        <v>95</v>
      </c>
      <c r="BA185" s="124">
        <f t="shared" si="174"/>
        <v>95</v>
      </c>
      <c r="BB185" s="124">
        <f t="shared" si="174"/>
        <v>95</v>
      </c>
      <c r="BC185" s="124">
        <f t="shared" si="174"/>
        <v>95</v>
      </c>
      <c r="BD185" s="124">
        <f t="shared" si="174"/>
        <v>95</v>
      </c>
      <c r="BE185" s="124">
        <f t="shared" si="174"/>
        <v>95</v>
      </c>
      <c r="BF185" s="124">
        <f t="shared" si="174"/>
        <v>95</v>
      </c>
      <c r="BG185" s="124">
        <f t="shared" si="174"/>
        <v>95</v>
      </c>
      <c r="BH185" s="124"/>
    </row>
    <row r="186" spans="1:60">
      <c r="A186" s="112" t="s">
        <v>110</v>
      </c>
      <c r="B186" s="128">
        <f t="shared" si="171"/>
        <v>40.230769230769241</v>
      </c>
      <c r="C186" s="128">
        <f t="shared" si="173"/>
        <v>28.07692307692308</v>
      </c>
      <c r="D186" s="128">
        <f>(D$189-C$189)/13+D185-10</f>
        <v>15.538461538461551</v>
      </c>
      <c r="E186" s="128">
        <f t="shared" si="175"/>
        <v>37.846153846153861</v>
      </c>
      <c r="F186" s="128">
        <f>(F$189-E$189)/13+F185-15</f>
        <v>9.0769230769230838</v>
      </c>
      <c r="G186" s="128">
        <f t="shared" si="175"/>
        <v>26</v>
      </c>
      <c r="H186" s="128">
        <f t="shared" si="175"/>
        <v>26.538461538461551</v>
      </c>
      <c r="I186" s="128">
        <f t="shared" si="175"/>
        <v>45.769230769230759</v>
      </c>
      <c r="J186" s="128">
        <f t="shared" si="175"/>
        <v>59.153846153846139</v>
      </c>
      <c r="K186" s="128">
        <f t="shared" si="175"/>
        <v>61</v>
      </c>
      <c r="L186" s="128">
        <f t="shared" si="175"/>
        <v>65.15384615384616</v>
      </c>
      <c r="M186" s="128">
        <f t="shared" si="175"/>
        <v>24.076923076923094</v>
      </c>
      <c r="N186" s="128">
        <f t="shared" si="175"/>
        <v>9.1538461538461551</v>
      </c>
      <c r="O186" s="128">
        <f t="shared" si="175"/>
        <v>17.92307692307693</v>
      </c>
      <c r="P186" s="128">
        <f t="shared" si="175"/>
        <v>28.61538461538462</v>
      </c>
      <c r="Q186" s="128">
        <f t="shared" si="175"/>
        <v>29.92307692307693</v>
      </c>
      <c r="R186" s="128">
        <f t="shared" si="175"/>
        <v>62.923076923076898</v>
      </c>
      <c r="S186" s="128">
        <f>(S$189-R$189)/13+S185-25</f>
        <v>25.230769230769241</v>
      </c>
      <c r="T186" s="128">
        <f t="shared" si="175"/>
        <v>38.538461538461526</v>
      </c>
      <c r="U186" s="128">
        <f t="shared" si="175"/>
        <v>78.038461538461519</v>
      </c>
      <c r="V186" s="128">
        <f t="shared" si="175"/>
        <v>60.800000000000026</v>
      </c>
      <c r="W186" s="128">
        <f t="shared" si="175"/>
        <v>64.976923076923057</v>
      </c>
      <c r="X186" s="128">
        <f>(X$189-W$189)/13+X185-10</f>
        <v>35.130769230769218</v>
      </c>
      <c r="Y186" s="128">
        <f t="shared" si="175"/>
        <v>80.669230769230779</v>
      </c>
      <c r="Z186" s="128">
        <f>(Z$189-Y$189)/13+Z185-50</f>
        <v>45.523076923076914</v>
      </c>
      <c r="AA186" s="128">
        <f t="shared" si="175"/>
        <v>83.130769230769189</v>
      </c>
      <c r="AB186" s="128">
        <f t="shared" si="175"/>
        <v>87.4538461538462</v>
      </c>
      <c r="AC186" s="128">
        <f t="shared" si="175"/>
        <v>93.86769230769228</v>
      </c>
      <c r="AD186" s="128">
        <f t="shared" si="175"/>
        <v>135.00492307692303</v>
      </c>
      <c r="AE186" s="128">
        <f t="shared" si="175"/>
        <v>108.83992307692313</v>
      </c>
      <c r="AF186" s="124">
        <f t="shared" si="175"/>
        <v>100.23546153846148</v>
      </c>
      <c r="AG186" s="124">
        <f t="shared" si="175"/>
        <v>98.128923076923115</v>
      </c>
      <c r="AH186" s="124">
        <f t="shared" si="175"/>
        <v>95</v>
      </c>
      <c r="AI186" s="124">
        <f t="shared" si="175"/>
        <v>95</v>
      </c>
      <c r="AJ186" s="124">
        <f t="shared" si="175"/>
        <v>95</v>
      </c>
      <c r="AK186" s="124">
        <f t="shared" si="175"/>
        <v>95</v>
      </c>
      <c r="AL186" s="124">
        <f t="shared" si="175"/>
        <v>95</v>
      </c>
      <c r="AM186" s="124">
        <f t="shared" si="175"/>
        <v>95</v>
      </c>
      <c r="AN186" s="124">
        <f t="shared" si="175"/>
        <v>95</v>
      </c>
      <c r="AO186" s="124">
        <f t="shared" si="175"/>
        <v>95</v>
      </c>
      <c r="AP186" s="124">
        <f t="shared" si="175"/>
        <v>95</v>
      </c>
      <c r="AQ186" s="124">
        <f t="shared" si="175"/>
        <v>95</v>
      </c>
      <c r="AR186" s="124">
        <f t="shared" si="175"/>
        <v>95</v>
      </c>
      <c r="AS186" s="124">
        <f t="shared" si="174"/>
        <v>95</v>
      </c>
      <c r="AT186" s="124">
        <f t="shared" si="174"/>
        <v>95</v>
      </c>
      <c r="AU186" s="124">
        <f t="shared" si="174"/>
        <v>95</v>
      </c>
      <c r="AV186" s="124">
        <f t="shared" si="174"/>
        <v>95</v>
      </c>
      <c r="AW186" s="124">
        <f t="shared" si="174"/>
        <v>95</v>
      </c>
      <c r="AX186" s="124">
        <f t="shared" si="174"/>
        <v>95</v>
      </c>
      <c r="AY186" s="124">
        <f t="shared" si="174"/>
        <v>95</v>
      </c>
      <c r="AZ186" s="124">
        <f t="shared" si="174"/>
        <v>95</v>
      </c>
      <c r="BA186" s="124">
        <f t="shared" si="174"/>
        <v>95</v>
      </c>
      <c r="BB186" s="124">
        <f t="shared" si="174"/>
        <v>95</v>
      </c>
      <c r="BC186" s="124">
        <f t="shared" si="174"/>
        <v>95</v>
      </c>
      <c r="BD186" s="124">
        <f t="shared" si="174"/>
        <v>95</v>
      </c>
      <c r="BE186" s="124">
        <f t="shared" si="174"/>
        <v>95</v>
      </c>
      <c r="BF186" s="124">
        <f t="shared" si="174"/>
        <v>95</v>
      </c>
      <c r="BG186" s="124">
        <f t="shared" si="174"/>
        <v>95</v>
      </c>
      <c r="BH186" s="124"/>
    </row>
    <row r="187" spans="1:60">
      <c r="A187" s="112" t="s">
        <v>111</v>
      </c>
      <c r="B187" s="128">
        <f t="shared" si="171"/>
        <v>38.923076923076934</v>
      </c>
      <c r="C187" s="128">
        <f t="shared" si="173"/>
        <v>27.30769230769231</v>
      </c>
      <c r="D187" s="128">
        <f>(D$189-C$189)/13+D186-10</f>
        <v>6.1538461538461675</v>
      </c>
      <c r="E187" s="128">
        <f t="shared" si="175"/>
        <v>38.384615384615401</v>
      </c>
      <c r="F187" s="128">
        <f t="shared" si="175"/>
        <v>7.3076923076923146</v>
      </c>
      <c r="G187" s="128">
        <f t="shared" si="175"/>
        <v>27</v>
      </c>
      <c r="H187" s="128">
        <f t="shared" si="175"/>
        <v>26.153846153846168</v>
      </c>
      <c r="I187" s="128">
        <f t="shared" si="175"/>
        <v>48.076923076923066</v>
      </c>
      <c r="J187" s="128">
        <f t="shared" si="175"/>
        <v>59.615384615384599</v>
      </c>
      <c r="K187" s="128">
        <f t="shared" si="175"/>
        <v>61</v>
      </c>
      <c r="L187" s="128">
        <f t="shared" si="175"/>
        <v>65.615384615384627</v>
      </c>
      <c r="M187" s="128">
        <f t="shared" si="175"/>
        <v>19.307692307692324</v>
      </c>
      <c r="N187" s="128">
        <f t="shared" si="175"/>
        <v>9.6153846153846168</v>
      </c>
      <c r="O187" s="128">
        <f t="shared" si="175"/>
        <v>18.692307692307701</v>
      </c>
      <c r="P187" s="128">
        <f t="shared" si="175"/>
        <v>29.461538461538467</v>
      </c>
      <c r="Q187" s="128">
        <f t="shared" si="175"/>
        <v>29.692307692307701</v>
      </c>
      <c r="R187" s="128">
        <f t="shared" si="175"/>
        <v>66.692307692307665</v>
      </c>
      <c r="S187" s="128">
        <f>(S$189-R$189)/13+S186-25</f>
        <v>-7.6923076923065992E-2</v>
      </c>
      <c r="T187" s="128">
        <f t="shared" si="175"/>
        <v>40.153846153846139</v>
      </c>
      <c r="U187" s="128">
        <f t="shared" si="175"/>
        <v>76.153846153846132</v>
      </c>
      <c r="V187" s="128">
        <f t="shared" si="175"/>
        <v>62.500000000000028</v>
      </c>
      <c r="W187" s="128">
        <f t="shared" si="175"/>
        <v>61.907692307692287</v>
      </c>
      <c r="X187" s="128">
        <f t="shared" si="175"/>
        <v>37.623076923076908</v>
      </c>
      <c r="Y187" s="128">
        <f t="shared" si="175"/>
        <v>80.176923076923089</v>
      </c>
      <c r="Z187" s="128">
        <f>(Z$189-Y$189)/13+Z186+10</f>
        <v>57.392307692307682</v>
      </c>
      <c r="AA187" s="128">
        <f t="shared" si="175"/>
        <v>80.923076923076877</v>
      </c>
      <c r="AB187" s="128">
        <f t="shared" si="175"/>
        <v>88.915384615384667</v>
      </c>
      <c r="AC187" s="128">
        <f t="shared" si="175"/>
        <v>93.930769230769201</v>
      </c>
      <c r="AD187" s="128">
        <f t="shared" si="175"/>
        <v>139.54769230769227</v>
      </c>
      <c r="AE187" s="128">
        <f t="shared" si="175"/>
        <v>103.91369230769236</v>
      </c>
      <c r="AF187" s="124">
        <f t="shared" si="175"/>
        <v>101.46884615384609</v>
      </c>
      <c r="AG187" s="124">
        <f t="shared" si="175"/>
        <v>97.346692307692351</v>
      </c>
      <c r="AH187" s="124">
        <f t="shared" si="175"/>
        <v>95</v>
      </c>
      <c r="AI187" s="124">
        <f t="shared" si="175"/>
        <v>95</v>
      </c>
      <c r="AJ187" s="124">
        <f t="shared" si="175"/>
        <v>95</v>
      </c>
      <c r="AK187" s="124">
        <f t="shared" si="175"/>
        <v>95</v>
      </c>
      <c r="AL187" s="124">
        <f t="shared" si="175"/>
        <v>95</v>
      </c>
      <c r="AM187" s="124">
        <f t="shared" si="175"/>
        <v>95</v>
      </c>
      <c r="AN187" s="124">
        <f t="shared" si="175"/>
        <v>95</v>
      </c>
      <c r="AO187" s="124">
        <f t="shared" si="175"/>
        <v>95</v>
      </c>
      <c r="AP187" s="124">
        <f t="shared" si="175"/>
        <v>95</v>
      </c>
      <c r="AQ187" s="124">
        <f t="shared" si="175"/>
        <v>95</v>
      </c>
      <c r="AR187" s="124">
        <f t="shared" si="175"/>
        <v>95</v>
      </c>
      <c r="AS187" s="124">
        <f t="shared" si="174"/>
        <v>95</v>
      </c>
      <c r="AT187" s="124">
        <f t="shared" si="174"/>
        <v>95</v>
      </c>
      <c r="AU187" s="124">
        <f t="shared" si="174"/>
        <v>95</v>
      </c>
      <c r="AV187" s="124">
        <f t="shared" si="174"/>
        <v>95</v>
      </c>
      <c r="AW187" s="124">
        <f t="shared" si="174"/>
        <v>95</v>
      </c>
      <c r="AX187" s="124">
        <f t="shared" si="174"/>
        <v>95</v>
      </c>
      <c r="AY187" s="124">
        <f t="shared" si="174"/>
        <v>95</v>
      </c>
      <c r="AZ187" s="124">
        <f t="shared" si="174"/>
        <v>95</v>
      </c>
      <c r="BA187" s="124">
        <f t="shared" si="174"/>
        <v>95</v>
      </c>
      <c r="BB187" s="124">
        <f t="shared" si="174"/>
        <v>95</v>
      </c>
      <c r="BC187" s="124">
        <f t="shared" si="174"/>
        <v>95</v>
      </c>
      <c r="BD187" s="124">
        <f t="shared" si="174"/>
        <v>95</v>
      </c>
      <c r="BE187" s="124">
        <f t="shared" si="174"/>
        <v>95</v>
      </c>
      <c r="BF187" s="124">
        <f t="shared" si="174"/>
        <v>95</v>
      </c>
      <c r="BG187" s="124">
        <f t="shared" si="174"/>
        <v>95</v>
      </c>
      <c r="BH187" s="124"/>
    </row>
    <row r="188" spans="1:60">
      <c r="A188" s="112" t="s">
        <v>112</v>
      </c>
      <c r="B188" s="128">
        <f t="shared" si="171"/>
        <v>37.615384615384627</v>
      </c>
      <c r="C188" s="128">
        <f t="shared" si="173"/>
        <v>26.53846153846154</v>
      </c>
      <c r="D188" s="128">
        <f t="shared" si="173"/>
        <v>6.7692307692307825</v>
      </c>
      <c r="E188" s="128">
        <f t="shared" si="175"/>
        <v>38.923076923076941</v>
      </c>
      <c r="F188" s="128">
        <f t="shared" si="175"/>
        <v>5.5384615384615454</v>
      </c>
      <c r="G188" s="128">
        <f t="shared" si="175"/>
        <v>28</v>
      </c>
      <c r="H188" s="128">
        <f t="shared" si="175"/>
        <v>25.769230769230784</v>
      </c>
      <c r="I188" s="128">
        <f t="shared" si="175"/>
        <v>50.384615384615373</v>
      </c>
      <c r="J188" s="128">
        <f t="shared" si="175"/>
        <v>60.076923076923059</v>
      </c>
      <c r="K188" s="128">
        <f t="shared" si="175"/>
        <v>61</v>
      </c>
      <c r="L188" s="128">
        <f t="shared" si="175"/>
        <v>66.076923076923094</v>
      </c>
      <c r="M188" s="128">
        <f t="shared" si="175"/>
        <v>14.538461538461554</v>
      </c>
      <c r="N188" s="128">
        <f t="shared" si="175"/>
        <v>10.076923076923078</v>
      </c>
      <c r="O188" s="128">
        <f t="shared" si="175"/>
        <v>19.461538461538471</v>
      </c>
      <c r="P188" s="128">
        <f t="shared" si="175"/>
        <v>30.307692307692314</v>
      </c>
      <c r="Q188" s="128">
        <f t="shared" si="175"/>
        <v>29.461538461538471</v>
      </c>
      <c r="R188" s="128">
        <f t="shared" si="175"/>
        <v>70.461538461538439</v>
      </c>
      <c r="S188" s="128">
        <f>(S$189-R$189)/13+S187+25</f>
        <v>24.615384615384627</v>
      </c>
      <c r="T188" s="128">
        <f t="shared" si="175"/>
        <v>41.769230769230752</v>
      </c>
      <c r="U188" s="128">
        <f t="shared" si="175"/>
        <v>74.269230769230745</v>
      </c>
      <c r="V188" s="128">
        <f t="shared" si="175"/>
        <v>64.200000000000031</v>
      </c>
      <c r="W188" s="128">
        <f t="shared" si="175"/>
        <v>58.838461538461516</v>
      </c>
      <c r="X188" s="128">
        <f>(X$189-W$189)/13+X187+50</f>
        <v>90.115384615384599</v>
      </c>
      <c r="Y188" s="128">
        <f t="shared" si="175"/>
        <v>79.684615384615398</v>
      </c>
      <c r="Z188" s="128">
        <f>(Z$189-Y$189)/13+Z187+25</f>
        <v>84.26153846153845</v>
      </c>
      <c r="AA188" s="128">
        <f t="shared" si="175"/>
        <v>78.715384615384565</v>
      </c>
      <c r="AB188" s="128">
        <f t="shared" si="175"/>
        <v>90.376923076923134</v>
      </c>
      <c r="AC188" s="128">
        <f t="shared" si="175"/>
        <v>93.993846153846121</v>
      </c>
      <c r="AD188" s="128">
        <f t="shared" si="175"/>
        <v>144.09046153846151</v>
      </c>
      <c r="AE188" s="128">
        <f t="shared" si="175"/>
        <v>98.987461538461588</v>
      </c>
      <c r="AF188" s="124">
        <f t="shared" si="175"/>
        <v>102.7022307692307</v>
      </c>
      <c r="AG188" s="124">
        <f t="shared" si="175"/>
        <v>96.564461538461586</v>
      </c>
      <c r="AH188" s="124">
        <f t="shared" si="175"/>
        <v>95</v>
      </c>
      <c r="AI188" s="124">
        <f t="shared" si="175"/>
        <v>95</v>
      </c>
      <c r="AJ188" s="124">
        <f t="shared" si="175"/>
        <v>95</v>
      </c>
      <c r="AK188" s="124">
        <f t="shared" si="175"/>
        <v>95</v>
      </c>
      <c r="AL188" s="124">
        <f t="shared" si="175"/>
        <v>95</v>
      </c>
      <c r="AM188" s="124">
        <f t="shared" si="175"/>
        <v>95</v>
      </c>
      <c r="AN188" s="124">
        <f t="shared" si="175"/>
        <v>95</v>
      </c>
      <c r="AO188" s="124">
        <f t="shared" si="175"/>
        <v>95</v>
      </c>
      <c r="AP188" s="124">
        <f t="shared" si="175"/>
        <v>95</v>
      </c>
      <c r="AQ188" s="124">
        <f t="shared" si="175"/>
        <v>95</v>
      </c>
      <c r="AR188" s="124">
        <f t="shared" si="175"/>
        <v>95</v>
      </c>
      <c r="AS188" s="124">
        <f t="shared" si="174"/>
        <v>95</v>
      </c>
      <c r="AT188" s="124">
        <f t="shared" si="174"/>
        <v>95</v>
      </c>
      <c r="AU188" s="124">
        <f t="shared" si="174"/>
        <v>95</v>
      </c>
      <c r="AV188" s="124">
        <f t="shared" si="174"/>
        <v>95</v>
      </c>
      <c r="AW188" s="124">
        <f t="shared" si="174"/>
        <v>95</v>
      </c>
      <c r="AX188" s="124">
        <f t="shared" si="174"/>
        <v>95</v>
      </c>
      <c r="AY188" s="124">
        <f t="shared" si="174"/>
        <v>95</v>
      </c>
      <c r="AZ188" s="124">
        <f t="shared" si="174"/>
        <v>95</v>
      </c>
      <c r="BA188" s="124">
        <f t="shared" si="174"/>
        <v>95</v>
      </c>
      <c r="BB188" s="124">
        <f t="shared" si="174"/>
        <v>95</v>
      </c>
      <c r="BC188" s="124">
        <f t="shared" si="174"/>
        <v>95</v>
      </c>
      <c r="BD188" s="124">
        <f t="shared" si="174"/>
        <v>95</v>
      </c>
      <c r="BE188" s="124">
        <f t="shared" si="174"/>
        <v>95</v>
      </c>
      <c r="BF188" s="124">
        <f t="shared" si="174"/>
        <v>95</v>
      </c>
      <c r="BG188" s="124">
        <f t="shared" si="174"/>
        <v>95</v>
      </c>
      <c r="BH188" s="124"/>
    </row>
    <row r="189" spans="1:60" ht="12" thickBot="1">
      <c r="A189" s="112" t="s">
        <v>113</v>
      </c>
      <c r="B189" s="128">
        <f t="shared" ref="B189:BG189" si="176">B29</f>
        <v>35</v>
      </c>
      <c r="C189" s="128">
        <f t="shared" si="176"/>
        <v>25</v>
      </c>
      <c r="D189" s="128">
        <f t="shared" si="176"/>
        <v>33</v>
      </c>
      <c r="E189" s="128">
        <f t="shared" si="176"/>
        <v>40</v>
      </c>
      <c r="F189" s="128">
        <f t="shared" si="176"/>
        <v>17</v>
      </c>
      <c r="G189" s="128">
        <f t="shared" si="176"/>
        <v>30</v>
      </c>
      <c r="H189" s="128">
        <f t="shared" si="176"/>
        <v>25</v>
      </c>
      <c r="I189" s="128">
        <f t="shared" si="176"/>
        <v>55</v>
      </c>
      <c r="J189" s="128">
        <f t="shared" si="176"/>
        <v>61</v>
      </c>
      <c r="K189" s="128">
        <f t="shared" si="176"/>
        <v>61</v>
      </c>
      <c r="L189" s="128">
        <f t="shared" si="176"/>
        <v>67</v>
      </c>
      <c r="M189" s="128">
        <f t="shared" si="176"/>
        <v>5</v>
      </c>
      <c r="N189" s="128">
        <f t="shared" si="176"/>
        <v>11</v>
      </c>
      <c r="O189" s="128">
        <f t="shared" si="176"/>
        <v>21</v>
      </c>
      <c r="P189" s="128">
        <f t="shared" si="176"/>
        <v>32</v>
      </c>
      <c r="Q189" s="128">
        <f t="shared" si="176"/>
        <v>29</v>
      </c>
      <c r="R189" s="128">
        <f t="shared" si="176"/>
        <v>78</v>
      </c>
      <c r="S189" s="128">
        <f t="shared" si="176"/>
        <v>74</v>
      </c>
      <c r="T189" s="128">
        <f t="shared" si="176"/>
        <v>95</v>
      </c>
      <c r="U189" s="128">
        <f t="shared" si="176"/>
        <v>70.5</v>
      </c>
      <c r="V189" s="128">
        <f t="shared" si="176"/>
        <v>92.6</v>
      </c>
      <c r="W189" s="128">
        <f t="shared" si="176"/>
        <v>52.7</v>
      </c>
      <c r="X189" s="128">
        <f t="shared" si="176"/>
        <v>85.1</v>
      </c>
      <c r="Y189" s="128">
        <f t="shared" si="176"/>
        <v>78.7</v>
      </c>
      <c r="Z189" s="128">
        <f t="shared" si="176"/>
        <v>103</v>
      </c>
      <c r="AA189" s="128">
        <f t="shared" si="176"/>
        <v>74.3</v>
      </c>
      <c r="AB189" s="128">
        <f t="shared" si="176"/>
        <v>93.3</v>
      </c>
      <c r="AC189" s="128">
        <f t="shared" si="176"/>
        <v>94.12</v>
      </c>
      <c r="AD189" s="128">
        <f t="shared" si="176"/>
        <v>153.17599999999999</v>
      </c>
      <c r="AE189" s="128">
        <f>AE29</f>
        <v>89.135000000000005</v>
      </c>
      <c r="AF189" s="124">
        <f t="shared" si="176"/>
        <v>105.169</v>
      </c>
      <c r="AG189" s="124">
        <f t="shared" si="176"/>
        <v>95</v>
      </c>
      <c r="AH189" s="124">
        <f t="shared" si="176"/>
        <v>95</v>
      </c>
      <c r="AI189" s="124">
        <f t="shared" si="176"/>
        <v>95</v>
      </c>
      <c r="AJ189" s="124">
        <f t="shared" si="176"/>
        <v>95</v>
      </c>
      <c r="AK189" s="124">
        <f t="shared" si="176"/>
        <v>95</v>
      </c>
      <c r="AL189" s="124">
        <f t="shared" si="176"/>
        <v>95</v>
      </c>
      <c r="AM189" s="124">
        <f t="shared" si="176"/>
        <v>95</v>
      </c>
      <c r="AN189" s="124">
        <f t="shared" si="176"/>
        <v>95</v>
      </c>
      <c r="AO189" s="124">
        <f t="shared" si="176"/>
        <v>95</v>
      </c>
      <c r="AP189" s="124">
        <f t="shared" si="176"/>
        <v>95</v>
      </c>
      <c r="AQ189" s="124">
        <f t="shared" si="176"/>
        <v>95</v>
      </c>
      <c r="AR189" s="124">
        <f t="shared" si="176"/>
        <v>95</v>
      </c>
      <c r="AS189" s="124">
        <f t="shared" si="176"/>
        <v>95</v>
      </c>
      <c r="AT189" s="124">
        <f t="shared" si="176"/>
        <v>95</v>
      </c>
      <c r="AU189" s="124">
        <f t="shared" si="176"/>
        <v>95</v>
      </c>
      <c r="AV189" s="124">
        <f t="shared" si="176"/>
        <v>95</v>
      </c>
      <c r="AW189" s="124">
        <f t="shared" si="176"/>
        <v>95</v>
      </c>
      <c r="AX189" s="124">
        <f t="shared" si="176"/>
        <v>95</v>
      </c>
      <c r="AY189" s="124">
        <f t="shared" si="176"/>
        <v>95</v>
      </c>
      <c r="AZ189" s="124">
        <f t="shared" si="176"/>
        <v>95</v>
      </c>
      <c r="BA189" s="124">
        <f t="shared" si="176"/>
        <v>95</v>
      </c>
      <c r="BB189" s="124">
        <f t="shared" si="176"/>
        <v>95</v>
      </c>
      <c r="BC189" s="124">
        <f t="shared" si="176"/>
        <v>95</v>
      </c>
      <c r="BD189" s="124">
        <f t="shared" si="176"/>
        <v>95</v>
      </c>
      <c r="BE189" s="124">
        <f t="shared" si="176"/>
        <v>95</v>
      </c>
      <c r="BF189" s="124">
        <f t="shared" si="176"/>
        <v>95</v>
      </c>
      <c r="BG189" s="124">
        <f t="shared" si="176"/>
        <v>95</v>
      </c>
      <c r="BH189" s="124"/>
    </row>
    <row r="190" spans="1:6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4"/>
      <c r="AT190" s="174"/>
      <c r="AU190" s="174"/>
      <c r="AV190" s="174"/>
      <c r="AW190" s="174"/>
      <c r="AX190" s="174"/>
      <c r="AY190" s="174"/>
      <c r="AZ190" s="174"/>
      <c r="BA190" s="174"/>
      <c r="BB190" s="174"/>
      <c r="BC190" s="174"/>
      <c r="BD190" s="174"/>
      <c r="BE190" s="174"/>
      <c r="BF190" s="174"/>
      <c r="BG190" s="174"/>
    </row>
    <row r="191" spans="1:60" ht="12" thickBot="1">
      <c r="A191" s="112" t="s">
        <v>150</v>
      </c>
    </row>
    <row r="192" spans="1:60" ht="12" thickBot="1">
      <c r="A192" s="168"/>
      <c r="B192" s="168" t="str">
        <f>B$2</f>
        <v xml:space="preserve">93/94 </v>
      </c>
      <c r="C192" s="168" t="str">
        <f t="shared" ref="C192:BG192" si="177">C$2</f>
        <v xml:space="preserve">94/95 </v>
      </c>
      <c r="D192" s="168" t="str">
        <f t="shared" si="177"/>
        <v xml:space="preserve">95/96 </v>
      </c>
      <c r="E192" s="168" t="str">
        <f t="shared" si="177"/>
        <v xml:space="preserve">96/97 </v>
      </c>
      <c r="F192" s="168" t="str">
        <f t="shared" si="177"/>
        <v xml:space="preserve">97/98 </v>
      </c>
      <c r="G192" s="168" t="str">
        <f t="shared" si="177"/>
        <v xml:space="preserve">98/99 </v>
      </c>
      <c r="H192" s="168" t="str">
        <f t="shared" si="177"/>
        <v xml:space="preserve">99/00 </v>
      </c>
      <c r="I192" s="168" t="str">
        <f t="shared" si="177"/>
        <v xml:space="preserve">00/01 </v>
      </c>
      <c r="J192" s="168" t="str">
        <f t="shared" si="177"/>
        <v xml:space="preserve">01/02 </v>
      </c>
      <c r="K192" s="168" t="str">
        <f t="shared" si="177"/>
        <v xml:space="preserve">02/03 </v>
      </c>
      <c r="L192" s="168" t="str">
        <f t="shared" si="177"/>
        <v xml:space="preserve">03/04 </v>
      </c>
      <c r="M192" s="168" t="str">
        <f t="shared" si="177"/>
        <v xml:space="preserve">04/05 </v>
      </c>
      <c r="N192" s="168" t="str">
        <f t="shared" si="177"/>
        <v xml:space="preserve">05/06 </v>
      </c>
      <c r="O192" s="168" t="str">
        <f t="shared" si="177"/>
        <v xml:space="preserve">06/07 </v>
      </c>
      <c r="P192" s="168" t="str">
        <f t="shared" si="177"/>
        <v xml:space="preserve">07/08 </v>
      </c>
      <c r="Q192" s="168" t="str">
        <f t="shared" si="177"/>
        <v xml:space="preserve">08/09 </v>
      </c>
      <c r="R192" s="168" t="str">
        <f t="shared" si="177"/>
        <v xml:space="preserve">09/10 </v>
      </c>
      <c r="S192" s="168" t="str">
        <f t="shared" si="177"/>
        <v xml:space="preserve">10/11 </v>
      </c>
      <c r="T192" s="168" t="str">
        <f t="shared" si="177"/>
        <v xml:space="preserve">11/12 </v>
      </c>
      <c r="U192" s="168" t="str">
        <f t="shared" si="177"/>
        <v xml:space="preserve">12/13 </v>
      </c>
      <c r="V192" s="168" t="str">
        <f t="shared" si="177"/>
        <v xml:space="preserve">13/14 </v>
      </c>
      <c r="W192" s="168" t="str">
        <f t="shared" si="177"/>
        <v xml:space="preserve">14/15 </v>
      </c>
      <c r="X192" s="168" t="str">
        <f t="shared" si="177"/>
        <v xml:space="preserve">15/16 </v>
      </c>
      <c r="Y192" s="168" t="str">
        <f t="shared" si="177"/>
        <v xml:space="preserve">16/17 </v>
      </c>
      <c r="Z192" s="168" t="str">
        <f t="shared" si="177"/>
        <v xml:space="preserve">17/18 </v>
      </c>
      <c r="AA192" s="168" t="str">
        <f t="shared" si="177"/>
        <v xml:space="preserve">18/19 </v>
      </c>
      <c r="AB192" s="168" t="str">
        <f t="shared" si="177"/>
        <v>19/20</v>
      </c>
      <c r="AC192" s="168" t="str">
        <f t="shared" si="177"/>
        <v>20/21</v>
      </c>
      <c r="AD192" s="168" t="str">
        <f t="shared" si="177"/>
        <v xml:space="preserve">21/22 </v>
      </c>
      <c r="AE192" s="168" t="str">
        <f t="shared" si="177"/>
        <v xml:space="preserve">22/23 </v>
      </c>
      <c r="AF192" s="168" t="str">
        <f t="shared" si="177"/>
        <v xml:space="preserve">23/24 </v>
      </c>
      <c r="AG192" s="168" t="str">
        <f t="shared" si="177"/>
        <v xml:space="preserve">24/25 </v>
      </c>
      <c r="AH192" s="168" t="str">
        <f t="shared" si="177"/>
        <v>25/26</v>
      </c>
      <c r="AI192" s="168" t="str">
        <f t="shared" si="177"/>
        <v>26/27</v>
      </c>
      <c r="AJ192" s="168" t="str">
        <f t="shared" si="177"/>
        <v>27/28</v>
      </c>
      <c r="AK192" s="168" t="str">
        <f t="shared" si="177"/>
        <v>28/29</v>
      </c>
      <c r="AL192" s="168" t="str">
        <f t="shared" si="177"/>
        <v>29/30</v>
      </c>
      <c r="AM192" s="168" t="str">
        <f t="shared" si="177"/>
        <v>30/31</v>
      </c>
      <c r="AN192" s="168" t="str">
        <f t="shared" si="177"/>
        <v>31/32</v>
      </c>
      <c r="AO192" s="168" t="str">
        <f t="shared" si="177"/>
        <v>32/33</v>
      </c>
      <c r="AP192" s="168" t="str">
        <f t="shared" si="177"/>
        <v>33/34</v>
      </c>
      <c r="AQ192" s="168" t="str">
        <f t="shared" si="177"/>
        <v>34/35</v>
      </c>
      <c r="AR192" s="168" t="str">
        <f t="shared" si="177"/>
        <v>35/36</v>
      </c>
      <c r="AS192" s="168" t="str">
        <f t="shared" si="177"/>
        <v>36/37</v>
      </c>
      <c r="AT192" s="168" t="str">
        <f t="shared" si="177"/>
        <v>37/38</v>
      </c>
      <c r="AU192" s="168" t="str">
        <f t="shared" si="177"/>
        <v>38/39</v>
      </c>
      <c r="AV192" s="168" t="str">
        <f t="shared" si="177"/>
        <v>39/40</v>
      </c>
      <c r="AW192" s="168" t="str">
        <f t="shared" si="177"/>
        <v>40/41</v>
      </c>
      <c r="AX192" s="168" t="str">
        <f t="shared" si="177"/>
        <v>41/42</v>
      </c>
      <c r="AY192" s="168" t="str">
        <f t="shared" si="177"/>
        <v>42/43</v>
      </c>
      <c r="AZ192" s="168" t="str">
        <f t="shared" si="177"/>
        <v>43/44</v>
      </c>
      <c r="BA192" s="168" t="str">
        <f t="shared" si="177"/>
        <v>44/45</v>
      </c>
      <c r="BB192" s="168" t="str">
        <f t="shared" si="177"/>
        <v>45/46</v>
      </c>
      <c r="BC192" s="168" t="str">
        <f t="shared" si="177"/>
        <v>46/47</v>
      </c>
      <c r="BD192" s="168" t="str">
        <f t="shared" si="177"/>
        <v>47/48</v>
      </c>
      <c r="BE192" s="168" t="str">
        <f t="shared" si="177"/>
        <v>48/49</v>
      </c>
      <c r="BF192" s="168" t="str">
        <f t="shared" si="177"/>
        <v>49/50</v>
      </c>
      <c r="BG192" s="168" t="str">
        <f t="shared" si="177"/>
        <v>50/51</v>
      </c>
      <c r="BH192" s="169"/>
    </row>
    <row r="193" spans="1:72">
      <c r="A193" s="112" t="s">
        <v>102</v>
      </c>
    </row>
    <row r="194" spans="1:72">
      <c r="A194" s="112" t="s">
        <v>103</v>
      </c>
    </row>
    <row r="195" spans="1:72">
      <c r="A195" s="112" t="s">
        <v>104</v>
      </c>
    </row>
    <row r="196" spans="1:72">
      <c r="A196" s="112" t="s">
        <v>105</v>
      </c>
    </row>
    <row r="197" spans="1:72">
      <c r="A197" s="112" t="s">
        <v>106</v>
      </c>
    </row>
    <row r="198" spans="1:72">
      <c r="A198" s="112" t="s">
        <v>107</v>
      </c>
    </row>
    <row r="199" spans="1:72">
      <c r="A199" s="112" t="s">
        <v>108</v>
      </c>
    </row>
    <row r="200" spans="1:72">
      <c r="A200" s="112" t="s">
        <v>109</v>
      </c>
    </row>
    <row r="201" spans="1:72">
      <c r="A201" s="112" t="s">
        <v>110</v>
      </c>
    </row>
    <row r="202" spans="1:72">
      <c r="A202" s="112" t="s">
        <v>111</v>
      </c>
    </row>
    <row r="203" spans="1:72">
      <c r="A203" s="112" t="s">
        <v>112</v>
      </c>
    </row>
    <row r="204" spans="1:72">
      <c r="A204" s="112" t="s">
        <v>113</v>
      </c>
    </row>
    <row r="205" spans="1:72" ht="12" thickBot="1">
      <c r="A205" s="112" t="s">
        <v>143</v>
      </c>
    </row>
    <row r="206" spans="1:72" ht="12" thickBo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4"/>
      <c r="AT206" s="174"/>
      <c r="AU206" s="174"/>
      <c r="AV206" s="174"/>
      <c r="AW206" s="174"/>
      <c r="AX206" s="174"/>
      <c r="AY206" s="174"/>
      <c r="AZ206" s="174"/>
      <c r="BA206" s="174"/>
      <c r="BB206" s="174"/>
      <c r="BC206" s="174"/>
      <c r="BD206" s="174"/>
      <c r="BE206" s="174"/>
      <c r="BF206" s="174"/>
      <c r="BG206" s="174"/>
    </row>
    <row r="207" spans="1:72" ht="12" thickBot="1">
      <c r="A207" s="112" t="s">
        <v>151</v>
      </c>
      <c r="BL207" s="364" t="s">
        <v>152</v>
      </c>
      <c r="BM207" s="364"/>
      <c r="BN207" s="365"/>
      <c r="BO207" s="366" t="s">
        <v>153</v>
      </c>
      <c r="BP207" s="364"/>
      <c r="BR207" s="112" t="s">
        <v>154</v>
      </c>
    </row>
    <row r="208" spans="1:72" ht="12" thickBot="1">
      <c r="A208" s="168"/>
      <c r="B208" s="168" t="str">
        <f>B$2</f>
        <v xml:space="preserve">93/94 </v>
      </c>
      <c r="C208" s="168" t="str">
        <f t="shared" ref="C208:BG208" si="178">C$2</f>
        <v xml:space="preserve">94/95 </v>
      </c>
      <c r="D208" s="168" t="str">
        <f t="shared" si="178"/>
        <v xml:space="preserve">95/96 </v>
      </c>
      <c r="E208" s="168" t="str">
        <f t="shared" si="178"/>
        <v xml:space="preserve">96/97 </v>
      </c>
      <c r="F208" s="168" t="str">
        <f t="shared" si="178"/>
        <v xml:space="preserve">97/98 </v>
      </c>
      <c r="G208" s="168" t="str">
        <f t="shared" si="178"/>
        <v xml:space="preserve">98/99 </v>
      </c>
      <c r="H208" s="168" t="str">
        <f t="shared" si="178"/>
        <v xml:space="preserve">99/00 </v>
      </c>
      <c r="I208" s="168" t="str">
        <f t="shared" si="178"/>
        <v xml:space="preserve">00/01 </v>
      </c>
      <c r="J208" s="168" t="str">
        <f t="shared" si="178"/>
        <v xml:space="preserve">01/02 </v>
      </c>
      <c r="K208" s="168" t="str">
        <f t="shared" si="178"/>
        <v xml:space="preserve">02/03 </v>
      </c>
      <c r="L208" s="168" t="str">
        <f t="shared" si="178"/>
        <v xml:space="preserve">03/04 </v>
      </c>
      <c r="M208" s="168" t="str">
        <f t="shared" si="178"/>
        <v xml:space="preserve">04/05 </v>
      </c>
      <c r="N208" s="168" t="str">
        <f t="shared" si="178"/>
        <v xml:space="preserve">05/06 </v>
      </c>
      <c r="O208" s="168" t="str">
        <f t="shared" si="178"/>
        <v xml:space="preserve">06/07 </v>
      </c>
      <c r="P208" s="168" t="str">
        <f t="shared" si="178"/>
        <v xml:space="preserve">07/08 </v>
      </c>
      <c r="Q208" s="168" t="str">
        <f t="shared" si="178"/>
        <v xml:space="preserve">08/09 </v>
      </c>
      <c r="R208" s="168" t="str">
        <f t="shared" si="178"/>
        <v xml:space="preserve">09/10 </v>
      </c>
      <c r="S208" s="168" t="str">
        <f t="shared" si="178"/>
        <v xml:space="preserve">10/11 </v>
      </c>
      <c r="T208" s="168" t="str">
        <f t="shared" si="178"/>
        <v xml:space="preserve">11/12 </v>
      </c>
      <c r="U208" s="168" t="str">
        <f t="shared" si="178"/>
        <v xml:space="preserve">12/13 </v>
      </c>
      <c r="V208" s="168" t="str">
        <f t="shared" si="178"/>
        <v xml:space="preserve">13/14 </v>
      </c>
      <c r="W208" s="168" t="str">
        <f t="shared" si="178"/>
        <v xml:space="preserve">14/15 </v>
      </c>
      <c r="X208" s="168" t="str">
        <f t="shared" si="178"/>
        <v xml:space="preserve">15/16 </v>
      </c>
      <c r="Y208" s="168" t="str">
        <f t="shared" si="178"/>
        <v xml:space="preserve">16/17 </v>
      </c>
      <c r="Z208" s="168" t="str">
        <f t="shared" si="178"/>
        <v xml:space="preserve">17/18 </v>
      </c>
      <c r="AA208" s="168" t="str">
        <f t="shared" si="178"/>
        <v xml:space="preserve">18/19 </v>
      </c>
      <c r="AB208" s="168" t="str">
        <f t="shared" si="178"/>
        <v>19/20</v>
      </c>
      <c r="AC208" s="168" t="str">
        <f t="shared" si="178"/>
        <v>20/21</v>
      </c>
      <c r="AD208" s="168" t="str">
        <f t="shared" si="178"/>
        <v xml:space="preserve">21/22 </v>
      </c>
      <c r="AE208" s="168" t="str">
        <f t="shared" si="178"/>
        <v xml:space="preserve">22/23 </v>
      </c>
      <c r="AF208" s="168" t="str">
        <f t="shared" si="178"/>
        <v xml:space="preserve">23/24 </v>
      </c>
      <c r="AG208" s="168" t="str">
        <f t="shared" si="178"/>
        <v xml:space="preserve">24/25 </v>
      </c>
      <c r="AH208" s="168" t="str">
        <f t="shared" si="178"/>
        <v>25/26</v>
      </c>
      <c r="AI208" s="168" t="str">
        <f t="shared" si="178"/>
        <v>26/27</v>
      </c>
      <c r="AJ208" s="168" t="str">
        <f t="shared" si="178"/>
        <v>27/28</v>
      </c>
      <c r="AK208" s="168" t="str">
        <f t="shared" si="178"/>
        <v>28/29</v>
      </c>
      <c r="AL208" s="168" t="str">
        <f t="shared" si="178"/>
        <v>29/30</v>
      </c>
      <c r="AM208" s="168" t="str">
        <f t="shared" si="178"/>
        <v>30/31</v>
      </c>
      <c r="AN208" s="168" t="str">
        <f t="shared" si="178"/>
        <v>31/32</v>
      </c>
      <c r="AO208" s="168" t="str">
        <f t="shared" si="178"/>
        <v>32/33</v>
      </c>
      <c r="AP208" s="168" t="str">
        <f t="shared" si="178"/>
        <v>33/34</v>
      </c>
      <c r="AQ208" s="168" t="str">
        <f t="shared" si="178"/>
        <v>34/35</v>
      </c>
      <c r="AR208" s="168" t="str">
        <f t="shared" si="178"/>
        <v>35/36</v>
      </c>
      <c r="AS208" s="168" t="str">
        <f t="shared" si="178"/>
        <v>36/37</v>
      </c>
      <c r="AT208" s="168" t="str">
        <f t="shared" si="178"/>
        <v>37/38</v>
      </c>
      <c r="AU208" s="168" t="str">
        <f t="shared" si="178"/>
        <v>38/39</v>
      </c>
      <c r="AV208" s="168" t="str">
        <f t="shared" si="178"/>
        <v>39/40</v>
      </c>
      <c r="AW208" s="168" t="str">
        <f t="shared" si="178"/>
        <v>40/41</v>
      </c>
      <c r="AX208" s="168" t="str">
        <f t="shared" si="178"/>
        <v>41/42</v>
      </c>
      <c r="AY208" s="168" t="str">
        <f t="shared" si="178"/>
        <v>42/43</v>
      </c>
      <c r="AZ208" s="168" t="str">
        <f t="shared" si="178"/>
        <v>43/44</v>
      </c>
      <c r="BA208" s="168" t="str">
        <f t="shared" si="178"/>
        <v>44/45</v>
      </c>
      <c r="BB208" s="168" t="str">
        <f t="shared" si="178"/>
        <v>45/46</v>
      </c>
      <c r="BC208" s="168" t="str">
        <f t="shared" si="178"/>
        <v>46/47</v>
      </c>
      <c r="BD208" s="168" t="str">
        <f t="shared" si="178"/>
        <v>47/48</v>
      </c>
      <c r="BE208" s="168" t="str">
        <f t="shared" si="178"/>
        <v>48/49</v>
      </c>
      <c r="BF208" s="168" t="str">
        <f t="shared" si="178"/>
        <v>49/50</v>
      </c>
      <c r="BG208" s="168" t="str">
        <f t="shared" si="178"/>
        <v>50/51</v>
      </c>
      <c r="BH208" s="169"/>
      <c r="BL208" s="190" t="s">
        <v>155</v>
      </c>
      <c r="BM208" s="191" t="s">
        <v>156</v>
      </c>
      <c r="BN208" s="191" t="s">
        <v>157</v>
      </c>
      <c r="BO208" s="191" t="s">
        <v>155</v>
      </c>
      <c r="BP208" s="192" t="s">
        <v>157</v>
      </c>
      <c r="BR208" s="193" t="s">
        <v>155</v>
      </c>
      <c r="BS208" s="193" t="s">
        <v>158</v>
      </c>
      <c r="BT208" s="193" t="s">
        <v>159</v>
      </c>
    </row>
    <row r="209" spans="1:76">
      <c r="A209" s="112" t="s">
        <v>102</v>
      </c>
      <c r="B209" s="128">
        <v>69.186000000000007</v>
      </c>
      <c r="C209" s="128">
        <v>58.475999999999999</v>
      </c>
      <c r="D209" s="128">
        <v>71.622</v>
      </c>
      <c r="E209" s="128">
        <v>100.494</v>
      </c>
      <c r="F209" s="128">
        <v>85.78</v>
      </c>
      <c r="G209" s="128">
        <v>93.165000000000006</v>
      </c>
      <c r="H209" s="128">
        <v>70.221999999999994</v>
      </c>
      <c r="I209" s="128">
        <v>100.625</v>
      </c>
      <c r="J209" s="128">
        <v>84.177000000000007</v>
      </c>
      <c r="K209" s="128">
        <v>80.751999999999995</v>
      </c>
      <c r="L209" s="128">
        <v>88.22</v>
      </c>
      <c r="M209" s="128">
        <v>106.562</v>
      </c>
      <c r="N209" s="128">
        <v>97.844999999999999</v>
      </c>
      <c r="O209" s="128">
        <v>129.12</v>
      </c>
      <c r="P209" s="128">
        <v>142.74700000000001</v>
      </c>
      <c r="Q209" s="128">
        <v>126.328</v>
      </c>
      <c r="R209" s="128">
        <v>145.80099999999999</v>
      </c>
      <c r="S209" s="128">
        <v>192.227</v>
      </c>
      <c r="T209" s="128">
        <v>196.18899999999999</v>
      </c>
      <c r="U209" s="128">
        <v>216.58099999999999</v>
      </c>
      <c r="V209" s="128">
        <v>152.453</v>
      </c>
      <c r="W209" s="128">
        <v>243.60599999999999</v>
      </c>
      <c r="X209" s="128">
        <v>259.32600000000002</v>
      </c>
      <c r="Y209" s="128">
        <v>290.54399999999998</v>
      </c>
      <c r="Z209" s="128">
        <v>275.59399999999999</v>
      </c>
      <c r="AA209" s="128">
        <v>333.32400000000001</v>
      </c>
      <c r="AB209" s="128">
        <v>362.351</v>
      </c>
      <c r="AC209" s="128">
        <v>363.42399999999998</v>
      </c>
      <c r="AD209" s="128">
        <v>287.29500000000002</v>
      </c>
      <c r="AE209" s="128">
        <v>261.54000000000002</v>
      </c>
      <c r="AF209" s="128">
        <v>347.60599999999999</v>
      </c>
      <c r="AG209" s="128">
        <v>363.16500000000002</v>
      </c>
      <c r="AH209" s="170">
        <f t="shared" ref="AH209:BG211" si="179">AH$237*AH84</f>
        <v>464.90288854274831</v>
      </c>
      <c r="AI209" s="170">
        <f t="shared" si="179"/>
        <v>482.87664629461091</v>
      </c>
      <c r="AJ209" s="170">
        <f t="shared" si="179"/>
        <v>504.9747614213158</v>
      </c>
      <c r="AK209" s="170">
        <f t="shared" si="179"/>
        <v>505.30479270996926</v>
      </c>
      <c r="AL209" s="170">
        <f t="shared" si="179"/>
        <v>520.98090218440564</v>
      </c>
      <c r="AM209" s="170">
        <f t="shared" si="179"/>
        <v>532.50337836659276</v>
      </c>
      <c r="AN209" s="170">
        <f t="shared" si="179"/>
        <v>530.15280940873356</v>
      </c>
      <c r="AO209" s="170">
        <f t="shared" si="179"/>
        <v>531.72810034465726</v>
      </c>
      <c r="AP209" s="170">
        <f t="shared" si="179"/>
        <v>540.82650904632283</v>
      </c>
      <c r="AQ209" s="170">
        <f t="shared" si="179"/>
        <v>561.01147190589768</v>
      </c>
      <c r="AR209" s="170">
        <f t="shared" si="179"/>
        <v>581.67220497473591</v>
      </c>
      <c r="AS209" s="170">
        <f t="shared" si="179"/>
        <v>603.73573797664051</v>
      </c>
      <c r="AT209" s="170">
        <f t="shared" si="179"/>
        <v>624.41055743913057</v>
      </c>
      <c r="AU209" s="170">
        <f t="shared" si="179"/>
        <v>656.09285739879181</v>
      </c>
      <c r="AV209" s="170">
        <f t="shared" si="179"/>
        <v>667.33370892505422</v>
      </c>
      <c r="AW209" s="170">
        <f t="shared" si="179"/>
        <v>678.94329035225678</v>
      </c>
      <c r="AX209" s="170">
        <f t="shared" si="179"/>
        <v>691.20216563926522</v>
      </c>
      <c r="AY209" s="170">
        <f t="shared" si="179"/>
        <v>705.00032397369648</v>
      </c>
      <c r="AZ209" s="170">
        <f t="shared" si="179"/>
        <v>738.44389397208647</v>
      </c>
      <c r="BA209" s="170">
        <f t="shared" si="179"/>
        <v>741.94003426383335</v>
      </c>
      <c r="BB209" s="170">
        <f t="shared" si="179"/>
        <v>765.97698450637131</v>
      </c>
      <c r="BC209" s="170">
        <f t="shared" si="179"/>
        <v>767.10790511978632</v>
      </c>
      <c r="BD209" s="170">
        <f t="shared" si="179"/>
        <v>788.34900040782611</v>
      </c>
      <c r="BE209" s="170">
        <f t="shared" si="179"/>
        <v>810.65677344919527</v>
      </c>
      <c r="BF209" s="170">
        <f t="shared" si="179"/>
        <v>812.97127260382581</v>
      </c>
      <c r="BG209" s="170">
        <f t="shared" si="179"/>
        <v>836.78765969287622</v>
      </c>
      <c r="BH209" s="124">
        <f>BG209</f>
        <v>836.78765969287622</v>
      </c>
      <c r="BJ209" s="124"/>
      <c r="BK209" s="124"/>
      <c r="BL209" s="180">
        <f>AF209/AE209-1</f>
        <v>0.32907394662384326</v>
      </c>
      <c r="BM209" s="180">
        <f>AF209/((SUM(AA209:AE209)-MAX(AA209:AE209)-MIN(AA209:AE209))/3)-1</f>
        <v>6.0884869324597801E-2</v>
      </c>
      <c r="BN209" s="180">
        <f>AF209/AVERAGE(AA209:AE209)-1</f>
        <v>8.0908793520132027E-2</v>
      </c>
      <c r="BO209" s="180">
        <f>SUM(AF209:AF$209)/SUM(AE209:AE$209)-1</f>
        <v>0.32907394662384326</v>
      </c>
      <c r="BP209" s="180">
        <f>SUM(AF209:AF$209)/(SUM(AA209:AE$209)/5)-1</f>
        <v>8.0908793520132027E-2</v>
      </c>
      <c r="BR209" s="188">
        <f>AF209-AE209</f>
        <v>86.065999999999974</v>
      </c>
      <c r="BS209" s="188">
        <f>AF209-AE220</f>
        <v>-55.28000000000003</v>
      </c>
      <c r="BT209" s="180">
        <f>BS209/AE220</f>
        <v>-0.13721002963617507</v>
      </c>
    </row>
    <row r="210" spans="1:76">
      <c r="A210" s="112" t="s">
        <v>103</v>
      </c>
      <c r="B210" s="128">
        <v>72.283000000000001</v>
      </c>
      <c r="C210" s="128">
        <v>85.045000000000002</v>
      </c>
      <c r="D210" s="128">
        <v>92.468999999999994</v>
      </c>
      <c r="E210" s="128">
        <v>113.47199999999999</v>
      </c>
      <c r="F210" s="128">
        <v>125.473</v>
      </c>
      <c r="G210" s="128">
        <v>123.736</v>
      </c>
      <c r="H210" s="128">
        <v>119.667</v>
      </c>
      <c r="I210" s="128">
        <v>118.014</v>
      </c>
      <c r="J210" s="128">
        <v>92.134</v>
      </c>
      <c r="K210" s="128">
        <v>91.584000000000003</v>
      </c>
      <c r="L210" s="128">
        <v>122.916</v>
      </c>
      <c r="M210" s="128">
        <v>92.32</v>
      </c>
      <c r="N210" s="128">
        <v>109.82299999999999</v>
      </c>
      <c r="O210" s="128">
        <v>114.21299999999999</v>
      </c>
      <c r="P210" s="128">
        <v>136.00299999999999</v>
      </c>
      <c r="Q210" s="128">
        <v>154.03100000000001</v>
      </c>
      <c r="R210" s="128">
        <v>144.41900000000001</v>
      </c>
      <c r="S210" s="128">
        <v>219.42400000000001</v>
      </c>
      <c r="T210" s="128">
        <v>260.22199999999998</v>
      </c>
      <c r="U210" s="128">
        <v>270.50099999999998</v>
      </c>
      <c r="V210" s="128">
        <v>245.685</v>
      </c>
      <c r="W210" s="128">
        <v>272.51799999999997</v>
      </c>
      <c r="X210" s="128">
        <v>263.86399999999998</v>
      </c>
      <c r="Y210" s="128">
        <v>339.09100000000001</v>
      </c>
      <c r="Z210" s="128">
        <v>333.20600000000002</v>
      </c>
      <c r="AA210" s="128">
        <v>305.49200000000002</v>
      </c>
      <c r="AB210" s="128">
        <v>335.47300000000001</v>
      </c>
      <c r="AC210" s="128">
        <v>339.88400000000001</v>
      </c>
      <c r="AD210" s="128">
        <v>320.56400000000002</v>
      </c>
      <c r="AE210" s="128">
        <v>331.68299999999999</v>
      </c>
      <c r="AF210" s="128">
        <v>390.46</v>
      </c>
      <c r="AG210" s="128">
        <v>394.851</v>
      </c>
      <c r="AH210" s="170">
        <f t="shared" si="179"/>
        <v>440.87398864283921</v>
      </c>
      <c r="AI210" s="170">
        <f t="shared" si="179"/>
        <v>456.12199883890543</v>
      </c>
      <c r="AJ210" s="170">
        <f t="shared" si="179"/>
        <v>473.43817903356768</v>
      </c>
      <c r="AK210" s="170">
        <f t="shared" si="179"/>
        <v>478.48129966815031</v>
      </c>
      <c r="AL210" s="170">
        <f t="shared" si="179"/>
        <v>488.51628195078467</v>
      </c>
      <c r="AM210" s="170">
        <f t="shared" si="179"/>
        <v>500.85428013949252</v>
      </c>
      <c r="AN210" s="170">
        <f t="shared" si="179"/>
        <v>499.87232148624827</v>
      </c>
      <c r="AO210" s="170">
        <f t="shared" si="179"/>
        <v>500.57198277322726</v>
      </c>
      <c r="AP210" s="170">
        <f t="shared" si="179"/>
        <v>508.97939925288046</v>
      </c>
      <c r="AQ210" s="170">
        <f t="shared" si="179"/>
        <v>528.3943084277455</v>
      </c>
      <c r="AR210" s="170">
        <f t="shared" si="179"/>
        <v>547.20466362452305</v>
      </c>
      <c r="AS210" s="170">
        <f t="shared" si="179"/>
        <v>568.4571348882115</v>
      </c>
      <c r="AT210" s="170">
        <f t="shared" si="179"/>
        <v>587.9364506177576</v>
      </c>
      <c r="AU210" s="170">
        <f t="shared" si="179"/>
        <v>617.60499398452089</v>
      </c>
      <c r="AV210" s="170">
        <f t="shared" si="179"/>
        <v>628.21356866026758</v>
      </c>
      <c r="AW210" s="170">
        <f t="shared" si="179"/>
        <v>639.16882754536948</v>
      </c>
      <c r="AX210" s="170">
        <f t="shared" si="179"/>
        <v>650.64881790986408</v>
      </c>
      <c r="AY210" s="170">
        <f t="shared" si="179"/>
        <v>663.72520275705506</v>
      </c>
      <c r="AZ210" s="170">
        <f t="shared" si="179"/>
        <v>695.17652489353077</v>
      </c>
      <c r="BA210" s="170">
        <f t="shared" si="179"/>
        <v>698.45033652952247</v>
      </c>
      <c r="BB210" s="170">
        <f t="shared" si="179"/>
        <v>721.08883395498685</v>
      </c>
      <c r="BC210" s="170">
        <f t="shared" si="179"/>
        <v>722.15407879148188</v>
      </c>
      <c r="BD210" s="170">
        <f t="shared" si="179"/>
        <v>742.14748391192609</v>
      </c>
      <c r="BE210" s="170">
        <f t="shared" si="179"/>
        <v>763.1584957231903</v>
      </c>
      <c r="BF210" s="170">
        <f t="shared" si="179"/>
        <v>765.32816187138462</v>
      </c>
      <c r="BG210" s="170">
        <f t="shared" si="179"/>
        <v>787.74901973810142</v>
      </c>
      <c r="BH210" s="124">
        <f t="shared" ref="BH210:BH217" si="180">BG210</f>
        <v>787.74901973810142</v>
      </c>
      <c r="BL210" s="180">
        <f t="shared" ref="BL210:BL221" si="181">AF210/AE210-1</f>
        <v>0.17720835858334616</v>
      </c>
      <c r="BM210" s="180">
        <f t="shared" ref="BM210:BM221" si="182">AF210/((SUM(AA210:AE210)-MAX(AA210:AE210)-MIN(AA210:AE210))/3)-1</f>
        <v>0.18594338476491301</v>
      </c>
      <c r="BN210" s="180">
        <f t="shared" ref="BN210:BN221" si="183">AF210/AVERAGE(AA210:AE210)-1</f>
        <v>0.19545942185884968</v>
      </c>
      <c r="BO210" s="180">
        <f>SUM(AF$209:AF210)/SUM(AE$209:AE210)-1</f>
        <v>0.24416281904106896</v>
      </c>
      <c r="BP210" s="180">
        <f>SUM(AF$209:AF210)/(SUM(AA$209:AE210)/5)-1</f>
        <v>0.13862876924928202</v>
      </c>
      <c r="BR210" s="188">
        <f t="shared" ref="BR210:BR220" si="184">AF210-AE210</f>
        <v>58.776999999999987</v>
      </c>
      <c r="BS210" s="188">
        <f>AF210-AF209</f>
        <v>42.853999999999985</v>
      </c>
      <c r="BT210" s="180">
        <f>BS210/AF209</f>
        <v>0.12328325748117117</v>
      </c>
    </row>
    <row r="211" spans="1:76">
      <c r="A211" s="112" t="s">
        <v>104</v>
      </c>
      <c r="B211" s="128">
        <v>77.510999999999996</v>
      </c>
      <c r="C211" s="128">
        <v>96.838999999999999</v>
      </c>
      <c r="D211" s="128">
        <v>92.266000000000005</v>
      </c>
      <c r="E211" s="128">
        <v>101.76900000000001</v>
      </c>
      <c r="F211" s="128">
        <v>108.864</v>
      </c>
      <c r="G211" s="128">
        <v>134.96100000000001</v>
      </c>
      <c r="H211" s="128">
        <v>110.59</v>
      </c>
      <c r="I211" s="128">
        <v>123.38500000000001</v>
      </c>
      <c r="J211" s="128">
        <v>89.39</v>
      </c>
      <c r="K211" s="128">
        <v>80.317999999999998</v>
      </c>
      <c r="L211" s="128">
        <v>114.154</v>
      </c>
      <c r="M211" s="128">
        <v>119.77800000000001</v>
      </c>
      <c r="N211" s="128">
        <v>126.619</v>
      </c>
      <c r="O211" s="128">
        <v>140.96199999999999</v>
      </c>
      <c r="P211" s="128">
        <v>144.62</v>
      </c>
      <c r="Q211" s="128">
        <v>168.982</v>
      </c>
      <c r="R211" s="128">
        <v>135.43299999999999</v>
      </c>
      <c r="S211" s="128">
        <v>239.345</v>
      </c>
      <c r="T211" s="128">
        <v>262.678</v>
      </c>
      <c r="U211" s="128">
        <v>284.89999999999998</v>
      </c>
      <c r="V211" s="128">
        <v>275.93700000000001</v>
      </c>
      <c r="W211" s="128">
        <v>266.85500000000002</v>
      </c>
      <c r="X211" s="128">
        <v>310.91699999999997</v>
      </c>
      <c r="Y211" s="128">
        <v>349.51600000000002</v>
      </c>
      <c r="Z211" s="128">
        <v>385.40600000000001</v>
      </c>
      <c r="AA211" s="128">
        <v>338.86700000000002</v>
      </c>
      <c r="AB211" s="128">
        <v>382.839</v>
      </c>
      <c r="AC211" s="128">
        <v>400.90899999999999</v>
      </c>
      <c r="AD211" s="128">
        <v>360.22300000000001</v>
      </c>
      <c r="AE211" s="128">
        <v>366.91500000000002</v>
      </c>
      <c r="AF211" s="128">
        <v>411.66399999999999</v>
      </c>
      <c r="AG211" s="128">
        <v>459.22</v>
      </c>
      <c r="AH211" s="170">
        <f t="shared" si="179"/>
        <v>437.22411066128319</v>
      </c>
      <c r="AI211" s="170">
        <f t="shared" si="179"/>
        <v>444.96092917836671</v>
      </c>
      <c r="AJ211" s="170">
        <f t="shared" si="179"/>
        <v>462.60843126294213</v>
      </c>
      <c r="AK211" s="170">
        <f t="shared" si="179"/>
        <v>473.13246512593736</v>
      </c>
      <c r="AL211" s="170">
        <f t="shared" si="179"/>
        <v>485.79852610661658</v>
      </c>
      <c r="AM211" s="170">
        <f t="shared" si="179"/>
        <v>493.66268698514727</v>
      </c>
      <c r="AN211" s="170">
        <f t="shared" si="179"/>
        <v>492.66323494573123</v>
      </c>
      <c r="AO211" s="170">
        <f t="shared" si="179"/>
        <v>492.79317509159597</v>
      </c>
      <c r="AP211" s="170">
        <f t="shared" si="179"/>
        <v>502.03634449337409</v>
      </c>
      <c r="AQ211" s="170">
        <f t="shared" si="179"/>
        <v>521.91855229171904</v>
      </c>
      <c r="AR211" s="170">
        <f t="shared" si="179"/>
        <v>540.23079784409276</v>
      </c>
      <c r="AS211" s="170">
        <f t="shared" si="179"/>
        <v>560.48573514061366</v>
      </c>
      <c r="AT211" s="170">
        <f t="shared" si="179"/>
        <v>579.88924286880069</v>
      </c>
      <c r="AU211" s="170">
        <f t="shared" si="179"/>
        <v>609.19299523989446</v>
      </c>
      <c r="AV211" s="170">
        <f t="shared" si="179"/>
        <v>619.86879742226893</v>
      </c>
      <c r="AW211" s="170">
        <f t="shared" si="179"/>
        <v>630.67302638195122</v>
      </c>
      <c r="AX211" s="170">
        <f t="shared" si="179"/>
        <v>641.88029293265299</v>
      </c>
      <c r="AY211" s="170">
        <f t="shared" si="179"/>
        <v>654.71807188929972</v>
      </c>
      <c r="AZ211" s="170">
        <f t="shared" si="179"/>
        <v>685.81367990668548</v>
      </c>
      <c r="BA211" s="170">
        <f t="shared" si="179"/>
        <v>689.05698128685594</v>
      </c>
      <c r="BB211" s="170">
        <f t="shared" si="179"/>
        <v>711.41157169052792</v>
      </c>
      <c r="BC211" s="170">
        <f t="shared" si="179"/>
        <v>712.43949940507378</v>
      </c>
      <c r="BD211" s="170">
        <f t="shared" si="179"/>
        <v>732.14643299053603</v>
      </c>
      <c r="BE211" s="170">
        <f t="shared" si="179"/>
        <v>752.87810537621215</v>
      </c>
      <c r="BF211" s="170">
        <f t="shared" si="179"/>
        <v>755.0320688511332</v>
      </c>
      <c r="BG211" s="170">
        <f t="shared" si="179"/>
        <v>777.15068533438125</v>
      </c>
      <c r="BH211" s="124">
        <f t="shared" si="180"/>
        <v>777.15068533438125</v>
      </c>
      <c r="BL211" s="180">
        <f t="shared" si="181"/>
        <v>0.121960127004892</v>
      </c>
      <c r="BM211" s="180">
        <f t="shared" si="182"/>
        <v>0.11262845986898817</v>
      </c>
      <c r="BN211" s="180">
        <f t="shared" si="183"/>
        <v>0.11275397309802981</v>
      </c>
      <c r="BO211" s="180">
        <f>SUM(AF$209:AF211)/SUM(AE$209:AE211)-1</f>
        <v>0.19746328131997704</v>
      </c>
      <c r="BP211" s="180">
        <f>SUM(AF$209:AF211)/(SUM(AA$209:AE211)/5)-1</f>
        <v>0.12922707567774938</v>
      </c>
      <c r="BR211" s="188">
        <f t="shared" si="184"/>
        <v>44.748999999999967</v>
      </c>
      <c r="BS211" s="188">
        <f t="shared" ref="BS211:BS220" si="185">AF211-AF210</f>
        <v>21.204000000000008</v>
      </c>
      <c r="BT211" s="180">
        <f t="shared" ref="BT211:BT220" si="186">BS211/AF210</f>
        <v>5.4305178507401547E-2</v>
      </c>
    </row>
    <row r="212" spans="1:76">
      <c r="A212" s="112" t="s">
        <v>105</v>
      </c>
      <c r="B212" s="128">
        <v>77.634</v>
      </c>
      <c r="C212" s="128">
        <v>99.867999999999995</v>
      </c>
      <c r="D212" s="128">
        <v>94.572000000000003</v>
      </c>
      <c r="E212" s="128">
        <v>88.27</v>
      </c>
      <c r="F212" s="128">
        <v>106.38</v>
      </c>
      <c r="G212" s="128">
        <v>119.84699999999999</v>
      </c>
      <c r="H212" s="128">
        <v>102.07</v>
      </c>
      <c r="I212" s="128">
        <v>122.523</v>
      </c>
      <c r="J212" s="128">
        <v>98.718999999999994</v>
      </c>
      <c r="K212" s="128">
        <v>68</v>
      </c>
      <c r="L212" s="128">
        <v>113.47799999999999</v>
      </c>
      <c r="M212" s="128">
        <v>112.658</v>
      </c>
      <c r="N212" s="128">
        <v>127.17400000000001</v>
      </c>
      <c r="O212" s="128">
        <v>140.453</v>
      </c>
      <c r="P212" s="128">
        <v>149.816</v>
      </c>
      <c r="Q212" s="128">
        <v>158.08600000000001</v>
      </c>
      <c r="R212" s="128">
        <v>164.17599999999999</v>
      </c>
      <c r="S212" s="128">
        <v>239.87</v>
      </c>
      <c r="T212" s="128">
        <v>268.87599999999998</v>
      </c>
      <c r="U212" s="128">
        <v>255.54599999999999</v>
      </c>
      <c r="V212" s="128">
        <v>267.18099999999998</v>
      </c>
      <c r="W212" s="128">
        <v>232.79499999999999</v>
      </c>
      <c r="X212" s="128">
        <v>297.65100000000001</v>
      </c>
      <c r="Y212" s="128">
        <v>349.24200000000002</v>
      </c>
      <c r="Z212" s="128">
        <v>358.596</v>
      </c>
      <c r="AA212" s="128">
        <v>351.37</v>
      </c>
      <c r="AB212" s="128">
        <v>360.18299999999999</v>
      </c>
      <c r="AC212" s="128">
        <v>395.613</v>
      </c>
      <c r="AD212" s="128">
        <v>325.47399999999999</v>
      </c>
      <c r="AE212" s="128">
        <v>361.14499999999998</v>
      </c>
      <c r="AF212" s="128">
        <v>386.86700000000002</v>
      </c>
      <c r="AG212" s="128">
        <v>427.36599999999999</v>
      </c>
      <c r="AH212" s="170">
        <f t="shared" ref="AH212:BG220" si="187">AH$237*AH85</f>
        <v>440.87398864283921</v>
      </c>
      <c r="AI212" s="170">
        <f t="shared" si="187"/>
        <v>456.12199883890543</v>
      </c>
      <c r="AJ212" s="170">
        <f t="shared" si="187"/>
        <v>473.43817903356768</v>
      </c>
      <c r="AK212" s="170">
        <f t="shared" si="187"/>
        <v>478.48129966815031</v>
      </c>
      <c r="AL212" s="170">
        <f t="shared" si="187"/>
        <v>488.51628195078467</v>
      </c>
      <c r="AM212" s="170">
        <f t="shared" si="187"/>
        <v>500.85428013949252</v>
      </c>
      <c r="AN212" s="170">
        <f t="shared" si="187"/>
        <v>499.87232148624827</v>
      </c>
      <c r="AO212" s="170">
        <f t="shared" si="187"/>
        <v>500.57198277322726</v>
      </c>
      <c r="AP212" s="170">
        <f t="shared" si="187"/>
        <v>508.97939925288046</v>
      </c>
      <c r="AQ212" s="170">
        <f t="shared" si="187"/>
        <v>528.3943084277455</v>
      </c>
      <c r="AR212" s="170">
        <f t="shared" si="187"/>
        <v>547.20466362452305</v>
      </c>
      <c r="AS212" s="170">
        <f t="shared" si="187"/>
        <v>568.4571348882115</v>
      </c>
      <c r="AT212" s="170">
        <f t="shared" si="187"/>
        <v>587.9364506177576</v>
      </c>
      <c r="AU212" s="170">
        <f t="shared" si="187"/>
        <v>617.60499398452089</v>
      </c>
      <c r="AV212" s="170">
        <f t="shared" si="187"/>
        <v>628.21356866026758</v>
      </c>
      <c r="AW212" s="170">
        <f t="shared" si="187"/>
        <v>639.16882754536948</v>
      </c>
      <c r="AX212" s="170">
        <f t="shared" si="187"/>
        <v>650.64881790986408</v>
      </c>
      <c r="AY212" s="170">
        <f t="shared" si="187"/>
        <v>663.72520275705506</v>
      </c>
      <c r="AZ212" s="170">
        <f t="shared" si="187"/>
        <v>695.17652489353077</v>
      </c>
      <c r="BA212" s="170">
        <f t="shared" si="187"/>
        <v>698.45033652952247</v>
      </c>
      <c r="BB212" s="170">
        <f t="shared" si="187"/>
        <v>721.08883395498685</v>
      </c>
      <c r="BC212" s="170">
        <f t="shared" si="187"/>
        <v>722.15407879148188</v>
      </c>
      <c r="BD212" s="170">
        <f t="shared" si="187"/>
        <v>742.14748391192609</v>
      </c>
      <c r="BE212" s="170">
        <f t="shared" si="187"/>
        <v>763.1584957231903</v>
      </c>
      <c r="BF212" s="170">
        <f t="shared" si="187"/>
        <v>765.32816187138462</v>
      </c>
      <c r="BG212" s="170">
        <f t="shared" si="187"/>
        <v>787.74901973810142</v>
      </c>
      <c r="BH212" s="124">
        <f t="shared" si="180"/>
        <v>787.74901973810142</v>
      </c>
      <c r="BL212" s="180">
        <f t="shared" si="181"/>
        <v>7.1223469797449868E-2</v>
      </c>
      <c r="BM212" s="180">
        <f t="shared" si="182"/>
        <v>8.1945710721936793E-2</v>
      </c>
      <c r="BN212" s="180">
        <f t="shared" si="183"/>
        <v>7.8353871840828315E-2</v>
      </c>
      <c r="BO212" s="180">
        <f>SUM(AF$209:AF212)/SUM(AE$209:AE212)-1</f>
        <v>0.16295827616036851</v>
      </c>
      <c r="BP212" s="180">
        <f>SUM(AF$209:AF212)/(SUM(AA$209:AE212)/5)-1</f>
        <v>0.11597198255576835</v>
      </c>
      <c r="BR212" s="188">
        <f t="shared" si="184"/>
        <v>25.722000000000037</v>
      </c>
      <c r="BS212" s="188">
        <f t="shared" si="185"/>
        <v>-24.796999999999969</v>
      </c>
      <c r="BT212" s="180">
        <f t="shared" si="186"/>
        <v>-6.0236017723191655E-2</v>
      </c>
    </row>
    <row r="213" spans="1:76">
      <c r="A213" s="112" t="s">
        <v>106</v>
      </c>
      <c r="B213" s="128">
        <v>81.337999999999994</v>
      </c>
      <c r="C213" s="128">
        <v>99.558000000000007</v>
      </c>
      <c r="D213" s="128">
        <v>99.507000000000005</v>
      </c>
      <c r="E213" s="128">
        <v>88.126999999999995</v>
      </c>
      <c r="F213" s="128">
        <v>122.92100000000001</v>
      </c>
      <c r="G213" s="128">
        <v>134.70400000000001</v>
      </c>
      <c r="H213" s="128">
        <v>122.271</v>
      </c>
      <c r="I213" s="128">
        <v>117.751</v>
      </c>
      <c r="J213" s="128">
        <v>91.513000000000005</v>
      </c>
      <c r="K213" s="128">
        <v>60.567999999999998</v>
      </c>
      <c r="L213" s="128">
        <v>120.06100000000001</v>
      </c>
      <c r="M213" s="128">
        <v>115.971</v>
      </c>
      <c r="N213" s="128">
        <v>125.661</v>
      </c>
      <c r="O213" s="128">
        <v>145.53800000000001</v>
      </c>
      <c r="P213" s="128">
        <v>156.429</v>
      </c>
      <c r="Q213" s="128">
        <v>165.73</v>
      </c>
      <c r="R213" s="128">
        <v>155.36799999999999</v>
      </c>
      <c r="S213" s="128">
        <v>243.49700000000001</v>
      </c>
      <c r="T213" s="128">
        <v>299.75</v>
      </c>
      <c r="U213" s="128">
        <v>282.00599999999997</v>
      </c>
      <c r="V213" s="128">
        <v>277.08699999999999</v>
      </c>
      <c r="W213" s="128">
        <v>277.66199999999998</v>
      </c>
      <c r="X213" s="128">
        <v>321.64800000000002</v>
      </c>
      <c r="Y213" s="128">
        <v>365.22500000000002</v>
      </c>
      <c r="Z213" s="128">
        <v>369.06799999999998</v>
      </c>
      <c r="AA213" s="128">
        <v>368.101</v>
      </c>
      <c r="AB213" s="128">
        <v>395.209</v>
      </c>
      <c r="AC213" s="128">
        <v>397.85</v>
      </c>
      <c r="AD213" s="128">
        <v>293.94499999999999</v>
      </c>
      <c r="AE213" s="128">
        <v>345.68700000000001</v>
      </c>
      <c r="AF213" s="128">
        <v>402.18299999999999</v>
      </c>
      <c r="AG213" s="128">
        <v>426.51900000000001</v>
      </c>
      <c r="AH213" s="170">
        <f t="shared" si="187"/>
        <v>437.22411066128319</v>
      </c>
      <c r="AI213" s="170">
        <f t="shared" si="187"/>
        <v>444.96092917836671</v>
      </c>
      <c r="AJ213" s="170">
        <f t="shared" si="187"/>
        <v>462.60843126294213</v>
      </c>
      <c r="AK213" s="170">
        <f t="shared" si="187"/>
        <v>473.13246512593736</v>
      </c>
      <c r="AL213" s="170">
        <f t="shared" si="187"/>
        <v>485.79852610661658</v>
      </c>
      <c r="AM213" s="170">
        <f t="shared" si="187"/>
        <v>493.66268698514727</v>
      </c>
      <c r="AN213" s="170">
        <f t="shared" si="187"/>
        <v>492.66323494573123</v>
      </c>
      <c r="AO213" s="170">
        <f t="shared" si="187"/>
        <v>492.79317509159597</v>
      </c>
      <c r="AP213" s="170">
        <f t="shared" si="187"/>
        <v>502.03634449337409</v>
      </c>
      <c r="AQ213" s="170">
        <f t="shared" si="187"/>
        <v>521.91855229171904</v>
      </c>
      <c r="AR213" s="170">
        <f t="shared" si="187"/>
        <v>540.23079784409276</v>
      </c>
      <c r="AS213" s="170">
        <f t="shared" si="187"/>
        <v>560.48573514061366</v>
      </c>
      <c r="AT213" s="170">
        <f t="shared" si="187"/>
        <v>579.88924286880069</v>
      </c>
      <c r="AU213" s="170">
        <f t="shared" si="187"/>
        <v>609.19299523989446</v>
      </c>
      <c r="AV213" s="170">
        <f t="shared" si="187"/>
        <v>619.86879742226893</v>
      </c>
      <c r="AW213" s="170">
        <f t="shared" si="187"/>
        <v>630.67302638195122</v>
      </c>
      <c r="AX213" s="170">
        <f t="shared" si="187"/>
        <v>641.88029293265299</v>
      </c>
      <c r="AY213" s="170">
        <f t="shared" si="187"/>
        <v>654.71807188929972</v>
      </c>
      <c r="AZ213" s="170">
        <f t="shared" si="187"/>
        <v>685.81367990668548</v>
      </c>
      <c r="BA213" s="170">
        <f t="shared" si="187"/>
        <v>689.05698128685594</v>
      </c>
      <c r="BB213" s="170">
        <f t="shared" si="187"/>
        <v>711.41157169052792</v>
      </c>
      <c r="BC213" s="170">
        <f t="shared" si="187"/>
        <v>712.43949940507378</v>
      </c>
      <c r="BD213" s="170">
        <f t="shared" si="187"/>
        <v>732.14643299053603</v>
      </c>
      <c r="BE213" s="170">
        <f t="shared" si="187"/>
        <v>752.87810537621215</v>
      </c>
      <c r="BF213" s="170">
        <f t="shared" si="187"/>
        <v>755.0320688511332</v>
      </c>
      <c r="BG213" s="170">
        <f t="shared" si="187"/>
        <v>777.15068533438125</v>
      </c>
      <c r="BH213" s="124">
        <f t="shared" si="180"/>
        <v>777.15068533438125</v>
      </c>
      <c r="BL213" s="180">
        <f t="shared" si="181"/>
        <v>0.16343108071752765</v>
      </c>
      <c r="BM213" s="180">
        <f t="shared" si="182"/>
        <v>8.7964169425165162E-2</v>
      </c>
      <c r="BN213" s="180">
        <f t="shared" si="183"/>
        <v>0.11668365918995649</v>
      </c>
      <c r="BO213" s="180">
        <f>SUM(AF$209:AF213)/SUM(AE$209:AE213)-1</f>
        <v>0.16305632374907786</v>
      </c>
      <c r="BP213" s="180">
        <f>SUM(AF$209:AF213)/(SUM(AA$209:AE213)/5)-1</f>
        <v>0.11611953908646289</v>
      </c>
      <c r="BR213" s="188">
        <f t="shared" si="184"/>
        <v>56.495999999999981</v>
      </c>
      <c r="BS213" s="188">
        <f t="shared" si="185"/>
        <v>15.315999999999974</v>
      </c>
      <c r="BT213" s="180">
        <f t="shared" si="186"/>
        <v>3.9589833198489334E-2</v>
      </c>
    </row>
    <row r="214" spans="1:76">
      <c r="A214" s="112" t="s">
        <v>107</v>
      </c>
      <c r="B214" s="128">
        <v>80.484999999999999</v>
      </c>
      <c r="C214" s="128">
        <v>104.304</v>
      </c>
      <c r="D214" s="128">
        <v>107.209</v>
      </c>
      <c r="E214" s="128">
        <v>80.326999999999998</v>
      </c>
      <c r="F214" s="128">
        <v>122.024</v>
      </c>
      <c r="G214" s="128">
        <v>119.127</v>
      </c>
      <c r="H214" s="128">
        <v>112.791</v>
      </c>
      <c r="I214" s="128">
        <v>122.658</v>
      </c>
      <c r="J214" s="128">
        <v>90.117000000000004</v>
      </c>
      <c r="K214" s="128">
        <v>60.52</v>
      </c>
      <c r="L214" s="128">
        <v>123.292</v>
      </c>
      <c r="M214" s="128">
        <v>104.143</v>
      </c>
      <c r="N214" s="128">
        <v>124.67100000000001</v>
      </c>
      <c r="O214" s="128">
        <v>132.321</v>
      </c>
      <c r="P214" s="128">
        <v>147.16499999999999</v>
      </c>
      <c r="Q214" s="128">
        <v>155.60499999999999</v>
      </c>
      <c r="R214" s="128">
        <v>177.93</v>
      </c>
      <c r="S214" s="128">
        <v>221.745</v>
      </c>
      <c r="T214" s="128">
        <v>284.89299999999997</v>
      </c>
      <c r="U214" s="128">
        <v>243.47499999999999</v>
      </c>
      <c r="V214" s="128">
        <v>260.23</v>
      </c>
      <c r="W214" s="128">
        <v>280.99900000000002</v>
      </c>
      <c r="X214" s="128">
        <v>300.084</v>
      </c>
      <c r="Y214" s="128">
        <v>346.346</v>
      </c>
      <c r="Z214" s="128">
        <v>339.976</v>
      </c>
      <c r="AA214" s="128">
        <v>359.74200000000002</v>
      </c>
      <c r="AB214" s="128">
        <v>375.30700000000002</v>
      </c>
      <c r="AC214" s="128">
        <v>394.315</v>
      </c>
      <c r="AD214" s="128">
        <v>271.62900000000002</v>
      </c>
      <c r="AE214" s="128">
        <v>364.03100000000001</v>
      </c>
      <c r="AF214" s="178">
        <v>398.50700000000001</v>
      </c>
      <c r="AG214" s="128">
        <v>423.80200000000002</v>
      </c>
      <c r="AH214" s="170">
        <f t="shared" si="187"/>
        <v>432.63332755369663</v>
      </c>
      <c r="AI214" s="170">
        <f t="shared" si="187"/>
        <v>444.493880343162</v>
      </c>
      <c r="AJ214" s="170">
        <f t="shared" si="187"/>
        <v>459.91855480351745</v>
      </c>
      <c r="AK214" s="170">
        <f t="shared" si="187"/>
        <v>475.71249182150734</v>
      </c>
      <c r="AL214" s="170">
        <f t="shared" si="187"/>
        <v>483.02228040915816</v>
      </c>
      <c r="AM214" s="170">
        <f t="shared" si="187"/>
        <v>492.12205611474843</v>
      </c>
      <c r="AN214" s="170">
        <f t="shared" si="187"/>
        <v>490.96576167192683</v>
      </c>
      <c r="AO214" s="170">
        <f t="shared" si="187"/>
        <v>491.77358026829233</v>
      </c>
      <c r="AP214" s="170">
        <f t="shared" si="187"/>
        <v>500.76162278801587</v>
      </c>
      <c r="AQ214" s="170">
        <f t="shared" si="187"/>
        <v>520.96719073268116</v>
      </c>
      <c r="AR214" s="170">
        <f t="shared" si="187"/>
        <v>538.41169580519761</v>
      </c>
      <c r="AS214" s="170">
        <f t="shared" si="187"/>
        <v>559.03372461250876</v>
      </c>
      <c r="AT214" s="170">
        <f t="shared" si="187"/>
        <v>578.35116270017352</v>
      </c>
      <c r="AU214" s="170">
        <f t="shared" si="187"/>
        <v>607.67627783683349</v>
      </c>
      <c r="AV214" s="170">
        <f t="shared" si="187"/>
        <v>618.25633052992305</v>
      </c>
      <c r="AW214" s="170">
        <f t="shared" si="187"/>
        <v>629.04061573689285</v>
      </c>
      <c r="AX214" s="170">
        <f t="shared" si="187"/>
        <v>640.12859499443175</v>
      </c>
      <c r="AY214" s="170">
        <f t="shared" si="187"/>
        <v>653.0263992709514</v>
      </c>
      <c r="AZ214" s="170">
        <f t="shared" si="187"/>
        <v>684.02187162081293</v>
      </c>
      <c r="BA214" s="170">
        <f t="shared" si="187"/>
        <v>687.26585531526098</v>
      </c>
      <c r="BB214" s="170">
        <f t="shared" si="187"/>
        <v>709.54552007855352</v>
      </c>
      <c r="BC214" s="170">
        <f t="shared" si="187"/>
        <v>710.57130075357486</v>
      </c>
      <c r="BD214" s="170">
        <f t="shared" si="187"/>
        <v>730.22175625639761</v>
      </c>
      <c r="BE214" s="170">
        <f t="shared" si="187"/>
        <v>750.91415099047595</v>
      </c>
      <c r="BF214" s="170">
        <f t="shared" si="187"/>
        <v>753.05583545859929</v>
      </c>
      <c r="BG214" s="170">
        <f t="shared" si="187"/>
        <v>775.11727865738783</v>
      </c>
      <c r="BH214" s="124">
        <f t="shared" si="180"/>
        <v>775.11727865738783</v>
      </c>
      <c r="BJ214" s="128"/>
      <c r="BL214" s="180">
        <f t="shared" si="181"/>
        <v>9.4706220074664005E-2</v>
      </c>
      <c r="BM214" s="180">
        <f t="shared" si="182"/>
        <v>8.7747024784365246E-2</v>
      </c>
      <c r="BN214" s="180">
        <f t="shared" si="183"/>
        <v>0.12889966368729278</v>
      </c>
      <c r="BO214" s="180">
        <f>SUM(AF$209:AF214)/SUM(AE$209:AE214)-1</f>
        <v>0.15080544027304765</v>
      </c>
      <c r="BP214" s="180">
        <f>SUM(AF$209:AF214)/(SUM(AA$209:AE214)/5)-1</f>
        <v>0.11827804605074776</v>
      </c>
      <c r="BR214" s="188">
        <f t="shared" si="184"/>
        <v>34.475999999999999</v>
      </c>
      <c r="BS214" s="188">
        <f t="shared" si="185"/>
        <v>-3.6759999999999877</v>
      </c>
      <c r="BT214" s="180">
        <f t="shared" si="186"/>
        <v>-9.1401178070678966E-3</v>
      </c>
    </row>
    <row r="215" spans="1:76">
      <c r="A215" s="112" t="s">
        <v>108</v>
      </c>
      <c r="B215" s="128">
        <v>69.486000000000004</v>
      </c>
      <c r="C215" s="128">
        <v>93.141000000000005</v>
      </c>
      <c r="D215" s="128">
        <v>98.262</v>
      </c>
      <c r="E215" s="128">
        <v>86.855999999999995</v>
      </c>
      <c r="F215" s="128">
        <v>118.877</v>
      </c>
      <c r="G215" s="128">
        <v>100.152</v>
      </c>
      <c r="H215" s="128">
        <v>97.409000000000006</v>
      </c>
      <c r="I215" s="128">
        <v>101.986</v>
      </c>
      <c r="J215" s="128">
        <v>77.156999999999996</v>
      </c>
      <c r="K215" s="128">
        <v>76.629000000000005</v>
      </c>
      <c r="L215" s="128">
        <v>111.113</v>
      </c>
      <c r="M215" s="128">
        <v>101.367</v>
      </c>
      <c r="N215" s="128">
        <v>121.35299999999999</v>
      </c>
      <c r="O215" s="128">
        <v>112.411</v>
      </c>
      <c r="P215" s="128">
        <v>143.02500000000001</v>
      </c>
      <c r="Q215" s="128">
        <v>149.154</v>
      </c>
      <c r="R215" s="128">
        <v>170.75399999999999</v>
      </c>
      <c r="S215" s="128">
        <v>213.452</v>
      </c>
      <c r="T215" s="128">
        <v>264.928</v>
      </c>
      <c r="U215" s="128">
        <v>230.56700000000001</v>
      </c>
      <c r="V215" s="128">
        <v>234.43</v>
      </c>
      <c r="W215" s="128">
        <v>241.524</v>
      </c>
      <c r="X215" s="128">
        <v>308.86599999999999</v>
      </c>
      <c r="Y215" s="128">
        <v>329.86599999999999</v>
      </c>
      <c r="Z215" s="128">
        <v>302.00099999999998</v>
      </c>
      <c r="AA215" s="128">
        <v>277.38200000000001</v>
      </c>
      <c r="AB215" s="128">
        <v>352.26799999999997</v>
      </c>
      <c r="AC215" s="128">
        <v>346.41</v>
      </c>
      <c r="AD215" s="128">
        <v>262.73200000000003</v>
      </c>
      <c r="AE215" s="128">
        <v>336.86599999999999</v>
      </c>
      <c r="AF215" s="178">
        <v>382.01299999999998</v>
      </c>
      <c r="AG215" s="128">
        <v>373.42700000000002</v>
      </c>
      <c r="AH215" s="170">
        <f t="shared" si="187"/>
        <v>403.56776976995747</v>
      </c>
      <c r="AI215" s="170">
        <f t="shared" si="187"/>
        <v>406.99599572779675</v>
      </c>
      <c r="AJ215" s="170">
        <f t="shared" si="187"/>
        <v>427.08474714999869</v>
      </c>
      <c r="AK215" s="170">
        <f t="shared" si="187"/>
        <v>438.0526378143727</v>
      </c>
      <c r="AL215" s="170">
        <f t="shared" si="187"/>
        <v>444.99666864477922</v>
      </c>
      <c r="AM215" s="170">
        <f t="shared" si="187"/>
        <v>450.0081323831235</v>
      </c>
      <c r="AN215" s="170">
        <f t="shared" si="187"/>
        <v>453.52369975957737</v>
      </c>
      <c r="AO215" s="170">
        <f t="shared" si="187"/>
        <v>452.4913649646503</v>
      </c>
      <c r="AP215" s="170">
        <f t="shared" si="187"/>
        <v>461.54730398519075</v>
      </c>
      <c r="AQ215" s="170">
        <f t="shared" si="187"/>
        <v>479.32446221346191</v>
      </c>
      <c r="AR215" s="170">
        <f t="shared" si="187"/>
        <v>495.47251173135527</v>
      </c>
      <c r="AS215" s="170">
        <f t="shared" si="187"/>
        <v>514.31775348511223</v>
      </c>
      <c r="AT215" s="170">
        <f t="shared" si="187"/>
        <v>532.74516320209125</v>
      </c>
      <c r="AU215" s="170">
        <f t="shared" si="187"/>
        <v>559.31418471339293</v>
      </c>
      <c r="AV215" s="170">
        <f t="shared" si="187"/>
        <v>569.18182959772355</v>
      </c>
      <c r="AW215" s="170">
        <f t="shared" si="187"/>
        <v>578.96136364320716</v>
      </c>
      <c r="AX215" s="170">
        <f t="shared" si="187"/>
        <v>589.23582369969881</v>
      </c>
      <c r="AY215" s="170">
        <f t="shared" si="187"/>
        <v>601.12271205699074</v>
      </c>
      <c r="AZ215" s="170">
        <f t="shared" si="187"/>
        <v>629.71480286780218</v>
      </c>
      <c r="BA215" s="170">
        <f t="shared" si="187"/>
        <v>632.62029780254954</v>
      </c>
      <c r="BB215" s="170">
        <f t="shared" si="187"/>
        <v>653.15601131568894</v>
      </c>
      <c r="BC215" s="170">
        <f t="shared" si="187"/>
        <v>654.08148375215319</v>
      </c>
      <c r="BD215" s="170">
        <f t="shared" si="187"/>
        <v>672.18933893852784</v>
      </c>
      <c r="BE215" s="170">
        <f t="shared" si="187"/>
        <v>691.23760847342237</v>
      </c>
      <c r="BF215" s="170">
        <f t="shared" si="187"/>
        <v>693.21041546260574</v>
      </c>
      <c r="BG215" s="170">
        <f t="shared" si="187"/>
        <v>713.50695844945324</v>
      </c>
      <c r="BH215" s="124">
        <f t="shared" si="180"/>
        <v>713.50695844945324</v>
      </c>
      <c r="BL215" s="182">
        <f t="shared" si="181"/>
        <v>0.13402064916020029</v>
      </c>
      <c r="BM215" s="182">
        <f t="shared" si="182"/>
        <v>0.192972941463039</v>
      </c>
      <c r="BN215" s="182">
        <f t="shared" si="183"/>
        <v>0.21223323843118247</v>
      </c>
      <c r="BO215" s="182">
        <f>SUM(AF$209:AF215)/SUM(AE$209:AE215)-1</f>
        <v>0.14841754203255508</v>
      </c>
      <c r="BP215" s="182">
        <f>SUM(AF$209:AF215)/(SUM(AA$209:AE215)/5)-1</f>
        <v>0.13058810205385907</v>
      </c>
      <c r="BR215" s="189">
        <f t="shared" si="184"/>
        <v>45.146999999999991</v>
      </c>
      <c r="BS215" s="189">
        <f t="shared" si="185"/>
        <v>-16.494000000000028</v>
      </c>
      <c r="BT215" s="182">
        <f t="shared" si="186"/>
        <v>-4.1389486257456025E-2</v>
      </c>
      <c r="BV215" s="124"/>
      <c r="BW215" s="128"/>
      <c r="BX215" s="180"/>
    </row>
    <row r="216" spans="1:76">
      <c r="A216" s="112" t="s">
        <v>109</v>
      </c>
      <c r="B216" s="128">
        <v>79.234999999999999</v>
      </c>
      <c r="C216" s="128">
        <v>96.685000000000002</v>
      </c>
      <c r="D216" s="128">
        <v>102.14700000000001</v>
      </c>
      <c r="E216" s="128">
        <v>98.484999999999999</v>
      </c>
      <c r="F216" s="128">
        <v>126.85599999999999</v>
      </c>
      <c r="G216" s="128">
        <v>113.83499999999999</v>
      </c>
      <c r="H216" s="128">
        <v>125.547</v>
      </c>
      <c r="I216" s="128">
        <v>117.82299999999999</v>
      </c>
      <c r="J216" s="128">
        <v>77.17</v>
      </c>
      <c r="K216" s="128">
        <v>80.268000000000001</v>
      </c>
      <c r="L216" s="128">
        <v>132.518</v>
      </c>
      <c r="M216" s="128">
        <v>113.559</v>
      </c>
      <c r="N216" s="128">
        <v>128.80600000000001</v>
      </c>
      <c r="O216" s="128">
        <v>122.056</v>
      </c>
      <c r="P216" s="128">
        <v>157.35499999999999</v>
      </c>
      <c r="Q216" s="128">
        <v>167.96</v>
      </c>
      <c r="R216" s="128">
        <v>208.994</v>
      </c>
      <c r="S216" s="128">
        <v>257.35599999999999</v>
      </c>
      <c r="T216" s="128">
        <v>300.04199999999997</v>
      </c>
      <c r="U216" s="128">
        <v>261.608</v>
      </c>
      <c r="V216" s="128">
        <v>269.012</v>
      </c>
      <c r="W216" s="128">
        <v>293.20800000000003</v>
      </c>
      <c r="X216" s="128">
        <v>329.029</v>
      </c>
      <c r="Y216" s="128">
        <v>358.86099999999999</v>
      </c>
      <c r="Z216" s="128">
        <v>369.137</v>
      </c>
      <c r="AA216" s="128">
        <v>313.28199999999998</v>
      </c>
      <c r="AB216" s="128">
        <v>386.96499999999997</v>
      </c>
      <c r="AC216" s="128">
        <v>416.84899999999999</v>
      </c>
      <c r="AD216" s="128">
        <v>308.44900000000001</v>
      </c>
      <c r="AE216" s="128">
        <v>384.81700000000001</v>
      </c>
      <c r="AF216" s="178">
        <v>410.916</v>
      </c>
      <c r="AG216" s="128">
        <v>436.06</v>
      </c>
      <c r="AH216" s="170">
        <f t="shared" si="187"/>
        <v>456.14675819590008</v>
      </c>
      <c r="AI216" s="170">
        <f t="shared" si="187"/>
        <v>466.50826567243831</v>
      </c>
      <c r="AJ216" s="170">
        <f t="shared" si="187"/>
        <v>483.49319054341163</v>
      </c>
      <c r="AK216" s="170">
        <f t="shared" si="187"/>
        <v>494.49010732509328</v>
      </c>
      <c r="AL216" s="170">
        <f t="shared" si="187"/>
        <v>502.0245818162457</v>
      </c>
      <c r="AM216" s="170">
        <f t="shared" si="187"/>
        <v>512.64676103507691</v>
      </c>
      <c r="AN216" s="170">
        <f t="shared" si="187"/>
        <v>513.82427676165253</v>
      </c>
      <c r="AO216" s="170">
        <f t="shared" si="187"/>
        <v>513.46629958557764</v>
      </c>
      <c r="AP216" s="170">
        <f t="shared" si="187"/>
        <v>522.59892546091567</v>
      </c>
      <c r="AQ216" s="170">
        <f t="shared" si="187"/>
        <v>542.98559971405939</v>
      </c>
      <c r="AR216" s="170">
        <f t="shared" si="187"/>
        <v>561.606302228716</v>
      </c>
      <c r="AS216" s="170">
        <f t="shared" si="187"/>
        <v>583.42561592703521</v>
      </c>
      <c r="AT216" s="170">
        <f t="shared" si="187"/>
        <v>603.73405994595066</v>
      </c>
      <c r="AU216" s="170">
        <f t="shared" si="187"/>
        <v>634.00751305723441</v>
      </c>
      <c r="AV216" s="170">
        <f t="shared" si="187"/>
        <v>645.03153090799526</v>
      </c>
      <c r="AW216" s="170">
        <f t="shared" si="187"/>
        <v>656.25213727476523</v>
      </c>
      <c r="AX216" s="170">
        <f t="shared" si="187"/>
        <v>667.94115822489425</v>
      </c>
      <c r="AY216" s="170">
        <f t="shared" si="187"/>
        <v>681.41704825634213</v>
      </c>
      <c r="AZ216" s="170">
        <f t="shared" si="187"/>
        <v>713.73660836594649</v>
      </c>
      <c r="BA216" s="170">
        <f t="shared" si="187"/>
        <v>717.06950799003687</v>
      </c>
      <c r="BB216" s="170">
        <f t="shared" si="187"/>
        <v>740.33130012959623</v>
      </c>
      <c r="BC216" s="170">
        <f t="shared" si="187"/>
        <v>741.4091193717594</v>
      </c>
      <c r="BD216" s="170">
        <f t="shared" si="187"/>
        <v>761.93004184881636</v>
      </c>
      <c r="BE216" s="170">
        <f t="shared" si="187"/>
        <v>783.51361679651654</v>
      </c>
      <c r="BF216" s="170">
        <f t="shared" si="187"/>
        <v>785.74097964212001</v>
      </c>
      <c r="BG216" s="170">
        <f t="shared" si="187"/>
        <v>808.75588066266539</v>
      </c>
      <c r="BH216" s="124">
        <f t="shared" si="180"/>
        <v>808.75588066266539</v>
      </c>
      <c r="BI216" s="188"/>
      <c r="BL216" s="182">
        <f t="shared" si="181"/>
        <v>6.7821847787389755E-2</v>
      </c>
      <c r="BM216" s="182">
        <f t="shared" si="182"/>
        <v>0.13610625732675663</v>
      </c>
      <c r="BN216" s="182">
        <f t="shared" si="183"/>
        <v>0.1349000918048433</v>
      </c>
      <c r="BO216" s="182">
        <f>SUM(AF$209:AF216)/SUM(AE$209:AE216)-1</f>
        <v>0.1371505047437338</v>
      </c>
      <c r="BP216" s="182">
        <f>SUM(AF$209:AF216)/(SUM(AA$209:AE216)/5)-1</f>
        <v>0.1311522849433997</v>
      </c>
      <c r="BR216" s="189">
        <f t="shared" si="184"/>
        <v>26.09899999999999</v>
      </c>
      <c r="BS216" s="189">
        <f t="shared" si="185"/>
        <v>28.90300000000002</v>
      </c>
      <c r="BT216" s="182">
        <f t="shared" si="186"/>
        <v>7.5659728857394956E-2</v>
      </c>
      <c r="BV216" s="124"/>
      <c r="BW216" s="128"/>
      <c r="BX216" s="180"/>
    </row>
    <row r="217" spans="1:76">
      <c r="A217" s="112" t="s">
        <v>110</v>
      </c>
      <c r="B217" s="128">
        <v>80.200999999999993</v>
      </c>
      <c r="C217" s="128">
        <v>91.509</v>
      </c>
      <c r="D217" s="128">
        <v>103.539</v>
      </c>
      <c r="E217" s="128">
        <v>85.543000000000006</v>
      </c>
      <c r="F217" s="128">
        <v>125.822</v>
      </c>
      <c r="G217" s="128">
        <v>90.632999999999996</v>
      </c>
      <c r="H217" s="128">
        <v>85.153999999999996</v>
      </c>
      <c r="I217" s="128">
        <v>91.801000000000002</v>
      </c>
      <c r="J217" s="128">
        <v>69.616</v>
      </c>
      <c r="K217" s="128">
        <v>77.84</v>
      </c>
      <c r="L217" s="128">
        <v>127.105</v>
      </c>
      <c r="M217" s="128">
        <v>101.64100000000001</v>
      </c>
      <c r="N217" s="128">
        <v>126.297</v>
      </c>
      <c r="O217" s="128">
        <v>128.13200000000001</v>
      </c>
      <c r="P217" s="128">
        <v>137.04900000000001</v>
      </c>
      <c r="Q217" s="128">
        <v>153.15</v>
      </c>
      <c r="R217" s="128">
        <v>193.46600000000001</v>
      </c>
      <c r="S217" s="128">
        <v>236.52199999999999</v>
      </c>
      <c r="T217" s="128">
        <v>275.15800000000002</v>
      </c>
      <c r="U217" s="128">
        <v>252.30199999999999</v>
      </c>
      <c r="V217" s="128">
        <v>252.672</v>
      </c>
      <c r="W217" s="128">
        <v>260.15199999999999</v>
      </c>
      <c r="X217" s="128">
        <v>265.91399999999999</v>
      </c>
      <c r="Y217" s="128">
        <v>328.58</v>
      </c>
      <c r="Z217" s="128">
        <v>352.39699999999999</v>
      </c>
      <c r="AA217" s="128">
        <v>353.14400000000001</v>
      </c>
      <c r="AB217" s="128">
        <v>370.17599999999999</v>
      </c>
      <c r="AC217" s="128">
        <v>391</v>
      </c>
      <c r="AD217" s="128">
        <v>293.81200000000001</v>
      </c>
      <c r="AE217" s="128">
        <v>371.69299999999998</v>
      </c>
      <c r="AF217" s="178">
        <v>412.86700000000002</v>
      </c>
      <c r="AG217" s="128">
        <v>390.27600000000001</v>
      </c>
      <c r="AH217" s="170">
        <f t="shared" si="187"/>
        <v>439.25870175003564</v>
      </c>
      <c r="AI217" s="170">
        <f t="shared" si="187"/>
        <v>442.75925772863042</v>
      </c>
      <c r="AJ217" s="170">
        <f t="shared" si="187"/>
        <v>461.12503989095012</v>
      </c>
      <c r="AK217" s="170">
        <f t="shared" si="187"/>
        <v>471.01484341628668</v>
      </c>
      <c r="AL217" s="170">
        <f t="shared" si="187"/>
        <v>477.61148914479867</v>
      </c>
      <c r="AM217" s="170">
        <f t="shared" si="187"/>
        <v>483.744216993583</v>
      </c>
      <c r="AN217" s="170">
        <f t="shared" si="187"/>
        <v>490.11018403644948</v>
      </c>
      <c r="AO217" s="170">
        <f t="shared" si="187"/>
        <v>487.80315102390784</v>
      </c>
      <c r="AP217" s="170">
        <f t="shared" si="187"/>
        <v>496.97963849640223</v>
      </c>
      <c r="AQ217" s="170">
        <f t="shared" si="187"/>
        <v>515.97621826244222</v>
      </c>
      <c r="AR217" s="170">
        <f t="shared" si="187"/>
        <v>533.50682434808016</v>
      </c>
      <c r="AS217" s="170">
        <f t="shared" si="187"/>
        <v>554.11215340121066</v>
      </c>
      <c r="AT217" s="170">
        <f t="shared" si="187"/>
        <v>574.14316948733358</v>
      </c>
      <c r="AU217" s="170">
        <f t="shared" si="187"/>
        <v>602.42362966384349</v>
      </c>
      <c r="AV217" s="170">
        <f t="shared" si="187"/>
        <v>613.0285881612765</v>
      </c>
      <c r="AW217" s="170">
        <f t="shared" si="187"/>
        <v>623.59425588825093</v>
      </c>
      <c r="AX217" s="170">
        <f t="shared" si="187"/>
        <v>634.7201683923405</v>
      </c>
      <c r="AY217" s="170">
        <f t="shared" si="187"/>
        <v>647.5585916020782</v>
      </c>
      <c r="AZ217" s="170">
        <f t="shared" si="187"/>
        <v>678.3376628357139</v>
      </c>
      <c r="BA217" s="170">
        <f t="shared" si="187"/>
        <v>681.41426876558648</v>
      </c>
      <c r="BB217" s="170">
        <f t="shared" si="187"/>
        <v>703.55222553139913</v>
      </c>
      <c r="BC217" s="170">
        <f t="shared" si="187"/>
        <v>704.56060574003675</v>
      </c>
      <c r="BD217" s="170">
        <f t="shared" si="187"/>
        <v>724.07417264124786</v>
      </c>
      <c r="BE217" s="170">
        <f t="shared" si="187"/>
        <v>744.5904473209664</v>
      </c>
      <c r="BF217" s="170">
        <f t="shared" si="187"/>
        <v>746.70767083129613</v>
      </c>
      <c r="BG217" s="170">
        <f t="shared" si="187"/>
        <v>768.56662847253153</v>
      </c>
      <c r="BH217" s="124">
        <f t="shared" si="180"/>
        <v>768.56662847253153</v>
      </c>
      <c r="BI217" s="188"/>
      <c r="BL217" s="182">
        <f t="shared" si="181"/>
        <v>0.11077421420365741</v>
      </c>
      <c r="BM217" s="182">
        <f t="shared" si="182"/>
        <v>0.13112903682422039</v>
      </c>
      <c r="BN217" s="182">
        <f t="shared" si="183"/>
        <v>0.15985279451631484</v>
      </c>
      <c r="BO217" s="182">
        <f>SUM(AF$209:AF217)/SUM(AE$209:AE217)-1</f>
        <v>0.13401263675926445</v>
      </c>
      <c r="BP217" s="182">
        <f>SUM(AF$209:AF217)/(SUM(AA$209:AE217)/5)-1</f>
        <v>0.13442336174757674</v>
      </c>
      <c r="BR217" s="189">
        <f t="shared" si="184"/>
        <v>41.174000000000035</v>
      </c>
      <c r="BS217" s="189">
        <f t="shared" si="185"/>
        <v>1.9510000000000218</v>
      </c>
      <c r="BT217" s="182">
        <f t="shared" si="186"/>
        <v>4.7479290171227742E-3</v>
      </c>
      <c r="BV217" s="124"/>
      <c r="BW217" s="128"/>
      <c r="BX217" s="180"/>
    </row>
    <row r="218" spans="1:76">
      <c r="A218" s="112" t="s">
        <v>111</v>
      </c>
      <c r="B218" s="128">
        <v>76.88</v>
      </c>
      <c r="C218" s="128">
        <v>80.435000000000002</v>
      </c>
      <c r="D218" s="128">
        <v>89.37</v>
      </c>
      <c r="E218" s="128">
        <v>100.54300000000001</v>
      </c>
      <c r="F218" s="128">
        <v>108.10299999999999</v>
      </c>
      <c r="G218" s="128">
        <v>93.938999999999993</v>
      </c>
      <c r="H218" s="128">
        <v>110.505</v>
      </c>
      <c r="I218" s="128">
        <v>69.662000000000006</v>
      </c>
      <c r="J218" s="128">
        <v>67.918999999999997</v>
      </c>
      <c r="K218" s="128">
        <v>75.807000000000002</v>
      </c>
      <c r="L218" s="128">
        <v>119</v>
      </c>
      <c r="M218" s="128">
        <v>92.257999999999996</v>
      </c>
      <c r="N218" s="128">
        <v>108.907</v>
      </c>
      <c r="O218" s="128">
        <v>129.55000000000001</v>
      </c>
      <c r="P218" s="128">
        <v>139.315</v>
      </c>
      <c r="Q218" s="128">
        <v>138.73400000000001</v>
      </c>
      <c r="R218" s="128">
        <v>189.01599999999999</v>
      </c>
      <c r="S218" s="128">
        <v>228.137</v>
      </c>
      <c r="T218" s="128">
        <v>236.87700000000001</v>
      </c>
      <c r="U218" s="128">
        <v>192.37799999999999</v>
      </c>
      <c r="V218" s="128">
        <v>255.66300000000001</v>
      </c>
      <c r="W218" s="128">
        <v>249.965</v>
      </c>
      <c r="X218" s="128">
        <v>306.39</v>
      </c>
      <c r="Y218" s="128">
        <v>310.77800000000002</v>
      </c>
      <c r="Z218" s="128">
        <v>343.755</v>
      </c>
      <c r="AA218" s="128">
        <v>354.61700000000002</v>
      </c>
      <c r="AB218" s="128">
        <v>375.88</v>
      </c>
      <c r="AC218" s="128">
        <v>357.44600000000003</v>
      </c>
      <c r="AD218" s="128">
        <v>247.535</v>
      </c>
      <c r="AE218" s="128">
        <v>323.21699999999998</v>
      </c>
      <c r="AF218" s="178">
        <v>393.50099999999998</v>
      </c>
      <c r="AG218" s="170">
        <f>AG$237*AG91</f>
        <v>402.82793775485237</v>
      </c>
      <c r="AH218" s="170">
        <f t="shared" si="187"/>
        <v>404.42589731891803</v>
      </c>
      <c r="AI218" s="170">
        <f t="shared" si="187"/>
        <v>408.55065655484043</v>
      </c>
      <c r="AJ218" s="170">
        <f t="shared" si="187"/>
        <v>426.51935290738055</v>
      </c>
      <c r="AK218" s="170">
        <f t="shared" si="187"/>
        <v>441.54060172117437</v>
      </c>
      <c r="AL218" s="170">
        <f t="shared" si="187"/>
        <v>452.34042633710715</v>
      </c>
      <c r="AM218" s="170">
        <f t="shared" si="187"/>
        <v>455.87159006737505</v>
      </c>
      <c r="AN218" s="170">
        <f t="shared" si="187"/>
        <v>456.23337548105553</v>
      </c>
      <c r="AO218" s="170">
        <f t="shared" si="187"/>
        <v>456.18264467011966</v>
      </c>
      <c r="AP218" s="170">
        <f t="shared" si="187"/>
        <v>465.47450071418575</v>
      </c>
      <c r="AQ218" s="170">
        <f t="shared" si="187"/>
        <v>484.26760311785108</v>
      </c>
      <c r="AR218" s="170">
        <f t="shared" si="187"/>
        <v>500.62575969181256</v>
      </c>
      <c r="AS218" s="170">
        <f t="shared" si="187"/>
        <v>519.05035736164291</v>
      </c>
      <c r="AT218" s="170">
        <f t="shared" si="187"/>
        <v>537.39016474724156</v>
      </c>
      <c r="AU218" s="170">
        <f t="shared" si="187"/>
        <v>564.53849045545383</v>
      </c>
      <c r="AV218" s="170">
        <f t="shared" si="187"/>
        <v>574.54559274539952</v>
      </c>
      <c r="AW218" s="170">
        <f t="shared" si="187"/>
        <v>584.50200570336369</v>
      </c>
      <c r="AX218" s="170">
        <f t="shared" si="187"/>
        <v>594.77761685732435</v>
      </c>
      <c r="AY218" s="170">
        <f t="shared" si="187"/>
        <v>606.68864656802748</v>
      </c>
      <c r="AZ218" s="170">
        <f t="shared" si="187"/>
        <v>635.5711335809674</v>
      </c>
      <c r="BA218" s="170">
        <f t="shared" si="187"/>
        <v>638.56639018895351</v>
      </c>
      <c r="BB218" s="170">
        <f t="shared" si="187"/>
        <v>659.28875692388522</v>
      </c>
      <c r="BC218" s="170">
        <f t="shared" si="187"/>
        <v>660.21999040125354</v>
      </c>
      <c r="BD218" s="170">
        <f t="shared" si="187"/>
        <v>678.47493892255841</v>
      </c>
      <c r="BE218" s="170">
        <f t="shared" si="187"/>
        <v>697.6990985116837</v>
      </c>
      <c r="BF218" s="170">
        <f t="shared" si="187"/>
        <v>699.70230861376581</v>
      </c>
      <c r="BG218" s="170">
        <f t="shared" si="187"/>
        <v>720.19528850148208</v>
      </c>
      <c r="BH218" s="124"/>
      <c r="BL218" s="182">
        <f t="shared" si="181"/>
        <v>0.21745143355702212</v>
      </c>
      <c r="BM218" s="182">
        <f t="shared" si="182"/>
        <v>0.14027412873811929</v>
      </c>
      <c r="BN218" s="182">
        <f t="shared" si="183"/>
        <v>0.18617648211395088</v>
      </c>
      <c r="BO218" s="182">
        <f>SUM(AF$209:AF218)/SUM(AE$209:AE218)-1</f>
        <v>0.14183514648186546</v>
      </c>
      <c r="BP218" s="182">
        <f>SUM(AF$209:AF218)/(SUM(AA$209:AE218)/5)-1</f>
        <v>0.13939256693690782</v>
      </c>
      <c r="BR218" s="189">
        <f t="shared" si="184"/>
        <v>70.283999999999992</v>
      </c>
      <c r="BS218" s="189">
        <f t="shared" si="185"/>
        <v>-19.366000000000042</v>
      </c>
      <c r="BT218" s="182">
        <f t="shared" si="186"/>
        <v>-4.6906146531449693E-2</v>
      </c>
      <c r="BV218" s="124"/>
      <c r="BW218" s="128"/>
      <c r="BX218" s="180"/>
    </row>
    <row r="219" spans="1:76">
      <c r="A219" s="112" t="s">
        <v>112</v>
      </c>
      <c r="B219" s="128">
        <v>74.213999999999999</v>
      </c>
      <c r="C219" s="128">
        <v>86.105000000000004</v>
      </c>
      <c r="D219" s="128">
        <v>93.87</v>
      </c>
      <c r="E219" s="128">
        <v>101.898</v>
      </c>
      <c r="F219" s="128">
        <v>107.995</v>
      </c>
      <c r="G219" s="128">
        <v>81.709000000000003</v>
      </c>
      <c r="H219" s="128">
        <v>100.748</v>
      </c>
      <c r="I219" s="128">
        <v>91.289000000000001</v>
      </c>
      <c r="J219" s="128">
        <v>68.997</v>
      </c>
      <c r="K219" s="128">
        <v>81.120999999999995</v>
      </c>
      <c r="L219" s="128">
        <v>97.543999999999997</v>
      </c>
      <c r="M219" s="128">
        <v>81.754999999999995</v>
      </c>
      <c r="N219" s="128">
        <v>129.72999999999999</v>
      </c>
      <c r="O219" s="128">
        <v>127.21299999999999</v>
      </c>
      <c r="P219" s="128">
        <v>140.89500000000001</v>
      </c>
      <c r="Q219" s="128">
        <v>142</v>
      </c>
      <c r="R219" s="128">
        <v>200.51400000000001</v>
      </c>
      <c r="S219" s="128">
        <v>229.92</v>
      </c>
      <c r="T219" s="128">
        <v>216.34700000000001</v>
      </c>
      <c r="U219" s="128">
        <v>209.07</v>
      </c>
      <c r="V219" s="128">
        <v>252.66399999999999</v>
      </c>
      <c r="W219" s="128">
        <v>277.90100000000001</v>
      </c>
      <c r="X219" s="128">
        <v>306.03699999999998</v>
      </c>
      <c r="Y219" s="128">
        <v>321.67099999999999</v>
      </c>
      <c r="Z219" s="128">
        <v>334.18400000000003</v>
      </c>
      <c r="AA219" s="128">
        <v>318.64800000000002</v>
      </c>
      <c r="AB219" s="128">
        <v>382.12099999999998</v>
      </c>
      <c r="AC219" s="128">
        <v>362.13099999999997</v>
      </c>
      <c r="AD219" s="128">
        <v>276.38900000000001</v>
      </c>
      <c r="AE219" s="128">
        <v>300.07799999999997</v>
      </c>
      <c r="AF219" s="128">
        <v>334.90899999999999</v>
      </c>
      <c r="AG219" s="170">
        <f>AG$237*AG92</f>
        <v>397.89935915382989</v>
      </c>
      <c r="AH219" s="170">
        <f t="shared" si="187"/>
        <v>393.24561029838935</v>
      </c>
      <c r="AI219" s="170">
        <f t="shared" si="187"/>
        <v>395.34981937966529</v>
      </c>
      <c r="AJ219" s="170">
        <f t="shared" si="187"/>
        <v>409.46671491841187</v>
      </c>
      <c r="AK219" s="170">
        <f t="shared" si="187"/>
        <v>415.53240018872771</v>
      </c>
      <c r="AL219" s="170">
        <f t="shared" si="187"/>
        <v>428.20528680329488</v>
      </c>
      <c r="AM219" s="170">
        <f t="shared" si="187"/>
        <v>440.05568179010635</v>
      </c>
      <c r="AN219" s="170">
        <f t="shared" si="187"/>
        <v>436.65074547298758</v>
      </c>
      <c r="AO219" s="170">
        <f t="shared" si="187"/>
        <v>436.0938535704517</v>
      </c>
      <c r="AP219" s="170">
        <f t="shared" si="187"/>
        <v>444.082883579515</v>
      </c>
      <c r="AQ219" s="170">
        <f t="shared" si="187"/>
        <v>461.65428987854659</v>
      </c>
      <c r="AR219" s="170">
        <f t="shared" si="187"/>
        <v>478.50703828574916</v>
      </c>
      <c r="AS219" s="170">
        <f t="shared" si="187"/>
        <v>496.77328191858766</v>
      </c>
      <c r="AT219" s="170">
        <f t="shared" si="187"/>
        <v>513.32838207635348</v>
      </c>
      <c r="AU219" s="170">
        <f t="shared" si="187"/>
        <v>539.28778322032383</v>
      </c>
      <c r="AV219" s="170">
        <f t="shared" si="187"/>
        <v>548.76905277017784</v>
      </c>
      <c r="AW219" s="170">
        <f t="shared" si="187"/>
        <v>558.41048574449655</v>
      </c>
      <c r="AX219" s="170">
        <f t="shared" si="187"/>
        <v>568.41963875594013</v>
      </c>
      <c r="AY219" s="170">
        <f t="shared" si="187"/>
        <v>579.74706396803197</v>
      </c>
      <c r="AZ219" s="170">
        <f t="shared" si="187"/>
        <v>607.18609620625568</v>
      </c>
      <c r="BA219" s="170">
        <f t="shared" si="187"/>
        <v>610.09440275100371</v>
      </c>
      <c r="BB219" s="170">
        <f t="shared" si="187"/>
        <v>629.9002650677744</v>
      </c>
      <c r="BC219" s="170">
        <f t="shared" si="187"/>
        <v>630.8245337820199</v>
      </c>
      <c r="BD219" s="170">
        <f t="shared" si="187"/>
        <v>648.27405235084484</v>
      </c>
      <c r="BE219" s="170">
        <f t="shared" si="187"/>
        <v>666.61502331526083</v>
      </c>
      <c r="BF219" s="170">
        <f t="shared" si="187"/>
        <v>668.51569635595877</v>
      </c>
      <c r="BG219" s="170">
        <f t="shared" si="187"/>
        <v>688.11052872879543</v>
      </c>
      <c r="BH219" s="124"/>
      <c r="BL219" s="182">
        <f t="shared" si="181"/>
        <v>0.11607315431321186</v>
      </c>
      <c r="BM219" s="182">
        <f t="shared" si="182"/>
        <v>2.4335861394678249E-2</v>
      </c>
      <c r="BN219" s="182">
        <f t="shared" si="183"/>
        <v>2.145828237362335E-2</v>
      </c>
      <c r="BO219" s="182">
        <f>SUM(AF$209:AF219)/SUM(AE$209:AE219)-1</f>
        <v>0.13977237068772297</v>
      </c>
      <c r="BP219" s="182">
        <f>SUM(AF$209:AF219)/(SUM(AA$209:AE219)/5)-1</f>
        <v>0.12917079471813087</v>
      </c>
      <c r="BR219" s="189">
        <f t="shared" si="184"/>
        <v>34.831000000000017</v>
      </c>
      <c r="BS219" s="189">
        <f t="shared" si="185"/>
        <v>-58.591999999999985</v>
      </c>
      <c r="BT219" s="182">
        <f t="shared" si="186"/>
        <v>-0.14889924040853769</v>
      </c>
      <c r="BV219" s="124"/>
      <c r="BW219" s="128"/>
      <c r="BX219" s="180"/>
    </row>
    <row r="220" spans="1:76">
      <c r="A220" s="112" t="s">
        <v>113</v>
      </c>
      <c r="B220" s="128">
        <v>74.137</v>
      </c>
      <c r="C220" s="128">
        <v>70.569999999999993</v>
      </c>
      <c r="D220" s="128">
        <v>111.283</v>
      </c>
      <c r="E220" s="128">
        <v>91.043999999999997</v>
      </c>
      <c r="F220" s="128">
        <v>104.471</v>
      </c>
      <c r="G220" s="128">
        <v>77.278000000000006</v>
      </c>
      <c r="H220" s="128">
        <v>85.965000000000003</v>
      </c>
      <c r="I220" s="128">
        <v>88.213999999999999</v>
      </c>
      <c r="J220" s="128">
        <v>64.106999999999999</v>
      </c>
      <c r="K220" s="128">
        <v>92.013999999999996</v>
      </c>
      <c r="L220" s="128">
        <v>126.218</v>
      </c>
      <c r="M220" s="128">
        <v>106.97</v>
      </c>
      <c r="N220" s="128">
        <v>136.346</v>
      </c>
      <c r="O220" s="128">
        <v>129.27600000000001</v>
      </c>
      <c r="P220" s="128">
        <v>144.321</v>
      </c>
      <c r="Q220" s="128">
        <v>158.52699999999999</v>
      </c>
      <c r="R220" s="128">
        <v>221.37100000000001</v>
      </c>
      <c r="S220" s="128">
        <v>246.41499999999999</v>
      </c>
      <c r="T220" s="128">
        <v>261.17099999999999</v>
      </c>
      <c r="U220" s="128">
        <v>218.066</v>
      </c>
      <c r="V220" s="128">
        <v>297.96100000000001</v>
      </c>
      <c r="W220" s="128">
        <v>304.42200000000003</v>
      </c>
      <c r="X220" s="128">
        <v>346.47699999999998</v>
      </c>
      <c r="Y220" s="128">
        <v>327.75099999999998</v>
      </c>
      <c r="Z220" s="128">
        <v>379.27600000000001</v>
      </c>
      <c r="AA220" s="128">
        <v>373.755</v>
      </c>
      <c r="AB220" s="128">
        <v>355.09800000000001</v>
      </c>
      <c r="AC220" s="128">
        <v>362.45800000000003</v>
      </c>
      <c r="AD220" s="128">
        <v>324.43900000000002</v>
      </c>
      <c r="AE220" s="128">
        <v>402.88600000000002</v>
      </c>
      <c r="AF220" s="128">
        <v>434.49</v>
      </c>
      <c r="AG220" s="170">
        <f>AG$237*AG93</f>
        <v>471.71227314492734</v>
      </c>
      <c r="AH220" s="170">
        <f t="shared" si="187"/>
        <v>447.59399498284051</v>
      </c>
      <c r="AI220" s="170">
        <f t="shared" si="187"/>
        <v>472.34094798352476</v>
      </c>
      <c r="AJ220" s="170">
        <f t="shared" si="187"/>
        <v>500.36047613911995</v>
      </c>
      <c r="AK220" s="170">
        <f t="shared" si="187"/>
        <v>508.56741761980606</v>
      </c>
      <c r="AL220" s="170">
        <f t="shared" si="187"/>
        <v>515.80019351774183</v>
      </c>
      <c r="AM220" s="170">
        <f t="shared" si="187"/>
        <v>525.16570477792709</v>
      </c>
      <c r="AN220" s="170">
        <f t="shared" si="187"/>
        <v>522.80014458157859</v>
      </c>
      <c r="AO220" s="170">
        <f t="shared" si="187"/>
        <v>526.63430861224958</v>
      </c>
      <c r="AP220" s="170">
        <f t="shared" si="187"/>
        <v>536.40478771160497</v>
      </c>
      <c r="AQ220" s="170">
        <f t="shared" si="187"/>
        <v>556.36892877111723</v>
      </c>
      <c r="AR220" s="170">
        <f t="shared" si="187"/>
        <v>575.23655269338803</v>
      </c>
      <c r="AS220" s="170">
        <f t="shared" si="187"/>
        <v>597.27541213342829</v>
      </c>
      <c r="AT220" s="170">
        <f t="shared" si="187"/>
        <v>618.05425953768679</v>
      </c>
      <c r="AU220" s="170">
        <f t="shared" si="187"/>
        <v>649.79682635687243</v>
      </c>
      <c r="AV220" s="170">
        <f t="shared" si="187"/>
        <v>660.84455468626902</v>
      </c>
      <c r="AW220" s="170">
        <f t="shared" si="187"/>
        <v>672.17139625641471</v>
      </c>
      <c r="AX220" s="170">
        <f t="shared" si="187"/>
        <v>684.13354311656406</v>
      </c>
      <c r="AY220" s="170">
        <f t="shared" si="187"/>
        <v>697.93490377425746</v>
      </c>
      <c r="AZ220" s="170">
        <f t="shared" si="187"/>
        <v>731.10368728025924</v>
      </c>
      <c r="BA220" s="170">
        <f t="shared" si="187"/>
        <v>734.5854695662033</v>
      </c>
      <c r="BB220" s="170">
        <f t="shared" si="187"/>
        <v>758.33365370530953</v>
      </c>
      <c r="BC220" s="170">
        <f t="shared" si="187"/>
        <v>759.42672618374149</v>
      </c>
      <c r="BD220" s="170">
        <f t="shared" si="187"/>
        <v>780.45501919417086</v>
      </c>
      <c r="BE220" s="170">
        <f t="shared" si="187"/>
        <v>802.57200915004046</v>
      </c>
      <c r="BF220" s="170">
        <f t="shared" si="187"/>
        <v>804.86410872050112</v>
      </c>
      <c r="BG220" s="170">
        <f t="shared" si="187"/>
        <v>828.43766482676972</v>
      </c>
      <c r="BH220" s="124"/>
      <c r="BL220" s="182">
        <f t="shared" si="181"/>
        <v>7.8444026349885565E-2</v>
      </c>
      <c r="BM220" s="182">
        <f t="shared" si="182"/>
        <v>0.19440746038480317</v>
      </c>
      <c r="BN220" s="182">
        <f t="shared" si="183"/>
        <v>0.19454910163441164</v>
      </c>
      <c r="BO220" s="182">
        <f>SUM(AF$209:AF220)/SUM(AE$209:AE220)-1</f>
        <v>0.1338193563371477</v>
      </c>
      <c r="BP220" s="182">
        <f>SUM(AF$209:AF220)/(SUM(AA$209:AE220)/5)-1</f>
        <v>0.13490560208888946</v>
      </c>
      <c r="BR220" s="189">
        <f t="shared" si="184"/>
        <v>31.603999999999985</v>
      </c>
      <c r="BS220" s="189">
        <f t="shared" si="185"/>
        <v>99.581000000000017</v>
      </c>
      <c r="BT220" s="182">
        <f t="shared" si="186"/>
        <v>0.29733748570507218</v>
      </c>
      <c r="BV220" s="124"/>
      <c r="BW220" s="128"/>
      <c r="BX220" s="180"/>
    </row>
    <row r="221" spans="1:76" ht="12" thickBot="1">
      <c r="A221" s="112" t="s">
        <v>114</v>
      </c>
      <c r="B221" s="128">
        <f>SUM(B209:B220)</f>
        <v>912.58999999999992</v>
      </c>
      <c r="C221" s="128">
        <f t="shared" ref="C221:BG221" si="188">SUM(C209:C220)</f>
        <v>1062.5349999999999</v>
      </c>
      <c r="D221" s="128">
        <f t="shared" si="188"/>
        <v>1156.116</v>
      </c>
      <c r="E221" s="128">
        <f t="shared" si="188"/>
        <v>1136.8280000000002</v>
      </c>
      <c r="F221" s="128">
        <f t="shared" si="188"/>
        <v>1363.5659999999998</v>
      </c>
      <c r="G221" s="128">
        <f t="shared" si="188"/>
        <v>1283.0860000000002</v>
      </c>
      <c r="H221" s="128">
        <f t="shared" si="188"/>
        <v>1242.9390000000001</v>
      </c>
      <c r="I221" s="128">
        <f t="shared" si="188"/>
        <v>1265.731</v>
      </c>
      <c r="J221" s="128">
        <f t="shared" si="188"/>
        <v>971.01599999999985</v>
      </c>
      <c r="K221" s="128">
        <f t="shared" si="188"/>
        <v>925.42100000000005</v>
      </c>
      <c r="L221" s="128">
        <f t="shared" si="188"/>
        <v>1395.6190000000001</v>
      </c>
      <c r="M221" s="128">
        <f t="shared" si="188"/>
        <v>1248.9819999999997</v>
      </c>
      <c r="N221" s="128">
        <f t="shared" si="188"/>
        <v>1463.232</v>
      </c>
      <c r="O221" s="128">
        <f t="shared" si="188"/>
        <v>1551.2450000000001</v>
      </c>
      <c r="P221" s="128">
        <f t="shared" si="188"/>
        <v>1738.7399999999998</v>
      </c>
      <c r="Q221" s="128">
        <f t="shared" si="188"/>
        <v>1838.2870000000003</v>
      </c>
      <c r="R221" s="128">
        <f t="shared" si="188"/>
        <v>2107.2420000000002</v>
      </c>
      <c r="S221" s="128">
        <f t="shared" si="188"/>
        <v>2767.9100000000003</v>
      </c>
      <c r="T221" s="128">
        <f t="shared" si="188"/>
        <v>3127.1309999999999</v>
      </c>
      <c r="U221" s="128">
        <f t="shared" si="188"/>
        <v>2917</v>
      </c>
      <c r="V221" s="128">
        <f t="shared" si="188"/>
        <v>3040.9750000000004</v>
      </c>
      <c r="W221" s="128">
        <f t="shared" si="188"/>
        <v>3201.607</v>
      </c>
      <c r="X221" s="128">
        <f t="shared" si="188"/>
        <v>3616.2029999999995</v>
      </c>
      <c r="Y221" s="128">
        <f t="shared" si="188"/>
        <v>4017.4709999999995</v>
      </c>
      <c r="Z221" s="128">
        <f t="shared" si="188"/>
        <v>4142.5960000000005</v>
      </c>
      <c r="AA221" s="128">
        <f t="shared" si="188"/>
        <v>4047.7240000000011</v>
      </c>
      <c r="AB221" s="128">
        <f t="shared" si="188"/>
        <v>4433.8700000000008</v>
      </c>
      <c r="AC221" s="128">
        <f t="shared" si="188"/>
        <v>4528.2889999999998</v>
      </c>
      <c r="AD221" s="128">
        <f t="shared" si="188"/>
        <v>3572.4859999999999</v>
      </c>
      <c r="AE221" s="128">
        <f t="shared" si="188"/>
        <v>4150.558</v>
      </c>
      <c r="AF221" s="128">
        <f t="shared" si="188"/>
        <v>4705.9829999999993</v>
      </c>
      <c r="AG221" s="170">
        <f t="shared" si="188"/>
        <v>4967.1255700536094</v>
      </c>
      <c r="AH221" s="170">
        <f t="shared" si="188"/>
        <v>5197.9711470207312</v>
      </c>
      <c r="AI221" s="170">
        <f t="shared" si="188"/>
        <v>5322.0413257192131</v>
      </c>
      <c r="AJ221" s="170">
        <f t="shared" si="188"/>
        <v>5545.0360583671245</v>
      </c>
      <c r="AK221" s="170">
        <f t="shared" si="188"/>
        <v>5653.4428222051129</v>
      </c>
      <c r="AL221" s="170">
        <f t="shared" si="188"/>
        <v>5773.6114449723336</v>
      </c>
      <c r="AM221" s="170">
        <f t="shared" si="188"/>
        <v>5881.1514557778128</v>
      </c>
      <c r="AN221" s="170">
        <f t="shared" si="188"/>
        <v>5879.3321100379198</v>
      </c>
      <c r="AO221" s="170">
        <f t="shared" si="188"/>
        <v>5882.9036187695538</v>
      </c>
      <c r="AP221" s="170">
        <f t="shared" si="188"/>
        <v>5990.7076592746616</v>
      </c>
      <c r="AQ221" s="170">
        <f t="shared" si="188"/>
        <v>6223.1814860349859</v>
      </c>
      <c r="AR221" s="170">
        <f t="shared" si="188"/>
        <v>6439.9098126962663</v>
      </c>
      <c r="AS221" s="170">
        <f t="shared" si="188"/>
        <v>6685.6097768738173</v>
      </c>
      <c r="AT221" s="170">
        <f t="shared" si="188"/>
        <v>6917.8083061090765</v>
      </c>
      <c r="AU221" s="170">
        <f t="shared" si="188"/>
        <v>7266.7335411515778</v>
      </c>
      <c r="AV221" s="170">
        <f t="shared" si="188"/>
        <v>7393.1559204888927</v>
      </c>
      <c r="AW221" s="170">
        <f t="shared" si="188"/>
        <v>7521.5592584542883</v>
      </c>
      <c r="AX221" s="170">
        <f t="shared" si="188"/>
        <v>7655.6169313654937</v>
      </c>
      <c r="AY221" s="170">
        <f t="shared" si="188"/>
        <v>7809.3822387630862</v>
      </c>
      <c r="AZ221" s="170">
        <f t="shared" si="188"/>
        <v>8180.0961663302769</v>
      </c>
      <c r="BA221" s="170">
        <f t="shared" si="188"/>
        <v>8218.5708622761849</v>
      </c>
      <c r="BB221" s="170">
        <f t="shared" si="188"/>
        <v>8485.0855285496091</v>
      </c>
      <c r="BC221" s="170">
        <f t="shared" si="188"/>
        <v>8497.3888214974359</v>
      </c>
      <c r="BD221" s="170">
        <f t="shared" si="188"/>
        <v>8732.5561543653148</v>
      </c>
      <c r="BE221" s="170">
        <f t="shared" si="188"/>
        <v>8979.8719302063673</v>
      </c>
      <c r="BF221" s="170">
        <f t="shared" si="188"/>
        <v>9005.4887491337086</v>
      </c>
      <c r="BG221" s="170">
        <f t="shared" si="188"/>
        <v>9269.2772981369271</v>
      </c>
      <c r="BH221" s="124"/>
      <c r="BL221" s="182">
        <f t="shared" si="181"/>
        <v>0.1338193563371477</v>
      </c>
      <c r="BM221" s="182">
        <f t="shared" si="182"/>
        <v>0.11762025979421376</v>
      </c>
      <c r="BN221" s="182">
        <f t="shared" si="183"/>
        <v>0.13490560208888946</v>
      </c>
      <c r="BO221" s="182">
        <f>SUM(AF$209:AF221)/SUM(AE$209:AE221)-1</f>
        <v>0.1338193563371477</v>
      </c>
      <c r="BP221" s="182">
        <f>SUM(AF$209:AF221)/(SUM(AA$209:AE221)/5)-1</f>
        <v>0.13490560208888969</v>
      </c>
    </row>
    <row r="222" spans="1:76">
      <c r="A222" s="174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  <c r="AC222" s="175"/>
      <c r="AD222" s="175"/>
      <c r="AE222" s="175"/>
      <c r="AF222" s="175"/>
      <c r="AG222" s="175"/>
      <c r="AH222" s="175"/>
      <c r="AI222" s="175"/>
      <c r="AJ222" s="175"/>
      <c r="AK222" s="175"/>
      <c r="AL222" s="175"/>
      <c r="AM222" s="175"/>
      <c r="AN222" s="175"/>
      <c r="AO222" s="175"/>
      <c r="AP222" s="175"/>
      <c r="AQ222" s="175"/>
      <c r="AR222" s="175"/>
      <c r="AS222" s="175"/>
      <c r="AT222" s="175"/>
      <c r="AU222" s="175"/>
      <c r="AV222" s="175"/>
      <c r="AW222" s="175"/>
      <c r="AX222" s="175"/>
      <c r="AY222" s="175"/>
      <c r="AZ222" s="175"/>
      <c r="BA222" s="175"/>
      <c r="BB222" s="175"/>
      <c r="BC222" s="175"/>
      <c r="BD222" s="175"/>
      <c r="BE222" s="175"/>
      <c r="BF222" s="175"/>
      <c r="BG222" s="175"/>
      <c r="BH222" s="128"/>
      <c r="BI222" s="128"/>
      <c r="BJ222" s="128"/>
      <c r="BK222" s="128"/>
      <c r="BL222" s="128">
        <f>AB221-AA221</f>
        <v>386.14599999999973</v>
      </c>
    </row>
    <row r="223" spans="1:76" ht="12" thickBot="1">
      <c r="A223" s="112" t="s">
        <v>160</v>
      </c>
    </row>
    <row r="224" spans="1:76" ht="12" thickBot="1">
      <c r="A224" s="168"/>
      <c r="B224" s="168" t="str">
        <f>B$2</f>
        <v xml:space="preserve">93/94 </v>
      </c>
      <c r="C224" s="168" t="str">
        <f t="shared" ref="C224:BG224" si="189">C$2</f>
        <v xml:space="preserve">94/95 </v>
      </c>
      <c r="D224" s="168" t="str">
        <f t="shared" si="189"/>
        <v xml:space="preserve">95/96 </v>
      </c>
      <c r="E224" s="168" t="str">
        <f t="shared" si="189"/>
        <v xml:space="preserve">96/97 </v>
      </c>
      <c r="F224" s="168" t="str">
        <f t="shared" si="189"/>
        <v xml:space="preserve">97/98 </v>
      </c>
      <c r="G224" s="168" t="str">
        <f t="shared" si="189"/>
        <v xml:space="preserve">98/99 </v>
      </c>
      <c r="H224" s="168" t="str">
        <f t="shared" si="189"/>
        <v xml:space="preserve">99/00 </v>
      </c>
      <c r="I224" s="168" t="str">
        <f t="shared" si="189"/>
        <v xml:space="preserve">00/01 </v>
      </c>
      <c r="J224" s="168" t="str">
        <f t="shared" si="189"/>
        <v xml:space="preserve">01/02 </v>
      </c>
      <c r="K224" s="168" t="str">
        <f t="shared" si="189"/>
        <v xml:space="preserve">02/03 </v>
      </c>
      <c r="L224" s="168" t="str">
        <f t="shared" si="189"/>
        <v xml:space="preserve">03/04 </v>
      </c>
      <c r="M224" s="168" t="str">
        <f t="shared" si="189"/>
        <v xml:space="preserve">04/05 </v>
      </c>
      <c r="N224" s="168" t="str">
        <f t="shared" si="189"/>
        <v xml:space="preserve">05/06 </v>
      </c>
      <c r="O224" s="168" t="str">
        <f t="shared" si="189"/>
        <v xml:space="preserve">06/07 </v>
      </c>
      <c r="P224" s="168" t="str">
        <f t="shared" si="189"/>
        <v xml:space="preserve">07/08 </v>
      </c>
      <c r="Q224" s="168" t="str">
        <f t="shared" si="189"/>
        <v xml:space="preserve">08/09 </v>
      </c>
      <c r="R224" s="168" t="str">
        <f t="shared" si="189"/>
        <v xml:space="preserve">09/10 </v>
      </c>
      <c r="S224" s="168" t="str">
        <f t="shared" si="189"/>
        <v xml:space="preserve">10/11 </v>
      </c>
      <c r="T224" s="168" t="str">
        <f t="shared" si="189"/>
        <v xml:space="preserve">11/12 </v>
      </c>
      <c r="U224" s="168" t="str">
        <f t="shared" si="189"/>
        <v xml:space="preserve">12/13 </v>
      </c>
      <c r="V224" s="168" t="str">
        <f t="shared" si="189"/>
        <v xml:space="preserve">13/14 </v>
      </c>
      <c r="W224" s="168" t="str">
        <f t="shared" si="189"/>
        <v xml:space="preserve">14/15 </v>
      </c>
      <c r="X224" s="168" t="str">
        <f t="shared" si="189"/>
        <v xml:space="preserve">15/16 </v>
      </c>
      <c r="Y224" s="168" t="str">
        <f t="shared" si="189"/>
        <v xml:space="preserve">16/17 </v>
      </c>
      <c r="Z224" s="168" t="str">
        <f t="shared" si="189"/>
        <v xml:space="preserve">17/18 </v>
      </c>
      <c r="AA224" s="168" t="str">
        <f t="shared" si="189"/>
        <v xml:space="preserve">18/19 </v>
      </c>
      <c r="AB224" s="168" t="str">
        <f t="shared" si="189"/>
        <v>19/20</v>
      </c>
      <c r="AC224" s="168" t="str">
        <f t="shared" si="189"/>
        <v>20/21</v>
      </c>
      <c r="AD224" s="168" t="str">
        <f t="shared" si="189"/>
        <v xml:space="preserve">21/22 </v>
      </c>
      <c r="AE224" s="168" t="str">
        <f t="shared" si="189"/>
        <v xml:space="preserve">22/23 </v>
      </c>
      <c r="AF224" s="168" t="str">
        <f t="shared" si="189"/>
        <v xml:space="preserve">23/24 </v>
      </c>
      <c r="AG224" s="168" t="str">
        <f t="shared" si="189"/>
        <v xml:space="preserve">24/25 </v>
      </c>
      <c r="AH224" s="168" t="str">
        <f t="shared" si="189"/>
        <v>25/26</v>
      </c>
      <c r="AI224" s="168" t="str">
        <f t="shared" si="189"/>
        <v>26/27</v>
      </c>
      <c r="AJ224" s="168" t="str">
        <f t="shared" si="189"/>
        <v>27/28</v>
      </c>
      <c r="AK224" s="168" t="str">
        <f t="shared" si="189"/>
        <v>28/29</v>
      </c>
      <c r="AL224" s="168" t="str">
        <f t="shared" si="189"/>
        <v>29/30</v>
      </c>
      <c r="AM224" s="168" t="str">
        <f t="shared" si="189"/>
        <v>30/31</v>
      </c>
      <c r="AN224" s="168" t="str">
        <f t="shared" si="189"/>
        <v>31/32</v>
      </c>
      <c r="AO224" s="168" t="str">
        <f t="shared" si="189"/>
        <v>32/33</v>
      </c>
      <c r="AP224" s="168" t="str">
        <f t="shared" si="189"/>
        <v>33/34</v>
      </c>
      <c r="AQ224" s="168" t="str">
        <f t="shared" si="189"/>
        <v>34/35</v>
      </c>
      <c r="AR224" s="168" t="str">
        <f t="shared" si="189"/>
        <v>35/36</v>
      </c>
      <c r="AS224" s="168" t="str">
        <f t="shared" si="189"/>
        <v>36/37</v>
      </c>
      <c r="AT224" s="168" t="str">
        <f t="shared" si="189"/>
        <v>37/38</v>
      </c>
      <c r="AU224" s="168" t="str">
        <f t="shared" si="189"/>
        <v>38/39</v>
      </c>
      <c r="AV224" s="168" t="str">
        <f t="shared" si="189"/>
        <v>39/40</v>
      </c>
      <c r="AW224" s="168" t="str">
        <f t="shared" si="189"/>
        <v>40/41</v>
      </c>
      <c r="AX224" s="168" t="str">
        <f t="shared" si="189"/>
        <v>41/42</v>
      </c>
      <c r="AY224" s="168" t="str">
        <f t="shared" si="189"/>
        <v>42/43</v>
      </c>
      <c r="AZ224" s="168" t="str">
        <f t="shared" si="189"/>
        <v>43/44</v>
      </c>
      <c r="BA224" s="168" t="str">
        <f t="shared" si="189"/>
        <v>44/45</v>
      </c>
      <c r="BB224" s="168" t="str">
        <f t="shared" si="189"/>
        <v>45/46</v>
      </c>
      <c r="BC224" s="168" t="str">
        <f t="shared" si="189"/>
        <v>46/47</v>
      </c>
      <c r="BD224" s="168" t="str">
        <f t="shared" si="189"/>
        <v>47/48</v>
      </c>
      <c r="BE224" s="168" t="str">
        <f t="shared" si="189"/>
        <v>48/49</v>
      </c>
      <c r="BF224" s="168" t="str">
        <f t="shared" si="189"/>
        <v>49/50</v>
      </c>
      <c r="BG224" s="168" t="str">
        <f t="shared" si="189"/>
        <v>50/51</v>
      </c>
      <c r="BH224" s="169"/>
      <c r="BK224" s="168" t="s">
        <v>117</v>
      </c>
      <c r="BL224" s="194" t="s">
        <v>142</v>
      </c>
      <c r="BM224" s="195" t="s">
        <v>141</v>
      </c>
      <c r="BN224" s="195" t="s">
        <v>142</v>
      </c>
    </row>
    <row r="225" spans="1:66">
      <c r="A225" s="112" t="s">
        <v>102</v>
      </c>
      <c r="B225" s="185">
        <f t="shared" ref="B225:BG229" si="190">B209/B82</f>
        <v>0.41886230445100991</v>
      </c>
      <c r="C225" s="185">
        <f t="shared" si="190"/>
        <v>0.41967919044030572</v>
      </c>
      <c r="D225" s="185">
        <f t="shared" si="190"/>
        <v>0.42350812460086562</v>
      </c>
      <c r="E225" s="185">
        <f t="shared" si="190"/>
        <v>0.4145056776231939</v>
      </c>
      <c r="F225" s="185">
        <f t="shared" si="190"/>
        <v>0.41322234425882037</v>
      </c>
      <c r="G225" s="185">
        <f t="shared" si="190"/>
        <v>0.41765478533355449</v>
      </c>
      <c r="H225" s="185">
        <f t="shared" si="190"/>
        <v>0.41911571609329862</v>
      </c>
      <c r="I225" s="185">
        <f t="shared" si="190"/>
        <v>0.42282076601466478</v>
      </c>
      <c r="J225" s="185">
        <f t="shared" si="190"/>
        <v>0.42565661060488075</v>
      </c>
      <c r="K225" s="185">
        <f t="shared" si="190"/>
        <v>0.42279862194623913</v>
      </c>
      <c r="L225" s="185">
        <f t="shared" si="190"/>
        <v>0.42040553742047704</v>
      </c>
      <c r="M225" s="185">
        <f t="shared" si="190"/>
        <v>0.41124416778261896</v>
      </c>
      <c r="N225" s="185">
        <f t="shared" si="190"/>
        <v>0.40917929952953475</v>
      </c>
      <c r="O225" s="185">
        <f t="shared" si="190"/>
        <v>0.43340639569815959</v>
      </c>
      <c r="P225" s="185">
        <f t="shared" si="190"/>
        <v>0.43348618281202556</v>
      </c>
      <c r="Q225" s="185">
        <f t="shared" si="190"/>
        <v>0.41654329210589663</v>
      </c>
      <c r="R225" s="185">
        <f t="shared" si="190"/>
        <v>0.4383595004299381</v>
      </c>
      <c r="S225" s="185">
        <f t="shared" si="190"/>
        <v>0.43799643636728203</v>
      </c>
      <c r="T225" s="185">
        <f t="shared" si="190"/>
        <v>0.44058010720934565</v>
      </c>
      <c r="U225" s="185">
        <f t="shared" si="190"/>
        <v>0.44210670281127773</v>
      </c>
      <c r="V225" s="185">
        <f t="shared" si="190"/>
        <v>0.42643360829298449</v>
      </c>
      <c r="W225" s="185">
        <f t="shared" si="190"/>
        <v>0.43977600138645173</v>
      </c>
      <c r="X225" s="185">
        <f t="shared" si="190"/>
        <v>0.43999273821784335</v>
      </c>
      <c r="Y225" s="185">
        <f t="shared" si="190"/>
        <v>0.43668040886935688</v>
      </c>
      <c r="Z225" s="185">
        <f t="shared" si="190"/>
        <v>0.43820339058510011</v>
      </c>
      <c r="AA225" s="185">
        <f t="shared" si="190"/>
        <v>0.44862635735705014</v>
      </c>
      <c r="AB225" s="185">
        <f t="shared" si="190"/>
        <v>0.43668426976854047</v>
      </c>
      <c r="AC225" s="185">
        <f t="shared" si="190"/>
        <v>0.43768358554077569</v>
      </c>
      <c r="AD225" s="185">
        <f t="shared" si="190"/>
        <v>0.43400134145457187</v>
      </c>
      <c r="AE225" s="185">
        <f t="shared" si="190"/>
        <v>0.41320016051516523</v>
      </c>
      <c r="AF225" s="185">
        <f t="shared" si="190"/>
        <v>0.41905990427853257</v>
      </c>
      <c r="AG225" s="185">
        <f t="shared" si="190"/>
        <v>0.42698720443394644</v>
      </c>
      <c r="AH225" s="187">
        <f t="shared" si="190"/>
        <v>0.52381646980957008</v>
      </c>
      <c r="AI225" s="187">
        <f t="shared" si="190"/>
        <v>0.5464411529944514</v>
      </c>
      <c r="AJ225" s="187">
        <f t="shared" si="190"/>
        <v>0.55432768206707561</v>
      </c>
      <c r="AK225" s="187">
        <f t="shared" si="190"/>
        <v>0.54771882138477779</v>
      </c>
      <c r="AL225" s="187">
        <f t="shared" si="190"/>
        <v>0.54187541361985292</v>
      </c>
      <c r="AM225" s="187">
        <f t="shared" si="190"/>
        <v>0.54754730206506974</v>
      </c>
      <c r="AN225" s="187">
        <f t="shared" si="190"/>
        <v>0.54328060313009208</v>
      </c>
      <c r="AO225" s="187">
        <f t="shared" si="190"/>
        <v>0.54787961520914008</v>
      </c>
      <c r="AP225" s="187">
        <f t="shared" si="190"/>
        <v>0.54686544023316541</v>
      </c>
      <c r="AQ225" s="187">
        <f t="shared" si="190"/>
        <v>0.54649090194082517</v>
      </c>
      <c r="AR225" s="187">
        <f t="shared" si="190"/>
        <v>0.5457975460323472</v>
      </c>
      <c r="AS225" s="187">
        <f t="shared" si="190"/>
        <v>0.54854568023721106</v>
      </c>
      <c r="AT225" s="187">
        <f t="shared" si="190"/>
        <v>0.54886722744290395</v>
      </c>
      <c r="AU225" s="187">
        <f t="shared" si="190"/>
        <v>0.5504903340356252</v>
      </c>
      <c r="AV225" s="187">
        <f t="shared" si="190"/>
        <v>0.55122137525772363</v>
      </c>
      <c r="AW225" s="187">
        <f t="shared" si="190"/>
        <v>0.55233038966292269</v>
      </c>
      <c r="AX225" s="187">
        <f t="shared" si="190"/>
        <v>0.55397504556880461</v>
      </c>
      <c r="AY225" s="187">
        <f t="shared" si="190"/>
        <v>0.55699985865754764</v>
      </c>
      <c r="AZ225" s="187">
        <f t="shared" si="190"/>
        <v>0.55908055907954646</v>
      </c>
      <c r="BA225" s="187">
        <f t="shared" si="190"/>
        <v>0.56175838942323553</v>
      </c>
      <c r="BB225" s="187">
        <f t="shared" si="190"/>
        <v>0.56423130482499018</v>
      </c>
      <c r="BC225" s="187">
        <f t="shared" si="190"/>
        <v>0.56506188700587778</v>
      </c>
      <c r="BD225" s="187">
        <f t="shared" si="190"/>
        <v>0.5654347036392473</v>
      </c>
      <c r="BE225" s="187">
        <f t="shared" si="190"/>
        <v>0.56654497707257101</v>
      </c>
      <c r="BF225" s="187">
        <f t="shared" si="190"/>
        <v>0.56815299894897553</v>
      </c>
      <c r="BG225" s="187">
        <f t="shared" si="190"/>
        <v>0.57017819281791993</v>
      </c>
      <c r="BH225" s="187"/>
      <c r="BJ225" s="112" t="s">
        <v>128</v>
      </c>
      <c r="BK225" s="185">
        <f>AVERAGE(AA225:AE225)</f>
        <v>0.43403914292722068</v>
      </c>
      <c r="BL225" s="185">
        <f>AF225-BK225</f>
        <v>-1.4979238648688109E-2</v>
      </c>
      <c r="BM225" s="188">
        <f>AF225-AE225</f>
        <v>5.8597437633673422E-3</v>
      </c>
      <c r="BN225" s="188">
        <f>AF225-AVERAGE(AA225:AE225)</f>
        <v>-1.4979238648688109E-2</v>
      </c>
    </row>
    <row r="226" spans="1:66">
      <c r="A226" s="112" t="s">
        <v>103</v>
      </c>
      <c r="B226" s="185">
        <f t="shared" si="190"/>
        <v>0.41242354391090014</v>
      </c>
      <c r="C226" s="185">
        <f t="shared" si="190"/>
        <v>0.41644427251404142</v>
      </c>
      <c r="D226" s="185">
        <f t="shared" si="190"/>
        <v>0.41600046787624667</v>
      </c>
      <c r="E226" s="185">
        <f t="shared" si="190"/>
        <v>0.42449113960039353</v>
      </c>
      <c r="F226" s="185">
        <f t="shared" si="190"/>
        <v>0.41096783279999738</v>
      </c>
      <c r="G226" s="185">
        <f t="shared" si="190"/>
        <v>0.41561617240533799</v>
      </c>
      <c r="H226" s="185">
        <f t="shared" si="190"/>
        <v>0.42061179514036562</v>
      </c>
      <c r="I226" s="185">
        <f t="shared" si="190"/>
        <v>0.41897668209832706</v>
      </c>
      <c r="J226" s="185">
        <f t="shared" si="190"/>
        <v>0.4169638493148205</v>
      </c>
      <c r="K226" s="185">
        <f t="shared" si="190"/>
        <v>0.4230129697372797</v>
      </c>
      <c r="L226" s="185">
        <f t="shared" si="190"/>
        <v>0.41183132191032695</v>
      </c>
      <c r="M226" s="185">
        <f t="shared" si="190"/>
        <v>0.41255356895480766</v>
      </c>
      <c r="N226" s="185">
        <f t="shared" si="190"/>
        <v>0.42063112095016675</v>
      </c>
      <c r="O226" s="185">
        <f t="shared" si="190"/>
        <v>0.42446372028720503</v>
      </c>
      <c r="P226" s="185">
        <f t="shared" si="190"/>
        <v>0.41811312169897741</v>
      </c>
      <c r="Q226" s="185">
        <f t="shared" si="190"/>
        <v>0.42588941822495158</v>
      </c>
      <c r="R226" s="185">
        <f t="shared" si="190"/>
        <v>0.43169168594675711</v>
      </c>
      <c r="S226" s="185">
        <f t="shared" si="190"/>
        <v>0.43449522681773989</v>
      </c>
      <c r="T226" s="185">
        <f t="shared" si="190"/>
        <v>0.44035414882779578</v>
      </c>
      <c r="U226" s="185">
        <f t="shared" si="190"/>
        <v>0.42828914556235498</v>
      </c>
      <c r="V226" s="185">
        <f t="shared" si="190"/>
        <v>0.43957882306632556</v>
      </c>
      <c r="W226" s="185">
        <f t="shared" si="190"/>
        <v>0.4340460775178982</v>
      </c>
      <c r="X226" s="185">
        <f t="shared" si="190"/>
        <v>0.4313681254097248</v>
      </c>
      <c r="Y226" s="185">
        <f t="shared" si="190"/>
        <v>0.43514990676944915</v>
      </c>
      <c r="Z226" s="185">
        <f t="shared" si="190"/>
        <v>0.44508828805723533</v>
      </c>
      <c r="AA226" s="185">
        <f t="shared" si="190"/>
        <v>0.43743135870740307</v>
      </c>
      <c r="AB226" s="185">
        <f t="shared" si="190"/>
        <v>0.43700385323825724</v>
      </c>
      <c r="AC226" s="185">
        <f t="shared" si="190"/>
        <v>0.4325737376308505</v>
      </c>
      <c r="AD226" s="185">
        <f t="shared" si="190"/>
        <v>0.41182319675437629</v>
      </c>
      <c r="AE226" s="185">
        <f t="shared" si="190"/>
        <v>0.41780202449752857</v>
      </c>
      <c r="AF226" s="185">
        <f t="shared" si="190"/>
        <v>0.42344280713322086</v>
      </c>
      <c r="AG226" s="185">
        <f t="shared" si="190"/>
        <v>0.42317630604513079</v>
      </c>
      <c r="AH226" s="187">
        <f t="shared" si="190"/>
        <v>0.46443730828599011</v>
      </c>
      <c r="AI226" s="187">
        <f t="shared" si="190"/>
        <v>0.46619293698900632</v>
      </c>
      <c r="AJ226" s="187">
        <f t="shared" si="190"/>
        <v>0.45864637818257237</v>
      </c>
      <c r="AK226" s="187">
        <f t="shared" si="190"/>
        <v>0.4628297577633772</v>
      </c>
      <c r="AL226" s="187">
        <f t="shared" si="190"/>
        <v>0.46031745582734523</v>
      </c>
      <c r="AM226" s="187">
        <f t="shared" si="190"/>
        <v>0.46571441448196282</v>
      </c>
      <c r="AN226" s="187">
        <f t="shared" si="190"/>
        <v>0.46271610164168742</v>
      </c>
      <c r="AO226" s="187">
        <f t="shared" si="190"/>
        <v>0.46301579933631221</v>
      </c>
      <c r="AP226" s="187">
        <f t="shared" si="190"/>
        <v>0.46208183727886243</v>
      </c>
      <c r="AQ226" s="187">
        <f t="shared" si="190"/>
        <v>0.4636453719066802</v>
      </c>
      <c r="AR226" s="187">
        <f t="shared" si="190"/>
        <v>0.46302525391126237</v>
      </c>
      <c r="AS226" s="187">
        <f t="shared" si="190"/>
        <v>0.46523882262761923</v>
      </c>
      <c r="AT226" s="187">
        <f t="shared" si="190"/>
        <v>0.46528164109325026</v>
      </c>
      <c r="AU226" s="187">
        <f t="shared" si="190"/>
        <v>0.46629257394859269</v>
      </c>
      <c r="AV226" s="187">
        <f t="shared" si="190"/>
        <v>0.4671860636165584</v>
      </c>
      <c r="AW226" s="187">
        <f t="shared" si="190"/>
        <v>0.46832294364297056</v>
      </c>
      <c r="AX226" s="187">
        <f t="shared" si="190"/>
        <v>0.46962564482147756</v>
      </c>
      <c r="AY226" s="187">
        <f t="shared" si="190"/>
        <v>0.47214773134220395</v>
      </c>
      <c r="AZ226" s="187">
        <f t="shared" si="190"/>
        <v>0.47387227122654657</v>
      </c>
      <c r="BA226" s="187">
        <f t="shared" si="190"/>
        <v>0.47613757171944521</v>
      </c>
      <c r="BB226" s="187">
        <f t="shared" si="190"/>
        <v>0.47829186528986234</v>
      </c>
      <c r="BC226" s="187">
        <f t="shared" si="190"/>
        <v>0.47899891868022137</v>
      </c>
      <c r="BD226" s="187">
        <f t="shared" si="190"/>
        <v>0.47929184149543935</v>
      </c>
      <c r="BE226" s="187">
        <f t="shared" si="190"/>
        <v>0.48022854204425369</v>
      </c>
      <c r="BF226" s="187">
        <f t="shared" si="190"/>
        <v>0.48159056576795661</v>
      </c>
      <c r="BG226" s="187">
        <f t="shared" si="190"/>
        <v>0.48331293602601655</v>
      </c>
      <c r="BH226" s="187"/>
      <c r="BI226" s="188"/>
      <c r="BJ226" s="112" t="s">
        <v>129</v>
      </c>
      <c r="BK226" s="185">
        <f t="shared" ref="BK226:BK237" si="191">AVERAGE(AA226:AE226)</f>
        <v>0.42732683416568318</v>
      </c>
      <c r="BL226" s="185">
        <f t="shared" ref="BL226:BL237" si="192">AF226-BK226</f>
        <v>-3.8840270324623227E-3</v>
      </c>
      <c r="BM226" s="188">
        <f t="shared" ref="BM226:BM237" si="193">AF226-AE226</f>
        <v>5.6407826356922874E-3</v>
      </c>
      <c r="BN226" s="188">
        <f t="shared" ref="BN226:BN237" si="194">AF226-AVERAGE(AA226:AE226)</f>
        <v>-3.8840270324623227E-3</v>
      </c>
    </row>
    <row r="227" spans="1:66">
      <c r="A227" s="112" t="s">
        <v>104</v>
      </c>
      <c r="B227" s="185">
        <f t="shared" si="190"/>
        <v>0.41329721717152862</v>
      </c>
      <c r="C227" s="185">
        <f t="shared" si="190"/>
        <v>0.42256772324233749</v>
      </c>
      <c r="D227" s="185">
        <f t="shared" si="190"/>
        <v>0.41837160372909643</v>
      </c>
      <c r="E227" s="185">
        <f t="shared" si="190"/>
        <v>0.41048797605698567</v>
      </c>
      <c r="F227" s="185">
        <f t="shared" si="190"/>
        <v>0.41758342922899888</v>
      </c>
      <c r="G227" s="185">
        <f t="shared" si="190"/>
        <v>0.41487782160016973</v>
      </c>
      <c r="H227" s="185">
        <f t="shared" si="190"/>
        <v>0.41434528648984836</v>
      </c>
      <c r="I227" s="185">
        <f t="shared" si="190"/>
        <v>0.41953702507327489</v>
      </c>
      <c r="J227" s="185">
        <f t="shared" si="190"/>
        <v>0.41815970435514804</v>
      </c>
      <c r="K227" s="185">
        <f t="shared" si="190"/>
        <v>0.41663467823091849</v>
      </c>
      <c r="L227" s="185">
        <f t="shared" si="190"/>
        <v>0.4090383009828758</v>
      </c>
      <c r="M227" s="185">
        <f t="shared" si="190"/>
        <v>0.41482995082080765</v>
      </c>
      <c r="N227" s="185">
        <f t="shared" si="190"/>
        <v>0.42297131174922165</v>
      </c>
      <c r="O227" s="185">
        <f t="shared" si="190"/>
        <v>0.43387341024094156</v>
      </c>
      <c r="P227" s="185">
        <f t="shared" si="190"/>
        <v>0.41242111326894065</v>
      </c>
      <c r="Q227" s="185">
        <f t="shared" si="190"/>
        <v>0.42650573824902005</v>
      </c>
      <c r="R227" s="185">
        <f t="shared" si="190"/>
        <v>0.43771229852849441</v>
      </c>
      <c r="S227" s="185">
        <f t="shared" si="190"/>
        <v>0.43413238820426686</v>
      </c>
      <c r="T227" s="185">
        <f t="shared" si="190"/>
        <v>0.44563690528701627</v>
      </c>
      <c r="U227" s="185">
        <f t="shared" si="190"/>
        <v>0.42889767726842309</v>
      </c>
      <c r="V227" s="185">
        <f t="shared" si="190"/>
        <v>0.4316499833401381</v>
      </c>
      <c r="W227" s="185">
        <f t="shared" si="190"/>
        <v>0.43318014989359405</v>
      </c>
      <c r="X227" s="185">
        <f t="shared" si="190"/>
        <v>0.43200316794264348</v>
      </c>
      <c r="Y227" s="185">
        <f t="shared" si="190"/>
        <v>0.432183657899325</v>
      </c>
      <c r="Z227" s="185">
        <f t="shared" si="190"/>
        <v>0.44248781283079869</v>
      </c>
      <c r="AA227" s="185">
        <f t="shared" si="190"/>
        <v>0.43070655973156075</v>
      </c>
      <c r="AB227" s="185">
        <f t="shared" si="190"/>
        <v>0.43390974282019401</v>
      </c>
      <c r="AC227" s="185">
        <f t="shared" si="190"/>
        <v>0.43059416149335167</v>
      </c>
      <c r="AD227" s="185">
        <f t="shared" si="190"/>
        <v>0.41115386239666168</v>
      </c>
      <c r="AE227" s="185">
        <f t="shared" si="190"/>
        <v>0.41443821576336987</v>
      </c>
      <c r="AF227" s="185">
        <f t="shared" si="190"/>
        <v>0.4224898807031372</v>
      </c>
      <c r="AG227" s="185">
        <f t="shared" si="190"/>
        <v>0.41694131661282618</v>
      </c>
      <c r="AH227" s="187">
        <f t="shared" si="190"/>
        <v>0.4098252865592541</v>
      </c>
      <c r="AI227" s="187">
        <f t="shared" si="190"/>
        <v>0.40183979495999816</v>
      </c>
      <c r="AJ227" s="187">
        <f t="shared" si="190"/>
        <v>0.39996139180702023</v>
      </c>
      <c r="AK227" s="187">
        <f t="shared" si="190"/>
        <v>0.40787681711910717</v>
      </c>
      <c r="AL227" s="187">
        <f t="shared" si="190"/>
        <v>0.40767722095470155</v>
      </c>
      <c r="AM227" s="187">
        <f t="shared" si="190"/>
        <v>0.40440953979709721</v>
      </c>
      <c r="AN227" s="187">
        <f t="shared" si="190"/>
        <v>0.40568909353753546</v>
      </c>
      <c r="AO227" s="187">
        <f t="shared" si="190"/>
        <v>0.40465807007289711</v>
      </c>
      <c r="AP227" s="187">
        <f t="shared" si="190"/>
        <v>0.40514558611290891</v>
      </c>
      <c r="AQ227" s="187">
        <f t="shared" si="190"/>
        <v>0.40666710030225212</v>
      </c>
      <c r="AR227" s="187">
        <f t="shared" si="190"/>
        <v>0.4057252562423343</v>
      </c>
      <c r="AS227" s="187">
        <f t="shared" si="190"/>
        <v>0.40690917503476792</v>
      </c>
      <c r="AT227" s="187">
        <f t="shared" si="190"/>
        <v>0.4076725437704295</v>
      </c>
      <c r="AU227" s="187">
        <f t="shared" si="190"/>
        <v>0.40835270175187427</v>
      </c>
      <c r="AV227" s="187">
        <f t="shared" si="190"/>
        <v>0.40933160000298269</v>
      </c>
      <c r="AW227" s="187">
        <f t="shared" si="190"/>
        <v>0.41023309451545759</v>
      </c>
      <c r="AX227" s="187">
        <f t="shared" si="190"/>
        <v>0.41129753360928767</v>
      </c>
      <c r="AY227" s="187">
        <f t="shared" si="190"/>
        <v>0.41348401928361628</v>
      </c>
      <c r="AZ227" s="187">
        <f t="shared" si="190"/>
        <v>0.41509672228072397</v>
      </c>
      <c r="BA227" s="187">
        <f t="shared" si="190"/>
        <v>0.41704073343822112</v>
      </c>
      <c r="BB227" s="187">
        <f t="shared" si="190"/>
        <v>0.41894883557264545</v>
      </c>
      <c r="BC227" s="187">
        <f t="shared" si="190"/>
        <v>0.4195422629522822</v>
      </c>
      <c r="BD227" s="187">
        <f t="shared" si="190"/>
        <v>0.41979618651633593</v>
      </c>
      <c r="BE227" s="187">
        <f t="shared" si="190"/>
        <v>0.42062338527090487</v>
      </c>
      <c r="BF227" s="187">
        <f t="shared" si="190"/>
        <v>0.42182672326644743</v>
      </c>
      <c r="BG227" s="187">
        <f t="shared" si="190"/>
        <v>0.42332719898866544</v>
      </c>
      <c r="BH227" s="187"/>
      <c r="BJ227" s="112" t="s">
        <v>130</v>
      </c>
      <c r="BK227" s="185">
        <f t="shared" si="191"/>
        <v>0.42416050844102759</v>
      </c>
      <c r="BL227" s="185">
        <f t="shared" si="192"/>
        <v>-1.6706277378903955E-3</v>
      </c>
      <c r="BM227" s="188">
        <f t="shared" si="193"/>
        <v>8.0516649397673334E-3</v>
      </c>
      <c r="BN227" s="188">
        <f t="shared" si="194"/>
        <v>-1.6706277378903955E-3</v>
      </c>
    </row>
    <row r="228" spans="1:66">
      <c r="A228" s="112" t="s">
        <v>105</v>
      </c>
      <c r="B228" s="185">
        <f t="shared" si="190"/>
        <v>0.41783188555559148</v>
      </c>
      <c r="C228" s="185">
        <f t="shared" si="190"/>
        <v>0.42669879682800105</v>
      </c>
      <c r="D228" s="185">
        <f t="shared" si="190"/>
        <v>0.41470944203750154</v>
      </c>
      <c r="E228" s="185">
        <f t="shared" si="190"/>
        <v>0.42027529531636104</v>
      </c>
      <c r="F228" s="185">
        <f t="shared" si="190"/>
        <v>0.42853689977441184</v>
      </c>
      <c r="G228" s="185">
        <f t="shared" si="190"/>
        <v>0.41740502361349097</v>
      </c>
      <c r="H228" s="185">
        <f t="shared" si="190"/>
        <v>0.41555047104133924</v>
      </c>
      <c r="I228" s="185">
        <f t="shared" si="190"/>
        <v>0.42190825132058318</v>
      </c>
      <c r="J228" s="185">
        <f t="shared" si="190"/>
        <v>0.41863078527992398</v>
      </c>
      <c r="K228" s="185">
        <f t="shared" si="190"/>
        <v>0.40548598688133575</v>
      </c>
      <c r="L228" s="185">
        <f t="shared" si="190"/>
        <v>0.40029772403380792</v>
      </c>
      <c r="M228" s="185">
        <f t="shared" si="190"/>
        <v>0.40969972034024665</v>
      </c>
      <c r="N228" s="185">
        <f t="shared" si="190"/>
        <v>0.42956497654136255</v>
      </c>
      <c r="O228" s="185">
        <f t="shared" si="190"/>
        <v>0.43227746419052426</v>
      </c>
      <c r="P228" s="185">
        <f t="shared" si="190"/>
        <v>0.4123606917451344</v>
      </c>
      <c r="Q228" s="185">
        <f t="shared" si="190"/>
        <v>0.43064760861807361</v>
      </c>
      <c r="R228" s="185">
        <f t="shared" si="190"/>
        <v>0.43864720875926444</v>
      </c>
      <c r="S228" s="185">
        <f t="shared" si="190"/>
        <v>0.43458882827517858</v>
      </c>
      <c r="T228" s="185">
        <f t="shared" si="190"/>
        <v>0.44626647922576063</v>
      </c>
      <c r="U228" s="185">
        <f t="shared" si="190"/>
        <v>0.43456878300130092</v>
      </c>
      <c r="V228" s="185">
        <f t="shared" si="190"/>
        <v>0.4347474477924258</v>
      </c>
      <c r="W228" s="185">
        <f t="shared" si="190"/>
        <v>0.43133748992505161</v>
      </c>
      <c r="X228" s="185">
        <f t="shared" si="190"/>
        <v>0.43066921705713496</v>
      </c>
      <c r="Y228" s="185">
        <f t="shared" si="190"/>
        <v>0.4338690201106159</v>
      </c>
      <c r="Z228" s="185">
        <f t="shared" si="190"/>
        <v>0.44493855039735958</v>
      </c>
      <c r="AA228" s="185">
        <f t="shared" si="190"/>
        <v>0.42823522529362945</v>
      </c>
      <c r="AB228" s="185">
        <f t="shared" si="190"/>
        <v>0.4343201459538914</v>
      </c>
      <c r="AC228" s="185">
        <f t="shared" si="190"/>
        <v>0.43095473598898465</v>
      </c>
      <c r="AD228" s="185">
        <f t="shared" si="190"/>
        <v>0.41668405656089769</v>
      </c>
      <c r="AE228" s="185">
        <f t="shared" si="190"/>
        <v>0.41160581487454484</v>
      </c>
      <c r="AF228" s="185">
        <f t="shared" si="190"/>
        <v>0.42594254294745676</v>
      </c>
      <c r="AG228" s="185">
        <f t="shared" si="190"/>
        <v>0.41925879272507521</v>
      </c>
      <c r="AH228" s="187">
        <f t="shared" si="190"/>
        <v>0.43576956273314776</v>
      </c>
      <c r="AI228" s="187">
        <f t="shared" si="190"/>
        <v>0.43608110243813264</v>
      </c>
      <c r="AJ228" s="187">
        <f t="shared" si="190"/>
        <v>0.43659041806501236</v>
      </c>
      <c r="AK228" s="187">
        <f t="shared" si="190"/>
        <v>0.43561185443216771</v>
      </c>
      <c r="AL228" s="187">
        <f t="shared" si="190"/>
        <v>0.43720191593664637</v>
      </c>
      <c r="AM228" s="187">
        <f t="shared" si="190"/>
        <v>0.43622791809686129</v>
      </c>
      <c r="AN228" s="187">
        <f t="shared" si="190"/>
        <v>0.43656030616755581</v>
      </c>
      <c r="AO228" s="187">
        <f t="shared" si="190"/>
        <v>0.43662955934607511</v>
      </c>
      <c r="AP228" s="187">
        <f t="shared" si="190"/>
        <v>0.43644942322669383</v>
      </c>
      <c r="AQ228" s="187">
        <f t="shared" si="190"/>
        <v>0.43712741674825811</v>
      </c>
      <c r="AR228" s="187">
        <f t="shared" si="190"/>
        <v>0.43684866792901011</v>
      </c>
      <c r="AS228" s="187">
        <f t="shared" si="190"/>
        <v>0.43830840943248894</v>
      </c>
      <c r="AT228" s="187">
        <f t="shared" si="190"/>
        <v>0.43897182684231134</v>
      </c>
      <c r="AU228" s="187">
        <f t="shared" si="190"/>
        <v>0.43979049826960087</v>
      </c>
      <c r="AV228" s="187">
        <f t="shared" si="190"/>
        <v>0.44067514923506257</v>
      </c>
      <c r="AW228" s="187">
        <f t="shared" si="190"/>
        <v>0.44163139273540375</v>
      </c>
      <c r="AX228" s="187">
        <f t="shared" si="190"/>
        <v>0.44290150216943364</v>
      </c>
      <c r="AY228" s="187">
        <f t="shared" si="190"/>
        <v>0.44523953143939449</v>
      </c>
      <c r="AZ228" s="187">
        <f t="shared" si="190"/>
        <v>0.44695177269974351</v>
      </c>
      <c r="BA228" s="187">
        <f t="shared" si="190"/>
        <v>0.44904735669132723</v>
      </c>
      <c r="BB228" s="187">
        <f t="shared" si="190"/>
        <v>0.45108229680861578</v>
      </c>
      <c r="BC228" s="187">
        <f t="shared" si="190"/>
        <v>0.45173546204455117</v>
      </c>
      <c r="BD228" s="187">
        <f t="shared" si="190"/>
        <v>0.45202146606572169</v>
      </c>
      <c r="BE228" s="187">
        <f t="shared" si="190"/>
        <v>0.45290358944706155</v>
      </c>
      <c r="BF228" s="187">
        <f t="shared" si="190"/>
        <v>0.45419661254128846</v>
      </c>
      <c r="BG228" s="187">
        <f t="shared" si="190"/>
        <v>0.45581247345056475</v>
      </c>
      <c r="BH228" s="187"/>
      <c r="BJ228" s="112" t="s">
        <v>131</v>
      </c>
      <c r="BK228" s="185">
        <f>AVERAGE(AA228:AE228)</f>
        <v>0.42435999573438965</v>
      </c>
      <c r="BL228" s="185">
        <f>AF228-BK228</f>
        <v>1.5825472130671092E-3</v>
      </c>
      <c r="BM228" s="188">
        <f>AF228-AE228</f>
        <v>1.433672807291192E-2</v>
      </c>
      <c r="BN228" s="188">
        <f>AF228-AVERAGE(AA228:AE228)</f>
        <v>1.5825472130671092E-3</v>
      </c>
    </row>
    <row r="229" spans="1:66">
      <c r="A229" s="112" t="s">
        <v>106</v>
      </c>
      <c r="B229" s="185">
        <f t="shared" si="190"/>
        <v>0.4115629047927461</v>
      </c>
      <c r="C229" s="185">
        <f t="shared" si="190"/>
        <v>0.41965806201419686</v>
      </c>
      <c r="D229" s="185">
        <f t="shared" si="190"/>
        <v>0.41897154983305479</v>
      </c>
      <c r="E229" s="185">
        <f t="shared" si="190"/>
        <v>0.42326423576423572</v>
      </c>
      <c r="F229" s="185">
        <f t="shared" si="190"/>
        <v>0.42389036598697166</v>
      </c>
      <c r="G229" s="185">
        <f t="shared" si="190"/>
        <v>0.42026051010061621</v>
      </c>
      <c r="H229" s="185">
        <f t="shared" si="190"/>
        <v>0.41662606183065914</v>
      </c>
      <c r="I229" s="185">
        <f t="shared" si="190"/>
        <v>0.4197672138744809</v>
      </c>
      <c r="J229" s="185">
        <f t="shared" si="190"/>
        <v>0.45001155603200288</v>
      </c>
      <c r="K229" s="185">
        <f t="shared" si="190"/>
        <v>0.41817177575255454</v>
      </c>
      <c r="L229" s="185">
        <f t="shared" si="190"/>
        <v>0.41535981290628365</v>
      </c>
      <c r="M229" s="185">
        <f t="shared" si="190"/>
        <v>0.4089476134055518</v>
      </c>
      <c r="N229" s="185">
        <f t="shared" si="190"/>
        <v>0.43051839264362779</v>
      </c>
      <c r="O229" s="185">
        <f t="shared" si="190"/>
        <v>0.43790318698247649</v>
      </c>
      <c r="P229" s="185">
        <f t="shared" si="190"/>
        <v>0.41857944845523581</v>
      </c>
      <c r="Q229" s="185">
        <f t="shared" si="190"/>
        <v>0.4279144945610216</v>
      </c>
      <c r="R229" s="185">
        <f t="shared" si="190"/>
        <v>0.43890133420717359</v>
      </c>
      <c r="S229" s="185">
        <f t="shared" si="190"/>
        <v>0.43987383504256983</v>
      </c>
      <c r="T229" s="185">
        <f t="shared" si="190"/>
        <v>0.44534743785936082</v>
      </c>
      <c r="U229" s="185">
        <f t="shared" si="190"/>
        <v>0.42810624703026579</v>
      </c>
      <c r="V229" s="185">
        <f t="shared" si="190"/>
        <v>0.4310725981471254</v>
      </c>
      <c r="W229" s="185">
        <f t="shared" si="190"/>
        <v>0.43322141158702121</v>
      </c>
      <c r="X229" s="185">
        <f t="shared" si="190"/>
        <v>0.43220871920838061</v>
      </c>
      <c r="Y229" s="185">
        <f t="shared" ref="Y229:BG236" si="195">Y213/Y86</f>
        <v>0.43918878293389774</v>
      </c>
      <c r="Z229" s="185">
        <f t="shared" si="195"/>
        <v>0.44820592785821328</v>
      </c>
      <c r="AA229" s="185">
        <f t="shared" si="195"/>
        <v>0.43486032173197037</v>
      </c>
      <c r="AB229" s="185">
        <f t="shared" si="195"/>
        <v>0.43944776728479279</v>
      </c>
      <c r="AC229" s="185">
        <f t="shared" si="195"/>
        <v>0.43981883244875786</v>
      </c>
      <c r="AD229" s="185">
        <f t="shared" si="195"/>
        <v>0.41712312827091397</v>
      </c>
      <c r="AE229" s="185">
        <f t="shared" si="195"/>
        <v>0.41828191833697342</v>
      </c>
      <c r="AF229" s="185">
        <f t="shared" si="195"/>
        <v>0.42635656449366161</v>
      </c>
      <c r="AG229" s="185">
        <f t="shared" si="195"/>
        <v>0.42027083351808664</v>
      </c>
      <c r="AH229" s="187">
        <f t="shared" si="195"/>
        <v>0.43576956273314776</v>
      </c>
      <c r="AI229" s="187">
        <f t="shared" si="195"/>
        <v>0.43608110243813264</v>
      </c>
      <c r="AJ229" s="187">
        <f t="shared" si="195"/>
        <v>0.43659041806501236</v>
      </c>
      <c r="AK229" s="187">
        <f t="shared" si="195"/>
        <v>0.43561185443216771</v>
      </c>
      <c r="AL229" s="187">
        <f t="shared" si="195"/>
        <v>0.43720191593664637</v>
      </c>
      <c r="AM229" s="187">
        <f t="shared" si="195"/>
        <v>0.43622791809686129</v>
      </c>
      <c r="AN229" s="187">
        <f t="shared" si="195"/>
        <v>0.43656030616755581</v>
      </c>
      <c r="AO229" s="187">
        <f t="shared" si="195"/>
        <v>0.43662955934607511</v>
      </c>
      <c r="AP229" s="187">
        <f t="shared" si="195"/>
        <v>0.43644942322669383</v>
      </c>
      <c r="AQ229" s="187">
        <f t="shared" si="195"/>
        <v>0.43712741674825817</v>
      </c>
      <c r="AR229" s="187">
        <f t="shared" si="195"/>
        <v>0.43684866792901017</v>
      </c>
      <c r="AS229" s="187">
        <f t="shared" si="195"/>
        <v>0.43830840943248889</v>
      </c>
      <c r="AT229" s="187">
        <f t="shared" si="195"/>
        <v>0.4389718268423114</v>
      </c>
      <c r="AU229" s="187">
        <f t="shared" si="195"/>
        <v>0.43979049826960093</v>
      </c>
      <c r="AV229" s="187">
        <f t="shared" si="195"/>
        <v>0.44067514923506262</v>
      </c>
      <c r="AW229" s="187">
        <f t="shared" si="195"/>
        <v>0.44163139273540369</v>
      </c>
      <c r="AX229" s="187">
        <f t="shared" si="195"/>
        <v>0.44290150216943358</v>
      </c>
      <c r="AY229" s="187">
        <f t="shared" si="195"/>
        <v>0.44523953143939454</v>
      </c>
      <c r="AZ229" s="187">
        <f t="shared" si="195"/>
        <v>0.44695177269974351</v>
      </c>
      <c r="BA229" s="187">
        <f t="shared" si="195"/>
        <v>0.44904735669132723</v>
      </c>
      <c r="BB229" s="187">
        <f t="shared" si="195"/>
        <v>0.45108229680861572</v>
      </c>
      <c r="BC229" s="187">
        <f t="shared" si="195"/>
        <v>0.45173546204455117</v>
      </c>
      <c r="BD229" s="187">
        <f t="shared" si="195"/>
        <v>0.45202146606572169</v>
      </c>
      <c r="BE229" s="187">
        <f t="shared" si="195"/>
        <v>0.45290358944706155</v>
      </c>
      <c r="BF229" s="187">
        <f t="shared" si="195"/>
        <v>0.45419661254128851</v>
      </c>
      <c r="BG229" s="187">
        <f t="shared" si="195"/>
        <v>0.45581247345056475</v>
      </c>
      <c r="BH229" s="187"/>
      <c r="BJ229" s="112" t="s">
        <v>132</v>
      </c>
      <c r="BK229" s="185">
        <f t="shared" si="191"/>
        <v>0.42990639361468175</v>
      </c>
      <c r="BL229" s="185">
        <f t="shared" si="192"/>
        <v>-3.5498291210201427E-3</v>
      </c>
      <c r="BM229" s="188">
        <f t="shared" si="193"/>
        <v>8.0746461566881811E-3</v>
      </c>
      <c r="BN229" s="188">
        <f t="shared" si="194"/>
        <v>-3.5498291210201427E-3</v>
      </c>
    </row>
    <row r="230" spans="1:66">
      <c r="A230" s="112" t="s">
        <v>107</v>
      </c>
      <c r="B230" s="185">
        <f t="shared" ref="B230:X236" si="196">B214/B87</f>
        <v>0.41671844258051155</v>
      </c>
      <c r="C230" s="185">
        <f t="shared" si="196"/>
        <v>0.42592358170436401</v>
      </c>
      <c r="D230" s="185">
        <f t="shared" si="196"/>
        <v>0.4181253022573751</v>
      </c>
      <c r="E230" s="185">
        <f t="shared" si="196"/>
        <v>0.41797576243229034</v>
      </c>
      <c r="F230" s="185">
        <f t="shared" si="196"/>
        <v>0.42215971796974189</v>
      </c>
      <c r="G230" s="185">
        <f t="shared" si="196"/>
        <v>0.41914395791918091</v>
      </c>
      <c r="H230" s="185">
        <f t="shared" si="196"/>
        <v>0.41260219852578051</v>
      </c>
      <c r="I230" s="185">
        <f t="shared" si="196"/>
        <v>0.42261178756744466</v>
      </c>
      <c r="J230" s="185">
        <f t="shared" si="196"/>
        <v>0.42262220200438022</v>
      </c>
      <c r="K230" s="185">
        <f t="shared" si="196"/>
        <v>0.41528284796750203</v>
      </c>
      <c r="L230" s="185">
        <f t="shared" si="196"/>
        <v>0.41067764542862473</v>
      </c>
      <c r="M230" s="185">
        <f t="shared" si="196"/>
        <v>0.42238400389357561</v>
      </c>
      <c r="N230" s="185">
        <f t="shared" si="196"/>
        <v>0.42866426439642963</v>
      </c>
      <c r="O230" s="185">
        <f t="shared" si="196"/>
        <v>0.43617035303424861</v>
      </c>
      <c r="P230" s="185">
        <f t="shared" si="196"/>
        <v>0.41537302142841015</v>
      </c>
      <c r="Q230" s="185">
        <f t="shared" si="196"/>
        <v>0.43221209932781512</v>
      </c>
      <c r="R230" s="185">
        <f t="shared" si="196"/>
        <v>0.43677737683187273</v>
      </c>
      <c r="S230" s="185">
        <f t="shared" si="196"/>
        <v>0.43614531293025449</v>
      </c>
      <c r="T230" s="185">
        <f t="shared" si="196"/>
        <v>0.44747427627228586</v>
      </c>
      <c r="U230" s="185">
        <f t="shared" si="196"/>
        <v>0.43412946766874388</v>
      </c>
      <c r="V230" s="185">
        <f t="shared" si="196"/>
        <v>0.43581584632647252</v>
      </c>
      <c r="W230" s="185">
        <f t="shared" si="196"/>
        <v>0.43093181284917492</v>
      </c>
      <c r="X230" s="185">
        <f t="shared" si="196"/>
        <v>0.43883285587059812</v>
      </c>
      <c r="Y230" s="185">
        <f t="shared" si="195"/>
        <v>0.43381477079009434</v>
      </c>
      <c r="Z230" s="185">
        <f t="shared" si="195"/>
        <v>0.44720209305354042</v>
      </c>
      <c r="AA230" s="185">
        <f t="shared" si="195"/>
        <v>0.43361216913360012</v>
      </c>
      <c r="AB230" s="185">
        <f t="shared" si="195"/>
        <v>0.43911682185036377</v>
      </c>
      <c r="AC230" s="185">
        <f t="shared" si="195"/>
        <v>0.43068506137820528</v>
      </c>
      <c r="AD230" s="185">
        <f t="shared" si="195"/>
        <v>0.41706818244631361</v>
      </c>
      <c r="AE230" s="185">
        <f t="shared" si="195"/>
        <v>0.41588570971593081</v>
      </c>
      <c r="AF230" s="185">
        <f t="shared" si="195"/>
        <v>0.4254857766393727</v>
      </c>
      <c r="AG230" s="185">
        <f t="shared" si="195"/>
        <v>0.41938503679250139</v>
      </c>
      <c r="AH230" s="187">
        <f t="shared" si="195"/>
        <v>0.43576956273314776</v>
      </c>
      <c r="AI230" s="187">
        <f t="shared" si="195"/>
        <v>0.43608110243813264</v>
      </c>
      <c r="AJ230" s="187">
        <f t="shared" si="195"/>
        <v>0.43659041806501236</v>
      </c>
      <c r="AK230" s="187">
        <f t="shared" si="195"/>
        <v>0.43561185443216771</v>
      </c>
      <c r="AL230" s="187">
        <f t="shared" si="195"/>
        <v>0.43720191593664637</v>
      </c>
      <c r="AM230" s="187">
        <f t="shared" si="195"/>
        <v>0.43622791809686129</v>
      </c>
      <c r="AN230" s="187">
        <f t="shared" si="195"/>
        <v>0.43656030616755581</v>
      </c>
      <c r="AO230" s="187">
        <f t="shared" si="195"/>
        <v>0.43662955934607511</v>
      </c>
      <c r="AP230" s="187">
        <f t="shared" si="195"/>
        <v>0.43644942322669383</v>
      </c>
      <c r="AQ230" s="187">
        <f t="shared" si="195"/>
        <v>0.43712741674825811</v>
      </c>
      <c r="AR230" s="187">
        <f t="shared" si="195"/>
        <v>0.43684866792901017</v>
      </c>
      <c r="AS230" s="187">
        <f t="shared" si="195"/>
        <v>0.43830840943248894</v>
      </c>
      <c r="AT230" s="187">
        <f t="shared" si="195"/>
        <v>0.4389718268423114</v>
      </c>
      <c r="AU230" s="187">
        <f t="shared" si="195"/>
        <v>0.43979049826960098</v>
      </c>
      <c r="AV230" s="187">
        <f t="shared" si="195"/>
        <v>0.44067514923506262</v>
      </c>
      <c r="AW230" s="187">
        <f t="shared" si="195"/>
        <v>0.44163139273540369</v>
      </c>
      <c r="AX230" s="187">
        <f t="shared" si="195"/>
        <v>0.44290150216943369</v>
      </c>
      <c r="AY230" s="187">
        <f t="shared" si="195"/>
        <v>0.44523953143939454</v>
      </c>
      <c r="AZ230" s="187">
        <f t="shared" si="195"/>
        <v>0.44695177269974351</v>
      </c>
      <c r="BA230" s="187">
        <f t="shared" si="195"/>
        <v>0.44904735669132723</v>
      </c>
      <c r="BB230" s="187">
        <f t="shared" si="195"/>
        <v>0.45108229680861578</v>
      </c>
      <c r="BC230" s="187">
        <f t="shared" si="195"/>
        <v>0.45173546204455117</v>
      </c>
      <c r="BD230" s="187">
        <f t="shared" si="195"/>
        <v>0.45202146606572169</v>
      </c>
      <c r="BE230" s="187">
        <f t="shared" si="195"/>
        <v>0.45290358944706149</v>
      </c>
      <c r="BF230" s="187">
        <f t="shared" si="195"/>
        <v>0.45419661254128851</v>
      </c>
      <c r="BG230" s="187">
        <f t="shared" si="195"/>
        <v>0.45581247345056475</v>
      </c>
      <c r="BH230" s="187"/>
      <c r="BJ230" s="112" t="s">
        <v>133</v>
      </c>
      <c r="BK230" s="185">
        <f t="shared" si="191"/>
        <v>0.42727358890488276</v>
      </c>
      <c r="BL230" s="185">
        <f t="shared" si="192"/>
        <v>-1.7878122655100581E-3</v>
      </c>
      <c r="BM230" s="188">
        <f t="shared" si="193"/>
        <v>9.6000669234418967E-3</v>
      </c>
      <c r="BN230" s="188">
        <f t="shared" si="194"/>
        <v>-1.7878122655100581E-3</v>
      </c>
    </row>
    <row r="231" spans="1:66">
      <c r="A231" s="112" t="s">
        <v>108</v>
      </c>
      <c r="B231" s="185">
        <f t="shared" si="196"/>
        <v>0.41581243380069294</v>
      </c>
      <c r="C231" s="185">
        <f t="shared" si="196"/>
        <v>0.42255955648508992</v>
      </c>
      <c r="D231" s="185">
        <f t="shared" si="196"/>
        <v>0.42335697236559788</v>
      </c>
      <c r="E231" s="185">
        <f t="shared" si="196"/>
        <v>0.41729404586314084</v>
      </c>
      <c r="F231" s="185">
        <f t="shared" si="196"/>
        <v>0.42285720383597508</v>
      </c>
      <c r="G231" s="185">
        <f t="shared" si="196"/>
        <v>0.41990164058143581</v>
      </c>
      <c r="H231" s="185">
        <f t="shared" si="196"/>
        <v>0.42002207714928813</v>
      </c>
      <c r="I231" s="185">
        <f t="shared" si="196"/>
        <v>0.41680357682907893</v>
      </c>
      <c r="J231" s="185">
        <f t="shared" si="196"/>
        <v>0.42317691193892321</v>
      </c>
      <c r="K231" s="185">
        <f t="shared" si="196"/>
        <v>0.41217444624934113</v>
      </c>
      <c r="L231" s="185">
        <f t="shared" si="196"/>
        <v>0.41587163757901952</v>
      </c>
      <c r="M231" s="185">
        <f t="shared" si="196"/>
        <v>0.40982360527688272</v>
      </c>
      <c r="N231" s="185">
        <f t="shared" si="196"/>
        <v>0.42909120482012908</v>
      </c>
      <c r="O231" s="185">
        <f t="shared" si="196"/>
        <v>0.4357066167436055</v>
      </c>
      <c r="P231" s="185">
        <f t="shared" si="196"/>
        <v>0.42032673956934324</v>
      </c>
      <c r="Q231" s="185">
        <f t="shared" si="196"/>
        <v>0.43118435925380949</v>
      </c>
      <c r="R231" s="185">
        <f t="shared" si="196"/>
        <v>0.44059294809768934</v>
      </c>
      <c r="S231" s="185">
        <f t="shared" si="196"/>
        <v>0.43573103939608593</v>
      </c>
      <c r="T231" s="185">
        <f t="shared" si="196"/>
        <v>0.44771922234540196</v>
      </c>
      <c r="U231" s="185">
        <f t="shared" si="196"/>
        <v>0.43675106172596295</v>
      </c>
      <c r="V231" s="185">
        <f t="shared" si="196"/>
        <v>0.43596715043405165</v>
      </c>
      <c r="W231" s="185">
        <f t="shared" si="196"/>
        <v>0.43340570997900479</v>
      </c>
      <c r="X231" s="185">
        <f t="shared" si="196"/>
        <v>0.43485716699283372</v>
      </c>
      <c r="Y231" s="185">
        <f t="shared" si="195"/>
        <v>0.43853204910895299</v>
      </c>
      <c r="Z231" s="185">
        <f t="shared" si="195"/>
        <v>0.44678405311682623</v>
      </c>
      <c r="AA231" s="185">
        <f t="shared" si="195"/>
        <v>0.43646050672985848</v>
      </c>
      <c r="AB231" s="185">
        <f t="shared" si="195"/>
        <v>0.43348965646238824</v>
      </c>
      <c r="AC231" s="185">
        <f t="shared" si="195"/>
        <v>0.43440367777808436</v>
      </c>
      <c r="AD231" s="185">
        <f t="shared" si="195"/>
        <v>0.41759635573540937</v>
      </c>
      <c r="AE231" s="185">
        <f t="shared" si="195"/>
        <v>0.41485909500111451</v>
      </c>
      <c r="AF231" s="185">
        <f t="shared" si="195"/>
        <v>0.42550373695407612</v>
      </c>
      <c r="AG231" s="185">
        <f t="shared" si="195"/>
        <v>0.42309400527979518</v>
      </c>
      <c r="AH231" s="187">
        <f t="shared" si="195"/>
        <v>0.43576956273314776</v>
      </c>
      <c r="AI231" s="187">
        <f t="shared" si="195"/>
        <v>0.43608110243813264</v>
      </c>
      <c r="AJ231" s="187">
        <f t="shared" si="195"/>
        <v>0.43659041806501236</v>
      </c>
      <c r="AK231" s="187">
        <f t="shared" si="195"/>
        <v>0.43561185443216771</v>
      </c>
      <c r="AL231" s="187">
        <f t="shared" si="195"/>
        <v>0.43720191593664637</v>
      </c>
      <c r="AM231" s="187">
        <f t="shared" si="195"/>
        <v>0.43622791809686129</v>
      </c>
      <c r="AN231" s="187">
        <f t="shared" si="195"/>
        <v>0.43656030616755581</v>
      </c>
      <c r="AO231" s="187">
        <f t="shared" si="195"/>
        <v>0.43662955934607511</v>
      </c>
      <c r="AP231" s="187">
        <f t="shared" si="195"/>
        <v>0.43644942322669383</v>
      </c>
      <c r="AQ231" s="187">
        <f t="shared" si="195"/>
        <v>0.43712741674825811</v>
      </c>
      <c r="AR231" s="187">
        <f t="shared" si="195"/>
        <v>0.43684866792901017</v>
      </c>
      <c r="AS231" s="187">
        <f t="shared" si="195"/>
        <v>0.43830840943248894</v>
      </c>
      <c r="AT231" s="187">
        <f t="shared" si="195"/>
        <v>0.4389718268423114</v>
      </c>
      <c r="AU231" s="187">
        <f t="shared" si="195"/>
        <v>0.43979049826960093</v>
      </c>
      <c r="AV231" s="187">
        <f t="shared" si="195"/>
        <v>0.44067514923506262</v>
      </c>
      <c r="AW231" s="187">
        <f t="shared" si="195"/>
        <v>0.44163139273540369</v>
      </c>
      <c r="AX231" s="187">
        <f t="shared" si="195"/>
        <v>0.44290150216943364</v>
      </c>
      <c r="AY231" s="187">
        <f t="shared" si="195"/>
        <v>0.44523953143939454</v>
      </c>
      <c r="AZ231" s="187">
        <f t="shared" si="195"/>
        <v>0.44695177269974351</v>
      </c>
      <c r="BA231" s="187">
        <f t="shared" si="195"/>
        <v>0.44904735669132717</v>
      </c>
      <c r="BB231" s="187">
        <f t="shared" si="195"/>
        <v>0.45108229680861578</v>
      </c>
      <c r="BC231" s="187">
        <f t="shared" si="195"/>
        <v>0.45173546204455112</v>
      </c>
      <c r="BD231" s="187">
        <f t="shared" si="195"/>
        <v>0.45202146606572169</v>
      </c>
      <c r="BE231" s="187">
        <f t="shared" si="195"/>
        <v>0.45290358944706155</v>
      </c>
      <c r="BF231" s="187">
        <f t="shared" si="195"/>
        <v>0.45419661254128846</v>
      </c>
      <c r="BG231" s="187">
        <f t="shared" si="195"/>
        <v>0.45581247345056469</v>
      </c>
      <c r="BH231" s="187"/>
      <c r="BJ231" s="112" t="s">
        <v>134</v>
      </c>
      <c r="BK231" s="185">
        <f t="shared" si="191"/>
        <v>0.42736185834137103</v>
      </c>
      <c r="BL231" s="185">
        <f t="shared" si="192"/>
        <v>-1.8581213872949087E-3</v>
      </c>
      <c r="BM231" s="189">
        <f t="shared" si="193"/>
        <v>1.0644641952961609E-2</v>
      </c>
      <c r="BN231" s="189">
        <f t="shared" si="194"/>
        <v>-1.8581213872949087E-3</v>
      </c>
    </row>
    <row r="232" spans="1:66">
      <c r="A232" s="112" t="s">
        <v>109</v>
      </c>
      <c r="B232" s="185">
        <f t="shared" si="196"/>
        <v>0.41707899945256244</v>
      </c>
      <c r="C232" s="185">
        <f t="shared" si="196"/>
        <v>0.4236853637160386</v>
      </c>
      <c r="D232" s="185">
        <f t="shared" si="196"/>
        <v>0.41741209161677872</v>
      </c>
      <c r="E232" s="185">
        <f t="shared" si="196"/>
        <v>0.4205884865049539</v>
      </c>
      <c r="F232" s="185">
        <f t="shared" si="196"/>
        <v>0.42401938664661148</v>
      </c>
      <c r="G232" s="185">
        <f t="shared" si="196"/>
        <v>0.42349645458671564</v>
      </c>
      <c r="H232" s="185">
        <f t="shared" si="196"/>
        <v>0.41612502278715968</v>
      </c>
      <c r="I232" s="185">
        <f t="shared" si="196"/>
        <v>0.42234250380858496</v>
      </c>
      <c r="J232" s="185">
        <f t="shared" si="196"/>
        <v>0.41861499571458022</v>
      </c>
      <c r="K232" s="185">
        <f t="shared" si="196"/>
        <v>0.41797324529657731</v>
      </c>
      <c r="L232" s="185">
        <f t="shared" si="196"/>
        <v>0.40743803939775003</v>
      </c>
      <c r="M232" s="185">
        <f t="shared" si="196"/>
        <v>0.41307249929977846</v>
      </c>
      <c r="N232" s="185">
        <f t="shared" si="196"/>
        <v>0.43092188900932732</v>
      </c>
      <c r="O232" s="185">
        <f t="shared" si="196"/>
        <v>0.43014724021511586</v>
      </c>
      <c r="P232" s="185">
        <f t="shared" si="196"/>
        <v>0.42041717096421688</v>
      </c>
      <c r="Q232" s="185">
        <f t="shared" si="196"/>
        <v>0.43471509027662747</v>
      </c>
      <c r="R232" s="185">
        <f t="shared" si="196"/>
        <v>0.44456403820382462</v>
      </c>
      <c r="S232" s="185">
        <f t="shared" si="196"/>
        <v>0.44288797183205236</v>
      </c>
      <c r="T232" s="185">
        <f t="shared" si="196"/>
        <v>0.44926757176419146</v>
      </c>
      <c r="U232" s="185">
        <f t="shared" si="196"/>
        <v>0.4411594584157531</v>
      </c>
      <c r="V232" s="185">
        <f t="shared" si="196"/>
        <v>0.43518887001536843</v>
      </c>
      <c r="W232" s="185">
        <f t="shared" si="196"/>
        <v>0.43788988236137483</v>
      </c>
      <c r="X232" s="185">
        <f t="shared" si="196"/>
        <v>0.43797071046165231</v>
      </c>
      <c r="Y232" s="185">
        <f t="shared" si="195"/>
        <v>0.43657587075268556</v>
      </c>
      <c r="Z232" s="185">
        <f t="shared" si="195"/>
        <v>0.44977653549600832</v>
      </c>
      <c r="AA232" s="185">
        <f t="shared" si="195"/>
        <v>0.43364851827089845</v>
      </c>
      <c r="AB232" s="185">
        <f t="shared" si="195"/>
        <v>0.4390424604939504</v>
      </c>
      <c r="AC232" s="185">
        <f t="shared" si="195"/>
        <v>0.43514601984233031</v>
      </c>
      <c r="AD232" s="185">
        <f t="shared" si="195"/>
        <v>0.41689114030807739</v>
      </c>
      <c r="AE232" s="185">
        <f t="shared" si="195"/>
        <v>0.41694512343110746</v>
      </c>
      <c r="AF232" s="185">
        <f t="shared" si="195"/>
        <v>0.42743419444429998</v>
      </c>
      <c r="AG232" s="185">
        <f t="shared" si="195"/>
        <v>0.42561872152358349</v>
      </c>
      <c r="AH232" s="187">
        <f t="shared" si="195"/>
        <v>0.43576956273314776</v>
      </c>
      <c r="AI232" s="187">
        <f t="shared" si="195"/>
        <v>0.43608110243813264</v>
      </c>
      <c r="AJ232" s="187">
        <f t="shared" si="195"/>
        <v>0.43659041806501236</v>
      </c>
      <c r="AK232" s="187">
        <f t="shared" si="195"/>
        <v>0.43561185443216771</v>
      </c>
      <c r="AL232" s="187">
        <f t="shared" si="195"/>
        <v>0.43720191593664637</v>
      </c>
      <c r="AM232" s="187">
        <f t="shared" si="195"/>
        <v>0.43622791809686123</v>
      </c>
      <c r="AN232" s="187">
        <f t="shared" si="195"/>
        <v>0.43656030616755581</v>
      </c>
      <c r="AO232" s="187">
        <f t="shared" si="195"/>
        <v>0.43662955934607517</v>
      </c>
      <c r="AP232" s="187">
        <f t="shared" si="195"/>
        <v>0.43644942322669383</v>
      </c>
      <c r="AQ232" s="187">
        <f t="shared" si="195"/>
        <v>0.43712741674825811</v>
      </c>
      <c r="AR232" s="187">
        <f t="shared" si="195"/>
        <v>0.43684866792901023</v>
      </c>
      <c r="AS232" s="187">
        <f t="shared" si="195"/>
        <v>0.43830840943248889</v>
      </c>
      <c r="AT232" s="187">
        <f t="shared" si="195"/>
        <v>0.43897182684231134</v>
      </c>
      <c r="AU232" s="187">
        <f t="shared" si="195"/>
        <v>0.43979049826960087</v>
      </c>
      <c r="AV232" s="187">
        <f t="shared" si="195"/>
        <v>0.44067514923506262</v>
      </c>
      <c r="AW232" s="187">
        <f t="shared" si="195"/>
        <v>0.44163139273540369</v>
      </c>
      <c r="AX232" s="187">
        <f t="shared" si="195"/>
        <v>0.44290150216943364</v>
      </c>
      <c r="AY232" s="187">
        <f t="shared" si="195"/>
        <v>0.44523953143939454</v>
      </c>
      <c r="AZ232" s="187">
        <f t="shared" si="195"/>
        <v>0.44695177269974351</v>
      </c>
      <c r="BA232" s="187">
        <f t="shared" si="195"/>
        <v>0.44904735669132723</v>
      </c>
      <c r="BB232" s="187">
        <f t="shared" si="195"/>
        <v>0.45108229680861578</v>
      </c>
      <c r="BC232" s="187">
        <f t="shared" si="195"/>
        <v>0.45173546204455123</v>
      </c>
      <c r="BD232" s="187">
        <f t="shared" si="195"/>
        <v>0.45202146606572169</v>
      </c>
      <c r="BE232" s="187">
        <f t="shared" si="195"/>
        <v>0.45290358944706155</v>
      </c>
      <c r="BF232" s="187">
        <f t="shared" si="195"/>
        <v>0.45419661254128851</v>
      </c>
      <c r="BG232" s="187">
        <f t="shared" si="195"/>
        <v>0.45581247345056475</v>
      </c>
      <c r="BH232" s="187"/>
      <c r="BJ232" s="112" t="s">
        <v>135</v>
      </c>
      <c r="BK232" s="185">
        <f t="shared" si="191"/>
        <v>0.42833465246927283</v>
      </c>
      <c r="BL232" s="185">
        <f t="shared" si="192"/>
        <v>-9.0045802497284999E-4</v>
      </c>
      <c r="BM232" s="189">
        <f t="shared" si="193"/>
        <v>1.0489071013192519E-2</v>
      </c>
      <c r="BN232" s="189">
        <f t="shared" si="194"/>
        <v>-9.0045802497284999E-4</v>
      </c>
    </row>
    <row r="233" spans="1:66">
      <c r="A233" s="112" t="s">
        <v>110</v>
      </c>
      <c r="B233" s="185">
        <f t="shared" si="196"/>
        <v>0.41769613766093072</v>
      </c>
      <c r="C233" s="185">
        <f t="shared" si="196"/>
        <v>0.42487626405668177</v>
      </c>
      <c r="D233" s="185">
        <f t="shared" si="196"/>
        <v>0.42324043264632066</v>
      </c>
      <c r="E233" s="185">
        <f t="shared" si="196"/>
        <v>0.42077846697196714</v>
      </c>
      <c r="F233" s="185">
        <f t="shared" si="196"/>
        <v>0.42353471838856049</v>
      </c>
      <c r="G233" s="185">
        <f t="shared" si="196"/>
        <v>0.41954477912483162</v>
      </c>
      <c r="H233" s="185">
        <f t="shared" si="196"/>
        <v>0.41406238603486417</v>
      </c>
      <c r="I233" s="185">
        <f t="shared" si="196"/>
        <v>0.41377709466738188</v>
      </c>
      <c r="J233" s="185">
        <f t="shared" si="196"/>
        <v>0.41923964035579003</v>
      </c>
      <c r="K233" s="185">
        <f t="shared" si="196"/>
        <v>0.41333460774630687</v>
      </c>
      <c r="L233" s="185">
        <f t="shared" si="196"/>
        <v>0.41325954995171782</v>
      </c>
      <c r="M233" s="185">
        <f t="shared" si="196"/>
        <v>0.40661279353522423</v>
      </c>
      <c r="N233" s="185">
        <f t="shared" si="196"/>
        <v>0.42989893901280873</v>
      </c>
      <c r="O233" s="185">
        <f t="shared" si="196"/>
        <v>0.43579200125161127</v>
      </c>
      <c r="P233" s="185">
        <f t="shared" si="196"/>
        <v>0.42397215777262182</v>
      </c>
      <c r="Q233" s="185">
        <f t="shared" si="196"/>
        <v>0.43398054951033732</v>
      </c>
      <c r="R233" s="185">
        <f t="shared" si="196"/>
        <v>0.44240822132073487</v>
      </c>
      <c r="S233" s="185">
        <f t="shared" si="196"/>
        <v>0.43464726096624218</v>
      </c>
      <c r="T233" s="185">
        <f t="shared" si="196"/>
        <v>0.44812911736683958</v>
      </c>
      <c r="U233" s="185">
        <f t="shared" si="196"/>
        <v>0.43665143100425569</v>
      </c>
      <c r="V233" s="185">
        <f t="shared" si="196"/>
        <v>0.43518668425748269</v>
      </c>
      <c r="W233" s="185">
        <f t="shared" si="196"/>
        <v>0.43437795851442706</v>
      </c>
      <c r="X233" s="185">
        <f t="shared" si="196"/>
        <v>0.43361505685292595</v>
      </c>
      <c r="Y233" s="185">
        <f t="shared" si="195"/>
        <v>0.43955544140152608</v>
      </c>
      <c r="Z233" s="185">
        <f t="shared" si="195"/>
        <v>0.44685726314080942</v>
      </c>
      <c r="AA233" s="185">
        <f t="shared" si="195"/>
        <v>0.43654883830173868</v>
      </c>
      <c r="AB233" s="185">
        <f t="shared" si="195"/>
        <v>0.43784027374479428</v>
      </c>
      <c r="AC233" s="185">
        <f t="shared" si="195"/>
        <v>0.43352392863597411</v>
      </c>
      <c r="AD233" s="185">
        <f t="shared" si="195"/>
        <v>0.41571561572353921</v>
      </c>
      <c r="AE233" s="185">
        <f t="shared" si="195"/>
        <v>0.41928664653481312</v>
      </c>
      <c r="AF233" s="185">
        <f t="shared" si="195"/>
        <v>0.43113010226191706</v>
      </c>
      <c r="AG233" s="185">
        <f t="shared" si="195"/>
        <v>0.42451527990036386</v>
      </c>
      <c r="AH233" s="187">
        <f t="shared" si="195"/>
        <v>0.43576956273314776</v>
      </c>
      <c r="AI233" s="187">
        <f t="shared" si="195"/>
        <v>0.43608110243813264</v>
      </c>
      <c r="AJ233" s="187">
        <f t="shared" si="195"/>
        <v>0.43659041806501236</v>
      </c>
      <c r="AK233" s="187">
        <f t="shared" si="195"/>
        <v>0.43561185443216771</v>
      </c>
      <c r="AL233" s="187">
        <f t="shared" si="195"/>
        <v>0.43720191593664637</v>
      </c>
      <c r="AM233" s="187">
        <f t="shared" si="195"/>
        <v>0.43622791809686129</v>
      </c>
      <c r="AN233" s="187">
        <f t="shared" si="195"/>
        <v>0.43656030616755581</v>
      </c>
      <c r="AO233" s="187">
        <f t="shared" si="195"/>
        <v>0.43662955934607511</v>
      </c>
      <c r="AP233" s="187">
        <f t="shared" si="195"/>
        <v>0.43644942322669383</v>
      </c>
      <c r="AQ233" s="187">
        <f t="shared" si="195"/>
        <v>0.43712741674825811</v>
      </c>
      <c r="AR233" s="187">
        <f t="shared" si="195"/>
        <v>0.43684866792901017</v>
      </c>
      <c r="AS233" s="187">
        <f t="shared" si="195"/>
        <v>0.43830840943248889</v>
      </c>
      <c r="AT233" s="187">
        <f t="shared" si="195"/>
        <v>0.43897182684231134</v>
      </c>
      <c r="AU233" s="187">
        <f t="shared" si="195"/>
        <v>0.43979049826960087</v>
      </c>
      <c r="AV233" s="187">
        <f t="shared" si="195"/>
        <v>0.44067514923506268</v>
      </c>
      <c r="AW233" s="187">
        <f t="shared" si="195"/>
        <v>0.44163139273540364</v>
      </c>
      <c r="AX233" s="187">
        <f t="shared" si="195"/>
        <v>0.44290150216943358</v>
      </c>
      <c r="AY233" s="187">
        <f t="shared" si="195"/>
        <v>0.44523953143939454</v>
      </c>
      <c r="AZ233" s="187">
        <f t="shared" si="195"/>
        <v>0.44695177269974351</v>
      </c>
      <c r="BA233" s="187">
        <f t="shared" si="195"/>
        <v>0.44904735669132723</v>
      </c>
      <c r="BB233" s="187">
        <f t="shared" si="195"/>
        <v>0.45108229680861583</v>
      </c>
      <c r="BC233" s="187">
        <f t="shared" si="195"/>
        <v>0.45173546204455123</v>
      </c>
      <c r="BD233" s="187">
        <f t="shared" si="195"/>
        <v>0.45202146606572169</v>
      </c>
      <c r="BE233" s="187">
        <f t="shared" si="195"/>
        <v>0.45290358944706155</v>
      </c>
      <c r="BF233" s="187">
        <f t="shared" si="195"/>
        <v>0.45419661254128857</v>
      </c>
      <c r="BG233" s="187">
        <f t="shared" si="195"/>
        <v>0.45581247345056475</v>
      </c>
      <c r="BH233" s="187"/>
      <c r="BJ233" s="112" t="s">
        <v>136</v>
      </c>
      <c r="BK233" s="185">
        <f t="shared" si="191"/>
        <v>0.42858306058817197</v>
      </c>
      <c r="BL233" s="185">
        <f t="shared" si="192"/>
        <v>2.5470416737450874E-3</v>
      </c>
      <c r="BM233" s="189">
        <f t="shared" si="193"/>
        <v>1.1843455727103935E-2</v>
      </c>
      <c r="BN233" s="189">
        <f t="shared" si="194"/>
        <v>2.5470416737450874E-3</v>
      </c>
    </row>
    <row r="234" spans="1:66">
      <c r="A234" s="112" t="s">
        <v>111</v>
      </c>
      <c r="B234" s="185">
        <f t="shared" si="196"/>
        <v>0.41356679846149702</v>
      </c>
      <c r="C234" s="185">
        <f t="shared" si="196"/>
        <v>0.42514786487872169</v>
      </c>
      <c r="D234" s="185">
        <f t="shared" si="196"/>
        <v>0.43662639300772416</v>
      </c>
      <c r="E234" s="185">
        <f t="shared" si="196"/>
        <v>0.42197795740894634</v>
      </c>
      <c r="F234" s="185">
        <f t="shared" si="196"/>
        <v>0.4239599347410033</v>
      </c>
      <c r="G234" s="185">
        <f t="shared" si="196"/>
        <v>0.41870322744554433</v>
      </c>
      <c r="H234" s="185">
        <f t="shared" si="196"/>
        <v>0.41615199216690513</v>
      </c>
      <c r="I234" s="185">
        <f t="shared" si="196"/>
        <v>0.4141764866761003</v>
      </c>
      <c r="J234" s="185">
        <f t="shared" si="196"/>
        <v>0.42129977111027028</v>
      </c>
      <c r="K234" s="185">
        <f t="shared" si="196"/>
        <v>0.4184740906757346</v>
      </c>
      <c r="L234" s="185">
        <f t="shared" si="196"/>
        <v>0.41319444444444442</v>
      </c>
      <c r="M234" s="185">
        <f t="shared" si="196"/>
        <v>0.41677433344476467</v>
      </c>
      <c r="N234" s="185">
        <f t="shared" si="196"/>
        <v>0.43166702339334267</v>
      </c>
      <c r="O234" s="185">
        <f t="shared" si="196"/>
        <v>0.4366436913328503</v>
      </c>
      <c r="P234" s="185">
        <f t="shared" si="196"/>
        <v>0.41658443523452399</v>
      </c>
      <c r="Q234" s="185">
        <f t="shared" si="196"/>
        <v>0.43327160127544884</v>
      </c>
      <c r="R234" s="185">
        <f t="shared" si="196"/>
        <v>0.43716868194391761</v>
      </c>
      <c r="S234" s="185">
        <f t="shared" si="196"/>
        <v>0.45154362894319111</v>
      </c>
      <c r="T234" s="185">
        <f t="shared" si="196"/>
        <v>0.45244562103188246</v>
      </c>
      <c r="U234" s="185">
        <f t="shared" si="196"/>
        <v>0.43224891756897338</v>
      </c>
      <c r="V234" s="185">
        <f t="shared" si="196"/>
        <v>0.44295500852426295</v>
      </c>
      <c r="W234" s="185">
        <f t="shared" si="196"/>
        <v>0.43741009963847366</v>
      </c>
      <c r="X234" s="185">
        <f t="shared" si="196"/>
        <v>0.43316721450535461</v>
      </c>
      <c r="Y234" s="185">
        <f t="shared" si="195"/>
        <v>0.4418527280792548</v>
      </c>
      <c r="Z234" s="185">
        <f t="shared" si="195"/>
        <v>0.44922610086563791</v>
      </c>
      <c r="AA234" s="185">
        <f t="shared" si="195"/>
        <v>0.4348413076986275</v>
      </c>
      <c r="AB234" s="185">
        <f t="shared" si="195"/>
        <v>0.43962161757550805</v>
      </c>
      <c r="AC234" s="185">
        <f t="shared" si="195"/>
        <v>0.43577689728741242</v>
      </c>
      <c r="AD234" s="185">
        <f t="shared" si="195"/>
        <v>0.41828889114197843</v>
      </c>
      <c r="AE234" s="185">
        <f t="shared" si="195"/>
        <v>0.41979395850596535</v>
      </c>
      <c r="AF234" s="185">
        <f t="shared" si="195"/>
        <v>0.4275177308046656</v>
      </c>
      <c r="AG234" s="187">
        <f t="shared" si="195"/>
        <v>0.43224668209136796</v>
      </c>
      <c r="AH234" s="187">
        <f t="shared" si="195"/>
        <v>0.43576956273314776</v>
      </c>
      <c r="AI234" s="187">
        <f t="shared" si="195"/>
        <v>0.43608110243813264</v>
      </c>
      <c r="AJ234" s="187">
        <f t="shared" si="195"/>
        <v>0.43659041806501236</v>
      </c>
      <c r="AK234" s="187">
        <f t="shared" si="195"/>
        <v>0.43561185443216771</v>
      </c>
      <c r="AL234" s="187">
        <f t="shared" si="195"/>
        <v>0.43720191593664637</v>
      </c>
      <c r="AM234" s="187">
        <f t="shared" si="195"/>
        <v>0.43622791809686129</v>
      </c>
      <c r="AN234" s="187">
        <f t="shared" si="195"/>
        <v>0.43656030616755581</v>
      </c>
      <c r="AO234" s="187">
        <f t="shared" si="195"/>
        <v>0.43662955934607511</v>
      </c>
      <c r="AP234" s="187">
        <f t="shared" si="195"/>
        <v>0.43644942322669383</v>
      </c>
      <c r="AQ234" s="187">
        <f t="shared" si="195"/>
        <v>0.43712741674825811</v>
      </c>
      <c r="AR234" s="187">
        <f t="shared" si="195"/>
        <v>0.43684866792901017</v>
      </c>
      <c r="AS234" s="187">
        <f t="shared" si="195"/>
        <v>0.43830840943248889</v>
      </c>
      <c r="AT234" s="187">
        <f t="shared" si="195"/>
        <v>0.43897182684231145</v>
      </c>
      <c r="AU234" s="187">
        <f t="shared" si="195"/>
        <v>0.43979049826960093</v>
      </c>
      <c r="AV234" s="187">
        <f t="shared" si="195"/>
        <v>0.44067514923506262</v>
      </c>
      <c r="AW234" s="187">
        <f t="shared" si="195"/>
        <v>0.44163139273540369</v>
      </c>
      <c r="AX234" s="187">
        <f t="shared" si="195"/>
        <v>0.44290150216943364</v>
      </c>
      <c r="AY234" s="187">
        <f t="shared" si="195"/>
        <v>0.44523953143939454</v>
      </c>
      <c r="AZ234" s="187">
        <f t="shared" si="195"/>
        <v>0.44695177269974357</v>
      </c>
      <c r="BA234" s="187">
        <f t="shared" si="195"/>
        <v>0.44904735669132723</v>
      </c>
      <c r="BB234" s="187">
        <f t="shared" si="195"/>
        <v>0.45108229680861578</v>
      </c>
      <c r="BC234" s="187">
        <f t="shared" si="195"/>
        <v>0.45173546204455117</v>
      </c>
      <c r="BD234" s="187">
        <f t="shared" si="195"/>
        <v>0.45202146606572169</v>
      </c>
      <c r="BE234" s="187">
        <f t="shared" si="195"/>
        <v>0.45290358944706155</v>
      </c>
      <c r="BF234" s="187">
        <f t="shared" si="195"/>
        <v>0.45419661254128851</v>
      </c>
      <c r="BG234" s="187">
        <f t="shared" si="195"/>
        <v>0.45581247345056475</v>
      </c>
      <c r="BH234" s="187"/>
      <c r="BJ234" s="112" t="s">
        <v>111</v>
      </c>
      <c r="BK234" s="185">
        <f t="shared" si="191"/>
        <v>0.42966453444189839</v>
      </c>
      <c r="BL234" s="185">
        <f t="shared" si="192"/>
        <v>-2.146803637232797E-3</v>
      </c>
      <c r="BM234" s="189">
        <f t="shared" si="193"/>
        <v>7.7237722987002488E-3</v>
      </c>
      <c r="BN234" s="189">
        <f t="shared" si="194"/>
        <v>-2.146803637232797E-3</v>
      </c>
    </row>
    <row r="235" spans="1:66">
      <c r="A235" s="112" t="s">
        <v>112</v>
      </c>
      <c r="B235" s="185">
        <f t="shared" si="196"/>
        <v>0.41509032943676938</v>
      </c>
      <c r="C235" s="185">
        <f t="shared" si="196"/>
        <v>0.42001824363545903</v>
      </c>
      <c r="D235" s="185">
        <f t="shared" si="196"/>
        <v>0.41200145716931696</v>
      </c>
      <c r="E235" s="185">
        <f t="shared" si="196"/>
        <v>0.42019100715864482</v>
      </c>
      <c r="F235" s="185">
        <f t="shared" si="196"/>
        <v>0.42040703513675542</v>
      </c>
      <c r="G235" s="185">
        <f t="shared" si="196"/>
        <v>0.42291567462371382</v>
      </c>
      <c r="H235" s="185">
        <f t="shared" si="196"/>
        <v>0.41591188685320807</v>
      </c>
      <c r="I235" s="185">
        <f t="shared" si="196"/>
        <v>0.4214518526725945</v>
      </c>
      <c r="J235" s="185">
        <f t="shared" si="196"/>
        <v>0.42264365915063307</v>
      </c>
      <c r="K235" s="185">
        <f t="shared" si="196"/>
        <v>0.41017019426213758</v>
      </c>
      <c r="L235" s="185">
        <f t="shared" si="196"/>
        <v>0.41577617036149817</v>
      </c>
      <c r="M235" s="185">
        <f t="shared" si="196"/>
        <v>0.4055770251566399</v>
      </c>
      <c r="N235" s="185">
        <f t="shared" si="196"/>
        <v>0.43142523636436186</v>
      </c>
      <c r="O235" s="185">
        <f t="shared" si="196"/>
        <v>0.43297267309479159</v>
      </c>
      <c r="P235" s="185">
        <f t="shared" si="196"/>
        <v>0.41790128400202881</v>
      </c>
      <c r="Q235" s="185">
        <f t="shared" si="196"/>
        <v>0.43161094224924013</v>
      </c>
      <c r="R235" s="185">
        <f t="shared" si="196"/>
        <v>0.44447153696614494</v>
      </c>
      <c r="S235" s="185">
        <f t="shared" si="196"/>
        <v>0.43441130013528112</v>
      </c>
      <c r="T235" s="185">
        <f t="shared" si="196"/>
        <v>0.45152719949075959</v>
      </c>
      <c r="U235" s="185">
        <f t="shared" si="196"/>
        <v>0.43719012239315952</v>
      </c>
      <c r="V235" s="185">
        <f t="shared" si="196"/>
        <v>0.43955631019317482</v>
      </c>
      <c r="W235" s="185">
        <f t="shared" si="196"/>
        <v>0.43841678314617732</v>
      </c>
      <c r="X235" s="185">
        <f t="shared" si="196"/>
        <v>0.43550595119507735</v>
      </c>
      <c r="Y235" s="185">
        <f t="shared" si="195"/>
        <v>0.43996777564407674</v>
      </c>
      <c r="Z235" s="185">
        <f t="shared" si="195"/>
        <v>0.45003521539296476</v>
      </c>
      <c r="AA235" s="185">
        <f t="shared" si="195"/>
        <v>0.43430403244931842</v>
      </c>
      <c r="AB235" s="185">
        <f t="shared" si="195"/>
        <v>0.44198371655375746</v>
      </c>
      <c r="AC235" s="185">
        <f t="shared" si="195"/>
        <v>0.43638337715672543</v>
      </c>
      <c r="AD235" s="185">
        <f t="shared" si="195"/>
        <v>0.4186348386510455</v>
      </c>
      <c r="AE235" s="185">
        <f t="shared" si="195"/>
        <v>0.41849781600923802</v>
      </c>
      <c r="AF235" s="185">
        <f t="shared" si="195"/>
        <v>0.43138697037691565</v>
      </c>
      <c r="AG235" s="187">
        <f t="shared" si="195"/>
        <v>0.43224668209136796</v>
      </c>
      <c r="AH235" s="187">
        <f t="shared" si="195"/>
        <v>0.43576956273314776</v>
      </c>
      <c r="AI235" s="187">
        <f t="shared" si="195"/>
        <v>0.43608110243813264</v>
      </c>
      <c r="AJ235" s="187">
        <f t="shared" si="195"/>
        <v>0.43659041806501236</v>
      </c>
      <c r="AK235" s="187">
        <f t="shared" si="195"/>
        <v>0.43561185443216771</v>
      </c>
      <c r="AL235" s="187">
        <f t="shared" si="195"/>
        <v>0.43720191593664642</v>
      </c>
      <c r="AM235" s="187">
        <f t="shared" si="195"/>
        <v>0.43622791809686129</v>
      </c>
      <c r="AN235" s="187">
        <f t="shared" si="195"/>
        <v>0.43656030616755581</v>
      </c>
      <c r="AO235" s="187">
        <f t="shared" si="195"/>
        <v>0.43662955934607511</v>
      </c>
      <c r="AP235" s="187">
        <f t="shared" si="195"/>
        <v>0.43644942322669383</v>
      </c>
      <c r="AQ235" s="187">
        <f t="shared" si="195"/>
        <v>0.43712741674825811</v>
      </c>
      <c r="AR235" s="187">
        <f t="shared" si="195"/>
        <v>0.43684866792901017</v>
      </c>
      <c r="AS235" s="187">
        <f t="shared" si="195"/>
        <v>0.43830840943248889</v>
      </c>
      <c r="AT235" s="187">
        <f t="shared" si="195"/>
        <v>0.43897182684231134</v>
      </c>
      <c r="AU235" s="187">
        <f t="shared" si="195"/>
        <v>0.43979049826960093</v>
      </c>
      <c r="AV235" s="187">
        <f t="shared" si="195"/>
        <v>0.44067514923506262</v>
      </c>
      <c r="AW235" s="187">
        <f t="shared" si="195"/>
        <v>0.44163139273540369</v>
      </c>
      <c r="AX235" s="187">
        <f t="shared" si="195"/>
        <v>0.44290150216943364</v>
      </c>
      <c r="AY235" s="187">
        <f t="shared" si="195"/>
        <v>0.44523953143939454</v>
      </c>
      <c r="AZ235" s="187">
        <f t="shared" si="195"/>
        <v>0.44695177269974351</v>
      </c>
      <c r="BA235" s="187">
        <f t="shared" si="195"/>
        <v>0.44904735669132723</v>
      </c>
      <c r="BB235" s="187">
        <f t="shared" si="195"/>
        <v>0.45108229680861583</v>
      </c>
      <c r="BC235" s="187">
        <f t="shared" si="195"/>
        <v>0.45173546204455117</v>
      </c>
      <c r="BD235" s="187">
        <f t="shared" si="195"/>
        <v>0.45202146606572169</v>
      </c>
      <c r="BE235" s="187">
        <f t="shared" si="195"/>
        <v>0.45290358944706155</v>
      </c>
      <c r="BF235" s="187">
        <f t="shared" si="195"/>
        <v>0.45419661254128851</v>
      </c>
      <c r="BG235" s="187">
        <f t="shared" si="195"/>
        <v>0.45581247345056469</v>
      </c>
      <c r="BH235" s="187"/>
      <c r="BJ235" s="112" t="s">
        <v>137</v>
      </c>
      <c r="BK235" s="187">
        <f t="shared" si="191"/>
        <v>0.42996075616401691</v>
      </c>
      <c r="BL235" s="187">
        <f t="shared" si="192"/>
        <v>1.4262142128987354E-3</v>
      </c>
      <c r="BM235" s="189">
        <f t="shared" si="193"/>
        <v>1.2889154367677624E-2</v>
      </c>
      <c r="BN235" s="189">
        <f t="shared" si="194"/>
        <v>1.4262142128987354E-3</v>
      </c>
    </row>
    <row r="236" spans="1:66">
      <c r="A236" s="112" t="s">
        <v>113</v>
      </c>
      <c r="B236" s="185">
        <f t="shared" si="196"/>
        <v>0.41829066001647502</v>
      </c>
      <c r="C236" s="185">
        <f t="shared" si="196"/>
        <v>0.42551267131753961</v>
      </c>
      <c r="D236" s="185">
        <f t="shared" si="196"/>
        <v>0.42063426065920773</v>
      </c>
      <c r="E236" s="185">
        <f t="shared" si="196"/>
        <v>0.41875290340681731</v>
      </c>
      <c r="F236" s="185">
        <f t="shared" si="196"/>
        <v>0.42006328833990747</v>
      </c>
      <c r="G236" s="185">
        <f t="shared" si="196"/>
        <v>0.42084683458134786</v>
      </c>
      <c r="H236" s="185">
        <f t="shared" si="196"/>
        <v>0.41953588248212587</v>
      </c>
      <c r="I236" s="185">
        <f t="shared" si="196"/>
        <v>0.4243934590275138</v>
      </c>
      <c r="J236" s="185">
        <f t="shared" si="196"/>
        <v>0.42433890451762374</v>
      </c>
      <c r="K236" s="185">
        <f t="shared" si="196"/>
        <v>0.41610252653380542</v>
      </c>
      <c r="L236" s="185">
        <f t="shared" si="196"/>
        <v>0.41158401377403286</v>
      </c>
      <c r="M236" s="185">
        <f t="shared" si="196"/>
        <v>0.41300360996891955</v>
      </c>
      <c r="N236" s="185">
        <f t="shared" si="196"/>
        <v>0.43178075597892174</v>
      </c>
      <c r="O236" s="185">
        <f t="shared" si="196"/>
        <v>0.43052391799544421</v>
      </c>
      <c r="P236" s="185">
        <f t="shared" si="196"/>
        <v>0.42640615259159897</v>
      </c>
      <c r="Q236" s="185">
        <f t="shared" si="196"/>
        <v>0.42901022412981232</v>
      </c>
      <c r="R236" s="185">
        <f t="shared" si="196"/>
        <v>0.44525860161633557</v>
      </c>
      <c r="S236" s="185">
        <f t="shared" si="196"/>
        <v>0.4466977378239676</v>
      </c>
      <c r="T236" s="185">
        <f t="shared" si="196"/>
        <v>0.44635993389311118</v>
      </c>
      <c r="U236" s="185">
        <f t="shared" si="196"/>
        <v>0.43485613210839397</v>
      </c>
      <c r="V236" s="185">
        <f t="shared" si="196"/>
        <v>0.43765790061221377</v>
      </c>
      <c r="W236" s="185">
        <f t="shared" si="196"/>
        <v>0.43766964942951786</v>
      </c>
      <c r="X236" s="185">
        <f t="shared" si="196"/>
        <v>0.43825117949885523</v>
      </c>
      <c r="Y236" s="185">
        <f t="shared" si="195"/>
        <v>0.43878925327735413</v>
      </c>
      <c r="Z236" s="185">
        <f t="shared" si="195"/>
        <v>0.45258909755684273</v>
      </c>
      <c r="AA236" s="185">
        <f t="shared" si="195"/>
        <v>0.43739101941463526</v>
      </c>
      <c r="AB236" s="185">
        <f t="shared" si="195"/>
        <v>0.44009429051592081</v>
      </c>
      <c r="AC236" s="185">
        <f t="shared" si="195"/>
        <v>0.43558695082644927</v>
      </c>
      <c r="AD236" s="185">
        <f t="shared" si="195"/>
        <v>0.4191729177594774</v>
      </c>
      <c r="AE236" s="185">
        <f t="shared" si="195"/>
        <v>0.41893846516991567</v>
      </c>
      <c r="AF236" s="185">
        <f t="shared" si="195"/>
        <v>0.43225954076962875</v>
      </c>
      <c r="AG236" s="187">
        <f t="shared" si="195"/>
        <v>0.43224668209136796</v>
      </c>
      <c r="AH236" s="187">
        <f t="shared" si="195"/>
        <v>0.43576956273314776</v>
      </c>
      <c r="AI236" s="187">
        <f t="shared" ref="AI236:BG236" si="197">AI220/AI93</f>
        <v>0.43608110243813264</v>
      </c>
      <c r="AJ236" s="187">
        <f t="shared" si="197"/>
        <v>0.43659041806501236</v>
      </c>
      <c r="AK236" s="187">
        <f t="shared" si="197"/>
        <v>0.43561185443216771</v>
      </c>
      <c r="AL236" s="187">
        <f t="shared" si="197"/>
        <v>0.43720191593664637</v>
      </c>
      <c r="AM236" s="187">
        <f t="shared" si="197"/>
        <v>0.43622791809686129</v>
      </c>
      <c r="AN236" s="187">
        <f t="shared" si="197"/>
        <v>0.43656030616755581</v>
      </c>
      <c r="AO236" s="187">
        <f t="shared" si="197"/>
        <v>0.43662955934607511</v>
      </c>
      <c r="AP236" s="187">
        <f t="shared" si="197"/>
        <v>0.43644942322669378</v>
      </c>
      <c r="AQ236" s="187">
        <f t="shared" si="197"/>
        <v>0.43712741674825811</v>
      </c>
      <c r="AR236" s="187">
        <f t="shared" si="197"/>
        <v>0.43684866792901011</v>
      </c>
      <c r="AS236" s="187">
        <f t="shared" si="197"/>
        <v>0.43830840943248883</v>
      </c>
      <c r="AT236" s="187">
        <f t="shared" si="197"/>
        <v>0.4389718268423114</v>
      </c>
      <c r="AU236" s="187">
        <f t="shared" si="197"/>
        <v>0.43979049826960093</v>
      </c>
      <c r="AV236" s="187">
        <f t="shared" si="197"/>
        <v>0.44067514923506262</v>
      </c>
      <c r="AW236" s="187">
        <f t="shared" si="197"/>
        <v>0.44163139273540369</v>
      </c>
      <c r="AX236" s="187">
        <f t="shared" si="197"/>
        <v>0.44290150216943364</v>
      </c>
      <c r="AY236" s="187">
        <f t="shared" si="197"/>
        <v>0.44523953143939454</v>
      </c>
      <c r="AZ236" s="187">
        <f t="shared" si="197"/>
        <v>0.44695177269974351</v>
      </c>
      <c r="BA236" s="187">
        <f t="shared" si="197"/>
        <v>0.44904735669132723</v>
      </c>
      <c r="BB236" s="187">
        <f t="shared" si="197"/>
        <v>0.45108229680861578</v>
      </c>
      <c r="BC236" s="187">
        <f t="shared" si="197"/>
        <v>0.45173546204455123</v>
      </c>
      <c r="BD236" s="187">
        <f t="shared" si="197"/>
        <v>0.45202146606572169</v>
      </c>
      <c r="BE236" s="187">
        <f t="shared" si="197"/>
        <v>0.45290358944706155</v>
      </c>
      <c r="BF236" s="187">
        <f t="shared" si="197"/>
        <v>0.45419661254128846</v>
      </c>
      <c r="BG236" s="187">
        <f t="shared" si="197"/>
        <v>0.45581247345056475</v>
      </c>
      <c r="BH236" s="187"/>
      <c r="BJ236" s="112" t="s">
        <v>138</v>
      </c>
      <c r="BK236" s="187">
        <f t="shared" si="191"/>
        <v>0.43023672873727969</v>
      </c>
      <c r="BL236" s="187">
        <f t="shared" si="192"/>
        <v>2.0228120323490528E-3</v>
      </c>
      <c r="BM236" s="189">
        <f t="shared" si="193"/>
        <v>1.3321075599713073E-2</v>
      </c>
      <c r="BN236" s="189">
        <f t="shared" si="194"/>
        <v>2.0228120323490528E-3</v>
      </c>
    </row>
    <row r="237" spans="1:66" ht="12" thickBot="1">
      <c r="A237" s="112" t="s">
        <v>143</v>
      </c>
      <c r="B237" s="185">
        <f>AVERAGE(B225:B236)</f>
        <v>0.41568597144093467</v>
      </c>
      <c r="C237" s="185">
        <f t="shared" ref="C237:AF237" si="198">AVERAGE(C225:C236)</f>
        <v>0.4227309659027314</v>
      </c>
      <c r="D237" s="185">
        <f t="shared" si="198"/>
        <v>0.42024650814992381</v>
      </c>
      <c r="E237" s="185">
        <f t="shared" si="198"/>
        <v>0.41921524617566092</v>
      </c>
      <c r="F237" s="185">
        <f t="shared" si="198"/>
        <v>0.42093351309231303</v>
      </c>
      <c r="G237" s="185">
        <f t="shared" si="198"/>
        <v>0.41919724015966159</v>
      </c>
      <c r="H237" s="185">
        <f t="shared" si="198"/>
        <v>0.41672173138290353</v>
      </c>
      <c r="I237" s="185">
        <f t="shared" si="198"/>
        <v>0.41988055830250254</v>
      </c>
      <c r="J237" s="185">
        <f t="shared" si="198"/>
        <v>0.42344654919824815</v>
      </c>
      <c r="K237" s="185">
        <f t="shared" si="198"/>
        <v>0.41580133260664437</v>
      </c>
      <c r="L237" s="185">
        <f t="shared" si="198"/>
        <v>0.41206118318257157</v>
      </c>
      <c r="M237" s="185">
        <f t="shared" si="198"/>
        <v>0.41204357432331812</v>
      </c>
      <c r="N237" s="185">
        <f t="shared" si="198"/>
        <v>0.42719286786576949</v>
      </c>
      <c r="O237" s="185">
        <f t="shared" si="198"/>
        <v>0.43332338925558123</v>
      </c>
      <c r="P237" s="185">
        <f t="shared" si="198"/>
        <v>0.41966179329525483</v>
      </c>
      <c r="Q237" s="185">
        <f t="shared" si="198"/>
        <v>0.42945711814850451</v>
      </c>
      <c r="R237" s="185">
        <f t="shared" si="198"/>
        <v>0.43971278607101233</v>
      </c>
      <c r="S237" s="185">
        <f t="shared" si="198"/>
        <v>0.4385959138945093</v>
      </c>
      <c r="T237" s="185">
        <f t="shared" si="198"/>
        <v>0.4467590017144793</v>
      </c>
      <c r="U237" s="185">
        <f t="shared" si="198"/>
        <v>0.43457959554657216</v>
      </c>
      <c r="V237" s="185">
        <f t="shared" si="198"/>
        <v>0.43548418591683546</v>
      </c>
      <c r="W237" s="185">
        <f t="shared" si="198"/>
        <v>0.43513858551901391</v>
      </c>
      <c r="X237" s="185">
        <f t="shared" si="198"/>
        <v>0.43487017526775201</v>
      </c>
      <c r="Y237" s="185">
        <f t="shared" si="198"/>
        <v>0.43717997213638249</v>
      </c>
      <c r="Z237" s="185">
        <f t="shared" si="198"/>
        <v>0.44678286069594469</v>
      </c>
      <c r="AA237" s="185">
        <f t="shared" si="198"/>
        <v>0.43555551790169095</v>
      </c>
      <c r="AB237" s="185">
        <f t="shared" si="198"/>
        <v>0.43771288468852987</v>
      </c>
      <c r="AC237" s="185">
        <f t="shared" si="198"/>
        <v>0.43442758050065849</v>
      </c>
      <c r="AD237" s="185">
        <f t="shared" si="198"/>
        <v>0.41784612726693854</v>
      </c>
      <c r="AE237" s="185">
        <f t="shared" si="198"/>
        <v>0.41662791236297231</v>
      </c>
      <c r="AF237" s="185">
        <f t="shared" si="198"/>
        <v>0.42650081265057377</v>
      </c>
      <c r="AG237" s="187">
        <f>FORECAST(AG47,I237:AF237,I47:AF47)-0.009+0.005</f>
        <v>0.43224668209136796</v>
      </c>
      <c r="AH237" s="187">
        <f>FORECAST(AH47,J237:AG237,J47:AG47)</f>
        <v>0.43576956273314776</v>
      </c>
      <c r="AI237" s="187">
        <f>FORECAST(AI47,K237:AH237,K47:AH47)</f>
        <v>0.43608110243813264</v>
      </c>
      <c r="AJ237" s="187">
        <f>FORECAST(AJ47,L237:AI237,L47:AI47)+0.001</f>
        <v>0.43659041806501236</v>
      </c>
      <c r="AK237" s="187">
        <f>FORECAST(AK47,M237:AJ237,M47:AJ47)+0.001</f>
        <v>0.43561185443216771</v>
      </c>
      <c r="AL237" s="187">
        <f>FORECAST(AL47,N237:AK237,N47:AK47)+0.004</f>
        <v>0.43720191593664637</v>
      </c>
      <c r="AM237" s="187">
        <f>FORECAST(AM47,O237:AL237,O47:AL47)+0.003</f>
        <v>0.43622791809686129</v>
      </c>
      <c r="AN237" s="187">
        <f>FORECAST(AN47,P237:AM237,P47:AM47)+0.003</f>
        <v>0.43656030616755581</v>
      </c>
      <c r="AO237" s="187">
        <f>FORECAST(AO47,Q237:AN237,Q47:AN47)+0.004</f>
        <v>0.43662955934607511</v>
      </c>
      <c r="AP237" s="187">
        <f>FORECAST(AP47,R237:AO237,R47:AO47)+0.004</f>
        <v>0.43644942322669383</v>
      </c>
      <c r="AQ237" s="187">
        <f>FORECAST(AQ47,S237:AP237,S47:AP47)+0.004</f>
        <v>0.43712741674825811</v>
      </c>
      <c r="AR237" s="187">
        <f t="shared" ref="AR237:BG237" si="199">FORECAST(AR47,T237:AQ237,T47:AQ47)+0.003</f>
        <v>0.43684866792901017</v>
      </c>
      <c r="AS237" s="187">
        <f t="shared" si="199"/>
        <v>0.43830840943248889</v>
      </c>
      <c r="AT237" s="187">
        <f t="shared" si="199"/>
        <v>0.4389718268423114</v>
      </c>
      <c r="AU237" s="187">
        <f t="shared" si="199"/>
        <v>0.43979049826960093</v>
      </c>
      <c r="AV237" s="187">
        <f t="shared" si="199"/>
        <v>0.44067514923506262</v>
      </c>
      <c r="AW237" s="187">
        <f t="shared" si="199"/>
        <v>0.44163139273540369</v>
      </c>
      <c r="AX237" s="187">
        <f t="shared" si="199"/>
        <v>0.44290150216943364</v>
      </c>
      <c r="AY237" s="187">
        <f t="shared" si="199"/>
        <v>0.44523953143939454</v>
      </c>
      <c r="AZ237" s="187">
        <f t="shared" si="199"/>
        <v>0.44695177269974351</v>
      </c>
      <c r="BA237" s="187">
        <f t="shared" si="199"/>
        <v>0.44904735669132723</v>
      </c>
      <c r="BB237" s="187">
        <f t="shared" si="199"/>
        <v>0.45108229680861578</v>
      </c>
      <c r="BC237" s="187">
        <f t="shared" si="199"/>
        <v>0.45173546204455117</v>
      </c>
      <c r="BD237" s="187">
        <f t="shared" si="199"/>
        <v>0.45202146606572169</v>
      </c>
      <c r="BE237" s="187">
        <f t="shared" si="199"/>
        <v>0.45290358944706155</v>
      </c>
      <c r="BF237" s="187">
        <f t="shared" si="199"/>
        <v>0.45419661254128851</v>
      </c>
      <c r="BG237" s="187">
        <f t="shared" si="199"/>
        <v>0.45581247345056475</v>
      </c>
      <c r="BH237" s="187"/>
      <c r="BK237" s="187">
        <f t="shared" si="191"/>
        <v>0.42843400454415803</v>
      </c>
      <c r="BL237" s="187">
        <f t="shared" si="192"/>
        <v>-1.9331918935842629E-3</v>
      </c>
      <c r="BM237" s="189">
        <f t="shared" si="193"/>
        <v>9.8729002876014604E-3</v>
      </c>
      <c r="BN237" s="189">
        <f t="shared" si="194"/>
        <v>-1.9331918935842629E-3</v>
      </c>
    </row>
    <row r="238" spans="1:66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>
        <f>0.01*SUM(AE84:AE93,AF82:AF83)</f>
        <v>102.86189</v>
      </c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4"/>
      <c r="AT238" s="174"/>
      <c r="AU238" s="174"/>
      <c r="AV238" s="174"/>
      <c r="AW238" s="174"/>
      <c r="AX238" s="174"/>
      <c r="AY238" s="174"/>
      <c r="AZ238" s="174"/>
      <c r="BA238" s="174"/>
      <c r="BB238" s="174"/>
      <c r="BC238" s="174"/>
      <c r="BD238" s="174"/>
      <c r="BE238" s="174"/>
      <c r="BF238" s="174"/>
      <c r="BG238" s="174"/>
    </row>
    <row r="239" spans="1:66" ht="12" thickBot="1">
      <c r="A239" s="112" t="s">
        <v>161</v>
      </c>
    </row>
    <row r="240" spans="1:66" ht="12" thickBot="1">
      <c r="A240" s="168"/>
      <c r="B240" s="168" t="str">
        <f>B$2</f>
        <v xml:space="preserve">93/94 </v>
      </c>
      <c r="C240" s="168" t="str">
        <f t="shared" ref="C240:BG240" si="200">C$2</f>
        <v xml:space="preserve">94/95 </v>
      </c>
      <c r="D240" s="168" t="str">
        <f t="shared" si="200"/>
        <v xml:space="preserve">95/96 </v>
      </c>
      <c r="E240" s="168" t="str">
        <f t="shared" si="200"/>
        <v xml:space="preserve">96/97 </v>
      </c>
      <c r="F240" s="168" t="str">
        <f t="shared" si="200"/>
        <v xml:space="preserve">97/98 </v>
      </c>
      <c r="G240" s="168" t="str">
        <f t="shared" si="200"/>
        <v xml:space="preserve">98/99 </v>
      </c>
      <c r="H240" s="168" t="str">
        <f t="shared" si="200"/>
        <v xml:space="preserve">99/00 </v>
      </c>
      <c r="I240" s="168" t="str">
        <f t="shared" si="200"/>
        <v xml:space="preserve">00/01 </v>
      </c>
      <c r="J240" s="168" t="str">
        <f t="shared" si="200"/>
        <v xml:space="preserve">01/02 </v>
      </c>
      <c r="K240" s="168" t="str">
        <f t="shared" si="200"/>
        <v xml:space="preserve">02/03 </v>
      </c>
      <c r="L240" s="168" t="str">
        <f t="shared" si="200"/>
        <v xml:space="preserve">03/04 </v>
      </c>
      <c r="M240" s="168" t="str">
        <f t="shared" si="200"/>
        <v xml:space="preserve">04/05 </v>
      </c>
      <c r="N240" s="168" t="str">
        <f t="shared" si="200"/>
        <v xml:space="preserve">05/06 </v>
      </c>
      <c r="O240" s="168" t="str">
        <f t="shared" si="200"/>
        <v xml:space="preserve">06/07 </v>
      </c>
      <c r="P240" s="168" t="str">
        <f t="shared" si="200"/>
        <v xml:space="preserve">07/08 </v>
      </c>
      <c r="Q240" s="168" t="str">
        <f t="shared" si="200"/>
        <v xml:space="preserve">08/09 </v>
      </c>
      <c r="R240" s="168" t="str">
        <f t="shared" si="200"/>
        <v xml:space="preserve">09/10 </v>
      </c>
      <c r="S240" s="168" t="str">
        <f t="shared" si="200"/>
        <v xml:space="preserve">10/11 </v>
      </c>
      <c r="T240" s="168" t="str">
        <f t="shared" si="200"/>
        <v xml:space="preserve">11/12 </v>
      </c>
      <c r="U240" s="168" t="str">
        <f t="shared" si="200"/>
        <v xml:space="preserve">12/13 </v>
      </c>
      <c r="V240" s="168" t="str">
        <f t="shared" si="200"/>
        <v xml:space="preserve">13/14 </v>
      </c>
      <c r="W240" s="168" t="str">
        <f t="shared" si="200"/>
        <v xml:space="preserve">14/15 </v>
      </c>
      <c r="X240" s="168" t="str">
        <f t="shared" si="200"/>
        <v xml:space="preserve">15/16 </v>
      </c>
      <c r="Y240" s="168" t="str">
        <f t="shared" si="200"/>
        <v xml:space="preserve">16/17 </v>
      </c>
      <c r="Z240" s="168" t="str">
        <f t="shared" si="200"/>
        <v xml:space="preserve">17/18 </v>
      </c>
      <c r="AA240" s="168" t="str">
        <f t="shared" si="200"/>
        <v xml:space="preserve">18/19 </v>
      </c>
      <c r="AB240" s="168" t="str">
        <f t="shared" si="200"/>
        <v>19/20</v>
      </c>
      <c r="AC240" s="168" t="str">
        <f t="shared" si="200"/>
        <v>20/21</v>
      </c>
      <c r="AD240" s="168" t="str">
        <f t="shared" si="200"/>
        <v xml:space="preserve">21/22 </v>
      </c>
      <c r="AE240" s="168" t="str">
        <f t="shared" si="200"/>
        <v xml:space="preserve">22/23 </v>
      </c>
      <c r="AF240" s="168" t="str">
        <f t="shared" si="200"/>
        <v xml:space="preserve">23/24 </v>
      </c>
      <c r="AG240" s="168" t="str">
        <f t="shared" si="200"/>
        <v xml:space="preserve">24/25 </v>
      </c>
      <c r="AH240" s="168" t="str">
        <f t="shared" si="200"/>
        <v>25/26</v>
      </c>
      <c r="AI240" s="168" t="str">
        <f t="shared" si="200"/>
        <v>26/27</v>
      </c>
      <c r="AJ240" s="168" t="str">
        <f t="shared" si="200"/>
        <v>27/28</v>
      </c>
      <c r="AK240" s="168" t="str">
        <f t="shared" si="200"/>
        <v>28/29</v>
      </c>
      <c r="AL240" s="168" t="str">
        <f t="shared" si="200"/>
        <v>29/30</v>
      </c>
      <c r="AM240" s="168" t="str">
        <f t="shared" si="200"/>
        <v>30/31</v>
      </c>
      <c r="AN240" s="168" t="str">
        <f t="shared" si="200"/>
        <v>31/32</v>
      </c>
      <c r="AO240" s="168" t="str">
        <f t="shared" si="200"/>
        <v>32/33</v>
      </c>
      <c r="AP240" s="168" t="str">
        <f t="shared" si="200"/>
        <v>33/34</v>
      </c>
      <c r="AQ240" s="168" t="str">
        <f t="shared" si="200"/>
        <v>34/35</v>
      </c>
      <c r="AR240" s="168" t="str">
        <f t="shared" si="200"/>
        <v>35/36</v>
      </c>
      <c r="AS240" s="168" t="str">
        <f t="shared" si="200"/>
        <v>36/37</v>
      </c>
      <c r="AT240" s="168" t="str">
        <f t="shared" si="200"/>
        <v>37/38</v>
      </c>
      <c r="AU240" s="168" t="str">
        <f t="shared" si="200"/>
        <v>38/39</v>
      </c>
      <c r="AV240" s="168" t="str">
        <f t="shared" si="200"/>
        <v>39/40</v>
      </c>
      <c r="AW240" s="168" t="str">
        <f t="shared" si="200"/>
        <v>40/41</v>
      </c>
      <c r="AX240" s="168" t="str">
        <f t="shared" si="200"/>
        <v>41/42</v>
      </c>
      <c r="AY240" s="168" t="str">
        <f t="shared" si="200"/>
        <v>42/43</v>
      </c>
      <c r="AZ240" s="168" t="str">
        <f t="shared" si="200"/>
        <v>43/44</v>
      </c>
      <c r="BA240" s="168" t="str">
        <f t="shared" si="200"/>
        <v>44/45</v>
      </c>
      <c r="BB240" s="168" t="str">
        <f t="shared" si="200"/>
        <v>45/46</v>
      </c>
      <c r="BC240" s="168" t="str">
        <f t="shared" si="200"/>
        <v>46/47</v>
      </c>
      <c r="BD240" s="168" t="str">
        <f t="shared" si="200"/>
        <v>47/48</v>
      </c>
      <c r="BE240" s="168" t="str">
        <f t="shared" si="200"/>
        <v>48/49</v>
      </c>
      <c r="BF240" s="168" t="str">
        <f t="shared" si="200"/>
        <v>49/50</v>
      </c>
      <c r="BG240" s="168" t="str">
        <f t="shared" si="200"/>
        <v>50/51</v>
      </c>
      <c r="BH240" s="169"/>
    </row>
    <row r="241" spans="1:65">
      <c r="A241" s="112" t="s">
        <v>102</v>
      </c>
      <c r="B241" s="185">
        <f t="shared" ref="B241:Z251" si="201">B225+B114</f>
        <v>1.0262084080011626</v>
      </c>
      <c r="C241" s="185">
        <f t="shared" si="201"/>
        <v>1.0249255391681917</v>
      </c>
      <c r="D241" s="185">
        <f t="shared" si="201"/>
        <v>1.0424265001537405</v>
      </c>
      <c r="E241" s="185">
        <f t="shared" si="201"/>
        <v>1.0369035195901715</v>
      </c>
      <c r="F241" s="185">
        <f t="shared" si="201"/>
        <v>1.0273040830876545</v>
      </c>
      <c r="G241" s="185">
        <f t="shared" si="201"/>
        <v>1.0335370090600582</v>
      </c>
      <c r="H241" s="185">
        <f t="shared" si="201"/>
        <v>1.0581385632773892</v>
      </c>
      <c r="I241" s="185">
        <f t="shared" si="201"/>
        <v>1.0452381452612558</v>
      </c>
      <c r="J241" s="185">
        <f t="shared" si="201"/>
        <v>1.0461220279331305</v>
      </c>
      <c r="K241" s="185">
        <f t="shared" si="201"/>
        <v>1.0423782946061133</v>
      </c>
      <c r="L241" s="185">
        <f t="shared" si="201"/>
        <v>1.0442803021277611</v>
      </c>
      <c r="M241" s="185">
        <f t="shared" si="201"/>
        <v>1.0356088468321749</v>
      </c>
      <c r="N241" s="185">
        <f t="shared" si="201"/>
        <v>1.0460303188708835</v>
      </c>
      <c r="O241" s="185">
        <f t="shared" si="201"/>
        <v>1.0154639348279231</v>
      </c>
      <c r="P241" s="185">
        <f t="shared" si="201"/>
        <v>1.0211175220163984</v>
      </c>
      <c r="Q241" s="185">
        <f t="shared" si="201"/>
        <v>1.0243440814832645</v>
      </c>
      <c r="R241" s="185">
        <f t="shared" si="201"/>
        <v>1.0125042843484482</v>
      </c>
      <c r="S241" s="185">
        <f t="shared" si="201"/>
        <v>0.99213904547505227</v>
      </c>
      <c r="T241" s="185">
        <f t="shared" si="201"/>
        <v>1.0100809122899996</v>
      </c>
      <c r="U241" s="185">
        <f t="shared" si="201"/>
        <v>1.0115353838867978</v>
      </c>
      <c r="V241" s="185">
        <f t="shared" si="201"/>
        <v>1.0174849723222201</v>
      </c>
      <c r="W241" s="185">
        <f t="shared" si="201"/>
        <v>1.0101998079186614</v>
      </c>
      <c r="X241" s="185">
        <f t="shared" si="201"/>
        <v>1.0070972043835376</v>
      </c>
      <c r="Y241" s="185">
        <f t="shared" si="201"/>
        <v>1.0116270156775338</v>
      </c>
      <c r="Z241" s="185">
        <f t="shared" si="201"/>
        <v>0.99690897700495129</v>
      </c>
      <c r="AA241" s="185">
        <f>AA225+AA114</f>
        <v>1.0014805084335143</v>
      </c>
      <c r="AB241" s="185">
        <f t="shared" ref="AB241:BG249" si="202">AB225+AB114</f>
        <v>0.99758610134276871</v>
      </c>
      <c r="AC241" s="185">
        <f t="shared" si="202"/>
        <v>0.99776957493060026</v>
      </c>
      <c r="AD241" s="185">
        <f t="shared" si="202"/>
        <v>1.011079085393856</v>
      </c>
      <c r="AE241" s="185">
        <f t="shared" si="202"/>
        <v>1.0185508766719014</v>
      </c>
      <c r="AF241" s="185">
        <f t="shared" si="202"/>
        <v>1.0119700056661323</v>
      </c>
      <c r="AG241" s="185">
        <f t="shared" si="202"/>
        <v>1.0078351237876664</v>
      </c>
      <c r="AH241" s="187">
        <f t="shared" si="202"/>
        <v>1.0860469070764225</v>
      </c>
      <c r="AI241" s="187">
        <f t="shared" si="202"/>
        <v>1.1083600505563189</v>
      </c>
      <c r="AJ241" s="187">
        <f t="shared" si="202"/>
        <v>1.1157372640020631</v>
      </c>
      <c r="AK241" s="187">
        <f t="shared" si="202"/>
        <v>1.11010696695261</v>
      </c>
      <c r="AL241" s="187">
        <f t="shared" si="202"/>
        <v>1.1026734976832064</v>
      </c>
      <c r="AM241" s="187">
        <f t="shared" si="202"/>
        <v>1.1093193839682085</v>
      </c>
      <c r="AN241" s="187">
        <f t="shared" si="202"/>
        <v>1.1047202969625363</v>
      </c>
      <c r="AO241" s="187">
        <f t="shared" si="202"/>
        <v>1.1092500558630649</v>
      </c>
      <c r="AP241" s="187">
        <f t="shared" si="202"/>
        <v>1.1084160170064716</v>
      </c>
      <c r="AQ241" s="187">
        <f t="shared" si="202"/>
        <v>1.1073634851925669</v>
      </c>
      <c r="AR241" s="187">
        <f t="shared" si="202"/>
        <v>1.106948878103337</v>
      </c>
      <c r="AS241" s="187">
        <f t="shared" si="202"/>
        <v>1.1082372708047221</v>
      </c>
      <c r="AT241" s="187">
        <f t="shared" si="202"/>
        <v>1.1078954006005926</v>
      </c>
      <c r="AU241" s="187">
        <f t="shared" si="202"/>
        <v>1.1086998357660243</v>
      </c>
      <c r="AV241" s="187">
        <f t="shared" si="202"/>
        <v>1.1085462260226611</v>
      </c>
      <c r="AW241" s="187">
        <f t="shared" si="202"/>
        <v>1.1086989969275192</v>
      </c>
      <c r="AX241" s="187">
        <f t="shared" si="202"/>
        <v>1.109073543399371</v>
      </c>
      <c r="AY241" s="187">
        <f t="shared" si="202"/>
        <v>1.1097603272181531</v>
      </c>
      <c r="AZ241" s="187">
        <f t="shared" si="202"/>
        <v>1.1101287863798031</v>
      </c>
      <c r="BA241" s="187">
        <f t="shared" si="202"/>
        <v>1.1107110327319083</v>
      </c>
      <c r="BB241" s="187">
        <f t="shared" si="202"/>
        <v>1.1111490080163744</v>
      </c>
      <c r="BC241" s="187">
        <f t="shared" si="202"/>
        <v>1.1113264249613266</v>
      </c>
      <c r="BD241" s="187">
        <f t="shared" si="202"/>
        <v>1.1114132375735255</v>
      </c>
      <c r="BE241" s="187">
        <f t="shared" si="202"/>
        <v>1.1116413876255096</v>
      </c>
      <c r="BF241" s="187">
        <f t="shared" si="202"/>
        <v>1.1119563864076869</v>
      </c>
      <c r="BG241" s="187">
        <f t="shared" si="202"/>
        <v>1.1123657193673551</v>
      </c>
      <c r="BH241" s="187"/>
    </row>
    <row r="242" spans="1:65">
      <c r="A242" s="112" t="s">
        <v>103</v>
      </c>
      <c r="B242" s="185">
        <f t="shared" si="201"/>
        <v>1.0234617491327369</v>
      </c>
      <c r="C242" s="185">
        <f t="shared" si="201"/>
        <v>1.0353055818075869</v>
      </c>
      <c r="D242" s="185">
        <f t="shared" si="201"/>
        <v>1.0470395580368992</v>
      </c>
      <c r="E242" s="185">
        <f t="shared" si="201"/>
        <v>1.0489613299764695</v>
      </c>
      <c r="F242" s="185">
        <f t="shared" si="201"/>
        <v>1.0313778409556158</v>
      </c>
      <c r="G242" s="185">
        <f t="shared" si="201"/>
        <v>1.0421171783942471</v>
      </c>
      <c r="H242" s="185">
        <f t="shared" si="201"/>
        <v>1.0446069868228198</v>
      </c>
      <c r="I242" s="185">
        <f t="shared" si="201"/>
        <v>1.0354383822318156</v>
      </c>
      <c r="J242" s="185">
        <f t="shared" si="201"/>
        <v>1.0411922304085732</v>
      </c>
      <c r="K242" s="185">
        <f t="shared" si="201"/>
        <v>1.0533015556294574</v>
      </c>
      <c r="L242" s="185">
        <f t="shared" si="201"/>
        <v>1.0413754514812608</v>
      </c>
      <c r="M242" s="185">
        <f t="shared" si="201"/>
        <v>1.0187105913476362</v>
      </c>
      <c r="N242" s="185">
        <f t="shared" si="201"/>
        <v>1.0289745720840626</v>
      </c>
      <c r="O242" s="185">
        <f t="shared" si="201"/>
        <v>1.0199757689277378</v>
      </c>
      <c r="P242" s="185">
        <f t="shared" si="201"/>
        <v>1.0186025492040653</v>
      </c>
      <c r="Q242" s="185">
        <f t="shared" si="201"/>
        <v>1.0130450771285346</v>
      </c>
      <c r="R242" s="185">
        <f t="shared" si="201"/>
        <v>1.0055717966652917</v>
      </c>
      <c r="S242" s="185">
        <f t="shared" si="201"/>
        <v>0.98973879673431564</v>
      </c>
      <c r="T242" s="185">
        <f t="shared" si="201"/>
        <v>1.0051765159796797</v>
      </c>
      <c r="U242" s="185">
        <f t="shared" si="201"/>
        <v>1.0177521632084359</v>
      </c>
      <c r="V242" s="185">
        <f t="shared" si="201"/>
        <v>1.0111556422322021</v>
      </c>
      <c r="W242" s="185">
        <f t="shared" si="201"/>
        <v>1.0015895389859122</v>
      </c>
      <c r="X242" s="185">
        <f t="shared" si="201"/>
        <v>0.99747748454693619</v>
      </c>
      <c r="Y242" s="185">
        <f t="shared" si="201"/>
        <v>0.9927622807028802</v>
      </c>
      <c r="Z242" s="185">
        <f t="shared" si="201"/>
        <v>1.0060844557183866</v>
      </c>
      <c r="AA242" s="185">
        <f t="shared" ref="AA242:AD252" si="203">AA226+AA115</f>
        <v>1.0033935825492535</v>
      </c>
      <c r="AB242" s="185">
        <f t="shared" si="202"/>
        <v>1.0019096846805771</v>
      </c>
      <c r="AC242" s="185">
        <f t="shared" si="202"/>
        <v>1.0049482961595979</v>
      </c>
      <c r="AD242" s="185">
        <f t="shared" si="202"/>
        <v>1.0003430104239199</v>
      </c>
      <c r="AE242" s="185">
        <f t="shared" si="202"/>
        <v>1.0099562148244814</v>
      </c>
      <c r="AF242" s="185">
        <f t="shared" si="202"/>
        <v>1.0092375296603002</v>
      </c>
      <c r="AG242" s="185">
        <f t="shared" si="202"/>
        <v>1.0066597718272574</v>
      </c>
      <c r="AH242" s="187">
        <f t="shared" si="202"/>
        <v>1.0266677455528423</v>
      </c>
      <c r="AI242" s="187">
        <f t="shared" si="202"/>
        <v>1.0281118345508737</v>
      </c>
      <c r="AJ242" s="187">
        <f t="shared" si="202"/>
        <v>1.0200559601175598</v>
      </c>
      <c r="AK242" s="187">
        <f t="shared" si="202"/>
        <v>1.0252179033312094</v>
      </c>
      <c r="AL242" s="187">
        <f t="shared" si="202"/>
        <v>1.0211155398906988</v>
      </c>
      <c r="AM242" s="187">
        <f t="shared" si="202"/>
        <v>1.0274864963851016</v>
      </c>
      <c r="AN242" s="187">
        <f t="shared" si="202"/>
        <v>1.0241557954741316</v>
      </c>
      <c r="AO242" s="187">
        <f t="shared" si="202"/>
        <v>1.024386239990237</v>
      </c>
      <c r="AP242" s="187">
        <f t="shared" si="202"/>
        <v>1.0236324140521686</v>
      </c>
      <c r="AQ242" s="187">
        <f t="shared" si="202"/>
        <v>1.024517955158422</v>
      </c>
      <c r="AR242" s="187">
        <f t="shared" si="202"/>
        <v>1.0241765859822523</v>
      </c>
      <c r="AS242" s="187">
        <f t="shared" si="202"/>
        <v>1.0249304131951302</v>
      </c>
      <c r="AT242" s="187">
        <f t="shared" si="202"/>
        <v>1.0243098142509388</v>
      </c>
      <c r="AU242" s="187">
        <f t="shared" si="202"/>
        <v>1.0245020756789918</v>
      </c>
      <c r="AV242" s="187">
        <f t="shared" si="202"/>
        <v>1.0245109143814957</v>
      </c>
      <c r="AW242" s="187">
        <f t="shared" si="202"/>
        <v>1.0246915509075669</v>
      </c>
      <c r="AX242" s="187">
        <f t="shared" si="202"/>
        <v>1.0247241426520439</v>
      </c>
      <c r="AY242" s="187">
        <f t="shared" si="202"/>
        <v>1.0249081999028093</v>
      </c>
      <c r="AZ242" s="187">
        <f t="shared" si="202"/>
        <v>1.024920498526803</v>
      </c>
      <c r="BA242" s="187">
        <f t="shared" si="202"/>
        <v>1.025090215028118</v>
      </c>
      <c r="BB242" s="187">
        <f t="shared" si="202"/>
        <v>1.0252095684812466</v>
      </c>
      <c r="BC242" s="187">
        <f t="shared" si="202"/>
        <v>1.0252634566356702</v>
      </c>
      <c r="BD242" s="187">
        <f t="shared" si="202"/>
        <v>1.0252703754297177</v>
      </c>
      <c r="BE242" s="187">
        <f t="shared" si="202"/>
        <v>1.0253249525971921</v>
      </c>
      <c r="BF242" s="187">
        <f t="shared" si="202"/>
        <v>1.025393953226668</v>
      </c>
      <c r="BG242" s="187">
        <f t="shared" si="202"/>
        <v>1.0255004625754518</v>
      </c>
      <c r="BH242" s="187"/>
    </row>
    <row r="243" spans="1:65">
      <c r="A243" s="112" t="s">
        <v>104</v>
      </c>
      <c r="B243" s="185">
        <f t="shared" si="201"/>
        <v>1.0303930298651509</v>
      </c>
      <c r="C243" s="185">
        <f t="shared" si="201"/>
        <v>1.0437757453047545</v>
      </c>
      <c r="D243" s="185">
        <f t="shared" si="201"/>
        <v>1.054226974280843</v>
      </c>
      <c r="E243" s="185">
        <f t="shared" si="201"/>
        <v>1.0171223207299069</v>
      </c>
      <c r="F243" s="185">
        <f t="shared" si="201"/>
        <v>1.041047180667434</v>
      </c>
      <c r="G243" s="185">
        <f t="shared" si="201"/>
        <v>1.0482104376535109</v>
      </c>
      <c r="H243" s="185">
        <f t="shared" si="201"/>
        <v>1.0414607554055217</v>
      </c>
      <c r="I243" s="185">
        <f t="shared" si="201"/>
        <v>1.041836394671164</v>
      </c>
      <c r="J243" s="185">
        <f t="shared" si="201"/>
        <v>1.0383309164054826</v>
      </c>
      <c r="K243" s="185">
        <f t="shared" si="201"/>
        <v>1.0438224278704002</v>
      </c>
      <c r="L243" s="185">
        <f t="shared" si="201"/>
        <v>1.0387309686504538</v>
      </c>
      <c r="M243" s="185">
        <f t="shared" si="201"/>
        <v>1.0281187227263282</v>
      </c>
      <c r="N243" s="185">
        <f t="shared" si="201"/>
        <v>1.0137528561311617</v>
      </c>
      <c r="O243" s="185">
        <f t="shared" si="201"/>
        <v>1.0209484998091674</v>
      </c>
      <c r="P243" s="185">
        <f t="shared" si="201"/>
        <v>1.0152055689112847</v>
      </c>
      <c r="Q243" s="185">
        <f t="shared" si="201"/>
        <v>1.0082962940527662</v>
      </c>
      <c r="R243" s="185">
        <f t="shared" si="201"/>
        <v>1.0014769998480983</v>
      </c>
      <c r="S243" s="185">
        <f t="shared" si="201"/>
        <v>0.9901798961760726</v>
      </c>
      <c r="T243" s="185">
        <f t="shared" si="201"/>
        <v>1.0108322419093247</v>
      </c>
      <c r="U243" s="185">
        <f t="shared" si="201"/>
        <v>1.0276337162651428</v>
      </c>
      <c r="V243" s="185">
        <f t="shared" si="201"/>
        <v>0.99743766630531194</v>
      </c>
      <c r="W243" s="185">
        <f t="shared" si="201"/>
        <v>0.99222449300934845</v>
      </c>
      <c r="X243" s="185">
        <f t="shared" si="201"/>
        <v>0.99979714051492952</v>
      </c>
      <c r="Y243" s="185">
        <f t="shared" si="201"/>
        <v>0.99470892928463583</v>
      </c>
      <c r="Z243" s="185">
        <f t="shared" si="201"/>
        <v>0.99338919262730796</v>
      </c>
      <c r="AA243" s="185">
        <f t="shared" si="203"/>
        <v>0.98870699187818545</v>
      </c>
      <c r="AB243" s="185">
        <f t="shared" si="202"/>
        <v>0.99167517661206317</v>
      </c>
      <c r="AC243" s="185">
        <f t="shared" si="202"/>
        <v>1.0013887397160226</v>
      </c>
      <c r="AD243" s="185">
        <f t="shared" si="202"/>
        <v>1.0081746139543697</v>
      </c>
      <c r="AE243" s="185">
        <f t="shared" si="202"/>
        <v>1.008565158116004</v>
      </c>
      <c r="AF243" s="185">
        <f t="shared" si="202"/>
        <v>1.003475044541327</v>
      </c>
      <c r="AG243" s="185">
        <f t="shared" si="202"/>
        <v>1.0055284083377367</v>
      </c>
      <c r="AH243" s="187">
        <f t="shared" si="202"/>
        <v>0.97205572382610639</v>
      </c>
      <c r="AI243" s="187">
        <f t="shared" si="202"/>
        <v>0.96375869252186552</v>
      </c>
      <c r="AJ243" s="187">
        <f t="shared" si="202"/>
        <v>0.96137097374200775</v>
      </c>
      <c r="AK243" s="187">
        <f t="shared" si="202"/>
        <v>0.97026496268693951</v>
      </c>
      <c r="AL243" s="187">
        <f t="shared" si="202"/>
        <v>0.96847530501805523</v>
      </c>
      <c r="AM243" s="187">
        <f t="shared" si="202"/>
        <v>0.96618162170023592</v>
      </c>
      <c r="AN243" s="187">
        <f t="shared" si="202"/>
        <v>0.96712878736997965</v>
      </c>
      <c r="AO243" s="187">
        <f t="shared" si="202"/>
        <v>0.96602851072682194</v>
      </c>
      <c r="AP243" s="187">
        <f t="shared" si="202"/>
        <v>0.96669616288621518</v>
      </c>
      <c r="AQ243" s="187">
        <f t="shared" si="202"/>
        <v>0.967539683553994</v>
      </c>
      <c r="AR243" s="187">
        <f t="shared" si="202"/>
        <v>0.96687658831332413</v>
      </c>
      <c r="AS243" s="187">
        <f t="shared" si="202"/>
        <v>0.96660076560227903</v>
      </c>
      <c r="AT243" s="187">
        <f t="shared" si="202"/>
        <v>0.9667007169281181</v>
      </c>
      <c r="AU243" s="187">
        <f t="shared" si="202"/>
        <v>0.9665622034822734</v>
      </c>
      <c r="AV243" s="187">
        <f t="shared" si="202"/>
        <v>0.96665645076792006</v>
      </c>
      <c r="AW243" s="187">
        <f t="shared" si="202"/>
        <v>0.96660170178005389</v>
      </c>
      <c r="AX243" s="187">
        <f t="shared" si="202"/>
        <v>0.96639603143985409</v>
      </c>
      <c r="AY243" s="187">
        <f t="shared" si="202"/>
        <v>0.96624448784422179</v>
      </c>
      <c r="AZ243" s="187">
        <f t="shared" si="202"/>
        <v>0.96614494958098041</v>
      </c>
      <c r="BA243" s="187">
        <f t="shared" si="202"/>
        <v>0.96599337674689389</v>
      </c>
      <c r="BB243" s="187">
        <f t="shared" si="202"/>
        <v>0.96586653876402973</v>
      </c>
      <c r="BC243" s="187">
        <f t="shared" si="202"/>
        <v>0.96580680090773097</v>
      </c>
      <c r="BD243" s="187">
        <f t="shared" si="202"/>
        <v>0.96577472045061419</v>
      </c>
      <c r="BE243" s="187">
        <f t="shared" si="202"/>
        <v>0.96571979582384326</v>
      </c>
      <c r="BF243" s="187">
        <f t="shared" si="202"/>
        <v>0.96563011072515892</v>
      </c>
      <c r="BG243" s="187">
        <f t="shared" si="202"/>
        <v>0.96551472553810069</v>
      </c>
      <c r="BH243" s="187"/>
    </row>
    <row r="244" spans="1:65">
      <c r="A244" s="112" t="s">
        <v>105</v>
      </c>
      <c r="B244" s="185">
        <f t="shared" si="201"/>
        <v>1.0273140224540103</v>
      </c>
      <c r="C244" s="185">
        <f t="shared" si="201"/>
        <v>1.0535146636587367</v>
      </c>
      <c r="D244" s="185">
        <f t="shared" si="201"/>
        <v>1.0505034116223184</v>
      </c>
      <c r="E244" s="185">
        <f t="shared" si="201"/>
        <v>1.0294435530331525</v>
      </c>
      <c r="F244" s="185">
        <f t="shared" si="201"/>
        <v>1.0444086368030936</v>
      </c>
      <c r="G244" s="185">
        <f t="shared" si="201"/>
        <v>1.0548125548543483</v>
      </c>
      <c r="H244" s="185">
        <f t="shared" si="201"/>
        <v>1.0452191543240537</v>
      </c>
      <c r="I244" s="185">
        <f t="shared" si="201"/>
        <v>1.046931494962156</v>
      </c>
      <c r="J244" s="185">
        <f t="shared" si="201"/>
        <v>1.032271196790691</v>
      </c>
      <c r="K244" s="185">
        <f t="shared" si="201"/>
        <v>1.0316040548598688</v>
      </c>
      <c r="L244" s="185">
        <f t="shared" si="201"/>
        <v>1.0231935488422628</v>
      </c>
      <c r="M244" s="185">
        <f t="shared" si="201"/>
        <v>1.0450655873036656</v>
      </c>
      <c r="N244" s="185">
        <f t="shared" si="201"/>
        <v>1.0221953501568977</v>
      </c>
      <c r="O244" s="185">
        <f t="shared" si="201"/>
        <v>1.0198883396837317</v>
      </c>
      <c r="P244" s="185">
        <f t="shared" si="201"/>
        <v>1.0144173206023457</v>
      </c>
      <c r="Q244" s="185">
        <f t="shared" si="201"/>
        <v>1.0110463675021588</v>
      </c>
      <c r="R244" s="185">
        <f t="shared" si="201"/>
        <v>0.99305062012728496</v>
      </c>
      <c r="S244" s="185">
        <f t="shared" si="201"/>
        <v>1.0010598843729561</v>
      </c>
      <c r="T244" s="185">
        <f t="shared" si="201"/>
        <v>1.015075493650633</v>
      </c>
      <c r="U244" s="185">
        <f t="shared" si="201"/>
        <v>1.03624212432722</v>
      </c>
      <c r="V244" s="185">
        <f t="shared" si="201"/>
        <v>1.0039572641506362</v>
      </c>
      <c r="W244" s="185">
        <f t="shared" si="201"/>
        <v>0.99553830333237592</v>
      </c>
      <c r="X244" s="185">
        <f t="shared" si="201"/>
        <v>0.99109871284378204</v>
      </c>
      <c r="Y244" s="185">
        <f t="shared" si="201"/>
        <v>0.98756689873134662</v>
      </c>
      <c r="Z244" s="185">
        <f t="shared" si="201"/>
        <v>1.0004466806047558</v>
      </c>
      <c r="AA244" s="185">
        <f t="shared" si="203"/>
        <v>0.98559671032666396</v>
      </c>
      <c r="AB244" s="185">
        <f t="shared" si="202"/>
        <v>0.98938626774532357</v>
      </c>
      <c r="AC244" s="185">
        <f t="shared" si="202"/>
        <v>1.0008289832591133</v>
      </c>
      <c r="AD244" s="185">
        <f>AD228+AD117</f>
        <v>1.0119651007226942</v>
      </c>
      <c r="AE244" s="185">
        <f t="shared" si="202"/>
        <v>0.99978573178862673</v>
      </c>
      <c r="AF244" s="185">
        <f t="shared" si="202"/>
        <v>1.0055644798136218</v>
      </c>
      <c r="AG244" s="185">
        <f t="shared" si="202"/>
        <v>1.0030549268789419</v>
      </c>
      <c r="AH244" s="187">
        <f t="shared" si="202"/>
        <v>0.998</v>
      </c>
      <c r="AI244" s="187">
        <f t="shared" si="202"/>
        <v>0.998</v>
      </c>
      <c r="AJ244" s="187">
        <f t="shared" si="202"/>
        <v>0.998</v>
      </c>
      <c r="AK244" s="187">
        <f t="shared" si="202"/>
        <v>0.998</v>
      </c>
      <c r="AL244" s="187">
        <f t="shared" si="202"/>
        <v>0.998</v>
      </c>
      <c r="AM244" s="187">
        <f t="shared" si="202"/>
        <v>0.998</v>
      </c>
      <c r="AN244" s="187">
        <f t="shared" si="202"/>
        <v>0.998</v>
      </c>
      <c r="AO244" s="187">
        <f t="shared" si="202"/>
        <v>0.998</v>
      </c>
      <c r="AP244" s="187">
        <f t="shared" si="202"/>
        <v>0.998</v>
      </c>
      <c r="AQ244" s="187">
        <f t="shared" si="202"/>
        <v>0.998</v>
      </c>
      <c r="AR244" s="187">
        <f t="shared" si="202"/>
        <v>0.99799999999999989</v>
      </c>
      <c r="AS244" s="187">
        <f t="shared" si="202"/>
        <v>0.998</v>
      </c>
      <c r="AT244" s="187">
        <f t="shared" si="202"/>
        <v>0.998</v>
      </c>
      <c r="AU244" s="187">
        <f t="shared" si="202"/>
        <v>0.998</v>
      </c>
      <c r="AV244" s="187">
        <f t="shared" si="202"/>
        <v>0.99799999999999989</v>
      </c>
      <c r="AW244" s="187">
        <f t="shared" si="202"/>
        <v>0.99800000000000011</v>
      </c>
      <c r="AX244" s="187">
        <f t="shared" si="202"/>
        <v>0.998</v>
      </c>
      <c r="AY244" s="187">
        <f t="shared" si="202"/>
        <v>0.998</v>
      </c>
      <c r="AZ244" s="187">
        <f t="shared" si="202"/>
        <v>0.998</v>
      </c>
      <c r="BA244" s="187">
        <f t="shared" si="202"/>
        <v>0.998</v>
      </c>
      <c r="BB244" s="187">
        <f t="shared" si="202"/>
        <v>0.998</v>
      </c>
      <c r="BC244" s="187">
        <f t="shared" si="202"/>
        <v>0.998</v>
      </c>
      <c r="BD244" s="187">
        <f t="shared" si="202"/>
        <v>0.998</v>
      </c>
      <c r="BE244" s="187">
        <f t="shared" si="202"/>
        <v>0.998</v>
      </c>
      <c r="BF244" s="187">
        <f t="shared" si="202"/>
        <v>0.998</v>
      </c>
      <c r="BG244" s="187">
        <f t="shared" si="202"/>
        <v>0.998</v>
      </c>
      <c r="BH244" s="187"/>
    </row>
    <row r="245" spans="1:65">
      <c r="A245" s="112" t="s">
        <v>106</v>
      </c>
      <c r="B245" s="185">
        <f t="shared" si="201"/>
        <v>1.0271312338082901</v>
      </c>
      <c r="C245" s="185">
        <f t="shared" si="201"/>
        <v>1.0471302837680623</v>
      </c>
      <c r="D245" s="185">
        <f t="shared" si="201"/>
        <v>1.0499614741708527</v>
      </c>
      <c r="E245" s="185">
        <f t="shared" si="201"/>
        <v>1.03347613924537</v>
      </c>
      <c r="F245" s="185">
        <f t="shared" si="201"/>
        <v>1.0495270412403486</v>
      </c>
      <c r="G245" s="185">
        <f t="shared" si="201"/>
        <v>1.0635114265657906</v>
      </c>
      <c r="H245" s="185">
        <f t="shared" si="201"/>
        <v>1.039352049039284</v>
      </c>
      <c r="I245" s="185">
        <f t="shared" si="201"/>
        <v>1.0416091831096377</v>
      </c>
      <c r="J245" s="185">
        <f t="shared" si="201"/>
        <v>1.0985311545705336</v>
      </c>
      <c r="K245" s="185">
        <f t="shared" si="201"/>
        <v>1.0515741507870755</v>
      </c>
      <c r="L245" s="185">
        <f t="shared" si="201"/>
        <v>1.045182025441701</v>
      </c>
      <c r="M245" s="185">
        <f t="shared" si="201"/>
        <v>1.0455103249830737</v>
      </c>
      <c r="N245" s="185">
        <f t="shared" si="201"/>
        <v>1.0245200988067138</v>
      </c>
      <c r="O245" s="185">
        <f t="shared" si="201"/>
        <v>1.0318938956287311</v>
      </c>
      <c r="P245" s="185">
        <f t="shared" si="201"/>
        <v>1.019771804106884</v>
      </c>
      <c r="Q245" s="185">
        <f t="shared" si="201"/>
        <v>1.0085903066638782</v>
      </c>
      <c r="R245" s="185">
        <f t="shared" si="201"/>
        <v>1.0025904467037483</v>
      </c>
      <c r="S245" s="185">
        <f t="shared" si="201"/>
        <v>1.0043500174325863</v>
      </c>
      <c r="T245" s="185">
        <f t="shared" si="201"/>
        <v>1.0128872182685309</v>
      </c>
      <c r="U245" s="185">
        <f t="shared" si="201"/>
        <v>1.016305643140047</v>
      </c>
      <c r="V245" s="185">
        <f t="shared" si="201"/>
        <v>1.0000108901110014</v>
      </c>
      <c r="W245" s="185">
        <f t="shared" si="201"/>
        <v>0.99806997397507347</v>
      </c>
      <c r="X245" s="185">
        <f t="shared" si="201"/>
        <v>0.99752753306924524</v>
      </c>
      <c r="Y245" s="185">
        <f t="shared" si="201"/>
        <v>1.0009836578121432</v>
      </c>
      <c r="Z245" s="185">
        <f t="shared" si="201"/>
        <v>0.99955916321162341</v>
      </c>
      <c r="AA245" s="185">
        <f t="shared" si="203"/>
        <v>0.99499457164425431</v>
      </c>
      <c r="AB245" s="185">
        <f t="shared" si="202"/>
        <v>0.99782504995379906</v>
      </c>
      <c r="AC245" s="185">
        <f t="shared" si="202"/>
        <v>1.0113743771950867</v>
      </c>
      <c r="AD245" s="185">
        <f>AD229+AD118</f>
        <v>1.0173791251830575</v>
      </c>
      <c r="AE245" s="185">
        <f t="shared" si="202"/>
        <v>1.0060984094525347</v>
      </c>
      <c r="AF245" s="185">
        <f t="shared" si="202"/>
        <v>1.0087055895142807</v>
      </c>
      <c r="AG245" s="185">
        <f t="shared" si="202"/>
        <v>1.010988632007938</v>
      </c>
      <c r="AH245" s="187">
        <f t="shared" si="202"/>
        <v>0.998</v>
      </c>
      <c r="AI245" s="187">
        <f t="shared" si="202"/>
        <v>0.998</v>
      </c>
      <c r="AJ245" s="187">
        <f t="shared" si="202"/>
        <v>0.998</v>
      </c>
      <c r="AK245" s="187">
        <f t="shared" si="202"/>
        <v>0.998</v>
      </c>
      <c r="AL245" s="187">
        <f t="shared" si="202"/>
        <v>0.998</v>
      </c>
      <c r="AM245" s="187">
        <f t="shared" si="202"/>
        <v>0.998</v>
      </c>
      <c r="AN245" s="187">
        <f t="shared" si="202"/>
        <v>0.998</v>
      </c>
      <c r="AO245" s="187">
        <f t="shared" si="202"/>
        <v>0.998</v>
      </c>
      <c r="AP245" s="187">
        <f t="shared" si="202"/>
        <v>0.998</v>
      </c>
      <c r="AQ245" s="187">
        <f t="shared" si="202"/>
        <v>0.998</v>
      </c>
      <c r="AR245" s="187">
        <f t="shared" si="202"/>
        <v>0.998</v>
      </c>
      <c r="AS245" s="187">
        <f t="shared" si="202"/>
        <v>0.998</v>
      </c>
      <c r="AT245" s="187">
        <f t="shared" si="202"/>
        <v>0.998</v>
      </c>
      <c r="AU245" s="187">
        <f t="shared" si="202"/>
        <v>0.998</v>
      </c>
      <c r="AV245" s="187">
        <f t="shared" si="202"/>
        <v>0.998</v>
      </c>
      <c r="AW245" s="187">
        <f t="shared" si="202"/>
        <v>0.998</v>
      </c>
      <c r="AX245" s="187">
        <f t="shared" si="202"/>
        <v>0.998</v>
      </c>
      <c r="AY245" s="187">
        <f t="shared" si="202"/>
        <v>0.998</v>
      </c>
      <c r="AZ245" s="187">
        <f t="shared" si="202"/>
        <v>0.998</v>
      </c>
      <c r="BA245" s="187">
        <f t="shared" si="202"/>
        <v>0.998</v>
      </c>
      <c r="BB245" s="187">
        <f t="shared" si="202"/>
        <v>0.998</v>
      </c>
      <c r="BC245" s="187">
        <f t="shared" si="202"/>
        <v>0.998</v>
      </c>
      <c r="BD245" s="187">
        <f t="shared" si="202"/>
        <v>0.998</v>
      </c>
      <c r="BE245" s="187">
        <f t="shared" si="202"/>
        <v>0.998</v>
      </c>
      <c r="BF245" s="187">
        <f t="shared" si="202"/>
        <v>0.998</v>
      </c>
      <c r="BG245" s="187">
        <f t="shared" si="202"/>
        <v>0.998</v>
      </c>
      <c r="BH245" s="187"/>
    </row>
    <row r="246" spans="1:65">
      <c r="A246" s="112" t="s">
        <v>107</v>
      </c>
      <c r="B246" s="185">
        <f t="shared" si="201"/>
        <v>1.0311276794035416</v>
      </c>
      <c r="C246" s="185">
        <f t="shared" si="201"/>
        <v>1.0584550551474341</v>
      </c>
      <c r="D246" s="185">
        <f t="shared" si="201"/>
        <v>1.047873668117502</v>
      </c>
      <c r="E246" s="185">
        <f t="shared" si="201"/>
        <v>1.0202777589876211</v>
      </c>
      <c r="F246" s="185">
        <f t="shared" si="201"/>
        <v>1.0431729095960172</v>
      </c>
      <c r="G246" s="185">
        <f t="shared" si="201"/>
        <v>1.0509051246415568</v>
      </c>
      <c r="H246" s="185">
        <f t="shared" si="201"/>
        <v>1.0347045159402264</v>
      </c>
      <c r="I246" s="185">
        <f t="shared" si="201"/>
        <v>1.0439742556109124</v>
      </c>
      <c r="J246" s="185">
        <f t="shared" si="201"/>
        <v>1.0453963504710808</v>
      </c>
      <c r="K246" s="185">
        <f t="shared" si="201"/>
        <v>1.0490420772376692</v>
      </c>
      <c r="L246" s="185">
        <f t="shared" si="201"/>
        <v>1.0399479041756603</v>
      </c>
      <c r="M246" s="185">
        <f t="shared" si="201"/>
        <v>1.0473475016223233</v>
      </c>
      <c r="N246" s="185">
        <f t="shared" si="201"/>
        <v>1.017353422547415</v>
      </c>
      <c r="O246" s="185">
        <f t="shared" si="201"/>
        <v>1.0219995385173222</v>
      </c>
      <c r="P246" s="185">
        <f t="shared" si="201"/>
        <v>1.0205054530674915</v>
      </c>
      <c r="Q246" s="185">
        <f t="shared" si="201"/>
        <v>1.0066412977056831</v>
      </c>
      <c r="R246" s="185">
        <f t="shared" si="201"/>
        <v>1.000989272651398</v>
      </c>
      <c r="S246" s="185">
        <f t="shared" si="201"/>
        <v>1.0069234097793163</v>
      </c>
      <c r="T246" s="185">
        <f t="shared" si="201"/>
        <v>1.0093517981871272</v>
      </c>
      <c r="U246" s="185">
        <f t="shared" si="201"/>
        <v>1.0259149304162543</v>
      </c>
      <c r="V246" s="185">
        <f t="shared" si="201"/>
        <v>1.0024233390832511</v>
      </c>
      <c r="W246" s="185">
        <f t="shared" si="201"/>
        <v>0.99046885854804601</v>
      </c>
      <c r="X246" s="185">
        <f t="shared" si="201"/>
        <v>1.0090081790170848</v>
      </c>
      <c r="Y246" s="185">
        <f t="shared" si="201"/>
        <v>0.99252604985389026</v>
      </c>
      <c r="Z246" s="185">
        <f t="shared" si="201"/>
        <v>1.0008234360962289</v>
      </c>
      <c r="AA246" s="185">
        <f t="shared" si="203"/>
        <v>0.99801239091654215</v>
      </c>
      <c r="AB246" s="185">
        <f t="shared" si="202"/>
        <v>0.99719195119611181</v>
      </c>
      <c r="AC246" s="185">
        <f t="shared" si="202"/>
        <v>0.99826006795892752</v>
      </c>
      <c r="AD246" s="185">
        <f>AD230+AD119</f>
        <v>1.0110075205517732</v>
      </c>
      <c r="AE246" s="185">
        <f t="shared" si="202"/>
        <v>1.0165243369529826</v>
      </c>
      <c r="AF246" s="185">
        <f t="shared" si="202"/>
        <v>1.0034689560993943</v>
      </c>
      <c r="AG246" s="185">
        <f t="shared" si="202"/>
        <v>1.0044788289732538</v>
      </c>
      <c r="AH246" s="187">
        <f t="shared" si="202"/>
        <v>0.998</v>
      </c>
      <c r="AI246" s="187">
        <f t="shared" si="202"/>
        <v>0.998</v>
      </c>
      <c r="AJ246" s="187">
        <f t="shared" si="202"/>
        <v>0.998</v>
      </c>
      <c r="AK246" s="187">
        <f t="shared" si="202"/>
        <v>0.998</v>
      </c>
      <c r="AL246" s="187">
        <f t="shared" si="202"/>
        <v>0.998</v>
      </c>
      <c r="AM246" s="187">
        <f t="shared" si="202"/>
        <v>0.998</v>
      </c>
      <c r="AN246" s="187">
        <f t="shared" si="202"/>
        <v>0.998</v>
      </c>
      <c r="AO246" s="187">
        <f t="shared" si="202"/>
        <v>0.998</v>
      </c>
      <c r="AP246" s="187">
        <f t="shared" si="202"/>
        <v>0.998</v>
      </c>
      <c r="AQ246" s="187">
        <f t="shared" si="202"/>
        <v>0.998</v>
      </c>
      <c r="AR246" s="187">
        <f t="shared" si="202"/>
        <v>0.998</v>
      </c>
      <c r="AS246" s="187">
        <f t="shared" si="202"/>
        <v>0.998</v>
      </c>
      <c r="AT246" s="187">
        <f t="shared" si="202"/>
        <v>0.998</v>
      </c>
      <c r="AU246" s="187">
        <f t="shared" si="202"/>
        <v>0.998</v>
      </c>
      <c r="AV246" s="187">
        <f t="shared" si="202"/>
        <v>0.998</v>
      </c>
      <c r="AW246" s="187">
        <f t="shared" si="202"/>
        <v>0.998</v>
      </c>
      <c r="AX246" s="187">
        <f t="shared" si="202"/>
        <v>0.99800000000000011</v>
      </c>
      <c r="AY246" s="187">
        <f t="shared" si="202"/>
        <v>0.998</v>
      </c>
      <c r="AZ246" s="187">
        <f t="shared" si="202"/>
        <v>0.998</v>
      </c>
      <c r="BA246" s="187">
        <f t="shared" si="202"/>
        <v>0.998</v>
      </c>
      <c r="BB246" s="187">
        <f t="shared" si="202"/>
        <v>0.998</v>
      </c>
      <c r="BC246" s="187">
        <f t="shared" si="202"/>
        <v>0.998</v>
      </c>
      <c r="BD246" s="187">
        <f t="shared" si="202"/>
        <v>0.998</v>
      </c>
      <c r="BE246" s="187">
        <f t="shared" si="202"/>
        <v>0.998</v>
      </c>
      <c r="BF246" s="187">
        <f t="shared" si="202"/>
        <v>0.998</v>
      </c>
      <c r="BG246" s="187">
        <f t="shared" si="202"/>
        <v>0.998</v>
      </c>
      <c r="BH246" s="187"/>
    </row>
    <row r="247" spans="1:65">
      <c r="A247" s="112" t="s">
        <v>108</v>
      </c>
      <c r="B247" s="185">
        <f t="shared" si="201"/>
        <v>1.0290828142110837</v>
      </c>
      <c r="C247" s="185">
        <f t="shared" si="201"/>
        <v>1.0525630498001552</v>
      </c>
      <c r="D247" s="185">
        <f t="shared" si="201"/>
        <v>1.0524209183893287</v>
      </c>
      <c r="E247" s="185">
        <f t="shared" si="201"/>
        <v>1.0210530361629857</v>
      </c>
      <c r="F247" s="185">
        <f t="shared" si="201"/>
        <v>1.040188099371105</v>
      </c>
      <c r="G247" s="185">
        <f t="shared" si="201"/>
        <v>1.0529614737980739</v>
      </c>
      <c r="H247" s="185">
        <f t="shared" si="201"/>
        <v>1.0411661219245065</v>
      </c>
      <c r="I247" s="185">
        <f t="shared" si="201"/>
        <v>1.0376809461922627</v>
      </c>
      <c r="J247" s="185">
        <f t="shared" si="201"/>
        <v>1.0419738054495196</v>
      </c>
      <c r="K247" s="185">
        <f t="shared" si="201"/>
        <v>1.0377862882838302</v>
      </c>
      <c r="L247" s="185">
        <f t="shared" si="201"/>
        <v>1.0450219139834047</v>
      </c>
      <c r="M247" s="185">
        <f t="shared" si="201"/>
        <v>1.0456370303586517</v>
      </c>
      <c r="N247" s="185">
        <f t="shared" si="201"/>
        <v>1.0093948672979414</v>
      </c>
      <c r="O247" s="185">
        <f t="shared" si="201"/>
        <v>1.0259266580619153</v>
      </c>
      <c r="P247" s="185">
        <f t="shared" si="201"/>
        <v>1.0206952693588345</v>
      </c>
      <c r="Q247" s="185">
        <f t="shared" si="201"/>
        <v>1.0091177941529328</v>
      </c>
      <c r="R247" s="185">
        <f t="shared" si="201"/>
        <v>0.99788417127891516</v>
      </c>
      <c r="S247" s="185">
        <f t="shared" si="201"/>
        <v>1.0058770574294049</v>
      </c>
      <c r="T247" s="185">
        <f t="shared" si="201"/>
        <v>1.0169233161182167</v>
      </c>
      <c r="U247" s="185">
        <f t="shared" si="201"/>
        <v>1.0360570092856034</v>
      </c>
      <c r="V247" s="185">
        <f t="shared" si="201"/>
        <v>1.0035464290230676</v>
      </c>
      <c r="W247" s="185">
        <f t="shared" si="201"/>
        <v>0.99661026073537062</v>
      </c>
      <c r="X247" s="185">
        <f t="shared" si="201"/>
        <v>0.99756289861601932</v>
      </c>
      <c r="Y247" s="185">
        <f t="shared" si="201"/>
        <v>0.9932385453433572</v>
      </c>
      <c r="Z247" s="185">
        <f t="shared" si="201"/>
        <v>0.9992292260897353</v>
      </c>
      <c r="AA247" s="185">
        <f t="shared" si="203"/>
        <v>0.99539751324100045</v>
      </c>
      <c r="AB247" s="185">
        <f t="shared" si="202"/>
        <v>0.97791376919224282</v>
      </c>
      <c r="AC247" s="185">
        <f t="shared" si="202"/>
        <v>1.0036466784878575</v>
      </c>
      <c r="AD247" s="185">
        <f t="shared" si="202"/>
        <v>1.018059200226336</v>
      </c>
      <c r="AE247" s="185">
        <f t="shared" si="202"/>
        <v>1.0083793000254926</v>
      </c>
      <c r="AF247" s="185">
        <f t="shared" si="202"/>
        <v>1.0073547266064447</v>
      </c>
      <c r="AG247" s="185">
        <f t="shared" si="202"/>
        <v>1.0106626936019307</v>
      </c>
      <c r="AH247" s="187">
        <f t="shared" si="202"/>
        <v>0.998</v>
      </c>
      <c r="AI247" s="187">
        <f t="shared" si="202"/>
        <v>0.998</v>
      </c>
      <c r="AJ247" s="187">
        <f t="shared" si="202"/>
        <v>0.998</v>
      </c>
      <c r="AK247" s="187">
        <f t="shared" si="202"/>
        <v>0.998</v>
      </c>
      <c r="AL247" s="187">
        <f t="shared" si="202"/>
        <v>0.998</v>
      </c>
      <c r="AM247" s="187">
        <f t="shared" si="202"/>
        <v>0.998</v>
      </c>
      <c r="AN247" s="187">
        <f t="shared" si="202"/>
        <v>0.998</v>
      </c>
      <c r="AO247" s="187">
        <f t="shared" si="202"/>
        <v>0.998</v>
      </c>
      <c r="AP247" s="187">
        <f t="shared" si="202"/>
        <v>0.998</v>
      </c>
      <c r="AQ247" s="187">
        <f t="shared" si="202"/>
        <v>0.998</v>
      </c>
      <c r="AR247" s="187">
        <f t="shared" si="202"/>
        <v>0.998</v>
      </c>
      <c r="AS247" s="187">
        <f t="shared" si="202"/>
        <v>0.998</v>
      </c>
      <c r="AT247" s="187">
        <f t="shared" si="202"/>
        <v>0.998</v>
      </c>
      <c r="AU247" s="187">
        <f t="shared" si="202"/>
        <v>0.998</v>
      </c>
      <c r="AV247" s="187">
        <f t="shared" si="202"/>
        <v>0.998</v>
      </c>
      <c r="AW247" s="187">
        <f t="shared" si="202"/>
        <v>0.998</v>
      </c>
      <c r="AX247" s="187">
        <f t="shared" si="202"/>
        <v>0.998</v>
      </c>
      <c r="AY247" s="187">
        <f t="shared" si="202"/>
        <v>0.998</v>
      </c>
      <c r="AZ247" s="187">
        <f t="shared" si="202"/>
        <v>0.998</v>
      </c>
      <c r="BA247" s="187">
        <f t="shared" si="202"/>
        <v>0.998</v>
      </c>
      <c r="BB247" s="187">
        <f t="shared" si="202"/>
        <v>0.998</v>
      </c>
      <c r="BC247" s="187">
        <f t="shared" si="202"/>
        <v>0.998</v>
      </c>
      <c r="BD247" s="187">
        <f t="shared" si="202"/>
        <v>0.998</v>
      </c>
      <c r="BE247" s="187">
        <f t="shared" si="202"/>
        <v>0.998</v>
      </c>
      <c r="BF247" s="187">
        <f t="shared" si="202"/>
        <v>0.998</v>
      </c>
      <c r="BG247" s="187">
        <f t="shared" si="202"/>
        <v>0.998</v>
      </c>
      <c r="BH247" s="187"/>
    </row>
    <row r="248" spans="1:65">
      <c r="A248" s="112" t="s">
        <v>109</v>
      </c>
      <c r="B248" s="185">
        <f t="shared" si="201"/>
        <v>1.025961174043037</v>
      </c>
      <c r="C248" s="185">
        <f t="shared" si="201"/>
        <v>1.0500219106047328</v>
      </c>
      <c r="D248" s="185">
        <f t="shared" si="201"/>
        <v>1.0481744069632022</v>
      </c>
      <c r="E248" s="185">
        <f t="shared" si="201"/>
        <v>1.0246925179364537</v>
      </c>
      <c r="F248" s="185">
        <f t="shared" si="201"/>
        <v>1.0410194702097435</v>
      </c>
      <c r="G248" s="185">
        <f t="shared" si="201"/>
        <v>1.0598069926115521</v>
      </c>
      <c r="H248" s="185">
        <f t="shared" si="201"/>
        <v>1.0368141064947549</v>
      </c>
      <c r="I248" s="185">
        <f t="shared" si="201"/>
        <v>1.0387740836992561</v>
      </c>
      <c r="J248" s="185">
        <f t="shared" si="201"/>
        <v>1.0410152647738491</v>
      </c>
      <c r="K248" s="185">
        <f t="shared" si="201"/>
        <v>1.040616326721898</v>
      </c>
      <c r="L248" s="185">
        <f t="shared" si="201"/>
        <v>1.0339280608276171</v>
      </c>
      <c r="M248" s="185">
        <f t="shared" si="201"/>
        <v>1.0517218174477017</v>
      </c>
      <c r="N248" s="185">
        <f t="shared" si="201"/>
        <v>1.0247300172628366</v>
      </c>
      <c r="O248" s="185">
        <f t="shared" si="201"/>
        <v>1.0212190841362587</v>
      </c>
      <c r="P248" s="185">
        <f t="shared" si="201"/>
        <v>1.0313479372560335</v>
      </c>
      <c r="Q248" s="185">
        <f t="shared" si="201"/>
        <v>1.0137071393076031</v>
      </c>
      <c r="R248" s="185">
        <f t="shared" si="201"/>
        <v>1.0019761332454107</v>
      </c>
      <c r="S248" s="185">
        <f t="shared" si="201"/>
        <v>1.0156706580437318</v>
      </c>
      <c r="T248" s="185">
        <f t="shared" si="201"/>
        <v>1.0152325308042112</v>
      </c>
      <c r="U248" s="185">
        <f t="shared" si="201"/>
        <v>1.0386508623088324</v>
      </c>
      <c r="V248" s="185">
        <f t="shared" si="201"/>
        <v>0.99824314486775056</v>
      </c>
      <c r="W248" s="185">
        <f t="shared" si="201"/>
        <v>1.0030077972738665</v>
      </c>
      <c r="X248" s="185">
        <f t="shared" si="201"/>
        <v>1.0010582250039266</v>
      </c>
      <c r="Y248" s="185">
        <f t="shared" si="201"/>
        <v>0.99470188201802945</v>
      </c>
      <c r="Z248" s="185">
        <f>Z232+Z121</f>
        <v>1.0032215929583093</v>
      </c>
      <c r="AA248" s="185">
        <f t="shared" si="203"/>
        <v>0.99139158925464366</v>
      </c>
      <c r="AB248" s="185">
        <f t="shared" si="202"/>
        <v>1.0008441269639567</v>
      </c>
      <c r="AC248" s="185">
        <f t="shared" si="202"/>
        <v>1.0042246375601283</v>
      </c>
      <c r="AD248" s="185">
        <f t="shared" si="202"/>
        <v>1.0154376594010641</v>
      </c>
      <c r="AE248" s="185">
        <f t="shared" si="202"/>
        <v>1.0084457995284657</v>
      </c>
      <c r="AF248" s="185">
        <f t="shared" si="202"/>
        <v>1.0039132266436437</v>
      </c>
      <c r="AG248" s="185">
        <f t="shared" si="202"/>
        <v>1.018424021894875</v>
      </c>
      <c r="AH248" s="187">
        <f t="shared" si="202"/>
        <v>0.998</v>
      </c>
      <c r="AI248" s="187">
        <f t="shared" si="202"/>
        <v>0.998</v>
      </c>
      <c r="AJ248" s="187">
        <f t="shared" si="202"/>
        <v>0.998</v>
      </c>
      <c r="AK248" s="187">
        <f t="shared" si="202"/>
        <v>0.998</v>
      </c>
      <c r="AL248" s="187">
        <f t="shared" si="202"/>
        <v>0.998</v>
      </c>
      <c r="AM248" s="187">
        <f t="shared" si="202"/>
        <v>0.99799999999999989</v>
      </c>
      <c r="AN248" s="187">
        <f t="shared" si="202"/>
        <v>0.998</v>
      </c>
      <c r="AO248" s="187">
        <f t="shared" si="202"/>
        <v>0.998</v>
      </c>
      <c r="AP248" s="187">
        <f t="shared" si="202"/>
        <v>0.998</v>
      </c>
      <c r="AQ248" s="187">
        <f t="shared" si="202"/>
        <v>0.998</v>
      </c>
      <c r="AR248" s="187">
        <f t="shared" si="202"/>
        <v>0.998</v>
      </c>
      <c r="AS248" s="187">
        <f t="shared" si="202"/>
        <v>0.998</v>
      </c>
      <c r="AT248" s="187">
        <f t="shared" si="202"/>
        <v>0.998</v>
      </c>
      <c r="AU248" s="187">
        <f t="shared" si="202"/>
        <v>0.998</v>
      </c>
      <c r="AV248" s="187">
        <f t="shared" si="202"/>
        <v>0.998</v>
      </c>
      <c r="AW248" s="187">
        <f t="shared" si="202"/>
        <v>0.998</v>
      </c>
      <c r="AX248" s="187">
        <f t="shared" si="202"/>
        <v>0.998</v>
      </c>
      <c r="AY248" s="187">
        <f t="shared" si="202"/>
        <v>0.998</v>
      </c>
      <c r="AZ248" s="187">
        <f t="shared" si="202"/>
        <v>0.998</v>
      </c>
      <c r="BA248" s="187">
        <f t="shared" si="202"/>
        <v>0.998</v>
      </c>
      <c r="BB248" s="187">
        <f t="shared" si="202"/>
        <v>0.998</v>
      </c>
      <c r="BC248" s="187">
        <f t="shared" si="202"/>
        <v>0.998</v>
      </c>
      <c r="BD248" s="187">
        <f t="shared" si="202"/>
        <v>0.998</v>
      </c>
      <c r="BE248" s="187">
        <f t="shared" si="202"/>
        <v>0.998</v>
      </c>
      <c r="BF248" s="187">
        <f t="shared" si="202"/>
        <v>0.998</v>
      </c>
      <c r="BG248" s="187">
        <f t="shared" si="202"/>
        <v>0.998</v>
      </c>
      <c r="BH248" s="187"/>
    </row>
    <row r="249" spans="1:65">
      <c r="A249" s="112" t="s">
        <v>110</v>
      </c>
      <c r="B249" s="185">
        <f t="shared" si="201"/>
        <v>1.0306497645931418</v>
      </c>
      <c r="C249" s="185">
        <f t="shared" si="201"/>
        <v>1.0425623787016316</v>
      </c>
      <c r="D249" s="185">
        <f t="shared" si="201"/>
        <v>1.0397164744066647</v>
      </c>
      <c r="E249" s="185">
        <f t="shared" si="201"/>
        <v>1.022990993472604</v>
      </c>
      <c r="F249" s="185">
        <f t="shared" si="201"/>
        <v>1.0417502591929337</v>
      </c>
      <c r="G249" s="185">
        <f t="shared" si="201"/>
        <v>1.0516879834465136</v>
      </c>
      <c r="H249" s="185">
        <f t="shared" si="201"/>
        <v>1.0351267900123993</v>
      </c>
      <c r="I249" s="185">
        <f t="shared" si="201"/>
        <v>1.0398267383632094</v>
      </c>
      <c r="J249" s="185">
        <f t="shared" si="201"/>
        <v>1.0321523850818715</v>
      </c>
      <c r="K249" s="185">
        <f t="shared" si="201"/>
        <v>1.0249466339567337</v>
      </c>
      <c r="L249" s="185">
        <f t="shared" si="201"/>
        <v>1.0324222039425555</v>
      </c>
      <c r="M249" s="185">
        <f t="shared" si="201"/>
        <v>1.0335720286434373</v>
      </c>
      <c r="N249" s="185">
        <f t="shared" si="201"/>
        <v>1.0163249745560499</v>
      </c>
      <c r="O249" s="185">
        <f t="shared" si="201"/>
        <v>1.0234541070195666</v>
      </c>
      <c r="P249" s="185">
        <f t="shared" si="201"/>
        <v>1.0266017014694508</v>
      </c>
      <c r="Q249" s="185">
        <f t="shared" si="201"/>
        <v>1.0078606728327892</v>
      </c>
      <c r="R249" s="185">
        <f t="shared" si="201"/>
        <v>0.99665448591591166</v>
      </c>
      <c r="S249" s="185">
        <f t="shared" si="201"/>
        <v>1.0044048734770386</v>
      </c>
      <c r="T249" s="185">
        <f t="shared" si="201"/>
        <v>1.0245987475875997</v>
      </c>
      <c r="U249" s="185">
        <f t="shared" si="201"/>
        <v>1.0269794102223737</v>
      </c>
      <c r="V249" s="185">
        <f t="shared" si="201"/>
        <v>1.008098435083344</v>
      </c>
      <c r="W249" s="185">
        <f t="shared" si="201"/>
        <v>1.0015227739866122</v>
      </c>
      <c r="X249" s="185">
        <f t="shared" si="201"/>
        <v>1.0019649440928562</v>
      </c>
      <c r="Y249" s="185">
        <f t="shared" si="201"/>
        <v>0.99944082362132258</v>
      </c>
      <c r="Z249" s="185">
        <f>Z233+Z122</f>
        <v>1.0025361014034786</v>
      </c>
      <c r="AA249" s="185">
        <f t="shared" si="203"/>
        <v>0.99666973650866253</v>
      </c>
      <c r="AB249" s="185">
        <f t="shared" si="202"/>
        <v>0.99356680808886066</v>
      </c>
      <c r="AC249" s="185">
        <f t="shared" si="202"/>
        <v>1.0061680143606189</v>
      </c>
      <c r="AD249" s="185">
        <f>AD233+AD122</f>
        <v>1.012169584669238</v>
      </c>
      <c r="AE249" s="185">
        <f t="shared" ref="AE249:BG253" si="204">AE233+AE122</f>
        <v>1.0094315891116528</v>
      </c>
      <c r="AF249" s="185">
        <f t="shared" si="204"/>
        <v>1.0113362133329993</v>
      </c>
      <c r="AG249" s="185">
        <f t="shared" si="204"/>
        <v>1.0151956012160832</v>
      </c>
      <c r="AH249" s="187">
        <f t="shared" si="204"/>
        <v>0.998</v>
      </c>
      <c r="AI249" s="187">
        <f t="shared" si="204"/>
        <v>0.998</v>
      </c>
      <c r="AJ249" s="187">
        <f t="shared" si="204"/>
        <v>0.998</v>
      </c>
      <c r="AK249" s="187">
        <f t="shared" si="204"/>
        <v>0.998</v>
      </c>
      <c r="AL249" s="187">
        <f t="shared" si="204"/>
        <v>0.998</v>
      </c>
      <c r="AM249" s="187">
        <f t="shared" si="204"/>
        <v>0.998</v>
      </c>
      <c r="AN249" s="187">
        <f t="shared" si="204"/>
        <v>0.998</v>
      </c>
      <c r="AO249" s="187">
        <f t="shared" si="204"/>
        <v>0.998</v>
      </c>
      <c r="AP249" s="187">
        <f t="shared" si="204"/>
        <v>0.998</v>
      </c>
      <c r="AQ249" s="187">
        <f t="shared" si="204"/>
        <v>0.998</v>
      </c>
      <c r="AR249" s="187">
        <f t="shared" si="204"/>
        <v>0.998</v>
      </c>
      <c r="AS249" s="187">
        <f t="shared" si="204"/>
        <v>0.998</v>
      </c>
      <c r="AT249" s="187">
        <f t="shared" si="204"/>
        <v>0.998</v>
      </c>
      <c r="AU249" s="187">
        <f t="shared" si="204"/>
        <v>0.998</v>
      </c>
      <c r="AV249" s="187">
        <f t="shared" si="204"/>
        <v>0.998</v>
      </c>
      <c r="AW249" s="187">
        <f t="shared" si="204"/>
        <v>0.998</v>
      </c>
      <c r="AX249" s="187">
        <f t="shared" si="204"/>
        <v>0.998</v>
      </c>
      <c r="AY249" s="187">
        <f t="shared" si="204"/>
        <v>0.998</v>
      </c>
      <c r="AZ249" s="187">
        <f t="shared" si="204"/>
        <v>0.998</v>
      </c>
      <c r="BA249" s="187">
        <f t="shared" si="204"/>
        <v>0.998</v>
      </c>
      <c r="BB249" s="187">
        <f t="shared" si="204"/>
        <v>0.998</v>
      </c>
      <c r="BC249" s="187">
        <f t="shared" si="204"/>
        <v>0.998</v>
      </c>
      <c r="BD249" s="187">
        <f t="shared" si="204"/>
        <v>0.998</v>
      </c>
      <c r="BE249" s="187">
        <f t="shared" si="204"/>
        <v>0.998</v>
      </c>
      <c r="BF249" s="187">
        <f t="shared" si="204"/>
        <v>0.998</v>
      </c>
      <c r="BG249" s="187">
        <f t="shared" si="204"/>
        <v>0.998</v>
      </c>
      <c r="BH249" s="187"/>
    </row>
    <row r="250" spans="1:65">
      <c r="A250" s="112" t="s">
        <v>111</v>
      </c>
      <c r="B250" s="185">
        <f t="shared" si="201"/>
        <v>1.0215282820947307</v>
      </c>
      <c r="C250" s="185">
        <f t="shared" si="201"/>
        <v>1.0478083227180708</v>
      </c>
      <c r="D250" s="185">
        <f t="shared" si="201"/>
        <v>1.0635861307485235</v>
      </c>
      <c r="E250" s="185">
        <f t="shared" si="201"/>
        <v>1.0252532883416015</v>
      </c>
      <c r="F250" s="185">
        <f t="shared" si="201"/>
        <v>1.0405711730932137</v>
      </c>
      <c r="G250" s="185">
        <f t="shared" si="201"/>
        <v>1.0529290372040987</v>
      </c>
      <c r="H250" s="185">
        <f t="shared" si="201"/>
        <v>1.0354748813738044</v>
      </c>
      <c r="I250" s="185">
        <f t="shared" si="201"/>
        <v>1.0363270984696245</v>
      </c>
      <c r="J250" s="185">
        <f t="shared" si="201"/>
        <v>1.0440535192571319</v>
      </c>
      <c r="K250" s="185">
        <f t="shared" si="201"/>
        <v>1.0434499395531904</v>
      </c>
      <c r="L250" s="185">
        <f t="shared" si="201"/>
        <v>1.0347222222222223</v>
      </c>
      <c r="M250" s="185">
        <f t="shared" si="201"/>
        <v>1.0462048590092246</v>
      </c>
      <c r="N250" s="185">
        <f t="shared" si="201"/>
        <v>1.0129095420422205</v>
      </c>
      <c r="O250" s="185">
        <f t="shared" si="201"/>
        <v>1.0244830549891302</v>
      </c>
      <c r="P250" s="185">
        <f t="shared" si="201"/>
        <v>1.0208329595540964</v>
      </c>
      <c r="Q250" s="185">
        <f t="shared" si="201"/>
        <v>1.0097157722805363</v>
      </c>
      <c r="R250" s="185">
        <f t="shared" si="201"/>
        <v>0.99827460195575957</v>
      </c>
      <c r="S250" s="185">
        <f t="shared" si="201"/>
        <v>1.0269377996112723</v>
      </c>
      <c r="T250" s="185">
        <f t="shared" si="201"/>
        <v>1.0199198545310078</v>
      </c>
      <c r="U250" s="185">
        <f t="shared" si="201"/>
        <v>1.0381788645652414</v>
      </c>
      <c r="V250" s="185">
        <f t="shared" si="201"/>
        <v>1.0084064479465535</v>
      </c>
      <c r="W250" s="185">
        <f t="shared" si="201"/>
        <v>1.0039372421106418</v>
      </c>
      <c r="X250" s="185">
        <f t="shared" si="201"/>
        <v>0.99363800233273247</v>
      </c>
      <c r="Y250" s="185">
        <f t="shared" si="201"/>
        <v>1.0048496343225013</v>
      </c>
      <c r="Z250" s="185">
        <f>Z234+Z123</f>
        <v>1.0044863149751182</v>
      </c>
      <c r="AA250" s="185">
        <f t="shared" si="203"/>
        <v>0.9957964902901133</v>
      </c>
      <c r="AB250" s="185">
        <f t="shared" si="203"/>
        <v>0.99943977132377704</v>
      </c>
      <c r="AC250" s="185">
        <f t="shared" si="203"/>
        <v>1.0070502895458702</v>
      </c>
      <c r="AD250" s="185">
        <f>AD234+AD123</f>
        <v>1.0194819020581973</v>
      </c>
      <c r="AE250" s="185">
        <f t="shared" si="204"/>
        <v>1.0179247267976028</v>
      </c>
      <c r="AF250" s="185">
        <f t="shared" si="204"/>
        <v>1.0072944008900167</v>
      </c>
      <c r="AG250" s="187">
        <f t="shared" si="204"/>
        <v>1.0206396383491341</v>
      </c>
      <c r="AH250" s="187">
        <f t="shared" si="204"/>
        <v>0.998</v>
      </c>
      <c r="AI250" s="187">
        <f t="shared" si="204"/>
        <v>0.998</v>
      </c>
      <c r="AJ250" s="187">
        <f t="shared" si="204"/>
        <v>0.998</v>
      </c>
      <c r="AK250" s="187">
        <f t="shared" si="204"/>
        <v>0.998</v>
      </c>
      <c r="AL250" s="187">
        <f t="shared" si="204"/>
        <v>0.998</v>
      </c>
      <c r="AM250" s="187">
        <f t="shared" si="204"/>
        <v>0.998</v>
      </c>
      <c r="AN250" s="187">
        <f t="shared" si="204"/>
        <v>0.998</v>
      </c>
      <c r="AO250" s="187">
        <f t="shared" si="204"/>
        <v>0.998</v>
      </c>
      <c r="AP250" s="187">
        <f t="shared" si="204"/>
        <v>0.998</v>
      </c>
      <c r="AQ250" s="187">
        <f t="shared" si="204"/>
        <v>0.998</v>
      </c>
      <c r="AR250" s="187">
        <f t="shared" si="204"/>
        <v>0.998</v>
      </c>
      <c r="AS250" s="187">
        <f t="shared" si="204"/>
        <v>0.998</v>
      </c>
      <c r="AT250" s="187">
        <f t="shared" si="204"/>
        <v>0.998</v>
      </c>
      <c r="AU250" s="187">
        <f t="shared" si="204"/>
        <v>0.998</v>
      </c>
      <c r="AV250" s="187">
        <f t="shared" si="204"/>
        <v>0.998</v>
      </c>
      <c r="AW250" s="187">
        <f t="shared" si="204"/>
        <v>0.998</v>
      </c>
      <c r="AX250" s="187">
        <f t="shared" si="204"/>
        <v>0.998</v>
      </c>
      <c r="AY250" s="187">
        <f t="shared" si="204"/>
        <v>0.998</v>
      </c>
      <c r="AZ250" s="187">
        <f t="shared" si="204"/>
        <v>0.998</v>
      </c>
      <c r="BA250" s="187">
        <f t="shared" si="204"/>
        <v>0.998</v>
      </c>
      <c r="BB250" s="187">
        <f t="shared" si="204"/>
        <v>0.998</v>
      </c>
      <c r="BC250" s="187">
        <f t="shared" si="204"/>
        <v>0.998</v>
      </c>
      <c r="BD250" s="187">
        <f t="shared" si="204"/>
        <v>0.998</v>
      </c>
      <c r="BE250" s="187">
        <f t="shared" si="204"/>
        <v>0.998</v>
      </c>
      <c r="BF250" s="187">
        <f t="shared" si="204"/>
        <v>0.998</v>
      </c>
      <c r="BG250" s="187">
        <f t="shared" si="204"/>
        <v>0.998</v>
      </c>
      <c r="BH250" s="187"/>
    </row>
    <row r="251" spans="1:65">
      <c r="A251" s="112" t="s">
        <v>112</v>
      </c>
      <c r="B251" s="185">
        <f t="shared" si="201"/>
        <v>1.0180491078919403</v>
      </c>
      <c r="C251" s="185">
        <f t="shared" si="201"/>
        <v>1.0346726633268784</v>
      </c>
      <c r="D251" s="185">
        <f t="shared" si="201"/>
        <v>1.0267776807306914</v>
      </c>
      <c r="E251" s="185">
        <f t="shared" si="201"/>
        <v>1.0220120080493518</v>
      </c>
      <c r="F251" s="185">
        <f t="shared" si="201"/>
        <v>1.0358958587989817</v>
      </c>
      <c r="G251" s="185">
        <f t="shared" si="201"/>
        <v>1.0580112212997661</v>
      </c>
      <c r="H251" s="185">
        <f t="shared" si="201"/>
        <v>1.029838916089401</v>
      </c>
      <c r="I251" s="185">
        <f t="shared" si="201"/>
        <v>1.0328061087873837</v>
      </c>
      <c r="J251" s="185">
        <f t="shared" ref="C251:AB253" si="205">J235+J124</f>
        <v>1.0442937562403904</v>
      </c>
      <c r="K251" s="185">
        <f t="shared" si="205"/>
        <v>1.0278600827206812</v>
      </c>
      <c r="L251" s="185">
        <f t="shared" si="205"/>
        <v>1.041652636110602</v>
      </c>
      <c r="M251" s="185">
        <f t="shared" si="205"/>
        <v>1.0370974863203639</v>
      </c>
      <c r="N251" s="185">
        <f t="shared" si="205"/>
        <v>1.0129231362715787</v>
      </c>
      <c r="O251" s="185">
        <f t="shared" si="205"/>
        <v>1.0225041097568863</v>
      </c>
      <c r="P251" s="185">
        <f t="shared" si="205"/>
        <v>1.0221771382979039</v>
      </c>
      <c r="Q251" s="185">
        <f t="shared" si="205"/>
        <v>1.0151975683890577</v>
      </c>
      <c r="R251" s="185">
        <f t="shared" si="205"/>
        <v>0.99624054317057875</v>
      </c>
      <c r="S251" s="185">
        <f t="shared" si="205"/>
        <v>0.99709032097160599</v>
      </c>
      <c r="T251" s="185">
        <f t="shared" si="205"/>
        <v>1.0138872366402656</v>
      </c>
      <c r="U251" s="185">
        <f t="shared" si="205"/>
        <v>1.0376840445575506</v>
      </c>
      <c r="V251" s="185">
        <f t="shared" si="205"/>
        <v>1.00377338139509</v>
      </c>
      <c r="W251" s="185">
        <f t="shared" si="205"/>
        <v>1.004081252741081</v>
      </c>
      <c r="X251" s="185">
        <f t="shared" si="205"/>
        <v>1.0041054992343992</v>
      </c>
      <c r="Y251" s="185">
        <f t="shared" si="205"/>
        <v>1.0005060701057549</v>
      </c>
      <c r="Z251" s="185">
        <f>Z235+Z124</f>
        <v>1.0091277221229427</v>
      </c>
      <c r="AA251" s="185">
        <f t="shared" si="203"/>
        <v>0.99583343555522852</v>
      </c>
      <c r="AB251" s="185">
        <f t="shared" si="203"/>
        <v>1.00726844553119</v>
      </c>
      <c r="AC251" s="185">
        <f t="shared" si="203"/>
        <v>1.0052045801269152</v>
      </c>
      <c r="AD251" s="185">
        <f t="shared" si="203"/>
        <v>1.0144861901047386</v>
      </c>
      <c r="AE251" s="185">
        <f t="shared" si="204"/>
        <v>1.0069313116775169</v>
      </c>
      <c r="AF251" s="185">
        <f t="shared" si="204"/>
        <v>1.0077129762968955</v>
      </c>
      <c r="AG251" s="187">
        <f t="shared" si="204"/>
        <v>1.0206396383491341</v>
      </c>
      <c r="AH251" s="187">
        <f t="shared" si="204"/>
        <v>0.998</v>
      </c>
      <c r="AI251" s="187">
        <f t="shared" si="204"/>
        <v>0.998</v>
      </c>
      <c r="AJ251" s="187">
        <f t="shared" si="204"/>
        <v>0.998</v>
      </c>
      <c r="AK251" s="187">
        <f t="shared" si="204"/>
        <v>0.998</v>
      </c>
      <c r="AL251" s="187">
        <f t="shared" si="204"/>
        <v>0.998</v>
      </c>
      <c r="AM251" s="187">
        <f t="shared" si="204"/>
        <v>0.998</v>
      </c>
      <c r="AN251" s="187">
        <f t="shared" si="204"/>
        <v>0.998</v>
      </c>
      <c r="AO251" s="187">
        <f t="shared" si="204"/>
        <v>0.998</v>
      </c>
      <c r="AP251" s="187">
        <f t="shared" si="204"/>
        <v>0.998</v>
      </c>
      <c r="AQ251" s="187">
        <f t="shared" si="204"/>
        <v>0.998</v>
      </c>
      <c r="AR251" s="187">
        <f t="shared" si="204"/>
        <v>0.998</v>
      </c>
      <c r="AS251" s="187">
        <f t="shared" si="204"/>
        <v>0.998</v>
      </c>
      <c r="AT251" s="187">
        <f t="shared" si="204"/>
        <v>0.998</v>
      </c>
      <c r="AU251" s="187">
        <f t="shared" si="204"/>
        <v>0.998</v>
      </c>
      <c r="AV251" s="187">
        <f t="shared" si="204"/>
        <v>0.998</v>
      </c>
      <c r="AW251" s="187">
        <f t="shared" si="204"/>
        <v>0.998</v>
      </c>
      <c r="AX251" s="187">
        <f t="shared" si="204"/>
        <v>0.998</v>
      </c>
      <c r="AY251" s="187">
        <f t="shared" si="204"/>
        <v>0.998</v>
      </c>
      <c r="AZ251" s="187">
        <f t="shared" si="204"/>
        <v>0.998</v>
      </c>
      <c r="BA251" s="187">
        <f t="shared" si="204"/>
        <v>0.998</v>
      </c>
      <c r="BB251" s="187">
        <f t="shared" si="204"/>
        <v>0.998</v>
      </c>
      <c r="BC251" s="187">
        <f t="shared" si="204"/>
        <v>0.998</v>
      </c>
      <c r="BD251" s="187">
        <f t="shared" si="204"/>
        <v>0.998</v>
      </c>
      <c r="BE251" s="187">
        <f t="shared" si="204"/>
        <v>0.998</v>
      </c>
      <c r="BF251" s="187">
        <f t="shared" si="204"/>
        <v>0.998</v>
      </c>
      <c r="BG251" s="187">
        <f t="shared" si="204"/>
        <v>0.998</v>
      </c>
      <c r="BH251" s="187"/>
    </row>
    <row r="252" spans="1:65">
      <c r="A252" s="112" t="s">
        <v>113</v>
      </c>
      <c r="B252" s="185">
        <f t="shared" ref="B252:B253" si="206">B236+B125</f>
        <v>1.0203342398357012</v>
      </c>
      <c r="C252" s="185">
        <f t="shared" si="205"/>
        <v>1.0434014483228518</v>
      </c>
      <c r="D252" s="185">
        <f t="shared" si="205"/>
        <v>1.0363509222860599</v>
      </c>
      <c r="E252" s="185">
        <f t="shared" si="205"/>
        <v>1.0202422073710888</v>
      </c>
      <c r="F252" s="185">
        <f t="shared" si="205"/>
        <v>1.037997129105801</v>
      </c>
      <c r="G252" s="185">
        <f t="shared" si="205"/>
        <v>1.0628236895847514</v>
      </c>
      <c r="H252" s="185">
        <f t="shared" si="205"/>
        <v>1.0380664210243771</v>
      </c>
      <c r="I252" s="185">
        <f t="shared" si="205"/>
        <v>1.0452229636436237</v>
      </c>
      <c r="J252" s="185">
        <f t="shared" si="205"/>
        <v>1.0430911798775444</v>
      </c>
      <c r="K252" s="185">
        <f t="shared" si="205"/>
        <v>1.0408261091741169</v>
      </c>
      <c r="L252" s="185">
        <f t="shared" si="205"/>
        <v>1.032302454803955</v>
      </c>
      <c r="M252" s="185">
        <f t="shared" si="205"/>
        <v>1.0367406034632536</v>
      </c>
      <c r="N252" s="185">
        <f t="shared" si="205"/>
        <v>1.0073311461289016</v>
      </c>
      <c r="O252" s="185">
        <f t="shared" si="205"/>
        <v>1.0219165034834619</v>
      </c>
      <c r="P252" s="185">
        <f t="shared" si="205"/>
        <v>1.027563161269164</v>
      </c>
      <c r="Q252" s="185">
        <f t="shared" si="205"/>
        <v>1.0047034244610547</v>
      </c>
      <c r="R252" s="185">
        <f t="shared" si="205"/>
        <v>1.0015970263931742</v>
      </c>
      <c r="S252" s="185">
        <f t="shared" si="205"/>
        <v>1.0121148508892623</v>
      </c>
      <c r="T252" s="185">
        <f t="shared" si="205"/>
        <v>1.0138571523791129</v>
      </c>
      <c r="U252" s="185">
        <f t="shared" si="205"/>
        <v>1.0312921887183006</v>
      </c>
      <c r="V252" s="185">
        <f t="shared" si="205"/>
        <v>1.0007402968237742</v>
      </c>
      <c r="W252" s="185">
        <f t="shared" si="205"/>
        <v>1.0016274843577475</v>
      </c>
      <c r="X252" s="185">
        <f t="shared" si="205"/>
        <v>0.99941815606066342</v>
      </c>
      <c r="Y252" s="185">
        <f t="shared" si="205"/>
        <v>0.99930918515979794</v>
      </c>
      <c r="Z252" s="185">
        <f>Z236+Z125</f>
        <v>1.0120320185581626</v>
      </c>
      <c r="AA252" s="185">
        <f t="shared" si="203"/>
        <v>0.9967022036020643</v>
      </c>
      <c r="AB252" s="185">
        <f t="shared" si="203"/>
        <v>0.99565976095222508</v>
      </c>
      <c r="AC252" s="185">
        <f>AC236+AC125</f>
        <v>1.0044873659138052</v>
      </c>
      <c r="AD252" s="185">
        <f>AD236+AD125</f>
        <v>1.0175155491357857</v>
      </c>
      <c r="AE252" s="185">
        <f t="shared" si="204"/>
        <v>1.0086889338794593</v>
      </c>
      <c r="AF252" s="185">
        <f t="shared" si="204"/>
        <v>1.0084951649488638</v>
      </c>
      <c r="AG252" s="187">
        <f t="shared" si="204"/>
        <v>1.0206396383491341</v>
      </c>
      <c r="AH252" s="187">
        <f t="shared" si="204"/>
        <v>0.998</v>
      </c>
      <c r="AI252" s="187">
        <f t="shared" si="204"/>
        <v>0.998</v>
      </c>
      <c r="AJ252" s="187">
        <f t="shared" si="204"/>
        <v>0.998</v>
      </c>
      <c r="AK252" s="187">
        <f t="shared" si="204"/>
        <v>0.998</v>
      </c>
      <c r="AL252" s="187">
        <f t="shared" si="204"/>
        <v>0.998</v>
      </c>
      <c r="AM252" s="187">
        <f t="shared" si="204"/>
        <v>0.998</v>
      </c>
      <c r="AN252" s="187">
        <f t="shared" si="204"/>
        <v>0.998</v>
      </c>
      <c r="AO252" s="187">
        <f t="shared" si="204"/>
        <v>0.998</v>
      </c>
      <c r="AP252" s="187">
        <f t="shared" si="204"/>
        <v>0.998</v>
      </c>
      <c r="AQ252" s="187">
        <f t="shared" si="204"/>
        <v>0.998</v>
      </c>
      <c r="AR252" s="187">
        <f t="shared" si="204"/>
        <v>0.99799999999999989</v>
      </c>
      <c r="AS252" s="187">
        <f t="shared" si="204"/>
        <v>0.99799999999999989</v>
      </c>
      <c r="AT252" s="187">
        <f t="shared" si="204"/>
        <v>0.998</v>
      </c>
      <c r="AU252" s="187">
        <f t="shared" si="204"/>
        <v>0.998</v>
      </c>
      <c r="AV252" s="187">
        <f t="shared" si="204"/>
        <v>0.998</v>
      </c>
      <c r="AW252" s="187">
        <f t="shared" si="204"/>
        <v>0.998</v>
      </c>
      <c r="AX252" s="187">
        <f t="shared" si="204"/>
        <v>0.998</v>
      </c>
      <c r="AY252" s="187">
        <f t="shared" si="204"/>
        <v>0.998</v>
      </c>
      <c r="AZ252" s="187">
        <f t="shared" si="204"/>
        <v>0.998</v>
      </c>
      <c r="BA252" s="187">
        <f t="shared" si="204"/>
        <v>0.998</v>
      </c>
      <c r="BB252" s="187">
        <f t="shared" si="204"/>
        <v>0.998</v>
      </c>
      <c r="BC252" s="187">
        <f t="shared" si="204"/>
        <v>0.998</v>
      </c>
      <c r="BD252" s="187">
        <f t="shared" si="204"/>
        <v>0.998</v>
      </c>
      <c r="BE252" s="187">
        <f t="shared" si="204"/>
        <v>0.998</v>
      </c>
      <c r="BF252" s="187">
        <f t="shared" si="204"/>
        <v>0.998</v>
      </c>
      <c r="BG252" s="187">
        <f t="shared" si="204"/>
        <v>0.998</v>
      </c>
      <c r="BH252" s="187"/>
    </row>
    <row r="253" spans="1:65" ht="12" thickBot="1">
      <c r="A253" s="112" t="s">
        <v>143</v>
      </c>
      <c r="B253" s="185">
        <f t="shared" si="206"/>
        <v>1.0259367921112106</v>
      </c>
      <c r="C253" s="185">
        <f t="shared" si="205"/>
        <v>1.0445113868607572</v>
      </c>
      <c r="D253" s="185">
        <f t="shared" si="205"/>
        <v>1.0465881766588856</v>
      </c>
      <c r="E253" s="185">
        <f t="shared" si="205"/>
        <v>1.0268690560747316</v>
      </c>
      <c r="F253" s="185">
        <f t="shared" si="205"/>
        <v>1.0395216401768286</v>
      </c>
      <c r="G253" s="185">
        <f t="shared" si="205"/>
        <v>1.0526095107595224</v>
      </c>
      <c r="H253" s="185">
        <f t="shared" si="205"/>
        <v>1.0399974384773782</v>
      </c>
      <c r="I253" s="185">
        <f t="shared" si="205"/>
        <v>1.0404721495835252</v>
      </c>
      <c r="J253" s="185">
        <f t="shared" si="205"/>
        <v>1.04570198227165</v>
      </c>
      <c r="K253" s="185">
        <f t="shared" si="205"/>
        <v>1.0406006617834196</v>
      </c>
      <c r="L253" s="185">
        <f t="shared" si="205"/>
        <v>1.0377299743841213</v>
      </c>
      <c r="M253" s="185">
        <f t="shared" si="205"/>
        <v>1.0392779500048195</v>
      </c>
      <c r="N253" s="185">
        <f t="shared" si="205"/>
        <v>1.019703358513055</v>
      </c>
      <c r="O253" s="185">
        <f t="shared" si="205"/>
        <v>1.0224727912368194</v>
      </c>
      <c r="P253" s="185">
        <f t="shared" si="205"/>
        <v>1.0215698654261627</v>
      </c>
      <c r="Q253" s="185">
        <f t="shared" si="205"/>
        <v>1.0110221496633551</v>
      </c>
      <c r="R253" s="185">
        <f t="shared" si="205"/>
        <v>1.0007341985253351</v>
      </c>
      <c r="S253" s="185">
        <f t="shared" si="205"/>
        <v>1.0038738841993846</v>
      </c>
      <c r="T253" s="185">
        <f t="shared" si="205"/>
        <v>1.013985251528809</v>
      </c>
      <c r="U253" s="185">
        <f t="shared" si="205"/>
        <v>1.0286855284084835</v>
      </c>
      <c r="V253" s="185">
        <f t="shared" si="205"/>
        <v>1.0046064924453502</v>
      </c>
      <c r="W253" s="185">
        <f t="shared" si="205"/>
        <v>0.99990648224789469</v>
      </c>
      <c r="X253" s="185">
        <f t="shared" si="205"/>
        <v>0.99997949830967614</v>
      </c>
      <c r="Y253" s="185">
        <f t="shared" si="205"/>
        <v>0.9976850810527661</v>
      </c>
      <c r="Z253" s="185">
        <f t="shared" si="205"/>
        <v>1.0023204067809166</v>
      </c>
      <c r="AA253" s="185">
        <f t="shared" si="205"/>
        <v>0.99533131035001055</v>
      </c>
      <c r="AB253" s="185">
        <f t="shared" si="205"/>
        <v>0.995855576131908</v>
      </c>
      <c r="AC253" s="185">
        <f>AC237+AC126</f>
        <v>1.0037793004345452</v>
      </c>
      <c r="AD253" s="185">
        <f>AD237+AD126</f>
        <v>1.0130915451520859</v>
      </c>
      <c r="AE253" s="185">
        <f t="shared" si="204"/>
        <v>1.0099401990688934</v>
      </c>
      <c r="AF253" s="185">
        <f t="shared" si="204"/>
        <v>1.0073773595011601</v>
      </c>
      <c r="AG253" s="187">
        <f t="shared" si="204"/>
        <v>1.0206396383491341</v>
      </c>
      <c r="AH253" s="187">
        <f t="shared" si="204"/>
        <v>0.998</v>
      </c>
      <c r="AI253" s="187">
        <f t="shared" si="204"/>
        <v>0.998</v>
      </c>
      <c r="AJ253" s="187">
        <f t="shared" si="204"/>
        <v>0.998</v>
      </c>
      <c r="AK253" s="187">
        <f t="shared" si="204"/>
        <v>0.998</v>
      </c>
      <c r="AL253" s="187">
        <f t="shared" si="204"/>
        <v>0.998</v>
      </c>
      <c r="AM253" s="187">
        <f t="shared" si="204"/>
        <v>0.998</v>
      </c>
      <c r="AN253" s="187">
        <f t="shared" si="204"/>
        <v>0.998</v>
      </c>
      <c r="AO253" s="187">
        <f t="shared" si="204"/>
        <v>0.998</v>
      </c>
      <c r="AP253" s="187">
        <f t="shared" si="204"/>
        <v>0.998</v>
      </c>
      <c r="AQ253" s="187">
        <f t="shared" si="204"/>
        <v>0.998</v>
      </c>
      <c r="AR253" s="187">
        <f t="shared" si="204"/>
        <v>0.998</v>
      </c>
      <c r="AS253" s="187">
        <f t="shared" si="204"/>
        <v>0.998</v>
      </c>
      <c r="AT253" s="187">
        <f t="shared" si="204"/>
        <v>0.998</v>
      </c>
      <c r="AU253" s="187">
        <f t="shared" si="204"/>
        <v>0.998</v>
      </c>
      <c r="AV253" s="187">
        <f t="shared" si="204"/>
        <v>0.998</v>
      </c>
      <c r="AW253" s="187">
        <f t="shared" si="204"/>
        <v>0.998</v>
      </c>
      <c r="AX253" s="187">
        <f t="shared" si="204"/>
        <v>0.998</v>
      </c>
      <c r="AY253" s="187">
        <f t="shared" si="204"/>
        <v>0.998</v>
      </c>
      <c r="AZ253" s="187">
        <f t="shared" si="204"/>
        <v>0.998</v>
      </c>
      <c r="BA253" s="187">
        <f t="shared" si="204"/>
        <v>0.998</v>
      </c>
      <c r="BB253" s="187">
        <f t="shared" si="204"/>
        <v>0.998</v>
      </c>
      <c r="BC253" s="187">
        <f t="shared" si="204"/>
        <v>0.998</v>
      </c>
      <c r="BD253" s="187">
        <f t="shared" si="204"/>
        <v>0.998</v>
      </c>
      <c r="BE253" s="187">
        <f t="shared" si="204"/>
        <v>0.998</v>
      </c>
      <c r="BF253" s="187">
        <f t="shared" si="204"/>
        <v>0.998</v>
      </c>
      <c r="BG253" s="187">
        <f t="shared" si="204"/>
        <v>0.998</v>
      </c>
      <c r="BH253" s="187"/>
    </row>
    <row r="254" spans="1:65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4"/>
      <c r="AS254" s="174"/>
      <c r="AT254" s="174"/>
      <c r="AU254" s="174"/>
      <c r="AV254" s="174"/>
      <c r="AW254" s="174"/>
      <c r="AX254" s="174"/>
      <c r="AY254" s="174"/>
      <c r="AZ254" s="174"/>
      <c r="BA254" s="174"/>
      <c r="BB254" s="174"/>
      <c r="BC254" s="174"/>
      <c r="BD254" s="174"/>
      <c r="BE254" s="174"/>
      <c r="BF254" s="174"/>
      <c r="BG254" s="174"/>
    </row>
    <row r="255" spans="1:65" ht="12" thickBot="1">
      <c r="A255" s="112" t="s">
        <v>162</v>
      </c>
    </row>
    <row r="256" spans="1:65" ht="12" thickBot="1">
      <c r="A256" s="168"/>
      <c r="B256" s="168" t="str">
        <f>B$2</f>
        <v xml:space="preserve">93/94 </v>
      </c>
      <c r="C256" s="168" t="str">
        <f t="shared" ref="C256:BG256" si="207">C$2</f>
        <v xml:space="preserve">94/95 </v>
      </c>
      <c r="D256" s="168" t="str">
        <f t="shared" si="207"/>
        <v xml:space="preserve">95/96 </v>
      </c>
      <c r="E256" s="168" t="str">
        <f t="shared" si="207"/>
        <v xml:space="preserve">96/97 </v>
      </c>
      <c r="F256" s="168" t="str">
        <f t="shared" si="207"/>
        <v xml:space="preserve">97/98 </v>
      </c>
      <c r="G256" s="168" t="str">
        <f t="shared" si="207"/>
        <v xml:space="preserve">98/99 </v>
      </c>
      <c r="H256" s="168" t="str">
        <f t="shared" si="207"/>
        <v xml:space="preserve">99/00 </v>
      </c>
      <c r="I256" s="168" t="str">
        <f t="shared" si="207"/>
        <v xml:space="preserve">00/01 </v>
      </c>
      <c r="J256" s="168" t="str">
        <f t="shared" si="207"/>
        <v xml:space="preserve">01/02 </v>
      </c>
      <c r="K256" s="168" t="str">
        <f t="shared" si="207"/>
        <v xml:space="preserve">02/03 </v>
      </c>
      <c r="L256" s="168" t="str">
        <f t="shared" si="207"/>
        <v xml:space="preserve">03/04 </v>
      </c>
      <c r="M256" s="168" t="str">
        <f t="shared" si="207"/>
        <v xml:space="preserve">04/05 </v>
      </c>
      <c r="N256" s="168" t="str">
        <f t="shared" si="207"/>
        <v xml:space="preserve">05/06 </v>
      </c>
      <c r="O256" s="168" t="str">
        <f t="shared" si="207"/>
        <v xml:space="preserve">06/07 </v>
      </c>
      <c r="P256" s="168" t="str">
        <f t="shared" si="207"/>
        <v xml:space="preserve">07/08 </v>
      </c>
      <c r="Q256" s="168" t="str">
        <f t="shared" si="207"/>
        <v xml:space="preserve">08/09 </v>
      </c>
      <c r="R256" s="168" t="str">
        <f t="shared" si="207"/>
        <v xml:space="preserve">09/10 </v>
      </c>
      <c r="S256" s="168" t="str">
        <f t="shared" si="207"/>
        <v xml:space="preserve">10/11 </v>
      </c>
      <c r="T256" s="168" t="str">
        <f t="shared" si="207"/>
        <v xml:space="preserve">11/12 </v>
      </c>
      <c r="U256" s="168" t="str">
        <f t="shared" si="207"/>
        <v xml:space="preserve">12/13 </v>
      </c>
      <c r="V256" s="168" t="str">
        <f t="shared" si="207"/>
        <v xml:space="preserve">13/14 </v>
      </c>
      <c r="W256" s="168" t="str">
        <f t="shared" si="207"/>
        <v xml:space="preserve">14/15 </v>
      </c>
      <c r="X256" s="168" t="str">
        <f t="shared" si="207"/>
        <v xml:space="preserve">15/16 </v>
      </c>
      <c r="Y256" s="168" t="str">
        <f t="shared" si="207"/>
        <v xml:space="preserve">16/17 </v>
      </c>
      <c r="Z256" s="168" t="str">
        <f t="shared" si="207"/>
        <v xml:space="preserve">17/18 </v>
      </c>
      <c r="AA256" s="168" t="str">
        <f t="shared" si="207"/>
        <v xml:space="preserve">18/19 </v>
      </c>
      <c r="AB256" s="168" t="str">
        <f t="shared" si="207"/>
        <v>19/20</v>
      </c>
      <c r="AC256" s="168" t="str">
        <f t="shared" si="207"/>
        <v>20/21</v>
      </c>
      <c r="AD256" s="168" t="str">
        <f t="shared" si="207"/>
        <v xml:space="preserve">21/22 </v>
      </c>
      <c r="AE256" s="168" t="str">
        <f t="shared" si="207"/>
        <v xml:space="preserve">22/23 </v>
      </c>
      <c r="AF256" s="168" t="str">
        <f t="shared" si="207"/>
        <v xml:space="preserve">23/24 </v>
      </c>
      <c r="AG256" s="168" t="str">
        <f t="shared" si="207"/>
        <v xml:space="preserve">24/25 </v>
      </c>
      <c r="AH256" s="168" t="str">
        <f t="shared" si="207"/>
        <v>25/26</v>
      </c>
      <c r="AI256" s="168" t="str">
        <f t="shared" si="207"/>
        <v>26/27</v>
      </c>
      <c r="AJ256" s="168" t="str">
        <f t="shared" si="207"/>
        <v>27/28</v>
      </c>
      <c r="AK256" s="168" t="str">
        <f t="shared" si="207"/>
        <v>28/29</v>
      </c>
      <c r="AL256" s="168" t="str">
        <f t="shared" si="207"/>
        <v>29/30</v>
      </c>
      <c r="AM256" s="168" t="str">
        <f t="shared" si="207"/>
        <v>30/31</v>
      </c>
      <c r="AN256" s="168" t="str">
        <f t="shared" si="207"/>
        <v>31/32</v>
      </c>
      <c r="AO256" s="168" t="str">
        <f t="shared" si="207"/>
        <v>32/33</v>
      </c>
      <c r="AP256" s="168" t="str">
        <f t="shared" si="207"/>
        <v>33/34</v>
      </c>
      <c r="AQ256" s="168" t="str">
        <f t="shared" si="207"/>
        <v>34/35</v>
      </c>
      <c r="AR256" s="168" t="str">
        <f t="shared" si="207"/>
        <v>35/36</v>
      </c>
      <c r="AS256" s="168" t="str">
        <f t="shared" si="207"/>
        <v>36/37</v>
      </c>
      <c r="AT256" s="168" t="str">
        <f t="shared" si="207"/>
        <v>37/38</v>
      </c>
      <c r="AU256" s="168" t="str">
        <f t="shared" si="207"/>
        <v>38/39</v>
      </c>
      <c r="AV256" s="168" t="str">
        <f t="shared" si="207"/>
        <v>39/40</v>
      </c>
      <c r="AW256" s="168" t="str">
        <f t="shared" si="207"/>
        <v>40/41</v>
      </c>
      <c r="AX256" s="168" t="str">
        <f t="shared" si="207"/>
        <v>41/42</v>
      </c>
      <c r="AY256" s="168" t="str">
        <f t="shared" si="207"/>
        <v>42/43</v>
      </c>
      <c r="AZ256" s="168" t="str">
        <f t="shared" si="207"/>
        <v>43/44</v>
      </c>
      <c r="BA256" s="168" t="str">
        <f t="shared" si="207"/>
        <v>44/45</v>
      </c>
      <c r="BB256" s="168" t="str">
        <f t="shared" si="207"/>
        <v>45/46</v>
      </c>
      <c r="BC256" s="168" t="str">
        <f t="shared" si="207"/>
        <v>46/47</v>
      </c>
      <c r="BD256" s="168" t="str">
        <f t="shared" si="207"/>
        <v>47/48</v>
      </c>
      <c r="BE256" s="168" t="str">
        <f t="shared" si="207"/>
        <v>48/49</v>
      </c>
      <c r="BF256" s="168" t="str">
        <f t="shared" si="207"/>
        <v>49/50</v>
      </c>
      <c r="BG256" s="168" t="str">
        <f t="shared" si="207"/>
        <v>50/51</v>
      </c>
      <c r="BH256" s="169"/>
      <c r="BI256" s="169"/>
      <c r="BJ256" s="169" t="s">
        <v>98</v>
      </c>
      <c r="BK256" s="196" t="s">
        <v>163</v>
      </c>
      <c r="BL256" s="169"/>
      <c r="BM256" s="169"/>
    </row>
    <row r="257" spans="1:65">
      <c r="A257" s="112" t="s">
        <v>102</v>
      </c>
      <c r="B257" s="128">
        <v>0</v>
      </c>
      <c r="C257" s="128">
        <f>'[3]Canada Oil Imports'!AL$290</f>
        <v>2.4844376831233621E-2</v>
      </c>
      <c r="D257" s="128">
        <f>'[3]Canada Oil Imports'!$BP$290</f>
        <v>4.9180000000000001</v>
      </c>
      <c r="E257" s="128">
        <f>'[3]Canada Oil Imports'!$CB$290</f>
        <v>0.184</v>
      </c>
      <c r="F257" s="128">
        <f>'[3]Canada Oil Imports'!$CN$290</f>
        <v>6.6539999999999999</v>
      </c>
      <c r="G257" s="128">
        <f>'[3]Canada Oil Imports'!$CZ$290</f>
        <v>0.83099999999999996</v>
      </c>
      <c r="H257" s="128">
        <f>'[3]Canada Oil Imports'!$DL$290</f>
        <v>2.0609999999999999</v>
      </c>
      <c r="I257" s="128">
        <f>'[3]Canada Oil Imports'!$DX$290</f>
        <v>6.6980000000000004</v>
      </c>
      <c r="J257" s="128">
        <f>'[3]Canada Oil Imports'!$EJ$290</f>
        <v>7.1509999999999998</v>
      </c>
      <c r="K257" s="128">
        <f>'[3]Canada Oil Imports'!$EV$290</f>
        <v>0.83282400000000001</v>
      </c>
      <c r="L257" s="128">
        <f>'[3]Canada Oil Imports'!$FH$290</f>
        <v>3.275579</v>
      </c>
      <c r="M257" s="128">
        <f>'[3]Canada Oil Imports'!$FT$290</f>
        <v>4.5162100000000001</v>
      </c>
      <c r="N257" s="128">
        <f>'[3]Canada Oil Imports'!$GF$290</f>
        <v>1.0594619999999999</v>
      </c>
      <c r="O257" s="128">
        <f>'[3]Canada Oil Imports'!$GR$290</f>
        <v>9.8677700000000002</v>
      </c>
      <c r="P257" s="128">
        <f>'[3]Canada Oil Imports'!$HD$290</f>
        <v>8.5068669999999997</v>
      </c>
      <c r="Q257" s="128">
        <f>'[3]Canada Oil Imports'!$HP$290</f>
        <v>5.3501519999999996</v>
      </c>
      <c r="R257" s="128">
        <f>'[3]Canada Oil Imports'!$IB$290</f>
        <v>20.116304</v>
      </c>
      <c r="S257" s="128">
        <f>'[3]Canada Oil Imports'!$IN$290</f>
        <v>24.254176999999999</v>
      </c>
      <c r="T257" s="128">
        <f>'[3]Canada Oil Imports'!$IZ$290</f>
        <v>9.0638389999999998</v>
      </c>
      <c r="U257" s="128">
        <f>'[3]Canada Oil Imports'!$JL$290</f>
        <v>12.672465000000001</v>
      </c>
      <c r="V257" s="128">
        <f>'[3]Canada Oil Imports'!$JX$290</f>
        <v>2.3765019999999999</v>
      </c>
      <c r="W257" s="128">
        <f>'[3]Canada Oil Imports'!$KJ$290</f>
        <v>4.5530249999999999</v>
      </c>
      <c r="X257" s="128">
        <f>'[3]Canada Oil Imports'!$KV$290</f>
        <v>2.1508509999999998</v>
      </c>
      <c r="Y257" s="128">
        <f>'[3]Canada Oil Imports'!$LH$290</f>
        <v>7.1886359999999998</v>
      </c>
      <c r="Z257" s="128">
        <f>'[3]Canada Oil Imports'!$LT$290</f>
        <v>1.278</v>
      </c>
      <c r="AA257" s="128">
        <f>'[3]Canada Oil Imports'!$MF$290</f>
        <v>1.2122299999999999</v>
      </c>
      <c r="AB257" s="128">
        <f>'[3]Canada Oil Imports'!$MR$290</f>
        <v>1.5441929999999999</v>
      </c>
      <c r="AC257" s="128">
        <f>'[3]Canada Oil Imports'!$ND$290</f>
        <v>2.0647730000000002</v>
      </c>
      <c r="AD257" s="128">
        <f>'[3]Canada Oil Imports'!$NP$290</f>
        <v>2.237622</v>
      </c>
      <c r="AE257" s="128">
        <f>'[3]Canada Oil Imports'!$OB$290</f>
        <v>0.88600000000000001</v>
      </c>
      <c r="AF257" s="128">
        <f>'[3]Canada Oil Imports'!ON$290</f>
        <v>1.62</v>
      </c>
      <c r="AG257" s="124">
        <f t="shared" ref="AG257:AG267" si="208">(SUM(AA258:AE258)/SUM(AA$269:AE$269))*AG$269</f>
        <v>2.4238686244086907</v>
      </c>
      <c r="AH257" s="124">
        <f t="shared" ref="AH257:AH267" si="209">(SUM(AB258:AF258)/SUM(AB$269:AF$269))*AH$269</f>
        <v>2.5917812300623044</v>
      </c>
      <c r="AI257" s="124">
        <f t="shared" ref="AI257:AX267" si="210">(SUM(AC258:AG258)/SUM(AC$269:AG$269))*AI$269</f>
        <v>2.5067012385029299</v>
      </c>
      <c r="AJ257" s="124">
        <f t="shared" si="210"/>
        <v>2.4736169579213874</v>
      </c>
      <c r="AK257" s="124">
        <f t="shared" si="210"/>
        <v>2.3927616926935129</v>
      </c>
      <c r="AL257" s="124">
        <f t="shared" si="210"/>
        <v>2.4320232349090491</v>
      </c>
      <c r="AM257" s="124">
        <f t="shared" si="210"/>
        <v>2.3498634241014611</v>
      </c>
      <c r="AN257" s="124">
        <f t="shared" si="210"/>
        <v>2.3596838541507141</v>
      </c>
      <c r="AO257" s="124">
        <f t="shared" si="210"/>
        <v>2.3254532523133706</v>
      </c>
      <c r="AP257" s="124">
        <f t="shared" si="210"/>
        <v>2.275302836675932</v>
      </c>
      <c r="AQ257" s="124">
        <f t="shared" si="210"/>
        <v>2.2413504644174789</v>
      </c>
      <c r="AR257" s="124">
        <f t="shared" si="210"/>
        <v>2.212931320626303</v>
      </c>
      <c r="AS257" s="124">
        <f t="shared" si="210"/>
        <v>2.2091809148218235</v>
      </c>
      <c r="AT257" s="124">
        <f t="shared" si="210"/>
        <v>2.2084117692260961</v>
      </c>
      <c r="AU257" s="124">
        <f t="shared" si="210"/>
        <v>2.1924534951347838</v>
      </c>
      <c r="AV257" s="124">
        <f t="shared" si="210"/>
        <v>2.1385644512560367</v>
      </c>
      <c r="AW257" s="124">
        <f t="shared" si="210"/>
        <v>2.0591820319186609</v>
      </c>
      <c r="AX257" s="124">
        <f t="shared" si="210"/>
        <v>2.0403599954388625</v>
      </c>
      <c r="AY257" s="124">
        <f t="shared" ref="AY257:BG267" si="211">(SUM(AS258:AW258)/SUM(AS$269:AW$269))*AY$269</f>
        <v>2.007230675718124</v>
      </c>
      <c r="AZ257" s="124">
        <f t="shared" si="211"/>
        <v>1.9679112532863352</v>
      </c>
      <c r="BA257" s="124">
        <f t="shared" si="211"/>
        <v>1.9429267407343773</v>
      </c>
      <c r="BB257" s="124">
        <f t="shared" si="211"/>
        <v>1.9348231330353569</v>
      </c>
      <c r="BC257" s="124">
        <f t="shared" si="211"/>
        <v>1.9468518241389206</v>
      </c>
      <c r="BD257" s="124">
        <f t="shared" si="211"/>
        <v>1.9791047290266786</v>
      </c>
      <c r="BE257" s="124">
        <f t="shared" si="211"/>
        <v>2.0278750950505366</v>
      </c>
      <c r="BF257" s="124">
        <f t="shared" si="211"/>
        <v>2.0913839321739229</v>
      </c>
      <c r="BG257" s="124">
        <f t="shared" si="211"/>
        <v>2.1730683462305338</v>
      </c>
      <c r="BH257" s="124"/>
    </row>
    <row r="258" spans="1:65">
      <c r="A258" s="112" t="s">
        <v>103</v>
      </c>
      <c r="B258" s="128">
        <v>0</v>
      </c>
      <c r="C258" s="128">
        <f>'[3]Canada Oil Imports'!AM$290</f>
        <v>2.5009450551545378E-2</v>
      </c>
      <c r="D258" s="128">
        <f>'[3]Canada Oil Imports'!$BQ$290</f>
        <v>1.66</v>
      </c>
      <c r="E258" s="128">
        <f>'[3]Canada Oil Imports'!$CC$290</f>
        <v>0.17199999999999999</v>
      </c>
      <c r="F258" s="128">
        <f>'[3]Canada Oil Imports'!$CO$290</f>
        <v>5.577</v>
      </c>
      <c r="G258" s="128">
        <f>'[3]Canada Oil Imports'!$DA$290</f>
        <v>1.347</v>
      </c>
      <c r="H258" s="128">
        <f>'[3]Canada Oil Imports'!$DM$290</f>
        <v>4.01</v>
      </c>
      <c r="I258" s="128">
        <f>'[3]Canada Oil Imports'!$DY$290</f>
        <v>4.9569999999999999</v>
      </c>
      <c r="J258" s="128">
        <f>'[3]Canada Oil Imports'!$EK$290</f>
        <v>0.127</v>
      </c>
      <c r="K258" s="128">
        <f>'[3]Canada Oil Imports'!$EW$290</f>
        <v>1.126754</v>
      </c>
      <c r="L258" s="128">
        <f>'[3]Canada Oil Imports'!$FI$290</f>
        <v>1.491895</v>
      </c>
      <c r="M258" s="128">
        <f>'[3]Canada Oil Imports'!$FU$290</f>
        <v>10.918001</v>
      </c>
      <c r="N258" s="128">
        <f>'[3]Canada Oil Imports'!$GG$290</f>
        <v>1.071861</v>
      </c>
      <c r="O258" s="128">
        <f>'[3]Canada Oil Imports'!$GS$290</f>
        <v>6.1749859999999996</v>
      </c>
      <c r="P258" s="128">
        <f>'[3]Canada Oil Imports'!$HE$290</f>
        <v>1.6218699999999999</v>
      </c>
      <c r="Q258" s="128">
        <f>'[3]Canada Oil Imports'!$HQ$290</f>
        <v>5.2467540000000001</v>
      </c>
      <c r="R258" s="128">
        <f>'[3]Canada Oil Imports'!$IC$290</f>
        <v>23.205029</v>
      </c>
      <c r="S258" s="128">
        <f>'[3]Canada Oil Imports'!$IO$290</f>
        <v>23.408811</v>
      </c>
      <c r="T258" s="128">
        <f>'[3]Canada Oil Imports'!$JA$290</f>
        <v>12.017429999999999</v>
      </c>
      <c r="U258" s="128">
        <f>'[3]Canada Oil Imports'!$JM$290</f>
        <v>18.36646</v>
      </c>
      <c r="V258" s="128">
        <f>'[3]Canada Oil Imports'!$JY$290</f>
        <v>11.675076000000001</v>
      </c>
      <c r="W258" s="128">
        <f>'[3]Canada Oil Imports'!$KK$290</f>
        <v>5.4930649999999996</v>
      </c>
      <c r="X258" s="128">
        <f>'[3]Canada Oil Imports'!$KW$290</f>
        <v>7.9455220000000004</v>
      </c>
      <c r="Y258" s="128">
        <f>'[3]Canada Oil Imports'!$LI$290</f>
        <v>9.7748439999999999</v>
      </c>
      <c r="Z258" s="128">
        <f>'[3]Canada Oil Imports'!$LU$290</f>
        <v>1.603793</v>
      </c>
      <c r="AA258" s="128">
        <f>'[3]Canada Oil Imports'!$MG$290</f>
        <v>1.287819</v>
      </c>
      <c r="AB258" s="128">
        <f>'[3]Canada Oil Imports'!$MS$290</f>
        <v>1.994963</v>
      </c>
      <c r="AC258" s="128">
        <f>'[3]Canada Oil Imports'!$NE$290</f>
        <v>1.909262</v>
      </c>
      <c r="AD258" s="128">
        <f>'[3]Canada Oil Imports'!$NQ$290</f>
        <v>2.1180539999999999</v>
      </c>
      <c r="AE258" s="128">
        <f>'[3]Canada Oil Imports'!$OC$290</f>
        <v>2.133</v>
      </c>
      <c r="AF258" s="128">
        <f>'[3]Canada Oil Imports'!OO$290</f>
        <v>2.085</v>
      </c>
      <c r="AG258" s="124">
        <f t="shared" si="208"/>
        <v>2.1963854089664352</v>
      </c>
      <c r="AH258" s="124">
        <f t="shared" si="209"/>
        <v>2.3431772104406248</v>
      </c>
      <c r="AI258" s="124">
        <f t="shared" si="210"/>
        <v>2.4224064009372261</v>
      </c>
      <c r="AJ258" s="124">
        <f t="shared" si="210"/>
        <v>2.4016642045603631</v>
      </c>
      <c r="AK258" s="124">
        <f t="shared" si="210"/>
        <v>2.385683895602658</v>
      </c>
      <c r="AL258" s="124">
        <f t="shared" si="210"/>
        <v>2.245487559212699</v>
      </c>
      <c r="AM258" s="124">
        <f t="shared" si="210"/>
        <v>2.1720242012539086</v>
      </c>
      <c r="AN258" s="124">
        <f t="shared" si="210"/>
        <v>2.1716543227500313</v>
      </c>
      <c r="AO258" s="124">
        <f t="shared" si="210"/>
        <v>2.2319023432680969</v>
      </c>
      <c r="AP258" s="124">
        <f t="shared" si="210"/>
        <v>2.2435881766467802</v>
      </c>
      <c r="AQ258" s="124">
        <f t="shared" si="210"/>
        <v>2.2267355301902994</v>
      </c>
      <c r="AR258" s="124">
        <f t="shared" si="210"/>
        <v>2.1681784732752734</v>
      </c>
      <c r="AS258" s="124">
        <f t="shared" si="210"/>
        <v>2.0918629522934697</v>
      </c>
      <c r="AT258" s="124">
        <f t="shared" si="210"/>
        <v>1.9624571238743622</v>
      </c>
      <c r="AU258" s="124">
        <f t="shared" si="210"/>
        <v>1.8466760799598989</v>
      </c>
      <c r="AV258" s="124">
        <f t="shared" si="210"/>
        <v>1.7402484255915258</v>
      </c>
      <c r="AW258" s="124">
        <f t="shared" si="210"/>
        <v>1.6514900280868734</v>
      </c>
      <c r="AX258" s="124">
        <f t="shared" si="210"/>
        <v>1.65472898227585</v>
      </c>
      <c r="AY258" s="124">
        <f t="shared" si="211"/>
        <v>1.6825331328444837</v>
      </c>
      <c r="AZ258" s="124">
        <f t="shared" si="211"/>
        <v>1.7197271121223263</v>
      </c>
      <c r="BA258" s="124">
        <f t="shared" si="211"/>
        <v>1.7697464304367325</v>
      </c>
      <c r="BB258" s="124">
        <f t="shared" si="211"/>
        <v>1.8318475318123253</v>
      </c>
      <c r="BC258" s="124">
        <f t="shared" si="211"/>
        <v>1.9065060589152782</v>
      </c>
      <c r="BD258" s="124">
        <f t="shared" si="211"/>
        <v>1.9988666851277039</v>
      </c>
      <c r="BE258" s="124">
        <f t="shared" si="211"/>
        <v>2.1166216841574674</v>
      </c>
      <c r="BF258" s="124">
        <f t="shared" si="211"/>
        <v>2.265510868693843</v>
      </c>
      <c r="BG258" s="124">
        <f t="shared" si="211"/>
        <v>2.4492183443264479</v>
      </c>
      <c r="BH258" s="124"/>
    </row>
    <row r="259" spans="1:65">
      <c r="A259" s="112" t="s">
        <v>104</v>
      </c>
      <c r="B259" s="128">
        <f>'[3]Canada Oil Imports'!AB$290</f>
        <v>20.073466000000003</v>
      </c>
      <c r="C259" s="128">
        <f>'[3]Canada Oil Imports'!AN$290</f>
        <v>2.502601741868072E-2</v>
      </c>
      <c r="D259" s="128">
        <f>'[3]Canada Oil Imports'!$BR$290</f>
        <v>4.0060000000000002</v>
      </c>
      <c r="E259" s="128">
        <f>'[3]Canada Oil Imports'!$CD$290</f>
        <v>3.72</v>
      </c>
      <c r="F259" s="128">
        <f>'[3]Canada Oil Imports'!$CP$290</f>
        <v>12.737</v>
      </c>
      <c r="G259" s="128">
        <f>'[3]Canada Oil Imports'!$DB$290</f>
        <v>2.9260000000000002</v>
      </c>
      <c r="H259" s="128">
        <f>'[3]Canada Oil Imports'!$DN$290</f>
        <v>10.47</v>
      </c>
      <c r="I259" s="128">
        <f>'[3]Canada Oil Imports'!$DZ$290</f>
        <v>4.2880000000000003</v>
      </c>
      <c r="J259" s="128">
        <f>'[3]Canada Oil Imports'!$EL$290</f>
        <v>3.258</v>
      </c>
      <c r="K259" s="128">
        <f>'[3]Canada Oil Imports'!$EX$290</f>
        <v>1.493717</v>
      </c>
      <c r="L259" s="128">
        <f>'[3]Canada Oil Imports'!$FJ$290</f>
        <v>1.331216</v>
      </c>
      <c r="M259" s="128">
        <f>'[3]Canada Oil Imports'!$FV$290</f>
        <v>3.675227</v>
      </c>
      <c r="N259" s="128">
        <f>'[3]Canada Oil Imports'!$GH$290</f>
        <v>1.0106310000000001</v>
      </c>
      <c r="O259" s="128">
        <f>'[3]Canada Oil Imports'!$GT$290</f>
        <v>9.3139289999999999</v>
      </c>
      <c r="P259" s="128">
        <f>'[3]Canada Oil Imports'!$HF$290</f>
        <v>1.5201819999999999</v>
      </c>
      <c r="Q259" s="128">
        <f>'[3]Canada Oil Imports'!$HR$290</f>
        <v>3.891696</v>
      </c>
      <c r="R259" s="128">
        <f>'[3]Canada Oil Imports'!$ID$290</f>
        <v>5.6683149999999998</v>
      </c>
      <c r="S259" s="128">
        <f>'[3]Canada Oil Imports'!$IP$290</f>
        <v>25.885379</v>
      </c>
      <c r="T259" s="128">
        <f>'[3]Canada Oil Imports'!$JB$290</f>
        <v>19.869011</v>
      </c>
      <c r="U259" s="128">
        <f>'[3]Canada Oil Imports'!$JN$290</f>
        <v>28.071906999999999</v>
      </c>
      <c r="V259" s="128">
        <f>'[3]Canada Oil Imports'!$JZ$290</f>
        <v>7.2975469999999998</v>
      </c>
      <c r="W259" s="128">
        <f>'[3]Canada Oil Imports'!$KL$290</f>
        <v>3.7167690000000002</v>
      </c>
      <c r="X259" s="128">
        <f>'[3]Canada Oil Imports'!$KX$290</f>
        <v>6.8761330000000003</v>
      </c>
      <c r="Y259" s="128">
        <f>'[3]Canada Oil Imports'!$LJ$290</f>
        <v>9.8291210000000007</v>
      </c>
      <c r="Z259" s="128">
        <f>'[3]Canada Oil Imports'!$LV$290</f>
        <v>1.3754409999999999</v>
      </c>
      <c r="AA259" s="128">
        <f>'[3]Canada Oil Imports'!$MH$290</f>
        <v>1.2858210000000001</v>
      </c>
      <c r="AB259" s="128">
        <f>'[3]Canada Oil Imports'!$MT$290</f>
        <v>1.3787739999999999</v>
      </c>
      <c r="AC259" s="128">
        <f>'[3]Canada Oil Imports'!$NF$290</f>
        <v>1.5631029999999999</v>
      </c>
      <c r="AD259" s="128">
        <f>'[3]Canada Oil Imports'!$NR$290</f>
        <v>1.5621529999999999</v>
      </c>
      <c r="AE259" s="128">
        <f>'[3]Canada Oil Imports'!$OD$290</f>
        <v>2.7669999999999999</v>
      </c>
      <c r="AF259" s="128">
        <f>'[3]Canada Oil Imports'!OP$290</f>
        <v>1.9870000000000001</v>
      </c>
      <c r="AG259" s="124">
        <f t="shared" si="208"/>
        <v>2.2113140054075195</v>
      </c>
      <c r="AH259" s="124">
        <f t="shared" si="209"/>
        <v>2.0317988719174584</v>
      </c>
      <c r="AI259" s="124">
        <f t="shared" si="210"/>
        <v>2.1497857572597661</v>
      </c>
      <c r="AJ259" s="124">
        <f t="shared" si="210"/>
        <v>2.1906268059232068</v>
      </c>
      <c r="AK259" s="124">
        <f t="shared" si="210"/>
        <v>2.2765955657615904</v>
      </c>
      <c r="AL259" s="124">
        <f t="shared" si="210"/>
        <v>2.2094646128881341</v>
      </c>
      <c r="AM259" s="124">
        <f t="shared" si="210"/>
        <v>2.3330389745077866</v>
      </c>
      <c r="AN259" s="124">
        <f t="shared" si="210"/>
        <v>2.2082149241531828</v>
      </c>
      <c r="AO259" s="124">
        <f t="shared" si="210"/>
        <v>2.1063635736408024</v>
      </c>
      <c r="AP259" s="124">
        <f t="shared" si="210"/>
        <v>1.9838102811864613</v>
      </c>
      <c r="AQ259" s="124">
        <f t="shared" si="210"/>
        <v>1.827887007979117</v>
      </c>
      <c r="AR259" s="124">
        <f t="shared" si="210"/>
        <v>1.6860098324122503</v>
      </c>
      <c r="AS259" s="124">
        <f t="shared" si="210"/>
        <v>1.6293097045808644</v>
      </c>
      <c r="AT259" s="124">
        <f t="shared" si="210"/>
        <v>1.5742253017989367</v>
      </c>
      <c r="AU259" s="124">
        <f t="shared" si="210"/>
        <v>1.5400182936631981</v>
      </c>
      <c r="AV259" s="124">
        <f t="shared" si="210"/>
        <v>1.5258646669478739</v>
      </c>
      <c r="AW259" s="124">
        <f t="shared" si="210"/>
        <v>1.5200872776595142</v>
      </c>
      <c r="AX259" s="124">
        <f t="shared" si="210"/>
        <v>1.5785764644809448</v>
      </c>
      <c r="AY259" s="124">
        <f t="shared" si="211"/>
        <v>1.6467478867623229</v>
      </c>
      <c r="AZ259" s="124">
        <f t="shared" si="211"/>
        <v>1.7277912597298322</v>
      </c>
      <c r="BA259" s="124">
        <f t="shared" si="211"/>
        <v>1.8293234969661776</v>
      </c>
      <c r="BB259" s="124">
        <f t="shared" si="211"/>
        <v>1.9626026394944274</v>
      </c>
      <c r="BC259" s="124">
        <f t="shared" si="211"/>
        <v>2.1338421171330793</v>
      </c>
      <c r="BD259" s="124">
        <f t="shared" si="211"/>
        <v>2.3413413779728494</v>
      </c>
      <c r="BE259" s="124">
        <f t="shared" si="211"/>
        <v>2.5794287504505928</v>
      </c>
      <c r="BF259" s="124">
        <f t="shared" si="211"/>
        <v>2.8349109067493852</v>
      </c>
      <c r="BG259" s="124">
        <f t="shared" si="211"/>
        <v>3.0898004624733084</v>
      </c>
      <c r="BH259" s="124"/>
    </row>
    <row r="260" spans="1:65">
      <c r="A260" s="112" t="s">
        <v>105</v>
      </c>
      <c r="B260" s="128">
        <f>'[3]Canada Oil Imports'!AC$290</f>
        <v>19.603379</v>
      </c>
      <c r="C260" s="128">
        <f>'[3]Canada Oil Imports'!AO$290</f>
        <v>2.4961535417741244E-2</v>
      </c>
      <c r="D260" s="128">
        <f>'[3]Canada Oil Imports'!$BS$290</f>
        <v>0.151</v>
      </c>
      <c r="E260" s="128">
        <f>'[3]Canada Oil Imports'!$CE$290</f>
        <v>12.217000000000001</v>
      </c>
      <c r="F260" s="128">
        <f>'[3]Canada Oil Imports'!$CQ$290</f>
        <v>7.5449999999999999</v>
      </c>
      <c r="G260" s="128">
        <f>'[3]Canada Oil Imports'!$DC$290</f>
        <v>0.44700000000000001</v>
      </c>
      <c r="H260" s="128">
        <f>'[3]Canada Oil Imports'!$DO$290</f>
        <v>5.8029999999999999</v>
      </c>
      <c r="I260" s="128">
        <f>'[3]Canada Oil Imports'!$EA$290</f>
        <v>2.5990000000000002</v>
      </c>
      <c r="J260" s="128">
        <f>'[3]Canada Oil Imports'!$EM$290</f>
        <v>3.625</v>
      </c>
      <c r="K260" s="128">
        <f>'[3]Canada Oil Imports'!$EY$290</f>
        <v>5.2621130000000003</v>
      </c>
      <c r="L260" s="128">
        <f>'[3]Canada Oil Imports'!$FK$290</f>
        <v>3.7397740000000002</v>
      </c>
      <c r="M260" s="128">
        <f>'[3]Canada Oil Imports'!$FW$290</f>
        <v>2.6086070000000001</v>
      </c>
      <c r="N260" s="128">
        <f>'[3]Canada Oil Imports'!$GI$290</f>
        <v>1.8648499999999999</v>
      </c>
      <c r="O260" s="128">
        <f>'[3]Canada Oil Imports'!$GU$290</f>
        <v>1.3373980000000001</v>
      </c>
      <c r="P260" s="128">
        <f>'[3]Canada Oil Imports'!$HG$290</f>
        <v>2.3795730000000002</v>
      </c>
      <c r="Q260" s="128">
        <f>'[3]Canada Oil Imports'!$HS$290</f>
        <v>3.6792769999999999</v>
      </c>
      <c r="R260" s="128">
        <f>'[3]Canada Oil Imports'!$IE$290</f>
        <v>4.4463169999999996</v>
      </c>
      <c r="S260" s="128">
        <f>'[3]Canada Oil Imports'!$IQ$290</f>
        <v>23.264087</v>
      </c>
      <c r="T260" s="128">
        <f>'[3]Canada Oil Imports'!$JC$290</f>
        <v>16.620286</v>
      </c>
      <c r="U260" s="128">
        <f>'[3]Canada Oil Imports'!$JO$290</f>
        <v>28.287081000000001</v>
      </c>
      <c r="V260" s="128">
        <f>'[3]Canada Oil Imports'!$KA$290</f>
        <v>2.6212430000000002</v>
      </c>
      <c r="W260" s="128">
        <f>'[3]Canada Oil Imports'!$KM$290</f>
        <v>2.586214</v>
      </c>
      <c r="X260" s="128">
        <f>'[3]Canada Oil Imports'!$KY$290</f>
        <v>7.3344170000000002</v>
      </c>
      <c r="Y260" s="128">
        <f>'[3]Canada Oil Imports'!$LK$290</f>
        <v>11.208498000000001</v>
      </c>
      <c r="Z260" s="128">
        <f>'[3]Canada Oil Imports'!$LW$290</f>
        <v>1.5539510000000001</v>
      </c>
      <c r="AA260" s="128">
        <f>'[3]Canada Oil Imports'!$MI$290</f>
        <v>1.5792550000000001</v>
      </c>
      <c r="AB260" s="128">
        <f>'[3]Canada Oil Imports'!$MU$290</f>
        <v>1.515898</v>
      </c>
      <c r="AC260" s="128">
        <f>'[3]Canada Oil Imports'!$NG$290</f>
        <v>1.623858</v>
      </c>
      <c r="AD260" s="128">
        <f>'[3]Canada Oil Imports'!$NS$290</f>
        <v>1.292</v>
      </c>
      <c r="AE260" s="128">
        <f>'[3]Canada Oil Imports'!$OE$290</f>
        <v>2.6040000000000001</v>
      </c>
      <c r="AF260" s="128">
        <f>'[3]Canada Oil Imports'!OQ$290</f>
        <v>0.99199999999999999</v>
      </c>
      <c r="AG260" s="124">
        <f t="shared" si="208"/>
        <v>2.4431066466690554</v>
      </c>
      <c r="AH260" s="124">
        <f t="shared" si="209"/>
        <v>2.3003026227099044</v>
      </c>
      <c r="AI260" s="124">
        <f t="shared" si="210"/>
        <v>2.2977837176152192</v>
      </c>
      <c r="AJ260" s="124">
        <f t="shared" si="210"/>
        <v>2.3677561541468028</v>
      </c>
      <c r="AK260" s="124">
        <f t="shared" si="210"/>
        <v>2.2562457313979505</v>
      </c>
      <c r="AL260" s="124">
        <f t="shared" si="210"/>
        <v>1.8189863948960365</v>
      </c>
      <c r="AM260" s="124">
        <f t="shared" si="210"/>
        <v>1.7910458701480023</v>
      </c>
      <c r="AN260" s="124">
        <f t="shared" si="210"/>
        <v>1.6850172553435132</v>
      </c>
      <c r="AO260" s="124">
        <f t="shared" si="210"/>
        <v>1.5881397881100812</v>
      </c>
      <c r="AP260" s="124">
        <f t="shared" si="210"/>
        <v>1.5468598535636175</v>
      </c>
      <c r="AQ260" s="124">
        <f t="shared" si="210"/>
        <v>1.5354857557391073</v>
      </c>
      <c r="AR260" s="124">
        <f t="shared" si="210"/>
        <v>1.5156238562383664</v>
      </c>
      <c r="AS260" s="124">
        <f t="shared" si="210"/>
        <v>1.5139822146648179</v>
      </c>
      <c r="AT260" s="124">
        <f t="shared" si="210"/>
        <v>1.5173716545334603</v>
      </c>
      <c r="AU260" s="124">
        <f t="shared" si="210"/>
        <v>1.5179729071218191</v>
      </c>
      <c r="AV260" s="124">
        <f t="shared" si="210"/>
        <v>1.5243592928306946</v>
      </c>
      <c r="AW260" s="124">
        <f t="shared" si="210"/>
        <v>1.5501467399340376</v>
      </c>
      <c r="AX260" s="124">
        <f t="shared" si="210"/>
        <v>1.6652100743642342</v>
      </c>
      <c r="AY260" s="124">
        <f t="shared" si="211"/>
        <v>1.8165664206344121</v>
      </c>
      <c r="AZ260" s="124">
        <f t="shared" si="211"/>
        <v>2.0137489980289534</v>
      </c>
      <c r="BA260" s="124">
        <f t="shared" si="211"/>
        <v>2.2468660190695124</v>
      </c>
      <c r="BB260" s="124">
        <f t="shared" si="211"/>
        <v>2.5009770165341028</v>
      </c>
      <c r="BC260" s="124">
        <f t="shared" si="211"/>
        <v>2.7556951461977466</v>
      </c>
      <c r="BD260" s="124">
        <f t="shared" si="211"/>
        <v>2.9896727028875607</v>
      </c>
      <c r="BE260" s="124">
        <f t="shared" si="211"/>
        <v>3.1901911634071571</v>
      </c>
      <c r="BF260" s="124">
        <f t="shared" si="211"/>
        <v>3.3472661495314897</v>
      </c>
      <c r="BG260" s="124">
        <f t="shared" si="211"/>
        <v>3.4567769730443514</v>
      </c>
      <c r="BH260" s="124"/>
    </row>
    <row r="261" spans="1:65">
      <c r="A261" s="112" t="s">
        <v>106</v>
      </c>
      <c r="B261" s="128">
        <f>'[3]Canada Oil Imports'!AD$290</f>
        <v>16.769153000000003</v>
      </c>
      <c r="C261" s="128">
        <f>'[3]Canada Oil Imports'!AP$290</f>
        <v>2.4949194981285068E-2</v>
      </c>
      <c r="D261" s="128">
        <f>'[3]Canada Oil Imports'!$BT$290</f>
        <v>0.121</v>
      </c>
      <c r="E261" s="128">
        <f>'[3]Canada Oil Imports'!$CF$290</f>
        <v>8.0589999999999993</v>
      </c>
      <c r="F261" s="128">
        <f>'[3]Canada Oil Imports'!$CR$290</f>
        <v>19.189</v>
      </c>
      <c r="G261" s="128">
        <f>'[3]Canada Oil Imports'!$DD$290</f>
        <v>0.82599999999999996</v>
      </c>
      <c r="H261" s="128">
        <f>'[3]Canada Oil Imports'!$DP$290</f>
        <v>13.465</v>
      </c>
      <c r="I261" s="128">
        <f>'[3]Canada Oil Imports'!$EB$290</f>
        <v>5.6109999999999998</v>
      </c>
      <c r="J261" s="128">
        <f>'[3]Canada Oil Imports'!$EN$290</f>
        <v>0.46600000000000003</v>
      </c>
      <c r="K261" s="128">
        <f>'[3]Canada Oil Imports'!$EZ$290</f>
        <v>4.0135430000000003</v>
      </c>
      <c r="L261" s="128">
        <f>'[3]Canada Oil Imports'!$FL$290</f>
        <v>3.9170769999999999</v>
      </c>
      <c r="M261" s="128">
        <f>'[3]Canada Oil Imports'!$FX$290</f>
        <v>3.0499529999999999</v>
      </c>
      <c r="N261" s="128">
        <f>'[3]Canada Oil Imports'!$GJ$290</f>
        <v>3.5875979999999998</v>
      </c>
      <c r="O261" s="128">
        <f>'[3]Canada Oil Imports'!$GV$290</f>
        <v>12.662012000000001</v>
      </c>
      <c r="P261" s="128">
        <f>'[3]Canada Oil Imports'!$HH$290</f>
        <v>1.166029</v>
      </c>
      <c r="Q261" s="128">
        <f>'[3]Canada Oil Imports'!$HT$290</f>
        <v>2.781504</v>
      </c>
      <c r="R261" s="128">
        <f>'[3]Canada Oil Imports'!$IF$290</f>
        <v>5.8098280000000004</v>
      </c>
      <c r="S261" s="128">
        <f>'[3]Canada Oil Imports'!$IR$290</f>
        <v>14.660261999999999</v>
      </c>
      <c r="T261" s="128">
        <f>'[3]Canada Oil Imports'!$JD$290</f>
        <v>7.9079870000000003</v>
      </c>
      <c r="U261" s="128">
        <f>'[3]Canada Oil Imports'!$JP$290</f>
        <v>27.713705000000001</v>
      </c>
      <c r="V261" s="128">
        <f>'[3]Canada Oil Imports'!$KB$290</f>
        <v>2.6126589999999998</v>
      </c>
      <c r="W261" s="128">
        <f>'[3]Canada Oil Imports'!$KN$290</f>
        <v>2.156158</v>
      </c>
      <c r="X261" s="128">
        <f>'[3]Canada Oil Imports'!$KZ$290</f>
        <v>2.5638390000000002</v>
      </c>
      <c r="Y261" s="128">
        <f>'[3]Canada Oil Imports'!$LL$290</f>
        <v>5.658563</v>
      </c>
      <c r="Z261" s="128">
        <f>'[3]Canada Oil Imports'!$LX$290</f>
        <v>0.98496600000000001</v>
      </c>
      <c r="AA261" s="128">
        <f>'[3]Canada Oil Imports'!$MJ$290</f>
        <v>1.6519999999999999</v>
      </c>
      <c r="AB261" s="128">
        <f>'[3]Canada Oil Imports'!$MV$290</f>
        <v>1.569364</v>
      </c>
      <c r="AC261" s="128">
        <f>'[3]Canada Oil Imports'!$NH$290</f>
        <v>1.1466829999999999</v>
      </c>
      <c r="AD261" s="128">
        <f>'[3]Canada Oil Imports'!$NT$290</f>
        <v>1.587</v>
      </c>
      <c r="AE261" s="128">
        <f>'[3]Canada Oil Imports'!$OF$290</f>
        <v>3.5630000000000002</v>
      </c>
      <c r="AF261" s="128">
        <f>'[3]Canada Oil Imports'!OR$290</f>
        <v>1.222583</v>
      </c>
      <c r="AG261" s="124">
        <f t="shared" si="208"/>
        <v>2.0521863586592626</v>
      </c>
      <c r="AH261" s="124">
        <f t="shared" si="209"/>
        <v>1.9854148447919675</v>
      </c>
      <c r="AI261" s="124">
        <f t="shared" si="210"/>
        <v>1.718925968380304</v>
      </c>
      <c r="AJ261" s="124">
        <f t="shared" si="210"/>
        <v>1.5836814073513363</v>
      </c>
      <c r="AK261" s="124">
        <f t="shared" si="210"/>
        <v>1.6150207715571425</v>
      </c>
      <c r="AL261" s="124">
        <f t="shared" si="210"/>
        <v>1.5220432846368146</v>
      </c>
      <c r="AM261" s="124">
        <f t="shared" si="210"/>
        <v>1.5010275086248099</v>
      </c>
      <c r="AN261" s="124">
        <f t="shared" si="210"/>
        <v>1.5125262956479841</v>
      </c>
      <c r="AO261" s="124">
        <f t="shared" si="210"/>
        <v>1.5268109182287861</v>
      </c>
      <c r="AP261" s="124">
        <f t="shared" si="210"/>
        <v>1.5157112740534373</v>
      </c>
      <c r="AQ261" s="124">
        <f t="shared" si="210"/>
        <v>1.5138350767690718</v>
      </c>
      <c r="AR261" s="124">
        <f t="shared" si="210"/>
        <v>1.5179747079680237</v>
      </c>
      <c r="AS261" s="124">
        <f t="shared" si="210"/>
        <v>1.5155325585897763</v>
      </c>
      <c r="AT261" s="124">
        <f t="shared" si="210"/>
        <v>1.558742846773163</v>
      </c>
      <c r="AU261" s="124">
        <f t="shared" si="210"/>
        <v>1.6446485095701526</v>
      </c>
      <c r="AV261" s="124">
        <f t="shared" si="210"/>
        <v>1.7689190423115491</v>
      </c>
      <c r="AW261" s="124">
        <f t="shared" si="210"/>
        <v>1.9221867679146742</v>
      </c>
      <c r="AX261" s="124">
        <f t="shared" si="210"/>
        <v>2.1673733245607498</v>
      </c>
      <c r="AY261" s="124">
        <f t="shared" si="211"/>
        <v>2.4140740949841715</v>
      </c>
      <c r="AZ261" s="124">
        <f t="shared" si="211"/>
        <v>2.648379742427772</v>
      </c>
      <c r="BA261" s="124">
        <f t="shared" si="211"/>
        <v>2.8485939648447558</v>
      </c>
      <c r="BB261" s="124">
        <f t="shared" si="211"/>
        <v>3.0013969483156289</v>
      </c>
      <c r="BC261" s="124">
        <f t="shared" si="211"/>
        <v>3.1050618765197271</v>
      </c>
      <c r="BD261" s="124">
        <f t="shared" si="211"/>
        <v>3.1639181275898642</v>
      </c>
      <c r="BE261" s="124">
        <f t="shared" si="211"/>
        <v>3.1896128204978655</v>
      </c>
      <c r="BF261" s="124">
        <f t="shared" si="211"/>
        <v>3.1986436530613442</v>
      </c>
      <c r="BG261" s="124">
        <f t="shared" si="211"/>
        <v>3.2075963167065904</v>
      </c>
      <c r="BH261" s="124"/>
    </row>
    <row r="262" spans="1:65">
      <c r="A262" s="112" t="s">
        <v>107</v>
      </c>
      <c r="B262" s="128">
        <f>'[3]Canada Oil Imports'!AE$290</f>
        <v>24.810000000000006</v>
      </c>
      <c r="C262" s="128">
        <f>'[3]Canada Oil Imports'!$BI$290</f>
        <v>0.41799999999999998</v>
      </c>
      <c r="D262" s="128">
        <f>'[3]Canada Oil Imports'!$BU$290</f>
        <v>10.375</v>
      </c>
      <c r="E262" s="128">
        <f>'[3]Canada Oil Imports'!$CG$290</f>
        <v>0.17399999999999999</v>
      </c>
      <c r="F262" s="128">
        <f>'[3]Canada Oil Imports'!$CS$290</f>
        <v>4.1269999999999998</v>
      </c>
      <c r="G262" s="128">
        <f>'[3]Canada Oil Imports'!$DE$290</f>
        <v>0.34499999999999997</v>
      </c>
      <c r="H262" s="128">
        <f>'[3]Canada Oil Imports'!$DQ$290</f>
        <v>8.1850000000000005</v>
      </c>
      <c r="I262" s="128">
        <f>'[3]Canada Oil Imports'!$EC$290</f>
        <v>9.3079999999999998</v>
      </c>
      <c r="J262" s="128">
        <f>'[3]Canada Oil Imports'!$EO$290</f>
        <v>3.0219399999999998</v>
      </c>
      <c r="K262" s="128">
        <f>'[3]Canada Oil Imports'!$FA$290</f>
        <v>5.2109569999999996</v>
      </c>
      <c r="L262" s="128">
        <f>'[3]Canada Oil Imports'!$FM$290</f>
        <v>1.56559</v>
      </c>
      <c r="M262" s="128">
        <f>'[3]Canada Oil Imports'!$FY$290</f>
        <v>4.3820649999999999</v>
      </c>
      <c r="N262" s="128">
        <f>'[3]Canada Oil Imports'!$GK$290</f>
        <v>1.4951719999999999</v>
      </c>
      <c r="O262" s="128">
        <f>'[3]Canada Oil Imports'!$GW$290</f>
        <v>16.019850999999999</v>
      </c>
      <c r="P262" s="128">
        <f>'[3]Canada Oil Imports'!$HI$290</f>
        <v>1.439953</v>
      </c>
      <c r="Q262" s="128">
        <f>'[3]Canada Oil Imports'!$HU$290</f>
        <v>8.9071110000000004</v>
      </c>
      <c r="R262" s="128">
        <f>'[3]Canada Oil Imports'!$IG$290</f>
        <v>15.475490000000001</v>
      </c>
      <c r="S262" s="128">
        <f>'[3]Canada Oil Imports'!$IS$290</f>
        <v>2.024664</v>
      </c>
      <c r="T262" s="128">
        <f>'[3]Canada Oil Imports'!$JE$290</f>
        <v>4.8589370000000001</v>
      </c>
      <c r="U262" s="128">
        <f>'[3]Canada Oil Imports'!$JQ$290</f>
        <v>25.414791999999998</v>
      </c>
      <c r="V262" s="128">
        <f>'[3]Canada Oil Imports'!$KC$290</f>
        <v>9.7604480000000002</v>
      </c>
      <c r="W262" s="128">
        <f>'[3]Canada Oil Imports'!$KO$290</f>
        <v>2.242445</v>
      </c>
      <c r="X262" s="128">
        <f>'[3]Canada Oil Imports'!$LA$290</f>
        <v>1.4718039999999999</v>
      </c>
      <c r="Y262" s="128">
        <f>'[3]Canada Oil Imports'!$LM$290</f>
        <v>2.9679980000000001</v>
      </c>
      <c r="Z262" s="128">
        <f>'[3]Canada Oil Imports'!$LY$290</f>
        <v>0.97761200000000004</v>
      </c>
      <c r="AA262" s="128">
        <f>'[3]Canada Oil Imports'!$MK$290</f>
        <v>1.290532</v>
      </c>
      <c r="AB262" s="128">
        <f>'[3]Canada Oil Imports'!$MW$290</f>
        <v>2.2354880000000001</v>
      </c>
      <c r="AC262" s="128">
        <f>'[3]Canada Oil Imports'!$NI$290</f>
        <v>1.6560490000000001</v>
      </c>
      <c r="AD262" s="128">
        <f>'[3]Canada Oil Imports'!$NU$290</f>
        <v>0.95199999999999996</v>
      </c>
      <c r="AE262" s="128">
        <f>'[3]Canada Oil Imports'!$OG$290</f>
        <v>1.861</v>
      </c>
      <c r="AF262" s="128">
        <f>'[3]Canada Oil Imports'!OS$290</f>
        <v>1.139953</v>
      </c>
      <c r="AG262" s="124">
        <f t="shared" si="208"/>
        <v>1.551209767663605</v>
      </c>
      <c r="AH262" s="124">
        <f t="shared" si="209"/>
        <v>1.4587228070331737</v>
      </c>
      <c r="AI262" s="124">
        <f t="shared" si="210"/>
        <v>1.5351572461810581</v>
      </c>
      <c r="AJ262" s="124">
        <f t="shared" si="210"/>
        <v>1.4799032487626949</v>
      </c>
      <c r="AK262" s="124">
        <f t="shared" si="210"/>
        <v>1.4801444734835172</v>
      </c>
      <c r="AL262" s="124">
        <f t="shared" si="210"/>
        <v>1.6087037027794755</v>
      </c>
      <c r="AM262" s="124">
        <f t="shared" si="210"/>
        <v>1.530145919937185</v>
      </c>
      <c r="AN262" s="124">
        <f t="shared" si="210"/>
        <v>1.4796590253043138</v>
      </c>
      <c r="AO262" s="124">
        <f t="shared" si="210"/>
        <v>1.470522262340868</v>
      </c>
      <c r="AP262" s="124">
        <f t="shared" si="210"/>
        <v>1.5008426294782766</v>
      </c>
      <c r="AQ262" s="124">
        <f t="shared" si="210"/>
        <v>1.5964929558882388</v>
      </c>
      <c r="AR262" s="124">
        <f t="shared" si="210"/>
        <v>1.7461973608541164</v>
      </c>
      <c r="AS262" s="124">
        <f t="shared" si="210"/>
        <v>1.9091873392892618</v>
      </c>
      <c r="AT262" s="124">
        <f t="shared" si="210"/>
        <v>2.0918749260478506</v>
      </c>
      <c r="AU262" s="124">
        <f t="shared" si="210"/>
        <v>2.2671812574939048</v>
      </c>
      <c r="AV262" s="124">
        <f t="shared" si="210"/>
        <v>2.405623176703088</v>
      </c>
      <c r="AW262" s="124">
        <f t="shared" si="210"/>
        <v>2.5024022587259482</v>
      </c>
      <c r="AX262" s="124">
        <f t="shared" si="210"/>
        <v>2.6506272219541822</v>
      </c>
      <c r="AY262" s="124">
        <f t="shared" si="211"/>
        <v>2.7472704816790401</v>
      </c>
      <c r="AZ262" s="124">
        <f t="shared" si="211"/>
        <v>2.8001768685826542</v>
      </c>
      <c r="BA262" s="124">
        <f t="shared" si="211"/>
        <v>2.8215668248698917</v>
      </c>
      <c r="BB262" s="124">
        <f t="shared" si="211"/>
        <v>2.8225004111198859</v>
      </c>
      <c r="BC262" s="124">
        <f t="shared" si="211"/>
        <v>2.8234508371482403</v>
      </c>
      <c r="BD262" s="124">
        <f t="shared" si="211"/>
        <v>2.8439682335499632</v>
      </c>
      <c r="BE262" s="124">
        <f t="shared" si="211"/>
        <v>2.8935830958697744</v>
      </c>
      <c r="BF262" s="124">
        <f t="shared" si="211"/>
        <v>2.9755914881025509</v>
      </c>
      <c r="BG262" s="124">
        <f t="shared" si="211"/>
        <v>3.0880854385362255</v>
      </c>
      <c r="BH262" s="124"/>
    </row>
    <row r="263" spans="1:65">
      <c r="A263" s="112" t="s">
        <v>108</v>
      </c>
      <c r="B263" s="128">
        <f>'[3]Canada Oil Imports'!AF$290</f>
        <v>17.196406999999997</v>
      </c>
      <c r="C263" s="128">
        <f>'[3]Canada Oil Imports'!$BJ$290</f>
        <v>0.51400000000000001</v>
      </c>
      <c r="D263" s="128">
        <f>'[3]Canada Oil Imports'!$BV$290</f>
        <v>0.34899999999999998</v>
      </c>
      <c r="E263" s="128">
        <f>'[3]Canada Oil Imports'!$CH$290</f>
        <v>3.0070000000000001</v>
      </c>
      <c r="F263" s="128">
        <f>'[3]Canada Oil Imports'!$CT$290</f>
        <v>0.23899999999999999</v>
      </c>
      <c r="G263" s="128">
        <f>'[3]Canada Oil Imports'!$DF$290</f>
        <v>0.126</v>
      </c>
      <c r="H263" s="128">
        <f>'[3]Canada Oil Imports'!$DR$290</f>
        <v>12.644</v>
      </c>
      <c r="I263" s="128">
        <f>'[3]Canada Oil Imports'!$ED$290</f>
        <v>0.432</v>
      </c>
      <c r="J263" s="128">
        <f>'[3]Canada Oil Imports'!$EP$290</f>
        <v>0.71038699999999999</v>
      </c>
      <c r="K263" s="128">
        <f>'[3]Canada Oil Imports'!$FB$290</f>
        <v>1.8303499999999999</v>
      </c>
      <c r="L263" s="128">
        <f>'[3]Canada Oil Imports'!$FN$290</f>
        <v>1.5561160000000001</v>
      </c>
      <c r="M263" s="128">
        <f>'[3]Canada Oil Imports'!$FZ$290</f>
        <v>9.0611870000000003</v>
      </c>
      <c r="N263" s="128">
        <f>'[3]Canada Oil Imports'!$GL$290</f>
        <v>1.863524</v>
      </c>
      <c r="O263" s="128">
        <f>'[3]Canada Oil Imports'!$GX$290</f>
        <v>11.558845</v>
      </c>
      <c r="P263" s="128">
        <f>'[3]Canada Oil Imports'!$HJ$290</f>
        <v>1.747314</v>
      </c>
      <c r="Q263" s="128">
        <f>'[3]Canada Oil Imports'!$HV$290</f>
        <v>12.331016</v>
      </c>
      <c r="R263" s="128">
        <f>'[3]Canada Oil Imports'!$IH$290</f>
        <v>15.782788999999999</v>
      </c>
      <c r="S263" s="128">
        <f>'[3]Canada Oil Imports'!$IT$290</f>
        <v>1.5422800000000001</v>
      </c>
      <c r="T263" s="128">
        <f>'[3]Canada Oil Imports'!$JF$290</f>
        <v>6.8085180000000003</v>
      </c>
      <c r="U263" s="128">
        <f>'[3]Canada Oil Imports'!$JR$290</f>
        <v>11.994227</v>
      </c>
      <c r="V263" s="128">
        <f>'[3]Canada Oil Imports'!$KD$290</f>
        <v>8.1340059999999994</v>
      </c>
      <c r="W263" s="128">
        <f>'[3]Canada Oil Imports'!$KP$290</f>
        <v>1.5389440000000001</v>
      </c>
      <c r="X263" s="128">
        <f>'[3]Canada Oil Imports'!$LB$290</f>
        <v>1.2200439999999999</v>
      </c>
      <c r="Y263" s="128">
        <f>'[3]Canada Oil Imports'!$LN$290</f>
        <v>0.99128899999999998</v>
      </c>
      <c r="Z263" s="128">
        <f>'[3]Canada Oil Imports'!$LZ$290</f>
        <v>1.579269</v>
      </c>
      <c r="AA263" s="128">
        <f>'[3]Canada Oil Imports'!$ML$290</f>
        <v>1.5549109999999999</v>
      </c>
      <c r="AB263" s="128">
        <f>'[3]Canada Oil Imports'!$MX$290</f>
        <v>1.109542</v>
      </c>
      <c r="AC263" s="128">
        <f>'[3]Canada Oil Imports'!$NJ$290</f>
        <v>1.492872</v>
      </c>
      <c r="AD263" s="128">
        <f>'[3]Canada Oil Imports'!$NV$290</f>
        <v>1.1240000000000001</v>
      </c>
      <c r="AE263" s="128">
        <f>'[3]Canada Oil Imports'!$OH$290</f>
        <v>0.76200000000000001</v>
      </c>
      <c r="AF263" s="128">
        <f>'[3]Canada Oil Imports'!OT$290</f>
        <v>1.275085</v>
      </c>
      <c r="AG263" s="124">
        <f t="shared" si="208"/>
        <v>1.7407634135133121</v>
      </c>
      <c r="AH263" s="124">
        <f t="shared" si="209"/>
        <v>1.6047613976042467</v>
      </c>
      <c r="AI263" s="124">
        <f t="shared" si="210"/>
        <v>1.5332353437551818</v>
      </c>
      <c r="AJ263" s="124">
        <f t="shared" si="210"/>
        <v>1.4190506942727954</v>
      </c>
      <c r="AK263" s="124">
        <f t="shared" si="210"/>
        <v>1.3529187505403883</v>
      </c>
      <c r="AL263" s="124">
        <f t="shared" si="210"/>
        <v>1.4883289403489575</v>
      </c>
      <c r="AM263" s="124">
        <f t="shared" si="210"/>
        <v>1.5590775827870174</v>
      </c>
      <c r="AN263" s="124">
        <f t="shared" si="210"/>
        <v>1.6848371794422243</v>
      </c>
      <c r="AO263" s="124">
        <f t="shared" si="210"/>
        <v>1.8973023263226061</v>
      </c>
      <c r="AP263" s="124">
        <f t="shared" si="210"/>
        <v>2.1014407753697775</v>
      </c>
      <c r="AQ263" s="124">
        <f t="shared" si="210"/>
        <v>2.3032788325246822</v>
      </c>
      <c r="AR263" s="124">
        <f t="shared" si="210"/>
        <v>2.4725155165799633</v>
      </c>
      <c r="AS263" s="124">
        <f t="shared" si="210"/>
        <v>2.5613688366724929</v>
      </c>
      <c r="AT263" s="124">
        <f t="shared" si="210"/>
        <v>2.5895119223685219</v>
      </c>
      <c r="AU263" s="124">
        <f t="shared" si="210"/>
        <v>2.5853361854840831</v>
      </c>
      <c r="AV263" s="124">
        <f t="shared" si="210"/>
        <v>2.5346676444438927</v>
      </c>
      <c r="AW263" s="124">
        <f t="shared" si="210"/>
        <v>2.4479602336191597</v>
      </c>
      <c r="AX263" s="124">
        <f t="shared" si="210"/>
        <v>2.4433199227062894</v>
      </c>
      <c r="AY263" s="124">
        <f t="shared" si="211"/>
        <v>2.4425282062757541</v>
      </c>
      <c r="AZ263" s="124">
        <f t="shared" si="211"/>
        <v>2.4564424548450701</v>
      </c>
      <c r="BA263" s="124">
        <f t="shared" si="211"/>
        <v>2.5054221830379992</v>
      </c>
      <c r="BB263" s="124">
        <f t="shared" si="211"/>
        <v>2.5946482549159766</v>
      </c>
      <c r="BC263" s="124">
        <f t="shared" si="211"/>
        <v>2.7151876555045127</v>
      </c>
      <c r="BD263" s="124">
        <f t="shared" si="211"/>
        <v>2.8559089580312249</v>
      </c>
      <c r="BE263" s="124">
        <f t="shared" si="211"/>
        <v>3.0046398905992846</v>
      </c>
      <c r="BF263" s="124">
        <f t="shared" si="211"/>
        <v>3.1502600005992907</v>
      </c>
      <c r="BG263" s="124">
        <f t="shared" si="211"/>
        <v>3.2850513349909765</v>
      </c>
      <c r="BH263" s="124"/>
    </row>
    <row r="264" spans="1:65">
      <c r="A264" s="112" t="s">
        <v>109</v>
      </c>
      <c r="B264" s="128">
        <f>'[3]Canada Oil Imports'!AG$290</f>
        <v>2.4363321628728361E-2</v>
      </c>
      <c r="C264" s="128">
        <f>'[3]Canada Oil Imports'!$BK$290</f>
        <v>1.163</v>
      </c>
      <c r="D264" s="128">
        <f>'[3]Canada Oil Imports'!$BW$290</f>
        <v>0.93500000000000005</v>
      </c>
      <c r="E264" s="128">
        <f>'[3]Canada Oil Imports'!$CI$290</f>
        <v>3.984</v>
      </c>
      <c r="F264" s="128">
        <f>'[3]Canada Oil Imports'!$CU$290</f>
        <v>3.91</v>
      </c>
      <c r="G264" s="128">
        <f>'[3]Canada Oil Imports'!$DG$290</f>
        <v>0.64500000000000002</v>
      </c>
      <c r="H264" s="128">
        <f>'[3]Canada Oil Imports'!$DS$290</f>
        <v>6.6390000000000002</v>
      </c>
      <c r="I264" s="128">
        <f>'[3]Canada Oil Imports'!$EE$290</f>
        <v>3.1859999999999999</v>
      </c>
      <c r="J264" s="128">
        <f>'[3]Canada Oil Imports'!$EQ$290</f>
        <v>1.2465599999999999</v>
      </c>
      <c r="K264" s="128">
        <f>'[3]Canada Oil Imports'!$FC$290</f>
        <v>1.1063780000000001</v>
      </c>
      <c r="L264" s="128">
        <f>'[3]Canada Oil Imports'!$FO$290</f>
        <v>4.8288770000000003</v>
      </c>
      <c r="M264" s="128">
        <f>'[3]Canada Oil Imports'!$GA$290</f>
        <v>8.2744719999999994</v>
      </c>
      <c r="N264" s="128">
        <f>'[3]Canada Oil Imports'!$GM$290</f>
        <v>9.7507509999999993</v>
      </c>
      <c r="O264" s="128">
        <f>'[3]Canada Oil Imports'!$GY$290</f>
        <v>3.2777020000000001</v>
      </c>
      <c r="P264" s="128">
        <f>'[3]Canada Oil Imports'!$HK$290</f>
        <v>2.6889759999999998</v>
      </c>
      <c r="Q264" s="128">
        <f>'[3]Canada Oil Imports'!$HW$290</f>
        <v>15.846256</v>
      </c>
      <c r="R264" s="128">
        <f>'[3]Canada Oil Imports'!$II$290</f>
        <v>17.833320000000001</v>
      </c>
      <c r="S264" s="128">
        <f>'[3]Canada Oil Imports'!$IU$290</f>
        <v>1.160364</v>
      </c>
      <c r="T264" s="128">
        <f>'[3]Canada Oil Imports'!$JG$290</f>
        <v>2.4491070000000001</v>
      </c>
      <c r="U264" s="128">
        <f>'[3]Canada Oil Imports'!$JS$290</f>
        <v>9.0767670000000003</v>
      </c>
      <c r="V264" s="128">
        <f>'[3]Canada Oil Imports'!$KE$290</f>
        <v>12.454886</v>
      </c>
      <c r="W264" s="128">
        <f>'[3]Canada Oil Imports'!$KQ$290</f>
        <v>2.0784060000000002</v>
      </c>
      <c r="X264" s="128">
        <f>'[3]Canada Oil Imports'!$LC$290</f>
        <v>0.75314099999999995</v>
      </c>
      <c r="Y264" s="128">
        <f>'[3]Canada Oil Imports'!$LO$290</f>
        <v>1.8375239999999999</v>
      </c>
      <c r="Z264" s="128">
        <f>'[3]Canada Oil Imports'!$MA$290</f>
        <v>1.2435959999999999</v>
      </c>
      <c r="AA264" s="128">
        <f>'[3]Canada Oil Imports'!$MM$290</f>
        <v>1.4631799999999999</v>
      </c>
      <c r="AB264" s="128">
        <f>'[3]Canada Oil Imports'!$MY$290</f>
        <v>1.52413</v>
      </c>
      <c r="AC264" s="128">
        <f>'[3]Canada Oil Imports'!$NK$290</f>
        <v>1.503493</v>
      </c>
      <c r="AD264" s="128">
        <f>'[3]Canada Oil Imports'!$NW$290</f>
        <v>1.389</v>
      </c>
      <c r="AE264" s="128">
        <f>'[3]Canada Oil Imports'!$OI$290</f>
        <v>0.90200000000000002</v>
      </c>
      <c r="AF264" s="128">
        <f>'[3]Canada Oil Imports'!OU$290</f>
        <v>1.0218830000000001</v>
      </c>
      <c r="AG264" s="124">
        <f t="shared" si="208"/>
        <v>1.5703387002835387</v>
      </c>
      <c r="AH264" s="124">
        <f t="shared" si="209"/>
        <v>1.3558410070577545</v>
      </c>
      <c r="AI264" s="124">
        <f t="shared" si="210"/>
        <v>1.4713314224091236</v>
      </c>
      <c r="AJ264" s="124">
        <f t="shared" si="210"/>
        <v>1.5868432743521095</v>
      </c>
      <c r="AK264" s="124">
        <f t="shared" si="210"/>
        <v>1.8110335098325592</v>
      </c>
      <c r="AL264" s="124">
        <f t="shared" si="210"/>
        <v>2.1991366835595758</v>
      </c>
      <c r="AM264" s="124">
        <f t="shared" si="210"/>
        <v>2.4181667414596637</v>
      </c>
      <c r="AN264" s="124">
        <f t="shared" si="210"/>
        <v>2.4920236676449798</v>
      </c>
      <c r="AO264" s="124">
        <f t="shared" si="210"/>
        <v>2.5960335601266311</v>
      </c>
      <c r="AP264" s="124">
        <f t="shared" si="210"/>
        <v>2.6572169301089685</v>
      </c>
      <c r="AQ264" s="124">
        <f t="shared" si="210"/>
        <v>2.6434032840222188</v>
      </c>
      <c r="AR264" s="124">
        <f t="shared" si="210"/>
        <v>2.5588821699398117</v>
      </c>
      <c r="AS264" s="124">
        <f t="shared" si="210"/>
        <v>2.4711449832227861</v>
      </c>
      <c r="AT264" s="124">
        <f t="shared" si="210"/>
        <v>2.3426908549256784</v>
      </c>
      <c r="AU264" s="124">
        <f t="shared" si="210"/>
        <v>2.2236798759853036</v>
      </c>
      <c r="AV264" s="124">
        <f t="shared" si="210"/>
        <v>2.1503325135528124</v>
      </c>
      <c r="AW264" s="124">
        <f t="shared" si="210"/>
        <v>2.120152727293763</v>
      </c>
      <c r="AX264" s="124">
        <f t="shared" si="210"/>
        <v>2.2171350750452579</v>
      </c>
      <c r="AY264" s="124">
        <f t="shared" si="211"/>
        <v>2.3471149608423088</v>
      </c>
      <c r="AZ264" s="124">
        <f t="shared" si="211"/>
        <v>2.4952287697322899</v>
      </c>
      <c r="BA264" s="124">
        <f t="shared" si="211"/>
        <v>2.6445727733157098</v>
      </c>
      <c r="BB264" s="124">
        <f t="shared" si="211"/>
        <v>2.7905501124510446</v>
      </c>
      <c r="BC264" s="124">
        <f t="shared" si="211"/>
        <v>2.9247389635645935</v>
      </c>
      <c r="BD264" s="124">
        <f t="shared" si="211"/>
        <v>3.0431152659332317</v>
      </c>
      <c r="BE264" s="124">
        <f t="shared" si="211"/>
        <v>3.1451073682668902</v>
      </c>
      <c r="BF264" s="124">
        <f t="shared" si="211"/>
        <v>3.2314582367172511</v>
      </c>
      <c r="BG264" s="124">
        <f t="shared" si="211"/>
        <v>3.3033901517228927</v>
      </c>
      <c r="BH264" s="124"/>
    </row>
    <row r="265" spans="1:65">
      <c r="A265" s="112" t="s">
        <v>110</v>
      </c>
      <c r="B265" s="128">
        <f>'[3]Canada Oil Imports'!AH$290</f>
        <v>2.4994149198937225E-2</v>
      </c>
      <c r="C265" s="128">
        <f>'[3]Canada Oil Imports'!$BL$290</f>
        <v>7.9000000000000001E-2</v>
      </c>
      <c r="D265" s="128">
        <f>'[3]Canada Oil Imports'!$BX$290</f>
        <v>1.2270000000000001</v>
      </c>
      <c r="E265" s="128">
        <f>'[3]Canada Oil Imports'!$CJ$290</f>
        <v>5.6360000000000001</v>
      </c>
      <c r="F265" s="128">
        <f>'[3]Canada Oil Imports'!$CV$290</f>
        <v>5.1349999999999998</v>
      </c>
      <c r="G265" s="128">
        <f>'[3]Canada Oil Imports'!$DH$290</f>
        <v>0.22800000000000001</v>
      </c>
      <c r="H265" s="128">
        <f>'[3]Canada Oil Imports'!$DT$290</f>
        <v>15.683999999999999</v>
      </c>
      <c r="I265" s="128">
        <f>'[3]Canada Oil Imports'!$EF$290</f>
        <v>0.92200000000000004</v>
      </c>
      <c r="J265" s="128">
        <f>'[3]Canada Oil Imports'!$ER$290</f>
        <v>1.370395</v>
      </c>
      <c r="K265" s="128">
        <f>'[3]Canada Oil Imports'!$FD$290</f>
        <v>1.59266</v>
      </c>
      <c r="L265" s="128">
        <f>'[3]Canada Oil Imports'!$FP$290</f>
        <v>9.7528369999999995</v>
      </c>
      <c r="M265" s="128">
        <f>'[3]Canada Oil Imports'!$GB$290</f>
        <v>9.4933519999999998</v>
      </c>
      <c r="N265" s="128">
        <f>'[3]Canada Oil Imports'!$GN$290</f>
        <v>1.8754569999999999</v>
      </c>
      <c r="O265" s="128">
        <f>'[3]Canada Oil Imports'!$GZ$290</f>
        <v>11.559646000000001</v>
      </c>
      <c r="P265" s="128">
        <f>'[3]Canada Oil Imports'!$HL$290</f>
        <v>2.6351239999999998</v>
      </c>
      <c r="Q265" s="128">
        <f>'[3]Canada Oil Imports'!$HX$290</f>
        <v>15.865678000000001</v>
      </c>
      <c r="R265" s="128">
        <f>'[3]Canada Oil Imports'!$IJ$290</f>
        <v>19.686782999999998</v>
      </c>
      <c r="S265" s="128">
        <f>'[3]Canada Oil Imports'!$IV$290</f>
        <v>1.544457</v>
      </c>
      <c r="T265" s="128">
        <f>'[3]Canada Oil Imports'!$JH$290</f>
        <v>2.138083</v>
      </c>
      <c r="U265" s="128">
        <f>'[3]Canada Oil Imports'!$JT$290</f>
        <v>2.0560900000000002</v>
      </c>
      <c r="V265" s="128">
        <f>'[3]Canada Oil Imports'!$KF$290</f>
        <v>10.476246</v>
      </c>
      <c r="W265" s="128">
        <f>'[3]Canada Oil Imports'!$KR$290</f>
        <v>1.3953</v>
      </c>
      <c r="X265" s="128">
        <f>'[3]Canada Oil Imports'!$LD$290</f>
        <v>0.89492099999999997</v>
      </c>
      <c r="Y265" s="128">
        <f>'[3]Canada Oil Imports'!$LP$290</f>
        <v>1.457244</v>
      </c>
      <c r="Z265" s="128">
        <f>'[3]Canada Oil Imports'!$MB$290</f>
        <v>0.754525</v>
      </c>
      <c r="AA265" s="128">
        <f>'[3]Canada Oil Imports'!$MN$290</f>
        <v>1.7627949999999999</v>
      </c>
      <c r="AB265" s="128">
        <f>'[3]Canada Oil Imports'!$MZ$290</f>
        <v>1.4681839999999999</v>
      </c>
      <c r="AC265" s="128">
        <f>'[3]Canada Oil Imports'!$NL$290</f>
        <v>1.35487</v>
      </c>
      <c r="AD265" s="128">
        <f>'[3]Canada Oil Imports'!$NX$290</f>
        <v>0.871</v>
      </c>
      <c r="AE265" s="128">
        <f>'[3]Canada Oil Imports'!$OJ$290</f>
        <v>0.66100000000000003</v>
      </c>
      <c r="AF265" s="128">
        <f>'[3]Canada Oil Imports'!OV$290</f>
        <v>1.0019530000000001</v>
      </c>
      <c r="AG265" s="124">
        <f t="shared" si="208"/>
        <v>2.2400299923100278</v>
      </c>
      <c r="AH265" s="124">
        <f t="shared" si="209"/>
        <v>2.2028041903911113</v>
      </c>
      <c r="AI265" s="124">
        <f t="shared" si="210"/>
        <v>2.3561079556906712</v>
      </c>
      <c r="AJ265" s="124">
        <f t="shared" si="210"/>
        <v>2.5514357686968849</v>
      </c>
      <c r="AK265" s="124">
        <f t="shared" si="210"/>
        <v>2.7404558002096238</v>
      </c>
      <c r="AL265" s="124">
        <f t="shared" si="210"/>
        <v>2.6093146232366071</v>
      </c>
      <c r="AM265" s="124">
        <f t="shared" si="210"/>
        <v>2.7228536527993694</v>
      </c>
      <c r="AN265" s="124">
        <f t="shared" si="210"/>
        <v>2.662024805602357</v>
      </c>
      <c r="AO265" s="124">
        <f t="shared" si="210"/>
        <v>2.4823675382631372</v>
      </c>
      <c r="AP265" s="124">
        <f t="shared" si="210"/>
        <v>2.3178502297975889</v>
      </c>
      <c r="AQ265" s="124">
        <f t="shared" si="210"/>
        <v>2.1706286896514806</v>
      </c>
      <c r="AR265" s="124">
        <f t="shared" si="210"/>
        <v>2.0805830113138288</v>
      </c>
      <c r="AS265" s="124">
        <f t="shared" si="210"/>
        <v>2.0669699109004824</v>
      </c>
      <c r="AT265" s="124">
        <f t="shared" si="210"/>
        <v>2.115630726100679</v>
      </c>
      <c r="AU265" s="124">
        <f t="shared" si="210"/>
        <v>2.1669512985023465</v>
      </c>
      <c r="AV265" s="124">
        <f t="shared" si="210"/>
        <v>2.2291682985925574</v>
      </c>
      <c r="AW265" s="124">
        <f t="shared" si="210"/>
        <v>2.2875527327664744</v>
      </c>
      <c r="AX265" s="124">
        <f t="shared" si="210"/>
        <v>2.4292264078332475</v>
      </c>
      <c r="AY265" s="124">
        <f t="shared" si="211"/>
        <v>2.5596983307333336</v>
      </c>
      <c r="AZ265" s="124">
        <f t="shared" si="211"/>
        <v>2.6797563877772816</v>
      </c>
      <c r="BA265" s="124">
        <f t="shared" si="211"/>
        <v>2.7805325951225695</v>
      </c>
      <c r="BB265" s="124">
        <f t="shared" si="211"/>
        <v>2.8644155669914575</v>
      </c>
      <c r="BC265" s="124">
        <f t="shared" si="211"/>
        <v>2.9350082829723001</v>
      </c>
      <c r="BD265" s="124">
        <f t="shared" si="211"/>
        <v>2.9967205644183821</v>
      </c>
      <c r="BE265" s="124">
        <f t="shared" si="211"/>
        <v>3.0526222338395317</v>
      </c>
      <c r="BF265" s="124">
        <f t="shared" si="211"/>
        <v>3.1065536130269251</v>
      </c>
      <c r="BG265" s="124">
        <f t="shared" si="211"/>
        <v>3.1584009171928566</v>
      </c>
      <c r="BH265" s="124"/>
    </row>
    <row r="266" spans="1:65">
      <c r="A266" s="112" t="s">
        <v>111</v>
      </c>
      <c r="B266" s="128">
        <f>'[3]Canada Oil Imports'!AI$290</f>
        <v>2.4946173523041591E-2</v>
      </c>
      <c r="C266" s="128">
        <f>'[3]Canada Oil Imports'!$BM$290</f>
        <v>0.14899999999999999</v>
      </c>
      <c r="D266" s="128">
        <f>'[3]Canada Oil Imports'!$BY$290</f>
        <v>4.0250000000000004</v>
      </c>
      <c r="E266" s="128">
        <f>'[3]Canada Oil Imports'!$CK$290</f>
        <v>5.4569999999999999</v>
      </c>
      <c r="F266" s="128">
        <f>'[3]Canada Oil Imports'!$CW$290</f>
        <v>0.50700000000000001</v>
      </c>
      <c r="G266" s="128">
        <f>'[3]Canada Oil Imports'!$DI$290</f>
        <v>0.27600000000000002</v>
      </c>
      <c r="H266" s="128">
        <f>'[3]Canada Oil Imports'!$DU$290</f>
        <v>11.7</v>
      </c>
      <c r="I266" s="128">
        <f>'[3]Canada Oil Imports'!$EG$290</f>
        <v>0.72699999999999998</v>
      </c>
      <c r="J266" s="128">
        <f>'[3]Canada Oil Imports'!$ES$290</f>
        <v>0.67981499999999995</v>
      </c>
      <c r="K266" s="128">
        <f>'[3]Canada Oil Imports'!$FE$290</f>
        <v>2.357882</v>
      </c>
      <c r="L266" s="128">
        <f>'[3]Canada Oil Imports'!$FQ$290</f>
        <v>2.188275</v>
      </c>
      <c r="M266" s="128">
        <f>'[3]Canada Oil Imports'!$GC$290</f>
        <v>5.9489039999999997</v>
      </c>
      <c r="N266" s="128">
        <f>'[3]Canada Oil Imports'!$GO$290</f>
        <v>9.1039300000000001</v>
      </c>
      <c r="O266" s="128">
        <f>'[3]Canada Oil Imports'!$HA$290</f>
        <v>13.018226</v>
      </c>
      <c r="P266" s="128">
        <f>'[3]Canada Oil Imports'!$HM$290</f>
        <v>3.089934</v>
      </c>
      <c r="Q266" s="128">
        <f>'[3]Canada Oil Imports'!$HY$290</f>
        <v>9.3222039999999993</v>
      </c>
      <c r="R266" s="128">
        <f>'[3]Canada Oil Imports'!$IK$290</f>
        <v>22.640481999999999</v>
      </c>
      <c r="S266" s="128">
        <f>'[3]Canada Oil Imports'!$IW$290</f>
        <v>2.3477239999999999</v>
      </c>
      <c r="T266" s="128">
        <f>'[3]Canada Oil Imports'!$JI$290</f>
        <v>2.6521919999999999</v>
      </c>
      <c r="U266" s="128">
        <f>'[3]Canada Oil Imports'!$JU$290</f>
        <v>2.2086109999999999</v>
      </c>
      <c r="V266" s="128">
        <f>'[3]Canada Oil Imports'!$KG$290</f>
        <v>8.1594850000000001</v>
      </c>
      <c r="W266" s="128">
        <f>'[3]Canada Oil Imports'!$KS$290</f>
        <v>2.3289010000000001</v>
      </c>
      <c r="X266" s="128">
        <f>'[3]Canada Oil Imports'!$LE$290</f>
        <v>0.89088599999999996</v>
      </c>
      <c r="Y266" s="128">
        <f>'[3]Canada Oil Imports'!$LQ$290</f>
        <v>1.100795</v>
      </c>
      <c r="Z266" s="128">
        <f>'[3]Canada Oil Imports'!$MC$290</f>
        <v>1.2171449999999999</v>
      </c>
      <c r="AA266" s="128">
        <f>'[3]Canada Oil Imports'!$MO$290</f>
        <v>1.24031</v>
      </c>
      <c r="AB266" s="128">
        <f>'[3]Canada Oil Imports'!$NA$290</f>
        <v>1.429765</v>
      </c>
      <c r="AC266" s="128">
        <f>'[3]Canada Oil Imports'!$NM$290</f>
        <v>1.49281</v>
      </c>
      <c r="AD266" s="128">
        <f>'[3]Canada Oil Imports'!$NY$290</f>
        <v>1.268</v>
      </c>
      <c r="AE266" s="128">
        <f>'[3]Canada Oil Imports'!$OK$290</f>
        <v>3.2959999999999998</v>
      </c>
      <c r="AF266" s="128">
        <f>'[3]Canada Oil Imports'!OW$290</f>
        <v>1.2168330000000001</v>
      </c>
      <c r="AG266" s="124">
        <f t="shared" si="208"/>
        <v>2.5407598425601887</v>
      </c>
      <c r="AH266" s="124">
        <f t="shared" si="209"/>
        <v>2.8961654932764342</v>
      </c>
      <c r="AI266" s="124">
        <f t="shared" si="210"/>
        <v>2.8547808882418173</v>
      </c>
      <c r="AJ266" s="124">
        <f t="shared" si="210"/>
        <v>2.7746847439414828</v>
      </c>
      <c r="AK266" s="124">
        <f t="shared" si="210"/>
        <v>2.5478772959769227</v>
      </c>
      <c r="AL266" s="124">
        <f t="shared" si="210"/>
        <v>2.2366156065751279</v>
      </c>
      <c r="AM266" s="124">
        <f t="shared" si="210"/>
        <v>1.9978791565803349</v>
      </c>
      <c r="AN266" s="124">
        <f t="shared" si="210"/>
        <v>2.0321943459140743</v>
      </c>
      <c r="AO266" s="124">
        <f t="shared" si="210"/>
        <v>2.0385770432109425</v>
      </c>
      <c r="AP266" s="124">
        <f t="shared" si="210"/>
        <v>2.0976489042886648</v>
      </c>
      <c r="AQ266" s="124">
        <f t="shared" si="210"/>
        <v>2.1685501045083933</v>
      </c>
      <c r="AR266" s="124">
        <f t="shared" si="210"/>
        <v>2.2411832325813212</v>
      </c>
      <c r="AS266" s="124">
        <f t="shared" si="210"/>
        <v>2.288797207922411</v>
      </c>
      <c r="AT266" s="124">
        <f t="shared" si="210"/>
        <v>2.3496620436619993</v>
      </c>
      <c r="AU266" s="124">
        <f t="shared" si="210"/>
        <v>2.389571075158246</v>
      </c>
      <c r="AV266" s="124">
        <f t="shared" si="210"/>
        <v>2.409759555258943</v>
      </c>
      <c r="AW266" s="124">
        <f t="shared" si="210"/>
        <v>2.4126653528749453</v>
      </c>
      <c r="AX266" s="124">
        <f t="shared" si="210"/>
        <v>2.4972457180436343</v>
      </c>
      <c r="AY266" s="124">
        <f t="shared" si="211"/>
        <v>2.5634538909293649</v>
      </c>
      <c r="AZ266" s="124">
        <f t="shared" si="211"/>
        <v>2.6248234587558099</v>
      </c>
      <c r="BA266" s="124">
        <f t="shared" si="211"/>
        <v>2.6832992633078749</v>
      </c>
      <c r="BB266" s="124">
        <f t="shared" si="211"/>
        <v>2.7418301382937376</v>
      </c>
      <c r="BC266" s="124">
        <f t="shared" si="211"/>
        <v>2.7996303367960049</v>
      </c>
      <c r="BD266" s="124">
        <f t="shared" si="211"/>
        <v>2.8558003897300677</v>
      </c>
      <c r="BE266" s="124">
        <f t="shared" si="211"/>
        <v>2.9066439337263952</v>
      </c>
      <c r="BF266" s="124">
        <f t="shared" si="211"/>
        <v>2.9474796860058823</v>
      </c>
      <c r="BG266" s="124">
        <f t="shared" si="211"/>
        <v>2.9727818087764271</v>
      </c>
      <c r="BH266" s="124"/>
    </row>
    <row r="267" spans="1:65">
      <c r="A267" s="112" t="s">
        <v>112</v>
      </c>
      <c r="B267" s="128">
        <f>'[3]Canada Oil Imports'!AJ$290</f>
        <v>2.4903164425814417E-2</v>
      </c>
      <c r="C267" s="128">
        <f>'[3]Canada Oil Imports'!$BN$290</f>
        <v>0.186</v>
      </c>
      <c r="D267" s="128">
        <f>'[3]Canada Oil Imports'!$BZ$290</f>
        <v>6.0060000000000002</v>
      </c>
      <c r="E267" s="128">
        <f>'[3]Canada Oil Imports'!$CL$290</f>
        <v>1.3360000000000001</v>
      </c>
      <c r="F267" s="128">
        <f>'[3]Canada Oil Imports'!$CX$290</f>
        <v>5.9580000000000002</v>
      </c>
      <c r="G267" s="128">
        <f>'[3]Canada Oil Imports'!$DJ$290</f>
        <v>1.012</v>
      </c>
      <c r="H267" s="128">
        <f>'[3]Canada Oil Imports'!$DV$290</f>
        <v>10.044</v>
      </c>
      <c r="I267" s="128">
        <f>'[3]Canada Oil Imports'!$EH$290</f>
        <v>5.335</v>
      </c>
      <c r="J267" s="128">
        <f>'[3]Canada Oil Imports'!$ET$290</f>
        <v>4.6005599999999998</v>
      </c>
      <c r="K267" s="128">
        <f>'[3]Canada Oil Imports'!$FF$290</f>
        <v>0.93662100000000004</v>
      </c>
      <c r="L267" s="128">
        <f>'[3]Canada Oil Imports'!$FR$290</f>
        <v>2.5422889999999998</v>
      </c>
      <c r="M267" s="128">
        <f>'[3]Canada Oil Imports'!$GD$290</f>
        <v>1.9436089999999999</v>
      </c>
      <c r="N267" s="128">
        <f>'[3]Canada Oil Imports'!$GP$290</f>
        <v>10.315852</v>
      </c>
      <c r="O267" s="128">
        <f>'[3]Canada Oil Imports'!$HB$290</f>
        <v>20.749051000000001</v>
      </c>
      <c r="P267" s="128">
        <f>'[3]Canada Oil Imports'!$HN$290</f>
        <v>3.217695</v>
      </c>
      <c r="Q267" s="128">
        <f>'[3]Canada Oil Imports'!$HZ$290</f>
        <v>12.103424</v>
      </c>
      <c r="R267" s="128">
        <f>'[3]Canada Oil Imports'!$IL$290</f>
        <v>14.342854000000001</v>
      </c>
      <c r="S267" s="128">
        <f>'[3]Canada Oil Imports'!$IX$290</f>
        <v>1.775676</v>
      </c>
      <c r="T267" s="128">
        <f>'[3]Canada Oil Imports'!$JJ$290</f>
        <v>2.9682230000000001</v>
      </c>
      <c r="U267" s="128">
        <f>'[3]Canada Oil Imports'!$JV$290</f>
        <v>1.7337389999999999</v>
      </c>
      <c r="V267" s="128">
        <f>'[3]Canada Oil Imports'!$KH$290</f>
        <v>3.4014229999999999</v>
      </c>
      <c r="W267" s="128">
        <f>'[3]Canada Oil Imports'!$KT$290</f>
        <v>1.7075020000000001</v>
      </c>
      <c r="X267" s="128">
        <f>'[3]Canada Oil Imports'!$LF$290</f>
        <v>4.7418579999999997</v>
      </c>
      <c r="Y267" s="128">
        <f>'[3]Canada Oil Imports'!$LR$290</f>
        <v>1.243328</v>
      </c>
      <c r="Z267" s="128">
        <f>'[3]Canada Oil Imports'!$MD$290</f>
        <v>0.98382199999999997</v>
      </c>
      <c r="AA267" s="128">
        <f>'[3]Canada Oil Imports'!$MP$290</f>
        <v>0.98991099999999999</v>
      </c>
      <c r="AB267" s="128">
        <f>'[3]Canada Oil Imports'!$NB$290</f>
        <v>1.542036</v>
      </c>
      <c r="AC267" s="128">
        <f>'[3]Canada Oil Imports'!$NN$290</f>
        <v>1.807545</v>
      </c>
      <c r="AD267" s="128">
        <f>'[3]Canada Oil Imports'!$NZ$290</f>
        <v>2.2320000000000002</v>
      </c>
      <c r="AE267" s="128">
        <f>'[3]Canada Oil Imports'!$OL$290</f>
        <v>3.327</v>
      </c>
      <c r="AF267" s="128">
        <f>'[3]Canada Oil Imports'!OX$290</f>
        <v>2.534338</v>
      </c>
      <c r="AG267" s="124">
        <f t="shared" si="208"/>
        <v>1.9907493833021452</v>
      </c>
      <c r="AH267" s="124">
        <f t="shared" si="209"/>
        <v>2.1152175325983538</v>
      </c>
      <c r="AI267" s="124">
        <f t="shared" si="210"/>
        <v>1.937428147840176</v>
      </c>
      <c r="AJ267" s="124">
        <f t="shared" si="210"/>
        <v>1.9510280834503697</v>
      </c>
      <c r="AK267" s="124">
        <f t="shared" si="210"/>
        <v>1.9949726357106303</v>
      </c>
      <c r="AL267" s="124">
        <f t="shared" si="210"/>
        <v>2.1623253299708409</v>
      </c>
      <c r="AM267" s="124">
        <f t="shared" si="210"/>
        <v>2.1471310190826962</v>
      </c>
      <c r="AN267" s="124">
        <f t="shared" si="210"/>
        <v>2.2327874532287884</v>
      </c>
      <c r="AO267" s="124">
        <f t="shared" si="210"/>
        <v>2.3055340845490084</v>
      </c>
      <c r="AP267" s="124">
        <f t="shared" si="210"/>
        <v>2.3581382760752709</v>
      </c>
      <c r="AQ267" s="124">
        <f t="shared" si="210"/>
        <v>2.4003952066762912</v>
      </c>
      <c r="AR267" s="124">
        <f t="shared" si="210"/>
        <v>2.4514551977806356</v>
      </c>
      <c r="AS267" s="124">
        <f t="shared" si="210"/>
        <v>2.4323326107100236</v>
      </c>
      <c r="AT267" s="124">
        <f t="shared" si="210"/>
        <v>2.4064764850524916</v>
      </c>
      <c r="AU267" s="124">
        <f t="shared" si="210"/>
        <v>2.3726672641552824</v>
      </c>
      <c r="AV267" s="124">
        <f t="shared" si="210"/>
        <v>2.343057471357501</v>
      </c>
      <c r="AW267" s="124">
        <f t="shared" si="210"/>
        <v>2.313308256360652</v>
      </c>
      <c r="AX267" s="124">
        <f t="shared" si="210"/>
        <v>2.3761960874752184</v>
      </c>
      <c r="AY267" s="124">
        <f t="shared" si="211"/>
        <v>2.4382987035274839</v>
      </c>
      <c r="AZ267" s="124">
        <f t="shared" si="211"/>
        <v>2.5017977518284651</v>
      </c>
      <c r="BA267" s="124">
        <f t="shared" si="211"/>
        <v>2.5623377642746519</v>
      </c>
      <c r="BB267" s="124">
        <f t="shared" si="211"/>
        <v>2.6154963979632275</v>
      </c>
      <c r="BC267" s="124">
        <f t="shared" si="211"/>
        <v>2.6536866669615442</v>
      </c>
      <c r="BD267" s="124">
        <f t="shared" si="211"/>
        <v>2.6702682689980617</v>
      </c>
      <c r="BE267" s="124">
        <f t="shared" si="211"/>
        <v>2.6633874835266931</v>
      </c>
      <c r="BF267" s="124">
        <f t="shared" si="211"/>
        <v>2.636041457821205</v>
      </c>
      <c r="BG267" s="124">
        <f t="shared" si="211"/>
        <v>2.595795368776773</v>
      </c>
      <c r="BH267" s="124"/>
    </row>
    <row r="268" spans="1:65">
      <c r="A268" s="112" t="s">
        <v>113</v>
      </c>
      <c r="B268" s="128">
        <f>'[3]Canada Oil Imports'!AK$290</f>
        <v>2.4899065205825584E-2</v>
      </c>
      <c r="C268" s="128">
        <f>'[3]Canada Oil Imports'!$BO$290</f>
        <v>3.5999999999999997E-2</v>
      </c>
      <c r="D268" s="128">
        <f>'[3]Canada Oil Imports'!$CA$290</f>
        <v>0.29899999999999999</v>
      </c>
      <c r="E268" s="128">
        <f>'[3]Canada Oil Imports'!$CM$290</f>
        <v>8.0510000000000002</v>
      </c>
      <c r="F268" s="128">
        <f>'[3]Canada Oil Imports'!$CY$290</f>
        <v>4.5110000000000001</v>
      </c>
      <c r="G268" s="128">
        <f>'[3]Canada Oil Imports'!$DK$290</f>
        <v>0.35</v>
      </c>
      <c r="H268" s="128">
        <f>'[3]Canada Oil Imports'!$DW$290</f>
        <v>0.81499999999999995</v>
      </c>
      <c r="I268" s="128">
        <f>'[3]Canada Oil Imports'!$EI$290</f>
        <v>11.971</v>
      </c>
      <c r="J268" s="128">
        <f>'[3]Canada Oil Imports'!$EU$290</f>
        <v>7.1453410000000002</v>
      </c>
      <c r="K268" s="128">
        <f>'[3]Canada Oil Imports'!$FG$290</f>
        <v>1.310872</v>
      </c>
      <c r="L268" s="128">
        <f>'[3]Canada Oil Imports'!$FS$290</f>
        <v>1.683508</v>
      </c>
      <c r="M268" s="128">
        <f>'[3]Canada Oil Imports'!$GE$290</f>
        <v>1.3932329999999999</v>
      </c>
      <c r="N268" s="128">
        <f>'[3]Canada Oil Imports'!$GQ$290</f>
        <v>1.4732479999999999</v>
      </c>
      <c r="O268" s="128">
        <f>'[3]Canada Oil Imports'!$HC$290</f>
        <v>20.625502999999998</v>
      </c>
      <c r="P268" s="128">
        <f>'[3]Canada Oil Imports'!$HO$290</f>
        <v>5.5182260000000003</v>
      </c>
      <c r="Q268" s="128">
        <f>'[3]Canada Oil Imports'!$IA$290</f>
        <v>15.206951</v>
      </c>
      <c r="R268" s="128">
        <f>'[3]Canada Oil Imports'!$IM$290</f>
        <v>31.361781000000001</v>
      </c>
      <c r="S268" s="128">
        <f>'[3]Canada Oil Imports'!$IY$290</f>
        <v>2.171008</v>
      </c>
      <c r="T268" s="128">
        <f>'[3]Canada Oil Imports'!$JK$290</f>
        <v>4.6109309999999999</v>
      </c>
      <c r="U268" s="128">
        <f>'[3]Canada Oil Imports'!$JW$290</f>
        <v>2.3690959999999999</v>
      </c>
      <c r="V268" s="128">
        <f>'[3]Canada Oil Imports'!$KI$290</f>
        <v>3.7087180000000002</v>
      </c>
      <c r="W268" s="128">
        <f>'[3]Canada Oil Imports'!$KU$290</f>
        <v>2.2288109999999999</v>
      </c>
      <c r="X268" s="128">
        <f>'[3]Canada Oil Imports'!$LG$290</f>
        <v>8.9041320000000006</v>
      </c>
      <c r="Y268" s="128">
        <f>'[3]Canada Oil Imports'!$LS$290</f>
        <v>1.2270000000000001</v>
      </c>
      <c r="Z268" s="128">
        <f>'[3]Canada Oil Imports'!$ME$290</f>
        <v>0.92223999999999995</v>
      </c>
      <c r="AA268" s="128">
        <f>'[3]Canada Oil Imports'!$MQ$290</f>
        <v>0.98804800000000004</v>
      </c>
      <c r="AB268" s="128">
        <f>'[3]Canada Oil Imports'!$NC$290</f>
        <v>2.3262499999999999</v>
      </c>
      <c r="AC268" s="128">
        <f>'[3]Canada Oil Imports'!$NO$290</f>
        <v>1.60642</v>
      </c>
      <c r="AD268" s="128">
        <f>'[3]Canada Oil Imports'!$OA$290</f>
        <v>1.4730000000000001</v>
      </c>
      <c r="AE268" s="128">
        <f>'[3]Canada Oil Imports'!OM$290</f>
        <v>1.3620000000000001</v>
      </c>
      <c r="AF268" s="128">
        <f>'[3]Canada Oil Imports'!OY$290</f>
        <v>1.5896779999999999</v>
      </c>
      <c r="AG268" s="124">
        <f t="shared" ref="AG268:AO268" si="212">AG269-SUM(AG257:AG267)</f>
        <v>2.0392878562562196</v>
      </c>
      <c r="AH268" s="124">
        <f t="shared" si="212"/>
        <v>2.1140127921166645</v>
      </c>
      <c r="AI268" s="124">
        <f t="shared" si="212"/>
        <v>2.2163559131865256</v>
      </c>
      <c r="AJ268" s="124">
        <f t="shared" si="212"/>
        <v>2.2197086566205648</v>
      </c>
      <c r="AK268" s="124">
        <f t="shared" si="212"/>
        <v>2.1462898772335066</v>
      </c>
      <c r="AL268" s="124">
        <f t="shared" si="212"/>
        <v>2.4675700269866816</v>
      </c>
      <c r="AM268" s="124">
        <f t="shared" si="212"/>
        <v>2.4777459487177644</v>
      </c>
      <c r="AN268" s="124">
        <f t="shared" si="212"/>
        <v>2.4793768708178376</v>
      </c>
      <c r="AO268" s="124">
        <f t="shared" si="212"/>
        <v>2.4309933096256664</v>
      </c>
      <c r="AP268" s="124">
        <f t="shared" ref="AP268:AW268" si="213">AP269-SUM(AP257:AP267)</f>
        <v>2.4015898327552279</v>
      </c>
      <c r="AQ268" s="124">
        <f t="shared" si="213"/>
        <v>2.3719570916336217</v>
      </c>
      <c r="AR268" s="124">
        <f t="shared" si="213"/>
        <v>2.3484653204301047</v>
      </c>
      <c r="AS268" s="124">
        <f t="shared" si="213"/>
        <v>2.3103307663317914</v>
      </c>
      <c r="AT268" s="124">
        <f t="shared" si="213"/>
        <v>2.2829443456367606</v>
      </c>
      <c r="AU268" s="124">
        <f t="shared" si="213"/>
        <v>2.2528437577709823</v>
      </c>
      <c r="AV268" s="124">
        <f t="shared" si="213"/>
        <v>2.2294354611535248</v>
      </c>
      <c r="AW268" s="124">
        <f t="shared" si="213"/>
        <v>2.2128655928452936</v>
      </c>
      <c r="AX268" s="124">
        <f t="shared" ref="AX268:BG268" si="214">AX269-SUM(AX257:AX267)</f>
        <v>2.2800007258215302</v>
      </c>
      <c r="AY268" s="124">
        <f t="shared" si="214"/>
        <v>2.3344832150692021</v>
      </c>
      <c r="AZ268" s="124">
        <f t="shared" si="214"/>
        <v>2.3642159428832095</v>
      </c>
      <c r="BA268" s="124">
        <f t="shared" si="214"/>
        <v>2.364811944019749</v>
      </c>
      <c r="BB268" s="124">
        <f t="shared" si="214"/>
        <v>2.3389118490728293</v>
      </c>
      <c r="BC268" s="124">
        <f t="shared" si="214"/>
        <v>2.3003402341480559</v>
      </c>
      <c r="BD268" s="124">
        <f t="shared" si="214"/>
        <v>2.2613146967344129</v>
      </c>
      <c r="BE268" s="124">
        <f t="shared" si="214"/>
        <v>2.2302864806078055</v>
      </c>
      <c r="BF268" s="124">
        <f t="shared" si="214"/>
        <v>2.2149000075169099</v>
      </c>
      <c r="BG268" s="124">
        <f t="shared" si="214"/>
        <v>2.2200345372226167</v>
      </c>
      <c r="BH268" s="124"/>
    </row>
    <row r="269" spans="1:65" ht="12" thickBot="1">
      <c r="A269" s="112" t="s">
        <v>114</v>
      </c>
      <c r="B269" s="128">
        <f>SUM(B257:B268)</f>
        <v>98.576510873982343</v>
      </c>
      <c r="C269" s="128">
        <f>SUM(C258:C268)</f>
        <v>2.6449461983692526</v>
      </c>
      <c r="D269" s="128">
        <f t="shared" ref="D269:AB269" si="215">SUM(D257:D268)</f>
        <v>34.072000000000003</v>
      </c>
      <c r="E269" s="128">
        <f t="shared" si="215"/>
        <v>51.997</v>
      </c>
      <c r="F269" s="128">
        <f t="shared" si="215"/>
        <v>76.088999999999999</v>
      </c>
      <c r="G269" s="128">
        <f t="shared" si="215"/>
        <v>9.359</v>
      </c>
      <c r="H269" s="128">
        <f t="shared" si="215"/>
        <v>101.52</v>
      </c>
      <c r="I269" s="128">
        <f t="shared" si="215"/>
        <v>56.033999999999992</v>
      </c>
      <c r="J269" s="128">
        <f t="shared" si="215"/>
        <v>33.401997999999999</v>
      </c>
      <c r="K269" s="128">
        <f t="shared" si="215"/>
        <v>27.074670999999995</v>
      </c>
      <c r="L269" s="128">
        <f t="shared" si="215"/>
        <v>37.873033</v>
      </c>
      <c r="M269" s="128">
        <f t="shared" si="215"/>
        <v>65.26482</v>
      </c>
      <c r="N269" s="128">
        <f t="shared" si="215"/>
        <v>44.472335999999999</v>
      </c>
      <c r="O269" s="128">
        <f t="shared" si="215"/>
        <v>136.16491900000003</v>
      </c>
      <c r="P269" s="128">
        <f t="shared" si="215"/>
        <v>35.531742999999999</v>
      </c>
      <c r="Q269" s="128">
        <f t="shared" si="215"/>
        <v>110.53202300000001</v>
      </c>
      <c r="R269" s="128">
        <f t="shared" si="215"/>
        <v>196.36929199999997</v>
      </c>
      <c r="S269" s="128">
        <f t="shared" si="215"/>
        <v>124.03888900000001</v>
      </c>
      <c r="T269" s="128">
        <f t="shared" si="215"/>
        <v>91.964543999999989</v>
      </c>
      <c r="U269" s="128">
        <f t="shared" si="215"/>
        <v>169.96494000000001</v>
      </c>
      <c r="V269" s="128">
        <f t="shared" si="215"/>
        <v>82.678239000000005</v>
      </c>
      <c r="W269" s="128">
        <f t="shared" si="215"/>
        <v>32.025539999999999</v>
      </c>
      <c r="X269" s="128">
        <f t="shared" si="215"/>
        <v>45.747547999999995</v>
      </c>
      <c r="Y269" s="128">
        <f t="shared" si="215"/>
        <v>54.484840000000005</v>
      </c>
      <c r="Z269" s="128">
        <f t="shared" si="215"/>
        <v>14.474359999999999</v>
      </c>
      <c r="AA269" s="128">
        <f t="shared" si="215"/>
        <v>16.306812000000001</v>
      </c>
      <c r="AB269" s="128">
        <f t="shared" si="215"/>
        <v>19.638587000000001</v>
      </c>
      <c r="AC269" s="128">
        <f>SUM(AC257:AC268)</f>
        <v>19.221738000000002</v>
      </c>
      <c r="AD269" s="128">
        <f>SUM(AD257:AD268)</f>
        <v>18.105829</v>
      </c>
      <c r="AE269" s="128">
        <f>SUM(AE257:AE268)</f>
        <v>24.124000000000002</v>
      </c>
      <c r="AF269" s="128">
        <f>SUM(AF257:AF268)</f>
        <v>17.686306000000002</v>
      </c>
      <c r="AG269" s="124">
        <f t="shared" ref="AG269:BG269" si="216">AG34</f>
        <v>25</v>
      </c>
      <c r="AH269" s="124">
        <f t="shared" si="216"/>
        <v>25</v>
      </c>
      <c r="AI269" s="124">
        <f t="shared" si="216"/>
        <v>25</v>
      </c>
      <c r="AJ269" s="124">
        <f t="shared" si="216"/>
        <v>25</v>
      </c>
      <c r="AK269" s="124">
        <f t="shared" si="216"/>
        <v>25</v>
      </c>
      <c r="AL269" s="124">
        <f t="shared" si="216"/>
        <v>25</v>
      </c>
      <c r="AM269" s="124">
        <f t="shared" si="216"/>
        <v>25</v>
      </c>
      <c r="AN269" s="124">
        <f t="shared" si="216"/>
        <v>25</v>
      </c>
      <c r="AO269" s="124">
        <f t="shared" si="216"/>
        <v>25</v>
      </c>
      <c r="AP269" s="124">
        <f t="shared" si="216"/>
        <v>25</v>
      </c>
      <c r="AQ269" s="124">
        <f t="shared" si="216"/>
        <v>25</v>
      </c>
      <c r="AR269" s="124">
        <f t="shared" si="216"/>
        <v>25</v>
      </c>
      <c r="AS269" s="124">
        <f t="shared" si="216"/>
        <v>25</v>
      </c>
      <c r="AT269" s="124">
        <f t="shared" si="216"/>
        <v>25</v>
      </c>
      <c r="AU269" s="124">
        <f t="shared" si="216"/>
        <v>25</v>
      </c>
      <c r="AV269" s="124">
        <f t="shared" si="216"/>
        <v>25</v>
      </c>
      <c r="AW269" s="124">
        <f t="shared" si="216"/>
        <v>25</v>
      </c>
      <c r="AX269" s="124">
        <f t="shared" si="216"/>
        <v>26</v>
      </c>
      <c r="AY269" s="124">
        <f t="shared" si="216"/>
        <v>27</v>
      </c>
      <c r="AZ269" s="124">
        <f t="shared" si="216"/>
        <v>28</v>
      </c>
      <c r="BA269" s="124">
        <f t="shared" si="216"/>
        <v>29</v>
      </c>
      <c r="BB269" s="124">
        <f t="shared" si="216"/>
        <v>30</v>
      </c>
      <c r="BC269" s="124">
        <f t="shared" si="216"/>
        <v>31</v>
      </c>
      <c r="BD269" s="124">
        <f t="shared" si="216"/>
        <v>32</v>
      </c>
      <c r="BE269" s="124">
        <f t="shared" si="216"/>
        <v>33</v>
      </c>
      <c r="BF269" s="124">
        <f t="shared" si="216"/>
        <v>34</v>
      </c>
      <c r="BG269" s="124">
        <f t="shared" si="216"/>
        <v>35</v>
      </c>
      <c r="BH269" s="124"/>
    </row>
    <row r="270" spans="1:65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  <c r="AF270" s="174"/>
      <c r="AG270" s="174"/>
      <c r="AH270" s="174"/>
      <c r="AI270" s="174"/>
      <c r="AJ270" s="174"/>
      <c r="AK270" s="174"/>
      <c r="AL270" s="174"/>
      <c r="AM270" s="174"/>
      <c r="AN270" s="174"/>
      <c r="AO270" s="174"/>
      <c r="AP270" s="174"/>
      <c r="AQ270" s="174"/>
      <c r="AR270" s="174"/>
      <c r="AS270" s="174"/>
      <c r="AT270" s="174"/>
      <c r="AU270" s="174"/>
      <c r="AV270" s="174"/>
      <c r="AW270" s="174"/>
      <c r="AX270" s="174"/>
      <c r="AY270" s="174"/>
      <c r="AZ270" s="174"/>
      <c r="BA270" s="174"/>
      <c r="BB270" s="174"/>
      <c r="BC270" s="174"/>
      <c r="BD270" s="174"/>
      <c r="BE270" s="174"/>
      <c r="BF270" s="174"/>
      <c r="BG270" s="174"/>
    </row>
    <row r="271" spans="1:65" ht="12" thickBot="1">
      <c r="A271" s="112" t="s">
        <v>164</v>
      </c>
    </row>
    <row r="272" spans="1:65" ht="12" thickBot="1">
      <c r="A272" s="168"/>
      <c r="B272" s="168" t="str">
        <f>B$2</f>
        <v xml:space="preserve">93/94 </v>
      </c>
      <c r="C272" s="168" t="str">
        <f t="shared" ref="C272:BG272" si="217">C$2</f>
        <v xml:space="preserve">94/95 </v>
      </c>
      <c r="D272" s="168" t="str">
        <f t="shared" si="217"/>
        <v xml:space="preserve">95/96 </v>
      </c>
      <c r="E272" s="168" t="str">
        <f t="shared" si="217"/>
        <v xml:space="preserve">96/97 </v>
      </c>
      <c r="F272" s="168" t="str">
        <f t="shared" si="217"/>
        <v xml:space="preserve">97/98 </v>
      </c>
      <c r="G272" s="168" t="str">
        <f t="shared" si="217"/>
        <v xml:space="preserve">98/99 </v>
      </c>
      <c r="H272" s="168" t="str">
        <f t="shared" si="217"/>
        <v xml:space="preserve">99/00 </v>
      </c>
      <c r="I272" s="168" t="str">
        <f t="shared" si="217"/>
        <v xml:space="preserve">00/01 </v>
      </c>
      <c r="J272" s="168" t="str">
        <f t="shared" si="217"/>
        <v xml:space="preserve">01/02 </v>
      </c>
      <c r="K272" s="168" t="str">
        <f t="shared" si="217"/>
        <v xml:space="preserve">02/03 </v>
      </c>
      <c r="L272" s="168" t="str">
        <f t="shared" si="217"/>
        <v xml:space="preserve">03/04 </v>
      </c>
      <c r="M272" s="168" t="str">
        <f t="shared" si="217"/>
        <v xml:space="preserve">04/05 </v>
      </c>
      <c r="N272" s="168" t="str">
        <f t="shared" si="217"/>
        <v xml:space="preserve">05/06 </v>
      </c>
      <c r="O272" s="168" t="str">
        <f t="shared" si="217"/>
        <v xml:space="preserve">06/07 </v>
      </c>
      <c r="P272" s="168" t="str">
        <f t="shared" si="217"/>
        <v xml:space="preserve">07/08 </v>
      </c>
      <c r="Q272" s="168" t="str">
        <f t="shared" si="217"/>
        <v xml:space="preserve">08/09 </v>
      </c>
      <c r="R272" s="168" t="str">
        <f t="shared" si="217"/>
        <v xml:space="preserve">09/10 </v>
      </c>
      <c r="S272" s="168" t="str">
        <f t="shared" si="217"/>
        <v xml:space="preserve">10/11 </v>
      </c>
      <c r="T272" s="168" t="str">
        <f t="shared" si="217"/>
        <v xml:space="preserve">11/12 </v>
      </c>
      <c r="U272" s="168" t="str">
        <f t="shared" si="217"/>
        <v xml:space="preserve">12/13 </v>
      </c>
      <c r="V272" s="168" t="str">
        <f t="shared" si="217"/>
        <v xml:space="preserve">13/14 </v>
      </c>
      <c r="W272" s="168" t="str">
        <f t="shared" si="217"/>
        <v xml:space="preserve">14/15 </v>
      </c>
      <c r="X272" s="168" t="str">
        <f t="shared" si="217"/>
        <v xml:space="preserve">15/16 </v>
      </c>
      <c r="Y272" s="168" t="str">
        <f t="shared" si="217"/>
        <v xml:space="preserve">16/17 </v>
      </c>
      <c r="Z272" s="168" t="str">
        <f t="shared" si="217"/>
        <v xml:space="preserve">17/18 </v>
      </c>
      <c r="AA272" s="168" t="str">
        <f t="shared" si="217"/>
        <v xml:space="preserve">18/19 </v>
      </c>
      <c r="AB272" s="168" t="str">
        <f t="shared" si="217"/>
        <v>19/20</v>
      </c>
      <c r="AC272" s="168" t="str">
        <f t="shared" si="217"/>
        <v>20/21</v>
      </c>
      <c r="AD272" s="168" t="str">
        <f t="shared" si="217"/>
        <v xml:space="preserve">21/22 </v>
      </c>
      <c r="AE272" s="168" t="str">
        <f t="shared" si="217"/>
        <v xml:space="preserve">22/23 </v>
      </c>
      <c r="AF272" s="168" t="str">
        <f t="shared" si="217"/>
        <v xml:space="preserve">23/24 </v>
      </c>
      <c r="AG272" s="168" t="str">
        <f t="shared" si="217"/>
        <v xml:space="preserve">24/25 </v>
      </c>
      <c r="AH272" s="168" t="str">
        <f t="shared" si="217"/>
        <v>25/26</v>
      </c>
      <c r="AI272" s="168" t="str">
        <f t="shared" si="217"/>
        <v>26/27</v>
      </c>
      <c r="AJ272" s="168" t="str">
        <f t="shared" si="217"/>
        <v>27/28</v>
      </c>
      <c r="AK272" s="168" t="str">
        <f t="shared" si="217"/>
        <v>28/29</v>
      </c>
      <c r="AL272" s="168" t="str">
        <f t="shared" si="217"/>
        <v>29/30</v>
      </c>
      <c r="AM272" s="168" t="str">
        <f t="shared" si="217"/>
        <v>30/31</v>
      </c>
      <c r="AN272" s="168" t="str">
        <f t="shared" si="217"/>
        <v>31/32</v>
      </c>
      <c r="AO272" s="168" t="str">
        <f t="shared" si="217"/>
        <v>32/33</v>
      </c>
      <c r="AP272" s="168" t="str">
        <f t="shared" si="217"/>
        <v>33/34</v>
      </c>
      <c r="AQ272" s="168" t="str">
        <f t="shared" si="217"/>
        <v>34/35</v>
      </c>
      <c r="AR272" s="168" t="str">
        <f t="shared" si="217"/>
        <v>35/36</v>
      </c>
      <c r="AS272" s="168" t="str">
        <f t="shared" si="217"/>
        <v>36/37</v>
      </c>
      <c r="AT272" s="168" t="str">
        <f t="shared" si="217"/>
        <v>37/38</v>
      </c>
      <c r="AU272" s="168" t="str">
        <f t="shared" si="217"/>
        <v>38/39</v>
      </c>
      <c r="AV272" s="168" t="str">
        <f t="shared" si="217"/>
        <v>39/40</v>
      </c>
      <c r="AW272" s="168" t="str">
        <f t="shared" si="217"/>
        <v>40/41</v>
      </c>
      <c r="AX272" s="168" t="str">
        <f t="shared" si="217"/>
        <v>41/42</v>
      </c>
      <c r="AY272" s="168" t="str">
        <f t="shared" si="217"/>
        <v>42/43</v>
      </c>
      <c r="AZ272" s="168" t="str">
        <f t="shared" si="217"/>
        <v>43/44</v>
      </c>
      <c r="BA272" s="168" t="str">
        <f t="shared" si="217"/>
        <v>44/45</v>
      </c>
      <c r="BB272" s="168" t="str">
        <f t="shared" si="217"/>
        <v>45/46</v>
      </c>
      <c r="BC272" s="168" t="str">
        <f t="shared" si="217"/>
        <v>46/47</v>
      </c>
      <c r="BD272" s="168" t="str">
        <f t="shared" si="217"/>
        <v>47/48</v>
      </c>
      <c r="BE272" s="168" t="str">
        <f t="shared" si="217"/>
        <v>48/49</v>
      </c>
      <c r="BF272" s="168" t="str">
        <f t="shared" si="217"/>
        <v>49/50</v>
      </c>
      <c r="BG272" s="168" t="str">
        <f t="shared" si="217"/>
        <v>50/51</v>
      </c>
      <c r="BH272" s="169"/>
      <c r="BJ272" s="169"/>
      <c r="BK272" s="169" t="s">
        <v>117</v>
      </c>
      <c r="BL272" s="169"/>
      <c r="BM272" s="169"/>
    </row>
    <row r="273" spans="1:65">
      <c r="A273" s="112" t="s">
        <v>102</v>
      </c>
      <c r="B273" s="128">
        <v>0</v>
      </c>
      <c r="C273" s="128">
        <f>'[3]Canada Oil Exports'!BD$290</f>
        <v>0</v>
      </c>
      <c r="D273" s="128">
        <f>'[3]Canada Oil Exports'!BP$290</f>
        <v>47.101999999999997</v>
      </c>
      <c r="E273" s="128">
        <f>'[3]Canada Oil Exports'!CB$290</f>
        <v>55.167999999999999</v>
      </c>
      <c r="F273" s="128">
        <f>'[3]Canada Oil Exports'!CN$290</f>
        <v>77.286000000000001</v>
      </c>
      <c r="G273" s="128">
        <f>'[3]Canada Oil Exports'!CZ$290</f>
        <v>66.748999999999995</v>
      </c>
      <c r="H273" s="128">
        <f>'[3]Canada Oil Exports'!DL$290</f>
        <v>46.417000000000002</v>
      </c>
      <c r="I273" s="128">
        <f>'[3]Canada Oil Exports'!DX$290</f>
        <v>101.188</v>
      </c>
      <c r="J273" s="128">
        <f>'[3]Canada Oil Exports'!EJ$290</f>
        <v>51.57</v>
      </c>
      <c r="K273" s="128">
        <f>'[3]Canada Oil Exports'!EV$290</f>
        <v>44.968651000000001</v>
      </c>
      <c r="L273" s="128">
        <f>'[3]Canada Oil Exports'!FH$290</f>
        <v>64.403482999999994</v>
      </c>
      <c r="M273" s="128">
        <f>'[3]Canada Oil Exports'!FT$290</f>
        <v>137.59939700000001</v>
      </c>
      <c r="N273" s="128">
        <f>'[3]Canada Oil Exports'!GF$290</f>
        <v>74.914345999999995</v>
      </c>
      <c r="O273" s="128">
        <f>'[3]Canada Oil Exports'!GR$290</f>
        <v>109.721479</v>
      </c>
      <c r="P273" s="128">
        <f>'[3]Canada Oil Exports'!HD$290</f>
        <v>83.615127000000001</v>
      </c>
      <c r="Q273" s="128">
        <f>'[3]Canada Oil Exports'!HP$290</f>
        <v>126.83722299999999</v>
      </c>
      <c r="R273" s="128">
        <f>'[3]Canada Oil Exports'!IB$290</f>
        <v>123.884034</v>
      </c>
      <c r="S273" s="128">
        <f>'[3]Canada Oil Exports'!IN$290</f>
        <v>190.12894600000001</v>
      </c>
      <c r="T273" s="128">
        <f>'[3]Canada Oil Exports'!IZ$290</f>
        <v>207.08729600000001</v>
      </c>
      <c r="U273" s="128">
        <f>'[3]Canada Oil Exports'!JL$290</f>
        <v>197.139397</v>
      </c>
      <c r="V273" s="128">
        <f>'[3]Canada Oil Exports'!JX$290</f>
        <v>124.89824</v>
      </c>
      <c r="W273" s="128">
        <f>'[3]Canada Oil Exports'!KJ$290</f>
        <v>203.572104</v>
      </c>
      <c r="X273" s="128">
        <f>'[3]Canada Oil Exports'!KV$290</f>
        <v>169.32848899999999</v>
      </c>
      <c r="Y273" s="128">
        <f>'[3]Canada Oil Exports'!LH$290</f>
        <v>217.702112</v>
      </c>
      <c r="Z273" s="128">
        <f>'[3]Canada Oil Exports'!LT$290</f>
        <v>197.44499999999999</v>
      </c>
      <c r="AA273" s="128">
        <f>'[3]Canada Oil Exports'!MF$290</f>
        <v>256.469628</v>
      </c>
      <c r="AB273" s="128">
        <f>'[3]Canada Oil Exports'!MR$290</f>
        <v>282.541628</v>
      </c>
      <c r="AC273" s="128">
        <f>'[3]Canada Oil Exports'!ND$290</f>
        <v>306.46761400000003</v>
      </c>
      <c r="AD273" s="128">
        <f>'[3]Canada Oil Exports'!NP$290</f>
        <v>196.56504200000001</v>
      </c>
      <c r="AE273" s="128">
        <f>'[3]Canada Oil Exports'!OB$290</f>
        <v>208.631</v>
      </c>
      <c r="AF273" s="128">
        <f>'[3]Canada Oil Exports'!ON$290</f>
        <v>262.60599999999999</v>
      </c>
      <c r="AG273" s="124">
        <f t="shared" ref="AG273:BG273" si="218">(SUM(AA273:AE273)/SUM(AA$285:AE$285))*AG$285</f>
        <v>298.16904002544948</v>
      </c>
      <c r="AH273" s="124">
        <f t="shared" si="218"/>
        <v>239.9632278366204</v>
      </c>
      <c r="AI273" s="124">
        <f t="shared" si="218"/>
        <v>119.41739718547731</v>
      </c>
      <c r="AJ273" s="124">
        <f t="shared" si="218"/>
        <v>58.218249006811938</v>
      </c>
      <c r="AK273" s="124">
        <f t="shared" si="218"/>
        <v>58.483343779438556</v>
      </c>
      <c r="AL273" s="124">
        <f t="shared" si="218"/>
        <v>59.68541800987844</v>
      </c>
      <c r="AM273" s="124">
        <f t="shared" si="218"/>
        <v>107.75661835831202</v>
      </c>
      <c r="AN273" s="124">
        <f t="shared" si="218"/>
        <v>138.90272039731801</v>
      </c>
      <c r="AO273" s="124">
        <f t="shared" si="218"/>
        <v>138.47682276369744</v>
      </c>
      <c r="AP273" s="124">
        <f t="shared" si="218"/>
        <v>138.37964704964079</v>
      </c>
      <c r="AQ273" s="124">
        <f t="shared" si="218"/>
        <v>158.52123568776202</v>
      </c>
      <c r="AR273" s="124">
        <f t="shared" si="218"/>
        <v>166.62892187967049</v>
      </c>
      <c r="AS273" s="124">
        <f t="shared" si="218"/>
        <v>178.43992436949338</v>
      </c>
      <c r="AT273" s="124">
        <f t="shared" si="218"/>
        <v>198.10410368398095</v>
      </c>
      <c r="AU273" s="124">
        <f t="shared" si="218"/>
        <v>217.89116927037827</v>
      </c>
      <c r="AV273" s="124">
        <f t="shared" si="218"/>
        <v>217.94368300415152</v>
      </c>
      <c r="AW273" s="124">
        <f t="shared" si="218"/>
        <v>218.00514878888222</v>
      </c>
      <c r="AX273" s="124">
        <f t="shared" si="218"/>
        <v>217.99768875069674</v>
      </c>
      <c r="AY273" s="124">
        <f t="shared" si="218"/>
        <v>217.96585231318753</v>
      </c>
      <c r="AZ273" s="124">
        <f t="shared" si="218"/>
        <v>217.95110608294419</v>
      </c>
      <c r="BA273" s="124">
        <f t="shared" si="218"/>
        <v>217.96070842545927</v>
      </c>
      <c r="BB273" s="124">
        <f t="shared" si="218"/>
        <v>217.97269578797241</v>
      </c>
      <c r="BC273" s="124">
        <f t="shared" si="218"/>
        <v>217.97610087223399</v>
      </c>
      <c r="BD273" s="124">
        <f t="shared" si="218"/>
        <v>217.96961027205205</v>
      </c>
      <c r="BE273" s="124">
        <f t="shared" si="218"/>
        <v>217.96529269635946</v>
      </c>
      <c r="BF273" s="124">
        <f t="shared" si="218"/>
        <v>217.96604428813237</v>
      </c>
      <c r="BG273" s="124">
        <f t="shared" si="218"/>
        <v>217.96888161081543</v>
      </c>
      <c r="BH273" s="124">
        <f>BG273</f>
        <v>217.96888161081543</v>
      </c>
      <c r="BJ273" s="128" t="s">
        <v>128</v>
      </c>
      <c r="BK273" s="128">
        <f>AVERAGE(AA273:AE273)</f>
        <v>250.13498240000004</v>
      </c>
      <c r="BL273" s="128">
        <f>AF273-BK273</f>
        <v>12.471017599999954</v>
      </c>
      <c r="BM273" s="128"/>
    </row>
    <row r="274" spans="1:65">
      <c r="A274" s="112" t="s">
        <v>103</v>
      </c>
      <c r="B274" s="128">
        <v>0</v>
      </c>
      <c r="C274" s="128">
        <f>'[3]Canada Oil Exports'!BE$290</f>
        <v>0</v>
      </c>
      <c r="D274" s="128">
        <f>'[3]Canada Oil Exports'!BQ$290</f>
        <v>53.039000000000001</v>
      </c>
      <c r="E274" s="128">
        <f>'[3]Canada Oil Exports'!CC$290</f>
        <v>46.819000000000003</v>
      </c>
      <c r="F274" s="128">
        <f>'[3]Canada Oil Exports'!CO$290</f>
        <v>67.745000000000005</v>
      </c>
      <c r="G274" s="128">
        <f>'[3]Canada Oil Exports'!DA$290</f>
        <v>76.441999999999993</v>
      </c>
      <c r="H274" s="128">
        <f>'[3]Canada Oil Exports'!DM$290</f>
        <v>83.284000000000006</v>
      </c>
      <c r="I274" s="128">
        <f>'[3]Canada Oil Exports'!DY$290</f>
        <v>84.802999999999997</v>
      </c>
      <c r="J274" s="128">
        <f>'[3]Canada Oil Exports'!EK$290</f>
        <v>59.234000000000002</v>
      </c>
      <c r="K274" s="128">
        <f>'[3]Canada Oil Exports'!EW$290</f>
        <v>43.377999000000003</v>
      </c>
      <c r="L274" s="128">
        <f>'[3]Canada Oil Exports'!FI$290</f>
        <v>79.056521000000004</v>
      </c>
      <c r="M274" s="128">
        <f>'[3]Canada Oil Exports'!FU$290</f>
        <v>65.667168000000004</v>
      </c>
      <c r="N274" s="128">
        <f>'[3]Canada Oil Exports'!GG$290</f>
        <v>84.144724999999994</v>
      </c>
      <c r="O274" s="128">
        <f>'[3]Canada Oil Exports'!GS$290</f>
        <v>78.994155000000006</v>
      </c>
      <c r="P274" s="128">
        <f>'[3]Canada Oil Exports'!HE$290</f>
        <v>97.901955999999998</v>
      </c>
      <c r="Q274" s="128">
        <f>'[3]Canada Oil Exports'!HQ$290</f>
        <v>82.649359000000004</v>
      </c>
      <c r="R274" s="128">
        <f>'[3]Canada Oil Exports'!IC$290</f>
        <v>125.45602599999999</v>
      </c>
      <c r="S274" s="128">
        <f>'[3]Canada Oil Exports'!IO$290</f>
        <v>176.916336</v>
      </c>
      <c r="T274" s="128">
        <f>'[3]Canada Oil Exports'!JA$290</f>
        <v>194.618561</v>
      </c>
      <c r="U274" s="128">
        <f>'[3]Canada Oil Exports'!JM$290</f>
        <v>252.03101799999999</v>
      </c>
      <c r="V274" s="128">
        <f>'[3]Canada Oil Exports'!JY$290</f>
        <v>145.88040699999999</v>
      </c>
      <c r="W274" s="128">
        <f>'[3]Canada Oil Exports'!KK$290</f>
        <v>156.514872</v>
      </c>
      <c r="X274" s="128">
        <f>'[3]Canada Oil Exports'!KW$290</f>
        <v>199.678111</v>
      </c>
      <c r="Y274" s="128">
        <f>'[3]Canada Oil Exports'!LI$290</f>
        <v>243.248211</v>
      </c>
      <c r="Z274" s="128">
        <f>'[3]Canada Oil Exports'!LU$290</f>
        <v>210.46750299999999</v>
      </c>
      <c r="AA274" s="128">
        <f>'[3]Canada Oil Exports'!MG$290</f>
        <v>275.97072700000001</v>
      </c>
      <c r="AB274" s="128">
        <f>'[3]Canada Oil Exports'!MS$290</f>
        <v>261.98314900000003</v>
      </c>
      <c r="AC274" s="128">
        <f>'[3]Canada Oil Exports'!NE$290</f>
        <v>221.904349</v>
      </c>
      <c r="AD274" s="128">
        <f>'[3]Canada Oil Exports'!NQ$290</f>
        <v>206.09968799999999</v>
      </c>
      <c r="AE274" s="128">
        <f>'[3]Canada Oil Exports'!OC$290</f>
        <v>181.18199999999999</v>
      </c>
      <c r="AF274" s="128">
        <f>'[3]Canada Oil Exports'!OO$290</f>
        <v>282.41699999999997</v>
      </c>
      <c r="AG274" s="124">
        <f t="shared" ref="AG274:AG283" si="219">(SUM(AA275:AE275)/SUM(AA$285:AE$285))*AG$285</f>
        <v>326.38412998147322</v>
      </c>
      <c r="AH274" s="124">
        <f t="shared" ref="AH274:AH283" si="220">(SUM(AB275:AF275)/SUM(AB$285:AF$285))*AH$285</f>
        <v>264.87265550671748</v>
      </c>
      <c r="AI274" s="124">
        <f t="shared" ref="AI274:AX283" si="221">(SUM(AC275:AG275)/SUM(AC$285:AG$285))*AI$285</f>
        <v>129.04797778933249</v>
      </c>
      <c r="AJ274" s="124">
        <f t="shared" si="221"/>
        <v>64.039763859683433</v>
      </c>
      <c r="AK274" s="124">
        <f t="shared" si="221"/>
        <v>61.656093329079539</v>
      </c>
      <c r="AL274" s="124">
        <f t="shared" si="221"/>
        <v>59.491885088248779</v>
      </c>
      <c r="AM274" s="124">
        <f t="shared" si="221"/>
        <v>105.86028639910219</v>
      </c>
      <c r="AN274" s="124">
        <f t="shared" si="221"/>
        <v>136.05907429947447</v>
      </c>
      <c r="AO274" s="124">
        <f t="shared" si="221"/>
        <v>141.35035928220131</v>
      </c>
      <c r="AP274" s="124">
        <f t="shared" si="221"/>
        <v>144.71679624776596</v>
      </c>
      <c r="AQ274" s="124">
        <f t="shared" si="221"/>
        <v>166.49957424474883</v>
      </c>
      <c r="AR274" s="124">
        <f t="shared" si="221"/>
        <v>174.78752492209938</v>
      </c>
      <c r="AS274" s="124">
        <f t="shared" si="221"/>
        <v>186.23324359741457</v>
      </c>
      <c r="AT274" s="124">
        <f t="shared" si="221"/>
        <v>205.0461249307406</v>
      </c>
      <c r="AU274" s="124">
        <f t="shared" si="221"/>
        <v>223.73593643812896</v>
      </c>
      <c r="AV274" s="124">
        <f t="shared" si="221"/>
        <v>223.23319027158692</v>
      </c>
      <c r="AW274" s="124">
        <f t="shared" si="221"/>
        <v>224.68490346308934</v>
      </c>
      <c r="AX274" s="124">
        <f t="shared" si="221"/>
        <v>228.21971899209694</v>
      </c>
      <c r="AY274" s="124">
        <f t="shared" ref="AY274:BG283" si="222">(SUM(AS275:AW275)/SUM(AS$285:AW$285))*AY$285</f>
        <v>233.36796616010477</v>
      </c>
      <c r="AZ274" s="124">
        <f t="shared" si="222"/>
        <v>239.24709704821407</v>
      </c>
      <c r="BA274" s="124">
        <f t="shared" si="222"/>
        <v>245.24251539516337</v>
      </c>
      <c r="BB274" s="124">
        <f t="shared" si="222"/>
        <v>250.57946767050211</v>
      </c>
      <c r="BC274" s="124">
        <f t="shared" si="222"/>
        <v>254.0521974446676</v>
      </c>
      <c r="BD274" s="124">
        <f t="shared" si="222"/>
        <v>255.23177482205037</v>
      </c>
      <c r="BE274" s="124">
        <f t="shared" si="222"/>
        <v>254.360143345701</v>
      </c>
      <c r="BF274" s="124">
        <f t="shared" si="222"/>
        <v>251.97331436110963</v>
      </c>
      <c r="BG274" s="124">
        <f t="shared" si="222"/>
        <v>248.57409240441586</v>
      </c>
      <c r="BH274" s="124">
        <f t="shared" ref="BH274:BH281" si="223">BG274</f>
        <v>248.57409240441586</v>
      </c>
      <c r="BJ274" s="128" t="s">
        <v>129</v>
      </c>
      <c r="BK274" s="128">
        <f t="shared" ref="BK274:BK284" si="224">AVERAGE(AA274:AE274)</f>
        <v>229.42798260000001</v>
      </c>
      <c r="BL274" s="128">
        <f t="shared" ref="BL274:BL284" si="225">AF274-BK274</f>
        <v>52.989017399999966</v>
      </c>
      <c r="BM274" s="128"/>
    </row>
    <row r="275" spans="1:65">
      <c r="A275" s="112" t="s">
        <v>104</v>
      </c>
      <c r="B275" s="128">
        <f>'[3]Canada Oil Exports'!AT$290</f>
        <v>0</v>
      </c>
      <c r="C275" s="128">
        <f>'[3]Canada Oil Exports'!BF$290</f>
        <v>0</v>
      </c>
      <c r="D275" s="128">
        <f>'[3]Canada Oil Exports'!BR$290</f>
        <v>44.3</v>
      </c>
      <c r="E275" s="128">
        <f>'[3]Canada Oil Exports'!CD$290</f>
        <v>84.798000000000002</v>
      </c>
      <c r="F275" s="128">
        <f>'[3]Canada Oil Exports'!CP$290</f>
        <v>82.435000000000002</v>
      </c>
      <c r="G275" s="128">
        <f>'[3]Canada Oil Exports'!DB$290</f>
        <v>74.537000000000006</v>
      </c>
      <c r="H275" s="128">
        <f>'[3]Canada Oil Exports'!DN$290</f>
        <v>76.16</v>
      </c>
      <c r="I275" s="128">
        <f>'[3]Canada Oil Exports'!DZ$290</f>
        <v>95.728999999999999</v>
      </c>
      <c r="J275" s="128">
        <f>'[3]Canada Oil Exports'!EL$290</f>
        <v>60.622</v>
      </c>
      <c r="K275" s="128">
        <f>'[3]Canada Oil Exports'!EX$290</f>
        <v>43.306922</v>
      </c>
      <c r="L275" s="128">
        <f>'[3]Canada Oil Exports'!FJ$290</f>
        <v>82.139529999999993</v>
      </c>
      <c r="M275" s="128">
        <f>'[3]Canada Oil Exports'!FV$290</f>
        <v>97.945285999999996</v>
      </c>
      <c r="N275" s="128">
        <f>'[3]Canada Oil Exports'!GH$290</f>
        <v>84.321681999999996</v>
      </c>
      <c r="O275" s="128">
        <f>'[3]Canada Oil Exports'!GT$290</f>
        <v>106.139854</v>
      </c>
      <c r="P275" s="128">
        <f>'[3]Canada Oil Exports'!HF$290</f>
        <v>103.217518</v>
      </c>
      <c r="Q275" s="128">
        <f>'[3]Canada Oil Exports'!HR$290</f>
        <v>130.85654099999999</v>
      </c>
      <c r="R275" s="128">
        <f>'[3]Canada Oil Exports'!ID$290</f>
        <v>137.906285</v>
      </c>
      <c r="S275" s="128">
        <f>'[3]Canada Oil Exports'!IP$290</f>
        <v>236.48936</v>
      </c>
      <c r="T275" s="128">
        <f>'[3]Canada Oil Exports'!JB$290</f>
        <v>246.632721</v>
      </c>
      <c r="U275" s="128">
        <f>'[3]Canada Oil Exports'!JN$290</f>
        <v>237.49527800000001</v>
      </c>
      <c r="V275" s="128">
        <f>'[3]Canada Oil Exports'!JZ$290</f>
        <v>247.28294</v>
      </c>
      <c r="W275" s="128">
        <f>'[3]Canada Oil Exports'!KL$290</f>
        <v>238.65502799999999</v>
      </c>
      <c r="X275" s="128">
        <f>'[3]Canada Oil Exports'!KX$290</f>
        <v>241.78489500000001</v>
      </c>
      <c r="Y275" s="128">
        <f>'[3]Canada Oil Exports'!LJ$290</f>
        <v>281.90100200000001</v>
      </c>
      <c r="Z275" s="128">
        <f>'[3]Canada Oil Exports'!LV$290</f>
        <v>325.01354500000002</v>
      </c>
      <c r="AA275" s="128">
        <f>'[3]Canada Oil Exports'!MH$290</f>
        <v>256.65875399999999</v>
      </c>
      <c r="AB275" s="128">
        <f>'[3]Canada Oil Exports'!MT$290</f>
        <v>309.64937800000001</v>
      </c>
      <c r="AC275" s="128">
        <f>'[3]Canada Oil Exports'!NF$290</f>
        <v>275.08331299999998</v>
      </c>
      <c r="AD275" s="128">
        <f>'[3]Canada Oil Exports'!NR$290</f>
        <v>253.34112300000001</v>
      </c>
      <c r="AE275" s="128">
        <f>'[3]Canada Oil Exports'!OD$290</f>
        <v>274.291</v>
      </c>
      <c r="AF275" s="128">
        <f>'[3]Canada Oil Exports'!OP$290</f>
        <v>274.91000000000003</v>
      </c>
      <c r="AG275" s="124">
        <f t="shared" si="219"/>
        <v>297.43083262673673</v>
      </c>
      <c r="AH275" s="124">
        <f t="shared" si="220"/>
        <v>226.54836288322201</v>
      </c>
      <c r="AI275" s="124">
        <f t="shared" si="221"/>
        <v>116.84368943180192</v>
      </c>
      <c r="AJ275" s="124">
        <f t="shared" si="221"/>
        <v>59.468603278170299</v>
      </c>
      <c r="AK275" s="124">
        <f t="shared" si="221"/>
        <v>60.334273314358754</v>
      </c>
      <c r="AL275" s="124">
        <f t="shared" si="221"/>
        <v>61.604357676134271</v>
      </c>
      <c r="AM275" s="124">
        <f t="shared" si="221"/>
        <v>113.68440906480713</v>
      </c>
      <c r="AN275" s="124">
        <f t="shared" si="221"/>
        <v>147.32827662398543</v>
      </c>
      <c r="AO275" s="124">
        <f t="shared" si="221"/>
        <v>145.68483154779182</v>
      </c>
      <c r="AP275" s="124">
        <f t="shared" si="221"/>
        <v>143.45446231462915</v>
      </c>
      <c r="AQ275" s="124">
        <f t="shared" si="221"/>
        <v>161.67286264334879</v>
      </c>
      <c r="AR275" s="124">
        <f t="shared" si="221"/>
        <v>168.73207411121456</v>
      </c>
      <c r="AS275" s="124">
        <f t="shared" si="221"/>
        <v>181.83721444322293</v>
      </c>
      <c r="AT275" s="124">
        <f t="shared" si="221"/>
        <v>204.76586535261035</v>
      </c>
      <c r="AU275" s="124">
        <f t="shared" si="221"/>
        <v>230.75375805754388</v>
      </c>
      <c r="AV275" s="124">
        <f t="shared" si="221"/>
        <v>238.82509878173462</v>
      </c>
      <c r="AW275" s="124">
        <f t="shared" si="221"/>
        <v>247.01208521265625</v>
      </c>
      <c r="AX275" s="124">
        <f t="shared" si="221"/>
        <v>253.12894174123323</v>
      </c>
      <c r="AY275" s="124">
        <f t="shared" si="222"/>
        <v>256.49269318264891</v>
      </c>
      <c r="AZ275" s="124">
        <f t="shared" si="222"/>
        <v>257.43851943423761</v>
      </c>
      <c r="BA275" s="124">
        <f t="shared" si="222"/>
        <v>256.18874765256197</v>
      </c>
      <c r="BB275" s="124">
        <f t="shared" si="222"/>
        <v>252.9099720995703</v>
      </c>
      <c r="BC275" s="124">
        <f t="shared" si="222"/>
        <v>248.77078435948624</v>
      </c>
      <c r="BD275" s="124">
        <f t="shared" si="222"/>
        <v>244.55854825969206</v>
      </c>
      <c r="BE275" s="124">
        <f t="shared" si="222"/>
        <v>240.44240965076861</v>
      </c>
      <c r="BF275" s="124">
        <f t="shared" si="222"/>
        <v>236.41513302031962</v>
      </c>
      <c r="BG275" s="124">
        <f t="shared" si="222"/>
        <v>232.52643891142392</v>
      </c>
      <c r="BH275" s="124">
        <f t="shared" si="223"/>
        <v>232.52643891142392</v>
      </c>
      <c r="BJ275" s="128" t="s">
        <v>130</v>
      </c>
      <c r="BK275" s="128">
        <f t="shared" si="224"/>
        <v>273.80471359999996</v>
      </c>
      <c r="BL275" s="128">
        <f t="shared" si="225"/>
        <v>1.1052864000000682</v>
      </c>
      <c r="BM275" s="128"/>
    </row>
    <row r="276" spans="1:65">
      <c r="A276" s="112" t="s">
        <v>105</v>
      </c>
      <c r="B276" s="128">
        <f>'[3]Canada Oil Exports'!AU$290</f>
        <v>0</v>
      </c>
      <c r="C276" s="128">
        <f>'[3]Canada Oil Exports'!BG$290</f>
        <v>0</v>
      </c>
      <c r="D276" s="128">
        <f>'[3]Canada Oil Exports'!BS$290</f>
        <v>38.997999999999998</v>
      </c>
      <c r="E276" s="128">
        <f>'[3]Canada Oil Exports'!CE$290</f>
        <v>74.072000000000003</v>
      </c>
      <c r="F276" s="128">
        <f>'[3]Canada Oil Exports'!CQ$290</f>
        <v>83.272999999999996</v>
      </c>
      <c r="G276" s="128">
        <f>'[3]Canada Oil Exports'!DC$290</f>
        <v>89.135000000000005</v>
      </c>
      <c r="H276" s="128">
        <f>'[3]Canada Oil Exports'!DO$290</f>
        <v>60.637</v>
      </c>
      <c r="I276" s="128">
        <f>'[3]Canada Oil Exports'!EA$290</f>
        <v>67.789000000000001</v>
      </c>
      <c r="J276" s="128">
        <f>'[3]Canada Oil Exports'!EM$290</f>
        <v>59.716000000000001</v>
      </c>
      <c r="K276" s="128">
        <f>'[3]Canada Oil Exports'!EY$290</f>
        <v>35.998766000000003</v>
      </c>
      <c r="L276" s="128">
        <f>'[3]Canada Oil Exports'!FK$290</f>
        <v>75.068888999999999</v>
      </c>
      <c r="M276" s="128">
        <f>'[3]Canada Oil Exports'!FW$290</f>
        <v>84.481165000000004</v>
      </c>
      <c r="N276" s="128">
        <f>'[3]Canada Oil Exports'!GI$290</f>
        <v>85.132763999999995</v>
      </c>
      <c r="O276" s="128">
        <f>'[3]Canada Oil Exports'!GU$290</f>
        <v>95.696387000000001</v>
      </c>
      <c r="P276" s="128">
        <f>'[3]Canada Oil Exports'!HG$290</f>
        <v>100.432264</v>
      </c>
      <c r="Q276" s="128">
        <f>'[3]Canada Oil Exports'!HS$290</f>
        <v>174.336185</v>
      </c>
      <c r="R276" s="128">
        <f>'[3]Canada Oil Exports'!IE$290</f>
        <v>112.53543500000001</v>
      </c>
      <c r="S276" s="128">
        <f>'[3]Canada Oil Exports'!IQ$290</f>
        <v>198.39215999999999</v>
      </c>
      <c r="T276" s="128">
        <f>'[3]Canada Oil Exports'!JC$290</f>
        <v>229.45662300000001</v>
      </c>
      <c r="U276" s="128">
        <f>'[3]Canada Oil Exports'!JO$290</f>
        <v>198.775261</v>
      </c>
      <c r="V276" s="128">
        <f>'[3]Canada Oil Exports'!KA$290</f>
        <v>202.73790600000001</v>
      </c>
      <c r="W276" s="128">
        <f>'[3]Canada Oil Exports'!KM$290</f>
        <v>194.769813</v>
      </c>
      <c r="X276" s="128">
        <f>'[3]Canada Oil Exports'!KY$290</f>
        <v>260.13702599999999</v>
      </c>
      <c r="Y276" s="128">
        <f>'[3]Canada Oil Exports'!LK$290</f>
        <v>257.39690899999999</v>
      </c>
      <c r="Z276" s="128">
        <f>'[3]Canada Oil Exports'!LW$290</f>
        <v>273.25200100000001</v>
      </c>
      <c r="AA276" s="128">
        <f>'[3]Canada Oil Exports'!MI$290</f>
        <v>316.15477700000002</v>
      </c>
      <c r="AB276" s="128">
        <f>'[3]Canada Oil Exports'!MU$290</f>
        <v>251.757319</v>
      </c>
      <c r="AC276" s="128">
        <f>'[3]Canada Oil Exports'!NG$290</f>
        <v>267.76239299999997</v>
      </c>
      <c r="AD276" s="128">
        <f>'[3]Canada Oil Exports'!NS$290</f>
        <v>194.44300000000001</v>
      </c>
      <c r="AE276" s="128">
        <f>'[3]Canada Oil Exports'!OE$290</f>
        <v>217.46100000000001</v>
      </c>
      <c r="AF276" s="128">
        <f>'[3]Canada Oil Exports'!OQ$290</f>
        <v>255.12700000000001</v>
      </c>
      <c r="AG276" s="124">
        <f t="shared" si="219"/>
        <v>310.22144841780994</v>
      </c>
      <c r="AH276" s="124">
        <f t="shared" si="220"/>
        <v>254.58173203530453</v>
      </c>
      <c r="AI276" s="124">
        <f t="shared" si="221"/>
        <v>127.12026436831295</v>
      </c>
      <c r="AJ276" s="124">
        <f t="shared" si="221"/>
        <v>62.779067178114033</v>
      </c>
      <c r="AK276" s="124">
        <f t="shared" si="221"/>
        <v>62.141019799443129</v>
      </c>
      <c r="AL276" s="124">
        <f t="shared" si="221"/>
        <v>61.644126454197654</v>
      </c>
      <c r="AM276" s="124">
        <f t="shared" si="221"/>
        <v>110.88274556778259</v>
      </c>
      <c r="AN276" s="124">
        <f t="shared" si="221"/>
        <v>141.11382579090031</v>
      </c>
      <c r="AO276" s="124">
        <f t="shared" si="221"/>
        <v>137.52962128030879</v>
      </c>
      <c r="AP276" s="124">
        <f t="shared" si="221"/>
        <v>139.39194029606165</v>
      </c>
      <c r="AQ276" s="124">
        <f t="shared" si="221"/>
        <v>166.10410893682095</v>
      </c>
      <c r="AR276" s="124">
        <f t="shared" si="221"/>
        <v>181.68484011467089</v>
      </c>
      <c r="AS276" s="124">
        <f t="shared" si="221"/>
        <v>201.80749550552221</v>
      </c>
      <c r="AT276" s="124">
        <f t="shared" si="221"/>
        <v>231.57381408742864</v>
      </c>
      <c r="AU276" s="124">
        <f t="shared" si="221"/>
        <v>260.77162807076184</v>
      </c>
      <c r="AV276" s="124">
        <f t="shared" si="221"/>
        <v>260.94128785951841</v>
      </c>
      <c r="AW276" s="124">
        <f t="shared" si="221"/>
        <v>257.41668770383632</v>
      </c>
      <c r="AX276" s="124">
        <f t="shared" si="221"/>
        <v>253.08567768289387</v>
      </c>
      <c r="AY276" s="124">
        <f t="shared" si="222"/>
        <v>248.72845694579931</v>
      </c>
      <c r="AZ276" s="124">
        <f t="shared" si="222"/>
        <v>244.37775030580346</v>
      </c>
      <c r="BA276" s="124">
        <f t="shared" si="222"/>
        <v>240.24534915909837</v>
      </c>
      <c r="BB276" s="124">
        <f t="shared" si="222"/>
        <v>236.35550720486518</v>
      </c>
      <c r="BC276" s="124">
        <f t="shared" si="222"/>
        <v>232.5049846382766</v>
      </c>
      <c r="BD276" s="124">
        <f t="shared" si="222"/>
        <v>228.59207379355448</v>
      </c>
      <c r="BE276" s="124">
        <f t="shared" si="222"/>
        <v>224.934279761325</v>
      </c>
      <c r="BF276" s="124">
        <f t="shared" si="222"/>
        <v>221.87755359277145</v>
      </c>
      <c r="BG276" s="124">
        <f t="shared" si="222"/>
        <v>219.68785943526242</v>
      </c>
      <c r="BH276" s="124">
        <f t="shared" si="223"/>
        <v>219.68785943526242</v>
      </c>
      <c r="BJ276" s="128" t="s">
        <v>131</v>
      </c>
      <c r="BK276" s="128">
        <f t="shared" si="224"/>
        <v>249.5156978</v>
      </c>
      <c r="BL276" s="128">
        <f t="shared" si="225"/>
        <v>5.6113022000000115</v>
      </c>
      <c r="BM276" s="128"/>
    </row>
    <row r="277" spans="1:65">
      <c r="A277" s="112" t="s">
        <v>106</v>
      </c>
      <c r="B277" s="128">
        <f>'[3]Canada Oil Exports'!AV$290</f>
        <v>0</v>
      </c>
      <c r="C277" s="128">
        <f>'[3]Canada Oil Exports'!BH$290</f>
        <v>0</v>
      </c>
      <c r="D277" s="128">
        <f>'[3]Canada Oil Exports'!BT$290</f>
        <v>38.536999999999999</v>
      </c>
      <c r="E277" s="128">
        <f>'[3]Canada Oil Exports'!CF$290</f>
        <v>50.680999999999997</v>
      </c>
      <c r="F277" s="128">
        <f>'[3]Canada Oil Exports'!CR$290</f>
        <v>88.994</v>
      </c>
      <c r="G277" s="128">
        <f>'[3]Canada Oil Exports'!DD$290</f>
        <v>91.412000000000006</v>
      </c>
      <c r="H277" s="128">
        <f>'[3]Canada Oil Exports'!DP$290</f>
        <v>55.71</v>
      </c>
      <c r="I277" s="128">
        <f>'[3]Canada Oil Exports'!EB$290</f>
        <v>59.606000000000002</v>
      </c>
      <c r="J277" s="128">
        <f>'[3]Canada Oil Exports'!EN$290</f>
        <v>54.813000000000002</v>
      </c>
      <c r="K277" s="128">
        <f>'[3]Canada Oil Exports'!EZ$290</f>
        <v>39.429212999999997</v>
      </c>
      <c r="L277" s="128">
        <f>'[3]Canada Oil Exports'!FL$290</f>
        <v>78.980570999999998</v>
      </c>
      <c r="M277" s="128">
        <f>'[3]Canada Oil Exports'!FX$290</f>
        <v>119.805044</v>
      </c>
      <c r="N277" s="128">
        <f>'[3]Canada Oil Exports'!GJ$290</f>
        <v>78.341654000000005</v>
      </c>
      <c r="O277" s="128">
        <f>'[3]Canada Oil Exports'!GV$290</f>
        <v>102.88332200000001</v>
      </c>
      <c r="P277" s="128">
        <f>'[3]Canada Oil Exports'!HH$290</f>
        <v>84.781390999999999</v>
      </c>
      <c r="Q277" s="128">
        <f>'[3]Canada Oil Exports'!HT$290</f>
        <v>79.846200999999994</v>
      </c>
      <c r="R277" s="128">
        <f>'[3]Canada Oil Exports'!IF$290</f>
        <v>100.36942500000001</v>
      </c>
      <c r="S277" s="128">
        <f>'[3]Canada Oil Exports'!IR$290</f>
        <v>225.85838100000001</v>
      </c>
      <c r="T277" s="128">
        <f>'[3]Canada Oil Exports'!JD$290</f>
        <v>257.48322899999999</v>
      </c>
      <c r="U277" s="128">
        <f>'[3]Canada Oil Exports'!JP$290</f>
        <v>265.59549099999998</v>
      </c>
      <c r="V277" s="128">
        <f>'[3]Canada Oil Exports'!KB$290</f>
        <v>201.41489200000001</v>
      </c>
      <c r="W277" s="128">
        <f>'[3]Canada Oil Exports'!KN$290</f>
        <v>159.240835</v>
      </c>
      <c r="X277" s="128">
        <f>'[3]Canada Oil Exports'!KZ$290</f>
        <v>249.236435</v>
      </c>
      <c r="Y277" s="128">
        <f>'[3]Canada Oil Exports'!LL$290</f>
        <v>265.38066199999997</v>
      </c>
      <c r="Z277" s="128">
        <f>'[3]Canada Oil Exports'!LX$290</f>
        <v>250.945179</v>
      </c>
      <c r="AA277" s="128">
        <f>'[3]Canada Oil Exports'!MJ$290</f>
        <v>241.018</v>
      </c>
      <c r="AB277" s="128">
        <f>'[3]Canada Oil Exports'!MV$290</f>
        <v>288.70495</v>
      </c>
      <c r="AC277" s="128">
        <f>'[3]Canada Oil Exports'!NH$290</f>
        <v>303.99498599999998</v>
      </c>
      <c r="AD277" s="128">
        <f>'[3]Canada Oil Exports'!NT$290</f>
        <v>220.52500000000001</v>
      </c>
      <c r="AE277" s="128">
        <f>'[3]Canada Oil Exports'!OF$290</f>
        <v>246.98599999999999</v>
      </c>
      <c r="AF277" s="128">
        <f>'[3]Canada Oil Exports'!OR$290</f>
        <v>273.16500000000002</v>
      </c>
      <c r="AG277" s="124">
        <f t="shared" si="219"/>
        <v>309.84474825264482</v>
      </c>
      <c r="AH277" s="124">
        <f t="shared" si="220"/>
        <v>249.88646671469604</v>
      </c>
      <c r="AI277" s="124">
        <f t="shared" si="221"/>
        <v>119.50123284995131</v>
      </c>
      <c r="AJ277" s="124">
        <f t="shared" si="221"/>
        <v>58.083961016490981</v>
      </c>
      <c r="AK277" s="124">
        <f t="shared" si="221"/>
        <v>59.396651912506513</v>
      </c>
      <c r="AL277" s="124">
        <f t="shared" si="221"/>
        <v>57.427872699827624</v>
      </c>
      <c r="AM277" s="124">
        <f t="shared" si="221"/>
        <v>106.39089210955203</v>
      </c>
      <c r="AN277" s="124">
        <f t="shared" si="221"/>
        <v>144.84169688101133</v>
      </c>
      <c r="AO277" s="124">
        <f t="shared" si="221"/>
        <v>159.32343227150898</v>
      </c>
      <c r="AP277" s="124">
        <f t="shared" si="221"/>
        <v>167.91304643944815</v>
      </c>
      <c r="AQ277" s="124">
        <f t="shared" si="221"/>
        <v>192.88402623069769</v>
      </c>
      <c r="AR277" s="124">
        <f t="shared" si="221"/>
        <v>201.12386286431678</v>
      </c>
      <c r="AS277" s="124">
        <f t="shared" si="221"/>
        <v>212.79219092021157</v>
      </c>
      <c r="AT277" s="124">
        <f t="shared" si="221"/>
        <v>231.09692856746952</v>
      </c>
      <c r="AU277" s="124">
        <f t="shared" si="221"/>
        <v>247.93338318621397</v>
      </c>
      <c r="AV277" s="124">
        <f t="shared" si="221"/>
        <v>243.63840514678438</v>
      </c>
      <c r="AW277" s="124">
        <f t="shared" si="221"/>
        <v>240.34634319582639</v>
      </c>
      <c r="AX277" s="124">
        <f t="shared" si="221"/>
        <v>236.65753231401359</v>
      </c>
      <c r="AY277" s="124">
        <f t="shared" si="222"/>
        <v>232.65108195265347</v>
      </c>
      <c r="AZ277" s="124">
        <f t="shared" si="222"/>
        <v>228.48417341504805</v>
      </c>
      <c r="BA277" s="124">
        <f t="shared" si="222"/>
        <v>224.38579231384131</v>
      </c>
      <c r="BB277" s="124">
        <f t="shared" si="222"/>
        <v>220.78178897221588</v>
      </c>
      <c r="BC277" s="124">
        <f t="shared" si="222"/>
        <v>218.36856215286647</v>
      </c>
      <c r="BD277" s="124">
        <f t="shared" si="222"/>
        <v>217.36745110988548</v>
      </c>
      <c r="BE277" s="124">
        <f t="shared" si="222"/>
        <v>217.53570262750296</v>
      </c>
      <c r="BF277" s="124">
        <f t="shared" si="222"/>
        <v>218.40909413523266</v>
      </c>
      <c r="BG277" s="124">
        <f t="shared" si="222"/>
        <v>219.5893945485673</v>
      </c>
      <c r="BH277" s="124">
        <f t="shared" si="223"/>
        <v>219.5893945485673</v>
      </c>
      <c r="BJ277" s="128" t="s">
        <v>132</v>
      </c>
      <c r="BK277" s="128">
        <f t="shared" si="224"/>
        <v>260.2457872</v>
      </c>
      <c r="BL277" s="128">
        <f t="shared" si="225"/>
        <v>12.919212800000025</v>
      </c>
      <c r="BM277" s="197">
        <f>SUM(AE273:AE277)/SUM(AD273:AD277)-1</f>
        <v>5.376148711634321E-2</v>
      </c>
    </row>
    <row r="278" spans="1:65">
      <c r="A278" s="112" t="s">
        <v>107</v>
      </c>
      <c r="B278" s="128">
        <f>'[3]Canada Oil Exports'!AW$290</f>
        <v>0</v>
      </c>
      <c r="C278" s="128">
        <f>'[3]Canada Oil Exports'!BI$290</f>
        <v>37.466999999999999</v>
      </c>
      <c r="D278" s="128">
        <f>'[3]Canada Oil Exports'!BU$290</f>
        <v>62.69</v>
      </c>
      <c r="E278" s="128">
        <f>'[3]Canada Oil Exports'!CG$290</f>
        <v>78.893000000000001</v>
      </c>
      <c r="F278" s="128">
        <f>'[3]Canada Oil Exports'!CS$290</f>
        <v>85.24</v>
      </c>
      <c r="G278" s="128">
        <f>'[3]Canada Oil Exports'!DE$290</f>
        <v>67.076999999999998</v>
      </c>
      <c r="H278" s="128">
        <f>'[3]Canada Oil Exports'!DQ$290</f>
        <v>78.334999999999994</v>
      </c>
      <c r="I278" s="128">
        <f>'[3]Canada Oil Exports'!EC$290</f>
        <v>95.5</v>
      </c>
      <c r="J278" s="128">
        <f>'[3]Canada Oil Exports'!EO$290</f>
        <v>40.720390999999999</v>
      </c>
      <c r="K278" s="128">
        <f>'[3]Canada Oil Exports'!FA$290</f>
        <v>33.851864999999997</v>
      </c>
      <c r="L278" s="128">
        <f>'[3]Canada Oil Exports'!FM$290</f>
        <v>74.262055000000004</v>
      </c>
      <c r="M278" s="128">
        <f>'[3]Canada Oil Exports'!FY$290</f>
        <v>50.49147</v>
      </c>
      <c r="N278" s="128">
        <f>'[3]Canada Oil Exports'!GK$290</f>
        <v>84.139781999999997</v>
      </c>
      <c r="O278" s="128">
        <f>'[3]Canada Oil Exports'!GW$290</f>
        <v>113.821011</v>
      </c>
      <c r="P278" s="128">
        <f>'[3]Canada Oil Exports'!HI$290</f>
        <v>131.623074</v>
      </c>
      <c r="Q278" s="128">
        <f>'[3]Canada Oil Exports'!HU$290</f>
        <v>112.02291200000001</v>
      </c>
      <c r="R278" s="128">
        <f>'[3]Canada Oil Exports'!IG$290</f>
        <v>142.64324099999999</v>
      </c>
      <c r="S278" s="128">
        <f>'[3]Canada Oil Exports'!IS$290</f>
        <v>206.433584</v>
      </c>
      <c r="T278" s="128">
        <f>'[3]Canada Oil Exports'!JE$290</f>
        <v>222.259265</v>
      </c>
      <c r="U278" s="128">
        <f>'[3]Canada Oil Exports'!JQ$290</f>
        <v>193.42166700000001</v>
      </c>
      <c r="V278" s="128">
        <f>'[3]Canada Oil Exports'!KC$290</f>
        <v>206.616803</v>
      </c>
      <c r="W278" s="128">
        <f>'[3]Canada Oil Exports'!KO$290</f>
        <v>189.275937</v>
      </c>
      <c r="X278" s="128">
        <f>'[3]Canada Oil Exports'!LA$290</f>
        <v>194.13761199999999</v>
      </c>
      <c r="Y278" s="128">
        <f>'[3]Canada Oil Exports'!LM$290</f>
        <v>261.79852099999999</v>
      </c>
      <c r="Z278" s="128">
        <f>'[3]Canada Oil Exports'!LY$290</f>
        <v>239.71979200000001</v>
      </c>
      <c r="AA278" s="128">
        <f>'[3]Canada Oil Exports'!MK$290</f>
        <v>235.68345299999999</v>
      </c>
      <c r="AB278" s="128">
        <f>'[3]Canada Oil Exports'!MW$290</f>
        <v>311.50646</v>
      </c>
      <c r="AC278" s="128">
        <f>'[3]Canada Oil Exports'!NI$290</f>
        <v>299.781948</v>
      </c>
      <c r="AD278" s="128">
        <f>'[3]Canada Oil Exports'!NU$290</f>
        <v>181.20699999999999</v>
      </c>
      <c r="AE278" s="128">
        <f>'[3]Canada Oil Exports'!OG$290</f>
        <v>271.47000000000003</v>
      </c>
      <c r="AF278" s="128">
        <f>'[3]Canada Oil Exports'!OS$290</f>
        <v>244.81899999999999</v>
      </c>
      <c r="AG278" s="124">
        <f t="shared" si="219"/>
        <v>276.05404955519259</v>
      </c>
      <c r="AH278" s="124">
        <f t="shared" si="220"/>
        <v>229.60261541557307</v>
      </c>
      <c r="AI278" s="124">
        <f t="shared" si="221"/>
        <v>124.46875483674509</v>
      </c>
      <c r="AJ278" s="124">
        <f t="shared" si="221"/>
        <v>66.423412781792535</v>
      </c>
      <c r="AK278" s="124">
        <f t="shared" si="221"/>
        <v>67.889429234885355</v>
      </c>
      <c r="AL278" s="124">
        <f t="shared" si="221"/>
        <v>70.290904272047669</v>
      </c>
      <c r="AM278" s="124">
        <f t="shared" si="221"/>
        <v>135.24150149435553</v>
      </c>
      <c r="AN278" s="124">
        <f t="shared" si="221"/>
        <v>173.48892276037472</v>
      </c>
      <c r="AO278" s="124">
        <f t="shared" si="221"/>
        <v>165.49602552080191</v>
      </c>
      <c r="AP278" s="124">
        <f t="shared" si="221"/>
        <v>159.41616597752881</v>
      </c>
      <c r="AQ278" s="124">
        <f t="shared" si="221"/>
        <v>179.69642509752538</v>
      </c>
      <c r="AR278" s="124">
        <f t="shared" si="221"/>
        <v>186.20497348610525</v>
      </c>
      <c r="AS278" s="124">
        <f t="shared" si="221"/>
        <v>197.23870969411419</v>
      </c>
      <c r="AT278" s="124">
        <f t="shared" si="221"/>
        <v>216.55903285596816</v>
      </c>
      <c r="AU278" s="124">
        <f t="shared" si="221"/>
        <v>234.1254338014092</v>
      </c>
      <c r="AV278" s="124">
        <f t="shared" si="221"/>
        <v>228.67931346351875</v>
      </c>
      <c r="AW278" s="124">
        <f t="shared" si="221"/>
        <v>223.20262487026059</v>
      </c>
      <c r="AX278" s="124">
        <f t="shared" si="221"/>
        <v>219.08317359180657</v>
      </c>
      <c r="AY278" s="124">
        <f t="shared" si="222"/>
        <v>216.83841584221113</v>
      </c>
      <c r="AZ278" s="124">
        <f t="shared" si="222"/>
        <v>216.10541709328234</v>
      </c>
      <c r="BA278" s="124">
        <f t="shared" si="222"/>
        <v>216.61317936677173</v>
      </c>
      <c r="BB278" s="124">
        <f t="shared" si="222"/>
        <v>218.19706965535579</v>
      </c>
      <c r="BC278" s="124">
        <f t="shared" si="222"/>
        <v>219.92443117989379</v>
      </c>
      <c r="BD278" s="124">
        <f t="shared" si="222"/>
        <v>221.2053733808595</v>
      </c>
      <c r="BE278" s="124">
        <f t="shared" si="222"/>
        <v>222.00691915995563</v>
      </c>
      <c r="BF278" s="124">
        <f t="shared" si="222"/>
        <v>222.5592146011804</v>
      </c>
      <c r="BG278" s="124">
        <f t="shared" si="222"/>
        <v>223.05085228068484</v>
      </c>
      <c r="BH278" s="124">
        <f t="shared" si="223"/>
        <v>223.05085228068484</v>
      </c>
      <c r="BJ278" s="128" t="s">
        <v>133</v>
      </c>
      <c r="BK278" s="128">
        <f t="shared" si="224"/>
        <v>259.9297722</v>
      </c>
      <c r="BL278" s="128">
        <f t="shared" si="225"/>
        <v>-15.110772200000014</v>
      </c>
    </row>
    <row r="279" spans="1:65">
      <c r="A279" s="112" t="s">
        <v>108</v>
      </c>
      <c r="B279" s="128">
        <f>'[3]Canada Oil Exports'!AX$290</f>
        <v>0</v>
      </c>
      <c r="C279" s="128">
        <f>'[3]Canada Oil Exports'!BJ$290</f>
        <v>38.720999999999997</v>
      </c>
      <c r="D279" s="128">
        <f>'[3]Canada Oil Exports'!BV$290</f>
        <v>39.69</v>
      </c>
      <c r="E279" s="128">
        <f>'[3]Canada Oil Exports'!CH$290</f>
        <v>58.433999999999997</v>
      </c>
      <c r="F279" s="128">
        <f>'[3]Canada Oil Exports'!CT$290</f>
        <v>69.174000000000007</v>
      </c>
      <c r="G279" s="128">
        <f>'[3]Canada Oil Exports'!DF$290</f>
        <v>74.751999999999995</v>
      </c>
      <c r="H279" s="128">
        <f>'[3]Canada Oil Exports'!DR$290</f>
        <v>98.450999999999993</v>
      </c>
      <c r="I279" s="128">
        <f>'[3]Canada Oil Exports'!ED$290</f>
        <v>45.198</v>
      </c>
      <c r="J279" s="128">
        <f>'[3]Canada Oil Exports'!EP$290</f>
        <v>48.600113999999998</v>
      </c>
      <c r="K279" s="128">
        <f>'[3]Canada Oil Exports'!FB$290</f>
        <v>25.749410999999998</v>
      </c>
      <c r="L279" s="128">
        <f>'[3]Canada Oil Exports'!FN$290</f>
        <v>89.350892000000002</v>
      </c>
      <c r="M279" s="128">
        <f>'[3]Canada Oil Exports'!FZ$290</f>
        <v>80.509180999999998</v>
      </c>
      <c r="N279" s="128">
        <f>'[3]Canada Oil Exports'!GL$290</f>
        <v>99.447755000000001</v>
      </c>
      <c r="O279" s="128">
        <f>'[3]Canada Oil Exports'!GX$290</f>
        <v>80.275959999999998</v>
      </c>
      <c r="P279" s="128">
        <f>'[3]Canada Oil Exports'!HJ$290</f>
        <v>100.44832599999999</v>
      </c>
      <c r="Q279" s="128">
        <f>'[3]Canada Oil Exports'!HV$290</f>
        <v>113.443156</v>
      </c>
      <c r="R279" s="128">
        <f>'[3]Canada Oil Exports'!IH$290</f>
        <v>131.354207</v>
      </c>
      <c r="S279" s="128">
        <f>'[3]Canada Oil Exports'!IT$290</f>
        <v>150.24186700000001</v>
      </c>
      <c r="T279" s="128">
        <f>'[3]Canada Oil Exports'!JF$290</f>
        <v>213.26293000000001</v>
      </c>
      <c r="U279" s="128">
        <f>'[3]Canada Oil Exports'!JR$290</f>
        <v>227.745204</v>
      </c>
      <c r="V279" s="128">
        <f>'[3]Canada Oil Exports'!KD$290</f>
        <v>209.58869200000001</v>
      </c>
      <c r="W279" s="128">
        <f>'[3]Canada Oil Exports'!KP$290</f>
        <v>174.38326900000001</v>
      </c>
      <c r="X279" s="128">
        <f>'[3]Canada Oil Exports'!LB$290</f>
        <v>304.23624100000001</v>
      </c>
      <c r="Y279" s="128">
        <f>'[3]Canada Oil Exports'!LN$290</f>
        <v>264.64235000000002</v>
      </c>
      <c r="Z279" s="128">
        <f>'[3]Canada Oil Exports'!LZ$290</f>
        <v>272.37277999999998</v>
      </c>
      <c r="AA279" s="128">
        <f>'[3]Canada Oil Exports'!ML$290</f>
        <v>208.49481399999999</v>
      </c>
      <c r="AB279" s="128">
        <f>'[3]Canada Oil Exports'!MX$290</f>
        <v>248.097466</v>
      </c>
      <c r="AC279" s="128">
        <f>'[3]Canada Oil Exports'!NJ$290</f>
        <v>256.16794299999998</v>
      </c>
      <c r="AD279" s="128">
        <f>'[3]Canada Oil Exports'!NV$290</f>
        <v>214.71</v>
      </c>
      <c r="AE279" s="128">
        <f>'[3]Canada Oil Exports'!OH$290</f>
        <v>230.44300000000001</v>
      </c>
      <c r="AF279" s="128">
        <f>'[3]Canada Oil Exports'!OT$290</f>
        <v>253.12899999999999</v>
      </c>
      <c r="AG279" s="124">
        <f t="shared" si="219"/>
        <v>371.81292851768706</v>
      </c>
      <c r="AH279" s="124">
        <f t="shared" si="220"/>
        <v>305.80135517717065</v>
      </c>
      <c r="AI279" s="124">
        <f t="shared" si="221"/>
        <v>149.14717991551214</v>
      </c>
      <c r="AJ279" s="124">
        <f t="shared" si="221"/>
        <v>72.33045446515419</v>
      </c>
      <c r="AK279" s="124">
        <f t="shared" si="221"/>
        <v>72.643314883919345</v>
      </c>
      <c r="AL279" s="124">
        <f t="shared" si="221"/>
        <v>69.249254776831847</v>
      </c>
      <c r="AM279" s="124">
        <f t="shared" si="221"/>
        <v>118.93249890491943</v>
      </c>
      <c r="AN279" s="124">
        <f t="shared" si="221"/>
        <v>154.20247010047748</v>
      </c>
      <c r="AO279" s="124">
        <f t="shared" si="221"/>
        <v>155.50861101849495</v>
      </c>
      <c r="AP279" s="124">
        <f t="shared" si="221"/>
        <v>153.82457240064466</v>
      </c>
      <c r="AQ279" s="124">
        <f t="shared" si="221"/>
        <v>171.42202685074432</v>
      </c>
      <c r="AR279" s="124">
        <f t="shared" si="221"/>
        <v>174.97310251095939</v>
      </c>
      <c r="AS279" s="124">
        <f t="shared" si="221"/>
        <v>182.86642283511338</v>
      </c>
      <c r="AT279" s="124">
        <f t="shared" si="221"/>
        <v>198.36868366191945</v>
      </c>
      <c r="AU279" s="124">
        <f t="shared" si="221"/>
        <v>213.87901813945351</v>
      </c>
      <c r="AV279" s="124">
        <f t="shared" si="221"/>
        <v>213.79538880121288</v>
      </c>
      <c r="AW279" s="124">
        <f t="shared" si="221"/>
        <v>216.14481599820797</v>
      </c>
      <c r="AX279" s="124">
        <f t="shared" si="221"/>
        <v>218.69323185713759</v>
      </c>
      <c r="AY279" s="124">
        <f t="shared" si="222"/>
        <v>220.55344203784676</v>
      </c>
      <c r="AZ279" s="124">
        <f t="shared" si="222"/>
        <v>221.79846958237383</v>
      </c>
      <c r="BA279" s="124">
        <f t="shared" si="222"/>
        <v>222.43219642390267</v>
      </c>
      <c r="BB279" s="124">
        <f t="shared" si="222"/>
        <v>222.5495270030367</v>
      </c>
      <c r="BC279" s="124">
        <f t="shared" si="222"/>
        <v>222.70096075261822</v>
      </c>
      <c r="BD279" s="124">
        <f t="shared" si="222"/>
        <v>223.31491924397059</v>
      </c>
      <c r="BE279" s="124">
        <f t="shared" si="222"/>
        <v>224.25665797989589</v>
      </c>
      <c r="BF279" s="124">
        <f t="shared" si="222"/>
        <v>225.19589785710929</v>
      </c>
      <c r="BG279" s="124">
        <f t="shared" si="222"/>
        <v>225.87342563485024</v>
      </c>
      <c r="BH279" s="124">
        <f t="shared" si="223"/>
        <v>225.87342563485024</v>
      </c>
      <c r="BJ279" s="128" t="s">
        <v>134</v>
      </c>
      <c r="BK279" s="128">
        <f t="shared" si="224"/>
        <v>231.58264460000001</v>
      </c>
      <c r="BL279" s="128">
        <f t="shared" si="225"/>
        <v>21.546355399999982</v>
      </c>
      <c r="BM279" s="128"/>
    </row>
    <row r="280" spans="1:65">
      <c r="A280" s="112" t="s">
        <v>109</v>
      </c>
      <c r="B280" s="128">
        <f>'[3]Canada Oil Exports'!AY$290</f>
        <v>0</v>
      </c>
      <c r="C280" s="128">
        <f>'[3]Canada Oil Exports'!BK$290</f>
        <v>40.390999999999998</v>
      </c>
      <c r="D280" s="128">
        <f>'[3]Canada Oil Exports'!BW$290</f>
        <v>46.601999999999997</v>
      </c>
      <c r="E280" s="128">
        <f>'[3]Canada Oil Exports'!CI$290</f>
        <v>66.015000000000001</v>
      </c>
      <c r="F280" s="128">
        <f>'[3]Canada Oil Exports'!CU$290</f>
        <v>89.225999999999999</v>
      </c>
      <c r="G280" s="128">
        <f>'[3]Canada Oil Exports'!DG$290</f>
        <v>86.212000000000003</v>
      </c>
      <c r="H280" s="128">
        <f>'[3]Canada Oil Exports'!DS$290</f>
        <v>87.8</v>
      </c>
      <c r="I280" s="128">
        <f>'[3]Canada Oil Exports'!EE$290</f>
        <v>69.088999999999999</v>
      </c>
      <c r="J280" s="128">
        <f>'[3]Canada Oil Exports'!EQ$290</f>
        <v>48.109026999999998</v>
      </c>
      <c r="K280" s="128">
        <f>'[3]Canada Oil Exports'!FC$290</f>
        <v>26.344021000000001</v>
      </c>
      <c r="L280" s="128">
        <f>'[3]Canada Oil Exports'!FO$290</f>
        <v>90.809982000000005</v>
      </c>
      <c r="M280" s="128">
        <f>'[3]Canada Oil Exports'!GA$290</f>
        <v>94.405054000000007</v>
      </c>
      <c r="N280" s="128">
        <f>'[3]Canada Oil Exports'!GM$290</f>
        <v>89.675742</v>
      </c>
      <c r="O280" s="128">
        <f>'[3]Canada Oil Exports'!GY$290</f>
        <v>88.266643000000002</v>
      </c>
      <c r="P280" s="128">
        <f>'[3]Canada Oil Exports'!HK$290</f>
        <v>123.327972</v>
      </c>
      <c r="Q280" s="128">
        <f>'[3]Canada Oil Exports'!HW$290</f>
        <v>157.49632299999999</v>
      </c>
      <c r="R280" s="128">
        <f>'[3]Canada Oil Exports'!II$290</f>
        <v>185.08924400000001</v>
      </c>
      <c r="S280" s="128">
        <f>'[3]Canada Oil Exports'!IU$290</f>
        <v>247.42401899999999</v>
      </c>
      <c r="T280" s="128">
        <f>'[3]Canada Oil Exports'!JG$290</f>
        <v>225.247321</v>
      </c>
      <c r="U280" s="128">
        <f>'[3]Canada Oil Exports'!JS$290</f>
        <v>225.58003600000001</v>
      </c>
      <c r="V280" s="128">
        <f>'[3]Canada Oil Exports'!KE$290</f>
        <v>206.62932799999999</v>
      </c>
      <c r="W280" s="128">
        <f>'[3]Canada Oil Exports'!KQ$290</f>
        <v>213.974997</v>
      </c>
      <c r="X280" s="128">
        <f>'[3]Canada Oil Exports'!LC$290</f>
        <v>215.93535900000001</v>
      </c>
      <c r="Y280" s="128">
        <f>'[3]Canada Oil Exports'!LO$290</f>
        <v>260.53807999999998</v>
      </c>
      <c r="Z280" s="128">
        <f>'[3]Canada Oil Exports'!MA$290</f>
        <v>269.61428899999999</v>
      </c>
      <c r="AA280" s="128">
        <f>'[3]Canada Oil Exports'!MM$290</f>
        <v>305.01386600000001</v>
      </c>
      <c r="AB280" s="128">
        <f>'[3]Canada Oil Exports'!MY$290</f>
        <v>338.57626499999998</v>
      </c>
      <c r="AC280" s="128">
        <f>'[3]Canada Oil Exports'!NK$290</f>
        <v>351.65327500000001</v>
      </c>
      <c r="AD280" s="128">
        <f>'[3]Canada Oil Exports'!NW$290</f>
        <v>230.637</v>
      </c>
      <c r="AE280" s="128">
        <f>'[3]Canada Oil Exports'!OI$290</f>
        <v>333.69499999999999</v>
      </c>
      <c r="AF280" s="128">
        <f>'[3]Canada Oil Exports'!OU$290</f>
        <v>347.07799999999997</v>
      </c>
      <c r="AG280" s="124">
        <f t="shared" si="219"/>
        <v>326.15778994083871</v>
      </c>
      <c r="AH280" s="124">
        <f t="shared" si="220"/>
        <v>260.68710737219408</v>
      </c>
      <c r="AI280" s="124">
        <f t="shared" si="221"/>
        <v>134.47028449587273</v>
      </c>
      <c r="AJ280" s="124">
        <f t="shared" si="221"/>
        <v>66.752833757962705</v>
      </c>
      <c r="AK280" s="124">
        <f t="shared" si="221"/>
        <v>66.484013601812052</v>
      </c>
      <c r="AL280" s="124">
        <f t="shared" si="221"/>
        <v>66.386716874000214</v>
      </c>
      <c r="AM280" s="124">
        <f t="shared" si="221"/>
        <v>119.1026748099661</v>
      </c>
      <c r="AN280" s="124">
        <f t="shared" si="221"/>
        <v>151.537453723944</v>
      </c>
      <c r="AO280" s="124">
        <f t="shared" si="221"/>
        <v>140.75407624139089</v>
      </c>
      <c r="AP280" s="124">
        <f t="shared" si="221"/>
        <v>134.62493713905678</v>
      </c>
      <c r="AQ280" s="124">
        <f t="shared" si="221"/>
        <v>152.93696314429795</v>
      </c>
      <c r="AR280" s="124">
        <f t="shared" si="221"/>
        <v>162.04544664688905</v>
      </c>
      <c r="AS280" s="124">
        <f t="shared" si="221"/>
        <v>175.71433270968063</v>
      </c>
      <c r="AT280" s="124">
        <f t="shared" si="221"/>
        <v>198.76236446656901</v>
      </c>
      <c r="AU280" s="124">
        <f t="shared" si="221"/>
        <v>222.27902597045875</v>
      </c>
      <c r="AV280" s="124">
        <f t="shared" si="221"/>
        <v>223.33025327391141</v>
      </c>
      <c r="AW280" s="124">
        <f t="shared" si="221"/>
        <v>222.53029503101953</v>
      </c>
      <c r="AX280" s="124">
        <f t="shared" si="221"/>
        <v>221.92691193514921</v>
      </c>
      <c r="AY280" s="124">
        <f t="shared" si="222"/>
        <v>222.09449590897458</v>
      </c>
      <c r="AZ280" s="124">
        <f t="shared" si="222"/>
        <v>222.86567886612883</v>
      </c>
      <c r="BA280" s="124">
        <f t="shared" si="222"/>
        <v>224.08742202181901</v>
      </c>
      <c r="BB280" s="124">
        <f t="shared" si="222"/>
        <v>225.60008748778128</v>
      </c>
      <c r="BC280" s="124">
        <f t="shared" si="222"/>
        <v>226.63560561477593</v>
      </c>
      <c r="BD280" s="124">
        <f t="shared" si="222"/>
        <v>226.79069529504136</v>
      </c>
      <c r="BE280" s="124">
        <f t="shared" si="222"/>
        <v>226.25331775483355</v>
      </c>
      <c r="BF280" s="124">
        <f t="shared" si="222"/>
        <v>225.41606716581336</v>
      </c>
      <c r="BG280" s="124">
        <f t="shared" si="222"/>
        <v>224.60547812587254</v>
      </c>
      <c r="BH280" s="124">
        <f t="shared" si="223"/>
        <v>224.60547812587254</v>
      </c>
      <c r="BJ280" s="128" t="s">
        <v>135</v>
      </c>
      <c r="BK280" s="128">
        <f t="shared" si="224"/>
        <v>311.91508119999997</v>
      </c>
      <c r="BL280" s="128">
        <f t="shared" si="225"/>
        <v>35.1629188</v>
      </c>
      <c r="BM280" s="128"/>
    </row>
    <row r="281" spans="1:65">
      <c r="A281" s="112" t="s">
        <v>110</v>
      </c>
      <c r="B281" s="128">
        <f>'[3]Canada Oil Exports'!AZ$290</f>
        <v>0</v>
      </c>
      <c r="C281" s="128">
        <f>'[3]Canada Oil Exports'!BL$290</f>
        <v>36.834000000000003</v>
      </c>
      <c r="D281" s="128">
        <f>'[3]Canada Oil Exports'!BX$290</f>
        <v>89.114999999999995</v>
      </c>
      <c r="E281" s="128">
        <f>'[3]Canada Oil Exports'!CJ$290</f>
        <v>61.636000000000003</v>
      </c>
      <c r="F281" s="128">
        <f>'[3]Canada Oil Exports'!CV$290</f>
        <v>93.292000000000002</v>
      </c>
      <c r="G281" s="128">
        <f>'[3]Canada Oil Exports'!DH$290</f>
        <v>63.963999999999999</v>
      </c>
      <c r="H281" s="128">
        <f>'[3]Canada Oil Exports'!DT$290</f>
        <v>81.073999999999998</v>
      </c>
      <c r="I281" s="128">
        <f>'[3]Canada Oil Exports'!EF$290</f>
        <v>62.357999999999997</v>
      </c>
      <c r="J281" s="128">
        <f>'[3]Canada Oil Exports'!ER$290</f>
        <v>48.104542000000002</v>
      </c>
      <c r="K281" s="128">
        <f>'[3]Canada Oil Exports'!FD$290</f>
        <v>86.926782000000003</v>
      </c>
      <c r="L281" s="128">
        <f>'[3]Canada Oil Exports'!FP$290</f>
        <v>103.353838</v>
      </c>
      <c r="M281" s="128">
        <f>'[3]Canada Oil Exports'!GB$290</f>
        <v>71.499882999999997</v>
      </c>
      <c r="N281" s="128">
        <f>'[3]Canada Oil Exports'!GN$290</f>
        <v>79.721273999999994</v>
      </c>
      <c r="O281" s="128">
        <f>'[3]Canada Oil Exports'!GZ$290</f>
        <v>105.705686</v>
      </c>
      <c r="P281" s="128">
        <f>'[3]Canada Oil Exports'!HL$290</f>
        <v>137.72146900000001</v>
      </c>
      <c r="Q281" s="128">
        <f>'[3]Canada Oil Exports'!HX$290</f>
        <v>158.406566</v>
      </c>
      <c r="R281" s="128">
        <f>'[3]Canada Oil Exports'!IJ$290</f>
        <v>199.74808300000001</v>
      </c>
      <c r="S281" s="128">
        <f>'[3]Canada Oil Exports'!IV$290</f>
        <v>213.56463500000001</v>
      </c>
      <c r="T281" s="128">
        <f>'[3]Canada Oil Exports'!JH$290</f>
        <v>277.64773700000001</v>
      </c>
      <c r="U281" s="128">
        <f>'[3]Canada Oil Exports'!JT$290</f>
        <v>201.974851</v>
      </c>
      <c r="V281" s="128">
        <f>'[3]Canada Oil Exports'!KF$290</f>
        <v>207.63624999999999</v>
      </c>
      <c r="W281" s="128">
        <f>'[3]Canada Oil Exports'!KR$290</f>
        <v>201.342727</v>
      </c>
      <c r="X281" s="128">
        <f>'[3]Canada Oil Exports'!LD$290</f>
        <v>224.17146500000001</v>
      </c>
      <c r="Y281" s="128">
        <f>'[3]Canada Oil Exports'!LP$290</f>
        <v>279.43105000000003</v>
      </c>
      <c r="Z281" s="128">
        <f>'[3]Canada Oil Exports'!MB$290</f>
        <v>300.65239500000001</v>
      </c>
      <c r="AA281" s="128">
        <f>'[3]Canada Oil Exports'!MN$290</f>
        <v>295.84524299999998</v>
      </c>
      <c r="AB281" s="128">
        <f>'[3]Canada Oil Exports'!MZ$290</f>
        <v>262.91943900000001</v>
      </c>
      <c r="AC281" s="128">
        <f>'[3]Canada Oil Exports'!NL$290</f>
        <v>323.877499</v>
      </c>
      <c r="AD281" s="128">
        <f>'[3]Canada Oil Exports'!NX$290</f>
        <v>227.852</v>
      </c>
      <c r="AE281" s="128">
        <f>'[3]Canada Oil Exports'!OJ$290</f>
        <v>257.58</v>
      </c>
      <c r="AF281" s="128">
        <f>'[3]Canada Oil Exports'!OV$290</f>
        <v>293.12400000000002</v>
      </c>
      <c r="AG281" s="124">
        <f t="shared" si="219"/>
        <v>330.39955121580329</v>
      </c>
      <c r="AH281" s="124">
        <f>(SUM(AB282:AF282)/SUM(AB$285:AF$285))*AH$285</f>
        <v>273.76436706664526</v>
      </c>
      <c r="AI281" s="124">
        <f t="shared" si="221"/>
        <v>128.33962668268376</v>
      </c>
      <c r="AJ281" s="124">
        <f t="shared" si="221"/>
        <v>62.595243697991471</v>
      </c>
      <c r="AK281" s="124">
        <f t="shared" si="221"/>
        <v>60.675985897373344</v>
      </c>
      <c r="AL281" s="124">
        <f>(SUM(AF282:AJ282)/SUM(AF$285:AJ$285))*AL$285</f>
        <v>59.126383876233021</v>
      </c>
      <c r="AM281" s="124">
        <f t="shared" si="221"/>
        <v>99.460353463486101</v>
      </c>
      <c r="AN281" s="124">
        <f t="shared" si="221"/>
        <v>129.70969803288958</v>
      </c>
      <c r="AO281" s="124">
        <f t="shared" si="221"/>
        <v>136.60243671316385</v>
      </c>
      <c r="AP281" s="124">
        <f t="shared" si="221"/>
        <v>142.2601911783392</v>
      </c>
      <c r="AQ281" s="124">
        <f t="shared" si="221"/>
        <v>163.58654785801176</v>
      </c>
      <c r="AR281" s="124">
        <f t="shared" si="221"/>
        <v>171.21236932256377</v>
      </c>
      <c r="AS281" s="124">
        <f t="shared" si="221"/>
        <v>182.50151158574644</v>
      </c>
      <c r="AT281" s="124">
        <f t="shared" si="221"/>
        <v>201.27599267477905</v>
      </c>
      <c r="AU281" s="124">
        <f t="shared" si="221"/>
        <v>220.09682305338134</v>
      </c>
      <c r="AV281" s="124">
        <f t="shared" si="221"/>
        <v>221.56688969047215</v>
      </c>
      <c r="AW281" s="124">
        <f t="shared" si="221"/>
        <v>224.46003638350075</v>
      </c>
      <c r="AX281" s="124">
        <f t="shared" si="221"/>
        <v>226.66813626795354</v>
      </c>
      <c r="AY281" s="124">
        <f t="shared" si="222"/>
        <v>227.64522471378737</v>
      </c>
      <c r="AZ281" s="124">
        <f t="shared" si="222"/>
        <v>227.66015038319244</v>
      </c>
      <c r="BA281" s="124">
        <f t="shared" si="222"/>
        <v>226.74448032544564</v>
      </c>
      <c r="BB281" s="124">
        <f t="shared" si="222"/>
        <v>225.23548478482786</v>
      </c>
      <c r="BC281" s="124">
        <f t="shared" si="222"/>
        <v>223.98124856691445</v>
      </c>
      <c r="BD281" s="124">
        <f t="shared" si="222"/>
        <v>223.45897176868644</v>
      </c>
      <c r="BE281" s="124">
        <f t="shared" si="222"/>
        <v>223.60720518348842</v>
      </c>
      <c r="BF281" s="124">
        <f t="shared" si="222"/>
        <v>224.15845378324599</v>
      </c>
      <c r="BG281" s="124">
        <f t="shared" si="222"/>
        <v>224.83719725332918</v>
      </c>
      <c r="BH281" s="124">
        <f t="shared" si="223"/>
        <v>224.83719725332918</v>
      </c>
      <c r="BJ281" s="128" t="s">
        <v>136</v>
      </c>
      <c r="BK281" s="128">
        <f t="shared" si="224"/>
        <v>273.61483620000001</v>
      </c>
      <c r="BL281" s="128">
        <f t="shared" si="225"/>
        <v>19.50916380000001</v>
      </c>
      <c r="BM281" s="128"/>
    </row>
    <row r="282" spans="1:65">
      <c r="A282" s="112" t="s">
        <v>111</v>
      </c>
      <c r="B282" s="128">
        <f>'[3]Canada Oil Exports'!BA$290</f>
        <v>0</v>
      </c>
      <c r="C282" s="128">
        <f>'[3]Canada Oil Exports'!BM$290</f>
        <v>39.042999999999999</v>
      </c>
      <c r="D282" s="128">
        <f>'[3]Canada Oil Exports'!BY$290</f>
        <v>43.106999999999999</v>
      </c>
      <c r="E282" s="128">
        <f>'[3]Canada Oil Exports'!CK$290</f>
        <v>66.869</v>
      </c>
      <c r="F282" s="128">
        <f>'[3]Canada Oil Exports'!CW$290</f>
        <v>93.965000000000003</v>
      </c>
      <c r="G282" s="128">
        <f>'[3]Canada Oil Exports'!DI$290</f>
        <v>83.007999999999996</v>
      </c>
      <c r="H282" s="128">
        <f>'[3]Canada Oil Exports'!DU$290</f>
        <v>61.783999999999999</v>
      </c>
      <c r="I282" s="128">
        <f>'[3]Canada Oil Exports'!EG$290</f>
        <v>58.036999999999999</v>
      </c>
      <c r="J282" s="128">
        <f>'[3]Canada Oil Exports'!ES$290</f>
        <v>32.844993000000002</v>
      </c>
      <c r="K282" s="128">
        <f>'[3]Canada Oil Exports'!FE$290</f>
        <v>50.595148999999999</v>
      </c>
      <c r="L282" s="128">
        <f>'[3]Canada Oil Exports'!FQ$290</f>
        <v>97.737404999999995</v>
      </c>
      <c r="M282" s="128">
        <f>'[3]Canada Oil Exports'!GC$290</f>
        <v>49.273009999999999</v>
      </c>
      <c r="N282" s="128">
        <f>'[3]Canada Oil Exports'!GO$290</f>
        <v>112.086887</v>
      </c>
      <c r="O282" s="128">
        <f>'[3]Canada Oil Exports'!HA$290</f>
        <v>106.755788</v>
      </c>
      <c r="P282" s="128">
        <f>'[3]Canada Oil Exports'!HM$290</f>
        <v>116.922279</v>
      </c>
      <c r="Q282" s="128">
        <f>'[3]Canada Oil Exports'!HY$290</f>
        <v>118.43039899999999</v>
      </c>
      <c r="R282" s="128">
        <f>'[3]Canada Oil Exports'!IK$290</f>
        <v>150.388577</v>
      </c>
      <c r="S282" s="128">
        <f>'[3]Canada Oil Exports'!IW$290</f>
        <v>175.98715000000001</v>
      </c>
      <c r="T282" s="128">
        <f>'[3]Canada Oil Exports'!JI$290</f>
        <v>186.14358999999999</v>
      </c>
      <c r="U282" s="128">
        <f>'[3]Canada Oil Exports'!JU$290</f>
        <v>189.92595900000001</v>
      </c>
      <c r="V282" s="128">
        <f>'[3]Canada Oil Exports'!KG$290</f>
        <v>180.53523200000001</v>
      </c>
      <c r="W282" s="128">
        <f>'[3]Canada Oil Exports'!KS$290</f>
        <v>216.98073600000001</v>
      </c>
      <c r="X282" s="128">
        <f>'[3]Canada Oil Exports'!LE$290</f>
        <v>240.876789</v>
      </c>
      <c r="Y282" s="128">
        <f>'[3]Canada Oil Exports'!LQ$290</f>
        <v>293.31390599999997</v>
      </c>
      <c r="Z282" s="128">
        <f>'[3]Canada Oil Exports'!MC$290</f>
        <v>261.592445</v>
      </c>
      <c r="AA282" s="128">
        <f>'[3]Canada Oil Exports'!MO$290</f>
        <v>264.15618899999998</v>
      </c>
      <c r="AB282" s="128">
        <f>'[3]Canada Oil Exports'!NA$290</f>
        <v>340.565358</v>
      </c>
      <c r="AC282" s="128">
        <f>'[3]Canada Oil Exports'!NM$290</f>
        <v>286.43077099999999</v>
      </c>
      <c r="AD282" s="128">
        <f>'[3]Canada Oil Exports'!NY$290</f>
        <v>236.06299999999999</v>
      </c>
      <c r="AE282" s="128">
        <f>'[3]Canada Oil Exports'!OK$290</f>
        <v>258.65100000000001</v>
      </c>
      <c r="AF282" s="128">
        <f>'[3]Canada Oil Exports'!OW$290</f>
        <v>312.13516800000002</v>
      </c>
      <c r="AG282" s="124">
        <f t="shared" si="219"/>
        <v>274.22857377444359</v>
      </c>
      <c r="AH282" s="124">
        <f t="shared" si="220"/>
        <v>215.52174888961056</v>
      </c>
      <c r="AI282" s="124">
        <f t="shared" si="221"/>
        <v>110.57034665819384</v>
      </c>
      <c r="AJ282" s="124">
        <f t="shared" si="221"/>
        <v>56.754290473059818</v>
      </c>
      <c r="AK282" s="124">
        <f t="shared" si="221"/>
        <v>57.566098423814523</v>
      </c>
      <c r="AL282" s="124">
        <f t="shared" si="221"/>
        <v>59.896350825038233</v>
      </c>
      <c r="AM282" s="124">
        <f t="shared" si="221"/>
        <v>113.31144346968541</v>
      </c>
      <c r="AN282" s="124">
        <f t="shared" si="221"/>
        <v>147.381544125039</v>
      </c>
      <c r="AO282" s="124">
        <f t="shared" si="221"/>
        <v>141.2318526056101</v>
      </c>
      <c r="AP282" s="124">
        <f t="shared" si="221"/>
        <v>137.42210160360042</v>
      </c>
      <c r="AQ282" s="124">
        <f t="shared" si="221"/>
        <v>158.21439136825148</v>
      </c>
      <c r="AR282" s="124">
        <f t="shared" si="221"/>
        <v>168.52232290117257</v>
      </c>
      <c r="AS282" s="124">
        <f t="shared" si="221"/>
        <v>182.9561340943859</v>
      </c>
      <c r="AT282" s="124">
        <f t="shared" si="221"/>
        <v>206.9246975667732</v>
      </c>
      <c r="AU282" s="124">
        <f t="shared" si="221"/>
        <v>230.19569845072894</v>
      </c>
      <c r="AV282" s="124">
        <f t="shared" si="221"/>
        <v>229.34714077211245</v>
      </c>
      <c r="AW282" s="124">
        <f t="shared" si="221"/>
        <v>226.71739139935804</v>
      </c>
      <c r="AX282" s="124">
        <f t="shared" si="221"/>
        <v>224.41944641942666</v>
      </c>
      <c r="AY282" s="124">
        <f t="shared" si="222"/>
        <v>223.04272458560214</v>
      </c>
      <c r="AZ282" s="124">
        <f t="shared" si="222"/>
        <v>222.65072074764004</v>
      </c>
      <c r="BA282" s="124">
        <f t="shared" si="222"/>
        <v>223.07595968254537</v>
      </c>
      <c r="BB282" s="124">
        <f t="shared" si="222"/>
        <v>224.10600740821798</v>
      </c>
      <c r="BC282" s="124">
        <f t="shared" si="222"/>
        <v>225.16061349343659</v>
      </c>
      <c r="BD282" s="124">
        <f t="shared" si="222"/>
        <v>225.79896758438977</v>
      </c>
      <c r="BE282" s="124">
        <f t="shared" si="222"/>
        <v>226.0444380980561</v>
      </c>
      <c r="BF282" s="124">
        <f t="shared" si="222"/>
        <v>226.16682028574948</v>
      </c>
      <c r="BG282" s="124">
        <f t="shared" si="222"/>
        <v>226.51704800702149</v>
      </c>
      <c r="BH282" s="124"/>
      <c r="BJ282" s="128" t="s">
        <v>111</v>
      </c>
      <c r="BK282" s="128">
        <f t="shared" si="224"/>
        <v>277.17326360000004</v>
      </c>
      <c r="BL282" s="128" t="e">
        <f>#REF!-BK282</f>
        <v>#REF!</v>
      </c>
      <c r="BM282" s="128"/>
    </row>
    <row r="283" spans="1:65">
      <c r="A283" s="112" t="s">
        <v>112</v>
      </c>
      <c r="B283" s="128">
        <f>'[3]Canada Oil Exports'!BB$290</f>
        <v>0</v>
      </c>
      <c r="C283" s="128">
        <f>'[3]Canada Oil Exports'!BN$290</f>
        <v>53.981999999999999</v>
      </c>
      <c r="D283" s="128">
        <f>'[3]Canada Oil Exports'!BZ$290</f>
        <v>56.947000000000003</v>
      </c>
      <c r="E283" s="128">
        <f>'[3]Canada Oil Exports'!CL$290</f>
        <v>78.825000000000003</v>
      </c>
      <c r="F283" s="128">
        <f>'[3]Canada Oil Exports'!CX$290</f>
        <v>72.932000000000002</v>
      </c>
      <c r="G283" s="128">
        <f>'[3]Canada Oil Exports'!DJ$290</f>
        <v>59.646000000000001</v>
      </c>
      <c r="H283" s="128">
        <f>'[3]Canada Oil Exports'!DV$290</f>
        <v>60.195</v>
      </c>
      <c r="I283" s="128">
        <f>'[3]Canada Oil Exports'!EH$290</f>
        <v>41.274999999999999</v>
      </c>
      <c r="J283" s="128">
        <f>'[3]Canada Oil Exports'!ET$290</f>
        <v>39.774867999999998</v>
      </c>
      <c r="K283" s="128">
        <f>'[3]Canada Oil Exports'!FF$290</f>
        <v>55.979491000000003</v>
      </c>
      <c r="L283" s="128">
        <f>'[3]Canada Oil Exports'!FR$290</f>
        <v>62.023059000000003</v>
      </c>
      <c r="M283" s="128">
        <f>'[3]Canada Oil Exports'!GD$290</f>
        <v>59.196472999999997</v>
      </c>
      <c r="N283" s="128">
        <f>'[3]Canada Oil Exports'!GP$290</f>
        <v>103.425074</v>
      </c>
      <c r="O283" s="128">
        <f>'[3]Canada Oil Exports'!HB$290</f>
        <v>144.67333600000001</v>
      </c>
      <c r="P283" s="128">
        <f>'[3]Canada Oil Exports'!HN$290</f>
        <v>74.350290999999999</v>
      </c>
      <c r="Q283" s="128">
        <f>'[3]Canada Oil Exports'!HZ$290</f>
        <v>138.22957600000001</v>
      </c>
      <c r="R283" s="128">
        <f>'[3]Canada Oil Exports'!IL$290</f>
        <v>180.37491800000001</v>
      </c>
      <c r="S283" s="128">
        <f>'[3]Canada Oil Exports'!IX$290</f>
        <v>201.96239700000001</v>
      </c>
      <c r="T283" s="128">
        <f>'[3]Canada Oil Exports'!JJ$290</f>
        <v>179.540558</v>
      </c>
      <c r="U283" s="128">
        <f>'[3]Canada Oil Exports'!JV$290</f>
        <v>143.71234899999999</v>
      </c>
      <c r="V283" s="128">
        <f>'[3]Canada Oil Exports'!KH$290</f>
        <v>219.17334199999999</v>
      </c>
      <c r="W283" s="128">
        <f>'[3]Canada Oil Exports'!KT$290</f>
        <v>217.689436</v>
      </c>
      <c r="X283" s="128">
        <f>'[3]Canada Oil Exports'!LF$290</f>
        <v>214.91191000000001</v>
      </c>
      <c r="Y283" s="128">
        <f>'[3]Canada Oil Exports'!LR$290</f>
        <v>233.88365099999999</v>
      </c>
      <c r="Z283" s="128">
        <f>'[3]Canada Oil Exports'!MD$290</f>
        <v>302.451842</v>
      </c>
      <c r="AA283" s="128">
        <f>'[3]Canada Oil Exports'!MP$290</f>
        <v>250.51622</v>
      </c>
      <c r="AB283" s="128">
        <f>'[3]Canada Oil Exports'!NB$290</f>
        <v>256.43998800000003</v>
      </c>
      <c r="AC283" s="128">
        <f>'[3]Canada Oil Exports'!NN$290</f>
        <v>261.07602700000001</v>
      </c>
      <c r="AD283" s="128">
        <f>'[3]Canada Oil Exports'!NZ$290</f>
        <v>191.29300000000001</v>
      </c>
      <c r="AE283" s="128">
        <f>'[3]Canada Oil Exports'!OL$290</f>
        <v>190.93100000000001</v>
      </c>
      <c r="AF283" s="128">
        <f>'[3]Canada Oil Exports'!OX$290</f>
        <v>229.058628</v>
      </c>
      <c r="AG283" s="124">
        <f t="shared" si="219"/>
        <v>305.81128536731785</v>
      </c>
      <c r="AH283" s="124">
        <f t="shared" si="220"/>
        <v>258.51592170918286</v>
      </c>
      <c r="AI283" s="124">
        <f t="shared" si="221"/>
        <v>126.7660829023089</v>
      </c>
      <c r="AJ283" s="124">
        <f t="shared" si="221"/>
        <v>61.679644038008895</v>
      </c>
      <c r="AK283" s="124">
        <f t="shared" si="221"/>
        <v>61.390770913513762</v>
      </c>
      <c r="AL283" s="124">
        <f t="shared" si="221"/>
        <v>60.119250633564583</v>
      </c>
      <c r="AM283" s="124">
        <f t="shared" si="221"/>
        <v>101.63422196323901</v>
      </c>
      <c r="AN283" s="124">
        <f t="shared" si="221"/>
        <v>135.29510878268076</v>
      </c>
      <c r="AO283" s="124">
        <f t="shared" si="221"/>
        <v>143.89134030120036</v>
      </c>
      <c r="AP283" s="124">
        <f t="shared" si="221"/>
        <v>148.88820847341921</v>
      </c>
      <c r="AQ283" s="124">
        <f t="shared" si="221"/>
        <v>169.59012190689128</v>
      </c>
      <c r="AR283" s="124">
        <f t="shared" si="221"/>
        <v>176.23358943554001</v>
      </c>
      <c r="AS283" s="124">
        <f t="shared" si="221"/>
        <v>185.91587797010547</v>
      </c>
      <c r="AT283" s="124">
        <f t="shared" si="221"/>
        <v>203.40118119018649</v>
      </c>
      <c r="AU283" s="124">
        <f t="shared" si="221"/>
        <v>221.19440776365991</v>
      </c>
      <c r="AV283" s="124">
        <f t="shared" si="221"/>
        <v>221.10227574229705</v>
      </c>
      <c r="AW283" s="124">
        <f t="shared" si="221"/>
        <v>222.77004628387022</v>
      </c>
      <c r="AX283" s="124">
        <f t="shared" si="221"/>
        <v>224.54471814476472</v>
      </c>
      <c r="AY283" s="124">
        <f t="shared" si="222"/>
        <v>225.76835047813495</v>
      </c>
      <c r="AZ283" s="124">
        <f t="shared" si="222"/>
        <v>226.34464639202284</v>
      </c>
      <c r="BA283" s="124">
        <f t="shared" si="222"/>
        <v>226.37530616839015</v>
      </c>
      <c r="BB283" s="124">
        <f t="shared" si="222"/>
        <v>225.9618167386362</v>
      </c>
      <c r="BC283" s="124">
        <f t="shared" si="222"/>
        <v>225.7720707130965</v>
      </c>
      <c r="BD283" s="124">
        <f t="shared" si="222"/>
        <v>226.38026141660166</v>
      </c>
      <c r="BE283" s="124">
        <f t="shared" si="222"/>
        <v>228.09578499838298</v>
      </c>
      <c r="BF283" s="124">
        <f t="shared" si="222"/>
        <v>230.99179643321639</v>
      </c>
      <c r="BG283" s="124">
        <f t="shared" si="222"/>
        <v>234.87611205214009</v>
      </c>
      <c r="BH283" s="124"/>
      <c r="BJ283" s="128" t="s">
        <v>137</v>
      </c>
      <c r="BK283" s="128">
        <f t="shared" si="224"/>
        <v>230.05124700000002</v>
      </c>
      <c r="BL283" s="128">
        <f>AF282-BK283</f>
        <v>82.083921000000004</v>
      </c>
      <c r="BM283" s="128"/>
    </row>
    <row r="284" spans="1:65">
      <c r="A284" s="112" t="s">
        <v>113</v>
      </c>
      <c r="B284" s="128">
        <f>'[3]Canada Oil Exports'!BC$290</f>
        <v>0</v>
      </c>
      <c r="C284" s="128">
        <f>'[3]Canada Oil Exports'!BO$290</f>
        <v>41.215000000000003</v>
      </c>
      <c r="D284" s="128">
        <f>'[3]Canada Oil Exports'!CA$290</f>
        <v>73.531999999999996</v>
      </c>
      <c r="E284" s="128">
        <f>'[3]Canada Oil Exports'!CM$290</f>
        <v>76.519000000000005</v>
      </c>
      <c r="F284" s="128">
        <f>'[3]Canada Oil Exports'!CY$290</f>
        <v>93.861000000000004</v>
      </c>
      <c r="G284" s="128">
        <f>'[3]Canada Oil Exports'!DK$290</f>
        <v>56.137</v>
      </c>
      <c r="H284" s="128">
        <f>'[3]Canada Oil Exports'!DW$290</f>
        <v>71.289000000000001</v>
      </c>
      <c r="I284" s="128">
        <f>'[3]Canada Oil Exports'!EI$290</f>
        <v>61.95</v>
      </c>
      <c r="J284" s="128">
        <f>'[3]Canada Oil Exports'!EU$290</f>
        <v>37.964851000000003</v>
      </c>
      <c r="K284" s="128">
        <f>'[3]Canada Oil Exports'!FG$290</f>
        <v>42.053694999999998</v>
      </c>
      <c r="L284" s="128">
        <f>'[3]Canada Oil Exports'!FS$290</f>
        <v>85.401966000000002</v>
      </c>
      <c r="M284" s="128">
        <f>'[3]Canada Oil Exports'!GE$290</f>
        <v>60.244795000000003</v>
      </c>
      <c r="N284" s="128">
        <f>'[3]Canada Oil Exports'!GQ$290</f>
        <v>117.70170899999999</v>
      </c>
      <c r="O284" s="128">
        <f>'[3]Canada Oil Exports'!HC$290</f>
        <v>121.93012</v>
      </c>
      <c r="P284" s="128">
        <f>'[3]Canada Oil Exports'!HO$290</f>
        <v>120.591469</v>
      </c>
      <c r="Q284" s="128">
        <f>'[3]Canada Oil Exports'!IA$290</f>
        <v>135.001912</v>
      </c>
      <c r="R284" s="128">
        <f>'[3]Canada Oil Exports'!IM$290</f>
        <v>215.19881899999999</v>
      </c>
      <c r="S284" s="128">
        <f>'[3]Canada Oil Exports'!IY$290</f>
        <v>196.84646499999999</v>
      </c>
      <c r="T284" s="128">
        <f>'[3]Canada Oil Exports'!JK$290</f>
        <v>237.14173700000001</v>
      </c>
      <c r="U284" s="128">
        <f>'[3]Canada Oil Exports'!JW$290</f>
        <v>182.41306299999999</v>
      </c>
      <c r="V284" s="128">
        <f>'[3]Canada Oil Exports'!KI$290</f>
        <v>196.016873</v>
      </c>
      <c r="W284" s="128">
        <f>'[3]Canada Oil Exports'!KU$290</f>
        <v>242.958979</v>
      </c>
      <c r="X284" s="128">
        <f>'[3]Canada Oil Exports'!LG$290</f>
        <v>253.04214999999999</v>
      </c>
      <c r="Y284" s="128">
        <f>'[3]Canada Oil Exports'!LS$290</f>
        <v>246.12899999999999</v>
      </c>
      <c r="Z284" s="128">
        <f>'[3]Canada Oil Exports'!ME$290</f>
        <v>266.69294400000001</v>
      </c>
      <c r="AA284" s="128">
        <f>'[3]Canada Oil Exports'!MQ$290</f>
        <v>245.312791</v>
      </c>
      <c r="AB284" s="128">
        <f>'[3]Canada Oil Exports'!NC$290</f>
        <v>276.72514699999999</v>
      </c>
      <c r="AC284" s="128">
        <f>'[3]Canada Oil Exports'!NO$290</f>
        <v>293.36249700000002</v>
      </c>
      <c r="AD284" s="128">
        <f>'[3]Canada Oil Exports'!OA$290</f>
        <v>207.03800000000001</v>
      </c>
      <c r="AE284" s="128">
        <f>'[3]Canada Oil Exports'!OM$290</f>
        <v>260.29199999999997</v>
      </c>
      <c r="AF284" s="128">
        <f>'[3]Canada Oil Exports'!OY$290</f>
        <v>316.56367399999999</v>
      </c>
      <c r="AG284" s="124">
        <f t="shared" ref="AG284:AO284" si="226">AG285-SUM(AG273:AG283)</f>
        <v>273.48562232460245</v>
      </c>
      <c r="AH284" s="124">
        <f t="shared" si="226"/>
        <v>220.25443939306297</v>
      </c>
      <c r="AI284" s="124">
        <f t="shared" si="226"/>
        <v>114.30716288380745</v>
      </c>
      <c r="AJ284" s="124">
        <f t="shared" si="226"/>
        <v>60.874476446759672</v>
      </c>
      <c r="AK284" s="124">
        <f t="shared" si="226"/>
        <v>61.339004909855134</v>
      </c>
      <c r="AL284" s="124">
        <f t="shared" si="226"/>
        <v>65.077478813997686</v>
      </c>
      <c r="AM284" s="124">
        <f t="shared" si="226"/>
        <v>117.74235439479253</v>
      </c>
      <c r="AN284" s="124">
        <f t="shared" si="226"/>
        <v>150.13920848190514</v>
      </c>
      <c r="AO284" s="124">
        <f t="shared" si="226"/>
        <v>144.15059045382941</v>
      </c>
      <c r="AP284" s="124">
        <f t="shared" ref="AP284:AW284" si="227">AP285-SUM(AP273:AP283)</f>
        <v>139.70793087986522</v>
      </c>
      <c r="AQ284" s="124">
        <f t="shared" si="227"/>
        <v>158.87171603089973</v>
      </c>
      <c r="AR284" s="124">
        <f t="shared" si="227"/>
        <v>167.85097180479806</v>
      </c>
      <c r="AS284" s="124">
        <f t="shared" si="227"/>
        <v>181.6969422749894</v>
      </c>
      <c r="AT284" s="124">
        <f t="shared" si="227"/>
        <v>204.12121096157443</v>
      </c>
      <c r="AU284" s="124">
        <f t="shared" si="227"/>
        <v>227.14371779788189</v>
      </c>
      <c r="AV284" s="124">
        <f t="shared" si="227"/>
        <v>227.59707319269955</v>
      </c>
      <c r="AW284" s="124">
        <f t="shared" si="227"/>
        <v>226.70962166949266</v>
      </c>
      <c r="AX284" s="124">
        <f t="shared" ref="AX284:BG284" si="228">AX285-SUM(AX273:AX283)</f>
        <v>225.57482230282722</v>
      </c>
      <c r="AY284" s="124">
        <f t="shared" si="228"/>
        <v>224.8512958790493</v>
      </c>
      <c r="AZ284" s="124">
        <f t="shared" si="228"/>
        <v>225.0762706491123</v>
      </c>
      <c r="BA284" s="124">
        <f t="shared" si="228"/>
        <v>226.64834306500097</v>
      </c>
      <c r="BB284" s="124">
        <f t="shared" si="228"/>
        <v>229.75057518701851</v>
      </c>
      <c r="BC284" s="124">
        <f t="shared" si="228"/>
        <v>234.15244021173385</v>
      </c>
      <c r="BD284" s="124">
        <f t="shared" si="228"/>
        <v>239.33135305321639</v>
      </c>
      <c r="BE284" s="124">
        <f t="shared" si="228"/>
        <v>244.49784874373063</v>
      </c>
      <c r="BF284" s="124">
        <f t="shared" si="228"/>
        <v>248.87061047611996</v>
      </c>
      <c r="BG284" s="124">
        <f t="shared" si="228"/>
        <v>251.89321973561664</v>
      </c>
      <c r="BH284" s="124"/>
      <c r="BJ284" s="128" t="s">
        <v>138</v>
      </c>
      <c r="BK284" s="128">
        <f t="shared" si="224"/>
        <v>256.546087</v>
      </c>
      <c r="BL284" s="128">
        <f t="shared" si="225"/>
        <v>60.017586999999992</v>
      </c>
      <c r="BM284" s="128"/>
    </row>
    <row r="285" spans="1:65" ht="12" thickBot="1">
      <c r="A285" s="112" t="s">
        <v>114</v>
      </c>
      <c r="B285" s="128">
        <f>SUM(B273:B284)</f>
        <v>0</v>
      </c>
      <c r="C285" s="128">
        <f>SUM(C273:C284)</f>
        <v>287.65300000000002</v>
      </c>
      <c r="D285" s="128">
        <f t="shared" ref="D285:AF285" si="229">SUM(D273:D284)</f>
        <v>633.65899999999999</v>
      </c>
      <c r="E285" s="128">
        <f t="shared" si="229"/>
        <v>798.72899999999993</v>
      </c>
      <c r="F285" s="128">
        <f t="shared" si="229"/>
        <v>997.42300000000012</v>
      </c>
      <c r="G285" s="128">
        <f t="shared" si="229"/>
        <v>889.07099999999991</v>
      </c>
      <c r="H285" s="128">
        <f t="shared" si="229"/>
        <v>861.13599999999997</v>
      </c>
      <c r="I285" s="128">
        <f t="shared" si="229"/>
        <v>842.52200000000005</v>
      </c>
      <c r="J285" s="128">
        <f t="shared" si="229"/>
        <v>582.07378599999993</v>
      </c>
      <c r="K285" s="128">
        <f t="shared" si="229"/>
        <v>528.58196499999997</v>
      </c>
      <c r="L285" s="128">
        <f t="shared" si="229"/>
        <v>982.58819100000005</v>
      </c>
      <c r="M285" s="128">
        <f t="shared" si="229"/>
        <v>971.1179259999999</v>
      </c>
      <c r="N285" s="128">
        <f t="shared" si="229"/>
        <v>1093.053394</v>
      </c>
      <c r="O285" s="128">
        <f t="shared" si="229"/>
        <v>1254.8637410000001</v>
      </c>
      <c r="P285" s="128">
        <f t="shared" si="229"/>
        <v>1274.9331359999999</v>
      </c>
      <c r="Q285" s="128">
        <f t="shared" si="229"/>
        <v>1527.5563529999999</v>
      </c>
      <c r="R285" s="128">
        <f t="shared" si="229"/>
        <v>1804.9482939999998</v>
      </c>
      <c r="S285" s="128">
        <f t="shared" si="229"/>
        <v>2420.2453</v>
      </c>
      <c r="T285" s="128">
        <f t="shared" si="229"/>
        <v>2676.5215680000001</v>
      </c>
      <c r="U285" s="128">
        <f t="shared" si="229"/>
        <v>2515.8095739999999</v>
      </c>
      <c r="V285" s="128">
        <f t="shared" si="229"/>
        <v>2348.4109050000002</v>
      </c>
      <c r="W285" s="128">
        <f t="shared" si="229"/>
        <v>2409.358733</v>
      </c>
      <c r="X285" s="128">
        <f t="shared" si="229"/>
        <v>2767.476482</v>
      </c>
      <c r="Y285" s="128">
        <f t="shared" si="229"/>
        <v>3105.3654540000002</v>
      </c>
      <c r="Z285" s="128">
        <f t="shared" si="229"/>
        <v>3170.2197150000002</v>
      </c>
      <c r="AA285" s="128">
        <f t="shared" si="229"/>
        <v>3151.2944619999994</v>
      </c>
      <c r="AB285" s="128">
        <f t="shared" si="229"/>
        <v>3429.466547</v>
      </c>
      <c r="AC285" s="128">
        <f t="shared" si="229"/>
        <v>3447.5626150000003</v>
      </c>
      <c r="AD285" s="128">
        <f t="shared" si="229"/>
        <v>2559.7738530000001</v>
      </c>
      <c r="AE285" s="128">
        <f t="shared" si="229"/>
        <v>2931.6129999999998</v>
      </c>
      <c r="AF285" s="128">
        <f t="shared" si="229"/>
        <v>3344.1324699999996</v>
      </c>
      <c r="AG285" s="124">
        <f t="shared" ref="AG285:BG285" si="230">AG43</f>
        <v>3700</v>
      </c>
      <c r="AH285" s="124">
        <f t="shared" si="230"/>
        <v>3000</v>
      </c>
      <c r="AI285" s="124">
        <f t="shared" si="230"/>
        <v>1500</v>
      </c>
      <c r="AJ285" s="124">
        <f t="shared" si="230"/>
        <v>750</v>
      </c>
      <c r="AK285" s="124">
        <f t="shared" si="230"/>
        <v>750</v>
      </c>
      <c r="AL285" s="124">
        <f t="shared" si="230"/>
        <v>750</v>
      </c>
      <c r="AM285" s="124">
        <f t="shared" si="230"/>
        <v>1350</v>
      </c>
      <c r="AN285" s="124">
        <f t="shared" si="230"/>
        <v>1750</v>
      </c>
      <c r="AO285" s="124">
        <f t="shared" si="230"/>
        <v>1750</v>
      </c>
      <c r="AP285" s="124">
        <f t="shared" si="230"/>
        <v>1750</v>
      </c>
      <c r="AQ285" s="124">
        <f t="shared" si="230"/>
        <v>2000</v>
      </c>
      <c r="AR285" s="124">
        <f t="shared" si="230"/>
        <v>2100</v>
      </c>
      <c r="AS285" s="124">
        <f t="shared" si="230"/>
        <v>2250</v>
      </c>
      <c r="AT285" s="124">
        <f t="shared" si="230"/>
        <v>2500</v>
      </c>
      <c r="AU285" s="124">
        <f t="shared" si="230"/>
        <v>2750</v>
      </c>
      <c r="AV285" s="124">
        <f t="shared" si="230"/>
        <v>2750</v>
      </c>
      <c r="AW285" s="124">
        <f t="shared" si="230"/>
        <v>2750</v>
      </c>
      <c r="AX285" s="124">
        <f t="shared" si="230"/>
        <v>2750</v>
      </c>
      <c r="AY285" s="124">
        <f t="shared" si="230"/>
        <v>2750</v>
      </c>
      <c r="AZ285" s="124">
        <f t="shared" si="230"/>
        <v>2750</v>
      </c>
      <c r="BA285" s="124">
        <f t="shared" si="230"/>
        <v>2750</v>
      </c>
      <c r="BB285" s="124">
        <f t="shared" si="230"/>
        <v>2750</v>
      </c>
      <c r="BC285" s="124">
        <f t="shared" si="230"/>
        <v>2750</v>
      </c>
      <c r="BD285" s="124">
        <f t="shared" si="230"/>
        <v>2750</v>
      </c>
      <c r="BE285" s="124">
        <f t="shared" si="230"/>
        <v>2750</v>
      </c>
      <c r="BF285" s="124">
        <f t="shared" si="230"/>
        <v>2750</v>
      </c>
      <c r="BG285" s="124">
        <f t="shared" si="230"/>
        <v>2750</v>
      </c>
      <c r="BH285" s="124"/>
      <c r="BI285" s="124"/>
      <c r="BJ285" s="124"/>
      <c r="BK285" s="124"/>
      <c r="BL285" s="128"/>
      <c r="BM285" s="128"/>
    </row>
    <row r="286" spans="1:65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5">
        <f t="shared" ref="X286:AD286" si="231">SUM(X282:X284)</f>
        <v>708.83084899999994</v>
      </c>
      <c r="Y286" s="175">
        <f t="shared" si="231"/>
        <v>773.32655699999998</v>
      </c>
      <c r="Z286" s="175">
        <f t="shared" si="231"/>
        <v>830.73723099999995</v>
      </c>
      <c r="AA286" s="175">
        <f t="shared" si="231"/>
        <v>759.98520000000008</v>
      </c>
      <c r="AB286" s="175">
        <f t="shared" si="231"/>
        <v>873.73049300000002</v>
      </c>
      <c r="AC286" s="175">
        <f t="shared" si="231"/>
        <v>840.86929499999997</v>
      </c>
      <c r="AD286" s="175">
        <f t="shared" si="231"/>
        <v>634.39400000000001</v>
      </c>
      <c r="AE286" s="175">
        <f>SUM(AE282:AE284)</f>
        <v>709.87400000000002</v>
      </c>
      <c r="AF286" s="175">
        <f>SUM(AF282:AF284)</f>
        <v>857.75747000000001</v>
      </c>
      <c r="AG286" s="174"/>
      <c r="AH286" s="174"/>
      <c r="AI286" s="174"/>
      <c r="AJ286" s="174"/>
      <c r="AK286" s="174"/>
      <c r="AL286" s="174"/>
      <c r="AM286" s="174"/>
      <c r="AN286" s="174"/>
      <c r="AO286" s="174"/>
      <c r="AP286" s="174"/>
      <c r="AQ286" s="174"/>
      <c r="AR286" s="174"/>
      <c r="AS286" s="174"/>
      <c r="AT286" s="174"/>
      <c r="AU286" s="174"/>
      <c r="AV286" s="174"/>
      <c r="AW286" s="174"/>
      <c r="AX286" s="174"/>
      <c r="AY286" s="174"/>
      <c r="AZ286" s="174"/>
      <c r="BA286" s="174"/>
      <c r="BB286" s="174"/>
      <c r="BC286" s="174"/>
      <c r="BD286" s="174"/>
      <c r="BE286" s="174"/>
      <c r="BF286" s="174"/>
      <c r="BG286" s="174"/>
    </row>
    <row r="287" spans="1:65" ht="12" thickBot="1">
      <c r="A287" s="112" t="s">
        <v>165</v>
      </c>
      <c r="X287" s="180">
        <f t="shared" ref="X287:AD287" si="232">X286/X285</f>
        <v>0.25612895127034357</v>
      </c>
      <c r="Y287" s="180">
        <f t="shared" si="232"/>
        <v>0.24902916209230166</v>
      </c>
      <c r="Z287" s="180">
        <f t="shared" si="232"/>
        <v>0.26204405551745802</v>
      </c>
      <c r="AA287" s="180">
        <f t="shared" si="232"/>
        <v>0.24116603800892289</v>
      </c>
      <c r="AB287" s="180">
        <f t="shared" si="232"/>
        <v>0.2547715456691988</v>
      </c>
      <c r="AC287" s="180">
        <f t="shared" si="232"/>
        <v>0.24390254475479625</v>
      </c>
      <c r="AD287" s="180">
        <f t="shared" si="232"/>
        <v>0.2478320494040924</v>
      </c>
      <c r="AE287" s="180">
        <f>AE286/AE285</f>
        <v>0.24214451225315212</v>
      </c>
      <c r="AF287" s="180">
        <f>AF286/AF285</f>
        <v>0.25649625955158412</v>
      </c>
    </row>
    <row r="288" spans="1:65" ht="12" thickBot="1">
      <c r="A288" s="168"/>
      <c r="B288" s="168" t="str">
        <f>B$2</f>
        <v xml:space="preserve">93/94 </v>
      </c>
      <c r="C288" s="168" t="str">
        <f t="shared" ref="C288:BG288" si="233">C$2</f>
        <v xml:space="preserve">94/95 </v>
      </c>
      <c r="D288" s="168" t="str">
        <f t="shared" si="233"/>
        <v xml:space="preserve">95/96 </v>
      </c>
      <c r="E288" s="168" t="str">
        <f t="shared" si="233"/>
        <v xml:space="preserve">96/97 </v>
      </c>
      <c r="F288" s="168" t="str">
        <f t="shared" si="233"/>
        <v xml:space="preserve">97/98 </v>
      </c>
      <c r="G288" s="168" t="str">
        <f t="shared" si="233"/>
        <v xml:space="preserve">98/99 </v>
      </c>
      <c r="H288" s="168" t="str">
        <f t="shared" si="233"/>
        <v xml:space="preserve">99/00 </v>
      </c>
      <c r="I288" s="168" t="str">
        <f t="shared" si="233"/>
        <v xml:space="preserve">00/01 </v>
      </c>
      <c r="J288" s="168" t="str">
        <f t="shared" si="233"/>
        <v xml:space="preserve">01/02 </v>
      </c>
      <c r="K288" s="168" t="str">
        <f t="shared" si="233"/>
        <v xml:space="preserve">02/03 </v>
      </c>
      <c r="L288" s="168" t="str">
        <f t="shared" si="233"/>
        <v xml:space="preserve">03/04 </v>
      </c>
      <c r="M288" s="168" t="str">
        <f t="shared" si="233"/>
        <v xml:space="preserve">04/05 </v>
      </c>
      <c r="N288" s="168" t="str">
        <f t="shared" si="233"/>
        <v xml:space="preserve">05/06 </v>
      </c>
      <c r="O288" s="168" t="str">
        <f t="shared" si="233"/>
        <v xml:space="preserve">06/07 </v>
      </c>
      <c r="P288" s="168" t="str">
        <f t="shared" si="233"/>
        <v xml:space="preserve">07/08 </v>
      </c>
      <c r="Q288" s="168" t="str">
        <f t="shared" si="233"/>
        <v xml:space="preserve">08/09 </v>
      </c>
      <c r="R288" s="168" t="str">
        <f t="shared" si="233"/>
        <v xml:space="preserve">09/10 </v>
      </c>
      <c r="S288" s="168" t="str">
        <f t="shared" si="233"/>
        <v xml:space="preserve">10/11 </v>
      </c>
      <c r="T288" s="168" t="str">
        <f t="shared" si="233"/>
        <v xml:space="preserve">11/12 </v>
      </c>
      <c r="U288" s="168" t="str">
        <f t="shared" si="233"/>
        <v xml:space="preserve">12/13 </v>
      </c>
      <c r="V288" s="168" t="str">
        <f t="shared" si="233"/>
        <v xml:space="preserve">13/14 </v>
      </c>
      <c r="W288" s="168" t="str">
        <f t="shared" si="233"/>
        <v xml:space="preserve">14/15 </v>
      </c>
      <c r="X288" s="168" t="str">
        <f t="shared" si="233"/>
        <v xml:space="preserve">15/16 </v>
      </c>
      <c r="Y288" s="168" t="str">
        <f t="shared" si="233"/>
        <v xml:space="preserve">16/17 </v>
      </c>
      <c r="Z288" s="168" t="str">
        <f t="shared" si="233"/>
        <v xml:space="preserve">17/18 </v>
      </c>
      <c r="AA288" s="168" t="str">
        <f t="shared" si="233"/>
        <v xml:space="preserve">18/19 </v>
      </c>
      <c r="AB288" s="168" t="str">
        <f t="shared" si="233"/>
        <v>19/20</v>
      </c>
      <c r="AC288" s="168" t="str">
        <f t="shared" si="233"/>
        <v>20/21</v>
      </c>
      <c r="AD288" s="168" t="str">
        <f t="shared" si="233"/>
        <v xml:space="preserve">21/22 </v>
      </c>
      <c r="AE288" s="168" t="str">
        <f t="shared" si="233"/>
        <v xml:space="preserve">22/23 </v>
      </c>
      <c r="AF288" s="168" t="str">
        <f t="shared" si="233"/>
        <v xml:space="preserve">23/24 </v>
      </c>
      <c r="AG288" s="168" t="str">
        <f t="shared" si="233"/>
        <v xml:space="preserve">24/25 </v>
      </c>
      <c r="AH288" s="168" t="str">
        <f t="shared" si="233"/>
        <v>25/26</v>
      </c>
      <c r="AI288" s="168" t="str">
        <f t="shared" si="233"/>
        <v>26/27</v>
      </c>
      <c r="AJ288" s="168" t="str">
        <f t="shared" si="233"/>
        <v>27/28</v>
      </c>
      <c r="AK288" s="168" t="str">
        <f t="shared" si="233"/>
        <v>28/29</v>
      </c>
      <c r="AL288" s="168" t="str">
        <f t="shared" si="233"/>
        <v>29/30</v>
      </c>
      <c r="AM288" s="168" t="str">
        <f t="shared" si="233"/>
        <v>30/31</v>
      </c>
      <c r="AN288" s="168" t="str">
        <f t="shared" si="233"/>
        <v>31/32</v>
      </c>
      <c r="AO288" s="168" t="str">
        <f t="shared" si="233"/>
        <v>32/33</v>
      </c>
      <c r="AP288" s="168" t="str">
        <f t="shared" si="233"/>
        <v>33/34</v>
      </c>
      <c r="AQ288" s="168" t="str">
        <f t="shared" si="233"/>
        <v>34/35</v>
      </c>
      <c r="AR288" s="168" t="str">
        <f t="shared" si="233"/>
        <v>35/36</v>
      </c>
      <c r="AS288" s="168" t="str">
        <f t="shared" si="233"/>
        <v>36/37</v>
      </c>
      <c r="AT288" s="168" t="str">
        <f t="shared" si="233"/>
        <v>37/38</v>
      </c>
      <c r="AU288" s="168" t="str">
        <f t="shared" si="233"/>
        <v>38/39</v>
      </c>
      <c r="AV288" s="168" t="str">
        <f t="shared" si="233"/>
        <v>39/40</v>
      </c>
      <c r="AW288" s="168" t="str">
        <f t="shared" si="233"/>
        <v>40/41</v>
      </c>
      <c r="AX288" s="168" t="str">
        <f t="shared" si="233"/>
        <v>41/42</v>
      </c>
      <c r="AY288" s="168" t="str">
        <f t="shared" si="233"/>
        <v>42/43</v>
      </c>
      <c r="AZ288" s="168" t="str">
        <f t="shared" si="233"/>
        <v>43/44</v>
      </c>
      <c r="BA288" s="168" t="str">
        <f t="shared" si="233"/>
        <v>44/45</v>
      </c>
      <c r="BB288" s="168" t="str">
        <f t="shared" si="233"/>
        <v>45/46</v>
      </c>
      <c r="BC288" s="168" t="str">
        <f t="shared" si="233"/>
        <v>46/47</v>
      </c>
      <c r="BD288" s="168" t="str">
        <f t="shared" si="233"/>
        <v>47/48</v>
      </c>
      <c r="BE288" s="168" t="str">
        <f t="shared" si="233"/>
        <v>48/49</v>
      </c>
      <c r="BF288" s="168" t="str">
        <f t="shared" si="233"/>
        <v>49/50</v>
      </c>
      <c r="BG288" s="168" t="str">
        <f t="shared" si="233"/>
        <v>50/51</v>
      </c>
      <c r="BH288" s="169"/>
      <c r="BI288" s="169"/>
      <c r="BJ288" s="169"/>
      <c r="BK288" s="169"/>
      <c r="BL288" s="169"/>
      <c r="BM288" s="169"/>
    </row>
    <row r="289" spans="1:65">
      <c r="A289" s="112" t="s">
        <v>102</v>
      </c>
      <c r="B289" s="128">
        <f>B32+B209+B257-B273-B417</f>
        <v>68.109076923076927</v>
      </c>
      <c r="C289" s="128">
        <f t="shared" ref="C289:BG289" si="234">B428+C209+C257-C273-C417</f>
        <v>59.346998222985086</v>
      </c>
      <c r="D289" s="128">
        <f t="shared" si="234"/>
        <v>28.591846153846163</v>
      </c>
      <c r="E289" s="128">
        <f t="shared" si="234"/>
        <v>45.048461538461531</v>
      </c>
      <c r="F289" s="128">
        <f t="shared" si="234"/>
        <v>16.301846153846149</v>
      </c>
      <c r="G289" s="128">
        <f t="shared" si="234"/>
        <v>26.631615384615397</v>
      </c>
      <c r="H289" s="128">
        <f t="shared" si="234"/>
        <v>20.865999999999985</v>
      </c>
      <c r="I289" s="128">
        <f t="shared" si="234"/>
        <v>2.2888461538461655</v>
      </c>
      <c r="J289" s="128">
        <f t="shared" si="234"/>
        <v>42.834923076923104</v>
      </c>
      <c r="K289" s="128">
        <f t="shared" si="234"/>
        <v>37.616173000000003</v>
      </c>
      <c r="L289" s="128">
        <f t="shared" si="234"/>
        <v>25.861326769230772</v>
      </c>
      <c r="M289" s="128">
        <f t="shared" si="234"/>
        <v>-23.598110076923078</v>
      </c>
      <c r="N289" s="128">
        <f t="shared" si="234"/>
        <v>26.605500615384614</v>
      </c>
      <c r="O289" s="128">
        <f t="shared" si="234"/>
        <v>28.850906384615392</v>
      </c>
      <c r="P289" s="128">
        <f t="shared" si="234"/>
        <v>66.59258615384617</v>
      </c>
      <c r="Q289" s="128">
        <f t="shared" si="234"/>
        <v>6.5332366923077103</v>
      </c>
      <c r="R289" s="128">
        <f t="shared" si="234"/>
        <v>38.956346923076921</v>
      </c>
      <c r="S289" s="128">
        <f t="shared" si="234"/>
        <v>25.506077153846149</v>
      </c>
      <c r="T289" s="128">
        <f t="shared" si="234"/>
        <v>0.5501583846153153</v>
      </c>
      <c r="U289" s="128">
        <f t="shared" si="234"/>
        <v>30.906375692307698</v>
      </c>
      <c r="V289" s="128">
        <f t="shared" si="234"/>
        <v>29.792800461538462</v>
      </c>
      <c r="W289" s="128">
        <f t="shared" si="234"/>
        <v>43.74076715384615</v>
      </c>
      <c r="X289" s="128">
        <f t="shared" si="234"/>
        <v>92.048362000000026</v>
      </c>
      <c r="Y289" s="128">
        <f t="shared" si="234"/>
        <v>80.261293230769198</v>
      </c>
      <c r="Z289" s="128">
        <f t="shared" si="234"/>
        <v>77.896230769230797</v>
      </c>
      <c r="AA289" s="128">
        <f t="shared" si="234"/>
        <v>78.251217384615359</v>
      </c>
      <c r="AB289" s="128">
        <f t="shared" si="234"/>
        <v>83.065103461538484</v>
      </c>
      <c r="AC289" s="128">
        <f t="shared" si="234"/>
        <v>56.702697461538435</v>
      </c>
      <c r="AD289" s="128">
        <f t="shared" si="234"/>
        <v>95.23804153846153</v>
      </c>
      <c r="AE289" s="128">
        <f t="shared" si="234"/>
        <v>52.925307692307769</v>
      </c>
      <c r="AF289" s="128">
        <f t="shared" si="234"/>
        <v>84.742769230769255</v>
      </c>
      <c r="AG289" s="124">
        <f t="shared" si="234"/>
        <v>66.987828598959226</v>
      </c>
      <c r="AH289" s="124">
        <f t="shared" si="234"/>
        <v>226.7622111669595</v>
      </c>
      <c r="AI289" s="124">
        <f t="shared" si="234"/>
        <v>365.58133496302128</v>
      </c>
      <c r="AJ289" s="124">
        <f t="shared" si="234"/>
        <v>448.84551398781002</v>
      </c>
      <c r="AK289" s="124">
        <f t="shared" si="234"/>
        <v>449.21421062322418</v>
      </c>
      <c r="AL289" s="124">
        <f t="shared" si="234"/>
        <v>463.72750740943627</v>
      </c>
      <c r="AM289" s="124">
        <f t="shared" si="234"/>
        <v>427.09662343238222</v>
      </c>
      <c r="AN289" s="124">
        <f t="shared" si="234"/>
        <v>393.60977286556624</v>
      </c>
      <c r="AO289" s="124">
        <f t="shared" si="234"/>
        <v>395.19211544865789</v>
      </c>
      <c r="AP289" s="124">
        <f t="shared" si="234"/>
        <v>404.72216483335797</v>
      </c>
      <c r="AQ289" s="124">
        <f t="shared" si="234"/>
        <v>404.73158668255314</v>
      </c>
      <c r="AR289" s="124">
        <f t="shared" si="234"/>
        <v>416.87159903107647</v>
      </c>
      <c r="AS289" s="124">
        <f t="shared" si="234"/>
        <v>427.50499452196891</v>
      </c>
      <c r="AT289" s="124">
        <f t="shared" si="234"/>
        <v>428.13025013976039</v>
      </c>
      <c r="AU289" s="124">
        <f t="shared" si="234"/>
        <v>440.39414162354842</v>
      </c>
      <c r="AV289" s="124">
        <f t="shared" si="234"/>
        <v>451.1439749875434</v>
      </c>
      <c r="AW289" s="124">
        <f t="shared" si="234"/>
        <v>462.99732359529321</v>
      </c>
      <c r="AX289" s="124">
        <f t="shared" si="234"/>
        <v>474.86022149939197</v>
      </c>
      <c r="AY289" s="124">
        <f t="shared" si="234"/>
        <v>489.0417023362271</v>
      </c>
      <c r="AZ289" s="124">
        <f t="shared" si="234"/>
        <v>522.07608375781331</v>
      </c>
      <c r="BA289" s="124">
        <f t="shared" si="234"/>
        <v>525.92225257910843</v>
      </c>
      <c r="BB289" s="124">
        <f t="shared" si="234"/>
        <v>549.55449646681893</v>
      </c>
      <c r="BC289" s="124">
        <f t="shared" si="234"/>
        <v>551.07865607169128</v>
      </c>
      <c r="BD289" s="124">
        <f t="shared" si="234"/>
        <v>571.97387948018536</v>
      </c>
      <c r="BE289" s="124">
        <f t="shared" si="234"/>
        <v>594.33474046327092</v>
      </c>
      <c r="BF289" s="124">
        <f t="shared" si="234"/>
        <v>596.71199686325201</v>
      </c>
      <c r="BG289" s="124">
        <f t="shared" si="234"/>
        <v>620.60723104367594</v>
      </c>
      <c r="BH289" s="128">
        <f>BG289</f>
        <v>620.60723104367594</v>
      </c>
      <c r="BI289" s="128"/>
      <c r="BJ289" s="128"/>
      <c r="BK289" s="128"/>
      <c r="BL289" s="128"/>
      <c r="BM289" s="128"/>
    </row>
    <row r="290" spans="1:65">
      <c r="A290" s="112" t="s">
        <v>103</v>
      </c>
      <c r="B290" s="128">
        <f t="shared" ref="B290:BG294" si="235">B417+B210+B258-B274-B418</f>
        <v>71.206076923076921</v>
      </c>
      <c r="C290" s="128">
        <f t="shared" si="235"/>
        <v>85.916163296705392</v>
      </c>
      <c r="D290" s="128">
        <f t="shared" si="235"/>
        <v>40.243846153846135</v>
      </c>
      <c r="E290" s="128">
        <f t="shared" si="235"/>
        <v>66.363461538461536</v>
      </c>
      <c r="F290" s="128">
        <f t="shared" si="235"/>
        <v>64.458846153846153</v>
      </c>
      <c r="G290" s="128">
        <f t="shared" si="235"/>
        <v>48.025615384615413</v>
      </c>
      <c r="H290" s="128">
        <f t="shared" si="235"/>
        <v>35.392999999999986</v>
      </c>
      <c r="I290" s="128">
        <f t="shared" si="235"/>
        <v>34.321846153846138</v>
      </c>
      <c r="J290" s="128">
        <f t="shared" si="235"/>
        <v>36.103923076923053</v>
      </c>
      <c r="K290" s="128">
        <f t="shared" si="235"/>
        <v>50.33275500000002</v>
      </c>
      <c r="L290" s="128">
        <f t="shared" si="235"/>
        <v>44.120604769230766</v>
      </c>
      <c r="M290" s="128">
        <f t="shared" si="235"/>
        <v>40.493909923076927</v>
      </c>
      <c r="N290" s="128">
        <f t="shared" si="235"/>
        <v>29.365520615384639</v>
      </c>
      <c r="O290" s="128">
        <f t="shared" si="235"/>
        <v>40.978446384615367</v>
      </c>
      <c r="P290" s="128">
        <f t="shared" si="235"/>
        <v>38.676760153846125</v>
      </c>
      <c r="Q290" s="128">
        <f t="shared" si="235"/>
        <v>78.320702692307719</v>
      </c>
      <c r="R290" s="128">
        <f t="shared" si="235"/>
        <v>39.091079923076919</v>
      </c>
      <c r="S290" s="128">
        <f t="shared" si="235"/>
        <v>65.07032115384618</v>
      </c>
      <c r="T290" s="128">
        <f t="shared" si="235"/>
        <v>80.005484384615386</v>
      </c>
      <c r="U290" s="128">
        <f t="shared" si="235"/>
        <v>35.628749692307693</v>
      </c>
      <c r="V290" s="128">
        <f t="shared" si="235"/>
        <v>111.34120746153847</v>
      </c>
      <c r="W290" s="128">
        <f t="shared" si="235"/>
        <v>120.65003915384617</v>
      </c>
      <c r="X290" s="128">
        <f t="shared" si="235"/>
        <v>72.031410999999935</v>
      </c>
      <c r="Y290" s="128">
        <f t="shared" si="235"/>
        <v>105.84840223076922</v>
      </c>
      <c r="Z290" s="128">
        <f t="shared" si="235"/>
        <v>122.8115207692308</v>
      </c>
      <c r="AA290" s="128">
        <f t="shared" si="235"/>
        <v>30.993707384615405</v>
      </c>
      <c r="AB290" s="128">
        <f t="shared" si="235"/>
        <v>77.196352461538467</v>
      </c>
      <c r="AC290" s="128">
        <f t="shared" si="235"/>
        <v>117.5704514615385</v>
      </c>
      <c r="AD290" s="128">
        <f t="shared" si="235"/>
        <v>118.85282753846155</v>
      </c>
      <c r="AE290" s="128">
        <f t="shared" si="235"/>
        <v>151.76430769230768</v>
      </c>
      <c r="AF290" s="128">
        <f t="shared" si="235"/>
        <v>108.25076923076919</v>
      </c>
      <c r="AG290" s="124">
        <f t="shared" si="235"/>
        <v>70.231255427493224</v>
      </c>
      <c r="AH290" s="124">
        <f t="shared" si="235"/>
        <v>177.57527957733168</v>
      </c>
      <c r="AI290" s="124">
        <f t="shared" si="235"/>
        <v>329.11181206589481</v>
      </c>
      <c r="AJ290" s="124">
        <f t="shared" si="235"/>
        <v>411.41546399382918</v>
      </c>
      <c r="AK290" s="124">
        <f t="shared" si="235"/>
        <v>419.21089023467346</v>
      </c>
      <c r="AL290" s="124">
        <f t="shared" si="235"/>
        <v>431.26988442174866</v>
      </c>
      <c r="AM290" s="124">
        <f t="shared" si="235"/>
        <v>397.16601794164421</v>
      </c>
      <c r="AN290" s="124">
        <f t="shared" si="235"/>
        <v>365.98490150952375</v>
      </c>
      <c r="AO290" s="124">
        <f t="shared" si="235"/>
        <v>361.06891044967864</v>
      </c>
      <c r="AP290" s="124">
        <f t="shared" si="235"/>
        <v>366.50619118176132</v>
      </c>
      <c r="AQ290" s="124">
        <f t="shared" si="235"/>
        <v>364.12146971318703</v>
      </c>
      <c r="AR290" s="124">
        <f t="shared" si="235"/>
        <v>374.20070179108353</v>
      </c>
      <c r="AS290" s="124">
        <f t="shared" si="235"/>
        <v>384.3157542430904</v>
      </c>
      <c r="AT290" s="124">
        <f t="shared" si="235"/>
        <v>384.46816742627601</v>
      </c>
      <c r="AU290" s="124">
        <f t="shared" si="235"/>
        <v>395.71573362635183</v>
      </c>
      <c r="AV290" s="124">
        <f t="shared" si="235"/>
        <v>406.33601142965671</v>
      </c>
      <c r="AW290" s="124">
        <f t="shared" si="235"/>
        <v>416.13541411036704</v>
      </c>
      <c r="AX290" s="124">
        <f t="shared" si="235"/>
        <v>423.69921251542763</v>
      </c>
      <c r="AY290" s="124">
        <f t="shared" si="235"/>
        <v>432.03976972979478</v>
      </c>
      <c r="AZ290" s="124">
        <f t="shared" si="235"/>
        <v>457.26453957282359</v>
      </c>
      <c r="BA290" s="124">
        <f t="shared" si="235"/>
        <v>454.97756756479589</v>
      </c>
      <c r="BB290" s="124">
        <f t="shared" si="235"/>
        <v>471.95659843168158</v>
      </c>
      <c r="BC290" s="124">
        <f t="shared" si="235"/>
        <v>470.00838740572954</v>
      </c>
      <c r="BD290" s="124">
        <f t="shared" si="235"/>
        <v>488.529960390388</v>
      </c>
      <c r="BE290" s="124">
        <f t="shared" si="235"/>
        <v>510.53035867703142</v>
      </c>
      <c r="BF290" s="124">
        <f t="shared" si="235"/>
        <v>515.23574299435336</v>
      </c>
      <c r="BG290" s="124">
        <f t="shared" si="235"/>
        <v>541.23953029339668</v>
      </c>
      <c r="BH290" s="128">
        <f t="shared" ref="BH290:BH299" si="236">BG290</f>
        <v>541.23953029339668</v>
      </c>
      <c r="BI290" s="128"/>
      <c r="BJ290" s="128"/>
      <c r="BK290" s="128"/>
      <c r="BL290" s="128"/>
      <c r="BM290" s="128"/>
    </row>
    <row r="291" spans="1:65">
      <c r="A291" s="112" t="s">
        <v>104</v>
      </c>
      <c r="B291" s="128">
        <f t="shared" si="235"/>
        <v>96.507542923076926</v>
      </c>
      <c r="C291" s="128">
        <f t="shared" si="235"/>
        <v>97.710179863572534</v>
      </c>
      <c r="D291" s="128">
        <f t="shared" si="235"/>
        <v>51.125846153846162</v>
      </c>
      <c r="E291" s="128">
        <f t="shared" si="235"/>
        <v>20.229461538461528</v>
      </c>
      <c r="F291" s="128">
        <f t="shared" si="235"/>
        <v>40.319846153846164</v>
      </c>
      <c r="G291" s="128">
        <f t="shared" si="235"/>
        <v>62.734615384615367</v>
      </c>
      <c r="H291" s="128">
        <f t="shared" si="235"/>
        <v>39.900000000000006</v>
      </c>
      <c r="I291" s="128">
        <f t="shared" si="235"/>
        <v>28.097846153846177</v>
      </c>
      <c r="J291" s="128">
        <f t="shared" si="235"/>
        <v>35.102923076923076</v>
      </c>
      <c r="K291" s="128">
        <f t="shared" si="235"/>
        <v>39.504795000000001</v>
      </c>
      <c r="L291" s="128">
        <f t="shared" si="235"/>
        <v>32.114916769230788</v>
      </c>
      <c r="M291" s="128">
        <f t="shared" si="235"/>
        <v>28.431017923076922</v>
      </c>
      <c r="N291" s="128">
        <f t="shared" si="235"/>
        <v>45.923333615384607</v>
      </c>
      <c r="O291" s="128">
        <f t="shared" si="235"/>
        <v>43.720690384615388</v>
      </c>
      <c r="P291" s="128">
        <f t="shared" si="235"/>
        <v>41.876510153846155</v>
      </c>
      <c r="Q291" s="128">
        <f t="shared" si="235"/>
        <v>43.709462692307696</v>
      </c>
      <c r="R291" s="128">
        <f t="shared" si="235"/>
        <v>0.1181069230769225</v>
      </c>
      <c r="S291" s="128">
        <f t="shared" si="235"/>
        <v>27.894865153846126</v>
      </c>
      <c r="T291" s="128">
        <f t="shared" si="235"/>
        <v>38.298905384615381</v>
      </c>
      <c r="U291" s="128">
        <f t="shared" si="235"/>
        <v>74.268936692307648</v>
      </c>
      <c r="V291" s="128">
        <f t="shared" si="235"/>
        <v>35.813145461538468</v>
      </c>
      <c r="W291" s="128">
        <f t="shared" si="235"/>
        <v>31.070587153846191</v>
      </c>
      <c r="X291" s="128">
        <f t="shared" si="235"/>
        <v>75.908237999999955</v>
      </c>
      <c r="Y291" s="128">
        <f t="shared" si="235"/>
        <v>77.674888230769241</v>
      </c>
      <c r="Z291" s="128">
        <f t="shared" si="235"/>
        <v>60.237126769230784</v>
      </c>
      <c r="AA291" s="128">
        <f t="shared" si="235"/>
        <v>83.678682384615428</v>
      </c>
      <c r="AB291" s="128">
        <f t="shared" si="235"/>
        <v>76.27993446153846</v>
      </c>
      <c r="AC291" s="128">
        <f t="shared" si="235"/>
        <v>125.07032846153848</v>
      </c>
      <c r="AD291" s="128">
        <f t="shared" si="235"/>
        <v>110.71449153846159</v>
      </c>
      <c r="AE291" s="128">
        <f t="shared" si="235"/>
        <v>94.521307692307687</v>
      </c>
      <c r="AF291" s="128">
        <f t="shared" si="235"/>
        <v>136.86376923076921</v>
      </c>
      <c r="AG291" s="124">
        <f t="shared" si="235"/>
        <v>163.56848137867087</v>
      </c>
      <c r="AH291" s="124">
        <f t="shared" si="235"/>
        <v>211.93831588074778</v>
      </c>
      <c r="AI291" s="124">
        <f t="shared" si="235"/>
        <v>329.88241011920923</v>
      </c>
      <c r="AJ291" s="124">
        <f t="shared" si="235"/>
        <v>404.94583940607959</v>
      </c>
      <c r="AK291" s="124">
        <f t="shared" si="235"/>
        <v>415.07478737734027</v>
      </c>
      <c r="AL291" s="124">
        <f t="shared" si="235"/>
        <v>426.40363304337052</v>
      </c>
      <c r="AM291" s="124">
        <f t="shared" si="235"/>
        <v>382.31131689484789</v>
      </c>
      <c r="AN291" s="124">
        <f t="shared" si="235"/>
        <v>347.54317324589897</v>
      </c>
      <c r="AO291" s="124">
        <f t="shared" si="235"/>
        <v>348.8300917328296</v>
      </c>
      <c r="AP291" s="124">
        <f t="shared" si="235"/>
        <v>360.56569245993148</v>
      </c>
      <c r="AQ291" s="124">
        <f t="shared" si="235"/>
        <v>362.07357665634936</v>
      </c>
      <c r="AR291" s="124">
        <f t="shared" si="235"/>
        <v>372.8001181806751</v>
      </c>
      <c r="AS291" s="124">
        <f t="shared" si="235"/>
        <v>380.27783040197164</v>
      </c>
      <c r="AT291" s="124">
        <f t="shared" si="235"/>
        <v>376.31298743337379</v>
      </c>
      <c r="AU291" s="124">
        <f t="shared" si="235"/>
        <v>379.9792554760138</v>
      </c>
      <c r="AV291" s="124">
        <f t="shared" si="235"/>
        <v>382.18494792286674</v>
      </c>
      <c r="AW291" s="124">
        <f t="shared" si="235"/>
        <v>385.18102844695454</v>
      </c>
      <c r="AX291" s="124">
        <f t="shared" si="235"/>
        <v>389.94531227128527</v>
      </c>
      <c r="AY291" s="124">
        <f t="shared" si="235"/>
        <v>399.87212659341321</v>
      </c>
      <c r="AZ291" s="124">
        <f t="shared" si="235"/>
        <v>429.7183363475624</v>
      </c>
      <c r="BA291" s="124">
        <f t="shared" si="235"/>
        <v>434.69755713126006</v>
      </c>
      <c r="BB291" s="124">
        <f t="shared" si="235"/>
        <v>460.07958684583673</v>
      </c>
      <c r="BC291" s="124">
        <f t="shared" si="235"/>
        <v>465.80255716272063</v>
      </c>
      <c r="BD291" s="124">
        <f t="shared" si="235"/>
        <v>489.54461072420145</v>
      </c>
      <c r="BE291" s="124">
        <f t="shared" si="235"/>
        <v>514.63050909127878</v>
      </c>
      <c r="BF291" s="124">
        <f t="shared" si="235"/>
        <v>521.0672313529476</v>
      </c>
      <c r="BG291" s="124">
        <f t="shared" si="235"/>
        <v>547.32943150081519</v>
      </c>
      <c r="BH291" s="128">
        <f t="shared" si="236"/>
        <v>547.32943150081519</v>
      </c>
      <c r="BI291" s="128"/>
      <c r="BJ291" s="128"/>
      <c r="BK291" s="128"/>
      <c r="BL291" s="128"/>
      <c r="BM291" s="128"/>
    </row>
    <row r="292" spans="1:65">
      <c r="A292" s="112" t="s">
        <v>105</v>
      </c>
      <c r="B292" s="128">
        <f t="shared" si="235"/>
        <v>96.160455923076924</v>
      </c>
      <c r="C292" s="128">
        <f t="shared" si="235"/>
        <v>100.73911538157158</v>
      </c>
      <c r="D292" s="128">
        <f t="shared" si="235"/>
        <v>54.878846153846155</v>
      </c>
      <c r="E292" s="128">
        <f t="shared" si="235"/>
        <v>25.953461538461539</v>
      </c>
      <c r="F292" s="128">
        <f t="shared" si="235"/>
        <v>31.805846153846147</v>
      </c>
      <c r="G292" s="128">
        <f t="shared" si="235"/>
        <v>30.543615384615379</v>
      </c>
      <c r="H292" s="128">
        <f t="shared" si="235"/>
        <v>42.23599999999999</v>
      </c>
      <c r="I292" s="128">
        <f t="shared" si="235"/>
        <v>53.486846153846159</v>
      </c>
      <c r="J292" s="128">
        <f t="shared" si="235"/>
        <v>45.704923076923052</v>
      </c>
      <c r="K292" s="128">
        <f t="shared" si="235"/>
        <v>38.26334700000001</v>
      </c>
      <c r="L292" s="128">
        <f t="shared" si="235"/>
        <v>40.918115769230781</v>
      </c>
      <c r="M292" s="128">
        <f t="shared" si="235"/>
        <v>33.708518923076923</v>
      </c>
      <c r="N292" s="128">
        <f t="shared" si="235"/>
        <v>46.521470615384615</v>
      </c>
      <c r="O292" s="128">
        <f t="shared" si="235"/>
        <v>45.678626384615384</v>
      </c>
      <c r="P292" s="128">
        <f t="shared" si="235"/>
        <v>50.717155153846143</v>
      </c>
      <c r="Q292" s="128">
        <f t="shared" si="235"/>
        <v>-10.878600307692295</v>
      </c>
      <c r="R292" s="128">
        <f t="shared" si="235"/>
        <v>53.00995892307688</v>
      </c>
      <c r="S292" s="128">
        <f t="shared" si="235"/>
        <v>63.895773153846221</v>
      </c>
      <c r="T292" s="128">
        <f t="shared" si="235"/>
        <v>58.424278384615349</v>
      </c>
      <c r="U292" s="128">
        <f t="shared" si="235"/>
        <v>83.850127692307666</v>
      </c>
      <c r="V292" s="128">
        <f t="shared" si="235"/>
        <v>66.925875461538439</v>
      </c>
      <c r="W292" s="128">
        <f t="shared" si="235"/>
        <v>39.765247153846133</v>
      </c>
      <c r="X292" s="128">
        <f t="shared" si="235"/>
        <v>44.748391000000026</v>
      </c>
      <c r="Y292" s="128">
        <f t="shared" si="235"/>
        <v>103.28435823076929</v>
      </c>
      <c r="Z292" s="128">
        <f t="shared" si="235"/>
        <v>85.367180769230757</v>
      </c>
      <c r="AA292" s="128">
        <f t="shared" si="235"/>
        <v>36.979093384615382</v>
      </c>
      <c r="AB292" s="128">
        <f t="shared" si="235"/>
        <v>111.65311746153846</v>
      </c>
      <c r="AC292" s="128">
        <f t="shared" si="235"/>
        <v>127.15600346153845</v>
      </c>
      <c r="AD292" s="128">
        <f t="shared" si="235"/>
        <v>134.59346153846147</v>
      </c>
      <c r="AE292" s="128">
        <f t="shared" si="235"/>
        <v>145.41830769230765</v>
      </c>
      <c r="AF292" s="128">
        <f t="shared" si="235"/>
        <v>130.85476923076925</v>
      </c>
      <c r="AG292" s="124">
        <f t="shared" si="235"/>
        <v>119.1556582288592</v>
      </c>
      <c r="AH292" s="124">
        <f t="shared" si="235"/>
        <v>187.82332846101372</v>
      </c>
      <c r="AI292" s="124">
        <f t="shared" si="235"/>
        <v>330.91490280359221</v>
      </c>
      <c r="AJ292" s="124">
        <f t="shared" si="235"/>
        <v>412.64225262498508</v>
      </c>
      <c r="AK292" s="124">
        <f t="shared" si="235"/>
        <v>418.59652560010511</v>
      </c>
      <c r="AL292" s="124">
        <f t="shared" si="235"/>
        <v>428.69114189148297</v>
      </c>
      <c r="AM292" s="124">
        <f t="shared" si="235"/>
        <v>391.76258044185784</v>
      </c>
      <c r="AN292" s="124">
        <f t="shared" si="235"/>
        <v>360.4435129506914</v>
      </c>
      <c r="AO292" s="124">
        <f t="shared" si="235"/>
        <v>364.24588589641314</v>
      </c>
      <c r="AP292" s="124">
        <f t="shared" si="235"/>
        <v>371.13431881038252</v>
      </c>
      <c r="AQ292" s="124">
        <f t="shared" si="235"/>
        <v>363.82568524666374</v>
      </c>
      <c r="AR292" s="124">
        <f t="shared" si="235"/>
        <v>366.65083198147511</v>
      </c>
      <c r="AS292" s="124">
        <f t="shared" si="235"/>
        <v>368.16362159735411</v>
      </c>
      <c r="AT292" s="124">
        <f t="shared" si="235"/>
        <v>357.49539280024703</v>
      </c>
      <c r="AU292" s="124">
        <f t="shared" si="235"/>
        <v>358.35133882088087</v>
      </c>
      <c r="AV292" s="124">
        <f t="shared" si="235"/>
        <v>368.41202470896451</v>
      </c>
      <c r="AW292" s="124">
        <f t="shared" si="235"/>
        <v>383.30228658146711</v>
      </c>
      <c r="AX292" s="124">
        <f t="shared" si="235"/>
        <v>398.84373491671909</v>
      </c>
      <c r="AY292" s="124">
        <f t="shared" si="235"/>
        <v>416.81331223189022</v>
      </c>
      <c r="AZ292" s="124">
        <f t="shared" si="235"/>
        <v>452.42790820114089</v>
      </c>
      <c r="BA292" s="124">
        <f t="shared" si="235"/>
        <v>460.45185338949364</v>
      </c>
      <c r="BB292" s="124">
        <f t="shared" si="235"/>
        <v>486.84968838204043</v>
      </c>
      <c r="BC292" s="124">
        <f t="shared" si="235"/>
        <v>492.40478929940298</v>
      </c>
      <c r="BD292" s="124">
        <f t="shared" si="235"/>
        <v>516.16046743664378</v>
      </c>
      <c r="BE292" s="124">
        <f t="shared" si="235"/>
        <v>541.02979174065706</v>
      </c>
      <c r="BF292" s="124">
        <f t="shared" si="235"/>
        <v>546.41325904352937</v>
      </c>
      <c r="BG292" s="124">
        <f t="shared" si="235"/>
        <v>571.133321891268</v>
      </c>
      <c r="BH292" s="128">
        <f t="shared" si="236"/>
        <v>571.133321891268</v>
      </c>
      <c r="BI292" s="128"/>
      <c r="BJ292" s="128"/>
      <c r="BK292" s="128"/>
      <c r="BL292" s="128"/>
      <c r="BM292" s="128"/>
    </row>
    <row r="293" spans="1:65">
      <c r="A293" s="112" t="s">
        <v>106</v>
      </c>
      <c r="B293" s="128">
        <f t="shared" si="235"/>
        <v>97.030229923076917</v>
      </c>
      <c r="C293" s="128">
        <f t="shared" si="235"/>
        <v>100.42910304113514</v>
      </c>
      <c r="D293" s="128">
        <f t="shared" si="235"/>
        <v>60.244846153846161</v>
      </c>
      <c r="E293" s="128">
        <f t="shared" si="235"/>
        <v>45.043461538461536</v>
      </c>
      <c r="F293" s="128">
        <f t="shared" si="235"/>
        <v>54.269846153846167</v>
      </c>
      <c r="G293" s="128">
        <f t="shared" si="235"/>
        <v>43.502615384615368</v>
      </c>
      <c r="H293" s="128">
        <f t="shared" si="235"/>
        <v>75.02600000000001</v>
      </c>
      <c r="I293" s="128">
        <f t="shared" si="235"/>
        <v>59.909846153846161</v>
      </c>
      <c r="J293" s="128">
        <f t="shared" si="235"/>
        <v>40.242923076923077</v>
      </c>
      <c r="K293" s="128">
        <f t="shared" si="235"/>
        <v>26.152329999999978</v>
      </c>
      <c r="L293" s="128">
        <f t="shared" si="235"/>
        <v>43.766736769230789</v>
      </c>
      <c r="M293" s="128">
        <f t="shared" si="235"/>
        <v>2.1389859230769162</v>
      </c>
      <c r="N293" s="128">
        <f t="shared" si="235"/>
        <v>53.522328615384623</v>
      </c>
      <c r="O293" s="128">
        <f t="shared" si="235"/>
        <v>54.901305384615391</v>
      </c>
      <c r="P293" s="128">
        <f t="shared" si="235"/>
        <v>71.767484153846169</v>
      </c>
      <c r="Q293" s="128">
        <f t="shared" si="235"/>
        <v>90.357610692307688</v>
      </c>
      <c r="R293" s="128">
        <f t="shared" si="235"/>
        <v>57.731479923076918</v>
      </c>
      <c r="S293" s="128">
        <f t="shared" si="235"/>
        <v>31.452727153846155</v>
      </c>
      <c r="T293" s="128">
        <f t="shared" si="235"/>
        <v>52.559373384615384</v>
      </c>
      <c r="U293" s="128">
        <f t="shared" si="235"/>
        <v>42.916521692307661</v>
      </c>
      <c r="V293" s="128">
        <f t="shared" si="235"/>
        <v>78.146305461538432</v>
      </c>
      <c r="W293" s="128">
        <f t="shared" si="235"/>
        <v>119.73116915384614</v>
      </c>
      <c r="X293" s="128">
        <f t="shared" si="235"/>
        <v>74.875404000000003</v>
      </c>
      <c r="Y293" s="128">
        <f t="shared" si="235"/>
        <v>105.73367023076931</v>
      </c>
      <c r="Z293" s="128">
        <f t="shared" si="235"/>
        <v>117.57701776923075</v>
      </c>
      <c r="AA293" s="128">
        <f t="shared" si="235"/>
        <v>128.91961538461535</v>
      </c>
      <c r="AB293" s="128">
        <f t="shared" si="235"/>
        <v>109.7849524615385</v>
      </c>
      <c r="AC293" s="128">
        <f t="shared" si="235"/>
        <v>92.683235461538516</v>
      </c>
      <c r="AD293" s="128">
        <f t="shared" si="235"/>
        <v>77.277461538461509</v>
      </c>
      <c r="AE293" s="128">
        <f t="shared" si="235"/>
        <v>101.39430769230768</v>
      </c>
      <c r="AF293" s="128">
        <f t="shared" si="235"/>
        <v>128.36335223076921</v>
      </c>
      <c r="AG293" s="124">
        <f t="shared" si="235"/>
        <v>118.29443810601438</v>
      </c>
      <c r="AH293" s="124">
        <f t="shared" si="235"/>
        <v>188.55382802214842</v>
      </c>
      <c r="AI293" s="124">
        <f t="shared" si="235"/>
        <v>326.79400691218029</v>
      </c>
      <c r="AJ293" s="124">
        <f t="shared" si="235"/>
        <v>405.72353626918721</v>
      </c>
      <c r="AK293" s="124">
        <f t="shared" si="235"/>
        <v>415.35083398498807</v>
      </c>
      <c r="AL293" s="124">
        <f t="shared" si="235"/>
        <v>429.89269669142573</v>
      </c>
      <c r="AM293" s="124">
        <f t="shared" si="235"/>
        <v>388.77282238422004</v>
      </c>
      <c r="AN293" s="124">
        <f t="shared" si="235"/>
        <v>349.33406436036785</v>
      </c>
      <c r="AO293" s="124">
        <f t="shared" si="235"/>
        <v>334.61193835370045</v>
      </c>
      <c r="AP293" s="124">
        <f t="shared" si="235"/>
        <v>335.63900932797935</v>
      </c>
      <c r="AQ293" s="124">
        <f t="shared" si="235"/>
        <v>330.54836113779038</v>
      </c>
      <c r="AR293" s="124">
        <f t="shared" si="235"/>
        <v>340.24029430312862</v>
      </c>
      <c r="AS293" s="124">
        <f t="shared" si="235"/>
        <v>349.20907677899191</v>
      </c>
      <c r="AT293" s="124">
        <f t="shared" si="235"/>
        <v>349.966441763489</v>
      </c>
      <c r="AU293" s="124">
        <f t="shared" si="235"/>
        <v>362.90426056325066</v>
      </c>
      <c r="AV293" s="124">
        <f t="shared" si="235"/>
        <v>377.61469593318066</v>
      </c>
      <c r="AW293" s="124">
        <f t="shared" si="235"/>
        <v>392.24886995403949</v>
      </c>
      <c r="AX293" s="124">
        <f t="shared" si="235"/>
        <v>407.00551855858487</v>
      </c>
      <c r="AY293" s="124">
        <f t="shared" si="235"/>
        <v>424.48106403163035</v>
      </c>
      <c r="AZ293" s="124">
        <f t="shared" si="235"/>
        <v>459.59327084944982</v>
      </c>
      <c r="BA293" s="124">
        <f t="shared" si="235"/>
        <v>467.51978293785942</v>
      </c>
      <c r="BB293" s="124">
        <f t="shared" si="235"/>
        <v>493.24656428201229</v>
      </c>
      <c r="BC293" s="124">
        <f t="shared" si="235"/>
        <v>497.17599912872697</v>
      </c>
      <c r="BD293" s="124">
        <f t="shared" si="235"/>
        <v>517.55828462362513</v>
      </c>
      <c r="BE293" s="124">
        <f t="shared" si="235"/>
        <v>538.14740018459167</v>
      </c>
      <c r="BF293" s="124">
        <f t="shared" si="235"/>
        <v>539.43700298434658</v>
      </c>
      <c r="BG293" s="124">
        <f t="shared" si="235"/>
        <v>560.38427171790522</v>
      </c>
      <c r="BH293" s="128">
        <f t="shared" si="236"/>
        <v>560.38427171790522</v>
      </c>
      <c r="BI293" s="128"/>
      <c r="BJ293" s="128"/>
      <c r="BK293" s="128"/>
      <c r="BL293" s="128"/>
      <c r="BM293" s="128"/>
    </row>
    <row r="294" spans="1:65">
      <c r="A294" s="112" t="s">
        <v>107</v>
      </c>
      <c r="B294" s="128">
        <f t="shared" si="235"/>
        <v>104.21807692307692</v>
      </c>
      <c r="C294" s="128">
        <f t="shared" si="235"/>
        <v>68.101153846153863</v>
      </c>
      <c r="D294" s="128">
        <f t="shared" si="235"/>
        <v>54.047846153846152</v>
      </c>
      <c r="E294" s="128">
        <f t="shared" si="235"/>
        <v>1.1464615384615371</v>
      </c>
      <c r="F294" s="128">
        <f t="shared" si="235"/>
        <v>42.064846153846162</v>
      </c>
      <c r="G294" s="128">
        <f t="shared" si="235"/>
        <v>51.779615384615376</v>
      </c>
      <c r="H294" s="128">
        <f t="shared" si="235"/>
        <v>37.641000000000005</v>
      </c>
      <c r="I294" s="128">
        <f t="shared" si="235"/>
        <v>32.61984615384614</v>
      </c>
      <c r="J294" s="128">
        <f t="shared" si="235"/>
        <v>55.495472076923079</v>
      </c>
      <c r="K294" s="128">
        <f t="shared" si="235"/>
        <v>32.879092000000014</v>
      </c>
      <c r="L294" s="128">
        <f t="shared" si="235"/>
        <v>49.364765769230758</v>
      </c>
      <c r="M294" s="128">
        <f t="shared" si="235"/>
        <v>60.956671923076925</v>
      </c>
      <c r="N294" s="128">
        <f t="shared" si="235"/>
        <v>44.641774615384634</v>
      </c>
      <c r="O294" s="128">
        <f t="shared" si="235"/>
        <v>34.104455384615378</v>
      </c>
      <c r="P294" s="128">
        <f t="shared" si="235"/>
        <v>15.935725153846128</v>
      </c>
      <c r="Q294" s="128">
        <f t="shared" si="235"/>
        <v>54.18150669230765</v>
      </c>
      <c r="R294" s="128">
        <f t="shared" si="235"/>
        <v>47.685325923076959</v>
      </c>
      <c r="S294" s="128">
        <f t="shared" si="235"/>
        <v>16.489926153846113</v>
      </c>
      <c r="T294" s="128">
        <f t="shared" si="235"/>
        <v>69.877287384615357</v>
      </c>
      <c r="U294" s="128">
        <f t="shared" si="235"/>
        <v>74.260432692307646</v>
      </c>
      <c r="V294" s="128">
        <f t="shared" si="235"/>
        <v>63.235183461538483</v>
      </c>
      <c r="W294" s="128">
        <f t="shared" si="235"/>
        <v>93.119354153846132</v>
      </c>
      <c r="X294" s="128">
        <f t="shared" si="235"/>
        <v>107.31819200000001</v>
      </c>
      <c r="Y294" s="128">
        <f t="shared" ref="Y294:BG300" si="237">Y421+Y214+Y262-Y278-Y422</f>
        <v>87.746246230769273</v>
      </c>
      <c r="Z294" s="128">
        <f t="shared" si="237"/>
        <v>99.703050769230785</v>
      </c>
      <c r="AA294" s="128">
        <f t="shared" si="237"/>
        <v>125.5336943846154</v>
      </c>
      <c r="AB294" s="128">
        <f t="shared" si="237"/>
        <v>67.747566461538483</v>
      </c>
      <c r="AC294" s="128">
        <f t="shared" si="237"/>
        <v>93.87063946153846</v>
      </c>
      <c r="AD294" s="128">
        <f t="shared" si="237"/>
        <v>93.64446153846157</v>
      </c>
      <c r="AE294" s="128">
        <f t="shared" si="237"/>
        <v>93.552307692307664</v>
      </c>
      <c r="AF294" s="128">
        <f t="shared" si="237"/>
        <v>152.95072223076926</v>
      </c>
      <c r="AG294" s="124">
        <f t="shared" si="237"/>
        <v>148.86716021247105</v>
      </c>
      <c r="AH294" s="124">
        <f t="shared" si="237"/>
        <v>203.72020417592603</v>
      </c>
      <c r="AI294" s="124">
        <f t="shared" si="237"/>
        <v>321.1756673679825</v>
      </c>
      <c r="AJ294" s="124">
        <f t="shared" si="237"/>
        <v>394.5904298858722</v>
      </c>
      <c r="AK294" s="124">
        <f t="shared" si="237"/>
        <v>409.30320706010548</v>
      </c>
      <c r="AL294" s="124">
        <f t="shared" si="237"/>
        <v>414.34007983989</v>
      </c>
      <c r="AM294" s="124">
        <f t="shared" si="237"/>
        <v>358.41070054033008</v>
      </c>
      <c r="AN294" s="124">
        <f t="shared" si="237"/>
        <v>318.95649793685641</v>
      </c>
      <c r="AO294" s="124">
        <f t="shared" si="237"/>
        <v>327.36346162521585</v>
      </c>
      <c r="AP294" s="124">
        <f t="shared" si="237"/>
        <v>342.84629943996532</v>
      </c>
      <c r="AQ294" s="124">
        <f t="shared" si="237"/>
        <v>342.86725859104405</v>
      </c>
      <c r="AR294" s="124">
        <f t="shared" si="237"/>
        <v>353.56830429533107</v>
      </c>
      <c r="AS294" s="124">
        <f t="shared" si="237"/>
        <v>363.70420225768385</v>
      </c>
      <c r="AT294" s="124">
        <f t="shared" si="237"/>
        <v>363.49938938563776</v>
      </c>
      <c r="AU294" s="124">
        <f t="shared" si="237"/>
        <v>375.81802529291826</v>
      </c>
      <c r="AV294" s="124">
        <f t="shared" si="237"/>
        <v>391.59802485849201</v>
      </c>
      <c r="AW294" s="124">
        <f t="shared" si="237"/>
        <v>408.34039312535822</v>
      </c>
      <c r="AX294" s="124">
        <f t="shared" si="237"/>
        <v>423.31143323996395</v>
      </c>
      <c r="AY294" s="124">
        <f t="shared" si="237"/>
        <v>438.93525391041931</v>
      </c>
      <c r="AZ294" s="124">
        <f t="shared" si="237"/>
        <v>470.33201601149784</v>
      </c>
      <c r="BA294" s="124">
        <f t="shared" si="237"/>
        <v>473.47424277335915</v>
      </c>
      <c r="BB294" s="124">
        <f t="shared" si="237"/>
        <v>493.78633544970222</v>
      </c>
      <c r="BC294" s="124">
        <f t="shared" si="237"/>
        <v>493.47032041082934</v>
      </c>
      <c r="BD294" s="124">
        <f t="shared" si="237"/>
        <v>511.4757357244726</v>
      </c>
      <c r="BE294" s="124">
        <f t="shared" si="237"/>
        <v>531.41619954177463</v>
      </c>
      <c r="BF294" s="124">
        <f t="shared" si="237"/>
        <v>533.08759696090601</v>
      </c>
      <c r="BG294" s="124">
        <f t="shared" si="237"/>
        <v>554.76989643062393</v>
      </c>
      <c r="BH294" s="128">
        <f t="shared" si="236"/>
        <v>554.76989643062393</v>
      </c>
      <c r="BI294" s="128"/>
      <c r="BJ294" s="128"/>
      <c r="BK294" s="128"/>
      <c r="BL294" s="128"/>
      <c r="BM294" s="128"/>
    </row>
    <row r="295" spans="1:65">
      <c r="A295" s="112" t="s">
        <v>108</v>
      </c>
      <c r="B295" s="128">
        <f t="shared" ref="B295:AA300" si="238">B422+B215+B263-B279-B423</f>
        <v>85.605483923076932</v>
      </c>
      <c r="C295" s="128">
        <f t="shared" si="238"/>
        <v>55.780153846153858</v>
      </c>
      <c r="D295" s="128">
        <f t="shared" si="238"/>
        <v>58.07484615384616</v>
      </c>
      <c r="E295" s="128">
        <f t="shared" si="238"/>
        <v>30.967461538461542</v>
      </c>
      <c r="F295" s="128">
        <f t="shared" si="238"/>
        <v>51.095846153846146</v>
      </c>
      <c r="G295" s="128">
        <f t="shared" si="238"/>
        <v>24.910615384615387</v>
      </c>
      <c r="H295" s="128">
        <f t="shared" si="238"/>
        <v>6.6020000000000039</v>
      </c>
      <c r="I295" s="128">
        <f t="shared" si="238"/>
        <v>53.373846153846131</v>
      </c>
      <c r="J295" s="128">
        <f t="shared" si="238"/>
        <v>32.344196076923097</v>
      </c>
      <c r="K295" s="128">
        <f t="shared" si="238"/>
        <v>53.70993900000002</v>
      </c>
      <c r="L295" s="128">
        <f t="shared" si="238"/>
        <v>22.087454769230774</v>
      </c>
      <c r="M295" s="128">
        <f t="shared" si="238"/>
        <v>32.842082923076902</v>
      </c>
      <c r="N295" s="128">
        <f t="shared" si="238"/>
        <v>26.384153615384633</v>
      </c>
      <c r="O295" s="128">
        <f t="shared" si="238"/>
        <v>43.278500384615363</v>
      </c>
      <c r="P295" s="128">
        <f t="shared" si="238"/>
        <v>43.277834153846143</v>
      </c>
      <c r="Q295" s="128">
        <f t="shared" si="238"/>
        <v>49.734167692307693</v>
      </c>
      <c r="R295" s="128">
        <f t="shared" si="238"/>
        <v>52.105658923076916</v>
      </c>
      <c r="S295" s="128">
        <f t="shared" si="238"/>
        <v>63.90625915384615</v>
      </c>
      <c r="T295" s="128">
        <f t="shared" si="238"/>
        <v>60.858203384615365</v>
      </c>
      <c r="U295" s="128">
        <f t="shared" si="238"/>
        <v>13.608330692307739</v>
      </c>
      <c r="V295" s="128">
        <f t="shared" si="238"/>
        <v>32.836852461538442</v>
      </c>
      <c r="W295" s="128">
        <f t="shared" si="238"/>
        <v>67.833521153846164</v>
      </c>
      <c r="X295" s="128">
        <f t="shared" si="238"/>
        <v>5.7498029999999574</v>
      </c>
      <c r="Y295" s="128">
        <f t="shared" si="238"/>
        <v>66.445708230769199</v>
      </c>
      <c r="Z295" s="128">
        <f t="shared" si="238"/>
        <v>29.676719769230786</v>
      </c>
      <c r="AA295" s="128">
        <f t="shared" si="238"/>
        <v>70.626712384615416</v>
      </c>
      <c r="AB295" s="128">
        <f t="shared" si="237"/>
        <v>106.9916144615384</v>
      </c>
      <c r="AC295" s="128">
        <f t="shared" si="237"/>
        <v>89.416467461538474</v>
      </c>
      <c r="AD295" s="128">
        <f t="shared" si="237"/>
        <v>51.416461538461547</v>
      </c>
      <c r="AE295" s="128">
        <f t="shared" si="237"/>
        <v>106.3153076923077</v>
      </c>
      <c r="AF295" s="128">
        <f t="shared" si="237"/>
        <v>128.2818542307692</v>
      </c>
      <c r="AG295" s="124">
        <f t="shared" si="237"/>
        <v>2.92283489582627</v>
      </c>
      <c r="AH295" s="124">
        <f t="shared" si="237"/>
        <v>98.601945221160179</v>
      </c>
      <c r="AI295" s="124">
        <f t="shared" si="237"/>
        <v>258.99743577142453</v>
      </c>
      <c r="AJ295" s="124">
        <f t="shared" si="237"/>
        <v>355.78872799450187</v>
      </c>
      <c r="AK295" s="124">
        <f t="shared" si="237"/>
        <v>366.76224168099378</v>
      </c>
      <c r="AL295" s="124">
        <f t="shared" si="237"/>
        <v>377.23574280829632</v>
      </c>
      <c r="AM295" s="124">
        <f t="shared" si="237"/>
        <v>332.63471106099104</v>
      </c>
      <c r="AN295" s="124">
        <f t="shared" si="237"/>
        <v>301.00606683854198</v>
      </c>
      <c r="AO295" s="124">
        <f t="shared" si="237"/>
        <v>298.49544088786263</v>
      </c>
      <c r="AP295" s="124">
        <f t="shared" si="237"/>
        <v>309.82417235991579</v>
      </c>
      <c r="AQ295" s="124">
        <f t="shared" si="237"/>
        <v>310.20571419524225</v>
      </c>
      <c r="AR295" s="124">
        <f t="shared" si="237"/>
        <v>322.58730935236042</v>
      </c>
      <c r="AS295" s="124">
        <f t="shared" si="237"/>
        <v>334.01269948667135</v>
      </c>
      <c r="AT295" s="124">
        <f t="shared" si="237"/>
        <v>336.5813760779248</v>
      </c>
      <c r="AU295" s="124">
        <f t="shared" si="237"/>
        <v>348.02050275942349</v>
      </c>
      <c r="AV295" s="124">
        <f t="shared" si="237"/>
        <v>357.53649305633905</v>
      </c>
      <c r="AW295" s="124">
        <f t="shared" si="237"/>
        <v>365.26450787861836</v>
      </c>
      <c r="AX295" s="124">
        <f t="shared" si="237"/>
        <v>372.60129638065223</v>
      </c>
      <c r="AY295" s="124">
        <f t="shared" si="237"/>
        <v>383.01179822541962</v>
      </c>
      <c r="AZ295" s="124">
        <f t="shared" si="237"/>
        <v>409.9881603556579</v>
      </c>
      <c r="BA295" s="124">
        <f t="shared" si="237"/>
        <v>412.69352356168497</v>
      </c>
      <c r="BB295" s="124">
        <f t="shared" si="237"/>
        <v>432.81651718295279</v>
      </c>
      <c r="BC295" s="124">
        <f t="shared" si="237"/>
        <v>434.09571065503951</v>
      </c>
      <c r="BD295" s="124">
        <f t="shared" si="237"/>
        <v>451.345713267973</v>
      </c>
      <c r="BE295" s="124">
        <f t="shared" si="237"/>
        <v>469.60097499951041</v>
      </c>
      <c r="BF295" s="124">
        <f t="shared" si="237"/>
        <v>470.78016222148028</v>
      </c>
      <c r="BG295" s="124">
        <f t="shared" si="237"/>
        <v>490.53396876497845</v>
      </c>
      <c r="BH295" s="128">
        <f t="shared" si="236"/>
        <v>490.53396876497845</v>
      </c>
      <c r="BI295" s="128"/>
      <c r="BJ295" s="128"/>
      <c r="BK295" s="128"/>
      <c r="BL295" s="128"/>
      <c r="BM295" s="128"/>
    </row>
    <row r="296" spans="1:65">
      <c r="A296" s="112" t="s">
        <v>109</v>
      </c>
      <c r="B296" s="128">
        <f t="shared" si="238"/>
        <v>78.182440244705646</v>
      </c>
      <c r="C296" s="128">
        <f t="shared" si="238"/>
        <v>58.303153846153833</v>
      </c>
      <c r="D296" s="128">
        <f t="shared" si="238"/>
        <v>55.63384615384615</v>
      </c>
      <c r="E296" s="128">
        <f t="shared" si="238"/>
        <v>35.992461538461541</v>
      </c>
      <c r="F296" s="128">
        <f t="shared" si="238"/>
        <v>42.693846153846152</v>
      </c>
      <c r="G296" s="128">
        <f t="shared" si="238"/>
        <v>27.652615384615373</v>
      </c>
      <c r="H296" s="128">
        <f t="shared" si="238"/>
        <v>39.38600000000001</v>
      </c>
      <c r="I296" s="128">
        <f t="shared" si="238"/>
        <v>48.073846153846176</v>
      </c>
      <c r="J296" s="128">
        <f t="shared" si="238"/>
        <v>33.384456076923072</v>
      </c>
      <c r="K296" s="128">
        <f t="shared" si="238"/>
        <v>56.030357000000009</v>
      </c>
      <c r="L296" s="128">
        <f t="shared" si="238"/>
        <v>45.306125769230789</v>
      </c>
      <c r="M296" s="128">
        <f t="shared" si="238"/>
        <v>30.351494923076928</v>
      </c>
      <c r="N296" s="128">
        <f t="shared" si="238"/>
        <v>51.496393615384633</v>
      </c>
      <c r="O296" s="128">
        <f t="shared" si="238"/>
        <v>36.65167438461539</v>
      </c>
      <c r="P296" s="128">
        <f t="shared" si="238"/>
        <v>35.669850153846134</v>
      </c>
      <c r="Q296" s="128">
        <f t="shared" si="238"/>
        <v>28.002240692307737</v>
      </c>
      <c r="R296" s="128">
        <f t="shared" si="238"/>
        <v>38.661152923076941</v>
      </c>
      <c r="S296" s="128">
        <f t="shared" si="238"/>
        <v>10.246191153846212</v>
      </c>
      <c r="T296" s="128">
        <f t="shared" si="238"/>
        <v>79.628401384615415</v>
      </c>
      <c r="U296" s="128">
        <f t="shared" si="238"/>
        <v>43.897038692307717</v>
      </c>
      <c r="V296" s="128">
        <f t="shared" si="238"/>
        <v>74.699096461538474</v>
      </c>
      <c r="W296" s="128">
        <f t="shared" si="238"/>
        <v>80.46525515384613</v>
      </c>
      <c r="X296" s="128">
        <f t="shared" si="238"/>
        <v>113.746782</v>
      </c>
      <c r="Y296" s="128">
        <f t="shared" si="238"/>
        <v>100.39121323076922</v>
      </c>
      <c r="Z296" s="128">
        <f t="shared" si="238"/>
        <v>99.235537769230817</v>
      </c>
      <c r="AA296" s="128">
        <f t="shared" si="238"/>
        <v>9.91592938461541</v>
      </c>
      <c r="AB296" s="128">
        <f t="shared" si="237"/>
        <v>51.624403461538478</v>
      </c>
      <c r="AC296" s="128">
        <f t="shared" si="237"/>
        <v>64.380756461538468</v>
      </c>
      <c r="AD296" s="128">
        <f t="shared" si="237"/>
        <v>81.47146153846154</v>
      </c>
      <c r="AE296" s="128">
        <f t="shared" si="237"/>
        <v>51.154307692307697</v>
      </c>
      <c r="AF296" s="128">
        <f t="shared" si="237"/>
        <v>62.982652230769261</v>
      </c>
      <c r="AG296" s="124">
        <f t="shared" si="237"/>
        <v>111.04054875944486</v>
      </c>
      <c r="AH296" s="124">
        <f t="shared" si="237"/>
        <v>196.04626106153296</v>
      </c>
      <c r="AI296" s="124">
        <f t="shared" si="237"/>
        <v>333.12469721435923</v>
      </c>
      <c r="AJ296" s="124">
        <f t="shared" si="237"/>
        <v>417.94258467518569</v>
      </c>
      <c r="AK296" s="124">
        <f t="shared" si="237"/>
        <v>429.81712723311375</v>
      </c>
      <c r="AL296" s="124">
        <f t="shared" si="237"/>
        <v>437.8370016258051</v>
      </c>
      <c r="AM296" s="124">
        <f t="shared" si="237"/>
        <v>395.96225296657053</v>
      </c>
      <c r="AN296" s="124">
        <f t="shared" si="237"/>
        <v>364.77884670535349</v>
      </c>
      <c r="AO296" s="124">
        <f t="shared" si="237"/>
        <v>374.92364151969809</v>
      </c>
      <c r="AP296" s="124">
        <f t="shared" si="237"/>
        <v>390.6312052519678</v>
      </c>
      <c r="AQ296" s="124">
        <f t="shared" si="237"/>
        <v>392.69203985378374</v>
      </c>
      <c r="AR296" s="124">
        <f t="shared" si="237"/>
        <v>401.73512236715146</v>
      </c>
      <c r="AS296" s="124">
        <f t="shared" si="237"/>
        <v>410.18242820057731</v>
      </c>
      <c r="AT296" s="124">
        <f t="shared" si="237"/>
        <v>406.92977094969194</v>
      </c>
      <c r="AU296" s="124">
        <f t="shared" si="237"/>
        <v>413.952166962761</v>
      </c>
      <c r="AV296" s="124">
        <f t="shared" si="237"/>
        <v>423.46699476302138</v>
      </c>
      <c r="AW296" s="124">
        <f t="shared" si="237"/>
        <v>435.84199497103941</v>
      </c>
      <c r="AX296" s="124">
        <f t="shared" si="237"/>
        <v>447.84676598017495</v>
      </c>
      <c r="AY296" s="124">
        <f t="shared" si="237"/>
        <v>461.66966730820991</v>
      </c>
      <c r="AZ296" s="124">
        <f t="shared" si="237"/>
        <v>492.98154288493458</v>
      </c>
      <c r="BA296" s="124">
        <f t="shared" si="237"/>
        <v>495.62665874153367</v>
      </c>
      <c r="BB296" s="124">
        <f t="shared" si="237"/>
        <v>517.13714736965062</v>
      </c>
      <c r="BC296" s="124">
        <f t="shared" si="237"/>
        <v>517.698252720548</v>
      </c>
      <c r="BD296" s="124">
        <f t="shared" si="237"/>
        <v>537.79784643509288</v>
      </c>
      <c r="BE296" s="124">
        <f t="shared" si="237"/>
        <v>560.02079102533446</v>
      </c>
      <c r="BF296" s="124">
        <f t="shared" si="237"/>
        <v>563.17175532840849</v>
      </c>
      <c r="BG296" s="124">
        <f t="shared" si="237"/>
        <v>587.06917730390035</v>
      </c>
      <c r="BH296" s="128">
        <f t="shared" si="236"/>
        <v>587.06917730390035</v>
      </c>
      <c r="BI296" s="128"/>
      <c r="BJ296" s="128"/>
      <c r="BK296" s="128"/>
      <c r="BL296" s="128"/>
      <c r="BM296" s="128"/>
    </row>
    <row r="297" spans="1:65">
      <c r="A297" s="112" t="s">
        <v>110</v>
      </c>
      <c r="B297" s="128">
        <f t="shared" si="238"/>
        <v>79.149071072275845</v>
      </c>
      <c r="C297" s="128">
        <f t="shared" si="238"/>
        <v>55.600153846153837</v>
      </c>
      <c r="D297" s="128">
        <f t="shared" si="238"/>
        <v>14.80484615384615</v>
      </c>
      <c r="E297" s="128">
        <f t="shared" si="238"/>
        <v>29.081461538461539</v>
      </c>
      <c r="F297" s="128">
        <f t="shared" si="238"/>
        <v>38.818846153846145</v>
      </c>
      <c r="G297" s="128">
        <f t="shared" si="238"/>
        <v>26.281615384615375</v>
      </c>
      <c r="H297" s="128">
        <f t="shared" si="238"/>
        <v>14.763999999999996</v>
      </c>
      <c r="I297" s="128">
        <f t="shared" si="238"/>
        <v>26.518846153846141</v>
      </c>
      <c r="J297" s="128">
        <f t="shared" si="238"/>
        <v>25.958776076923058</v>
      </c>
      <c r="K297" s="128">
        <f t="shared" si="238"/>
        <v>-6.4941220000000044</v>
      </c>
      <c r="L297" s="128">
        <f t="shared" si="238"/>
        <v>32.273229769230795</v>
      </c>
      <c r="M297" s="128">
        <f t="shared" si="238"/>
        <v>42.55754592307693</v>
      </c>
      <c r="N297" s="128">
        <f t="shared" si="238"/>
        <v>51.066567615384628</v>
      </c>
      <c r="O297" s="128">
        <f t="shared" si="238"/>
        <v>33.570575384615374</v>
      </c>
      <c r="P297" s="128">
        <f t="shared" si="238"/>
        <v>0.91650115384614139</v>
      </c>
      <c r="Q297" s="128">
        <f t="shared" si="238"/>
        <v>12.301419692307704</v>
      </c>
      <c r="R297" s="128">
        <f t="shared" si="238"/>
        <v>10.327776923076911</v>
      </c>
      <c r="S297" s="128">
        <f t="shared" si="238"/>
        <v>23.655668153846165</v>
      </c>
      <c r="T297" s="128">
        <f t="shared" si="238"/>
        <v>2.0329613846153904</v>
      </c>
      <c r="U297" s="128">
        <f t="shared" si="238"/>
        <v>51.175546692307641</v>
      </c>
      <c r="V297" s="128">
        <f t="shared" si="238"/>
        <v>55.373534461538483</v>
      </c>
      <c r="W297" s="128">
        <f t="shared" si="238"/>
        <v>59.358419153846171</v>
      </c>
      <c r="X297" s="128">
        <f t="shared" si="238"/>
        <v>42.537455999999992</v>
      </c>
      <c r="Y297" s="128">
        <f t="shared" si="238"/>
        <v>50.8369632307692</v>
      </c>
      <c r="Z297" s="128">
        <f t="shared" si="238"/>
        <v>50.968360769230756</v>
      </c>
      <c r="AA297" s="128">
        <f t="shared" si="238"/>
        <v>59.246167384615376</v>
      </c>
      <c r="AB297" s="128">
        <f t="shared" si="237"/>
        <v>110.43628346153847</v>
      </c>
      <c r="AC297" s="128">
        <f t="shared" si="237"/>
        <v>66.158909461538485</v>
      </c>
      <c r="AD297" s="128">
        <f t="shared" si="237"/>
        <v>69.101461538461521</v>
      </c>
      <c r="AE297" s="128">
        <f t="shared" si="237"/>
        <v>113.90430769230767</v>
      </c>
      <c r="AF297" s="128">
        <f t="shared" si="237"/>
        <v>118.86772223076915</v>
      </c>
      <c r="AG297" s="124">
        <f t="shared" si="237"/>
        <v>61.684478776506779</v>
      </c>
      <c r="AH297" s="124">
        <f t="shared" si="237"/>
        <v>166.9279081045508</v>
      </c>
      <c r="AI297" s="124">
        <f t="shared" si="237"/>
        <v>316.391123617022</v>
      </c>
      <c r="AJ297" s="124">
        <f t="shared" si="237"/>
        <v>400.69661657704023</v>
      </c>
      <c r="AK297" s="124">
        <f t="shared" si="237"/>
        <v>413.07931331912289</v>
      </c>
      <c r="AL297" s="124">
        <f t="shared" si="237"/>
        <v>421.09441989180232</v>
      </c>
      <c r="AM297" s="124">
        <f t="shared" si="237"/>
        <v>387.0067171828963</v>
      </c>
      <c r="AN297" s="124">
        <f t="shared" si="237"/>
        <v>363.06251080916229</v>
      </c>
      <c r="AO297" s="124">
        <f t="shared" si="237"/>
        <v>353.29846646439171</v>
      </c>
      <c r="AP297" s="124">
        <f t="shared" si="237"/>
        <v>357.03729754786065</v>
      </c>
      <c r="AQ297" s="124">
        <f t="shared" si="237"/>
        <v>354.56029909408198</v>
      </c>
      <c r="AR297" s="124">
        <f t="shared" si="237"/>
        <v>363.99042265221487</v>
      </c>
      <c r="AS297" s="124">
        <f t="shared" si="237"/>
        <v>373.67761172636472</v>
      </c>
      <c r="AT297" s="124">
        <f t="shared" si="237"/>
        <v>374.59819215403979</v>
      </c>
      <c r="AU297" s="124">
        <f t="shared" si="237"/>
        <v>384.49375790896443</v>
      </c>
      <c r="AV297" s="124">
        <f t="shared" si="237"/>
        <v>393.30625138478149</v>
      </c>
      <c r="AW297" s="124">
        <f t="shared" si="237"/>
        <v>401.42177223751662</v>
      </c>
      <c r="AX297" s="124">
        <f t="shared" si="237"/>
        <v>410.09664314760482</v>
      </c>
      <c r="AY297" s="124">
        <f t="shared" si="237"/>
        <v>422.47306521902419</v>
      </c>
      <c r="AZ297" s="124">
        <f t="shared" si="237"/>
        <v>452.97265345568337</v>
      </c>
      <c r="BA297" s="124">
        <f t="shared" si="237"/>
        <v>457.45032103526341</v>
      </c>
      <c r="BB297" s="124">
        <f t="shared" si="237"/>
        <v>480.79654092894737</v>
      </c>
      <c r="BC297" s="124">
        <f t="shared" si="237"/>
        <v>483.51436545609454</v>
      </c>
      <c r="BD297" s="124">
        <f t="shared" si="237"/>
        <v>503.2273060523645</v>
      </c>
      <c r="BE297" s="124">
        <f t="shared" si="237"/>
        <v>523.65124898670217</v>
      </c>
      <c r="BF297" s="124">
        <f t="shared" si="237"/>
        <v>525.27115527646163</v>
      </c>
      <c r="BG297" s="124">
        <f t="shared" si="237"/>
        <v>546.50321675177986</v>
      </c>
      <c r="BH297" s="128">
        <f t="shared" si="236"/>
        <v>546.50321675177986</v>
      </c>
      <c r="BI297" s="128"/>
      <c r="BJ297" s="128"/>
      <c r="BK297" s="128"/>
      <c r="BL297" s="128"/>
      <c r="BM297" s="128"/>
    </row>
    <row r="298" spans="1:65">
      <c r="A298" s="112" t="s">
        <v>111</v>
      </c>
      <c r="B298" s="128">
        <f t="shared" si="238"/>
        <v>75.828023096599964</v>
      </c>
      <c r="C298" s="128">
        <f t="shared" si="238"/>
        <v>42.387153846153858</v>
      </c>
      <c r="D298" s="128">
        <f t="shared" si="238"/>
        <v>49.441846153846157</v>
      </c>
      <c r="E298" s="128">
        <f t="shared" si="238"/>
        <v>38.669461538461533</v>
      </c>
      <c r="F298" s="128">
        <f t="shared" si="238"/>
        <v>15.798846153846156</v>
      </c>
      <c r="G298" s="128">
        <f t="shared" si="238"/>
        <v>10.591615384615373</v>
      </c>
      <c r="H298" s="128">
        <f t="shared" si="238"/>
        <v>55.420999999999992</v>
      </c>
      <c r="I298" s="128">
        <f t="shared" si="238"/>
        <v>8.5058461538461643</v>
      </c>
      <c r="J298" s="128">
        <f t="shared" si="238"/>
        <v>38.83074507692308</v>
      </c>
      <c r="K298" s="128">
        <f t="shared" si="238"/>
        <v>28.569733000000014</v>
      </c>
      <c r="L298" s="128">
        <f t="shared" si="238"/>
        <v>22.220100769230783</v>
      </c>
      <c r="M298" s="128">
        <f t="shared" si="238"/>
        <v>51.856970923076915</v>
      </c>
      <c r="N298" s="128">
        <f t="shared" si="238"/>
        <v>8.5394276153846107</v>
      </c>
      <c r="O298" s="128">
        <f t="shared" si="238"/>
        <v>35.397053384615404</v>
      </c>
      <c r="P298" s="128">
        <f t="shared" si="238"/>
        <v>24.43650115384613</v>
      </c>
      <c r="Q298" s="128">
        <f t="shared" si="238"/>
        <v>31.318112692307693</v>
      </c>
      <c r="R298" s="128">
        <f t="shared" si="238"/>
        <v>58.190981923076919</v>
      </c>
      <c r="S298" s="128">
        <f t="shared" si="238"/>
        <v>53.651420153846203</v>
      </c>
      <c r="T298" s="128">
        <f t="shared" si="238"/>
        <v>55.770217384615393</v>
      </c>
      <c r="U298" s="128">
        <f t="shared" si="238"/>
        <v>3.4529596923076866</v>
      </c>
      <c r="V298" s="128">
        <f t="shared" si="238"/>
        <v>83.148791461538494</v>
      </c>
      <c r="W298" s="128">
        <f t="shared" si="238"/>
        <v>34.46701115384613</v>
      </c>
      <c r="X298" s="128">
        <f t="shared" si="238"/>
        <v>66.304097000000041</v>
      </c>
      <c r="Y298" s="128">
        <f t="shared" si="238"/>
        <v>18.795658230769291</v>
      </c>
      <c r="Z298" s="128">
        <f t="shared" si="238"/>
        <v>81.84893076923079</v>
      </c>
      <c r="AA298" s="128">
        <f t="shared" si="238"/>
        <v>91.885736384615441</v>
      </c>
      <c r="AB298" s="128">
        <f t="shared" si="237"/>
        <v>38.455945461538406</v>
      </c>
      <c r="AC298" s="128">
        <f t="shared" si="237"/>
        <v>70.189577461538519</v>
      </c>
      <c r="AD298" s="128">
        <f t="shared" si="237"/>
        <v>15.010461538461499</v>
      </c>
      <c r="AE298" s="128">
        <f t="shared" si="237"/>
        <v>66.992307692307662</v>
      </c>
      <c r="AF298" s="128">
        <f t="shared" si="237"/>
        <v>80.705434230769228</v>
      </c>
      <c r="AG298" s="124">
        <f t="shared" si="237"/>
        <v>130.70812382296896</v>
      </c>
      <c r="AH298" s="124">
        <f t="shared" si="237"/>
        <v>191.03108315335305</v>
      </c>
      <c r="AI298" s="124">
        <f t="shared" si="237"/>
        <v>300.45047540027304</v>
      </c>
      <c r="AJ298" s="124">
        <f t="shared" si="237"/>
        <v>372.15513179364689</v>
      </c>
      <c r="AK298" s="124">
        <f t="shared" si="237"/>
        <v>386.52238059333683</v>
      </c>
      <c r="AL298" s="124">
        <f t="shared" si="237"/>
        <v>394.68069111864406</v>
      </c>
      <c r="AM298" s="124">
        <f t="shared" si="237"/>
        <v>344.55802575427003</v>
      </c>
      <c r="AN298" s="124">
        <f t="shared" si="237"/>
        <v>310.88402570193057</v>
      </c>
      <c r="AO298" s="124">
        <f t="shared" si="237"/>
        <v>316.60475372310503</v>
      </c>
      <c r="AP298" s="124">
        <f t="shared" si="237"/>
        <v>330.15004801487402</v>
      </c>
      <c r="AQ298" s="124">
        <f t="shared" si="237"/>
        <v>328.22176185410802</v>
      </c>
      <c r="AR298" s="124">
        <f t="shared" si="237"/>
        <v>333.96000463860594</v>
      </c>
      <c r="AS298" s="124">
        <f t="shared" si="237"/>
        <v>338.38302047517936</v>
      </c>
      <c r="AT298" s="124">
        <f t="shared" si="237"/>
        <v>332.4305138395149</v>
      </c>
      <c r="AU298" s="124">
        <f t="shared" si="237"/>
        <v>336.73236307988316</v>
      </c>
      <c r="AV298" s="124">
        <f t="shared" si="237"/>
        <v>347.22359614393059</v>
      </c>
      <c r="AW298" s="124">
        <f t="shared" si="237"/>
        <v>360.1972796568806</v>
      </c>
      <c r="AX298" s="124">
        <f t="shared" si="237"/>
        <v>372.47080077132586</v>
      </c>
      <c r="AY298" s="124">
        <f t="shared" si="237"/>
        <v>386.2093758733547</v>
      </c>
      <c r="AZ298" s="124">
        <f t="shared" si="237"/>
        <v>415.16062090746772</v>
      </c>
      <c r="BA298" s="124">
        <f t="shared" si="237"/>
        <v>418.17372976971592</v>
      </c>
      <c r="BB298" s="124">
        <f t="shared" si="237"/>
        <v>437.53996426934549</v>
      </c>
      <c r="BC298" s="124">
        <f t="shared" si="237"/>
        <v>437.85900724461294</v>
      </c>
      <c r="BD298" s="124">
        <f t="shared" si="237"/>
        <v>455.14715634328337</v>
      </c>
      <c r="BE298" s="124">
        <f t="shared" si="237"/>
        <v>474.17668896273852</v>
      </c>
      <c r="BF298" s="124">
        <f t="shared" si="237"/>
        <v>476.09835262940675</v>
      </c>
      <c r="BG298" s="124">
        <f t="shared" si="237"/>
        <v>496.26640691862161</v>
      </c>
      <c r="BH298" s="128">
        <f t="shared" si="236"/>
        <v>496.26640691862161</v>
      </c>
      <c r="BI298" s="128"/>
      <c r="BJ298" s="128"/>
      <c r="BK298" s="128"/>
      <c r="BL298" s="128"/>
      <c r="BM298" s="128"/>
    </row>
    <row r="299" spans="1:65">
      <c r="A299" s="112" t="s">
        <v>112</v>
      </c>
      <c r="B299" s="128">
        <f t="shared" si="238"/>
        <v>73.161980087502741</v>
      </c>
      <c r="C299" s="128">
        <f t="shared" si="238"/>
        <v>33.155153846153858</v>
      </c>
      <c r="D299" s="128">
        <f t="shared" si="238"/>
        <v>42.082846153846155</v>
      </c>
      <c r="E299" s="128">
        <f t="shared" si="238"/>
        <v>23.94746153846156</v>
      </c>
      <c r="F299" s="128">
        <f t="shared" si="238"/>
        <v>42.17484615384614</v>
      </c>
      <c r="G299" s="128">
        <f t="shared" si="238"/>
        <v>22.459615384615379</v>
      </c>
      <c r="H299" s="128">
        <f t="shared" si="238"/>
        <v>45.597000000000008</v>
      </c>
      <c r="I299" s="128">
        <f t="shared" si="238"/>
        <v>51.50284615384615</v>
      </c>
      <c r="J299" s="128">
        <f t="shared" si="238"/>
        <v>36.89961507692307</v>
      </c>
      <c r="K299" s="128">
        <f t="shared" si="238"/>
        <v>27.078129999999987</v>
      </c>
      <c r="L299" s="128">
        <f t="shared" si="238"/>
        <v>36.83246076923075</v>
      </c>
      <c r="M299" s="128">
        <f t="shared" si="238"/>
        <v>27.425212923076927</v>
      </c>
      <c r="N299" s="128">
        <f t="shared" si="238"/>
        <v>39.236162615384615</v>
      </c>
      <c r="O299" s="128">
        <f t="shared" si="238"/>
        <v>2.8733303846153646</v>
      </c>
      <c r="P299" s="128">
        <f t="shared" si="238"/>
        <v>68.716250153846147</v>
      </c>
      <c r="Q299" s="128">
        <f t="shared" si="238"/>
        <v>17.566155692307674</v>
      </c>
      <c r="R299" s="128">
        <f t="shared" si="238"/>
        <v>31.405012923076939</v>
      </c>
      <c r="S299" s="128">
        <f t="shared" si="238"/>
        <v>28.887125153846142</v>
      </c>
      <c r="T299" s="128">
        <f t="shared" si="238"/>
        <v>42.159280384615442</v>
      </c>
      <c r="U299" s="128">
        <f t="shared" si="238"/>
        <v>65.883697692307692</v>
      </c>
      <c r="V299" s="128">
        <f t="shared" si="238"/>
        <v>36.753619461538463</v>
      </c>
      <c r="W299" s="128">
        <f t="shared" si="238"/>
        <v>61.072912153846147</v>
      </c>
      <c r="X299" s="128">
        <f t="shared" si="238"/>
        <v>95.766947999999957</v>
      </c>
      <c r="Y299" s="128">
        <f t="shared" si="238"/>
        <v>89.261446230769266</v>
      </c>
      <c r="Z299" s="128">
        <f t="shared" si="238"/>
        <v>31.185210769230778</v>
      </c>
      <c r="AA299" s="128">
        <f t="shared" si="238"/>
        <v>69.306306384615425</v>
      </c>
      <c r="AB299" s="128">
        <f t="shared" si="237"/>
        <v>128.9345864615384</v>
      </c>
      <c r="AC299" s="128">
        <f t="shared" si="237"/>
        <v>100.54405646153842</v>
      </c>
      <c r="AD299" s="128">
        <f t="shared" si="237"/>
        <v>89.598461538461535</v>
      </c>
      <c r="AE299" s="128">
        <f t="shared" si="237"/>
        <v>111.60430769230769</v>
      </c>
      <c r="AF299" s="124">
        <f>AF426+AF219+AF267-AF282-AF427</f>
        <v>23.430939230769184</v>
      </c>
      <c r="AG299" s="124">
        <f t="shared" si="237"/>
        <v>93.646823169814127</v>
      </c>
      <c r="AH299" s="124">
        <f t="shared" si="237"/>
        <v>136.07567535257402</v>
      </c>
      <c r="AI299" s="124">
        <f t="shared" si="237"/>
        <v>270.13654924058119</v>
      </c>
      <c r="AJ299" s="124">
        <f t="shared" si="237"/>
        <v>349.35348357923806</v>
      </c>
      <c r="AK299" s="124">
        <f t="shared" si="237"/>
        <v>356.13660191092458</v>
      </c>
      <c r="AL299" s="124">
        <f t="shared" si="237"/>
        <v>370.24836149970116</v>
      </c>
      <c r="AM299" s="124">
        <f t="shared" si="237"/>
        <v>340.56859084594998</v>
      </c>
      <c r="AN299" s="124">
        <f t="shared" si="237"/>
        <v>303.58842414353563</v>
      </c>
      <c r="AO299" s="124">
        <f t="shared" si="237"/>
        <v>294.12343196918494</v>
      </c>
      <c r="AP299" s="124">
        <f t="shared" si="237"/>
        <v>297.55281338217105</v>
      </c>
      <c r="AQ299" s="124">
        <f t="shared" si="237"/>
        <v>294.46456317833162</v>
      </c>
      <c r="AR299" s="124">
        <f t="shared" si="237"/>
        <v>304.34028866337439</v>
      </c>
      <c r="AS299" s="124">
        <f t="shared" si="237"/>
        <v>313.28973655919208</v>
      </c>
      <c r="AT299" s="124">
        <f t="shared" si="237"/>
        <v>311.94906198660419</v>
      </c>
      <c r="AU299" s="124">
        <f t="shared" si="237"/>
        <v>320.46604272081925</v>
      </c>
      <c r="AV299" s="124">
        <f t="shared" si="237"/>
        <v>329.62521911462295</v>
      </c>
      <c r="AW299" s="124">
        <f t="shared" si="237"/>
        <v>337.95374771698698</v>
      </c>
      <c r="AX299" s="124">
        <f t="shared" si="237"/>
        <v>345.8665013140353</v>
      </c>
      <c r="AY299" s="124">
        <f t="shared" si="237"/>
        <v>356.41701219342451</v>
      </c>
      <c r="AZ299" s="124">
        <f t="shared" si="237"/>
        <v>382.95863218144598</v>
      </c>
      <c r="BA299" s="124">
        <f t="shared" si="237"/>
        <v>386.2814343468882</v>
      </c>
      <c r="BB299" s="124">
        <f t="shared" si="237"/>
        <v>406.16932934248598</v>
      </c>
      <c r="BC299" s="124">
        <f t="shared" si="237"/>
        <v>407.70614973588499</v>
      </c>
      <c r="BD299" s="124">
        <f t="shared" si="237"/>
        <v>424.17944381862571</v>
      </c>
      <c r="BE299" s="124">
        <f t="shared" si="237"/>
        <v>440.79801041578912</v>
      </c>
      <c r="BF299" s="124">
        <f t="shared" si="237"/>
        <v>439.77532599594815</v>
      </c>
      <c r="BG299" s="124">
        <f t="shared" si="237"/>
        <v>455.4455966608167</v>
      </c>
      <c r="BH299" s="128">
        <f t="shared" si="236"/>
        <v>455.4455966608167</v>
      </c>
      <c r="BI299" s="128"/>
      <c r="BJ299" s="128"/>
      <c r="BK299" s="128"/>
      <c r="BL299" s="128"/>
      <c r="BM299" s="128"/>
    </row>
    <row r="300" spans="1:65">
      <c r="A300" s="112" t="s">
        <v>113</v>
      </c>
      <c r="B300" s="128">
        <f t="shared" si="238"/>
        <v>72.00805291135967</v>
      </c>
      <c r="C300" s="128">
        <f t="shared" si="238"/>
        <v>31.08330769230767</v>
      </c>
      <c r="D300" s="128">
        <f t="shared" si="238"/>
        <v>36.357692307692318</v>
      </c>
      <c r="E300" s="128">
        <f t="shared" si="238"/>
        <v>21.652923076923031</v>
      </c>
      <c r="F300" s="128">
        <f t="shared" si="238"/>
        <v>17.428692307692316</v>
      </c>
      <c r="G300" s="128">
        <f t="shared" si="238"/>
        <v>20.260230769230787</v>
      </c>
      <c r="H300" s="128">
        <f t="shared" si="238"/>
        <v>5.4909999999999997</v>
      </c>
      <c r="I300" s="128">
        <f t="shared" si="238"/>
        <v>30.542692307692221</v>
      </c>
      <c r="J300" s="128">
        <f t="shared" si="238"/>
        <v>39.441336153846152</v>
      </c>
      <c r="K300" s="128">
        <f t="shared" si="238"/>
        <v>53.271176999999994</v>
      </c>
      <c r="L300" s="128">
        <f t="shared" si="238"/>
        <v>40.03800353846151</v>
      </c>
      <c r="M300" s="128">
        <f t="shared" si="238"/>
        <v>53.964591846153894</v>
      </c>
      <c r="N300" s="128">
        <f t="shared" si="238"/>
        <v>25.348308230769277</v>
      </c>
      <c r="O300" s="128">
        <f t="shared" si="238"/>
        <v>27.140613769230804</v>
      </c>
      <c r="P300" s="128">
        <f t="shared" si="238"/>
        <v>27.155449307692336</v>
      </c>
      <c r="Q300" s="128">
        <f t="shared" si="238"/>
        <v>42.116654384615344</v>
      </c>
      <c r="R300" s="128">
        <f t="shared" si="238"/>
        <v>31.380115846153927</v>
      </c>
      <c r="S300" s="128">
        <f t="shared" si="238"/>
        <v>50.047235307692205</v>
      </c>
      <c r="T300" s="128">
        <f t="shared" si="238"/>
        <v>33.409424769230753</v>
      </c>
      <c r="U300" s="128">
        <f t="shared" si="238"/>
        <v>35.606648384615383</v>
      </c>
      <c r="V300" s="128">
        <f t="shared" si="238"/>
        <v>105.37592192307696</v>
      </c>
      <c r="W300" s="128">
        <f t="shared" si="238"/>
        <v>61.999524307692297</v>
      </c>
      <c r="X300" s="128">
        <f t="shared" si="238"/>
        <v>102.1389819999999</v>
      </c>
      <c r="Y300" s="128">
        <f t="shared" si="238"/>
        <v>83.310538461538485</v>
      </c>
      <c r="Z300" s="128">
        <f t="shared" si="238"/>
        <v>110.44375753846161</v>
      </c>
      <c r="AA300" s="128">
        <f t="shared" si="238"/>
        <v>129.79948776923078</v>
      </c>
      <c r="AB300" s="128">
        <f t="shared" si="237"/>
        <v>84.122179923076899</v>
      </c>
      <c r="AC300" s="128">
        <f t="shared" si="237"/>
        <v>66.064999923076869</v>
      </c>
      <c r="AD300" s="128">
        <f t="shared" si="237"/>
        <v>123.41492307692315</v>
      </c>
      <c r="AE300" s="128">
        <f t="shared" si="237"/>
        <v>142.21661538461541</v>
      </c>
      <c r="AF300" s="124">
        <f>AF427+AF220+AF268-AF284-AF428</f>
        <v>115.76154246153853</v>
      </c>
      <c r="AG300" s="124">
        <f t="shared" si="237"/>
        <v>199.40193867658115</v>
      </c>
      <c r="AH300" s="124">
        <f t="shared" si="237"/>
        <v>227.9151068434328</v>
      </c>
      <c r="AI300" s="124">
        <f t="shared" si="237"/>
        <v>359.48091024367307</v>
      </c>
      <c r="AJ300" s="124">
        <f t="shared" si="237"/>
        <v>440.93647757975009</v>
      </c>
      <c r="AK300" s="124">
        <f t="shared" si="237"/>
        <v>449.3747025871844</v>
      </c>
      <c r="AL300" s="124">
        <f t="shared" si="237"/>
        <v>453.19028473073081</v>
      </c>
      <c r="AM300" s="124">
        <f t="shared" si="237"/>
        <v>409.90109633185227</v>
      </c>
      <c r="AN300" s="124">
        <f t="shared" si="237"/>
        <v>375.14031297049132</v>
      </c>
      <c r="AO300" s="124">
        <f t="shared" si="237"/>
        <v>384.14548069881516</v>
      </c>
      <c r="AP300" s="124">
        <f t="shared" si="237"/>
        <v>399.09844666449499</v>
      </c>
      <c r="AQ300" s="124">
        <f t="shared" si="237"/>
        <v>399.86916983185108</v>
      </c>
      <c r="AR300" s="124">
        <f t="shared" si="237"/>
        <v>408.96481543978939</v>
      </c>
      <c r="AS300" s="124">
        <f t="shared" si="237"/>
        <v>417.88880062477074</v>
      </c>
      <c r="AT300" s="124">
        <f t="shared" si="237"/>
        <v>415.44676215251843</v>
      </c>
      <c r="AU300" s="124">
        <f t="shared" si="237"/>
        <v>424.9059523167615</v>
      </c>
      <c r="AV300" s="124">
        <f t="shared" si="237"/>
        <v>434.70768618549232</v>
      </c>
      <c r="AW300" s="124">
        <f t="shared" si="237"/>
        <v>447.67464017976738</v>
      </c>
      <c r="AX300" s="124">
        <f t="shared" si="237"/>
        <v>460.06949077032766</v>
      </c>
      <c r="AY300" s="124">
        <f t="shared" si="237"/>
        <v>475.41809111027737</v>
      </c>
      <c r="AZ300" s="124">
        <f t="shared" si="237"/>
        <v>507.62240180479944</v>
      </c>
      <c r="BA300" s="124">
        <f t="shared" si="237"/>
        <v>510.30193844522205</v>
      </c>
      <c r="BB300" s="124">
        <f t="shared" si="237"/>
        <v>530.15275959813312</v>
      </c>
      <c r="BC300" s="124">
        <f t="shared" si="237"/>
        <v>527.5746262061557</v>
      </c>
      <c r="BD300" s="124">
        <f t="shared" si="237"/>
        <v>542.61575006845817</v>
      </c>
      <c r="BE300" s="124">
        <f t="shared" si="237"/>
        <v>559.5352161176869</v>
      </c>
      <c r="BF300" s="124">
        <f t="shared" si="237"/>
        <v>557.43916748266736</v>
      </c>
      <c r="BG300" s="124">
        <f t="shared" si="237"/>
        <v>577.99524885914502</v>
      </c>
      <c r="BH300" s="124"/>
      <c r="BI300" s="128"/>
      <c r="BJ300" s="128"/>
      <c r="BK300" s="128"/>
      <c r="BL300" s="128"/>
      <c r="BM300" s="128"/>
    </row>
    <row r="301" spans="1:65" ht="12" thickBot="1">
      <c r="A301" s="112" t="s">
        <v>114</v>
      </c>
      <c r="B301" s="128">
        <f>SUM(B289:B300)</f>
        <v>997.16651087398247</v>
      </c>
      <c r="C301" s="128">
        <f>SUM(C289:C300)</f>
        <v>788.55179057520058</v>
      </c>
      <c r="D301" s="128">
        <f t="shared" ref="D301:BG301" si="239">SUM(D289:D300)</f>
        <v>545.529</v>
      </c>
      <c r="E301" s="128">
        <f t="shared" si="239"/>
        <v>384.09599999999989</v>
      </c>
      <c r="F301" s="128">
        <f t="shared" si="239"/>
        <v>457.23200000000003</v>
      </c>
      <c r="G301" s="128">
        <f t="shared" si="239"/>
        <v>395.37400000000002</v>
      </c>
      <c r="H301" s="128">
        <f t="shared" si="239"/>
        <v>418.32299999999998</v>
      </c>
      <c r="I301" s="128">
        <f t="shared" si="239"/>
        <v>429.24299999999988</v>
      </c>
      <c r="J301" s="128">
        <f t="shared" si="239"/>
        <v>462.34421199999997</v>
      </c>
      <c r="K301" s="128">
        <f t="shared" si="239"/>
        <v>436.91370599999993</v>
      </c>
      <c r="L301" s="128">
        <f t="shared" si="239"/>
        <v>434.90384200000005</v>
      </c>
      <c r="M301" s="128">
        <f t="shared" si="239"/>
        <v>381.128894</v>
      </c>
      <c r="N301" s="128">
        <f t="shared" si="239"/>
        <v>448.6509420000001</v>
      </c>
      <c r="O301" s="128">
        <f t="shared" si="239"/>
        <v>427.14617800000002</v>
      </c>
      <c r="P301" s="128">
        <f t="shared" si="239"/>
        <v>485.73860699999989</v>
      </c>
      <c r="Q301" s="128">
        <f t="shared" si="239"/>
        <v>443.26267000000001</v>
      </c>
      <c r="R301" s="128">
        <f t="shared" si="239"/>
        <v>458.66299800000002</v>
      </c>
      <c r="S301" s="128">
        <f t="shared" si="239"/>
        <v>460.70358899999997</v>
      </c>
      <c r="T301" s="128">
        <f t="shared" si="239"/>
        <v>573.5739759999999</v>
      </c>
      <c r="U301" s="128">
        <f t="shared" si="239"/>
        <v>555.4553659999998</v>
      </c>
      <c r="V301" s="128">
        <f t="shared" si="239"/>
        <v>773.44233400000007</v>
      </c>
      <c r="W301" s="128">
        <f t="shared" si="239"/>
        <v>813.27380699999981</v>
      </c>
      <c r="X301" s="128">
        <f t="shared" si="239"/>
        <v>893.17406599999993</v>
      </c>
      <c r="Y301" s="128">
        <f t="shared" si="239"/>
        <v>969.59038600000031</v>
      </c>
      <c r="Z301" s="128">
        <f t="shared" si="239"/>
        <v>966.95064500000024</v>
      </c>
      <c r="AA301" s="128">
        <f t="shared" si="239"/>
        <v>915.13635000000045</v>
      </c>
      <c r="AB301" s="128">
        <f t="shared" si="239"/>
        <v>1046.2920399999998</v>
      </c>
      <c r="AC301" s="128">
        <f t="shared" si="239"/>
        <v>1069.8081229999998</v>
      </c>
      <c r="AD301" s="128">
        <f t="shared" si="239"/>
        <v>1060.3339759999999</v>
      </c>
      <c r="AE301" s="128">
        <f t="shared" si="239"/>
        <v>1231.7629999999999</v>
      </c>
      <c r="AF301" s="124">
        <f t="shared" si="239"/>
        <v>1272.056296</v>
      </c>
      <c r="AG301" s="124">
        <f t="shared" si="239"/>
        <v>1286.5095700536099</v>
      </c>
      <c r="AH301" s="124">
        <f t="shared" si="239"/>
        <v>2212.9711470207312</v>
      </c>
      <c r="AI301" s="124">
        <f t="shared" si="239"/>
        <v>3842.0413257192131</v>
      </c>
      <c r="AJ301" s="124">
        <f t="shared" si="239"/>
        <v>4815.0360583671263</v>
      </c>
      <c r="AK301" s="124">
        <f t="shared" si="239"/>
        <v>4928.442822205112</v>
      </c>
      <c r="AL301" s="124">
        <f t="shared" si="239"/>
        <v>5048.6114449723336</v>
      </c>
      <c r="AM301" s="124">
        <f t="shared" si="239"/>
        <v>4556.1514557778128</v>
      </c>
      <c r="AN301" s="124">
        <f t="shared" si="239"/>
        <v>4154.3321100379198</v>
      </c>
      <c r="AO301" s="124">
        <f t="shared" si="239"/>
        <v>4152.9036187695528</v>
      </c>
      <c r="AP301" s="124">
        <f t="shared" si="239"/>
        <v>4265.7076592746616</v>
      </c>
      <c r="AQ301" s="124">
        <f t="shared" si="239"/>
        <v>4248.1814860349859</v>
      </c>
      <c r="AR301" s="124">
        <f t="shared" si="239"/>
        <v>4359.9098126962672</v>
      </c>
      <c r="AS301" s="124">
        <f t="shared" si="239"/>
        <v>4460.6097768738164</v>
      </c>
      <c r="AT301" s="124">
        <f t="shared" si="239"/>
        <v>4437.8083061090774</v>
      </c>
      <c r="AU301" s="124">
        <f t="shared" si="239"/>
        <v>4541.7335411515769</v>
      </c>
      <c r="AV301" s="124">
        <f t="shared" si="239"/>
        <v>4663.1559204888918</v>
      </c>
      <c r="AW301" s="124">
        <f t="shared" si="239"/>
        <v>4796.5592584542892</v>
      </c>
      <c r="AX301" s="124">
        <f t="shared" si="239"/>
        <v>4926.6169313654937</v>
      </c>
      <c r="AY301" s="124">
        <f t="shared" si="239"/>
        <v>5086.3822387630862</v>
      </c>
      <c r="AZ301" s="124">
        <f t="shared" si="239"/>
        <v>5453.0961663302769</v>
      </c>
      <c r="BA301" s="124">
        <f t="shared" si="239"/>
        <v>5497.570862276184</v>
      </c>
      <c r="BB301" s="124">
        <f t="shared" si="239"/>
        <v>5760.0855285496073</v>
      </c>
      <c r="BC301" s="124">
        <f t="shared" si="239"/>
        <v>5778.3888214974368</v>
      </c>
      <c r="BD301" s="124">
        <f t="shared" si="239"/>
        <v>6009.5561543653148</v>
      </c>
      <c r="BE301" s="124">
        <f t="shared" si="239"/>
        <v>6257.8719302063655</v>
      </c>
      <c r="BF301" s="124">
        <f t="shared" si="239"/>
        <v>6284.4887491337076</v>
      </c>
      <c r="BG301" s="124">
        <f t="shared" si="239"/>
        <v>6549.2772981369271</v>
      </c>
      <c r="BH301" s="124"/>
      <c r="BI301" s="128"/>
      <c r="BJ301" s="128">
        <f>AC301-AD301</f>
        <v>9.4741469999999026</v>
      </c>
      <c r="BK301" s="128"/>
      <c r="BL301" s="128">
        <f>AB301-Z301</f>
        <v>79.341394999999579</v>
      </c>
      <c r="BM301" s="128"/>
    </row>
    <row r="302" spans="1:65">
      <c r="A302" s="174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  <c r="AA302" s="175"/>
      <c r="AB302" s="175"/>
      <c r="AC302" s="175">
        <f>AC36</f>
        <v>1069.8081230000003</v>
      </c>
      <c r="AD302" s="175"/>
      <c r="AE302" s="175"/>
      <c r="AF302" s="175"/>
      <c r="AG302" s="175"/>
      <c r="AH302" s="175"/>
      <c r="AI302" s="175"/>
      <c r="AJ302" s="175"/>
      <c r="AK302" s="175"/>
      <c r="AL302" s="175"/>
      <c r="AM302" s="175"/>
      <c r="AN302" s="175"/>
      <c r="AO302" s="175"/>
      <c r="AP302" s="175"/>
      <c r="AQ302" s="175"/>
      <c r="AR302" s="175"/>
      <c r="AS302" s="175"/>
      <c r="AT302" s="175"/>
      <c r="AU302" s="175"/>
      <c r="AV302" s="175"/>
      <c r="AW302" s="175"/>
      <c r="AX302" s="175"/>
      <c r="AY302" s="175"/>
      <c r="AZ302" s="175"/>
      <c r="BA302" s="175"/>
      <c r="BB302" s="175"/>
      <c r="BC302" s="175"/>
      <c r="BD302" s="175"/>
      <c r="BE302" s="175"/>
      <c r="BF302" s="175"/>
      <c r="BG302" s="175"/>
      <c r="BH302" s="128"/>
    </row>
    <row r="303" spans="1:65" ht="12" thickBot="1">
      <c r="A303" s="112" t="s">
        <v>166</v>
      </c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</row>
    <row r="304" spans="1:65" ht="12" thickBot="1">
      <c r="A304" s="168"/>
      <c r="B304" s="168" t="str">
        <f>B288</f>
        <v xml:space="preserve">93/94 </v>
      </c>
      <c r="C304" s="168" t="str">
        <f t="shared" ref="C304:BG304" si="240">C288</f>
        <v xml:space="preserve">94/95 </v>
      </c>
      <c r="D304" s="168" t="str">
        <f t="shared" si="240"/>
        <v xml:space="preserve">95/96 </v>
      </c>
      <c r="E304" s="168" t="str">
        <f t="shared" si="240"/>
        <v xml:space="preserve">96/97 </v>
      </c>
      <c r="F304" s="168" t="str">
        <f t="shared" si="240"/>
        <v xml:space="preserve">97/98 </v>
      </c>
      <c r="G304" s="168" t="str">
        <f t="shared" si="240"/>
        <v xml:space="preserve">98/99 </v>
      </c>
      <c r="H304" s="168" t="str">
        <f t="shared" si="240"/>
        <v xml:space="preserve">99/00 </v>
      </c>
      <c r="I304" s="168" t="str">
        <f t="shared" si="240"/>
        <v xml:space="preserve">00/01 </v>
      </c>
      <c r="J304" s="168" t="str">
        <f t="shared" si="240"/>
        <v xml:space="preserve">01/02 </v>
      </c>
      <c r="K304" s="168" t="str">
        <f t="shared" si="240"/>
        <v xml:space="preserve">02/03 </v>
      </c>
      <c r="L304" s="168" t="str">
        <f t="shared" si="240"/>
        <v xml:space="preserve">03/04 </v>
      </c>
      <c r="M304" s="168" t="str">
        <f t="shared" si="240"/>
        <v xml:space="preserve">04/05 </v>
      </c>
      <c r="N304" s="168" t="str">
        <f t="shared" si="240"/>
        <v xml:space="preserve">05/06 </v>
      </c>
      <c r="O304" s="168" t="str">
        <f t="shared" si="240"/>
        <v xml:space="preserve">06/07 </v>
      </c>
      <c r="P304" s="168" t="str">
        <f t="shared" si="240"/>
        <v xml:space="preserve">07/08 </v>
      </c>
      <c r="Q304" s="168" t="str">
        <f t="shared" si="240"/>
        <v xml:space="preserve">08/09 </v>
      </c>
      <c r="R304" s="168" t="str">
        <f t="shared" si="240"/>
        <v xml:space="preserve">09/10 </v>
      </c>
      <c r="S304" s="168" t="str">
        <f t="shared" si="240"/>
        <v xml:space="preserve">10/11 </v>
      </c>
      <c r="T304" s="168" t="str">
        <f t="shared" si="240"/>
        <v xml:space="preserve">11/12 </v>
      </c>
      <c r="U304" s="168" t="str">
        <f t="shared" si="240"/>
        <v xml:space="preserve">12/13 </v>
      </c>
      <c r="V304" s="168" t="str">
        <f t="shared" si="240"/>
        <v xml:space="preserve">13/14 </v>
      </c>
      <c r="W304" s="168" t="str">
        <f t="shared" si="240"/>
        <v xml:space="preserve">14/15 </v>
      </c>
      <c r="X304" s="168" t="str">
        <f t="shared" si="240"/>
        <v xml:space="preserve">15/16 </v>
      </c>
      <c r="Y304" s="168" t="str">
        <f t="shared" si="240"/>
        <v xml:space="preserve">16/17 </v>
      </c>
      <c r="Z304" s="168" t="str">
        <f t="shared" si="240"/>
        <v xml:space="preserve">17/18 </v>
      </c>
      <c r="AA304" s="168" t="str">
        <f t="shared" si="240"/>
        <v xml:space="preserve">18/19 </v>
      </c>
      <c r="AB304" s="168" t="str">
        <f t="shared" si="240"/>
        <v>19/20</v>
      </c>
      <c r="AC304" s="168" t="str">
        <f t="shared" si="240"/>
        <v>20/21</v>
      </c>
      <c r="AD304" s="168" t="str">
        <f t="shared" si="240"/>
        <v xml:space="preserve">21/22 </v>
      </c>
      <c r="AE304" s="168" t="str">
        <f t="shared" si="240"/>
        <v xml:space="preserve">22/23 </v>
      </c>
      <c r="AF304" s="168" t="str">
        <f t="shared" si="240"/>
        <v xml:space="preserve">23/24 </v>
      </c>
      <c r="AG304" s="168" t="str">
        <f t="shared" si="240"/>
        <v xml:space="preserve">24/25 </v>
      </c>
      <c r="AH304" s="168" t="str">
        <f t="shared" si="240"/>
        <v>25/26</v>
      </c>
      <c r="AI304" s="168" t="str">
        <f t="shared" si="240"/>
        <v>26/27</v>
      </c>
      <c r="AJ304" s="168" t="str">
        <f t="shared" si="240"/>
        <v>27/28</v>
      </c>
      <c r="AK304" s="168" t="str">
        <f t="shared" si="240"/>
        <v>28/29</v>
      </c>
      <c r="AL304" s="168" t="str">
        <f t="shared" si="240"/>
        <v>29/30</v>
      </c>
      <c r="AM304" s="168" t="str">
        <f t="shared" si="240"/>
        <v>30/31</v>
      </c>
      <c r="AN304" s="168" t="str">
        <f t="shared" si="240"/>
        <v>31/32</v>
      </c>
      <c r="AO304" s="168" t="str">
        <f t="shared" si="240"/>
        <v>32/33</v>
      </c>
      <c r="AP304" s="168" t="str">
        <f t="shared" si="240"/>
        <v>33/34</v>
      </c>
      <c r="AQ304" s="168" t="str">
        <f t="shared" si="240"/>
        <v>34/35</v>
      </c>
      <c r="AR304" s="168" t="str">
        <f t="shared" si="240"/>
        <v>35/36</v>
      </c>
      <c r="AS304" s="168" t="str">
        <f t="shared" si="240"/>
        <v>36/37</v>
      </c>
      <c r="AT304" s="168" t="str">
        <f t="shared" si="240"/>
        <v>37/38</v>
      </c>
      <c r="AU304" s="168" t="str">
        <f t="shared" si="240"/>
        <v>38/39</v>
      </c>
      <c r="AV304" s="168" t="str">
        <f t="shared" si="240"/>
        <v>39/40</v>
      </c>
      <c r="AW304" s="168" t="str">
        <f t="shared" si="240"/>
        <v>40/41</v>
      </c>
      <c r="AX304" s="168" t="str">
        <f t="shared" si="240"/>
        <v>41/42</v>
      </c>
      <c r="AY304" s="168" t="str">
        <f t="shared" si="240"/>
        <v>42/43</v>
      </c>
      <c r="AZ304" s="168" t="str">
        <f t="shared" si="240"/>
        <v>43/44</v>
      </c>
      <c r="BA304" s="168" t="str">
        <f t="shared" si="240"/>
        <v>44/45</v>
      </c>
      <c r="BB304" s="168" t="str">
        <f t="shared" si="240"/>
        <v>45/46</v>
      </c>
      <c r="BC304" s="168" t="str">
        <f t="shared" si="240"/>
        <v>46/47</v>
      </c>
      <c r="BD304" s="168" t="str">
        <f t="shared" si="240"/>
        <v>47/48</v>
      </c>
      <c r="BE304" s="168" t="str">
        <f t="shared" si="240"/>
        <v>48/49</v>
      </c>
      <c r="BF304" s="168" t="str">
        <f t="shared" si="240"/>
        <v>49/50</v>
      </c>
      <c r="BG304" s="168" t="str">
        <f t="shared" si="240"/>
        <v>50/51</v>
      </c>
      <c r="BH304" s="169"/>
    </row>
    <row r="305" spans="1:60">
      <c r="A305" s="112" t="s">
        <v>102</v>
      </c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>
        <f>'[4]Renewable Fuel Ex Ethanol'!B271</f>
        <v>2.8917390196929769</v>
      </c>
      <c r="W305" s="128">
        <f>'[4]Renewable Fuel Ex Ethanol'!C271</f>
        <v>12.549366107464426</v>
      </c>
      <c r="X305" s="128">
        <f>'[4]Renewable Fuel Ex Ethanol'!D271</f>
        <v>18.204694598978087</v>
      </c>
      <c r="Y305" s="124">
        <f t="shared" ref="Y305:AQ316" si="241">Y321+Y337+Y353</f>
        <v>18.492775720422536</v>
      </c>
      <c r="Z305" s="124">
        <f t="shared" si="241"/>
        <v>20.594996209581744</v>
      </c>
      <c r="AA305" s="124">
        <f t="shared" si="241"/>
        <v>14.614664339150462</v>
      </c>
      <c r="AB305" s="124">
        <f t="shared" si="241"/>
        <v>19.172370530091975</v>
      </c>
      <c r="AC305" s="124">
        <f t="shared" si="241"/>
        <v>23.151992612646342</v>
      </c>
      <c r="AD305" s="124">
        <f t="shared" si="241"/>
        <v>28.640184669441126</v>
      </c>
      <c r="AE305" s="124">
        <f t="shared" si="241"/>
        <v>23.221612343936755</v>
      </c>
      <c r="AF305" s="124">
        <f t="shared" si="241"/>
        <v>16.855439583543337</v>
      </c>
      <c r="AG305" s="124">
        <f t="shared" si="241"/>
        <v>132.59028796278963</v>
      </c>
      <c r="AH305" s="124">
        <f t="shared" si="241"/>
        <v>73.076408199374498</v>
      </c>
      <c r="AI305" s="124">
        <f t="shared" si="241"/>
        <v>159.78421853831946</v>
      </c>
      <c r="AJ305" s="124">
        <f t="shared" si="241"/>
        <v>225.43806774622024</v>
      </c>
      <c r="AK305" s="124">
        <f t="shared" si="241"/>
        <v>243.20681395396002</v>
      </c>
      <c r="AL305" s="124">
        <f t="shared" si="241"/>
        <v>243.09248759881973</v>
      </c>
      <c r="AM305" s="124">
        <f t="shared" si="241"/>
        <v>250.56800335939124</v>
      </c>
      <c r="AN305" s="124">
        <f t="shared" si="241"/>
        <v>221.27372525575294</v>
      </c>
      <c r="AO305" s="124">
        <f t="shared" si="241"/>
        <v>224.1337347274509</v>
      </c>
      <c r="AP305" s="124">
        <f t="shared" si="241"/>
        <v>227.38878982025051</v>
      </c>
      <c r="AQ305" s="124">
        <f t="shared" si="241"/>
        <v>229.30124353220415</v>
      </c>
      <c r="AR305" s="124">
        <f>AR321+AR337+AR353</f>
        <v>231.21192603127375</v>
      </c>
      <c r="AS305" s="124">
        <f t="shared" ref="AS305:BG305" si="242">AS321+AS337+AS353</f>
        <v>232.19263517836225</v>
      </c>
      <c r="AT305" s="124">
        <f t="shared" si="242"/>
        <v>232.24623288844276</v>
      </c>
      <c r="AU305" s="124">
        <f t="shared" si="242"/>
        <v>232.31342281367381</v>
      </c>
      <c r="AV305" s="124">
        <f t="shared" si="242"/>
        <v>232.30413713227168</v>
      </c>
      <c r="AW305" s="124">
        <f t="shared" si="242"/>
        <v>232.30098984617234</v>
      </c>
      <c r="AX305" s="124">
        <f t="shared" si="242"/>
        <v>232.30226965606442</v>
      </c>
      <c r="AY305" s="124">
        <f t="shared" si="242"/>
        <v>232.30628550109813</v>
      </c>
      <c r="AZ305" s="124">
        <f t="shared" si="242"/>
        <v>232.77973519156723</v>
      </c>
      <c r="BA305" s="124">
        <f t="shared" si="242"/>
        <v>232.77404284388638</v>
      </c>
      <c r="BB305" s="124">
        <f t="shared" si="242"/>
        <v>232.77302515233288</v>
      </c>
      <c r="BC305" s="124">
        <f t="shared" si="242"/>
        <v>232.77427266304409</v>
      </c>
      <c r="BD305" s="124">
        <f t="shared" si="242"/>
        <v>232.78004023979395</v>
      </c>
      <c r="BE305" s="124">
        <f t="shared" si="242"/>
        <v>232.77984617331657</v>
      </c>
      <c r="BF305" s="124">
        <f t="shared" si="242"/>
        <v>232.77895783712432</v>
      </c>
      <c r="BG305" s="124">
        <f t="shared" si="242"/>
        <v>232.7790354887596</v>
      </c>
      <c r="BH305" s="128">
        <f>BG305</f>
        <v>232.7790354887596</v>
      </c>
    </row>
    <row r="306" spans="1:60">
      <c r="A306" s="112" t="s">
        <v>103</v>
      </c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>
        <f>'[4]Renewable Fuel Ex Ethanol'!B272</f>
        <v>2.940287561674086</v>
      </c>
      <c r="W306" s="128">
        <f>'[4]Renewable Fuel Ex Ethanol'!C272</f>
        <v>12.715443858215218</v>
      </c>
      <c r="X306" s="128">
        <f>'[4]Renewable Fuel Ex Ethanol'!D272</f>
        <v>18.412056005754831</v>
      </c>
      <c r="Y306" s="124">
        <f t="shared" si="241"/>
        <v>18.938586448446461</v>
      </c>
      <c r="Z306" s="124">
        <f t="shared" si="241"/>
        <v>20.643392775887676</v>
      </c>
      <c r="AA306" s="124">
        <f t="shared" si="241"/>
        <v>14.672348591816249</v>
      </c>
      <c r="AB306" s="124">
        <f t="shared" si="241"/>
        <v>20.436376559935884</v>
      </c>
      <c r="AC306" s="124">
        <f t="shared" si="241"/>
        <v>25.876967728928761</v>
      </c>
      <c r="AD306" s="124">
        <f t="shared" si="241"/>
        <v>29.737430856961822</v>
      </c>
      <c r="AE306" s="124">
        <f t="shared" si="241"/>
        <v>31.915253718877352</v>
      </c>
      <c r="AF306" s="124">
        <f t="shared" si="241"/>
        <v>42.830463272036056</v>
      </c>
      <c r="AG306" s="124">
        <f t="shared" si="241"/>
        <v>80.911855593796361</v>
      </c>
      <c r="AH306" s="124">
        <f t="shared" si="241"/>
        <v>79.141696080176004</v>
      </c>
      <c r="AI306" s="124">
        <f t="shared" si="241"/>
        <v>173.33131019219294</v>
      </c>
      <c r="AJ306" s="124">
        <f t="shared" si="241"/>
        <v>249.05492193580193</v>
      </c>
      <c r="AK306" s="124">
        <f t="shared" si="241"/>
        <v>263.18260808672426</v>
      </c>
      <c r="AL306" s="124">
        <f t="shared" si="241"/>
        <v>263.70963370291031</v>
      </c>
      <c r="AM306" s="124">
        <f t="shared" si="241"/>
        <v>272.59567465789064</v>
      </c>
      <c r="AN306" s="124">
        <f t="shared" si="241"/>
        <v>241.016445541439</v>
      </c>
      <c r="AO306" s="124">
        <f t="shared" si="241"/>
        <v>244.18873519539108</v>
      </c>
      <c r="AP306" s="124">
        <f t="shared" si="241"/>
        <v>247.39055517553717</v>
      </c>
      <c r="AQ306" s="124">
        <f t="shared" si="241"/>
        <v>249.53720913664617</v>
      </c>
      <c r="AR306" s="124">
        <f t="shared" ref="AR306:BG316" si="243">AR322+AR338+AR354</f>
        <v>251.72730794892445</v>
      </c>
      <c r="AS306" s="124">
        <f t="shared" si="243"/>
        <v>252.83283115131675</v>
      </c>
      <c r="AT306" s="124">
        <f t="shared" si="243"/>
        <v>252.84148888112449</v>
      </c>
      <c r="AU306" s="124">
        <f t="shared" si="243"/>
        <v>252.87874325978504</v>
      </c>
      <c r="AV306" s="124">
        <f t="shared" si="243"/>
        <v>252.89678243282063</v>
      </c>
      <c r="AW306" s="124">
        <f t="shared" si="243"/>
        <v>252.90363578721312</v>
      </c>
      <c r="AX306" s="124">
        <f t="shared" si="243"/>
        <v>252.90425218763946</v>
      </c>
      <c r="AY306" s="124">
        <f t="shared" si="243"/>
        <v>252.89970792711375</v>
      </c>
      <c r="AZ306" s="124">
        <f t="shared" si="243"/>
        <v>253.41415952452661</v>
      </c>
      <c r="BA306" s="124">
        <f t="shared" si="243"/>
        <v>253.41366726792438</v>
      </c>
      <c r="BB306" s="124">
        <f t="shared" si="243"/>
        <v>253.41334449836225</v>
      </c>
      <c r="BC306" s="124">
        <f t="shared" si="243"/>
        <v>253.41336564085728</v>
      </c>
      <c r="BD306" s="124">
        <f t="shared" si="243"/>
        <v>253.41851169662965</v>
      </c>
      <c r="BE306" s="124">
        <f t="shared" si="243"/>
        <v>253.41857887195317</v>
      </c>
      <c r="BF306" s="124">
        <f t="shared" si="243"/>
        <v>253.41843884043578</v>
      </c>
      <c r="BG306" s="124">
        <f t="shared" si="243"/>
        <v>253.41842818446074</v>
      </c>
      <c r="BH306" s="128">
        <f t="shared" ref="BH306:BH315" si="244">BG306</f>
        <v>253.41842818446074</v>
      </c>
    </row>
    <row r="307" spans="1:60">
      <c r="A307" s="112" t="s">
        <v>104</v>
      </c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>
        <f>'[4]Renewable Fuel Ex Ethanol'!B273</f>
        <v>3.0155139386710181</v>
      </c>
      <c r="W307" s="128">
        <f>'[4]Renewable Fuel Ex Ethanol'!C273</f>
        <v>13.055462451861388</v>
      </c>
      <c r="X307" s="128">
        <f>'[4]Renewable Fuel Ex Ethanol'!D273</f>
        <v>18.828344462746823</v>
      </c>
      <c r="Y307" s="124">
        <f t="shared" si="241"/>
        <v>19.454460384653913</v>
      </c>
      <c r="Z307" s="124">
        <f t="shared" si="241"/>
        <v>21.269522373965987</v>
      </c>
      <c r="AA307" s="124">
        <f t="shared" si="241"/>
        <v>14.757073404527004</v>
      </c>
      <c r="AB307" s="124">
        <f t="shared" si="241"/>
        <v>21.288287600656414</v>
      </c>
      <c r="AC307" s="124">
        <f t="shared" si="241"/>
        <v>26.384897599470065</v>
      </c>
      <c r="AD307" s="124">
        <f t="shared" si="241"/>
        <v>28.922585832985327</v>
      </c>
      <c r="AE307" s="124">
        <f t="shared" si="241"/>
        <v>62.025297222182218</v>
      </c>
      <c r="AF307" s="124">
        <f t="shared" si="241"/>
        <v>20.338387267255158</v>
      </c>
      <c r="AG307" s="124">
        <f t="shared" si="241"/>
        <v>82.743540918451103</v>
      </c>
      <c r="AH307" s="124">
        <f t="shared" si="241"/>
        <v>69.01597462173163</v>
      </c>
      <c r="AI307" s="124">
        <f t="shared" si="241"/>
        <v>163.99467896947959</v>
      </c>
      <c r="AJ307" s="124">
        <f t="shared" si="241"/>
        <v>232.95642532274346</v>
      </c>
      <c r="AK307" s="124">
        <f t="shared" si="241"/>
        <v>246.14038148639676</v>
      </c>
      <c r="AL307" s="124">
        <f t="shared" si="241"/>
        <v>245.0113733963552</v>
      </c>
      <c r="AM307" s="124">
        <f t="shared" si="241"/>
        <v>251.99144220027557</v>
      </c>
      <c r="AN307" s="124">
        <f t="shared" si="241"/>
        <v>219.06014369427899</v>
      </c>
      <c r="AO307" s="124">
        <f t="shared" si="241"/>
        <v>221.3506598689697</v>
      </c>
      <c r="AP307" s="124">
        <f t="shared" si="241"/>
        <v>223.67883977021427</v>
      </c>
      <c r="AQ307" s="124">
        <f t="shared" si="241"/>
        <v>225.55940781612352</v>
      </c>
      <c r="AR307" s="124">
        <f t="shared" si="243"/>
        <v>227.2571297583392</v>
      </c>
      <c r="AS307" s="124">
        <f t="shared" si="243"/>
        <v>228.17187726337377</v>
      </c>
      <c r="AT307" s="124">
        <f t="shared" si="243"/>
        <v>228.19458139912197</v>
      </c>
      <c r="AU307" s="124">
        <f t="shared" si="243"/>
        <v>228.17853659994944</v>
      </c>
      <c r="AV307" s="124">
        <f t="shared" si="243"/>
        <v>228.20956116467673</v>
      </c>
      <c r="AW307" s="124">
        <f t="shared" si="243"/>
        <v>228.22303076114824</v>
      </c>
      <c r="AX307" s="124">
        <f t="shared" si="243"/>
        <v>228.22090700358839</v>
      </c>
      <c r="AY307" s="124">
        <f t="shared" si="243"/>
        <v>228.21590520826234</v>
      </c>
      <c r="AZ307" s="124">
        <f t="shared" si="243"/>
        <v>228.62438418978957</v>
      </c>
      <c r="BA307" s="124">
        <f t="shared" si="243"/>
        <v>228.62588228394594</v>
      </c>
      <c r="BB307" s="124">
        <f t="shared" si="243"/>
        <v>228.62661261025087</v>
      </c>
      <c r="BC307" s="124">
        <f t="shared" si="243"/>
        <v>228.62624438313043</v>
      </c>
      <c r="BD307" s="124">
        <f t="shared" si="243"/>
        <v>228.62971896074046</v>
      </c>
      <c r="BE307" s="124">
        <f t="shared" si="243"/>
        <v>228.6297383545845</v>
      </c>
      <c r="BF307" s="124">
        <f t="shared" si="243"/>
        <v>228.6300316257099</v>
      </c>
      <c r="BG307" s="124">
        <f t="shared" si="243"/>
        <v>228.63002607306038</v>
      </c>
      <c r="BH307" s="128">
        <f t="shared" si="244"/>
        <v>228.63002607306038</v>
      </c>
    </row>
    <row r="308" spans="1:60">
      <c r="A308" s="112" t="s">
        <v>105</v>
      </c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>
        <f>'[4]Renewable Fuel Ex Ethanol'!B274</f>
        <v>3.4281262529184553</v>
      </c>
      <c r="W308" s="128">
        <f>'[4]Renewable Fuel Ex Ethanol'!C274</f>
        <v>14.87565215986824</v>
      </c>
      <c r="X308" s="128">
        <f>'[4]Renewable Fuel Ex Ethanol'!D274</f>
        <v>21.451859865449528</v>
      </c>
      <c r="Y308" s="124">
        <f t="shared" si="241"/>
        <v>22.037567058729163</v>
      </c>
      <c r="Z308" s="124">
        <f t="shared" si="241"/>
        <v>24.405222032410652</v>
      </c>
      <c r="AA308" s="124">
        <f t="shared" si="241"/>
        <v>16.808320460790494</v>
      </c>
      <c r="AB308" s="124">
        <f t="shared" si="241"/>
        <v>23.686996717933063</v>
      </c>
      <c r="AC308" s="124">
        <f t="shared" si="241"/>
        <v>29.15399789755627</v>
      </c>
      <c r="AD308" s="124">
        <f t="shared" si="241"/>
        <v>30.745446121279322</v>
      </c>
      <c r="AE308" s="124">
        <f t="shared" si="241"/>
        <v>36.835701769796813</v>
      </c>
      <c r="AF308" s="124">
        <f t="shared" si="241"/>
        <v>51.359370634909212</v>
      </c>
      <c r="AG308" s="124">
        <f t="shared" si="241"/>
        <v>81.924773656092043</v>
      </c>
      <c r="AH308" s="124">
        <f>AH324+AH340+AH356</f>
        <v>83.932741089288783</v>
      </c>
      <c r="AI308" s="124">
        <f t="shared" si="241"/>
        <v>187.83175263477708</v>
      </c>
      <c r="AJ308" s="124">
        <f t="shared" si="241"/>
        <v>269.05739724794364</v>
      </c>
      <c r="AK308" s="124">
        <f t="shared" si="241"/>
        <v>285.5899792127716</v>
      </c>
      <c r="AL308" s="124">
        <f t="shared" si="241"/>
        <v>285.00713924614666</v>
      </c>
      <c r="AM308" s="124">
        <f t="shared" si="241"/>
        <v>293.57108204567254</v>
      </c>
      <c r="AN308" s="124">
        <f t="shared" si="241"/>
        <v>258.35240447788351</v>
      </c>
      <c r="AO308" s="124">
        <f t="shared" si="241"/>
        <v>261.69105557923967</v>
      </c>
      <c r="AP308" s="124">
        <f t="shared" si="241"/>
        <v>264.73118051892004</v>
      </c>
      <c r="AQ308" s="124">
        <f t="shared" si="241"/>
        <v>267.05952140873228</v>
      </c>
      <c r="AR308" s="124">
        <f t="shared" si="243"/>
        <v>269.25002246000918</v>
      </c>
      <c r="AS308" s="124">
        <f t="shared" si="243"/>
        <v>270.40256640221941</v>
      </c>
      <c r="AT308" s="124">
        <f t="shared" si="243"/>
        <v>270.46205219488331</v>
      </c>
      <c r="AU308" s="124">
        <f t="shared" si="243"/>
        <v>270.45428111459466</v>
      </c>
      <c r="AV308" s="124">
        <f t="shared" si="243"/>
        <v>270.47710097557581</v>
      </c>
      <c r="AW308" s="124">
        <f t="shared" si="243"/>
        <v>270.49030170686387</v>
      </c>
      <c r="AX308" s="124">
        <f t="shared" si="243"/>
        <v>270.49131146913408</v>
      </c>
      <c r="AY308" s="124">
        <f t="shared" si="243"/>
        <v>270.4887594472724</v>
      </c>
      <c r="AZ308" s="124">
        <f t="shared" si="243"/>
        <v>271.01393124278667</v>
      </c>
      <c r="BA308" s="124">
        <f t="shared" si="243"/>
        <v>271.01382178652352</v>
      </c>
      <c r="BB308" s="124">
        <f t="shared" si="243"/>
        <v>271.01454246260033</v>
      </c>
      <c r="BC308" s="124">
        <f t="shared" si="243"/>
        <v>271.014929542397</v>
      </c>
      <c r="BD308" s="124">
        <f t="shared" si="243"/>
        <v>271.01989042949276</v>
      </c>
      <c r="BE308" s="124">
        <f t="shared" si="243"/>
        <v>271.01948833075954</v>
      </c>
      <c r="BF308" s="124">
        <f t="shared" si="243"/>
        <v>271.01960369658553</v>
      </c>
      <c r="BG308" s="124">
        <f t="shared" si="243"/>
        <v>271.01970864627981</v>
      </c>
      <c r="BH308" s="128">
        <f t="shared" si="244"/>
        <v>271.01970864627981</v>
      </c>
    </row>
    <row r="309" spans="1:60">
      <c r="A309" s="112" t="s">
        <v>106</v>
      </c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>
        <f>'[4]Renewable Fuel Ex Ethanol'!B275</f>
        <v>3.1282708394306185</v>
      </c>
      <c r="W309" s="128">
        <f>'[4]Renewable Fuel Ex Ethanol'!C275</f>
        <v>13.499917479609334</v>
      </c>
      <c r="X309" s="128">
        <f>'[4]Renewable Fuel Ex Ethanol'!D275</f>
        <v>19.604529736053937</v>
      </c>
      <c r="Y309" s="124">
        <f t="shared" si="241"/>
        <v>20.167788653375297</v>
      </c>
      <c r="Z309" s="124">
        <f t="shared" si="241"/>
        <v>21.773414061870682</v>
      </c>
      <c r="AA309" s="124">
        <f t="shared" si="241"/>
        <v>15.80626530005763</v>
      </c>
      <c r="AB309" s="124">
        <f t="shared" si="241"/>
        <v>21.771638743655306</v>
      </c>
      <c r="AC309" s="124">
        <f t="shared" si="241"/>
        <v>26.848702288207594</v>
      </c>
      <c r="AD309" s="124">
        <f t="shared" si="241"/>
        <v>34.261732831242888</v>
      </c>
      <c r="AE309" s="124">
        <f t="shared" si="241"/>
        <v>32.57909256512535</v>
      </c>
      <c r="AF309" s="124">
        <f t="shared" si="241"/>
        <v>25.662825871578129</v>
      </c>
      <c r="AG309" s="124">
        <f t="shared" si="241"/>
        <v>90.667443010814623</v>
      </c>
      <c r="AH309" s="124">
        <f t="shared" si="241"/>
        <v>134.65654095601394</v>
      </c>
      <c r="AI309" s="124">
        <f t="shared" si="241"/>
        <v>200.35110985654387</v>
      </c>
      <c r="AJ309" s="124">
        <f t="shared" si="241"/>
        <v>293.12305669047726</v>
      </c>
      <c r="AK309" s="124">
        <f t="shared" si="241"/>
        <v>322.68356563310442</v>
      </c>
      <c r="AL309" s="124">
        <f t="shared" si="241"/>
        <v>316.57077460125231</v>
      </c>
      <c r="AM309" s="124">
        <f t="shared" si="241"/>
        <v>330.37456571062086</v>
      </c>
      <c r="AN309" s="124">
        <f t="shared" si="241"/>
        <v>300.83060459169729</v>
      </c>
      <c r="AO309" s="124">
        <f t="shared" si="241"/>
        <v>304.00377173212507</v>
      </c>
      <c r="AP309" s="124">
        <f t="shared" si="241"/>
        <v>308.84565569788765</v>
      </c>
      <c r="AQ309" s="124">
        <f t="shared" si="241"/>
        <v>312.10896320343494</v>
      </c>
      <c r="AR309" s="124">
        <f t="shared" si="243"/>
        <v>314.94371649985737</v>
      </c>
      <c r="AS309" s="124">
        <f t="shared" si="243"/>
        <v>316.61861198639463</v>
      </c>
      <c r="AT309" s="124">
        <f t="shared" si="243"/>
        <v>316.65221709331473</v>
      </c>
      <c r="AU309" s="124">
        <f t="shared" si="243"/>
        <v>316.64975643072142</v>
      </c>
      <c r="AV309" s="124">
        <f t="shared" si="243"/>
        <v>316.70284038844591</v>
      </c>
      <c r="AW309" s="124">
        <f t="shared" si="243"/>
        <v>316.71248260187213</v>
      </c>
      <c r="AX309" s="124">
        <f t="shared" si="243"/>
        <v>316.70590537405656</v>
      </c>
      <c r="AY309" s="124">
        <f t="shared" si="243"/>
        <v>316.70481871002573</v>
      </c>
      <c r="AZ309" s="124">
        <f t="shared" si="243"/>
        <v>317.43096410019166</v>
      </c>
      <c r="BA309" s="124">
        <f t="shared" si="243"/>
        <v>317.42957061930036</v>
      </c>
      <c r="BB309" s="124">
        <f t="shared" si="243"/>
        <v>317.43040781365983</v>
      </c>
      <c r="BC309" s="124">
        <f t="shared" si="243"/>
        <v>317.43004578800367</v>
      </c>
      <c r="BD309" s="124">
        <f t="shared" si="243"/>
        <v>317.43710596049704</v>
      </c>
      <c r="BE309" s="124">
        <f t="shared" si="243"/>
        <v>317.43734495128479</v>
      </c>
      <c r="BF309" s="124">
        <f t="shared" si="243"/>
        <v>317.43713262197042</v>
      </c>
      <c r="BG309" s="124">
        <f t="shared" si="243"/>
        <v>317.43712750341552</v>
      </c>
      <c r="BH309" s="128">
        <f t="shared" si="244"/>
        <v>317.43712750341552</v>
      </c>
    </row>
    <row r="310" spans="1:60">
      <c r="A310" s="112" t="s">
        <v>107</v>
      </c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>
        <f>'[4]Renewable Fuel Ex Ethanol'!B264</f>
        <v>2.6328177252468885</v>
      </c>
      <c r="V310" s="128">
        <f>'[4]Renewable Fuel Ex Ethanol'!C264</f>
        <v>11.518657789811643</v>
      </c>
      <c r="W310" s="128">
        <f>'[4]Renewable Fuel Ex Ethanol'!D264</f>
        <v>16.619050889260503</v>
      </c>
      <c r="X310" s="128">
        <f>'[4]Renewable Fuel Ex Ethanol'!E264</f>
        <v>16.694699771826652</v>
      </c>
      <c r="Y310" s="124">
        <f t="shared" si="241"/>
        <v>19.3704902389822</v>
      </c>
      <c r="Z310" s="124">
        <f t="shared" si="241"/>
        <v>13.048509395460417</v>
      </c>
      <c r="AA310" s="124">
        <f t="shared" si="241"/>
        <v>16.669474869289775</v>
      </c>
      <c r="AB310" s="124">
        <f t="shared" si="241"/>
        <v>27.439979724378269</v>
      </c>
      <c r="AC310" s="124">
        <f t="shared" si="241"/>
        <v>22.013562922108779</v>
      </c>
      <c r="AD310" s="124">
        <f t="shared" si="241"/>
        <v>15.509511124231384</v>
      </c>
      <c r="AE310" s="124">
        <f t="shared" si="241"/>
        <v>32.902677231686418</v>
      </c>
      <c r="AF310" s="124">
        <f t="shared" si="241"/>
        <v>57.058383004766497</v>
      </c>
      <c r="AG310" s="124">
        <f t="shared" si="241"/>
        <v>21.029081088086631</v>
      </c>
      <c r="AH310" s="124">
        <f t="shared" si="241"/>
        <v>54.644057587166891</v>
      </c>
      <c r="AI310" s="124">
        <f t="shared" si="241"/>
        <v>125.34306831858098</v>
      </c>
      <c r="AJ310" s="124">
        <f t="shared" si="241"/>
        <v>174.1214963369608</v>
      </c>
      <c r="AK310" s="124">
        <f t="shared" si="241"/>
        <v>173.96096490074902</v>
      </c>
      <c r="AL310" s="124">
        <f t="shared" si="241"/>
        <v>175.49407805164822</v>
      </c>
      <c r="AM310" s="124">
        <f t="shared" si="241"/>
        <v>147.92759494819057</v>
      </c>
      <c r="AN310" s="124">
        <f t="shared" si="241"/>
        <v>149.96170848245157</v>
      </c>
      <c r="AO310" s="124">
        <f t="shared" si="241"/>
        <v>151.56606493269979</v>
      </c>
      <c r="AP310" s="124">
        <f t="shared" si="241"/>
        <v>152.5810278612569</v>
      </c>
      <c r="AQ310" s="124">
        <f t="shared" si="241"/>
        <v>153.52093097129705</v>
      </c>
      <c r="AR310" s="124">
        <f t="shared" si="243"/>
        <v>153.96960088410145</v>
      </c>
      <c r="AS310" s="124">
        <f t="shared" si="243"/>
        <v>154.06483405432863</v>
      </c>
      <c r="AT310" s="124">
        <f t="shared" si="243"/>
        <v>154.0810851465223</v>
      </c>
      <c r="AU310" s="124">
        <f t="shared" si="243"/>
        <v>153.99860555321672</v>
      </c>
      <c r="AV310" s="124">
        <f t="shared" si="243"/>
        <v>153.9972168678481</v>
      </c>
      <c r="AW310" s="124">
        <f t="shared" si="243"/>
        <v>154.00498954486326</v>
      </c>
      <c r="AX310" s="124">
        <f t="shared" si="243"/>
        <v>154.01530379766956</v>
      </c>
      <c r="AY310" s="124">
        <f t="shared" si="243"/>
        <v>154.24197275908531</v>
      </c>
      <c r="AZ310" s="124">
        <f t="shared" si="243"/>
        <v>154.23285600305681</v>
      </c>
      <c r="BA310" s="124">
        <f t="shared" si="243"/>
        <v>154.23531193918888</v>
      </c>
      <c r="BB310" s="124">
        <f t="shared" si="243"/>
        <v>154.23805483774521</v>
      </c>
      <c r="BC310" s="124">
        <f t="shared" si="243"/>
        <v>154.23875393288361</v>
      </c>
      <c r="BD310" s="124">
        <f t="shared" si="243"/>
        <v>154.23545387271255</v>
      </c>
      <c r="BE310" s="124">
        <f t="shared" si="243"/>
        <v>154.23460100002799</v>
      </c>
      <c r="BF310" s="124">
        <f t="shared" si="243"/>
        <v>154.23532299402649</v>
      </c>
      <c r="BG310" s="124">
        <f t="shared" si="243"/>
        <v>154.23532236631348</v>
      </c>
      <c r="BH310" s="128">
        <f t="shared" si="244"/>
        <v>154.23532236631348</v>
      </c>
    </row>
    <row r="311" spans="1:60">
      <c r="A311" s="112" t="s">
        <v>108</v>
      </c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>
        <f>'[4]Renewable Fuel Ex Ethanol'!B265</f>
        <v>2.5680427640238332</v>
      </c>
      <c r="V311" s="128">
        <f>'[4]Renewable Fuel Ex Ethanol'!C265</f>
        <v>11.198318544546892</v>
      </c>
      <c r="W311" s="128">
        <f>'[4]Renewable Fuel Ex Ethanol'!D265</f>
        <v>16.214483930048804</v>
      </c>
      <c r="X311" s="128">
        <f>'[4]Renewable Fuel Ex Ethanol'!E265</f>
        <v>16.321395011189857</v>
      </c>
      <c r="Y311" s="124">
        <f t="shared" si="241"/>
        <v>18.647634357852073</v>
      </c>
      <c r="Z311" s="124">
        <f t="shared" si="241"/>
        <v>12.918650066071169</v>
      </c>
      <c r="AA311" s="124">
        <f t="shared" si="241"/>
        <v>16.410868984467427</v>
      </c>
      <c r="AB311" s="124">
        <f t="shared" si="241"/>
        <v>25.544558026006939</v>
      </c>
      <c r="AC311" s="124">
        <f t="shared" si="241"/>
        <v>24.813060567659807</v>
      </c>
      <c r="AD311" s="124">
        <f t="shared" si="241"/>
        <v>18.201147214262054</v>
      </c>
      <c r="AE311" s="124">
        <f t="shared" si="241"/>
        <v>31.508321486686924</v>
      </c>
      <c r="AF311" s="124">
        <f t="shared" si="241"/>
        <v>27.10326791757268</v>
      </c>
      <c r="AG311" s="124">
        <f t="shared" si="241"/>
        <v>28.900032962285614</v>
      </c>
      <c r="AH311" s="124">
        <f t="shared" si="241"/>
        <v>90.406263640453389</v>
      </c>
      <c r="AI311" s="124">
        <f t="shared" si="241"/>
        <v>127.3656582688007</v>
      </c>
      <c r="AJ311" s="124">
        <f t="shared" si="241"/>
        <v>171.80386833058347</v>
      </c>
      <c r="AK311" s="124">
        <f t="shared" si="241"/>
        <v>176.03954212075757</v>
      </c>
      <c r="AL311" s="124">
        <f t="shared" si="241"/>
        <v>177.70563077250281</v>
      </c>
      <c r="AM311" s="124">
        <f t="shared" si="241"/>
        <v>151.57057902364718</v>
      </c>
      <c r="AN311" s="124">
        <f t="shared" si="241"/>
        <v>153.85573145469823</v>
      </c>
      <c r="AO311" s="124">
        <f t="shared" si="241"/>
        <v>155.69848094022518</v>
      </c>
      <c r="AP311" s="124">
        <f t="shared" si="241"/>
        <v>157.13365248128176</v>
      </c>
      <c r="AQ311" s="124">
        <f t="shared" si="241"/>
        <v>158.23508450549443</v>
      </c>
      <c r="AR311" s="124">
        <f t="shared" si="243"/>
        <v>158.69156178394675</v>
      </c>
      <c r="AS311" s="124">
        <f t="shared" si="243"/>
        <v>158.74844236054619</v>
      </c>
      <c r="AT311" s="124">
        <f t="shared" si="243"/>
        <v>158.80855682151719</v>
      </c>
      <c r="AU311" s="124">
        <f t="shared" si="243"/>
        <v>158.74609529369812</v>
      </c>
      <c r="AV311" s="124">
        <f t="shared" si="243"/>
        <v>158.72357072195069</v>
      </c>
      <c r="AW311" s="124">
        <f t="shared" si="243"/>
        <v>158.72463008015743</v>
      </c>
      <c r="AX311" s="124">
        <f t="shared" si="243"/>
        <v>158.73453043963366</v>
      </c>
      <c r="AY311" s="124">
        <f t="shared" si="243"/>
        <v>159.00778982522507</v>
      </c>
      <c r="AZ311" s="124">
        <f t="shared" si="243"/>
        <v>159.00045466052103</v>
      </c>
      <c r="BA311" s="124">
        <f t="shared" si="243"/>
        <v>158.99890754219172</v>
      </c>
      <c r="BB311" s="124">
        <f t="shared" si="243"/>
        <v>159.00106267783474</v>
      </c>
      <c r="BC311" s="124">
        <f t="shared" si="243"/>
        <v>159.0027029002413</v>
      </c>
      <c r="BD311" s="124">
        <f t="shared" si="243"/>
        <v>158.99990674297149</v>
      </c>
      <c r="BE311" s="124">
        <f t="shared" si="243"/>
        <v>158.99883644889093</v>
      </c>
      <c r="BF311" s="124">
        <f t="shared" si="243"/>
        <v>158.9989970300494</v>
      </c>
      <c r="BG311" s="124">
        <f t="shared" si="243"/>
        <v>158.99899673241833</v>
      </c>
      <c r="BH311" s="128">
        <f t="shared" si="244"/>
        <v>158.99899673241833</v>
      </c>
    </row>
    <row r="312" spans="1:60">
      <c r="A312" s="112" t="s">
        <v>109</v>
      </c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>
        <f>'[4]Renewable Fuel Ex Ethanol'!B266</f>
        <v>2.6347293072503057</v>
      </c>
      <c r="V312" s="128">
        <f>'[4]Renewable Fuel Ex Ethanol'!C266</f>
        <v>11.3988440525355</v>
      </c>
      <c r="W312" s="128">
        <f>'[4]Renewable Fuel Ex Ethanol'!D266</f>
        <v>16.560494532998483</v>
      </c>
      <c r="X312" s="128">
        <f>'[4]Renewable Fuel Ex Ethanol'!E266</f>
        <v>16.911235408138861</v>
      </c>
      <c r="Y312" s="124">
        <f t="shared" si="241"/>
        <v>18.53013329762414</v>
      </c>
      <c r="Z312" s="124">
        <f t="shared" si="241"/>
        <v>13.375101176784911</v>
      </c>
      <c r="AA312" s="124">
        <f t="shared" si="241"/>
        <v>17.835061824981874</v>
      </c>
      <c r="AB312" s="124">
        <f t="shared" si="241"/>
        <v>20.490753870080496</v>
      </c>
      <c r="AC312" s="124">
        <f t="shared" si="241"/>
        <v>27.53215232636839</v>
      </c>
      <c r="AD312" s="124">
        <f t="shared" si="241"/>
        <v>23.30299879037484</v>
      </c>
      <c r="AE312" s="124">
        <f t="shared" si="241"/>
        <v>36.250307691199971</v>
      </c>
      <c r="AF312" s="124">
        <f t="shared" si="241"/>
        <v>70.098845067177393</v>
      </c>
      <c r="AG312" s="124">
        <f t="shared" si="241"/>
        <v>81.407343088717255</v>
      </c>
      <c r="AH312" s="124">
        <f t="shared" si="241"/>
        <v>164.72150475110959</v>
      </c>
      <c r="AI312" s="124">
        <f t="shared" si="241"/>
        <v>184.31666782038323</v>
      </c>
      <c r="AJ312" s="124">
        <f t="shared" si="241"/>
        <v>245.41611585178663</v>
      </c>
      <c r="AK312" s="124">
        <f t="shared" si="241"/>
        <v>249.41772441917854</v>
      </c>
      <c r="AL312" s="124">
        <f t="shared" si="241"/>
        <v>255.62645866009063</v>
      </c>
      <c r="AM312" s="124">
        <f t="shared" si="241"/>
        <v>228.40736976112174</v>
      </c>
      <c r="AN312" s="124">
        <f t="shared" si="241"/>
        <v>231.57681487209982</v>
      </c>
      <c r="AO312" s="124">
        <f t="shared" si="241"/>
        <v>234.93968911011928</v>
      </c>
      <c r="AP312" s="124">
        <f t="shared" si="241"/>
        <v>238.01014520521986</v>
      </c>
      <c r="AQ312" s="124">
        <f t="shared" si="241"/>
        <v>240.17323036206403</v>
      </c>
      <c r="AR312" s="124">
        <f t="shared" si="243"/>
        <v>241.22557574927708</v>
      </c>
      <c r="AS312" s="124">
        <f t="shared" si="243"/>
        <v>241.20944957397219</v>
      </c>
      <c r="AT312" s="124">
        <f t="shared" si="243"/>
        <v>241.2384044464801</v>
      </c>
      <c r="AU312" s="124">
        <f t="shared" si="243"/>
        <v>241.19864572729858</v>
      </c>
      <c r="AV312" s="124">
        <f t="shared" si="243"/>
        <v>241.17178905450444</v>
      </c>
      <c r="AW312" s="124">
        <f t="shared" si="243"/>
        <v>241.16371252475489</v>
      </c>
      <c r="AX312" s="124">
        <f t="shared" si="243"/>
        <v>241.1672451081775</v>
      </c>
      <c r="AY312" s="124">
        <f t="shared" si="243"/>
        <v>241.69814529731147</v>
      </c>
      <c r="AZ312" s="124">
        <f t="shared" si="243"/>
        <v>241.69473969442683</v>
      </c>
      <c r="BA312" s="124">
        <f t="shared" si="243"/>
        <v>241.6936545807971</v>
      </c>
      <c r="BB312" s="124">
        <f t="shared" si="243"/>
        <v>241.69429590236567</v>
      </c>
      <c r="BC312" s="124">
        <f t="shared" si="243"/>
        <v>241.69512885714849</v>
      </c>
      <c r="BD312" s="124">
        <f t="shared" si="243"/>
        <v>241.69088175190475</v>
      </c>
      <c r="BE312" s="124">
        <f t="shared" si="243"/>
        <v>241.69028771107062</v>
      </c>
      <c r="BF312" s="124">
        <f t="shared" si="243"/>
        <v>241.69028655515581</v>
      </c>
      <c r="BG312" s="124">
        <f t="shared" si="243"/>
        <v>241.69028774844725</v>
      </c>
      <c r="BH312" s="128">
        <f t="shared" si="244"/>
        <v>241.69028774844725</v>
      </c>
    </row>
    <row r="313" spans="1:60">
      <c r="A313" s="112" t="s">
        <v>110</v>
      </c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>
        <f>'[4]Renewable Fuel Ex Ethanol'!B267</f>
        <v>2.7398556686378783</v>
      </c>
      <c r="V313" s="128">
        <f>'[4]Renewable Fuel Ex Ethanol'!C267</f>
        <v>11.884693588755564</v>
      </c>
      <c r="W313" s="128">
        <f>'[4]Renewable Fuel Ex Ethanol'!D267</f>
        <v>17.240336077491619</v>
      </c>
      <c r="X313" s="128">
        <f>'[4]Renewable Fuel Ex Ethanol'!E267</f>
        <v>17.534786661597387</v>
      </c>
      <c r="Y313" s="124">
        <f t="shared" si="241"/>
        <v>19.47635328303739</v>
      </c>
      <c r="Z313" s="124">
        <f t="shared" si="241"/>
        <v>13.839982729812814</v>
      </c>
      <c r="AA313" s="124">
        <f t="shared" si="241"/>
        <v>18.25292428347899</v>
      </c>
      <c r="AB313" s="124">
        <f t="shared" si="241"/>
        <v>26.919302579093646</v>
      </c>
      <c r="AC313" s="124">
        <f t="shared" si="241"/>
        <v>25.633788949210143</v>
      </c>
      <c r="AD313" s="124">
        <f t="shared" si="241"/>
        <v>21.949826548392206</v>
      </c>
      <c r="AE313" s="124">
        <f t="shared" si="241"/>
        <v>27.72140032832683</v>
      </c>
      <c r="AF313" s="124">
        <f t="shared" si="241"/>
        <v>46.265363535561541</v>
      </c>
      <c r="AG313" s="124">
        <f t="shared" si="241"/>
        <v>74.407877095762842</v>
      </c>
      <c r="AH313" s="124">
        <f t="shared" si="241"/>
        <v>154.75080641751592</v>
      </c>
      <c r="AI313" s="124">
        <f t="shared" si="241"/>
        <v>183.3402586519959</v>
      </c>
      <c r="AJ313" s="124">
        <f t="shared" si="241"/>
        <v>231.70595747734751</v>
      </c>
      <c r="AK313" s="124">
        <f t="shared" si="241"/>
        <v>234.26083071028978</v>
      </c>
      <c r="AL313" s="124">
        <f t="shared" si="241"/>
        <v>239.67005838531782</v>
      </c>
      <c r="AM313" s="124">
        <f t="shared" si="241"/>
        <v>211.55567758819069</v>
      </c>
      <c r="AN313" s="124">
        <f t="shared" si="241"/>
        <v>214.15795938745649</v>
      </c>
      <c r="AO313" s="124">
        <f t="shared" si="241"/>
        <v>217.22222928498559</v>
      </c>
      <c r="AP313" s="124">
        <f t="shared" si="241"/>
        <v>219.85446258806695</v>
      </c>
      <c r="AQ313" s="124">
        <f t="shared" si="241"/>
        <v>221.6717177901948</v>
      </c>
      <c r="AR313" s="124">
        <f t="shared" si="243"/>
        <v>222.58793935873859</v>
      </c>
      <c r="AS313" s="124">
        <f t="shared" si="243"/>
        <v>222.59340531389051</v>
      </c>
      <c r="AT313" s="124">
        <f t="shared" si="243"/>
        <v>222.62238882898862</v>
      </c>
      <c r="AU313" s="124">
        <f t="shared" si="243"/>
        <v>222.58145518389375</v>
      </c>
      <c r="AV313" s="124">
        <f t="shared" si="243"/>
        <v>222.55419743016918</v>
      </c>
      <c r="AW313" s="124">
        <f t="shared" si="243"/>
        <v>222.54778464550714</v>
      </c>
      <c r="AX313" s="124">
        <f t="shared" si="243"/>
        <v>222.55468058130342</v>
      </c>
      <c r="AY313" s="124">
        <f t="shared" si="243"/>
        <v>223.01404756983931</v>
      </c>
      <c r="AZ313" s="124">
        <f t="shared" si="243"/>
        <v>223.00928982414183</v>
      </c>
      <c r="BA313" s="124">
        <f t="shared" si="243"/>
        <v>223.00831592317326</v>
      </c>
      <c r="BB313" s="124">
        <f t="shared" si="243"/>
        <v>223.00933911279333</v>
      </c>
      <c r="BC313" s="124">
        <f t="shared" si="243"/>
        <v>223.01042319153044</v>
      </c>
      <c r="BD313" s="124">
        <f t="shared" si="243"/>
        <v>223.00656757940502</v>
      </c>
      <c r="BE313" s="124">
        <f t="shared" si="243"/>
        <v>223.00580322450742</v>
      </c>
      <c r="BF313" s="124">
        <f t="shared" si="243"/>
        <v>223.00586250803431</v>
      </c>
      <c r="BG313" s="124">
        <f t="shared" si="243"/>
        <v>223.00586368111902</v>
      </c>
      <c r="BH313" s="128">
        <f t="shared" si="244"/>
        <v>223.00586368111902</v>
      </c>
    </row>
    <row r="314" spans="1:60">
      <c r="A314" s="112" t="s">
        <v>111</v>
      </c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>
        <f>'[4]Renewable Fuel Ex Ethanol'!B268</f>
        <v>2.7791132600427746</v>
      </c>
      <c r="V314" s="128">
        <f>'[4]Renewable Fuel Ex Ethanol'!C268</f>
        <v>12.156463872359813</v>
      </c>
      <c r="W314" s="128">
        <f>'[4]Renewable Fuel Ex Ethanol'!D268</f>
        <v>17.49471649300428</v>
      </c>
      <c r="X314" s="128">
        <f>'[4]Renewable Fuel Ex Ethanol'!E268</f>
        <v>17.666492137549408</v>
      </c>
      <c r="Y314" s="124">
        <f t="shared" si="241"/>
        <v>20.431893069475809</v>
      </c>
      <c r="Z314" s="124">
        <f t="shared" si="241"/>
        <v>13.590817593051554</v>
      </c>
      <c r="AA314" s="124">
        <f t="shared" si="241"/>
        <v>17.957481013624395</v>
      </c>
      <c r="AB314" s="124">
        <f t="shared" si="241"/>
        <v>29.775672681191768</v>
      </c>
      <c r="AC314" s="124">
        <f t="shared" si="241"/>
        <v>20.352494967095314</v>
      </c>
      <c r="AD314" s="124">
        <f t="shared" si="241"/>
        <v>22.51560943507625</v>
      </c>
      <c r="AE314" s="124">
        <f t="shared" si="241"/>
        <v>35.37564853188946</v>
      </c>
      <c r="AF314" s="124">
        <f t="shared" si="241"/>
        <v>73.764176835678185</v>
      </c>
      <c r="AG314" s="124">
        <f t="shared" si="241"/>
        <v>72.844870102776255</v>
      </c>
      <c r="AH314" s="124">
        <f t="shared" si="241"/>
        <v>155.63878097060476</v>
      </c>
      <c r="AI314" s="124">
        <f t="shared" si="241"/>
        <v>208.48936139697415</v>
      </c>
      <c r="AJ314" s="124">
        <f t="shared" si="241"/>
        <v>236.84920411504251</v>
      </c>
      <c r="AK314" s="124">
        <f t="shared" si="241"/>
        <v>239.82323670725751</v>
      </c>
      <c r="AL314" s="124">
        <f t="shared" si="241"/>
        <v>245.09310850887135</v>
      </c>
      <c r="AM314" s="124">
        <f t="shared" si="241"/>
        <v>217.89099488202652</v>
      </c>
      <c r="AN314" s="124">
        <f t="shared" si="241"/>
        <v>221.04679848824671</v>
      </c>
      <c r="AO314" s="124">
        <f t="shared" si="241"/>
        <v>224.17546577183387</v>
      </c>
      <c r="AP314" s="124">
        <f t="shared" si="241"/>
        <v>226.9860323757739</v>
      </c>
      <c r="AQ314" s="124">
        <f t="shared" si="241"/>
        <v>228.92855895228303</v>
      </c>
      <c r="AR314" s="124">
        <f t="shared" si="243"/>
        <v>229.91060171864754</v>
      </c>
      <c r="AS314" s="124">
        <f t="shared" si="243"/>
        <v>229.96831384600128</v>
      </c>
      <c r="AT314" s="124">
        <f t="shared" si="243"/>
        <v>229.97540442567899</v>
      </c>
      <c r="AU314" s="124">
        <f t="shared" si="243"/>
        <v>229.9226429755048</v>
      </c>
      <c r="AV314" s="124">
        <f t="shared" si="243"/>
        <v>229.89446441003938</v>
      </c>
      <c r="AW314" s="124">
        <f t="shared" si="243"/>
        <v>229.89190077021317</v>
      </c>
      <c r="AX314" s="124">
        <f t="shared" si="243"/>
        <v>229.90306395547623</v>
      </c>
      <c r="AY314" s="124">
        <f t="shared" si="243"/>
        <v>230.39334792340773</v>
      </c>
      <c r="AZ314" s="124">
        <f t="shared" si="243"/>
        <v>230.38760787438409</v>
      </c>
      <c r="BA314" s="124">
        <f t="shared" si="243"/>
        <v>230.38720190330099</v>
      </c>
      <c r="BB314" s="124">
        <f t="shared" si="243"/>
        <v>230.38915809538489</v>
      </c>
      <c r="BC314" s="124">
        <f t="shared" si="243"/>
        <v>230.39038885827136</v>
      </c>
      <c r="BD314" s="124">
        <f t="shared" si="243"/>
        <v>230.38552259371068</v>
      </c>
      <c r="BE314" s="124">
        <f t="shared" si="243"/>
        <v>230.38476821176798</v>
      </c>
      <c r="BF314" s="124">
        <f t="shared" si="243"/>
        <v>230.38501215028305</v>
      </c>
      <c r="BG314" s="124">
        <f t="shared" si="243"/>
        <v>230.38501307351467</v>
      </c>
      <c r="BH314" s="128">
        <f t="shared" si="244"/>
        <v>230.38501307351467</v>
      </c>
    </row>
    <row r="315" spans="1:60">
      <c r="A315" s="112" t="s">
        <v>112</v>
      </c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>
        <f>'[4]Renewable Fuel Ex Ethanol'!B269</f>
        <v>2.9845956139722571</v>
      </c>
      <c r="V315" s="128">
        <f>'[4]Renewable Fuel Ex Ethanol'!C269</f>
        <v>12.925467561210413</v>
      </c>
      <c r="W315" s="128">
        <f>'[4]Renewable Fuel Ex Ethanol'!D269</f>
        <v>18.803921291331307</v>
      </c>
      <c r="X315" s="128">
        <f>'[4]Renewable Fuel Ex Ethanol'!E269</f>
        <v>19.10378494622454</v>
      </c>
      <c r="Y315" s="124">
        <f t="shared" si="241"/>
        <v>21.077200635539487</v>
      </c>
      <c r="Z315" s="124">
        <f t="shared" si="241"/>
        <v>15.269590558693652</v>
      </c>
      <c r="AA315" s="124">
        <f t="shared" si="241"/>
        <v>19.813675914971569</v>
      </c>
      <c r="AB315" s="124">
        <f t="shared" si="241"/>
        <v>27.322312572901517</v>
      </c>
      <c r="AC315" s="124">
        <f t="shared" si="241"/>
        <v>30.466967196117679</v>
      </c>
      <c r="AD315" s="124">
        <f t="shared" si="241"/>
        <v>24.106077099203663</v>
      </c>
      <c r="AE315" s="124">
        <f t="shared" si="241"/>
        <v>39.513610025488532</v>
      </c>
      <c r="AF315" s="124">
        <f t="shared" si="241"/>
        <v>116.55383647019858</v>
      </c>
      <c r="AG315" s="124">
        <f t="shared" si="241"/>
        <v>85.855003786650883</v>
      </c>
      <c r="AH315" s="124">
        <f t="shared" si="241"/>
        <v>185.7253998261684</v>
      </c>
      <c r="AI315" s="124">
        <f t="shared" si="241"/>
        <v>261.24353189035389</v>
      </c>
      <c r="AJ315" s="124">
        <f t="shared" si="241"/>
        <v>278.55699852292184</v>
      </c>
      <c r="AK315" s="124">
        <f t="shared" si="241"/>
        <v>283.41770837945012</v>
      </c>
      <c r="AL315" s="124">
        <f t="shared" si="241"/>
        <v>290.42832729005039</v>
      </c>
      <c r="AM315" s="124">
        <f t="shared" si="241"/>
        <v>260.2547214137274</v>
      </c>
      <c r="AN315" s="124">
        <f t="shared" si="241"/>
        <v>263.69373917380119</v>
      </c>
      <c r="AO315" s="124">
        <f t="shared" si="241"/>
        <v>267.76551951217596</v>
      </c>
      <c r="AP315" s="124">
        <f t="shared" si="241"/>
        <v>271.26714480359561</v>
      </c>
      <c r="AQ315" s="124">
        <f t="shared" si="241"/>
        <v>273.76675278714913</v>
      </c>
      <c r="AR315" s="124">
        <f t="shared" si="243"/>
        <v>274.97471673069884</v>
      </c>
      <c r="AS315" s="124">
        <f t="shared" si="243"/>
        <v>274.96545978057088</v>
      </c>
      <c r="AT315" s="124">
        <f t="shared" si="243"/>
        <v>275.02023133737379</v>
      </c>
      <c r="AU315" s="124">
        <f t="shared" si="243"/>
        <v>274.96213753114068</v>
      </c>
      <c r="AV315" s="124">
        <f t="shared" si="243"/>
        <v>274.92576559049297</v>
      </c>
      <c r="AW315" s="124">
        <f t="shared" si="243"/>
        <v>274.9175399831131</v>
      </c>
      <c r="AX315" s="124">
        <f t="shared" si="243"/>
        <v>274.92458408829737</v>
      </c>
      <c r="AY315" s="124">
        <f t="shared" si="243"/>
        <v>275.54280372429133</v>
      </c>
      <c r="AZ315" s="124">
        <f t="shared" si="243"/>
        <v>275.53681779445128</v>
      </c>
      <c r="BA315" s="124">
        <f t="shared" si="243"/>
        <v>275.53511176797161</v>
      </c>
      <c r="BB315" s="124">
        <f t="shared" si="243"/>
        <v>275.53633884004387</v>
      </c>
      <c r="BC315" s="124">
        <f t="shared" si="243"/>
        <v>275.53779246619359</v>
      </c>
      <c r="BD315" s="124">
        <f t="shared" si="243"/>
        <v>275.53276291518233</v>
      </c>
      <c r="BE315" s="124">
        <f t="shared" si="243"/>
        <v>275.53174410898401</v>
      </c>
      <c r="BF315" s="124">
        <f t="shared" si="243"/>
        <v>275.53177565539022</v>
      </c>
      <c r="BG315" s="124">
        <f t="shared" si="243"/>
        <v>275.5317771974988</v>
      </c>
      <c r="BH315" s="128">
        <f t="shared" si="244"/>
        <v>275.5317771974988</v>
      </c>
    </row>
    <row r="316" spans="1:60">
      <c r="A316" s="112" t="s">
        <v>113</v>
      </c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>
        <f>'[4]Renewable Fuel Ex Ethanol'!B270</f>
        <v>3.2569080484389117</v>
      </c>
      <c r="V316" s="128">
        <f>'[4]Renewable Fuel Ex Ethanol'!C270</f>
        <v>14.221712533761584</v>
      </c>
      <c r="W316" s="128">
        <f>'[4]Renewable Fuel Ex Ethanol'!D270</f>
        <v>20.565512116881813</v>
      </c>
      <c r="X316" s="128">
        <f>'[4]Renewable Fuel Ex Ethanol'!E270</f>
        <v>20.676427797845946</v>
      </c>
      <c r="Y316" s="124">
        <f t="shared" si="241"/>
        <v>23.779747663772181</v>
      </c>
      <c r="Z316" s="124">
        <f t="shared" si="241"/>
        <v>16.298676383783626</v>
      </c>
      <c r="AA316" s="124">
        <f t="shared" si="241"/>
        <v>20.704842956913328</v>
      </c>
      <c r="AB316" s="124">
        <f t="shared" si="241"/>
        <v>34.540211756404531</v>
      </c>
      <c r="AC316" s="124">
        <f t="shared" si="241"/>
        <v>28.455839465460883</v>
      </c>
      <c r="AD316" s="124">
        <f t="shared" si="241"/>
        <v>23.325551661074552</v>
      </c>
      <c r="AE316" s="124">
        <f t="shared" si="241"/>
        <v>36.618998099160464</v>
      </c>
      <c r="AF316" s="124">
        <f t="shared" si="241"/>
        <v>73.582773310484853</v>
      </c>
      <c r="AG316" s="124">
        <f t="shared" si="241"/>
        <v>78.348412850793096</v>
      </c>
      <c r="AH316" s="124">
        <f t="shared" si="241"/>
        <v>175.79343959913382</v>
      </c>
      <c r="AI316" s="124">
        <f t="shared" si="241"/>
        <v>246.98661959256972</v>
      </c>
      <c r="AJ316" s="124">
        <f t="shared" si="241"/>
        <v>266.5272127789201</v>
      </c>
      <c r="AK316" s="124">
        <f t="shared" si="241"/>
        <v>269.35635576122462</v>
      </c>
      <c r="AL316" s="124">
        <f t="shared" si="241"/>
        <v>274.98874847033125</v>
      </c>
      <c r="AM316" s="124">
        <f t="shared" si="241"/>
        <v>243.55043434073809</v>
      </c>
      <c r="AN316" s="124">
        <f t="shared" si="241"/>
        <v>246.72061009360766</v>
      </c>
      <c r="AO316" s="124">
        <f t="shared" si="241"/>
        <v>250.4865945866373</v>
      </c>
      <c r="AP316" s="124">
        <f t="shared" si="241"/>
        <v>253.52261796528592</v>
      </c>
      <c r="AQ316" s="124">
        <f t="shared" si="241"/>
        <v>255.59975802632371</v>
      </c>
      <c r="AR316" s="124">
        <f t="shared" si="243"/>
        <v>256.65775461752457</v>
      </c>
      <c r="AS316" s="124">
        <f t="shared" si="243"/>
        <v>256.72642044956984</v>
      </c>
      <c r="AT316" s="124">
        <f t="shared" si="243"/>
        <v>256.77170501915884</v>
      </c>
      <c r="AU316" s="124">
        <f t="shared" si="243"/>
        <v>256.69893319549271</v>
      </c>
      <c r="AV316" s="124">
        <f t="shared" si="243"/>
        <v>256.65998060124582</v>
      </c>
      <c r="AW316" s="124">
        <f t="shared" si="243"/>
        <v>256.65607551518605</v>
      </c>
      <c r="AX316" s="124">
        <f t="shared" si="243"/>
        <v>256.67245504286024</v>
      </c>
      <c r="AY316" s="124">
        <f t="shared" si="243"/>
        <v>257.21414233912071</v>
      </c>
      <c r="AZ316" s="124">
        <f t="shared" si="243"/>
        <v>257.20438861852239</v>
      </c>
      <c r="BA316" s="124">
        <f t="shared" si="243"/>
        <v>257.20308385148377</v>
      </c>
      <c r="BB316" s="124">
        <f t="shared" si="243"/>
        <v>257.20571680967527</v>
      </c>
      <c r="BC316" s="124">
        <f t="shared" si="243"/>
        <v>257.20782454271904</v>
      </c>
      <c r="BD316" s="124">
        <f t="shared" si="243"/>
        <v>257.20262661023298</v>
      </c>
      <c r="BE316" s="124">
        <f t="shared" si="243"/>
        <v>257.20121064226487</v>
      </c>
      <c r="BF316" s="124">
        <f t="shared" si="243"/>
        <v>257.201460146469</v>
      </c>
      <c r="BG316" s="124">
        <f t="shared" si="243"/>
        <v>257.20146118198852</v>
      </c>
      <c r="BH316" s="128"/>
    </row>
    <row r="317" spans="1:60" ht="12" thickBot="1">
      <c r="A317" s="112" t="s">
        <v>114</v>
      </c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>
        <f>SUM(U305:U316)</f>
        <v>19.59606238761285</v>
      </c>
      <c r="V317" s="128">
        <f>SUM(V305:V316)</f>
        <v>100.70809555536856</v>
      </c>
      <c r="W317" s="128">
        <f t="shared" ref="W317:BG317" si="245">SUM(W305:W316)</f>
        <v>190.19435738803546</v>
      </c>
      <c r="X317" s="128">
        <f t="shared" si="245"/>
        <v>221.41030640335586</v>
      </c>
      <c r="Y317" s="128">
        <f t="shared" si="245"/>
        <v>240.40463081191066</v>
      </c>
      <c r="Z317" s="128">
        <f t="shared" si="245"/>
        <v>207.02787535737491</v>
      </c>
      <c r="AA317" s="128">
        <f t="shared" si="245"/>
        <v>204.30300194406922</v>
      </c>
      <c r="AB317" s="128">
        <f t="shared" si="245"/>
        <v>298.38846136232979</v>
      </c>
      <c r="AC317" s="128">
        <f t="shared" si="245"/>
        <v>310.68442452083008</v>
      </c>
      <c r="AD317" s="128">
        <f t="shared" si="245"/>
        <v>301.21810218452538</v>
      </c>
      <c r="AE317" s="128">
        <f t="shared" si="245"/>
        <v>426.46792101435705</v>
      </c>
      <c r="AF317" s="124">
        <f t="shared" si="245"/>
        <v>621.47313277076171</v>
      </c>
      <c r="AG317" s="124">
        <f t="shared" si="245"/>
        <v>911.6305221170162</v>
      </c>
      <c r="AH317" s="124">
        <f t="shared" si="245"/>
        <v>1421.5036137387376</v>
      </c>
      <c r="AI317" s="124">
        <f t="shared" si="245"/>
        <v>2222.3782361309713</v>
      </c>
      <c r="AJ317" s="124">
        <f t="shared" si="245"/>
        <v>2874.6107223567496</v>
      </c>
      <c r="AK317" s="124">
        <f t="shared" si="245"/>
        <v>2987.0797113718645</v>
      </c>
      <c r="AL317" s="124">
        <f t="shared" si="245"/>
        <v>3012.3978186842969</v>
      </c>
      <c r="AM317" s="124">
        <f t="shared" si="245"/>
        <v>2860.2581399314931</v>
      </c>
      <c r="AN317" s="124">
        <f t="shared" si="245"/>
        <v>2721.5466855134136</v>
      </c>
      <c r="AO317" s="124">
        <f t="shared" si="245"/>
        <v>2757.2220012418534</v>
      </c>
      <c r="AP317" s="124">
        <f t="shared" si="245"/>
        <v>2791.3901042632911</v>
      </c>
      <c r="AQ317" s="124">
        <f t="shared" si="245"/>
        <v>2815.4623784919468</v>
      </c>
      <c r="AR317" s="124">
        <f t="shared" si="245"/>
        <v>2832.4078535413387</v>
      </c>
      <c r="AS317" s="124">
        <f t="shared" si="245"/>
        <v>2838.4948473605468</v>
      </c>
      <c r="AT317" s="124">
        <f t="shared" si="245"/>
        <v>2838.9143484826072</v>
      </c>
      <c r="AU317" s="124">
        <f t="shared" si="245"/>
        <v>2838.5832556789701</v>
      </c>
      <c r="AV317" s="124">
        <f t="shared" si="245"/>
        <v>2838.5174067700414</v>
      </c>
      <c r="AW317" s="124">
        <f t="shared" si="245"/>
        <v>2838.5370737670646</v>
      </c>
      <c r="AX317" s="124">
        <f t="shared" si="245"/>
        <v>2838.5965087039008</v>
      </c>
      <c r="AY317" s="124">
        <f t="shared" si="245"/>
        <v>2841.7277262320536</v>
      </c>
      <c r="AZ317" s="124">
        <f t="shared" si="245"/>
        <v>2844.3293287183665</v>
      </c>
      <c r="BA317" s="124">
        <f t="shared" si="245"/>
        <v>2844.3185723096881</v>
      </c>
      <c r="BB317" s="124">
        <f t="shared" si="245"/>
        <v>2844.3318988130491</v>
      </c>
      <c r="BC317" s="124">
        <f t="shared" si="245"/>
        <v>2844.3418727664202</v>
      </c>
      <c r="BD317" s="124">
        <f t="shared" si="245"/>
        <v>2844.338989353274</v>
      </c>
      <c r="BE317" s="124">
        <f t="shared" si="245"/>
        <v>2844.3322480294123</v>
      </c>
      <c r="BF317" s="124">
        <f t="shared" si="245"/>
        <v>2844.3328816612348</v>
      </c>
      <c r="BG317" s="124">
        <f t="shared" si="245"/>
        <v>2844.3330478772759</v>
      </c>
      <c r="BH317" s="128"/>
    </row>
    <row r="318" spans="1:60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174"/>
      <c r="AF318" s="174"/>
      <c r="AG318" s="174"/>
      <c r="AH318" s="174"/>
      <c r="AI318" s="174"/>
      <c r="AJ318" s="174"/>
      <c r="AK318" s="174"/>
      <c r="AL318" s="174"/>
      <c r="AM318" s="174"/>
      <c r="AN318" s="174"/>
      <c r="AO318" s="174"/>
      <c r="AP318" s="174"/>
      <c r="AQ318" s="174"/>
      <c r="AR318" s="174"/>
      <c r="AS318" s="174"/>
      <c r="AT318" s="174"/>
      <c r="AU318" s="174"/>
      <c r="AV318" s="174"/>
      <c r="AW318" s="174"/>
      <c r="AX318" s="174"/>
      <c r="AY318" s="174"/>
      <c r="AZ318" s="174"/>
      <c r="BA318" s="174"/>
      <c r="BB318" s="174"/>
      <c r="BC318" s="174"/>
      <c r="BD318" s="174"/>
      <c r="BE318" s="174"/>
      <c r="BF318" s="174"/>
      <c r="BG318" s="174"/>
    </row>
    <row r="319" spans="1:60" ht="12" thickBot="1">
      <c r="A319" s="112" t="s">
        <v>167</v>
      </c>
    </row>
    <row r="320" spans="1:60" ht="12" thickBot="1">
      <c r="A320" s="168"/>
      <c r="B320" s="168" t="str">
        <f>B2</f>
        <v xml:space="preserve">93/94 </v>
      </c>
      <c r="C320" s="168" t="str">
        <f t="shared" ref="C320:BG320" si="246">C2</f>
        <v xml:space="preserve">94/95 </v>
      </c>
      <c r="D320" s="168" t="str">
        <f t="shared" si="246"/>
        <v xml:space="preserve">95/96 </v>
      </c>
      <c r="E320" s="168" t="str">
        <f t="shared" si="246"/>
        <v xml:space="preserve">96/97 </v>
      </c>
      <c r="F320" s="168" t="str">
        <f t="shared" si="246"/>
        <v xml:space="preserve">97/98 </v>
      </c>
      <c r="G320" s="168" t="str">
        <f t="shared" si="246"/>
        <v xml:space="preserve">98/99 </v>
      </c>
      <c r="H320" s="168" t="str">
        <f t="shared" si="246"/>
        <v xml:space="preserve">99/00 </v>
      </c>
      <c r="I320" s="168" t="str">
        <f t="shared" si="246"/>
        <v xml:space="preserve">00/01 </v>
      </c>
      <c r="J320" s="168" t="str">
        <f t="shared" si="246"/>
        <v xml:space="preserve">01/02 </v>
      </c>
      <c r="K320" s="168" t="str">
        <f t="shared" si="246"/>
        <v xml:space="preserve">02/03 </v>
      </c>
      <c r="L320" s="168" t="str">
        <f t="shared" si="246"/>
        <v xml:space="preserve">03/04 </v>
      </c>
      <c r="M320" s="168" t="str">
        <f t="shared" si="246"/>
        <v xml:space="preserve">04/05 </v>
      </c>
      <c r="N320" s="168" t="str">
        <f t="shared" si="246"/>
        <v xml:space="preserve">05/06 </v>
      </c>
      <c r="O320" s="168" t="str">
        <f t="shared" si="246"/>
        <v xml:space="preserve">06/07 </v>
      </c>
      <c r="P320" s="168" t="str">
        <f t="shared" si="246"/>
        <v xml:space="preserve">07/08 </v>
      </c>
      <c r="Q320" s="168" t="str">
        <f t="shared" si="246"/>
        <v xml:space="preserve">08/09 </v>
      </c>
      <c r="R320" s="168" t="str">
        <f t="shared" si="246"/>
        <v xml:space="preserve">09/10 </v>
      </c>
      <c r="S320" s="168" t="str">
        <f t="shared" si="246"/>
        <v xml:space="preserve">10/11 </v>
      </c>
      <c r="T320" s="168" t="str">
        <f t="shared" si="246"/>
        <v xml:space="preserve">11/12 </v>
      </c>
      <c r="U320" s="168" t="str">
        <f t="shared" si="246"/>
        <v xml:space="preserve">12/13 </v>
      </c>
      <c r="V320" s="168" t="str">
        <f t="shared" si="246"/>
        <v xml:space="preserve">13/14 </v>
      </c>
      <c r="W320" s="168" t="str">
        <f t="shared" si="246"/>
        <v xml:space="preserve">14/15 </v>
      </c>
      <c r="X320" s="168" t="str">
        <f t="shared" si="246"/>
        <v xml:space="preserve">15/16 </v>
      </c>
      <c r="Y320" s="168" t="str">
        <f t="shared" si="246"/>
        <v xml:space="preserve">16/17 </v>
      </c>
      <c r="Z320" s="168" t="str">
        <f t="shared" si="246"/>
        <v xml:space="preserve">17/18 </v>
      </c>
      <c r="AA320" s="168" t="str">
        <f t="shared" si="246"/>
        <v xml:space="preserve">18/19 </v>
      </c>
      <c r="AB320" s="168" t="str">
        <f t="shared" si="246"/>
        <v>19/20</v>
      </c>
      <c r="AC320" s="168" t="str">
        <f t="shared" si="246"/>
        <v>20/21</v>
      </c>
      <c r="AD320" s="168" t="str">
        <f t="shared" si="246"/>
        <v xml:space="preserve">21/22 </v>
      </c>
      <c r="AE320" s="168" t="str">
        <f t="shared" si="246"/>
        <v xml:space="preserve">22/23 </v>
      </c>
      <c r="AF320" s="168" t="str">
        <f t="shared" si="246"/>
        <v xml:space="preserve">23/24 </v>
      </c>
      <c r="AG320" s="168" t="str">
        <f t="shared" si="246"/>
        <v xml:space="preserve">24/25 </v>
      </c>
      <c r="AH320" s="168" t="str">
        <f t="shared" si="246"/>
        <v>25/26</v>
      </c>
      <c r="AI320" s="168" t="str">
        <f t="shared" si="246"/>
        <v>26/27</v>
      </c>
      <c r="AJ320" s="168" t="str">
        <f t="shared" si="246"/>
        <v>27/28</v>
      </c>
      <c r="AK320" s="168" t="str">
        <f t="shared" si="246"/>
        <v>28/29</v>
      </c>
      <c r="AL320" s="168" t="str">
        <f t="shared" si="246"/>
        <v>29/30</v>
      </c>
      <c r="AM320" s="168" t="str">
        <f t="shared" si="246"/>
        <v>30/31</v>
      </c>
      <c r="AN320" s="168" t="str">
        <f t="shared" si="246"/>
        <v>31/32</v>
      </c>
      <c r="AO320" s="168" t="str">
        <f t="shared" si="246"/>
        <v>32/33</v>
      </c>
      <c r="AP320" s="168" t="str">
        <f t="shared" si="246"/>
        <v>33/34</v>
      </c>
      <c r="AQ320" s="168" t="str">
        <f t="shared" si="246"/>
        <v>34/35</v>
      </c>
      <c r="AR320" s="168" t="str">
        <f t="shared" si="246"/>
        <v>35/36</v>
      </c>
      <c r="AS320" s="168" t="str">
        <f t="shared" si="246"/>
        <v>36/37</v>
      </c>
      <c r="AT320" s="168" t="str">
        <f t="shared" si="246"/>
        <v>37/38</v>
      </c>
      <c r="AU320" s="168" t="str">
        <f t="shared" si="246"/>
        <v>38/39</v>
      </c>
      <c r="AV320" s="168" t="str">
        <f t="shared" si="246"/>
        <v>39/40</v>
      </c>
      <c r="AW320" s="168" t="str">
        <f t="shared" si="246"/>
        <v>40/41</v>
      </c>
      <c r="AX320" s="168" t="str">
        <f t="shared" si="246"/>
        <v>41/42</v>
      </c>
      <c r="AY320" s="168" t="str">
        <f t="shared" si="246"/>
        <v>42/43</v>
      </c>
      <c r="AZ320" s="168" t="str">
        <f t="shared" si="246"/>
        <v>43/44</v>
      </c>
      <c r="BA320" s="168" t="str">
        <f t="shared" si="246"/>
        <v>44/45</v>
      </c>
      <c r="BB320" s="168" t="str">
        <f t="shared" si="246"/>
        <v>45/46</v>
      </c>
      <c r="BC320" s="168" t="str">
        <f t="shared" si="246"/>
        <v>46/47</v>
      </c>
      <c r="BD320" s="168" t="str">
        <f t="shared" si="246"/>
        <v>47/48</v>
      </c>
      <c r="BE320" s="168" t="str">
        <f t="shared" si="246"/>
        <v>48/49</v>
      </c>
      <c r="BF320" s="168" t="str">
        <f t="shared" si="246"/>
        <v>49/50</v>
      </c>
      <c r="BG320" s="168" t="str">
        <f t="shared" si="246"/>
        <v>50/51</v>
      </c>
      <c r="BH320" s="169"/>
    </row>
    <row r="321" spans="1:60">
      <c r="A321" s="112" t="s">
        <v>102</v>
      </c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>
        <f>'[4]Renewable Fuel Ex Ethanol'!B271</f>
        <v>2.8917390196929769</v>
      </c>
      <c r="W321" s="198">
        <f>'[4]Renewable Fuel Ex Ethanol'!C271</f>
        <v>12.549366107464426</v>
      </c>
      <c r="X321" s="198">
        <f>'[4]Renewable Fuel Ex Ethanol'!D271</f>
        <v>18.204694598978087</v>
      </c>
      <c r="Y321" s="198">
        <f>'[4]Renewable Fuel Ex Ethanol'!E271</f>
        <v>18.492775720422536</v>
      </c>
      <c r="Z321" s="198">
        <f>'[4]Renewable Fuel Ex Ethanol'!F271</f>
        <v>20.594996209581744</v>
      </c>
      <c r="AA321" s="198">
        <f>'[4]Renewable Fuel Ex Ethanol'!G271</f>
        <v>14.614664339150462</v>
      </c>
      <c r="AB321" s="198">
        <f>'[4]Renewable Fuel Ex Ethanol'!H271</f>
        <v>19.172370530091975</v>
      </c>
      <c r="AC321" s="128">
        <f>'[4]BD Plant List'!$BA145/1000</f>
        <v>23.151992612646342</v>
      </c>
      <c r="AD321" s="128">
        <f>'[4]BD Plant List'!$BA157/1000</f>
        <v>28.640184669441126</v>
      </c>
      <c r="AE321" s="128">
        <f>'[4]BD Plant List'!$BA169/1000</f>
        <v>23.221612343936755</v>
      </c>
      <c r="AF321" s="124">
        <f>'[4]BD Plant List'!$BA181/1000-15</f>
        <v>16.855439583543337</v>
      </c>
      <c r="AG321" s="124">
        <f>'[4]BD Plant List'!$BA193/1000</f>
        <v>132.59028796278963</v>
      </c>
      <c r="AH321" s="124">
        <f>'[4]BD Plant List'!$BA205/1000</f>
        <v>73.076408199374498</v>
      </c>
      <c r="AI321" s="124">
        <f>'[4]BD Plant List'!$BA217/1000</f>
        <v>95.384584373710808</v>
      </c>
      <c r="AJ321" s="124">
        <f>'[4]BD Plant List'!$BA229/1000</f>
        <v>125.95763657363305</v>
      </c>
      <c r="AK321" s="124">
        <f>'[4]BD Plant List'!$BA241/1000</f>
        <v>130.15300107677513</v>
      </c>
      <c r="AL321" s="124">
        <f>'[4]BD Plant List'!$BA253/1000</f>
        <v>129.80316210645782</v>
      </c>
      <c r="AM321" s="124">
        <f>'[4]BD Plant List'!$BA265/1000</f>
        <v>129.38332282655162</v>
      </c>
      <c r="AN321" s="124">
        <f>'[4]BD Plant List'!$BA277/1000</f>
        <v>97.031140813716036</v>
      </c>
      <c r="AO321" s="124">
        <f>'[4]BD Plant List'!$BA289/1000</f>
        <v>96.997792513885599</v>
      </c>
      <c r="AP321" s="124">
        <f>'[4]BD Plant List'!$BA301/1000</f>
        <v>97.431173802046729</v>
      </c>
      <c r="AQ321" s="124">
        <f>'[4]BD Plant List'!$BA313/1000</f>
        <v>97.319419047407123</v>
      </c>
      <c r="AR321" s="124">
        <f>'[4]BD Plant List'!$BA325/1000</f>
        <v>97.23799503203351</v>
      </c>
      <c r="AS321" s="124">
        <f>'[4]BD Plant List'!$BA337/1000</f>
        <v>97.203504241817797</v>
      </c>
      <c r="AT321" s="124">
        <f>'[4]BD Plant List'!$BA349/1000</f>
        <v>97.237976927438154</v>
      </c>
      <c r="AU321" s="124">
        <f>'[4]BD Plant List'!$BA361/1000</f>
        <v>97.286013810148674</v>
      </c>
      <c r="AV321" s="124">
        <f>'[4]BD Plant List'!$BA373/1000</f>
        <v>97.256981811769052</v>
      </c>
      <c r="AW321" s="124">
        <f>'[4]BD Plant List'!$BA385/1000</f>
        <v>97.244494364641383</v>
      </c>
      <c r="AX321" s="124">
        <f>'[4]BD Plant List'!$BA397/1000</f>
        <v>97.245794231163032</v>
      </c>
      <c r="AY321" s="124">
        <f>'[4]BD Plant List'!$BA409/1000</f>
        <v>97.254252229032062</v>
      </c>
      <c r="AZ321" s="124">
        <f>'[4]BD Plant List'!$BA421/1000</f>
        <v>97.257507289350855</v>
      </c>
      <c r="BA321" s="124">
        <f>'[4]BD Plant List'!$BA433/1000</f>
        <v>97.251805985191282</v>
      </c>
      <c r="BB321" s="124">
        <f>'[4]BD Plant List'!$BA445/1000</f>
        <v>97.250770819875726</v>
      </c>
      <c r="BC321" s="124">
        <f>'[4]BD Plant List'!$BA457/1000</f>
        <v>97.252026110922614</v>
      </c>
      <c r="BD321" s="124">
        <f>'[4]BD Plant List'!$BA469/1000</f>
        <v>97.253272486874494</v>
      </c>
      <c r="BE321" s="124">
        <f>'[4]BD Plant List'!$BA481/1000</f>
        <v>97.253076538442983</v>
      </c>
      <c r="BF321" s="124">
        <f>'[4]BD Plant List'!$BA493/1000</f>
        <v>97.252190388261425</v>
      </c>
      <c r="BG321" s="124">
        <f>'[4]BD Plant List'!$BA505/1000</f>
        <v>97.252267268875457</v>
      </c>
      <c r="BH321" s="128">
        <f>BG321</f>
        <v>97.252267268875457</v>
      </c>
    </row>
    <row r="322" spans="1:60">
      <c r="A322" s="112" t="s">
        <v>103</v>
      </c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>
        <f>'[4]Renewable Fuel Ex Ethanol'!B272</f>
        <v>2.940287561674086</v>
      </c>
      <c r="W322" s="198">
        <f>'[4]Renewable Fuel Ex Ethanol'!C272</f>
        <v>12.715443858215218</v>
      </c>
      <c r="X322" s="198">
        <f>'[4]Renewable Fuel Ex Ethanol'!D272</f>
        <v>18.412056005754831</v>
      </c>
      <c r="Y322" s="198">
        <f>'[4]Renewable Fuel Ex Ethanol'!E272</f>
        <v>18.938586448446461</v>
      </c>
      <c r="Z322" s="198">
        <f>'[4]Renewable Fuel Ex Ethanol'!F272</f>
        <v>20.643392775887676</v>
      </c>
      <c r="AA322" s="198">
        <f>'[4]Renewable Fuel Ex Ethanol'!G272</f>
        <v>14.672348591816249</v>
      </c>
      <c r="AB322" s="198">
        <f>'[4]Renewable Fuel Ex Ethanol'!H272</f>
        <v>20.436376559935884</v>
      </c>
      <c r="AC322" s="128">
        <f>'[4]BD Plant List'!$BA146/1000</f>
        <v>25.876967728928761</v>
      </c>
      <c r="AD322" s="128">
        <f>'[4]BD Plant List'!$BA158/1000</f>
        <v>29.737430856961822</v>
      </c>
      <c r="AE322" s="128">
        <f>'[4]BD Plant List'!$BA170/1000</f>
        <v>31.915253718877352</v>
      </c>
      <c r="AF322" s="124">
        <f>'[4]BD Plant List'!$BA182/1000-15</f>
        <v>42.830463272036056</v>
      </c>
      <c r="AG322" s="124">
        <f>'[4]BD Plant List'!$BA194/1000</f>
        <v>80.911855593796361</v>
      </c>
      <c r="AH322" s="124">
        <f>'[4]BD Plant List'!$BA206/1000</f>
        <v>79.141696080176004</v>
      </c>
      <c r="AI322" s="124">
        <f>'[4]BD Plant List'!$BA218/1000</f>
        <v>103.76410060364381</v>
      </c>
      <c r="AJ322" s="124">
        <f>'[4]BD Plant List'!$BA230/1000</f>
        <v>139.40476417280362</v>
      </c>
      <c r="AK322" s="124">
        <f>'[4]BD Plant List'!$BA242/1000</f>
        <v>140.11273856799329</v>
      </c>
      <c r="AL322" s="124">
        <f>'[4]BD Plant List'!$BA254/1000</f>
        <v>140.09139397145933</v>
      </c>
      <c r="AM322" s="124">
        <f>'[4]BD Plant List'!$BA266/1000</f>
        <v>140.06575141614132</v>
      </c>
      <c r="AN322" s="124">
        <f>'[4]BD Plant List'!$BA278/1000</f>
        <v>105.42989644658488</v>
      </c>
      <c r="AO322" s="124">
        <f>'[4]BD Plant List'!$BA290/1000</f>
        <v>105.35997751650227</v>
      </c>
      <c r="AP322" s="124">
        <f>'[4]BD Plant List'!$BA302/1000</f>
        <v>105.44075267582396</v>
      </c>
      <c r="AQ322" s="124">
        <f>'[4]BD Plant List'!$BA314/1000</f>
        <v>105.43121179012638</v>
      </c>
      <c r="AR322" s="124">
        <f>'[4]BD Plant List'!$BA326/1000</f>
        <v>105.42298034584573</v>
      </c>
      <c r="AS322" s="124">
        <f>'[4]BD Plant List'!$BA338/1000</f>
        <v>105.41696375497665</v>
      </c>
      <c r="AT322" s="124">
        <f>'[4]BD Plant List'!$BA350/1000</f>
        <v>105.414377216655</v>
      </c>
      <c r="AU322" s="124">
        <f>'[4]BD Plant List'!$BA362/1000</f>
        <v>105.42525715668553</v>
      </c>
      <c r="AV322" s="124">
        <f>'[4]BD Plant List'!$BA374/1000</f>
        <v>105.42215805285788</v>
      </c>
      <c r="AW322" s="124">
        <f>'[4]BD Plant List'!$BA386/1000</f>
        <v>105.42034730540414</v>
      </c>
      <c r="AX322" s="124">
        <f>'[4]BD Plant List'!$BA398/1000</f>
        <v>105.41982069731581</v>
      </c>
      <c r="AY322" s="124">
        <f>'[4]BD Plant List'!$BA410/1000</f>
        <v>105.42039208578365</v>
      </c>
      <c r="AZ322" s="124">
        <f>'[4]BD Plant List'!$BA422/1000</f>
        <v>105.4215950596094</v>
      </c>
      <c r="BA322" s="124">
        <f>'[4]BD Plant List'!$BA434/1000</f>
        <v>105.42086264019417</v>
      </c>
      <c r="BB322" s="124">
        <f>'[4]BD Plant List'!$BA446/1000</f>
        <v>105.42060355766145</v>
      </c>
      <c r="BC322" s="124">
        <f>'[4]BD Plant List'!$BA458/1000</f>
        <v>105.42065480811293</v>
      </c>
      <c r="BD322" s="124">
        <f>'[4]BD Plant List'!$BA470/1000</f>
        <v>105.42082163027231</v>
      </c>
      <c r="BE322" s="124">
        <f>'[4]BD Plant List'!$BA482/1000</f>
        <v>105.42090753917006</v>
      </c>
      <c r="BF322" s="124">
        <f>'[4]BD Plant List'!$BA494/1000</f>
        <v>105.4207700350822</v>
      </c>
      <c r="BG322" s="124">
        <f>'[4]BD Plant List'!$BA506/1000</f>
        <v>105.42075151405977</v>
      </c>
      <c r="BH322" s="128">
        <f t="shared" ref="BH322:BH331" si="247">BG322</f>
        <v>105.42075151405977</v>
      </c>
    </row>
    <row r="323" spans="1:60">
      <c r="A323" s="112" t="s">
        <v>104</v>
      </c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>
        <f>'[4]Renewable Fuel Ex Ethanol'!B273</f>
        <v>3.0155139386710181</v>
      </c>
      <c r="W323" s="198">
        <f>'[4]Renewable Fuel Ex Ethanol'!C273</f>
        <v>13.055462451861388</v>
      </c>
      <c r="X323" s="198">
        <f>'[4]Renewable Fuel Ex Ethanol'!D273</f>
        <v>18.828344462746823</v>
      </c>
      <c r="Y323" s="198">
        <f>'[4]Renewable Fuel Ex Ethanol'!E273</f>
        <v>19.454460384653913</v>
      </c>
      <c r="Z323" s="198">
        <f>'[4]Renewable Fuel Ex Ethanol'!F273</f>
        <v>21.269522373965987</v>
      </c>
      <c r="AA323" s="198">
        <f>'[4]Renewable Fuel Ex Ethanol'!G273</f>
        <v>14.757073404527004</v>
      </c>
      <c r="AB323" s="198">
        <f>'[4]Renewable Fuel Ex Ethanol'!H273</f>
        <v>21.288287600656414</v>
      </c>
      <c r="AC323" s="128">
        <f>'[4]BD Plant List'!$BA147/1000</f>
        <v>26.384897599470065</v>
      </c>
      <c r="AD323" s="128">
        <f>'[4]BD Plant List'!$BA159/1000</f>
        <v>28.922585832985327</v>
      </c>
      <c r="AE323" s="128">
        <f>'[4]BD Plant List'!$BA171/1000</f>
        <v>62.025297222182218</v>
      </c>
      <c r="AF323" s="124">
        <f>'[4]BD Plant List'!$BA183/1000-15</f>
        <v>20.338387267255158</v>
      </c>
      <c r="AG323" s="124">
        <f>'[4]BD Plant List'!$BA195/1000</f>
        <v>82.743540918451103</v>
      </c>
      <c r="AH323" s="124">
        <f>'[4]BD Plant List'!$BA207/1000</f>
        <v>69.01597462173163</v>
      </c>
      <c r="AI323" s="124">
        <f>'[4]BD Plant List'!$BA219/1000</f>
        <v>107.93223528439195</v>
      </c>
      <c r="AJ323" s="124">
        <f>'[4]BD Plant List'!$BA231/1000</f>
        <v>147.83956494363133</v>
      </c>
      <c r="AK323" s="124">
        <f>'[4]BD Plant List'!$BA243/1000</f>
        <v>146.3128756800989</v>
      </c>
      <c r="AL323" s="124">
        <f>'[4]BD Plant List'!$BA255/1000</f>
        <v>146.40656489776285</v>
      </c>
      <c r="AM323" s="124">
        <f>'[4]BD Plant List'!$BA267/1000</f>
        <v>146.51899464417306</v>
      </c>
      <c r="AN323" s="124">
        <f>'[4]BD Plant List'!$BA279/1000</f>
        <v>110.41317378084914</v>
      </c>
      <c r="AO323" s="124">
        <f>'[4]BD Plant List'!$BA291/1000</f>
        <v>110.48291970324637</v>
      </c>
      <c r="AP323" s="124">
        <f>'[4]BD Plant List'!$BA303/1000</f>
        <v>110.3182108057146</v>
      </c>
      <c r="AQ323" s="124">
        <f>'[4]BD Plant List'!$BA315/1000</f>
        <v>110.35057057610157</v>
      </c>
      <c r="AR323" s="124">
        <f>'[4]BD Plant List'!$BA327/1000</f>
        <v>110.37529450786975</v>
      </c>
      <c r="AS323" s="124">
        <f>'[4]BD Plant List'!$BA339/1000</f>
        <v>110.38803387475629</v>
      </c>
      <c r="AT323" s="124">
        <f>'[4]BD Plant List'!$BA351/1000</f>
        <v>110.38300589353771</v>
      </c>
      <c r="AU323" s="124">
        <f>'[4]BD Plant List'!$BA363/1000</f>
        <v>110.36302313159599</v>
      </c>
      <c r="AV323" s="124">
        <f>'[4]BD Plant List'!$BA375/1000</f>
        <v>110.37198559677225</v>
      </c>
      <c r="AW323" s="124">
        <f>'[4]BD Plant List'!$BA387/1000</f>
        <v>110.37626860090637</v>
      </c>
      <c r="AX323" s="124">
        <f>'[4]BD Plant List'!$BA399/1000</f>
        <v>110.37646341951368</v>
      </c>
      <c r="AY323" s="124">
        <f>'[4]BD Plant List'!$BA411/1000</f>
        <v>110.37414932846521</v>
      </c>
      <c r="AZ323" s="124">
        <f>'[4]BD Plant List'!$BA423/1000</f>
        <v>110.37237801545071</v>
      </c>
      <c r="BA323" s="124">
        <f>'[4]BD Plant List'!$BA435/1000</f>
        <v>110.37424899222167</v>
      </c>
      <c r="BB323" s="124">
        <f>'[4]BD Plant List'!$BA447/1000</f>
        <v>110.37470167131153</v>
      </c>
      <c r="BC323" s="124">
        <f>'[4]BD Plant List'!$BA459/1000</f>
        <v>110.37438828539258</v>
      </c>
      <c r="BD323" s="124">
        <f>'[4]BD Plant List'!$BA471/1000</f>
        <v>110.37397325856834</v>
      </c>
      <c r="BE323" s="124">
        <f>'[4]BD Plant List'!$BA483/1000</f>
        <v>110.37393804458895</v>
      </c>
      <c r="BF323" s="124">
        <f>'[4]BD Plant List'!$BA495/1000</f>
        <v>110.37425005041661</v>
      </c>
      <c r="BG323" s="124">
        <f>'[4]BD Plant List'!$BA507/1000</f>
        <v>110.37425026205557</v>
      </c>
      <c r="BH323" s="128">
        <f t="shared" si="247"/>
        <v>110.37425026205557</v>
      </c>
    </row>
    <row r="324" spans="1:60">
      <c r="A324" s="112" t="s">
        <v>105</v>
      </c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>
        <f>'[4]Renewable Fuel Ex Ethanol'!B274</f>
        <v>3.4281262529184553</v>
      </c>
      <c r="W324" s="198">
        <f>'[4]Renewable Fuel Ex Ethanol'!C274</f>
        <v>14.87565215986824</v>
      </c>
      <c r="X324" s="198">
        <f>'[4]Renewable Fuel Ex Ethanol'!D274</f>
        <v>21.451859865449528</v>
      </c>
      <c r="Y324" s="198">
        <f>'[4]Renewable Fuel Ex Ethanol'!E274</f>
        <v>22.037567058729163</v>
      </c>
      <c r="Z324" s="198">
        <f>'[4]Renewable Fuel Ex Ethanol'!F274</f>
        <v>24.405222032410652</v>
      </c>
      <c r="AA324" s="198">
        <f>'[4]Renewable Fuel Ex Ethanol'!G274</f>
        <v>16.808320460790494</v>
      </c>
      <c r="AB324" s="198">
        <f>'[4]Renewable Fuel Ex Ethanol'!H274</f>
        <v>23.686996717933063</v>
      </c>
      <c r="AC324" s="128">
        <f>'[4]BD Plant List'!$BA148/1000</f>
        <v>29.15399789755627</v>
      </c>
      <c r="AD324" s="128">
        <f>'[4]BD Plant List'!$BA160/1000</f>
        <v>30.745446121279322</v>
      </c>
      <c r="AE324" s="128">
        <f>'[4]BD Plant List'!$BA172/1000</f>
        <v>36.835701769796813</v>
      </c>
      <c r="AF324" s="124">
        <f>'[4]BD Plant List'!$BA184/1000-15</f>
        <v>51.359370634909212</v>
      </c>
      <c r="AG324" s="124">
        <f>'[4]BD Plant List'!$BA196/1000</f>
        <v>81.924773656092043</v>
      </c>
      <c r="AH324" s="124">
        <f>'[4]BD Plant List'!$BA208/1000</f>
        <v>83.932741089288783</v>
      </c>
      <c r="AI324" s="124">
        <f>'[4]BD Plant List'!$BA220/1000</f>
        <v>115.00586037316383</v>
      </c>
      <c r="AJ324" s="124">
        <f>'[4]BD Plant List'!$BA232/1000</f>
        <v>158.64812663515653</v>
      </c>
      <c r="AK324" s="124">
        <f>'[4]BD Plant List'!$BA244/1000</f>
        <v>157.83439977221602</v>
      </c>
      <c r="AL324" s="124">
        <f>'[4]BD Plant List'!$BA256/1000</f>
        <v>157.7513398364554</v>
      </c>
      <c r="AM324" s="124">
        <f>'[4]BD Plant List'!$BA268/1000</f>
        <v>157.65168655346713</v>
      </c>
      <c r="AN324" s="124">
        <f>'[4]BD Plant List'!$BA280/1000</f>
        <v>118.60317492641893</v>
      </c>
      <c r="AO324" s="124">
        <f>'[4]BD Plant List'!$BA292/1000</f>
        <v>118.867757074929</v>
      </c>
      <c r="AP324" s="124">
        <f>'[4]BD Plant List'!$BA304/1000</f>
        <v>118.75262618567929</v>
      </c>
      <c r="AQ324" s="124">
        <f>'[4]BD Plant List'!$BA316/1000</f>
        <v>118.73700001530437</v>
      </c>
      <c r="AR324" s="124">
        <f>'[4]BD Plant List'!$BA328/1000</f>
        <v>118.7307531224553</v>
      </c>
      <c r="AS324" s="124">
        <f>'[4]BD Plant List'!$BA340/1000</f>
        <v>118.73826226495738</v>
      </c>
      <c r="AT324" s="124">
        <f>'[4]BD Plant List'!$BA352/1000</f>
        <v>118.76527973266509</v>
      </c>
      <c r="AU324" s="124">
        <f>'[4]BD Plant List'!$BA364/1000</f>
        <v>118.74478426421233</v>
      </c>
      <c r="AV324" s="124">
        <f>'[4]BD Plant List'!$BA376/1000</f>
        <v>118.74321587991889</v>
      </c>
      <c r="AW324" s="124">
        <f>'[4]BD Plant List'!$BA388/1000</f>
        <v>118.74445905284179</v>
      </c>
      <c r="AX324" s="124">
        <f>'[4]BD Plant List'!$BA400/1000</f>
        <v>118.74720023891909</v>
      </c>
      <c r="AY324" s="124">
        <f>'[4]BD Plant List'!$BA412/1000</f>
        <v>118.74898783371147</v>
      </c>
      <c r="AZ324" s="124">
        <f>'[4]BD Plant List'!$BA424/1000</f>
        <v>118.7457294539207</v>
      </c>
      <c r="BA324" s="124">
        <f>'[4]BD Plant List'!$BA436/1000</f>
        <v>118.74591849186241</v>
      </c>
      <c r="BB324" s="124">
        <f>'[4]BD Plant List'!$BA448/1000</f>
        <v>118.7464590142511</v>
      </c>
      <c r="BC324" s="124">
        <f>'[4]BD Plant List'!$BA460/1000</f>
        <v>118.74685900653292</v>
      </c>
      <c r="BD324" s="124">
        <f>'[4]BD Plant List'!$BA472/1000</f>
        <v>118.7467907600557</v>
      </c>
      <c r="BE324" s="124">
        <f>'[4]BD Plant List'!$BA484/1000</f>
        <v>118.74635134532458</v>
      </c>
      <c r="BF324" s="124">
        <f>'[4]BD Plant List'!$BA496/1000</f>
        <v>118.74647572360536</v>
      </c>
      <c r="BG324" s="124">
        <f>'[4]BD Plant List'!$BA508/1000</f>
        <v>118.74658716995393</v>
      </c>
      <c r="BH324" s="128">
        <f t="shared" si="247"/>
        <v>118.74658716995393</v>
      </c>
    </row>
    <row r="325" spans="1:60">
      <c r="A325" s="112" t="s">
        <v>106</v>
      </c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>
        <f>'[4]Renewable Fuel Ex Ethanol'!B275</f>
        <v>3.1282708394306185</v>
      </c>
      <c r="W325" s="198">
        <f>'[4]Renewable Fuel Ex Ethanol'!C275</f>
        <v>13.499917479609334</v>
      </c>
      <c r="X325" s="198">
        <f>'[4]Renewable Fuel Ex Ethanol'!D275</f>
        <v>19.604529736053937</v>
      </c>
      <c r="Y325" s="198">
        <f>'[4]Renewable Fuel Ex Ethanol'!E275</f>
        <v>20.167788653375297</v>
      </c>
      <c r="Z325" s="198">
        <f>'[4]Renewable Fuel Ex Ethanol'!F275</f>
        <v>21.773414061870682</v>
      </c>
      <c r="AA325" s="198">
        <f>'[4]Renewable Fuel Ex Ethanol'!G275</f>
        <v>15.80626530005763</v>
      </c>
      <c r="AB325" s="198">
        <f>'[4]Renewable Fuel Ex Ethanol'!H275</f>
        <v>21.771638743655306</v>
      </c>
      <c r="AC325" s="128">
        <f>'[4]BD Plant List'!$BA149/1000</f>
        <v>26.848702288207594</v>
      </c>
      <c r="AD325" s="128">
        <f>'[4]BD Plant List'!$BA161/1000</f>
        <v>34.261732831242888</v>
      </c>
      <c r="AE325" s="128">
        <f>'[4]BD Plant List'!$BA173/1000</f>
        <v>32.57909256512535</v>
      </c>
      <c r="AF325" s="124">
        <f>'[4]BD Plant List'!$BA185/1000-15</f>
        <v>25.662825871578129</v>
      </c>
      <c r="AG325" s="124">
        <f>'[4]BD Plant List'!$BA197/1000</f>
        <v>90.667443010814623</v>
      </c>
      <c r="AH325" s="124">
        <f>'[4]BD Plant List'!$BA209/1000</f>
        <v>134.65654095601394</v>
      </c>
      <c r="AI325" s="124">
        <f>'[4]BD Plant List'!$BA221/1000</f>
        <v>106.15459924563299</v>
      </c>
      <c r="AJ325" s="124">
        <f>'[4]BD Plant List'!$BA233/1000</f>
        <v>142.94183841029854</v>
      </c>
      <c r="AK325" s="124">
        <f>'[4]BD Plant List'!$BA245/1000</f>
        <v>143.50778545397318</v>
      </c>
      <c r="AL325" s="124">
        <f>'[4]BD Plant List'!$BA257/1000</f>
        <v>143.48693226935248</v>
      </c>
      <c r="AM325" s="124">
        <f>'[4]BD Plant List'!$BA269/1000</f>
        <v>143.4619170653919</v>
      </c>
      <c r="AN325" s="124">
        <f>'[4]BD Plant List'!$BA281/1000</f>
        <v>107.98737690689896</v>
      </c>
      <c r="AO325" s="124">
        <f>'[4]BD Plant List'!$BA293/1000</f>
        <v>107.9377531744539</v>
      </c>
      <c r="AP325" s="124">
        <f>'[4]BD Plant List'!$BA305/1000</f>
        <v>108.00168474775963</v>
      </c>
      <c r="AQ325" s="124">
        <f>'[4]BD Plant List'!$BA317/1000</f>
        <v>107.99312058821769</v>
      </c>
      <c r="AR325" s="124">
        <f>'[4]BD Plant List'!$BA329/1000</f>
        <v>107.98598253295251</v>
      </c>
      <c r="AS325" s="124">
        <f>'[4]BD Plant List'!$BA341/1000</f>
        <v>107.98118359005653</v>
      </c>
      <c r="AT325" s="124">
        <f>'[4]BD Plant List'!$BA353/1000</f>
        <v>107.97994492668803</v>
      </c>
      <c r="AU325" s="124">
        <f>'[4]BD Plant List'!$BA365/1000</f>
        <v>107.98838327713491</v>
      </c>
      <c r="AV325" s="124">
        <f>'[4]BD Plant List'!$BA377/1000</f>
        <v>107.98572298300994</v>
      </c>
      <c r="AW325" s="124">
        <f>'[4]BD Plant List'!$BA389/1000</f>
        <v>107.98424346196839</v>
      </c>
      <c r="AX325" s="124">
        <f>'[4]BD Plant List'!$BA401/1000</f>
        <v>107.98389564777158</v>
      </c>
      <c r="AY325" s="124">
        <f>'[4]BD Plant List'!$BA413/1000</f>
        <v>107.98443805931457</v>
      </c>
      <c r="AZ325" s="124">
        <f>'[4]BD Plant List'!$BA425/1000</f>
        <v>107.98533668583985</v>
      </c>
      <c r="BA325" s="124">
        <f>'[4]BD Plant List'!$BA437/1000</f>
        <v>107.98472736758087</v>
      </c>
      <c r="BB325" s="124">
        <f>'[4]BD Plant List'!$BA449/1000</f>
        <v>107.98452824449505</v>
      </c>
      <c r="BC325" s="124">
        <f>'[4]BD Plant List'!$BA461/1000</f>
        <v>107.98458520100036</v>
      </c>
      <c r="BD325" s="124">
        <f>'[4]BD Plant List'!$BA473/1000</f>
        <v>107.98472311164616</v>
      </c>
      <c r="BE325" s="124">
        <f>'[4]BD Plant List'!$BA485/1000</f>
        <v>107.98478012211247</v>
      </c>
      <c r="BF325" s="124">
        <f>'[4]BD Plant List'!$BA497/1000</f>
        <v>107.98466880936697</v>
      </c>
      <c r="BG325" s="124">
        <f>'[4]BD Plant List'!$BA509/1000</f>
        <v>107.9846570977242</v>
      </c>
      <c r="BH325" s="128">
        <f t="shared" si="247"/>
        <v>107.9846570977242</v>
      </c>
    </row>
    <row r="326" spans="1:60">
      <c r="A326" s="112" t="s">
        <v>107</v>
      </c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>
        <f>'[4]Renewable Fuel Ex Ethanol'!B264</f>
        <v>2.6328177252468885</v>
      </c>
      <c r="V326" s="198">
        <f>'[4]Renewable Fuel Ex Ethanol'!C264</f>
        <v>11.518657789811643</v>
      </c>
      <c r="W326" s="198">
        <f>'[4]Renewable Fuel Ex Ethanol'!D264</f>
        <v>16.619050889260503</v>
      </c>
      <c r="X326" s="198">
        <f>'[4]Renewable Fuel Ex Ethanol'!E264</f>
        <v>16.694699771826652</v>
      </c>
      <c r="Y326" s="198">
        <f>'[4]Renewable Fuel Ex Ethanol'!F264</f>
        <v>19.3704902389822</v>
      </c>
      <c r="Z326" s="198">
        <f>'[4]Renewable Fuel Ex Ethanol'!G264</f>
        <v>13.048509395460417</v>
      </c>
      <c r="AA326" s="198">
        <f>'[4]Renewable Fuel Ex Ethanol'!H264</f>
        <v>16.669474869289775</v>
      </c>
      <c r="AB326" s="128">
        <f>'[4]BD Plant List'!$BA138/1000</f>
        <v>27.439979724378269</v>
      </c>
      <c r="AC326" s="128">
        <f>'[4]BD Plant List'!$BA150/1000</f>
        <v>22.013562922108779</v>
      </c>
      <c r="AD326" s="128">
        <f>'[4]BD Plant List'!$BA162/1000</f>
        <v>15.509511124231384</v>
      </c>
      <c r="AE326" s="128">
        <f>'[4]BD Plant List'!$BA174/1000</f>
        <v>32.902677231686418</v>
      </c>
      <c r="AF326" s="124">
        <f>'[4]BD Plant List'!$BA186/1000-15</f>
        <v>57.058383004766497</v>
      </c>
      <c r="AG326" s="124">
        <f>'[4]BD Plant List'!$BA198/1000</f>
        <v>21.029081088086631</v>
      </c>
      <c r="AH326" s="124">
        <f>'[4]BD Plant List'!$BA210/1000</f>
        <v>40.722824699478458</v>
      </c>
      <c r="AI326" s="124">
        <f>'[4]BD Plant List'!$BA222/1000</f>
        <v>84.499833547280986</v>
      </c>
      <c r="AJ326" s="124">
        <f>'[4]BD Plant List'!$BA234/1000</f>
        <v>120.86290658846168</v>
      </c>
      <c r="AK326" s="124">
        <f>'[4]BD Plant List'!$BA246/1000</f>
        <v>117.80921225509485</v>
      </c>
      <c r="AL326" s="124">
        <f>'[4]BD Plant List'!$BA258/1000</f>
        <v>117.39895186724863</v>
      </c>
      <c r="AM326" s="124">
        <f>'[4]BD Plant List'!$BA270/1000</f>
        <v>88.016969053983928</v>
      </c>
      <c r="AN326" s="124">
        <f>'[4]BD Plant List'!$BA282/1000</f>
        <v>88.448829791860277</v>
      </c>
      <c r="AO326" s="124">
        <f>'[4]BD Plant List'!$BA294/1000</f>
        <v>88.909068779797551</v>
      </c>
      <c r="AP326" s="124">
        <f>'[4]BD Plant List'!$BA306/1000</f>
        <v>88.491799548133443</v>
      </c>
      <c r="AQ326" s="124">
        <f>'[4]BD Plant List'!$BA318/1000</f>
        <v>88.45085844605002</v>
      </c>
      <c r="AR326" s="124">
        <f>'[4]BD Plant List'!$BA330/1000</f>
        <v>88.463505123965049</v>
      </c>
      <c r="AS326" s="124">
        <f>'[4]BD Plant List'!$BA342/1000</f>
        <v>88.552812337961271</v>
      </c>
      <c r="AT326" s="124">
        <f>'[4]BD Plant List'!$BA354/1000</f>
        <v>88.573608847181475</v>
      </c>
      <c r="AU326" s="124">
        <f>'[4]BD Plant List'!$BA366/1000</f>
        <v>88.506516860658223</v>
      </c>
      <c r="AV326" s="124">
        <f>'[4]BD Plant List'!$BA378/1000</f>
        <v>88.509460323163211</v>
      </c>
      <c r="AW326" s="124">
        <f>'[4]BD Plant List'!$BA390/1000</f>
        <v>88.521180698585852</v>
      </c>
      <c r="AX326" s="124">
        <f>'[4]BD Plant List'!$BA402/1000</f>
        <v>88.532715813510023</v>
      </c>
      <c r="AY326" s="124">
        <f>'[4]BD Plant List'!$BA414/1000</f>
        <v>88.52869650861976</v>
      </c>
      <c r="AZ326" s="124">
        <f>'[4]BD Plant List'!$BA426/1000</f>
        <v>88.519714040907388</v>
      </c>
      <c r="BA326" s="124">
        <f>'[4]BD Plant List'!$BA438/1000</f>
        <v>88.52235347695725</v>
      </c>
      <c r="BB326" s="124">
        <f>'[4]BD Plant List'!$BA450/1000</f>
        <v>88.524932107716069</v>
      </c>
      <c r="BC326" s="124">
        <f>'[4]BD Plant List'!$BA462/1000</f>
        <v>88.525682389542069</v>
      </c>
      <c r="BD326" s="124">
        <f>'[4]BD Plant List'!$BA474/1000</f>
        <v>88.524275704748504</v>
      </c>
      <c r="BE326" s="124">
        <f>'[4]BD Plant List'!$BA486/1000</f>
        <v>88.523391543974256</v>
      </c>
      <c r="BF326" s="124">
        <f>'[4]BD Plant List'!$BA498/1000</f>
        <v>88.524127044587644</v>
      </c>
      <c r="BG326" s="124">
        <f>BF326</f>
        <v>88.524127044587644</v>
      </c>
      <c r="BH326" s="128">
        <f t="shared" si="247"/>
        <v>88.524127044587644</v>
      </c>
    </row>
    <row r="327" spans="1:60">
      <c r="A327" s="112" t="s">
        <v>108</v>
      </c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>
        <f>'[4]Renewable Fuel Ex Ethanol'!B265</f>
        <v>2.5680427640238332</v>
      </c>
      <c r="V327" s="198">
        <f>'[4]Renewable Fuel Ex Ethanol'!C265</f>
        <v>11.198318544546892</v>
      </c>
      <c r="W327" s="198">
        <f>'[4]Renewable Fuel Ex Ethanol'!D265</f>
        <v>16.214483930048804</v>
      </c>
      <c r="X327" s="198">
        <f>'[4]Renewable Fuel Ex Ethanol'!E265</f>
        <v>16.321395011189857</v>
      </c>
      <c r="Y327" s="198">
        <f>'[4]Renewable Fuel Ex Ethanol'!F265</f>
        <v>18.647634357852073</v>
      </c>
      <c r="Z327" s="198">
        <f>'[4]Renewable Fuel Ex Ethanol'!G265</f>
        <v>12.918650066071169</v>
      </c>
      <c r="AA327" s="198">
        <f>'[4]Renewable Fuel Ex Ethanol'!H265</f>
        <v>16.410868984467427</v>
      </c>
      <c r="AB327" s="128">
        <f>'[4]BD Plant List'!$BA139/1000</f>
        <v>25.544558026006939</v>
      </c>
      <c r="AC327" s="128">
        <f>'[4]BD Plant List'!$BA151/1000</f>
        <v>24.813060567659807</v>
      </c>
      <c r="AD327" s="128">
        <f>'[4]BD Plant List'!$BA163/1000</f>
        <v>18.201147214262054</v>
      </c>
      <c r="AE327" s="124">
        <f>'[4]BD Plant List'!$BA175/1000</f>
        <v>31.508321486686924</v>
      </c>
      <c r="AF327" s="124">
        <f>'[4]BD Plant List'!$BA187/1000-15</f>
        <v>27.10326791757268</v>
      </c>
      <c r="AG327" s="124">
        <f>'[4]BD Plant List'!$BA199/1000</f>
        <v>28.900032962285614</v>
      </c>
      <c r="AH327" s="124">
        <f>'[4]BD Plant List'!$BA211/1000</f>
        <v>57.817674868322236</v>
      </c>
      <c r="AI327" s="124">
        <f>'[4]BD Plant List'!$BA223/1000</f>
        <v>77.489448758647569</v>
      </c>
      <c r="AJ327" s="124">
        <f>'[4]BD Plant List'!$BA235/1000</f>
        <v>110.11162334894746</v>
      </c>
      <c r="AK327" s="124">
        <f>'[4]BD Plant List'!$BA247/1000</f>
        <v>109.59145781476022</v>
      </c>
      <c r="AL327" s="124">
        <f>'[4]BD Plant List'!$BA259/1000</f>
        <v>108.96720351795524</v>
      </c>
      <c r="AM327" s="124">
        <f>'[4]BD Plant List'!$BA271/1000</f>
        <v>81.475516377230349</v>
      </c>
      <c r="AN327" s="124">
        <f>'[4]BD Plant List'!$BA283/1000</f>
        <v>81.585410885733893</v>
      </c>
      <c r="AO327" s="124">
        <f>'[4]BD Plant List'!$BA295/1000</f>
        <v>82.102220241252567</v>
      </c>
      <c r="AP327" s="124">
        <f>'[4]BD Plant List'!$BA307/1000</f>
        <v>81.942431627677422</v>
      </c>
      <c r="AQ327" s="124">
        <f>'[4]BD Plant List'!$BA319/1000</f>
        <v>81.829017540392641</v>
      </c>
      <c r="AR327" s="124">
        <f>'[4]BD Plant List'!$BA331/1000</f>
        <v>81.786919334457338</v>
      </c>
      <c r="AS327" s="124">
        <f>'[4]BD Plant List'!$BA343/1000</f>
        <v>81.849199925902752</v>
      </c>
      <c r="AT327" s="124">
        <f>'[4]BD Plant List'!$BA355/1000</f>
        <v>81.901957733936555</v>
      </c>
      <c r="AU327" s="124">
        <f>'[4]BD Plant List'!$BA367/1000</f>
        <v>81.861905232473376</v>
      </c>
      <c r="AV327" s="124">
        <f>'[4]BD Plant List'!$BA379/1000</f>
        <v>81.845799953432518</v>
      </c>
      <c r="AW327" s="124">
        <f>'[4]BD Plant List'!$BA391/1000</f>
        <v>81.849156436040516</v>
      </c>
      <c r="AX327" s="124">
        <f>'[4]BD Plant List'!$BA403/1000</f>
        <v>81.861603856357149</v>
      </c>
      <c r="AY327" s="124">
        <f>'[4]BD Plant List'!$BA415/1000</f>
        <v>81.864084642448006</v>
      </c>
      <c r="AZ327" s="124">
        <f>'[4]BD Plant List'!$BA427/1000</f>
        <v>81.856510024150325</v>
      </c>
      <c r="BA327" s="124">
        <f>'[4]BD Plant List'!$BA439/1000</f>
        <v>81.8554309824857</v>
      </c>
      <c r="BB327" s="124">
        <f>'[4]BD Plant List'!$BA451/1000</f>
        <v>81.857357188296376</v>
      </c>
      <c r="BC327" s="124">
        <f>'[4]BD Plant List'!$BA463/1000</f>
        <v>81.8589973387475</v>
      </c>
      <c r="BD327" s="124">
        <f>'[4]BD Plant List'!$BA475/1000</f>
        <v>81.858476035225564</v>
      </c>
      <c r="BE327" s="124">
        <f>'[4]BD Plant List'!$BA487/1000</f>
        <v>81.857354313781087</v>
      </c>
      <c r="BF327" s="124">
        <f>'[4]BD Plant List'!$BA499/1000</f>
        <v>81.857523171707228</v>
      </c>
      <c r="BG327" s="124">
        <f t="shared" ref="BG327:BG332" si="248">BF327</f>
        <v>81.857523171707228</v>
      </c>
      <c r="BH327" s="128">
        <f t="shared" si="247"/>
        <v>81.857523171707228</v>
      </c>
    </row>
    <row r="328" spans="1:60">
      <c r="A328" s="112" t="s">
        <v>109</v>
      </c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>
        <f>'[4]Renewable Fuel Ex Ethanol'!B266</f>
        <v>2.6347293072503057</v>
      </c>
      <c r="V328" s="198">
        <f>'[4]Renewable Fuel Ex Ethanol'!C266</f>
        <v>11.3988440525355</v>
      </c>
      <c r="W328" s="198">
        <f>'[4]Renewable Fuel Ex Ethanol'!D266</f>
        <v>16.560494532998483</v>
      </c>
      <c r="X328" s="198">
        <f>'[4]Renewable Fuel Ex Ethanol'!E266</f>
        <v>16.911235408138861</v>
      </c>
      <c r="Y328" s="198">
        <f>'[4]Renewable Fuel Ex Ethanol'!F266</f>
        <v>18.53013329762414</v>
      </c>
      <c r="Z328" s="198">
        <f>'[4]Renewable Fuel Ex Ethanol'!G266</f>
        <v>13.375101176784911</v>
      </c>
      <c r="AA328" s="198">
        <f>'[4]Renewable Fuel Ex Ethanol'!H266</f>
        <v>17.835061824981874</v>
      </c>
      <c r="AB328" s="128">
        <f>'[4]BD Plant List'!$BA140/1000</f>
        <v>20.490753870080496</v>
      </c>
      <c r="AC328" s="128">
        <f>'[4]BD Plant List'!$BA152/1000</f>
        <v>27.53215232636839</v>
      </c>
      <c r="AD328" s="128">
        <f>'[4]BD Plant List'!$BA164/1000</f>
        <v>23.30299879037484</v>
      </c>
      <c r="AE328" s="124">
        <f>'[4]BD Plant List'!$BA176/1000</f>
        <v>36.250307691199971</v>
      </c>
      <c r="AF328" s="124">
        <f>'[4]BD Plant List'!$BA188/1000-15</f>
        <v>70.098845067177393</v>
      </c>
      <c r="AG328" s="124">
        <f>'[4]BD Plant List'!$BA200/1000</f>
        <v>81.407343088717255</v>
      </c>
      <c r="AH328" s="124">
        <f>'[4]BD Plant List'!$BA212/1000</f>
        <v>90.04579972454232</v>
      </c>
      <c r="AI328" s="124">
        <f>'[4]BD Plant List'!$BA224/1000</f>
        <v>87.430709927844362</v>
      </c>
      <c r="AJ328" s="124">
        <f>'[4]BD Plant List'!$BA236/1000</f>
        <v>121.38772331728254</v>
      </c>
      <c r="AK328" s="124">
        <f>'[4]BD Plant List'!$BA248/1000</f>
        <v>121.20882738637326</v>
      </c>
      <c r="AL328" s="124">
        <f>'[4]BD Plant List'!$BA260/1000</f>
        <v>120.99396278423542</v>
      </c>
      <c r="AM328" s="124">
        <f>'[4]BD Plant List'!$BA272/1000</f>
        <v>90.900123329209336</v>
      </c>
      <c r="AN328" s="124">
        <f>'[4]BD Plant List'!$BA284/1000</f>
        <v>90.757020095445711</v>
      </c>
      <c r="AO328" s="124">
        <f>'[4]BD Plant List'!$BA296/1000</f>
        <v>91.07964528593719</v>
      </c>
      <c r="AP328" s="124">
        <f>'[4]BD Plant List'!$BA308/1000</f>
        <v>91.017409900512121</v>
      </c>
      <c r="AQ328" s="124">
        <f>'[4]BD Plant List'!$BA320/1000</f>
        <v>90.969688915136857</v>
      </c>
      <c r="AR328" s="124">
        <f>'[4]BD Plant List'!$BA332/1000</f>
        <v>90.944777505248283</v>
      </c>
      <c r="AS328" s="124">
        <f>'[4]BD Plant List'!$BA344/1000</f>
        <v>90.953708340456032</v>
      </c>
      <c r="AT328" s="124">
        <f>'[4]BD Plant List'!$BA356/1000</f>
        <v>90.993045989458068</v>
      </c>
      <c r="AU328" s="124">
        <f>'[4]BD Plant List'!$BA368/1000</f>
        <v>90.975726130162272</v>
      </c>
      <c r="AV328" s="124">
        <f>'[4]BD Plant List'!$BA380/1000</f>
        <v>90.967389376092285</v>
      </c>
      <c r="AW328" s="124">
        <f>'[4]BD Plant List'!$BA392/1000</f>
        <v>90.966929468283368</v>
      </c>
      <c r="AX328" s="124">
        <f>'[4]BD Plant List'!$BA404/1000</f>
        <v>90.971359860890402</v>
      </c>
      <c r="AY328" s="124">
        <f>'[4]BD Plant List'!$BA416/1000</f>
        <v>90.974890164977325</v>
      </c>
      <c r="AZ328" s="124">
        <f>'[4]BD Plant List'!$BA428/1000</f>
        <v>90.971259000081133</v>
      </c>
      <c r="BA328" s="124">
        <f>'[4]BD Plant List'!$BA440/1000</f>
        <v>90.9703655740649</v>
      </c>
      <c r="BB328" s="124">
        <f>'[4]BD Plant List'!$BA452/1000</f>
        <v>90.970960813659403</v>
      </c>
      <c r="BC328" s="124">
        <f>'[4]BD Plant List'!$BA464/1000</f>
        <v>90.97176708273463</v>
      </c>
      <c r="BD328" s="124">
        <f>'[4]BD Plant List'!$BA476/1000</f>
        <v>90.971848527103475</v>
      </c>
      <c r="BE328" s="124">
        <f>'[4]BD Plant List'!$BA488/1000</f>
        <v>90.971240199528708</v>
      </c>
      <c r="BF328" s="124">
        <f>'[4]BD Plant List'!$BA500/1000</f>
        <v>90.971236439418206</v>
      </c>
      <c r="BG328" s="124">
        <f t="shared" si="248"/>
        <v>90.971236439418206</v>
      </c>
      <c r="BH328" s="128">
        <f t="shared" si="247"/>
        <v>90.971236439418206</v>
      </c>
    </row>
    <row r="329" spans="1:60">
      <c r="A329" s="112" t="s">
        <v>110</v>
      </c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>
        <f>'[4]Renewable Fuel Ex Ethanol'!B267</f>
        <v>2.7398556686378783</v>
      </c>
      <c r="V329" s="198">
        <f>'[4]Renewable Fuel Ex Ethanol'!C267</f>
        <v>11.884693588755564</v>
      </c>
      <c r="W329" s="198">
        <f>'[4]Renewable Fuel Ex Ethanol'!D267</f>
        <v>17.240336077491619</v>
      </c>
      <c r="X329" s="198">
        <f>'[4]Renewable Fuel Ex Ethanol'!E267</f>
        <v>17.534786661597387</v>
      </c>
      <c r="Y329" s="198">
        <f>'[4]Renewable Fuel Ex Ethanol'!F267</f>
        <v>19.47635328303739</v>
      </c>
      <c r="Z329" s="198">
        <f>'[4]Renewable Fuel Ex Ethanol'!G267</f>
        <v>13.839982729812814</v>
      </c>
      <c r="AA329" s="198">
        <f>'[4]Renewable Fuel Ex Ethanol'!H267</f>
        <v>18.25292428347899</v>
      </c>
      <c r="AB329" s="128">
        <f>'[4]BD Plant List'!$BA141/1000</f>
        <v>26.919302579093646</v>
      </c>
      <c r="AC329" s="128">
        <f>'[4]BD Plant List'!$BA153/1000</f>
        <v>25.633788949210143</v>
      </c>
      <c r="AD329" s="128">
        <f>'[4]BD Plant List'!$BA165/1000</f>
        <v>21.949826548392206</v>
      </c>
      <c r="AE329" s="124">
        <f>'[4]BD Plant List'!$BA177/1000</f>
        <v>27.72140032832683</v>
      </c>
      <c r="AF329" s="124">
        <f>'[4]BD Plant List'!$BA189/1000-15</f>
        <v>46.265363535561541</v>
      </c>
      <c r="AG329" s="124">
        <f>'[4]BD Plant List'!$BA201/1000</f>
        <v>74.407877095762842</v>
      </c>
      <c r="AH329" s="124">
        <f>'[4]BD Plant List'!$BA213/1000</f>
        <v>90.834540029309593</v>
      </c>
      <c r="AI329" s="124">
        <f>'[4]BD Plant List'!$BA225/1000</f>
        <v>95.818388829779778</v>
      </c>
      <c r="AJ329" s="124">
        <f>'[4]BD Plant List'!$BA237/1000</f>
        <v>123.73741716303422</v>
      </c>
      <c r="AK329" s="124">
        <f>'[4]BD Plant List'!$BA249/1000</f>
        <v>123.44676227559326</v>
      </c>
      <c r="AL329" s="124">
        <f>'[4]BD Plant List'!$BA261/1000</f>
        <v>123.09790464286384</v>
      </c>
      <c r="AM329" s="124">
        <f>'[4]BD Plant List'!$BA273/1000</f>
        <v>92.363090233828373</v>
      </c>
      <c r="AN329" s="124">
        <f>'[4]BD Plant List'!$BA285/1000</f>
        <v>92.31223818415036</v>
      </c>
      <c r="AO329" s="124">
        <f>'[4]BD Plant List'!$BA297/1000</f>
        <v>92.690859500741198</v>
      </c>
      <c r="AP329" s="124">
        <f>'[4]BD Plant List'!$BA309/1000</f>
        <v>92.597073920998341</v>
      </c>
      <c r="AQ329" s="124">
        <f>'[4]BD Plant List'!$BA321/1000</f>
        <v>92.528305794846858</v>
      </c>
      <c r="AR329" s="124">
        <f>'[4]BD Plant List'!$BA333/1000</f>
        <v>92.498313526913051</v>
      </c>
      <c r="AS329" s="124">
        <f>'[4]BD Plant List'!$BA345/1000</f>
        <v>92.525358185529953</v>
      </c>
      <c r="AT329" s="124">
        <f>'[4]BD Plant List'!$BA357/1000</f>
        <v>92.567982185805874</v>
      </c>
      <c r="AU329" s="124">
        <f>'[4]BD Plant List'!$BA369/1000</f>
        <v>92.543406722818801</v>
      </c>
      <c r="AV329" s="124">
        <f>'[4]BD Plant List'!$BA381/1000</f>
        <v>92.532673283182902</v>
      </c>
      <c r="AW329" s="124">
        <f>'[4]BD Plant List'!$BA393/1000</f>
        <v>92.533546780850116</v>
      </c>
      <c r="AX329" s="124">
        <f>'[4]BD Plant List'!$BA405/1000</f>
        <v>92.540593431637546</v>
      </c>
      <c r="AY329" s="124">
        <f>'[4]BD Plant List'!$BA417/1000</f>
        <v>92.54364048085904</v>
      </c>
      <c r="AZ329" s="124">
        <f>'[4]BD Plant List'!$BA429/1000</f>
        <v>92.538772139869678</v>
      </c>
      <c r="BA329" s="124">
        <f>'[4]BD Plant List'!$BA441/1000</f>
        <v>92.537845223279888</v>
      </c>
      <c r="BB329" s="124">
        <f>'[4]BD Plant List'!$BA453/1000</f>
        <v>92.538879611299251</v>
      </c>
      <c r="BC329" s="124">
        <f>'[4]BD Plant List'!$BA465/1000</f>
        <v>92.539946177389098</v>
      </c>
      <c r="BD329" s="124">
        <f>'[4]BD Plant List'!$BA477/1000</f>
        <v>92.539816726539399</v>
      </c>
      <c r="BE329" s="124">
        <f>'[4]BD Plant List'!$BA489/1000</f>
        <v>92.539051975675449</v>
      </c>
      <c r="BF329" s="124">
        <f>'[4]BD Plant List'!$BA501/1000</f>
        <v>92.539107942836608</v>
      </c>
      <c r="BG329" s="124">
        <f t="shared" si="248"/>
        <v>92.539107942836608</v>
      </c>
      <c r="BH329" s="128">
        <f t="shared" si="247"/>
        <v>92.539107942836608</v>
      </c>
    </row>
    <row r="330" spans="1:60">
      <c r="A330" s="112" t="s">
        <v>111</v>
      </c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>
        <f>'[4]Renewable Fuel Ex Ethanol'!B268</f>
        <v>2.7791132600427746</v>
      </c>
      <c r="V330" s="198">
        <f>'[4]Renewable Fuel Ex Ethanol'!C268</f>
        <v>12.156463872359813</v>
      </c>
      <c r="W330" s="198">
        <f>'[4]Renewable Fuel Ex Ethanol'!D268</f>
        <v>17.49471649300428</v>
      </c>
      <c r="X330" s="198">
        <f>'[4]Renewable Fuel Ex Ethanol'!E268</f>
        <v>17.666492137549408</v>
      </c>
      <c r="Y330" s="198">
        <f>'[4]Renewable Fuel Ex Ethanol'!F268</f>
        <v>20.431893069475809</v>
      </c>
      <c r="Z330" s="198">
        <f>'[4]Renewable Fuel Ex Ethanol'!G268</f>
        <v>13.590817593051554</v>
      </c>
      <c r="AA330" s="198">
        <f>'[4]Renewable Fuel Ex Ethanol'!H268</f>
        <v>17.957481013624395</v>
      </c>
      <c r="AB330" s="128">
        <f>'[4]BD Plant List'!$BA142/1000</f>
        <v>29.775672681191768</v>
      </c>
      <c r="AC330" s="128">
        <f>'[4]BD Plant List'!$BA154/1000</f>
        <v>20.352494967095314</v>
      </c>
      <c r="AD330" s="128">
        <f>'[4]BD Plant List'!$BA166/1000</f>
        <v>22.51560943507625</v>
      </c>
      <c r="AE330" s="124">
        <f>'[4]BD Plant List'!$BA178/1000</f>
        <v>35.37564853188946</v>
      </c>
      <c r="AF330" s="124">
        <f>'[4]BD Plant List'!$BA190/1000-15</f>
        <v>73.764176835678185</v>
      </c>
      <c r="AG330" s="124">
        <f>'[4]BD Plant List'!$BA202/1000</f>
        <v>72.844870102776255</v>
      </c>
      <c r="AH330" s="124">
        <f>'[4]BD Plant List'!$BA214/1000</f>
        <v>85.920187466906924</v>
      </c>
      <c r="AI330" s="124">
        <f>'[4]BD Plant List'!$BA226/1000</f>
        <v>107.57169596637581</v>
      </c>
      <c r="AJ330" s="124">
        <f>'[4]BD Plant List'!$BA238/1000</f>
        <v>120.62527410465385</v>
      </c>
      <c r="AK330" s="124">
        <f>'[4]BD Plant List'!$BA250/1000</f>
        <v>120.13103129441937</v>
      </c>
      <c r="AL330" s="124">
        <f>'[4]BD Plant List'!$BA262/1000</f>
        <v>119.53799619492072</v>
      </c>
      <c r="AM330" s="124">
        <f>'[4]BD Plant List'!$BA274/1000</f>
        <v>89.462292798402956</v>
      </c>
      <c r="AN330" s="124">
        <f>'[4]BD Plant List'!$BA286/1000</f>
        <v>89.812922977858364</v>
      </c>
      <c r="AO330" s="124">
        <f>'[4]BD Plant List'!$BA298/1000</f>
        <v>90.106895502186404</v>
      </c>
      <c r="AP330" s="124">
        <f>'[4]BD Plant List'!$BA310/1000</f>
        <v>89.964948805750353</v>
      </c>
      <c r="AQ330" s="124">
        <f>'[4]BD Plant List'!$BA322/1000</f>
        <v>89.869026846178897</v>
      </c>
      <c r="AR330" s="124">
        <f>'[4]BD Plant List'!$BA334/1000</f>
        <v>89.843217386075395</v>
      </c>
      <c r="AS330" s="124">
        <f>'[4]BD Plant List'!$BA346/1000</f>
        <v>89.919402303609886</v>
      </c>
      <c r="AT330" s="124">
        <f>'[4]BD Plant List'!$BA358/1000</f>
        <v>89.940698168760164</v>
      </c>
      <c r="AU330" s="124">
        <f>'[4]BD Plant List'!$BA370/1000</f>
        <v>89.907458702074933</v>
      </c>
      <c r="AV330" s="124">
        <f>'[4]BD Plant List'!$BA382/1000</f>
        <v>89.895960681339886</v>
      </c>
      <c r="AW330" s="124">
        <f>'[4]BD Plant List'!$BA394/1000</f>
        <v>89.901347448372036</v>
      </c>
      <c r="AX330" s="124">
        <f>'[4]BD Plant List'!$BA406/1000</f>
        <v>89.912973460831367</v>
      </c>
      <c r="AY330" s="124">
        <f>'[4]BD Plant List'!$BA418/1000</f>
        <v>89.911687692275692</v>
      </c>
      <c r="AZ330" s="124">
        <f>'[4]BD Plant List'!$BA430/1000</f>
        <v>89.905885596978777</v>
      </c>
      <c r="BA330" s="124">
        <f>'[4]BD Plant List'!$BA442/1000</f>
        <v>89.905570975959563</v>
      </c>
      <c r="BB330" s="124">
        <f>'[4]BD Plant List'!$BA454/1000</f>
        <v>89.907493034883473</v>
      </c>
      <c r="BC330" s="124">
        <f>'[4]BD Plant List'!$BA466/1000</f>
        <v>89.908722152185788</v>
      </c>
      <c r="BD330" s="124">
        <f>'[4]BD Plant List'!$BA478/1000</f>
        <v>89.907871890456647</v>
      </c>
      <c r="BE330" s="124">
        <f>'[4]BD Plant List'!$BA490/1000</f>
        <v>89.907108730092858</v>
      </c>
      <c r="BF330" s="124">
        <f>'[4]BD Plant List'!$BA502/1000</f>
        <v>89.907353356715689</v>
      </c>
      <c r="BG330" s="124">
        <f t="shared" si="248"/>
        <v>89.907353356715689</v>
      </c>
      <c r="BH330" s="128">
        <f t="shared" si="247"/>
        <v>89.907353356715689</v>
      </c>
    </row>
    <row r="331" spans="1:60">
      <c r="A331" s="112" t="s">
        <v>112</v>
      </c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>
        <f>'[4]Renewable Fuel Ex Ethanol'!B269</f>
        <v>2.9845956139722571</v>
      </c>
      <c r="V331" s="198">
        <f>'[4]Renewable Fuel Ex Ethanol'!C269</f>
        <v>12.925467561210413</v>
      </c>
      <c r="W331" s="198">
        <f>'[4]Renewable Fuel Ex Ethanol'!D269</f>
        <v>18.803921291331307</v>
      </c>
      <c r="X331" s="198">
        <f>'[4]Renewable Fuel Ex Ethanol'!E269</f>
        <v>19.10378494622454</v>
      </c>
      <c r="Y331" s="198">
        <f>'[4]Renewable Fuel Ex Ethanol'!F269</f>
        <v>21.077200635539487</v>
      </c>
      <c r="Z331" s="198">
        <f>'[4]Renewable Fuel Ex Ethanol'!G269</f>
        <v>15.269590558693652</v>
      </c>
      <c r="AA331" s="198">
        <f>'[4]Renewable Fuel Ex Ethanol'!H269</f>
        <v>19.813675914971569</v>
      </c>
      <c r="AB331" s="128">
        <f>'[4]BD Plant List'!$BA143/1000</f>
        <v>27.322312572901517</v>
      </c>
      <c r="AC331" s="128">
        <f>'[4]BD Plant List'!$BA155/1000</f>
        <v>30.466967196117679</v>
      </c>
      <c r="AD331" s="128">
        <f>'[4]BD Plant List'!$BA167/1000</f>
        <v>24.106077099203663</v>
      </c>
      <c r="AE331" s="124">
        <f>'[4]BD Plant List'!$BA179/1000</f>
        <v>39.513610025488532</v>
      </c>
      <c r="AF331" s="124">
        <f>'[4]BD Plant List'!$BA191/1000-15</f>
        <v>116.55383647019858</v>
      </c>
      <c r="AG331" s="124">
        <f>'[4]BD Plant List'!$BA203/1000</f>
        <v>85.855003786650883</v>
      </c>
      <c r="AH331" s="124">
        <f>'[4]BD Plant List'!$BA215/1000</f>
        <v>99.054435141855478</v>
      </c>
      <c r="AI331" s="124">
        <f>'[4]BD Plant List'!$BA227/1000</f>
        <v>129.26898948416707</v>
      </c>
      <c r="AJ331" s="124">
        <f>'[4]BD Plant List'!$BA239/1000</f>
        <v>134.30247527323917</v>
      </c>
      <c r="AK331" s="124">
        <f>'[4]BD Plant List'!$BA251/1000</f>
        <v>133.96169256902496</v>
      </c>
      <c r="AL331" s="124">
        <f>'[4]BD Plant List'!$BA263/1000</f>
        <v>133.55283172248571</v>
      </c>
      <c r="AM331" s="124">
        <f>'[4]BD Plant List'!$BA275/1000</f>
        <v>100.18021062996471</v>
      </c>
      <c r="AN331" s="124">
        <f>'[4]BD Plant List'!$BA287/1000</f>
        <v>100.00490634761643</v>
      </c>
      <c r="AO331" s="124">
        <f>'[4]BD Plant List'!$BA299/1000</f>
        <v>100.54121683601277</v>
      </c>
      <c r="AP331" s="124">
        <f>'[4]BD Plant List'!$BA311/1000</f>
        <v>100.42667143116479</v>
      </c>
      <c r="AQ331" s="124">
        <f>'[4]BD Plant List'!$BA323/1000</f>
        <v>100.34052096898944</v>
      </c>
      <c r="AR331" s="124">
        <f>'[4]BD Plant List'!$BA335/1000</f>
        <v>100.29870524274963</v>
      </c>
      <c r="AS331" s="124">
        <f>'[4]BD Plant List'!$BA347/1000</f>
        <v>100.32240416530661</v>
      </c>
      <c r="AT331" s="124">
        <f>'[4]BD Plant List'!$BA359/1000</f>
        <v>100.38590372884465</v>
      </c>
      <c r="AU331" s="124">
        <f>'[4]BD Plant List'!$BA371/1000</f>
        <v>100.35484110741102</v>
      </c>
      <c r="AV331" s="124">
        <f>'[4]BD Plant List'!$BA383/1000</f>
        <v>100.34047504266027</v>
      </c>
      <c r="AW331" s="124">
        <f>'[4]BD Plant List'!$BA395/1000</f>
        <v>100.34046585739442</v>
      </c>
      <c r="AX331" s="124">
        <f>'[4]BD Plant List'!$BA407/1000</f>
        <v>100.34881798032337</v>
      </c>
      <c r="AY331" s="124">
        <f>'[4]BD Plant List'!$BA419/1000</f>
        <v>100.3541007433268</v>
      </c>
      <c r="AZ331" s="124">
        <f>'[4]BD Plant List'!$BA431/1000</f>
        <v>100.34774014622317</v>
      </c>
      <c r="BA331" s="124">
        <f>'[4]BD Plant List'!$BA443/1000</f>
        <v>100.3463199539856</v>
      </c>
      <c r="BB331" s="124">
        <f>'[4]BD Plant List'!$BA455/1000</f>
        <v>100.34748893625067</v>
      </c>
      <c r="BC331" s="124">
        <f>'[4]BD Plant List'!$BA467/1000</f>
        <v>100.34889355202191</v>
      </c>
      <c r="BD331" s="124">
        <f>'[4]BD Plant List'!$BA479/1000</f>
        <v>100.34890866636164</v>
      </c>
      <c r="BE331" s="124">
        <f>'[4]BD Plant List'!$BA491/1000</f>
        <v>100.34787025096858</v>
      </c>
      <c r="BF331" s="124">
        <f>'[4]BD Plant List'!$BA503/1000</f>
        <v>100.34789627191769</v>
      </c>
      <c r="BG331" s="124">
        <f t="shared" si="248"/>
        <v>100.34789627191769</v>
      </c>
      <c r="BH331" s="128">
        <f t="shared" si="247"/>
        <v>100.34789627191769</v>
      </c>
    </row>
    <row r="332" spans="1:60">
      <c r="A332" s="112" t="s">
        <v>113</v>
      </c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>
        <f>'[4]Renewable Fuel Ex Ethanol'!B270</f>
        <v>3.2569080484389117</v>
      </c>
      <c r="V332" s="198">
        <f>'[4]Renewable Fuel Ex Ethanol'!C270</f>
        <v>14.221712533761584</v>
      </c>
      <c r="W332" s="198">
        <f>'[4]Renewable Fuel Ex Ethanol'!D270</f>
        <v>20.565512116881813</v>
      </c>
      <c r="X332" s="198">
        <f>'[4]Renewable Fuel Ex Ethanol'!E270</f>
        <v>20.676427797845946</v>
      </c>
      <c r="Y332" s="198">
        <f>'[4]Renewable Fuel Ex Ethanol'!F270</f>
        <v>23.779747663772181</v>
      </c>
      <c r="Z332" s="198">
        <f>'[4]Renewable Fuel Ex Ethanol'!G270</f>
        <v>16.298676383783626</v>
      </c>
      <c r="AA332" s="198">
        <f>'[4]Renewable Fuel Ex Ethanol'!H270</f>
        <v>20.704842956913328</v>
      </c>
      <c r="AB332" s="128">
        <f>'[4]BD Plant List'!$BA144/1000</f>
        <v>34.540211756404531</v>
      </c>
      <c r="AC332" s="128">
        <f>'[4]BD Plant List'!$BA156/1000</f>
        <v>28.455839465460883</v>
      </c>
      <c r="AD332" s="128">
        <f>'[4]BD Plant List'!$BA168/1000</f>
        <v>23.325551661074552</v>
      </c>
      <c r="AE332" s="124">
        <f>'[4]BD Plant List'!$BA180/1000</f>
        <v>36.618998099160464</v>
      </c>
      <c r="AF332" s="124">
        <f>'[4]BD Plant List'!$BA192/1000-15</f>
        <v>73.582773310484853</v>
      </c>
      <c r="AG332" s="124">
        <f>'[4]BD Plant List'!$BA204/1000</f>
        <v>78.348412850793096</v>
      </c>
      <c r="AH332" s="124">
        <f>'[4]BD Plant List'!$BA216/1000</f>
        <v>99.495213456323313</v>
      </c>
      <c r="AI332" s="124">
        <f>'[4]BD Plant List'!$BA228/1000</f>
        <v>132.2054565936881</v>
      </c>
      <c r="AJ332" s="124">
        <f>'[4]BD Plant List'!$BA240/1000</f>
        <v>138.70069742412008</v>
      </c>
      <c r="AK332" s="124">
        <f>'[4]BD Plant List'!$BA252/1000</f>
        <v>138.00222510449547</v>
      </c>
      <c r="AL332" s="124">
        <f>'[4]BD Plant List'!$BA264/1000</f>
        <v>137.16407178546868</v>
      </c>
      <c r="AM332" s="124">
        <f>'[4]BD Plant List'!$BA276/1000</f>
        <v>102.51120113495325</v>
      </c>
      <c r="AN332" s="124">
        <f>'[4]BD Plant List'!$BA288/1000</f>
        <v>102.72761949448808</v>
      </c>
      <c r="AO332" s="124">
        <f>'[4]BD Plant List'!$BA300/1000</f>
        <v>103.36641239274196</v>
      </c>
      <c r="AP332" s="124">
        <f>'[4]BD Plant List'!$BA312/1000</f>
        <v>103.15462868411711</v>
      </c>
      <c r="AQ332" s="124">
        <f>'[4]BD Plant List'!$BA324/1000</f>
        <v>103.00566020085043</v>
      </c>
      <c r="AR332" s="124">
        <f>'[4]BD Plant List'!$BA336/1000</f>
        <v>102.95310438143017</v>
      </c>
      <c r="AS332" s="124">
        <f>'[4]BD Plant List'!$BA348/1000</f>
        <v>103.04148503072554</v>
      </c>
      <c r="AT332" s="124">
        <f>'[4]BD Plant List'!$BA360/1000</f>
        <v>103.10425813797303</v>
      </c>
      <c r="AU332" s="124">
        <f>'[4]BD Plant List'!$BA372/1000</f>
        <v>103.05182728701926</v>
      </c>
      <c r="AV332" s="124">
        <f>'[4]BD Plant List'!$BA384/1000</f>
        <v>103.03126700759968</v>
      </c>
      <c r="AW332" s="124">
        <f>'[4]BD Plant List'!$BA396/1000</f>
        <v>103.03638836894952</v>
      </c>
      <c r="AX332" s="124">
        <f>'[4]BD Plant List'!$BA408/1000</f>
        <v>103.05304516645342</v>
      </c>
      <c r="AY332" s="124">
        <f>'[4]BD Plant List'!$BA420/1000</f>
        <v>103.05535719359901</v>
      </c>
      <c r="AZ332" s="124">
        <f>'[4]BD Plant List'!$BA432/1000</f>
        <v>103.04557700472417</v>
      </c>
      <c r="BA332" s="124">
        <f>'[4]BD Plant List'!$BA444/1000</f>
        <v>103.04432694826518</v>
      </c>
      <c r="BB332" s="124">
        <f>'[4]BD Plant List'!$BA456/1000</f>
        <v>103.04693893639826</v>
      </c>
      <c r="BC332" s="124">
        <f>'[4]BD Plant List'!$BA468/1000</f>
        <v>103.04904904988801</v>
      </c>
      <c r="BD332" s="124">
        <f>'[4]BD Plant List'!$BA480/1000</f>
        <v>103.04824982657493</v>
      </c>
      <c r="BE332" s="124">
        <f>'[4]BD Plant List'!$BA492/1000</f>
        <v>103.04682835317013</v>
      </c>
      <c r="BF332" s="124">
        <f>'[4]BD Plant List'!$BA504/1000</f>
        <v>103.04707862285926</v>
      </c>
      <c r="BG332" s="124">
        <f t="shared" si="248"/>
        <v>103.04707862285926</v>
      </c>
      <c r="BH332" s="128"/>
    </row>
    <row r="333" spans="1:60" ht="12" thickBot="1">
      <c r="A333" s="112" t="s">
        <v>114</v>
      </c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98">
        <f>SUM(U321:U332)</f>
        <v>19.59606238761285</v>
      </c>
      <c r="V333" s="198">
        <f t="shared" ref="V333:AA333" si="249">SUM(V321:V332)</f>
        <v>100.70809555536856</v>
      </c>
      <c r="W333" s="198">
        <f t="shared" si="249"/>
        <v>190.19435738803546</v>
      </c>
      <c r="X333" s="198">
        <f t="shared" si="249"/>
        <v>221.41030640335586</v>
      </c>
      <c r="Y333" s="198">
        <f t="shared" si="249"/>
        <v>240.40463081191066</v>
      </c>
      <c r="Z333" s="198">
        <f t="shared" si="249"/>
        <v>207.02787535737491</v>
      </c>
      <c r="AA333" s="198">
        <f t="shared" si="249"/>
        <v>204.30300194406922</v>
      </c>
      <c r="AB333" s="198">
        <f>SUM(AB321:AB332)</f>
        <v>298.38846136232979</v>
      </c>
      <c r="AC333" s="128">
        <f>SUM(AC321:AC332)</f>
        <v>310.68442452083008</v>
      </c>
      <c r="AD333" s="128">
        <f t="shared" ref="AD333:BG333" si="250">SUM(AD321:AD332)</f>
        <v>301.21810218452538</v>
      </c>
      <c r="AE333" s="124">
        <f t="shared" si="250"/>
        <v>426.46792101435705</v>
      </c>
      <c r="AF333" s="124">
        <f t="shared" si="250"/>
        <v>621.47313277076171</v>
      </c>
      <c r="AG333" s="124">
        <f t="shared" si="250"/>
        <v>911.6305221170162</v>
      </c>
      <c r="AH333" s="124">
        <f t="shared" si="250"/>
        <v>1003.7140363333232</v>
      </c>
      <c r="AI333" s="124">
        <f t="shared" si="250"/>
        <v>1242.5259029883271</v>
      </c>
      <c r="AJ333" s="124">
        <f t="shared" si="250"/>
        <v>1584.5200479552623</v>
      </c>
      <c r="AK333" s="124">
        <f t="shared" si="250"/>
        <v>1582.0720092508179</v>
      </c>
      <c r="AL333" s="124">
        <f t="shared" si="250"/>
        <v>1578.252315596666</v>
      </c>
      <c r="AM333" s="124">
        <f t="shared" si="250"/>
        <v>1361.9910760632981</v>
      </c>
      <c r="AN333" s="124">
        <f t="shared" si="250"/>
        <v>1185.1137106516212</v>
      </c>
      <c r="AO333" s="124">
        <f t="shared" si="250"/>
        <v>1188.4425185216867</v>
      </c>
      <c r="AP333" s="124">
        <f t="shared" si="250"/>
        <v>1187.5394121353779</v>
      </c>
      <c r="AQ333" s="124">
        <f t="shared" si="250"/>
        <v>1186.8244007296023</v>
      </c>
      <c r="AR333" s="124">
        <f t="shared" si="250"/>
        <v>1186.5415480419958</v>
      </c>
      <c r="AS333" s="124">
        <f t="shared" si="250"/>
        <v>1186.8923180160568</v>
      </c>
      <c r="AT333" s="124">
        <f t="shared" si="250"/>
        <v>1187.248039488944</v>
      </c>
      <c r="AU333" s="124">
        <f t="shared" si="250"/>
        <v>1187.0091436823952</v>
      </c>
      <c r="AV333" s="124">
        <f t="shared" si="250"/>
        <v>1186.9030899917987</v>
      </c>
      <c r="AW333" s="124">
        <f t="shared" si="250"/>
        <v>1186.9188278442377</v>
      </c>
      <c r="AX333" s="124">
        <f t="shared" si="250"/>
        <v>1186.9942838046866</v>
      </c>
      <c r="AY333" s="124">
        <f t="shared" si="250"/>
        <v>1187.0146769624125</v>
      </c>
      <c r="AZ333" s="124">
        <f t="shared" si="250"/>
        <v>1186.9680044571062</v>
      </c>
      <c r="BA333" s="124">
        <f t="shared" si="250"/>
        <v>1186.9597766120487</v>
      </c>
      <c r="BB333" s="124">
        <f t="shared" si="250"/>
        <v>1186.9711139360984</v>
      </c>
      <c r="BC333" s="124">
        <f t="shared" si="250"/>
        <v>1186.9815711544704</v>
      </c>
      <c r="BD333" s="124">
        <f t="shared" si="250"/>
        <v>1186.979028624427</v>
      </c>
      <c r="BE333" s="124">
        <f t="shared" si="250"/>
        <v>1186.9718989568303</v>
      </c>
      <c r="BF333" s="124">
        <f t="shared" si="250"/>
        <v>1186.9726778567751</v>
      </c>
      <c r="BG333" s="124">
        <f t="shared" si="250"/>
        <v>1186.9728361627115</v>
      </c>
      <c r="BH333" s="128"/>
    </row>
    <row r="334" spans="1:60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  <c r="AB334" s="174"/>
      <c r="AC334" s="174"/>
      <c r="AD334" s="174"/>
      <c r="AE334" s="174"/>
      <c r="AF334" s="174"/>
      <c r="AG334" s="174"/>
      <c r="AH334" s="174"/>
      <c r="AI334" s="174"/>
      <c r="AJ334" s="174"/>
      <c r="AK334" s="174"/>
      <c r="AL334" s="174"/>
      <c r="AM334" s="174"/>
      <c r="AN334" s="174"/>
      <c r="AO334" s="174"/>
      <c r="AP334" s="174"/>
      <c r="AQ334" s="174"/>
      <c r="AR334" s="174"/>
      <c r="AS334" s="174"/>
      <c r="AT334" s="174"/>
      <c r="AU334" s="174"/>
      <c r="AV334" s="174"/>
      <c r="AW334" s="174"/>
      <c r="AX334" s="174"/>
      <c r="AY334" s="174"/>
      <c r="AZ334" s="174"/>
      <c r="BA334" s="174"/>
      <c r="BB334" s="174"/>
      <c r="BC334" s="174"/>
      <c r="BD334" s="174"/>
      <c r="BE334" s="174"/>
      <c r="BF334" s="174"/>
      <c r="BG334" s="174"/>
    </row>
    <row r="335" spans="1:60" ht="12" thickBot="1">
      <c r="A335" s="112" t="s">
        <v>168</v>
      </c>
    </row>
    <row r="336" spans="1:60" ht="12" thickBot="1">
      <c r="A336" s="168"/>
      <c r="B336" s="168" t="str">
        <f>B2</f>
        <v xml:space="preserve">93/94 </v>
      </c>
      <c r="C336" s="168" t="str">
        <f t="shared" ref="C336:BG336" si="251">C2</f>
        <v xml:space="preserve">94/95 </v>
      </c>
      <c r="D336" s="168" t="str">
        <f t="shared" si="251"/>
        <v xml:space="preserve">95/96 </v>
      </c>
      <c r="E336" s="168" t="str">
        <f t="shared" si="251"/>
        <v xml:space="preserve">96/97 </v>
      </c>
      <c r="F336" s="168" t="str">
        <f t="shared" si="251"/>
        <v xml:space="preserve">97/98 </v>
      </c>
      <c r="G336" s="168" t="str">
        <f t="shared" si="251"/>
        <v xml:space="preserve">98/99 </v>
      </c>
      <c r="H336" s="168" t="str">
        <f t="shared" si="251"/>
        <v xml:space="preserve">99/00 </v>
      </c>
      <c r="I336" s="168" t="str">
        <f t="shared" si="251"/>
        <v xml:space="preserve">00/01 </v>
      </c>
      <c r="J336" s="168" t="str">
        <f t="shared" si="251"/>
        <v xml:space="preserve">01/02 </v>
      </c>
      <c r="K336" s="168" t="str">
        <f t="shared" si="251"/>
        <v xml:space="preserve">02/03 </v>
      </c>
      <c r="L336" s="168" t="str">
        <f t="shared" si="251"/>
        <v xml:space="preserve">03/04 </v>
      </c>
      <c r="M336" s="168" t="str">
        <f t="shared" si="251"/>
        <v xml:space="preserve">04/05 </v>
      </c>
      <c r="N336" s="168" t="str">
        <f t="shared" si="251"/>
        <v xml:space="preserve">05/06 </v>
      </c>
      <c r="O336" s="168" t="str">
        <f t="shared" si="251"/>
        <v xml:space="preserve">06/07 </v>
      </c>
      <c r="P336" s="168" t="str">
        <f t="shared" si="251"/>
        <v xml:space="preserve">07/08 </v>
      </c>
      <c r="Q336" s="168" t="str">
        <f t="shared" si="251"/>
        <v xml:space="preserve">08/09 </v>
      </c>
      <c r="R336" s="168" t="str">
        <f t="shared" si="251"/>
        <v xml:space="preserve">09/10 </v>
      </c>
      <c r="S336" s="168" t="str">
        <f t="shared" si="251"/>
        <v xml:space="preserve">10/11 </v>
      </c>
      <c r="T336" s="168" t="str">
        <f t="shared" si="251"/>
        <v xml:space="preserve">11/12 </v>
      </c>
      <c r="U336" s="168" t="str">
        <f t="shared" si="251"/>
        <v xml:space="preserve">12/13 </v>
      </c>
      <c r="V336" s="168" t="str">
        <f t="shared" si="251"/>
        <v xml:space="preserve">13/14 </v>
      </c>
      <c r="W336" s="168" t="str">
        <f t="shared" si="251"/>
        <v xml:space="preserve">14/15 </v>
      </c>
      <c r="X336" s="168" t="str">
        <f t="shared" si="251"/>
        <v xml:space="preserve">15/16 </v>
      </c>
      <c r="Y336" s="168" t="str">
        <f t="shared" si="251"/>
        <v xml:space="preserve">16/17 </v>
      </c>
      <c r="Z336" s="168" t="str">
        <f t="shared" si="251"/>
        <v xml:space="preserve">17/18 </v>
      </c>
      <c r="AA336" s="168" t="str">
        <f t="shared" si="251"/>
        <v xml:space="preserve">18/19 </v>
      </c>
      <c r="AB336" s="168" t="str">
        <f t="shared" si="251"/>
        <v>19/20</v>
      </c>
      <c r="AC336" s="168" t="str">
        <f t="shared" si="251"/>
        <v>20/21</v>
      </c>
      <c r="AD336" s="168" t="str">
        <f t="shared" si="251"/>
        <v xml:space="preserve">21/22 </v>
      </c>
      <c r="AE336" s="168" t="str">
        <f t="shared" si="251"/>
        <v xml:space="preserve">22/23 </v>
      </c>
      <c r="AF336" s="168" t="str">
        <f t="shared" si="251"/>
        <v xml:space="preserve">23/24 </v>
      </c>
      <c r="AG336" s="168" t="str">
        <f t="shared" si="251"/>
        <v xml:space="preserve">24/25 </v>
      </c>
      <c r="AH336" s="168" t="str">
        <f t="shared" si="251"/>
        <v>25/26</v>
      </c>
      <c r="AI336" s="168" t="str">
        <f t="shared" si="251"/>
        <v>26/27</v>
      </c>
      <c r="AJ336" s="168" t="str">
        <f t="shared" si="251"/>
        <v>27/28</v>
      </c>
      <c r="AK336" s="168" t="str">
        <f t="shared" si="251"/>
        <v>28/29</v>
      </c>
      <c r="AL336" s="168" t="str">
        <f t="shared" si="251"/>
        <v>29/30</v>
      </c>
      <c r="AM336" s="168" t="str">
        <f t="shared" si="251"/>
        <v>30/31</v>
      </c>
      <c r="AN336" s="168" t="str">
        <f t="shared" si="251"/>
        <v>31/32</v>
      </c>
      <c r="AO336" s="168" t="str">
        <f t="shared" si="251"/>
        <v>32/33</v>
      </c>
      <c r="AP336" s="168" t="str">
        <f t="shared" si="251"/>
        <v>33/34</v>
      </c>
      <c r="AQ336" s="168" t="str">
        <f t="shared" si="251"/>
        <v>34/35</v>
      </c>
      <c r="AR336" s="168" t="str">
        <f t="shared" si="251"/>
        <v>35/36</v>
      </c>
      <c r="AS336" s="168" t="str">
        <f t="shared" si="251"/>
        <v>36/37</v>
      </c>
      <c r="AT336" s="168" t="str">
        <f t="shared" si="251"/>
        <v>37/38</v>
      </c>
      <c r="AU336" s="168" t="str">
        <f t="shared" si="251"/>
        <v>38/39</v>
      </c>
      <c r="AV336" s="168" t="str">
        <f t="shared" si="251"/>
        <v>39/40</v>
      </c>
      <c r="AW336" s="168" t="str">
        <f t="shared" si="251"/>
        <v>40/41</v>
      </c>
      <c r="AX336" s="168" t="str">
        <f t="shared" si="251"/>
        <v>41/42</v>
      </c>
      <c r="AY336" s="168" t="str">
        <f t="shared" si="251"/>
        <v>42/43</v>
      </c>
      <c r="AZ336" s="168" t="str">
        <f t="shared" si="251"/>
        <v>43/44</v>
      </c>
      <c r="BA336" s="168" t="str">
        <f t="shared" si="251"/>
        <v>44/45</v>
      </c>
      <c r="BB336" s="168" t="str">
        <f t="shared" si="251"/>
        <v>45/46</v>
      </c>
      <c r="BC336" s="168" t="str">
        <f t="shared" si="251"/>
        <v>46/47</v>
      </c>
      <c r="BD336" s="168" t="str">
        <f t="shared" si="251"/>
        <v>47/48</v>
      </c>
      <c r="BE336" s="168" t="str">
        <f t="shared" si="251"/>
        <v>48/49</v>
      </c>
      <c r="BF336" s="168" t="str">
        <f t="shared" si="251"/>
        <v>49/50</v>
      </c>
      <c r="BG336" s="168" t="str">
        <f t="shared" si="251"/>
        <v>50/51</v>
      </c>
      <c r="BH336" s="169"/>
    </row>
    <row r="337" spans="1:60">
      <c r="A337" s="112" t="s">
        <v>102</v>
      </c>
      <c r="AB337" s="128">
        <v>0</v>
      </c>
      <c r="AC337" s="128">
        <f>'[4]RD Plant List'!$AX13</f>
        <v>0</v>
      </c>
      <c r="AD337" s="128">
        <f>'[4]RD Plant List'!$AX25/1000</f>
        <v>0</v>
      </c>
      <c r="AE337" s="128">
        <f>'[4]RD Plant List'!$AX37/1000</f>
        <v>0</v>
      </c>
      <c r="AF337" s="128">
        <f>'[4]RD Plant List'!$AX49/1000</f>
        <v>0</v>
      </c>
      <c r="AG337" s="124">
        <f>'[4]RD Plant List'!$AX61/1000</f>
        <v>0</v>
      </c>
      <c r="AH337" s="124">
        <f>'[4]RD Plant List'!$AX73/1000</f>
        <v>0</v>
      </c>
      <c r="AI337" s="124">
        <f>'[4]RD Plant List'!$AX85/1000</f>
        <v>62.682850229004458</v>
      </c>
      <c r="AJ337" s="124">
        <f>'[4]RD Plant List'!$AX97/1000</f>
        <v>96.189416756863508</v>
      </c>
      <c r="AK337" s="124">
        <f>'[4]RD Plant List'!$AX109/1000</f>
        <v>107.12445096458447</v>
      </c>
      <c r="AL337" s="124">
        <f>'[4]RD Plant List'!$AX121/1000</f>
        <v>107.11245866126299</v>
      </c>
      <c r="AM337" s="124">
        <f>'[4]RD Plant List'!$AX133/1000</f>
        <v>113.06262366654649</v>
      </c>
      <c r="AN337" s="124">
        <f>'[4]RD Plant List'!$AX145/1000</f>
        <v>115.05074503611425</v>
      </c>
      <c r="AO337" s="124">
        <f>'[4]RD Plant List'!$AX157/1000</f>
        <v>117.03150186077811</v>
      </c>
      <c r="AP337" s="124">
        <f>'[4]RD Plant List'!$AX169/1000</f>
        <v>119.01547260808239</v>
      </c>
      <c r="AQ337" s="124">
        <f>'[4]RD Plant List'!$AX181/1000</f>
        <v>120.99977903843764</v>
      </c>
      <c r="AR337" s="124">
        <f>'[4]RD Plant List'!$AX193/1000</f>
        <v>122.98277065251376</v>
      </c>
      <c r="AS337" s="124">
        <f>'[4]RD Plant List'!$AX205/1000</f>
        <v>123.97473439174651</v>
      </c>
      <c r="AT337" s="124">
        <f>'[4]RD Plant List'!$AX217/1000</f>
        <v>123.97482617341569</v>
      </c>
      <c r="AU337" s="124">
        <f>'[4]RD Plant List'!$AX229/1000</f>
        <v>123.97470963157622</v>
      </c>
      <c r="AV337" s="124">
        <f>'[4]RD Plant List'!$AX241/1000</f>
        <v>123.97475673224615</v>
      </c>
      <c r="AW337" s="124">
        <f>'[4]RD Plant List'!$AX253/1000</f>
        <v>123.97476417907936</v>
      </c>
      <c r="AX337" s="124">
        <f>'[4]RD Plant List'!$AX265/1000</f>
        <v>123.97474351430056</v>
      </c>
      <c r="AY337" s="124">
        <f>'[4]RD Plant List'!$AX277/1000</f>
        <v>123.97475480854203</v>
      </c>
      <c r="AZ337" s="124">
        <f>'[4]RD Plant List'!$AX289/1000</f>
        <v>124.4449986324686</v>
      </c>
      <c r="BA337" s="124">
        <f>'[4]RD Plant List'!$AX301/1000</f>
        <v>124.44499528255287</v>
      </c>
      <c r="BB337" s="124">
        <f>'[4]RD Plant List'!$AX313/1000</f>
        <v>124.44499773038571</v>
      </c>
      <c r="BC337" s="124">
        <f>'[4]RD Plant List'!$AX325/1000</f>
        <v>124.44499721513577</v>
      </c>
      <c r="BD337" s="124">
        <f>'[4]RD Plant List'!$AX337/1000</f>
        <v>124.44499674269146</v>
      </c>
      <c r="BE337" s="124">
        <f>'[4]RD Plant List'!$AX349/1000</f>
        <v>124.44499722940428</v>
      </c>
      <c r="BF337" s="124">
        <f>'[4]RD Plant List'!$AX361/1000</f>
        <v>124.44499706241052</v>
      </c>
      <c r="BG337" s="124">
        <f>'[4]RD Plant List'!$AX373/1000</f>
        <v>124.44499701150208</v>
      </c>
      <c r="BH337" s="128">
        <f>BG337</f>
        <v>124.44499701150208</v>
      </c>
    </row>
    <row r="338" spans="1:60">
      <c r="A338" s="112" t="s">
        <v>103</v>
      </c>
      <c r="AB338" s="128">
        <v>0</v>
      </c>
      <c r="AC338" s="128">
        <f>'[4]RD Plant List'!$AX14</f>
        <v>0</v>
      </c>
      <c r="AD338" s="128">
        <f>'[4]RD Plant List'!$AX26/1000</f>
        <v>0</v>
      </c>
      <c r="AE338" s="128">
        <f>'[4]RD Plant List'!$AX38/1000</f>
        <v>0</v>
      </c>
      <c r="AF338" s="128">
        <f>'[4]RD Plant List'!$AX50/1000</f>
        <v>0</v>
      </c>
      <c r="AG338" s="124">
        <f>'[4]RD Plant List'!$AX62/1000</f>
        <v>0</v>
      </c>
      <c r="AH338" s="124">
        <f>'[4]RD Plant List'!$AX74/1000</f>
        <v>0</v>
      </c>
      <c r="AI338" s="124">
        <f>'[4]RD Plant List'!$AX86/1000</f>
        <v>67.712666943770159</v>
      </c>
      <c r="AJ338" s="124">
        <f>'[4]RD Plant List'!$AX98/1000</f>
        <v>106.05067699350198</v>
      </c>
      <c r="AK338" s="124">
        <f>'[4]RD Plant List'!$AX110/1000</f>
        <v>116.59740629950902</v>
      </c>
      <c r="AL338" s="124">
        <f>'[4]RD Plant List'!$AX122/1000</f>
        <v>116.87638055652421</v>
      </c>
      <c r="AM338" s="124">
        <f>'[4]RD Plant List'!$AX134/1000</f>
        <v>123.66066734455916</v>
      </c>
      <c r="AN338" s="124">
        <f>'[4]RD Plant List'!$AX146/1000</f>
        <v>125.53817177960217</v>
      </c>
      <c r="AO338" s="124">
        <f>'[4]RD Plant List'!$AX158/1000</f>
        <v>127.80140805420385</v>
      </c>
      <c r="AP338" s="124">
        <f>'[4]RD Plant List'!$AX170/1000</f>
        <v>130.00008523391904</v>
      </c>
      <c r="AQ338" s="124">
        <f>'[4]RD Plant List'!$AX182/1000</f>
        <v>132.11140999509163</v>
      </c>
      <c r="AR338" s="124">
        <f>'[4]RD Plant List'!$AX194/1000</f>
        <v>134.30333335310718</v>
      </c>
      <c r="AS338" s="124">
        <f>'[4]RD Plant List'!$AX206/1000</f>
        <v>135.38757806766321</v>
      </c>
      <c r="AT338" s="124">
        <f>'[4]RD Plant List'!$AX218/1000</f>
        <v>135.37814063876755</v>
      </c>
      <c r="AU338" s="124">
        <f>'[4]RD Plant List'!$AX230/1000</f>
        <v>135.38404146374933</v>
      </c>
      <c r="AV338" s="124">
        <f>'[4]RD Plant List'!$AX242/1000</f>
        <v>135.38325339006005</v>
      </c>
      <c r="AW338" s="124">
        <f>'[4]RD Plant List'!$AX254/1000</f>
        <v>135.38181183085896</v>
      </c>
      <c r="AX338" s="124">
        <f>'[4]RD Plant List'!$AX266/1000</f>
        <v>135.38303556155614</v>
      </c>
      <c r="AY338" s="124">
        <f>'[4]RD Plant List'!$AX278/1000</f>
        <v>135.38270026082506</v>
      </c>
      <c r="AZ338" s="124">
        <f>'[4]RD Plant List'!$AX290/1000</f>
        <v>135.89603074638552</v>
      </c>
      <c r="BA338" s="124">
        <f>'[4]RD Plant List'!$AX302/1000</f>
        <v>135.89626632107766</v>
      </c>
      <c r="BB338" s="124">
        <f>'[4]RD Plant List'!$AX314/1000</f>
        <v>135.8961709632041</v>
      </c>
      <c r="BC338" s="124">
        <f>'[4]RD Plant List'!$AX326/1000</f>
        <v>135.89615601022246</v>
      </c>
      <c r="BD338" s="124">
        <f>'[4]RD Plant List'!$AX338/1000</f>
        <v>135.89619776483468</v>
      </c>
      <c r="BE338" s="124">
        <f>'[4]RD Plant List'!$AX350/1000</f>
        <v>135.89617491275379</v>
      </c>
      <c r="BF338" s="124">
        <f>'[4]RD Plant List'!$AX362/1000</f>
        <v>135.89617622927025</v>
      </c>
      <c r="BG338" s="124">
        <f>'[4]RD Plant List'!$AX374/1000</f>
        <v>135.89618296895293</v>
      </c>
      <c r="BH338" s="128">
        <f t="shared" ref="BH338:BH347" si="252">BG338</f>
        <v>135.89618296895293</v>
      </c>
    </row>
    <row r="339" spans="1:60">
      <c r="A339" s="112" t="s">
        <v>104</v>
      </c>
      <c r="AB339" s="128">
        <v>0</v>
      </c>
      <c r="AC339" s="128">
        <f>'[4]RD Plant List'!$AX15</f>
        <v>0</v>
      </c>
      <c r="AD339" s="128">
        <f>'[4]RD Plant List'!$AX27/1000</f>
        <v>0</v>
      </c>
      <c r="AE339" s="128">
        <f>'[4]RD Plant List'!$AX39/1000</f>
        <v>0</v>
      </c>
      <c r="AF339" s="128">
        <f>'[4]RD Plant List'!$AX51/1000</f>
        <v>0</v>
      </c>
      <c r="AG339" s="124">
        <f>'[4]RD Plant List'!$AX63/1000</f>
        <v>0</v>
      </c>
      <c r="AH339" s="124">
        <f>'[4]RD Plant List'!$AX75/1000</f>
        <v>0</v>
      </c>
      <c r="AI339" s="124">
        <f>'[4]RD Plant List'!$AX87/1000</f>
        <v>54.567914966752674</v>
      </c>
      <c r="AJ339" s="124">
        <f>'[4]RD Plant List'!$AX99/1000</f>
        <v>82.282034854202294</v>
      </c>
      <c r="AK339" s="124">
        <f>'[4]RD Plant List'!$AX111/1000</f>
        <v>94.66674192637079</v>
      </c>
      <c r="AL339" s="124">
        <f>'[4]RD Plant List'!$AX123/1000</f>
        <v>93.228611350412635</v>
      </c>
      <c r="AM339" s="124">
        <f>'[4]RD Plant List'!$AX135/1000</f>
        <v>98.403265964640156</v>
      </c>
      <c r="AN339" s="124">
        <f>'[4]RD Plant List'!$AX147/1000</f>
        <v>100.63830252122771</v>
      </c>
      <c r="AO339" s="124">
        <f>'[4]RD Plant List'!$AX159/1000</f>
        <v>102.03515154047663</v>
      </c>
      <c r="AP339" s="124">
        <f>'[4]RD Plant List'!$AX171/1000</f>
        <v>103.81955862977398</v>
      </c>
      <c r="AQ339" s="124">
        <f>'[4]RD Plant List'!$AX183/1000</f>
        <v>105.62753544734564</v>
      </c>
      <c r="AR339" s="124">
        <f>'[4]RD Plant List'!$AX195/1000</f>
        <v>107.28832904606089</v>
      </c>
      <c r="AS339" s="124">
        <f>'[4]RD Plant List'!$AX207/1000</f>
        <v>108.17466636720644</v>
      </c>
      <c r="AT339" s="124">
        <f>'[4]RD Plant List'!$AX219/1000</f>
        <v>108.18414112554343</v>
      </c>
      <c r="AU339" s="124">
        <f>'[4]RD Plant List'!$AX231/1000</f>
        <v>108.17083440468276</v>
      </c>
      <c r="AV339" s="124">
        <f>'[4]RD Plant List'!$AX243/1000</f>
        <v>108.17654729914423</v>
      </c>
      <c r="AW339" s="124">
        <f>'[4]RD Plant List'!$AX255/1000</f>
        <v>108.17717427645684</v>
      </c>
      <c r="AX339" s="124">
        <f>'[4]RD Plant List'!$AX267/1000</f>
        <v>108.17485199342794</v>
      </c>
      <c r="AY339" s="124">
        <f>'[4]RD Plant List'!$AX279/1000</f>
        <v>108.17619118967633</v>
      </c>
      <c r="AZ339" s="124">
        <f>'[4]RD Plant List'!$AX291/1000</f>
        <v>108.58639150422152</v>
      </c>
      <c r="BA339" s="124">
        <f>'[4]RD Plant List'!$AX303/1000</f>
        <v>108.58602284785528</v>
      </c>
      <c r="BB339" s="124">
        <f>'[4]RD Plant List'!$AX315/1000</f>
        <v>108.58630833656774</v>
      </c>
      <c r="BC339" s="124">
        <f>'[4]RD Plant List'!$AX327/1000</f>
        <v>108.58624089621485</v>
      </c>
      <c r="BD339" s="124">
        <f>'[4]RD Plant List'!$AX339/1000</f>
        <v>108.586190693546</v>
      </c>
      <c r="BE339" s="124">
        <f>'[4]RD Plant List'!$AX351/1000</f>
        <v>108.58624664210954</v>
      </c>
      <c r="BF339" s="124">
        <f>'[4]RD Plant List'!$AX363/1000</f>
        <v>108.58622607729015</v>
      </c>
      <c r="BG339" s="124">
        <f>'[4]RD Plant List'!$AX375/1000</f>
        <v>108.58622113764855</v>
      </c>
      <c r="BH339" s="128">
        <f t="shared" si="252"/>
        <v>108.58622113764855</v>
      </c>
    </row>
    <row r="340" spans="1:60">
      <c r="A340" s="112" t="s">
        <v>105</v>
      </c>
      <c r="AB340" s="128">
        <v>0</v>
      </c>
      <c r="AC340" s="128">
        <f>'[4]RD Plant List'!$AX16</f>
        <v>0</v>
      </c>
      <c r="AD340" s="128">
        <f>'[4]RD Plant List'!$AX28/1000</f>
        <v>0</v>
      </c>
      <c r="AE340" s="128">
        <f>'[4]RD Plant List'!$AX40/1000</f>
        <v>0</v>
      </c>
      <c r="AF340" s="128">
        <f>'[4]RD Plant List'!$AX52/1000</f>
        <v>0</v>
      </c>
      <c r="AG340" s="124">
        <f>'[4]RD Plant List'!$AX64/1000</f>
        <v>0</v>
      </c>
      <c r="AH340" s="124">
        <f>'[4]RD Plant List'!$AX76/1000</f>
        <v>0</v>
      </c>
      <c r="AI340" s="124">
        <f>'[4]RD Plant List'!$AX88/1000</f>
        <v>70.884478718623129</v>
      </c>
      <c r="AJ340" s="124">
        <f>'[4]RD Plant List'!$AX100/1000</f>
        <v>106.7300138946605</v>
      </c>
      <c r="AK340" s="124">
        <f>'[4]RD Plant List'!$AX112/1000</f>
        <v>121.0969695882164</v>
      </c>
      <c r="AL340" s="124">
        <f>'[4]RD Plant List'!$AX124/1000</f>
        <v>120.31870511142215</v>
      </c>
      <c r="AM340" s="124">
        <f>'[4]RD Plant List'!$AX136/1000</f>
        <v>126.80066613338684</v>
      </c>
      <c r="AN340" s="124">
        <f>'[4]RD Plant List'!$AX148/1000</f>
        <v>129.43362283827557</v>
      </c>
      <c r="AO340" s="124">
        <f>'[4]RD Plant List'!$AX160/1000</f>
        <v>131.45932929527805</v>
      </c>
      <c r="AP340" s="124">
        <f>'[4]RD Plant List'!$AX172/1000</f>
        <v>133.68745457480711</v>
      </c>
      <c r="AQ340" s="124">
        <f>'[4]RD Plant List'!$AX184/1000</f>
        <v>135.98533790514128</v>
      </c>
      <c r="AR340" s="124">
        <f>'[4]RD Plant List'!$AX196/1000</f>
        <v>138.16773083368903</v>
      </c>
      <c r="AS340" s="124">
        <f>'[4]RD Plant List'!$AX208/1000</f>
        <v>139.28979621367398</v>
      </c>
      <c r="AT340" s="124">
        <f>'[4]RD Plant List'!$AX220/1000</f>
        <v>139.30015665515643</v>
      </c>
      <c r="AU340" s="124">
        <f>'[4]RD Plant List'!$AX232/1000</f>
        <v>139.29066968667095</v>
      </c>
      <c r="AV340" s="124">
        <f>'[4]RD Plant List'!$AX244/1000</f>
        <v>139.2935408518338</v>
      </c>
      <c r="AW340" s="124">
        <f>'[4]RD Plant List'!$AX256/1000</f>
        <v>139.29478906455373</v>
      </c>
      <c r="AX340" s="124">
        <f>'[4]RD Plant List'!$AX268/1000</f>
        <v>139.29299986768618</v>
      </c>
      <c r="AY340" s="124">
        <f>'[4]RD Plant List'!$AX280/1000</f>
        <v>139.29377659469125</v>
      </c>
      <c r="AZ340" s="124">
        <f>'[4]RD Plant List'!$AX292/1000</f>
        <v>139.82220600696647</v>
      </c>
      <c r="BA340" s="124">
        <f>'[4]RD Plant List'!$AX304/1000</f>
        <v>139.82189352989559</v>
      </c>
      <c r="BB340" s="124">
        <f>'[4]RD Plant List'!$AX316/1000</f>
        <v>139.82207555493778</v>
      </c>
      <c r="BC340" s="124">
        <f>'[4]RD Plant List'!$AX328/1000</f>
        <v>139.82205836393322</v>
      </c>
      <c r="BD340" s="124">
        <f>'[4]RD Plant List'!$AX340/1000</f>
        <v>139.82200914958887</v>
      </c>
      <c r="BE340" s="124">
        <f>'[4]RD Plant List'!$AX352/1000</f>
        <v>139.82204768948668</v>
      </c>
      <c r="BF340" s="124">
        <f>'[4]RD Plant List'!$AX364/1000</f>
        <v>139.82203840100294</v>
      </c>
      <c r="BG340" s="124">
        <f>'[4]RD Plant List'!$AX376/1000</f>
        <v>139.82203174669283</v>
      </c>
      <c r="BH340" s="128">
        <f t="shared" si="252"/>
        <v>139.82203174669283</v>
      </c>
    </row>
    <row r="341" spans="1:60">
      <c r="A341" s="112" t="s">
        <v>106</v>
      </c>
      <c r="AB341" s="128">
        <v>0</v>
      </c>
      <c r="AC341" s="128">
        <f>'[4]RD Plant List'!$AX17</f>
        <v>0</v>
      </c>
      <c r="AD341" s="128">
        <f>'[4]RD Plant List'!$AX29/1000</f>
        <v>0</v>
      </c>
      <c r="AE341" s="128">
        <f>'[4]RD Plant List'!$AX41/1000</f>
        <v>0</v>
      </c>
      <c r="AF341" s="128">
        <f>'[4]RD Plant List'!$AX53/1000</f>
        <v>0</v>
      </c>
      <c r="AG341" s="124">
        <f>'[4]RD Plant List'!$AX65/1000</f>
        <v>0</v>
      </c>
      <c r="AH341" s="124">
        <f>'[4]RD Plant List'!$AX77/1000</f>
        <v>0</v>
      </c>
      <c r="AI341" s="124">
        <f>'[4]RD Plant List'!$AX89/1000</f>
        <v>91.685392988822656</v>
      </c>
      <c r="AJ341" s="124">
        <f>'[4]RD Plant List'!$AX101/1000</f>
        <v>145.27266871526649</v>
      </c>
      <c r="AK341" s="124">
        <f>'[4]RD Plant List'!$AX113/1000</f>
        <v>170.10196072845886</v>
      </c>
      <c r="AL341" s="124">
        <f>'[4]RD Plant List'!$AX125/1000</f>
        <v>163.63590334895818</v>
      </c>
      <c r="AM341" s="124">
        <f>'[4]RD Plant List'!$AX137/1000</f>
        <v>174.46390012257498</v>
      </c>
      <c r="AN341" s="124">
        <f>'[4]RD Plant List'!$AX149/1000</f>
        <v>178.64062014302738</v>
      </c>
      <c r="AO341" s="124">
        <f>'[4]RD Plant List'!$AX161/1000</f>
        <v>180.40050291869269</v>
      </c>
      <c r="AP341" s="124">
        <f>'[4]RD Plant List'!$AX173/1000</f>
        <v>183.96724937389493</v>
      </c>
      <c r="AQ341" s="124">
        <f>'[4]RD Plant List'!$AX185/1000</f>
        <v>187.13847863600304</v>
      </c>
      <c r="AR341" s="124">
        <f>'[4]RD Plant List'!$AX197/1000</f>
        <v>189.96325731984794</v>
      </c>
      <c r="AS341" s="124">
        <f>'[4]RD Plant List'!$AX209/1000</f>
        <v>191.62192121917565</v>
      </c>
      <c r="AT341" s="124">
        <f>'[4]RD Plant List'!$AX221/1000</f>
        <v>191.61848287568304</v>
      </c>
      <c r="AU341" s="124">
        <f>'[4]RD Plant List'!$AX233/1000</f>
        <v>191.57876384181358</v>
      </c>
      <c r="AV341" s="124">
        <f>'[4]RD Plant List'!$AX245/1000</f>
        <v>191.60638931222402</v>
      </c>
      <c r="AW341" s="124">
        <f>'[4]RD Plant List'!$AX257/1000</f>
        <v>191.60121200990682</v>
      </c>
      <c r="AX341" s="124">
        <f>'[4]RD Plant List'!$AX269/1000</f>
        <v>191.59545505464794</v>
      </c>
      <c r="AY341" s="124">
        <f>'[4]RD Plant List'!$AX281/1000</f>
        <v>191.60101879225934</v>
      </c>
      <c r="AZ341" s="124">
        <f>'[4]RD Plant List'!$AX293/1000</f>
        <v>192.32597720087631</v>
      </c>
      <c r="BA341" s="124">
        <f>'[4]RD Plant List'!$AX305/1000</f>
        <v>192.32531356284233</v>
      </c>
      <c r="BB341" s="124">
        <f>'[4]RD Plant List'!$AX317/1000</f>
        <v>192.32635497605412</v>
      </c>
      <c r="BC341" s="124">
        <f>'[4]RD Plant List'!$AX329/1000</f>
        <v>192.32588191325738</v>
      </c>
      <c r="BD341" s="124">
        <f>'[4]RD Plant List'!$AX341/1000</f>
        <v>192.32585015071777</v>
      </c>
      <c r="BE341" s="124">
        <f>'[4]RD Plant List'!$AX353/1000</f>
        <v>192.32602901334283</v>
      </c>
      <c r="BF341" s="124">
        <f>'[4]RD Plant List'!$AX365/1000</f>
        <v>192.32592035910579</v>
      </c>
      <c r="BG341" s="124">
        <f>'[4]RD Plant List'!$AX377/1000</f>
        <v>192.32593317438881</v>
      </c>
      <c r="BH341" s="128">
        <f t="shared" si="252"/>
        <v>192.32593317438881</v>
      </c>
    </row>
    <row r="342" spans="1:60">
      <c r="A342" s="112" t="s">
        <v>107</v>
      </c>
      <c r="AB342" s="128">
        <v>0</v>
      </c>
      <c r="AC342" s="128">
        <f>'[4]RD Plant List'!$AX18</f>
        <v>0</v>
      </c>
      <c r="AD342" s="128">
        <f>'[4]RD Plant List'!$AX30/1000</f>
        <v>0</v>
      </c>
      <c r="AE342" s="128">
        <f>'[4]RD Plant List'!$AX42/1000</f>
        <v>0</v>
      </c>
      <c r="AF342" s="128">
        <f>'[4]RD Plant List'!$AX54/1000</f>
        <v>0</v>
      </c>
      <c r="AG342" s="124">
        <f>'[4]RD Plant List'!$AX66/1000</f>
        <v>0</v>
      </c>
      <c r="AH342" s="124">
        <f>'[4]RD Plant List'!$AX78/1000</f>
        <v>13.012769560959178</v>
      </c>
      <c r="AI342" s="124">
        <f>'[4]RD Plant List'!$AX90/1000</f>
        <v>39.407525946664066</v>
      </c>
      <c r="AJ342" s="124">
        <f>'[4]RD Plant List'!$AX102/1000</f>
        <v>51.113895019769409</v>
      </c>
      <c r="AK342" s="124">
        <f>'[4]RD Plant List'!$AX114/1000</f>
        <v>52.669792585387846</v>
      </c>
      <c r="AL342" s="124">
        <f>'[4]RD Plant List'!$AX126/1000</f>
        <v>54.605155796519057</v>
      </c>
      <c r="AM342" s="124">
        <f>'[4]RD Plant List'!$AX138/1000</f>
        <v>55.676078286649854</v>
      </c>
      <c r="AN342" s="124">
        <f>'[4]RD Plant List'!$AX150/1000</f>
        <v>56.888228245235794</v>
      </c>
      <c r="AO342" s="124">
        <f>'[4]RD Plant List'!$AX162/1000</f>
        <v>57.644642182208543</v>
      </c>
      <c r="AP342" s="124">
        <f>'[4]RD Plant List'!$AX174/1000</f>
        <v>58.659581195252798</v>
      </c>
      <c r="AQ342" s="124">
        <f>'[4]RD Plant List'!$AX186/1000</f>
        <v>59.655177781151231</v>
      </c>
      <c r="AR342" s="124">
        <f>'[4]RD Plant List'!$AX198/1000</f>
        <v>60.095423892968761</v>
      </c>
      <c r="AS342" s="124">
        <f>'[4]RD Plant List'!$AX210/1000</f>
        <v>60.111247597497567</v>
      </c>
      <c r="AT342" s="124">
        <f>'[4]RD Plant List'!$AX222/1000</f>
        <v>60.114254435701064</v>
      </c>
      <c r="AU342" s="124">
        <f>'[4]RD Plant List'!$AX234/1000</f>
        <v>60.106975308722468</v>
      </c>
      <c r="AV342" s="124">
        <f>'[4]RD Plant List'!$AX246/1000</f>
        <v>60.110825780640354</v>
      </c>
      <c r="AW342" s="124">
        <f>'[4]RD Plant List'!$AX258/1000</f>
        <v>60.110685175021295</v>
      </c>
      <c r="AX342" s="124">
        <f>'[4]RD Plant List'!$AX270/1000</f>
        <v>60.109495421461382</v>
      </c>
      <c r="AY342" s="124">
        <f>'[4]RD Plant List'!$AX282/1000</f>
        <v>60.338337948245041</v>
      </c>
      <c r="AZ342" s="124">
        <f>'[4]RD Plant List'!$AX294/1000</f>
        <v>60.338173887771141</v>
      </c>
      <c r="BA342" s="124">
        <f>'[4]RD Plant List'!$AX306/1000</f>
        <v>60.338002186787776</v>
      </c>
      <c r="BB342" s="124">
        <f>'[4]RD Plant List'!$AX318/1000</f>
        <v>60.33817134093465</v>
      </c>
      <c r="BC342" s="124">
        <f>'[4]RD Plant List'!$AX330/1000</f>
        <v>60.338115805164541</v>
      </c>
      <c r="BD342" s="124">
        <f>'[4]RD Plant List'!$AX342/1000</f>
        <v>60.338096444295658</v>
      </c>
      <c r="BE342" s="124">
        <f>'[4]RD Plant List'!$AX354/1000</f>
        <v>60.338127863464941</v>
      </c>
      <c r="BF342" s="124">
        <f>'[4]RD Plant List'!$AX366/1000</f>
        <v>60.338113370975059</v>
      </c>
      <c r="BG342" s="124">
        <f>BF342</f>
        <v>60.338113370975059</v>
      </c>
      <c r="BH342" s="128">
        <f t="shared" si="252"/>
        <v>60.338113370975059</v>
      </c>
    </row>
    <row r="343" spans="1:60">
      <c r="A343" s="112" t="s">
        <v>108</v>
      </c>
      <c r="AB343" s="128">
        <v>0</v>
      </c>
      <c r="AC343" s="128">
        <f>'[4]RD Plant List'!$AX19</f>
        <v>0</v>
      </c>
      <c r="AD343" s="128">
        <f>'[4]RD Plant List'!$AX31/1000</f>
        <v>0</v>
      </c>
      <c r="AE343" s="128">
        <f>'[4]RD Plant List'!$AX43/1000</f>
        <v>0</v>
      </c>
      <c r="AF343" s="128">
        <f>'[4]RD Plant List'!$AX55/1000</f>
        <v>0</v>
      </c>
      <c r="AG343" s="124">
        <f>'[4]RD Plant List'!$AX67/1000</f>
        <v>0</v>
      </c>
      <c r="AH343" s="124">
        <f>'[4]RD Plant List'!$AX79/1000</f>
        <v>30.46194251829797</v>
      </c>
      <c r="AI343" s="124">
        <f>'[4]RD Plant List'!$AX91/1000</f>
        <v>47.734531989656112</v>
      </c>
      <c r="AJ343" s="124">
        <f>'[4]RD Plant List'!$AX103/1000</f>
        <v>58.853280522738189</v>
      </c>
      <c r="AK343" s="124">
        <f>'[4]RD Plant List'!$AX115/1000</f>
        <v>62.010803635944967</v>
      </c>
      <c r="AL343" s="124">
        <f>'[4]RD Plant List'!$AX127/1000</f>
        <v>64.377184065835579</v>
      </c>
      <c r="AM343" s="124">
        <f>'[4]RD Plant List'!$AX139/1000</f>
        <v>65.115112466800539</v>
      </c>
      <c r="AN343" s="124">
        <f>'[4]RD Plant List'!$AX151/1000</f>
        <v>66.856111893173292</v>
      </c>
      <c r="AO343" s="124">
        <f>'[4]RD Plant List'!$AX163/1000</f>
        <v>67.706347733037717</v>
      </c>
      <c r="AP343" s="124">
        <f>'[4]RD Plant List'!$AX175/1000</f>
        <v>68.815434450133907</v>
      </c>
      <c r="AQ343" s="124">
        <f>'[4]RD Plant List'!$AX187/1000</f>
        <v>70.05238573740769</v>
      </c>
      <c r="AR343" s="124">
        <f>'[4]RD Plant List'!$AX199/1000</f>
        <v>70.551286858121344</v>
      </c>
      <c r="AS343" s="124">
        <f>'[4]RD Plant List'!$AX211/1000</f>
        <v>70.558998330748963</v>
      </c>
      <c r="AT343" s="124">
        <f>'[4]RD Plant List'!$AX223/1000</f>
        <v>70.575758999424465</v>
      </c>
      <c r="AU343" s="124">
        <f>'[4]RD Plant List'!$AX235/1000</f>
        <v>70.562014729431596</v>
      </c>
      <c r="AV343" s="124">
        <f>'[4]RD Plant List'!$AX247/1000</f>
        <v>70.565590686535046</v>
      </c>
      <c r="AW343" s="124">
        <f>'[4]RD Plant List'!$AX259/1000</f>
        <v>70.567788138463698</v>
      </c>
      <c r="AX343" s="124">
        <f>'[4]RD Plant List'!$AX271/1000</f>
        <v>70.565131184810113</v>
      </c>
      <c r="AY343" s="124">
        <f>'[4]RD Plant List'!$AX283/1000</f>
        <v>70.833832166381384</v>
      </c>
      <c r="AZ343" s="124">
        <f>'[4]RD Plant List'!$AX295/1000</f>
        <v>70.834026004421816</v>
      </c>
      <c r="BA343" s="124">
        <f>'[4]RD Plant List'!$AX307/1000</f>
        <v>70.833549192805918</v>
      </c>
      <c r="BB343" s="124">
        <f>'[4]RD Plant List'!$AX319/1000</f>
        <v>70.833802454536396</v>
      </c>
      <c r="BC343" s="124">
        <f>'[4]RD Plant List'!$AX331/1000</f>
        <v>70.833792550588015</v>
      </c>
      <c r="BD343" s="124">
        <f>'[4]RD Plant List'!$AX343/1000</f>
        <v>70.833714732643443</v>
      </c>
      <c r="BE343" s="124">
        <f>'[4]RD Plant List'!$AX355/1000</f>
        <v>70.833769912589318</v>
      </c>
      <c r="BF343" s="124">
        <f>'[4]RD Plant List'!$AX367/1000</f>
        <v>70.833759065273597</v>
      </c>
      <c r="BG343" s="124">
        <f t="shared" ref="BG343:BG348" si="253">BF343</f>
        <v>70.833759065273597</v>
      </c>
      <c r="BH343" s="128">
        <f t="shared" si="252"/>
        <v>70.833759065273597</v>
      </c>
    </row>
    <row r="344" spans="1:60">
      <c r="A344" s="112" t="s">
        <v>109</v>
      </c>
      <c r="AB344" s="128">
        <v>0</v>
      </c>
      <c r="AC344" s="128">
        <f>'[4]RD Plant List'!$AX20</f>
        <v>0</v>
      </c>
      <c r="AD344" s="128">
        <f>'[4]RD Plant List'!$AX32/1000</f>
        <v>0</v>
      </c>
      <c r="AE344" s="128">
        <f>'[4]RD Plant List'!$AX44/1000</f>
        <v>0</v>
      </c>
      <c r="AF344" s="128">
        <f>'[4]RD Plant List'!$AX56/1000</f>
        <v>0</v>
      </c>
      <c r="AG344" s="124">
        <f>'[4]RD Plant List'!$AX68/1000</f>
        <v>0</v>
      </c>
      <c r="AH344" s="124">
        <f>'[4]RD Plant List'!$AX80/1000</f>
        <v>69.802563404586081</v>
      </c>
      <c r="AI344" s="124">
        <f>'[4]RD Plant List'!$AX92/1000</f>
        <v>92.442327438349267</v>
      </c>
      <c r="AJ344" s="124">
        <f>'[4]RD Plant List'!$AX104/1000</f>
        <v>118.21863403499177</v>
      </c>
      <c r="AK344" s="124">
        <f>'[4]RD Plant List'!$AX116/1000</f>
        <v>119.29777422167948</v>
      </c>
      <c r="AL344" s="124">
        <f>'[4]RD Plant List'!$AX128/1000</f>
        <v>125.92962013340338</v>
      </c>
      <c r="AM344" s="124">
        <f>'[4]RD Plant List'!$AX140/1000</f>
        <v>127.75678573711718</v>
      </c>
      <c r="AN344" s="124">
        <f>'[4]RD Plant List'!$AX152/1000</f>
        <v>130.21341198485095</v>
      </c>
      <c r="AO344" s="124">
        <f>'[4]RD Plant List'!$AX164/1000</f>
        <v>132.37924753633501</v>
      </c>
      <c r="AP344" s="124">
        <f>'[4]RD Plant List'!$AX176/1000</f>
        <v>134.52720994777675</v>
      </c>
      <c r="AQ344" s="124">
        <f>'[4]RD Plant List'!$AX188/1000</f>
        <v>136.78573281708711</v>
      </c>
      <c r="AR344" s="124">
        <f>'[4]RD Plant List'!$AX200/1000</f>
        <v>137.87301581325099</v>
      </c>
      <c r="AS344" s="124">
        <f>'[4]RD Plant List'!$AX212/1000</f>
        <v>137.8658890087988</v>
      </c>
      <c r="AT344" s="124">
        <f>'[4]RD Plant List'!$AX224/1000</f>
        <v>137.87588156388267</v>
      </c>
      <c r="AU344" s="124">
        <f>'[4]RD Plant List'!$AX236/1000</f>
        <v>137.87159546197748</v>
      </c>
      <c r="AV344" s="124">
        <f>'[4]RD Plant List'!$AX248/1000</f>
        <v>137.87112201155304</v>
      </c>
      <c r="AW344" s="124">
        <f>'[4]RD Plant List'!$AX260/1000</f>
        <v>137.8728663458044</v>
      </c>
      <c r="AX344" s="124">
        <f>'[4]RD Plant List'!$AX272/1000</f>
        <v>137.87186127311162</v>
      </c>
      <c r="AY344" s="124">
        <f>'[4]RD Plant List'!$AX284/1000</f>
        <v>138.3949073270397</v>
      </c>
      <c r="AZ344" s="124">
        <f>'[4]RD Plant List'!$AX296/1000</f>
        <v>138.39518432884563</v>
      </c>
      <c r="BA344" s="124">
        <f>'[4]RD Plant List'!$AX308/1000</f>
        <v>138.39497001437798</v>
      </c>
      <c r="BB344" s="124">
        <f>'[4]RD Plant List'!$AX320/1000</f>
        <v>138.39502055675436</v>
      </c>
      <c r="BC344" s="124">
        <f>'[4]RD Plant List'!$AX332/1000</f>
        <v>138.39505829999271</v>
      </c>
      <c r="BD344" s="124">
        <f>'[4]RD Plant List'!$AX344/1000</f>
        <v>138.395016290375</v>
      </c>
      <c r="BE344" s="124">
        <f>'[4]RD Plant List'!$AX356/1000</f>
        <v>138.3950317157074</v>
      </c>
      <c r="BF344" s="124">
        <f>'[4]RD Plant List'!$AX368/1000</f>
        <v>138.39503543535835</v>
      </c>
      <c r="BG344" s="124">
        <f t="shared" si="253"/>
        <v>138.39503543535835</v>
      </c>
      <c r="BH344" s="128">
        <f t="shared" si="252"/>
        <v>138.39503543535835</v>
      </c>
    </row>
    <row r="345" spans="1:60">
      <c r="A345" s="112" t="s">
        <v>110</v>
      </c>
      <c r="AB345" s="128">
        <v>0</v>
      </c>
      <c r="AC345" s="128">
        <f>'[4]RD Plant List'!$AX21</f>
        <v>0</v>
      </c>
      <c r="AD345" s="128">
        <f>'[4]RD Plant List'!$AX33/1000</f>
        <v>0</v>
      </c>
      <c r="AE345" s="128">
        <f>'[4]RD Plant List'!$AX45/1000</f>
        <v>0</v>
      </c>
      <c r="AF345" s="128">
        <f>'[4]RD Plant List'!$AX57/1000</f>
        <v>0</v>
      </c>
      <c r="AG345" s="124">
        <f>'[4]RD Plant List'!$AX69/1000</f>
        <v>0</v>
      </c>
      <c r="AH345" s="124">
        <f>'[4]RD Plant List'!$AX81/1000</f>
        <v>59.745257651868407</v>
      </c>
      <c r="AI345" s="124">
        <f>'[4]RD Plant List'!$AX93/1000</f>
        <v>83.595980460114305</v>
      </c>
      <c r="AJ345" s="124">
        <f>'[4]RD Plant List'!$AX105/1000</f>
        <v>102.86834687677998</v>
      </c>
      <c r="AK345" s="124">
        <f>'[4]RD Plant List'!$AX117/1000</f>
        <v>103.02914963039265</v>
      </c>
      <c r="AL345" s="124">
        <f>'[4]RD Plant List'!$AX129/1000</f>
        <v>108.98618564363211</v>
      </c>
      <c r="AM345" s="124">
        <f>'[4]RD Plant List'!$AX141/1000</f>
        <v>110.68638524088897</v>
      </c>
      <c r="AN345" s="124">
        <f>'[4]RD Plant List'!$AX153/1000</f>
        <v>112.65918053479236</v>
      </c>
      <c r="AO345" s="124">
        <f>'[4]RD Plant List'!$AX165/1000</f>
        <v>114.59715566183222</v>
      </c>
      <c r="AP345" s="124">
        <f>'[4]RD Plant List'!$AX177/1000</f>
        <v>116.46613563665717</v>
      </c>
      <c r="AQ345" s="124">
        <f>'[4]RD Plant List'!$AX189/1000</f>
        <v>118.39329585368588</v>
      </c>
      <c r="AR345" s="124">
        <f>'[4]RD Plant List'!$AX201/1000</f>
        <v>119.3499273060708</v>
      </c>
      <c r="AS345" s="124">
        <f>'[4]RD Plant List'!$AX213/1000</f>
        <v>119.34277587480248</v>
      </c>
      <c r="AT345" s="124">
        <f>'[4]RD Plant List'!$AX225/1000</f>
        <v>119.34692481101578</v>
      </c>
      <c r="AU345" s="124">
        <f>'[4]RD Plant List'!$AX237/1000</f>
        <v>119.34654266396301</v>
      </c>
      <c r="AV345" s="124">
        <f>'[4]RD Plant List'!$AX249/1000</f>
        <v>119.34541444992706</v>
      </c>
      <c r="AW345" s="124">
        <f>'[4]RD Plant List'!$AX261/1000</f>
        <v>119.3462939749686</v>
      </c>
      <c r="AX345" s="124">
        <f>'[4]RD Plant List'!$AX273/1000</f>
        <v>119.34608369628621</v>
      </c>
      <c r="AY345" s="124">
        <f>'[4]RD Plant List'!$AX285/1000</f>
        <v>119.79861773783128</v>
      </c>
      <c r="AZ345" s="124">
        <f>'[4]RD Plant List'!$AX297/1000</f>
        <v>119.79879047627506</v>
      </c>
      <c r="BA345" s="124">
        <f>'[4]RD Plant List'!$AX309/1000</f>
        <v>119.79872650715386</v>
      </c>
      <c r="BB345" s="124">
        <f>'[4]RD Plant List'!$AX321/1000</f>
        <v>119.79871157375339</v>
      </c>
      <c r="BC345" s="124">
        <f>'[4]RD Plant List'!$AX333/1000</f>
        <v>119.79874285239406</v>
      </c>
      <c r="BD345" s="124">
        <f>'[4]RD Plant List'!$AX345/1000</f>
        <v>119.79872697776713</v>
      </c>
      <c r="BE345" s="124">
        <f>'[4]RD Plant List'!$AX357/1000</f>
        <v>119.79872713463818</v>
      </c>
      <c r="BF345" s="124">
        <f>'[4]RD Plant List'!$AX369/1000</f>
        <v>119.7987323215998</v>
      </c>
      <c r="BG345" s="124">
        <f t="shared" si="253"/>
        <v>119.7987323215998</v>
      </c>
      <c r="BH345" s="128">
        <f t="shared" si="252"/>
        <v>119.7987323215998</v>
      </c>
    </row>
    <row r="346" spans="1:60">
      <c r="A346" s="112" t="s">
        <v>111</v>
      </c>
      <c r="AB346" s="128">
        <v>0</v>
      </c>
      <c r="AC346" s="128">
        <f>'[4]RD Plant List'!$AX22</f>
        <v>0</v>
      </c>
      <c r="AD346" s="128">
        <f>'[4]RD Plant List'!$AX34/1000</f>
        <v>0</v>
      </c>
      <c r="AE346" s="128">
        <f>'[4]RD Plant List'!$AX46/1000</f>
        <v>0</v>
      </c>
      <c r="AF346" s="128">
        <f>'[4]RD Plant List'!$AX58/1000</f>
        <v>0</v>
      </c>
      <c r="AG346" s="124">
        <f>'[4]RD Plant List'!$AX70/1000</f>
        <v>0</v>
      </c>
      <c r="AH346" s="124">
        <f>'[4]RD Plant List'!$AX82/1000</f>
        <v>65.168940042669462</v>
      </c>
      <c r="AI346" s="124">
        <f>'[4]RD Plant List'!$AX94/1000</f>
        <v>96.49008102124094</v>
      </c>
      <c r="AJ346" s="124">
        <f>'[4]RD Plant List'!$AX106/1000</f>
        <v>110.58444868042847</v>
      </c>
      <c r="AK346" s="124">
        <f>'[4]RD Plant List'!$AX118/1000</f>
        <v>111.14602821042828</v>
      </c>
      <c r="AL346" s="124">
        <f>'[4]RD Plant List'!$AX130/1000</f>
        <v>117.26668953545895</v>
      </c>
      <c r="AM346" s="124">
        <f>'[4]RD Plant List'!$AX142/1000</f>
        <v>119.16264031955339</v>
      </c>
      <c r="AN346" s="124">
        <f>'[4]RD Plant List'!$AX154/1000</f>
        <v>121.34287648438462</v>
      </c>
      <c r="AO346" s="124">
        <f>'[4]RD Plant List'!$AX166/1000</f>
        <v>123.36972632393</v>
      </c>
      <c r="AP346" s="124">
        <f>'[4]RD Plant List'!$AX178/1000</f>
        <v>125.40333237740084</v>
      </c>
      <c r="AQ346" s="124">
        <f>'[4]RD Plant List'!$AX190/1000</f>
        <v>127.4843776750797</v>
      </c>
      <c r="AR346" s="124">
        <f>'[4]RD Plant List'!$AX202/1000</f>
        <v>128.50322280615114</v>
      </c>
      <c r="AS346" s="124">
        <f>'[4]RD Plant List'!$AX214/1000</f>
        <v>128.50098815991635</v>
      </c>
      <c r="AT346" s="124">
        <f>'[4]RD Plant List'!$AX226/1000</f>
        <v>128.50554433193423</v>
      </c>
      <c r="AU346" s="124">
        <f>'[4]RD Plant List'!$AX238/1000</f>
        <v>128.50325176600055</v>
      </c>
      <c r="AV346" s="124">
        <f>'[4]RD Plant List'!$AX250/1000</f>
        <v>128.50326141928369</v>
      </c>
      <c r="AW346" s="124">
        <f>'[4]RD Plant List'!$AX262/1000</f>
        <v>128.50401917240617</v>
      </c>
      <c r="AX346" s="124">
        <f>'[4]RD Plant List'!$AX274/1000</f>
        <v>128.50351078589679</v>
      </c>
      <c r="AY346" s="124">
        <f>'[4]RD Plant List'!$AX286/1000</f>
        <v>128.9910197927401</v>
      </c>
      <c r="AZ346" s="124">
        <f>'[4]RD Plant List'!$AX298/1000</f>
        <v>128.99113211938536</v>
      </c>
      <c r="BA346" s="124">
        <f>'[4]RD Plant List'!$AX310/1000</f>
        <v>128.99102834580231</v>
      </c>
      <c r="BB346" s="124">
        <f>'[4]RD Plant List'!$AX322/1000</f>
        <v>128.9910600859759</v>
      </c>
      <c r="BC346" s="124">
        <f>'[4]RD Plant List'!$AX334/1000</f>
        <v>128.99107351705459</v>
      </c>
      <c r="BD346" s="124">
        <f>'[4]RD Plant List'!$AX346/1000</f>
        <v>128.99105398294427</v>
      </c>
      <c r="BE346" s="124">
        <f>'[4]RD Plant List'!$AX358/1000</f>
        <v>128.99106252865829</v>
      </c>
      <c r="BF346" s="124">
        <f>'[4]RD Plant List'!$AX370/1000</f>
        <v>128.99106334288572</v>
      </c>
      <c r="BG346" s="124">
        <f t="shared" si="253"/>
        <v>128.99106334288572</v>
      </c>
      <c r="BH346" s="128">
        <f t="shared" si="252"/>
        <v>128.99106334288572</v>
      </c>
    </row>
    <row r="347" spans="1:60">
      <c r="A347" s="112" t="s">
        <v>112</v>
      </c>
      <c r="AB347" s="128">
        <v>0</v>
      </c>
      <c r="AC347" s="128">
        <f>'[4]RD Plant List'!$AX23</f>
        <v>0</v>
      </c>
      <c r="AD347" s="128">
        <f>'[4]RD Plant List'!$AX35/1000</f>
        <v>0</v>
      </c>
      <c r="AE347" s="128">
        <f>'[4]RD Plant List'!$AX47/1000</f>
        <v>0</v>
      </c>
      <c r="AF347" s="128">
        <f>'[4]RD Plant List'!$AX59/1000</f>
        <v>0</v>
      </c>
      <c r="AG347" s="124">
        <f>'[4]RD Plant List'!$AX71/1000</f>
        <v>0</v>
      </c>
      <c r="AH347" s="124">
        <f>'[4]RD Plant List'!$AX83/1000</f>
        <v>81.015043722199138</v>
      </c>
      <c r="AI347" s="124">
        <f>'[4]RD Plant List'!$AX95/1000</f>
        <v>126.29660487347405</v>
      </c>
      <c r="AJ347" s="124">
        <f>'[4]RD Plant List'!$AX107/1000</f>
        <v>137.11968156651167</v>
      </c>
      <c r="AK347" s="124">
        <f>'[4]RD Plant List'!$AX119/1000</f>
        <v>138.68677727398128</v>
      </c>
      <c r="AL347" s="124">
        <f>'[4]RD Plant List'!$AX131/1000</f>
        <v>146.45287304598151</v>
      </c>
      <c r="AM347" s="124">
        <f>'[4]RD Plant List'!$AX143/1000</f>
        <v>148.43055302676072</v>
      </c>
      <c r="AN347" s="124">
        <f>'[4]RD Plant List'!$AX155/1000</f>
        <v>151.36474554708099</v>
      </c>
      <c r="AO347" s="124">
        <f>'[4]RD Plant List'!$AX167/1000</f>
        <v>153.87867986890461</v>
      </c>
      <c r="AP347" s="124">
        <f>'[4]RD Plant List'!$AX179/1000</f>
        <v>156.35091912433631</v>
      </c>
      <c r="AQ347" s="124">
        <f>'[4]RD Plant List'!$AX191/1000</f>
        <v>158.99360756388862</v>
      </c>
      <c r="AR347" s="124">
        <f>'[4]RD Plant List'!$AX203/1000</f>
        <v>160.25382737606884</v>
      </c>
      <c r="AS347" s="124">
        <f>'[4]RD Plant List'!$AX215/1000</f>
        <v>160.24203304053026</v>
      </c>
      <c r="AT347" s="124">
        <f>'[4]RD Plant List'!$AX227/1000</f>
        <v>160.25717512716832</v>
      </c>
      <c r="AU347" s="124">
        <f>'[4]RD Plant List'!$AX239/1000</f>
        <v>160.25101184792246</v>
      </c>
      <c r="AV347" s="124">
        <f>'[4]RD Plant List'!$AX251/1000</f>
        <v>160.25007333854035</v>
      </c>
      <c r="AW347" s="124">
        <f>'[4]RD Plant List'!$AX263/1000</f>
        <v>160.25275343787706</v>
      </c>
      <c r="AX347" s="124">
        <f>'[4]RD Plant List'!$AX275/1000</f>
        <v>160.25127954144662</v>
      </c>
      <c r="AY347" s="124">
        <f>'[4]RD Plant List'!$AX287/1000</f>
        <v>160.85921284302097</v>
      </c>
      <c r="AZ347" s="124">
        <f>'[4]RD Plant List'!$AX299/1000</f>
        <v>160.85964629227044</v>
      </c>
      <c r="BA347" s="124">
        <f>'[4]RD Plant List'!$AX311/1000</f>
        <v>160.85932746955928</v>
      </c>
      <c r="BB347" s="124">
        <f>'[4]RD Plant List'!$AX323/1000</f>
        <v>160.85939553495027</v>
      </c>
      <c r="BC347" s="124">
        <f>'[4]RD Plant List'!$AX335/1000</f>
        <v>160.85945643226</v>
      </c>
      <c r="BD347" s="124">
        <f>'[4]RD Plant List'!$AX347/1000</f>
        <v>160.85939314558985</v>
      </c>
      <c r="BE347" s="124">
        <f>'[4]RD Plant List'!$AX359/1000</f>
        <v>160.85941503760003</v>
      </c>
      <c r="BF347" s="124">
        <f>'[4]RD Plant List'!$AX371/1000</f>
        <v>160.8594215384833</v>
      </c>
      <c r="BG347" s="124">
        <f t="shared" si="253"/>
        <v>160.8594215384833</v>
      </c>
      <c r="BH347" s="128">
        <f t="shared" si="252"/>
        <v>160.8594215384833</v>
      </c>
    </row>
    <row r="348" spans="1:60">
      <c r="A348" s="112" t="s">
        <v>113</v>
      </c>
      <c r="AB348" s="128">
        <v>0</v>
      </c>
      <c r="AC348" s="128">
        <f>'[4]RD Plant List'!$AX24</f>
        <v>0</v>
      </c>
      <c r="AD348" s="128">
        <f>'[4]RD Plant List'!$AX36/1000</f>
        <v>0</v>
      </c>
      <c r="AE348" s="128">
        <f>'[4]RD Plant List'!$AX48/1000</f>
        <v>0</v>
      </c>
      <c r="AF348" s="128">
        <f>'[4]RD Plant List'!$AX60/1000</f>
        <v>0</v>
      </c>
      <c r="AG348" s="124">
        <f>'[4]RD Plant List'!$AX72/1000</f>
        <v>0</v>
      </c>
      <c r="AH348" s="124">
        <f>'[4]RD Plant List'!$AX84/1000</f>
        <v>71.319203027225782</v>
      </c>
      <c r="AI348" s="124">
        <f>'[4]RD Plant List'!$AX96/1000</f>
        <v>109.82004601509502</v>
      </c>
      <c r="AJ348" s="124">
        <f>'[4]RD Plant List'!$AX108/1000</f>
        <v>121.55622546051801</v>
      </c>
      <c r="AK348" s="124">
        <f>'[4]RD Plant List'!$AX120/1000</f>
        <v>121.88965708248236</v>
      </c>
      <c r="AL348" s="124">
        <f>'[4]RD Plant List'!$AX132/1000</f>
        <v>128.66554586460984</v>
      </c>
      <c r="AM348" s="124">
        <f>'[4]RD Plant List'!$AX144/1000</f>
        <v>130.8028051372205</v>
      </c>
      <c r="AN348" s="124">
        <f>'[4]RD Plant List'!$AX156/1000</f>
        <v>133.13681939038139</v>
      </c>
      <c r="AO348" s="124">
        <f>'[4]RD Plant List'!$AX168/1000</f>
        <v>135.38109323869372</v>
      </c>
      <c r="AP348" s="124">
        <f>'[4]RD Plant List'!$AX180/1000</f>
        <v>137.61900442793237</v>
      </c>
      <c r="AQ348" s="124">
        <f>'[4]RD Plant List'!$AX192/1000</f>
        <v>139.89160476408031</v>
      </c>
      <c r="AR348" s="124">
        <f>'[4]RD Plant List'!$AX204/1000</f>
        <v>141.01492569354724</v>
      </c>
      <c r="AS348" s="124">
        <f>'[4]RD Plant List'!$AX216/1000</f>
        <v>141.01264652478432</v>
      </c>
      <c r="AT348" s="124">
        <f>'[4]RD Plant List'!$AX228/1000</f>
        <v>141.01576770802538</v>
      </c>
      <c r="AU348" s="124">
        <f>'[4]RD Plant List'!$AX240/1000</f>
        <v>141.01444664211894</v>
      </c>
      <c r="AV348" s="124">
        <f>'[4]RD Plant List'!$AX252/1000</f>
        <v>141.01428695830955</v>
      </c>
      <c r="AW348" s="124">
        <f>'[4]RD Plant List'!$AX264/1000</f>
        <v>141.01483376948465</v>
      </c>
      <c r="AX348" s="124">
        <f>'[4]RD Plant List'!$AX276/1000</f>
        <v>141.01452245663776</v>
      </c>
      <c r="AY348" s="124">
        <f>'[4]RD Plant List'!$AX288/1000</f>
        <v>141.549425260443</v>
      </c>
      <c r="AZ348" s="124">
        <f>'[4]RD Plant List'!$AX300/1000</f>
        <v>141.54951251342686</v>
      </c>
      <c r="BA348" s="124">
        <f>'[4]RD Plant List'!$AX312/1000</f>
        <v>141.5494458889834</v>
      </c>
      <c r="BB348" s="124">
        <f>'[4]RD Plant List'!$AX324/1000</f>
        <v>141.54946122095112</v>
      </c>
      <c r="BC348" s="124">
        <f>'[4]RD Plant List'!$AX336/1000</f>
        <v>141.54947320778712</v>
      </c>
      <c r="BD348" s="124">
        <f>'[4]RD Plant List'!$AX348/1000</f>
        <v>141.5494601059072</v>
      </c>
      <c r="BE348" s="124">
        <f>'[4]RD Plant List'!$AX360/1000</f>
        <v>141.54946484488184</v>
      </c>
      <c r="BF348" s="124">
        <f>'[4]RD Plant List'!$AX372/1000</f>
        <v>141.54946605285872</v>
      </c>
      <c r="BG348" s="124">
        <f t="shared" si="253"/>
        <v>141.54946605285872</v>
      </c>
      <c r="BH348" s="128"/>
    </row>
    <row r="349" spans="1:60" ht="12" thickBot="1">
      <c r="A349" s="112" t="s">
        <v>114</v>
      </c>
      <c r="AB349" s="128">
        <f>SUM(AB337:AB348)</f>
        <v>0</v>
      </c>
      <c r="AC349" s="128">
        <f t="shared" ref="AC349:AR349" si="254">SUM(AC337:AC348)</f>
        <v>0</v>
      </c>
      <c r="AD349" s="128">
        <f t="shared" si="254"/>
        <v>0</v>
      </c>
      <c r="AE349" s="128">
        <f t="shared" si="254"/>
        <v>0</v>
      </c>
      <c r="AF349" s="128">
        <f t="shared" si="254"/>
        <v>0</v>
      </c>
      <c r="AG349" s="124">
        <f t="shared" si="254"/>
        <v>0</v>
      </c>
      <c r="AH349" s="124">
        <f t="shared" si="254"/>
        <v>390.52571992780605</v>
      </c>
      <c r="AI349" s="124">
        <f t="shared" si="254"/>
        <v>943.32040159156691</v>
      </c>
      <c r="AJ349" s="124">
        <f t="shared" si="254"/>
        <v>1236.8393233762322</v>
      </c>
      <c r="AK349" s="124">
        <f t="shared" si="254"/>
        <v>1318.3175121474364</v>
      </c>
      <c r="AL349" s="124">
        <f t="shared" si="254"/>
        <v>1347.4553131140206</v>
      </c>
      <c r="AM349" s="124">
        <f t="shared" si="254"/>
        <v>1394.0214834466985</v>
      </c>
      <c r="AN349" s="124">
        <f t="shared" si="254"/>
        <v>1421.7628363981464</v>
      </c>
      <c r="AO349" s="124">
        <f t="shared" si="254"/>
        <v>1443.6847862143711</v>
      </c>
      <c r="AP349" s="124">
        <f t="shared" si="254"/>
        <v>1468.3314375799678</v>
      </c>
      <c r="AQ349" s="124">
        <f t="shared" si="254"/>
        <v>1493.1187232143998</v>
      </c>
      <c r="AR349" s="124">
        <f t="shared" si="254"/>
        <v>1510.3470509513977</v>
      </c>
      <c r="AS349" s="124">
        <f>SUM(AS337:AS348)</f>
        <v>1516.0832747965444</v>
      </c>
      <c r="AT349" s="124">
        <f t="shared" ref="AT349:BG349" si="255">SUM(AT337:AT348)</f>
        <v>1516.1470544457179</v>
      </c>
      <c r="AU349" s="124">
        <f t="shared" si="255"/>
        <v>1516.0548574486293</v>
      </c>
      <c r="AV349" s="124">
        <f t="shared" si="255"/>
        <v>1516.0950622302976</v>
      </c>
      <c r="AW349" s="124">
        <f t="shared" si="255"/>
        <v>1516.0989913748817</v>
      </c>
      <c r="AX349" s="124">
        <f t="shared" si="255"/>
        <v>1516.0829703512693</v>
      </c>
      <c r="AY349" s="124">
        <f t="shared" si="255"/>
        <v>1519.1937947216957</v>
      </c>
      <c r="AZ349" s="124">
        <f t="shared" si="255"/>
        <v>1521.8420697133149</v>
      </c>
      <c r="BA349" s="124">
        <f t="shared" si="255"/>
        <v>1521.8395411496942</v>
      </c>
      <c r="BB349" s="124">
        <f t="shared" si="255"/>
        <v>1521.8415303290058</v>
      </c>
      <c r="BC349" s="124">
        <f t="shared" si="255"/>
        <v>1521.8410470640047</v>
      </c>
      <c r="BD349" s="124">
        <f t="shared" si="255"/>
        <v>1521.8407061809014</v>
      </c>
      <c r="BE349" s="124">
        <f t="shared" si="255"/>
        <v>1521.8410945246374</v>
      </c>
      <c r="BF349" s="124">
        <f t="shared" si="255"/>
        <v>1521.8409492565143</v>
      </c>
      <c r="BG349" s="124">
        <f t="shared" si="255"/>
        <v>1521.8409571666198</v>
      </c>
      <c r="BH349" s="128"/>
    </row>
    <row r="350" spans="1:6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  <c r="AB350" s="174"/>
      <c r="AC350" s="174"/>
      <c r="AD350" s="174"/>
      <c r="AE350" s="174"/>
      <c r="AF350" s="174"/>
      <c r="AG350" s="174"/>
      <c r="AH350" s="174"/>
      <c r="AI350" s="174"/>
      <c r="AJ350" s="174"/>
      <c r="AK350" s="174"/>
      <c r="AL350" s="174"/>
      <c r="AM350" s="174"/>
      <c r="AN350" s="174"/>
      <c r="AO350" s="174"/>
      <c r="AP350" s="174"/>
      <c r="AQ350" s="174"/>
      <c r="AR350" s="174"/>
      <c r="AS350" s="174"/>
      <c r="AT350" s="174"/>
      <c r="AU350" s="174"/>
      <c r="AV350" s="174"/>
      <c r="AW350" s="174"/>
      <c r="AX350" s="174"/>
      <c r="AY350" s="174"/>
      <c r="AZ350" s="174"/>
      <c r="BA350" s="174"/>
      <c r="BB350" s="174"/>
      <c r="BC350" s="174"/>
      <c r="BD350" s="174"/>
      <c r="BE350" s="174"/>
      <c r="BF350" s="174"/>
      <c r="BG350" s="174"/>
    </row>
    <row r="351" spans="1:60" ht="12" thickBot="1">
      <c r="A351" s="112" t="s">
        <v>169</v>
      </c>
    </row>
    <row r="352" spans="1:60" ht="12" thickBot="1">
      <c r="A352" s="168"/>
      <c r="B352" s="168" t="str">
        <f>B2</f>
        <v xml:space="preserve">93/94 </v>
      </c>
      <c r="C352" s="168" t="str">
        <f t="shared" ref="C352:BG352" si="256">C2</f>
        <v xml:space="preserve">94/95 </v>
      </c>
      <c r="D352" s="168" t="str">
        <f t="shared" si="256"/>
        <v xml:space="preserve">95/96 </v>
      </c>
      <c r="E352" s="168" t="str">
        <f t="shared" si="256"/>
        <v xml:space="preserve">96/97 </v>
      </c>
      <c r="F352" s="168" t="str">
        <f t="shared" si="256"/>
        <v xml:space="preserve">97/98 </v>
      </c>
      <c r="G352" s="168" t="str">
        <f t="shared" si="256"/>
        <v xml:space="preserve">98/99 </v>
      </c>
      <c r="H352" s="168" t="str">
        <f t="shared" si="256"/>
        <v xml:space="preserve">99/00 </v>
      </c>
      <c r="I352" s="168" t="str">
        <f t="shared" si="256"/>
        <v xml:space="preserve">00/01 </v>
      </c>
      <c r="J352" s="168" t="str">
        <f t="shared" si="256"/>
        <v xml:space="preserve">01/02 </v>
      </c>
      <c r="K352" s="168" t="str">
        <f t="shared" si="256"/>
        <v xml:space="preserve">02/03 </v>
      </c>
      <c r="L352" s="168" t="str">
        <f t="shared" si="256"/>
        <v xml:space="preserve">03/04 </v>
      </c>
      <c r="M352" s="168" t="str">
        <f t="shared" si="256"/>
        <v xml:space="preserve">04/05 </v>
      </c>
      <c r="N352" s="168" t="str">
        <f t="shared" si="256"/>
        <v xml:space="preserve">05/06 </v>
      </c>
      <c r="O352" s="168" t="str">
        <f t="shared" si="256"/>
        <v xml:space="preserve">06/07 </v>
      </c>
      <c r="P352" s="168" t="str">
        <f t="shared" si="256"/>
        <v xml:space="preserve">07/08 </v>
      </c>
      <c r="Q352" s="168" t="str">
        <f t="shared" si="256"/>
        <v xml:space="preserve">08/09 </v>
      </c>
      <c r="R352" s="168" t="str">
        <f t="shared" si="256"/>
        <v xml:space="preserve">09/10 </v>
      </c>
      <c r="S352" s="168" t="str">
        <f t="shared" si="256"/>
        <v xml:space="preserve">10/11 </v>
      </c>
      <c r="T352" s="168" t="str">
        <f t="shared" si="256"/>
        <v xml:space="preserve">11/12 </v>
      </c>
      <c r="U352" s="168" t="str">
        <f t="shared" si="256"/>
        <v xml:space="preserve">12/13 </v>
      </c>
      <c r="V352" s="168" t="str">
        <f t="shared" si="256"/>
        <v xml:space="preserve">13/14 </v>
      </c>
      <c r="W352" s="168" t="str">
        <f t="shared" si="256"/>
        <v xml:space="preserve">14/15 </v>
      </c>
      <c r="X352" s="168" t="str">
        <f t="shared" si="256"/>
        <v xml:space="preserve">15/16 </v>
      </c>
      <c r="Y352" s="168" t="str">
        <f t="shared" si="256"/>
        <v xml:space="preserve">16/17 </v>
      </c>
      <c r="Z352" s="168" t="str">
        <f t="shared" si="256"/>
        <v xml:space="preserve">17/18 </v>
      </c>
      <c r="AA352" s="168" t="str">
        <f t="shared" si="256"/>
        <v xml:space="preserve">18/19 </v>
      </c>
      <c r="AB352" s="168" t="str">
        <f t="shared" si="256"/>
        <v>19/20</v>
      </c>
      <c r="AC352" s="168" t="str">
        <f t="shared" si="256"/>
        <v>20/21</v>
      </c>
      <c r="AD352" s="168" t="str">
        <f t="shared" si="256"/>
        <v xml:space="preserve">21/22 </v>
      </c>
      <c r="AE352" s="168" t="str">
        <f t="shared" si="256"/>
        <v xml:space="preserve">22/23 </v>
      </c>
      <c r="AF352" s="168" t="str">
        <f t="shared" si="256"/>
        <v xml:space="preserve">23/24 </v>
      </c>
      <c r="AG352" s="168" t="str">
        <f t="shared" si="256"/>
        <v xml:space="preserve">24/25 </v>
      </c>
      <c r="AH352" s="168" t="str">
        <f t="shared" si="256"/>
        <v>25/26</v>
      </c>
      <c r="AI352" s="168" t="str">
        <f t="shared" si="256"/>
        <v>26/27</v>
      </c>
      <c r="AJ352" s="168" t="str">
        <f t="shared" si="256"/>
        <v>27/28</v>
      </c>
      <c r="AK352" s="168" t="str">
        <f t="shared" si="256"/>
        <v>28/29</v>
      </c>
      <c r="AL352" s="168" t="str">
        <f t="shared" si="256"/>
        <v>29/30</v>
      </c>
      <c r="AM352" s="168" t="str">
        <f t="shared" si="256"/>
        <v>30/31</v>
      </c>
      <c r="AN352" s="168" t="str">
        <f t="shared" si="256"/>
        <v>31/32</v>
      </c>
      <c r="AO352" s="168" t="str">
        <f t="shared" si="256"/>
        <v>32/33</v>
      </c>
      <c r="AP352" s="168" t="str">
        <f t="shared" si="256"/>
        <v>33/34</v>
      </c>
      <c r="AQ352" s="168" t="str">
        <f t="shared" si="256"/>
        <v>34/35</v>
      </c>
      <c r="AR352" s="168" t="str">
        <f t="shared" si="256"/>
        <v>35/36</v>
      </c>
      <c r="AS352" s="168" t="str">
        <f t="shared" si="256"/>
        <v>36/37</v>
      </c>
      <c r="AT352" s="168" t="str">
        <f t="shared" si="256"/>
        <v>37/38</v>
      </c>
      <c r="AU352" s="168" t="str">
        <f t="shared" si="256"/>
        <v>38/39</v>
      </c>
      <c r="AV352" s="168" t="str">
        <f t="shared" si="256"/>
        <v>39/40</v>
      </c>
      <c r="AW352" s="168" t="str">
        <f t="shared" si="256"/>
        <v>40/41</v>
      </c>
      <c r="AX352" s="168" t="str">
        <f t="shared" si="256"/>
        <v>41/42</v>
      </c>
      <c r="AY352" s="168" t="str">
        <f t="shared" si="256"/>
        <v>42/43</v>
      </c>
      <c r="AZ352" s="168" t="str">
        <f t="shared" si="256"/>
        <v>43/44</v>
      </c>
      <c r="BA352" s="168" t="str">
        <f t="shared" si="256"/>
        <v>44/45</v>
      </c>
      <c r="BB352" s="168" t="str">
        <f t="shared" si="256"/>
        <v>45/46</v>
      </c>
      <c r="BC352" s="168" t="str">
        <f t="shared" si="256"/>
        <v>46/47</v>
      </c>
      <c r="BD352" s="168" t="str">
        <f t="shared" si="256"/>
        <v>47/48</v>
      </c>
      <c r="BE352" s="168" t="str">
        <f t="shared" si="256"/>
        <v>48/49</v>
      </c>
      <c r="BF352" s="168" t="str">
        <f t="shared" si="256"/>
        <v>49/50</v>
      </c>
      <c r="BG352" s="168" t="str">
        <f t="shared" si="256"/>
        <v>50/51</v>
      </c>
    </row>
    <row r="353" spans="1:60">
      <c r="A353" s="112" t="s">
        <v>102</v>
      </c>
      <c r="AG353" s="124"/>
      <c r="AH353" s="124" cm="1">
        <f t="array" ref="AH353">AH$365*(SUM(AD337:AH337/SUM(AD$349:AH$349)))</f>
        <v>0</v>
      </c>
      <c r="AI353" s="124" cm="1">
        <f t="array" ref="AI353">AI$365*(SUM(AE337:AI337/SUM(AE$349:AI$349)))</f>
        <v>1.7167839356042136</v>
      </c>
      <c r="AJ353" s="124" cm="1">
        <f t="array" ref="AJ353">AJ$365*(SUM(AF337:AJ337/SUM(AF$349:AJ$349)))</f>
        <v>3.2910144157236907</v>
      </c>
      <c r="AK353" s="124" cm="1">
        <f t="array" ref="AK353">AK$365*(SUM(AG337:AK337/SUM(AG$349:AK$349)))</f>
        <v>5.9293619126004335</v>
      </c>
      <c r="AL353" s="124" cm="1">
        <f t="array" ref="AL353">AL$365*(SUM(AH337:AL337/SUM(AH$349:AL$349)))</f>
        <v>6.1768668310989252</v>
      </c>
      <c r="AM353" s="124" cm="1">
        <f t="array" ref="AM353">AM$365*(SUM(AI337:AM337/SUM(AI$349:AM$349)))</f>
        <v>8.1220568662931107</v>
      </c>
      <c r="AN353" s="124" cm="1">
        <f t="array" ref="AN353">AN$365*(SUM(AJ337:AN337/SUM(AJ$349:AN$349)))</f>
        <v>9.1918394059226358</v>
      </c>
      <c r="AO353" s="124" cm="1">
        <f t="array" ref="AO353">AO$365*(SUM(AK337:AO337/SUM(AK$349:AO$349)))</f>
        <v>10.104440352787172</v>
      </c>
      <c r="AP353" s="124" cm="1">
        <f t="array" ref="AP353">AP$365*(SUM(AL337:AP337/SUM(AL$349:AP$349)))</f>
        <v>10.942143410121398</v>
      </c>
      <c r="AQ353" s="124" cm="1">
        <f t="array" ref="AQ353">AQ$365*(SUM(AM337:AQ337/SUM(AM$349:AQ$349)))</f>
        <v>10.982045446359381</v>
      </c>
      <c r="AR353" s="124" cm="1">
        <f t="array" ref="AR353">AR$365*(SUM(AN337:AR337/SUM(AN$349:AR$349)))</f>
        <v>10.991160346726479</v>
      </c>
      <c r="AS353" s="124" cm="1">
        <f t="array" ref="AS353">AS$365*(SUM(AO337:AS337/SUM(AO$349:AS$349)))</f>
        <v>11.01439654479794</v>
      </c>
      <c r="AT353" s="124" cm="1">
        <f t="array" ref="AT353">AT$365*(SUM(AP337:AT337/SUM(AP$349:AT$349)))</f>
        <v>11.033429787588902</v>
      </c>
      <c r="AU353" s="124" cm="1">
        <f t="array" ref="AU353">AU$365*(SUM(AQ337:AU337/SUM(AQ$349:AU$349)))</f>
        <v>11.052699371948904</v>
      </c>
      <c r="AV353" s="124" cm="1">
        <f t="array" ref="AV353">AV$365*(SUM(AR337:AV337/SUM(AR$349:AV$349)))</f>
        <v>11.072398588256464</v>
      </c>
      <c r="AW353" s="124" cm="1">
        <f t="array" ref="AW353">AW$365*(SUM(AS337:AW337/SUM(AS$349:AW$349)))</f>
        <v>11.081731302451603</v>
      </c>
      <c r="AX353" s="124" cm="1">
        <f t="array" ref="AX353">AX$365*(SUM(AT337:AX337/SUM(AT$349:AX$349)))</f>
        <v>11.081731910600835</v>
      </c>
      <c r="AY353" s="124" cm="1">
        <f t="array" ref="AY353">AY$365*(SUM(AU337:AY337/SUM(AU$349:AY$349)))</f>
        <v>11.077278463524047</v>
      </c>
      <c r="AZ353" s="124" cm="1">
        <f t="array" ref="AZ353">AZ$365*(SUM(AV337:AZ337/SUM(AV$349:AZ$349)))</f>
        <v>11.077229269747759</v>
      </c>
      <c r="BA353" s="124" cm="1">
        <f t="array" ref="BA353">BA$365*(SUM(AW337:BA337/SUM(AW$349:BA$349)))</f>
        <v>11.077241576142216</v>
      </c>
      <c r="BB353" s="124" cm="1">
        <f t="array" ref="BB353">BB$365*(SUM(AX337:BB337/SUM(AX$349:BB$349)))</f>
        <v>11.077256602071415</v>
      </c>
      <c r="BC353" s="124" cm="1">
        <f t="array" ref="BC353">BC$365*(SUM(AY337:BC337/SUM(AY$349:BC$349)))</f>
        <v>11.077249336985693</v>
      </c>
      <c r="BD353" s="124" cm="1">
        <f t="array" ref="BD353">BD$365*(SUM(AZ337:BD337/SUM(AZ$349:BD$349)))</f>
        <v>11.081771010228019</v>
      </c>
      <c r="BE353" s="124" cm="1">
        <f t="array" ref="BE353">BE$365*(SUM(BA337:BE337/SUM(BA$349:BE$349)))</f>
        <v>11.081772405469298</v>
      </c>
      <c r="BF353" s="124" cm="1">
        <f t="array" ref="BF353">BF$365*(SUM(BB337:BF337/SUM(BB$349:BF$349)))</f>
        <v>11.081770386452375</v>
      </c>
      <c r="BG353" s="124" cm="1">
        <f t="array" ref="BG353">BG$365*(SUM(BC337:BG337/SUM(BC$349:BG$349)))</f>
        <v>11.081771208382076</v>
      </c>
      <c r="BH353" s="128">
        <f>BG353</f>
        <v>11.081771208382076</v>
      </c>
    </row>
    <row r="354" spans="1:60">
      <c r="A354" s="112" t="s">
        <v>103</v>
      </c>
      <c r="AG354" s="124"/>
      <c r="AH354" s="124" cm="1">
        <f t="array" ref="AH354">AH$365*(SUM(AD338:AH338/SUM(AD$349:AH$349)))</f>
        <v>0</v>
      </c>
      <c r="AI354" s="124" cm="1">
        <f t="array" ref="AI354">AI$365*(SUM(AE338:AI338/SUM(AE$349:AI$349)))</f>
        <v>1.854542644778987</v>
      </c>
      <c r="AJ354" s="124" cm="1">
        <f t="array" ref="AJ354">AJ$365*(SUM(AF338:AJ338/SUM(AF$349:AJ$349)))</f>
        <v>3.5994807694963167</v>
      </c>
      <c r="AK354" s="124" cm="1">
        <f t="array" ref="AK354">AK$365*(SUM(AG338:AK338/SUM(AG$349:AK$349)))</f>
        <v>6.4724632192219467</v>
      </c>
      <c r="AL354" s="124" cm="1">
        <f t="array" ref="AL354">AL$365*(SUM(AH338:AL338/SUM(AH$349:AL$349)))</f>
        <v>6.74185917492676</v>
      </c>
      <c r="AM354" s="124" cm="1">
        <f t="array" ref="AM354">AM$365*(SUM(AI338:AM338/SUM(AI$349:AM$349)))</f>
        <v>8.8692558971901718</v>
      </c>
      <c r="AN354" s="124" cm="1">
        <f t="array" ref="AN354">AN$365*(SUM(AJ338:AN338/SUM(AJ$349:AN$349)))</f>
        <v>10.048377315251956</v>
      </c>
      <c r="AO354" s="124" cm="1">
        <f t="array" ref="AO354">AO$365*(SUM(AK338:AO338/SUM(AK$349:AO$349)))</f>
        <v>11.027349624684984</v>
      </c>
      <c r="AP354" s="124" cm="1">
        <f t="array" ref="AP354">AP$365*(SUM(AL338:AP338/SUM(AL$349:AP$349)))</f>
        <v>11.949717265794193</v>
      </c>
      <c r="AQ354" s="124" cm="1">
        <f t="array" ref="AQ354">AQ$365*(SUM(AM338:AQ338/SUM(AM$349:AQ$349)))</f>
        <v>11.994587351428164</v>
      </c>
      <c r="AR354" s="124" cm="1">
        <f t="array" ref="AR354">AR$365*(SUM(AN338:AR338/SUM(AN$349:AR$349)))</f>
        <v>12.000994249971539</v>
      </c>
      <c r="AS354" s="124" cm="1">
        <f t="array" ref="AS354">AS$365*(SUM(AO338:AS338/SUM(AO$349:AS$349)))</f>
        <v>12.028289328676896</v>
      </c>
      <c r="AT354" s="124" cm="1">
        <f t="array" ref="AT354">AT$365*(SUM(AP338:AT338/SUM(AP$349:AT$349)))</f>
        <v>12.048971025701949</v>
      </c>
      <c r="AU354" s="124" cm="1">
        <f t="array" ref="AU354">AU$365*(SUM(AQ338:AU338/SUM(AQ$349:AU$349)))</f>
        <v>12.069444639350209</v>
      </c>
      <c r="AV354" s="124" cm="1">
        <f t="array" ref="AV354">AV$365*(SUM(AR338:AV338/SUM(AR$349:AV$349)))</f>
        <v>12.091370989902684</v>
      </c>
      <c r="AW354" s="124" cm="1">
        <f t="array" ref="AW354">AW$365*(SUM(AS338:AW338/SUM(AS$349:AW$349)))</f>
        <v>12.101476650950016</v>
      </c>
      <c r="AX354" s="124" cm="1">
        <f t="array" ref="AX354">AX$365*(SUM(AT338:AX338/SUM(AT$349:AX$349)))</f>
        <v>12.101395928767525</v>
      </c>
      <c r="AY354" s="124" cm="1">
        <f t="array" ref="AY354">AY$365*(SUM(AU338:AY338/SUM(AU$349:AY$349)))</f>
        <v>12.096615580505031</v>
      </c>
      <c r="AZ354" s="124" cm="1">
        <f t="array" ref="AZ354">AZ$365*(SUM(AV338:AZ338/SUM(AV$349:AZ$349)))</f>
        <v>12.096533718531695</v>
      </c>
      <c r="BA354" s="124" cm="1">
        <f t="array" ref="BA354">BA$365*(SUM(AW338:BA338/SUM(AW$349:BA$349)))</f>
        <v>12.096538306652549</v>
      </c>
      <c r="BB354" s="124" cm="1">
        <f t="array" ref="BB354">BB$365*(SUM(AX338:BB338/SUM(AX$349:BB$349)))</f>
        <v>12.09656997749671</v>
      </c>
      <c r="BC354" s="124" cm="1">
        <f t="array" ref="BC354">BC$365*(SUM(AY338:BC338/SUM(AY$349:BC$349)))</f>
        <v>12.096554822521872</v>
      </c>
      <c r="BD354" s="124" cm="1">
        <f t="array" ref="BD354">BD$365*(SUM(AZ338:BD338/SUM(AZ$349:BD$349)))</f>
        <v>12.101492301522658</v>
      </c>
      <c r="BE354" s="124" cm="1">
        <f t="array" ref="BE354">BE$365*(SUM(BA338:BE338/SUM(BA$349:BE$349)))</f>
        <v>12.101496420029322</v>
      </c>
      <c r="BF354" s="124" cm="1">
        <f t="array" ref="BF354">BF$365*(SUM(BB338:BF338/SUM(BB$349:BF$349)))</f>
        <v>12.101492576083341</v>
      </c>
      <c r="BG354" s="124" cm="1">
        <f t="array" ref="BG354">BG$365*(SUM(BC338:BG338/SUM(BC$349:BG$349)))</f>
        <v>12.101493701448051</v>
      </c>
      <c r="BH354" s="128">
        <f t="shared" ref="BH354:BH363" si="257">BG354</f>
        <v>12.101493701448051</v>
      </c>
    </row>
    <row r="355" spans="1:60">
      <c r="A355" s="112" t="s">
        <v>104</v>
      </c>
      <c r="AG355" s="124"/>
      <c r="AH355" s="124" cm="1">
        <f t="array" ref="AH355">AH$365*(SUM(AD339:AH339/SUM(AD$349:AH$349)))</f>
        <v>0</v>
      </c>
      <c r="AI355" s="124" cm="1">
        <f t="array" ref="AI355">AI$365*(SUM(AE339:AI339/SUM(AE$349:AI$349)))</f>
        <v>1.4945287183349827</v>
      </c>
      <c r="AJ355" s="124" cm="1">
        <f t="array" ref="AJ355">AJ$365*(SUM(AF339:AJ339/SUM(AF$349:AJ$349)))</f>
        <v>2.8348255249098218</v>
      </c>
      <c r="AK355" s="124" cm="1">
        <f t="array" ref="AK355">AK$365*(SUM(AG339:AK339/SUM(AG$349:AK$349)))</f>
        <v>5.1607638799270896</v>
      </c>
      <c r="AL355" s="124" cm="1">
        <f t="array" ref="AL355">AL$365*(SUM(AH339:AL339/SUM(AH$349:AL$349)))</f>
        <v>5.3761971481797177</v>
      </c>
      <c r="AM355" s="124" cm="1">
        <f t="array" ref="AM355">AM$365*(SUM(AI339:AM339/SUM(AI$349:AM$349)))</f>
        <v>7.0691815914623426</v>
      </c>
      <c r="AN355" s="124" cm="1">
        <f t="array" ref="AN355">AN$365*(SUM(AJ339:AN339/SUM(AJ$349:AN$349)))</f>
        <v>8.0086673922021365</v>
      </c>
      <c r="AO355" s="124" cm="1">
        <f t="array" ref="AO355">AO$365*(SUM(AK339:AO339/SUM(AK$349:AO$349)))</f>
        <v>8.8325886252466876</v>
      </c>
      <c r="AP355" s="124" cm="1">
        <f t="array" ref="AP355">AP$365*(SUM(AL339:AP339/SUM(AL$349:AP$349)))</f>
        <v>9.5410703347257009</v>
      </c>
      <c r="AQ355" s="124" cm="1">
        <f t="array" ref="AQ355">AQ$365*(SUM(AM339:AQ339/SUM(AM$349:AQ$349)))</f>
        <v>9.5813017926763173</v>
      </c>
      <c r="AR355" s="124" cm="1">
        <f t="array" ref="AR355">AR$365*(SUM(AN339:AR339/SUM(AN$349:AR$349)))</f>
        <v>9.5935062044085573</v>
      </c>
      <c r="AS355" s="124" cm="1">
        <f t="array" ref="AS355">AS$365*(SUM(AO339:AS339/SUM(AO$349:AS$349)))</f>
        <v>9.6091770214110621</v>
      </c>
      <c r="AT355" s="124" cm="1">
        <f t="array" ref="AT355">AT$365*(SUM(AP339:AT339/SUM(AP$349:AT$349)))</f>
        <v>9.6274343800408122</v>
      </c>
      <c r="AU355" s="124" cm="1">
        <f t="array" ref="AU355">AU$365*(SUM(AQ339:AU339/SUM(AQ$349:AU$349)))</f>
        <v>9.6446790636706776</v>
      </c>
      <c r="AV355" s="124" cm="1">
        <f t="array" ref="AV355">AV$365*(SUM(AR339:AV339/SUM(AR$349:AV$349)))</f>
        <v>9.6610282687602478</v>
      </c>
      <c r="AW355" s="124" cm="1">
        <f t="array" ref="AW355">AW$365*(SUM(AS339:AW339/SUM(AS$349:AW$349)))</f>
        <v>9.6695878837850273</v>
      </c>
      <c r="AX355" s="124" cm="1">
        <f t="array" ref="AX355">AX$365*(SUM(AT339:AX339/SUM(AT$349:AX$349)))</f>
        <v>9.6695915906467871</v>
      </c>
      <c r="AY355" s="124" cm="1">
        <f t="array" ref="AY355">AY$365*(SUM(AU339:AY339/SUM(AU$349:AY$349)))</f>
        <v>9.665564690120819</v>
      </c>
      <c r="AZ355" s="124" cm="1">
        <f t="array" ref="AZ355">AZ$365*(SUM(AV339:AZ339/SUM(AV$349:AZ$349)))</f>
        <v>9.665614670117348</v>
      </c>
      <c r="BA355" s="124" cm="1">
        <f t="array" ref="BA355">BA$365*(SUM(AW339:BA339/SUM(AW$349:BA$349)))</f>
        <v>9.6656104438690118</v>
      </c>
      <c r="BB355" s="124" cm="1">
        <f t="array" ref="BB355">BB$365*(SUM(AX339:BB339/SUM(AX$349:BB$349)))</f>
        <v>9.6656026023715853</v>
      </c>
      <c r="BC355" s="124" cm="1">
        <f t="array" ref="BC355">BC$365*(SUM(AY339:BC339/SUM(AY$349:BC$349)))</f>
        <v>9.665615201522991</v>
      </c>
      <c r="BD355" s="124" cm="1">
        <f t="array" ref="BD355">BD$365*(SUM(AZ339:BD339/SUM(AZ$349:BD$349)))</f>
        <v>9.6695550086261211</v>
      </c>
      <c r="BE355" s="124" cm="1">
        <f t="array" ref="BE355">BE$365*(SUM(BA339:BE339/SUM(BA$349:BE$349)))</f>
        <v>9.6695536678860137</v>
      </c>
      <c r="BF355" s="124" cm="1">
        <f t="array" ref="BF355">BF$365*(SUM(BB339:BF339/SUM(BB$349:BF$349)))</f>
        <v>9.6695554980031488</v>
      </c>
      <c r="BG355" s="124" cm="1">
        <f t="array" ref="BG355">BG$365*(SUM(BC339:BG339/SUM(BC$349:BG$349)))</f>
        <v>9.6695546733562594</v>
      </c>
      <c r="BH355" s="128">
        <f t="shared" si="257"/>
        <v>9.6695546733562594</v>
      </c>
    </row>
    <row r="356" spans="1:60">
      <c r="A356" s="112" t="s">
        <v>105</v>
      </c>
      <c r="AG356" s="124"/>
      <c r="AH356" s="124" cm="1">
        <f t="array" ref="AH356">AH$365*(SUM(AD340:AH340/SUM(AD$349:AH$349)))</f>
        <v>0</v>
      </c>
      <c r="AI356" s="124" cm="1">
        <f t="array" ref="AI356">AI$365*(SUM(AE340:AI340/SUM(AE$349:AI$349)))</f>
        <v>1.9414135429901254</v>
      </c>
      <c r="AJ356" s="124" cm="1">
        <f t="array" ref="AJ356">AJ$365*(SUM(AF340:AJ340/SUM(AF$349:AJ$349)))</f>
        <v>3.6792567181266489</v>
      </c>
      <c r="AK356" s="124" cm="1">
        <f t="array" ref="AK356">AK$365*(SUM(AG340:AK340/SUM(AG$349:AK$349)))</f>
        <v>6.6586098523391417</v>
      </c>
      <c r="AL356" s="124" cm="1">
        <f t="array" ref="AL356">AL$365*(SUM(AH340:AL340/SUM(AH$349:AL$349)))</f>
        <v>6.937094298269133</v>
      </c>
      <c r="AM356" s="124" cm="1">
        <f t="array" ref="AM356">AM$365*(SUM(AI340:AM340/SUM(AI$349:AM$349)))</f>
        <v>9.1187293588186122</v>
      </c>
      <c r="AN356" s="124" cm="1">
        <f t="array" ref="AN356">AN$365*(SUM(AJ340:AN340/SUM(AJ$349:AN$349)))</f>
        <v>10.315606713189046</v>
      </c>
      <c r="AO356" s="124" cm="1">
        <f t="array" ref="AO356">AO$365*(SUM(AK340:AO340/SUM(AK$349:AO$349)))</f>
        <v>11.363969209032629</v>
      </c>
      <c r="AP356" s="124" cm="1">
        <f t="array" ref="AP356">AP$365*(SUM(AL340:AP340/SUM(AL$349:AP$349)))</f>
        <v>12.291099758433639</v>
      </c>
      <c r="AQ356" s="124" cm="1">
        <f t="array" ref="AQ356">AQ$365*(SUM(AM340:AQ340/SUM(AM$349:AQ$349)))</f>
        <v>12.337183488286612</v>
      </c>
      <c r="AR356" s="124" cm="1">
        <f t="array" ref="AR356">AR$365*(SUM(AN340:AR340/SUM(AN$349:AR$349)))</f>
        <v>12.35153850386487</v>
      </c>
      <c r="AS356" s="124" cm="1">
        <f t="array" ref="AS356">AS$365*(SUM(AO340:AS340/SUM(AO$349:AS$349)))</f>
        <v>12.374507923588038</v>
      </c>
      <c r="AT356" s="124" cm="1">
        <f t="array" ref="AT356">AT$365*(SUM(AP340:AT340/SUM(AP$349:AT$349)))</f>
        <v>12.396615807061774</v>
      </c>
      <c r="AU356" s="124" cm="1">
        <f t="array" ref="AU356">AU$365*(SUM(AQ340:AU340/SUM(AQ$349:AU$349)))</f>
        <v>12.418827163711391</v>
      </c>
      <c r="AV356" s="124" cm="1">
        <f t="array" ref="AV356">AV$365*(SUM(AR340:AV340/SUM(AR$349:AV$349)))</f>
        <v>12.440344243823111</v>
      </c>
      <c r="AW356" s="124" cm="1">
        <f t="array" ref="AW356">AW$365*(SUM(AS340:AW340/SUM(AS$349:AW$349)))</f>
        <v>12.451053589468343</v>
      </c>
      <c r="AX356" s="124" cm="1">
        <f t="array" ref="AX356">AX$365*(SUM(AT340:AX340/SUM(AT$349:AX$349)))</f>
        <v>12.451111362528815</v>
      </c>
      <c r="AY356" s="124" cm="1">
        <f t="array" ref="AY356">AY$365*(SUM(AU340:AY340/SUM(AU$349:AY$349)))</f>
        <v>12.445995018869661</v>
      </c>
      <c r="AZ356" s="124" cm="1">
        <f t="array" ref="AZ356">AZ$365*(SUM(AV340:AZ340/SUM(AV$349:AZ$349)))</f>
        <v>12.445995781899496</v>
      </c>
      <c r="BA356" s="124" cm="1">
        <f t="array" ref="BA356">BA$365*(SUM(AW340:BA340/SUM(AW$349:BA$349)))</f>
        <v>12.446009764765483</v>
      </c>
      <c r="BB356" s="124" cm="1">
        <f t="array" ref="BB356">BB$365*(SUM(AX340:BB340/SUM(AX$349:BB$349)))</f>
        <v>12.446007893411455</v>
      </c>
      <c r="BC356" s="124" cm="1">
        <f t="array" ref="BC356">BC$365*(SUM(AY340:BC340/SUM(AY$349:BC$349)))</f>
        <v>12.44601217193088</v>
      </c>
      <c r="BD356" s="124" cm="1">
        <f t="array" ref="BD356">BD$365*(SUM(AZ340:BD340/SUM(AZ$349:BD$349)))</f>
        <v>12.451090519848233</v>
      </c>
      <c r="BE356" s="124" cm="1">
        <f t="array" ref="BE356">BE$365*(SUM(BA340:BE340/SUM(BA$349:BE$349)))</f>
        <v>12.451089295948277</v>
      </c>
      <c r="BF356" s="124" cm="1">
        <f t="array" ref="BF356">BF$365*(SUM(BB340:BF340/SUM(BB$349:BF$349)))</f>
        <v>12.451089571977194</v>
      </c>
      <c r="BG356" s="124" cm="1">
        <f t="array" ref="BG356">BG$365*(SUM(BC340:BG340/SUM(BC$349:BG$349)))</f>
        <v>12.451089729633029</v>
      </c>
      <c r="BH356" s="128">
        <f t="shared" si="257"/>
        <v>12.451089729633029</v>
      </c>
    </row>
    <row r="357" spans="1:60">
      <c r="A357" s="112" t="s">
        <v>106</v>
      </c>
      <c r="AG357" s="124"/>
      <c r="AH357" s="124" cm="1">
        <f t="array" ref="AH357">AH$365*(SUM(AD341:AH341/SUM(AD$349:AH$349)))</f>
        <v>0</v>
      </c>
      <c r="AI357" s="124" cm="1">
        <f t="array" ref="AI357">AI$365*(SUM(AE341:AI341/SUM(AE$349:AI$349)))</f>
        <v>2.5111176220882232</v>
      </c>
      <c r="AJ357" s="124" cm="1">
        <f t="array" ref="AJ357">AJ$365*(SUM(AF341:AJ341/SUM(AF$349:AJ$349)))</f>
        <v>4.9085495649122262</v>
      </c>
      <c r="AK357" s="124" cm="1">
        <f t="array" ref="AK357">AK$365*(SUM(AG341:AK341/SUM(AG$349:AK$349)))</f>
        <v>9.0738194506723744</v>
      </c>
      <c r="AL357" s="124" cm="1">
        <f t="array" ref="AL357">AL$365*(SUM(AH341:AL341/SUM(AH$349:AL$349)))</f>
        <v>9.4479389829416291</v>
      </c>
      <c r="AM357" s="124" cm="1">
        <f t="array" ref="AM357">AM$365*(SUM(AI341:AM341/SUM(AI$349:AM$349)))</f>
        <v>12.448748522653945</v>
      </c>
      <c r="AN357" s="124" cm="1">
        <f t="array" ref="AN357">AN$365*(SUM(AJ341:AN341/SUM(AJ$349:AN$349)))</f>
        <v>14.202607541771004</v>
      </c>
      <c r="AO357" s="124" cm="1">
        <f t="array" ref="AO357">AO$365*(SUM(AK341:AO341/SUM(AK$349:AO$349)))</f>
        <v>15.665515638978503</v>
      </c>
      <c r="AP357" s="124" cm="1">
        <f t="array" ref="AP357">AP$365*(SUM(AL341:AP341/SUM(AL$349:AP$349)))</f>
        <v>16.876721576233106</v>
      </c>
      <c r="AQ357" s="124" cm="1">
        <f t="array" ref="AQ357">AQ$365*(SUM(AM341:AQ341/SUM(AM$349:AQ$349)))</f>
        <v>16.977363979214186</v>
      </c>
      <c r="AR357" s="124" cm="1">
        <f t="array" ref="AR357">AR$365*(SUM(AN341:AR341/SUM(AN$349:AR$349)))</f>
        <v>16.994476647056871</v>
      </c>
      <c r="AS357" s="124" cm="1">
        <f t="array" ref="AS357">AS$365*(SUM(AO341:AS341/SUM(AO$349:AS$349)))</f>
        <v>17.015507177162455</v>
      </c>
      <c r="AT357" s="124" cm="1">
        <f t="array" ref="AT357">AT$365*(SUM(AP341:AT341/SUM(AP$349:AT$349)))</f>
        <v>17.05378929094363</v>
      </c>
      <c r="AU357" s="124" cm="1">
        <f t="array" ref="AU357">AU$365*(SUM(AQ341:AU341/SUM(AQ$349:AU$349)))</f>
        <v>17.082609311772963</v>
      </c>
      <c r="AV357" s="124" cm="1">
        <f t="array" ref="AV357">AV$365*(SUM(AR341:AV341/SUM(AR$349:AV$349)))</f>
        <v>17.110728093211925</v>
      </c>
      <c r="AW357" s="124" cm="1">
        <f t="array" ref="AW357">AW$365*(SUM(AS341:AW341/SUM(AS$349:AW$349)))</f>
        <v>17.127027129996925</v>
      </c>
      <c r="AX357" s="124" cm="1">
        <f t="array" ref="AX357">AX$365*(SUM(AT341:AX341/SUM(AT$349:AX$349)))</f>
        <v>17.126554671637052</v>
      </c>
      <c r="AY357" s="124" cm="1">
        <f t="array" ref="AY357">AY$365*(SUM(AU341:AY341/SUM(AU$349:AY$349)))</f>
        <v>17.119361858451828</v>
      </c>
      <c r="AZ357" s="124" cm="1">
        <f t="array" ref="AZ357">AZ$365*(SUM(AV341:AZ341/SUM(AV$349:AZ$349)))</f>
        <v>17.119650213475506</v>
      </c>
      <c r="BA357" s="124" cm="1">
        <f t="array" ref="BA357">BA$365*(SUM(AW341:BA341/SUM(AW$349:BA$349)))</f>
        <v>17.119529688877169</v>
      </c>
      <c r="BB357" s="124" cm="1">
        <f t="array" ref="BB357">BB$365*(SUM(AX341:BB341/SUM(AX$349:BB$349)))</f>
        <v>17.119524593110651</v>
      </c>
      <c r="BC357" s="124" cm="1">
        <f t="array" ref="BC357">BC$365*(SUM(AY341:BC341/SUM(AY$349:BC$349)))</f>
        <v>17.119578673745906</v>
      </c>
      <c r="BD357" s="124" cm="1">
        <f t="array" ref="BD357">BD$365*(SUM(AZ341:BD341/SUM(AZ$349:BD$349)))</f>
        <v>17.126532698133087</v>
      </c>
      <c r="BE357" s="124" cm="1">
        <f t="array" ref="BE357">BE$365*(SUM(BA341:BE341/SUM(BA$349:BE$349)))</f>
        <v>17.126535815829477</v>
      </c>
      <c r="BF357" s="124" cm="1">
        <f t="array" ref="BF357">BF$365*(SUM(BB341:BF341/SUM(BB$349:BF$349)))</f>
        <v>17.126543453497661</v>
      </c>
      <c r="BG357" s="124" cm="1">
        <f t="array" ref="BG357">BG$365*(SUM(BC341:BG341/SUM(BC$349:BG$349)))</f>
        <v>17.126537231302532</v>
      </c>
      <c r="BH357" s="128">
        <f t="shared" si="257"/>
        <v>17.126537231302532</v>
      </c>
    </row>
    <row r="358" spans="1:60">
      <c r="A358" s="112" t="s">
        <v>107</v>
      </c>
      <c r="AG358" s="124"/>
      <c r="AH358" s="124" cm="1">
        <f t="array" ref="AH358">AH$365*(SUM(AD342:AH342/SUM(AD$349:AH$349)))</f>
        <v>0.90846332672925478</v>
      </c>
      <c r="AI358" s="124" cm="1">
        <f t="array" ref="AI358">AI$365*(SUM(AE342:AI342/SUM(AE$349:AI$349)))</f>
        <v>1.4357088246359186</v>
      </c>
      <c r="AJ358" s="124" cm="1">
        <f t="array" ref="AJ358">AJ$365*(SUM(AF342:AJ342/SUM(AF$349:AJ$349)))</f>
        <v>2.144694728729724</v>
      </c>
      <c r="AK358" s="124" cm="1">
        <f t="array" ref="AK358">AK$365*(SUM(AG342:AK342/SUM(AG$349:AK$349)))</f>
        <v>3.4819600602663248</v>
      </c>
      <c r="AL358" s="124" cm="1">
        <f t="array" ref="AL358">AL$365*(SUM(AH342:AL342/SUM(AH$349:AL$349)))</f>
        <v>3.4899703878805424</v>
      </c>
      <c r="AM358" s="124" cm="1">
        <f t="array" ref="AM358">AM$365*(SUM(AI342:AM342/SUM(AI$349:AM$349)))</f>
        <v>4.2345476075567934</v>
      </c>
      <c r="AN358" s="124" cm="1">
        <f t="array" ref="AN358">AN$365*(SUM(AJ342:AN342/SUM(AJ$349:AN$349)))</f>
        <v>4.6246504453554991</v>
      </c>
      <c r="AO358" s="124" cm="1">
        <f t="array" ref="AO358">AO$365*(SUM(AK342:AO342/SUM(AK$349:AO$349)))</f>
        <v>5.0123539706936944</v>
      </c>
      <c r="AP358" s="124" cm="1">
        <f t="array" ref="AP358">AP$365*(SUM(AL342:AP342/SUM(AL$349:AP$349)))</f>
        <v>5.4296471178706485</v>
      </c>
      <c r="AQ358" s="124" cm="1">
        <f t="array" ref="AQ358">AQ$365*(SUM(AM342:AQ342/SUM(AM$349:AQ$349)))</f>
        <v>5.4148947440957986</v>
      </c>
      <c r="AR358" s="124" cm="1">
        <f t="array" ref="AR358">AR$365*(SUM(AN342:AR342/SUM(AN$349:AR$349)))</f>
        <v>5.4106718671676646</v>
      </c>
      <c r="AS358" s="124" cm="1">
        <f t="array" ref="AS358">AS$365*(SUM(AO342:AS342/SUM(AO$349:AS$349)))</f>
        <v>5.4007741188697844</v>
      </c>
      <c r="AT358" s="124" cm="1">
        <f t="array" ref="AT358">AT$365*(SUM(AP342:AT342/SUM(AP$349:AT$349)))</f>
        <v>5.3932218636397593</v>
      </c>
      <c r="AU358" s="124" cm="1">
        <f t="array" ref="AU358">AU$365*(SUM(AQ342:AU342/SUM(AQ$349:AU$349)))</f>
        <v>5.3851133838360381</v>
      </c>
      <c r="AV358" s="124" cm="1">
        <f t="array" ref="AV358">AV$365*(SUM(AR342:AV342/SUM(AR$349:AV$349)))</f>
        <v>5.3769307640445536</v>
      </c>
      <c r="AW358" s="124" cm="1">
        <f t="array" ref="AW358">AW$365*(SUM(AS342:AW342/SUM(AS$349:AW$349)))</f>
        <v>5.3731236712560966</v>
      </c>
      <c r="AX358" s="124" cm="1">
        <f t="array" ref="AX358">AX$365*(SUM(AT342:AX342/SUM(AT$349:AX$349)))</f>
        <v>5.3730925626981616</v>
      </c>
      <c r="AY358" s="124" cm="1">
        <f t="array" ref="AY358">AY$365*(SUM(AU342:AY342/SUM(AU$349:AY$349)))</f>
        <v>5.3749383022205039</v>
      </c>
      <c r="AZ358" s="124" cm="1">
        <f t="array" ref="AZ358">AZ$365*(SUM(AV342:AZ342/SUM(AV$349:AZ$349)))</f>
        <v>5.3749680743782733</v>
      </c>
      <c r="BA358" s="124" cm="1">
        <f t="array" ref="BA358">BA$365*(SUM(AW342:BA342/SUM(AW$349:BA$349)))</f>
        <v>5.3749562754438633</v>
      </c>
      <c r="BB358" s="124" cm="1">
        <f t="array" ref="BB358">BB$365*(SUM(AX342:BB342/SUM(AX$349:BB$349)))</f>
        <v>5.3749513890944849</v>
      </c>
      <c r="BC358" s="124" cm="1">
        <f t="array" ref="BC358">BC$365*(SUM(AY342:BC342/SUM(AY$349:BC$349)))</f>
        <v>5.374955738176995</v>
      </c>
      <c r="BD358" s="124" cm="1">
        <f t="array" ref="BD358">BD$365*(SUM(AZ342:BD342/SUM(AZ$349:BD$349)))</f>
        <v>5.373081723668367</v>
      </c>
      <c r="BE358" s="124" cm="1">
        <f t="array" ref="BE358">BE$365*(SUM(BA342:BE342/SUM(BA$349:BE$349)))</f>
        <v>5.373081592588794</v>
      </c>
      <c r="BF358" s="124" cm="1">
        <f t="array" ref="BF358">BF$365*(SUM(BB342:BF342/SUM(BB$349:BF$349)))</f>
        <v>5.3730825784637988</v>
      </c>
      <c r="BG358" s="124" cm="1">
        <f t="array" ref="BG358">BG$365*(SUM(BC342:BG342/SUM(BC$349:BG$349)))</f>
        <v>5.3730819507507812</v>
      </c>
      <c r="BH358" s="128">
        <f t="shared" si="257"/>
        <v>5.3730819507507812</v>
      </c>
    </row>
    <row r="359" spans="1:60">
      <c r="A359" s="112" t="s">
        <v>108</v>
      </c>
      <c r="AG359" s="124"/>
      <c r="AH359" s="124" cm="1">
        <f t="array" ref="AH359">AH$365*(SUM(AD343:AH343/SUM(AD$349:AH$349)))</f>
        <v>2.126646253833183</v>
      </c>
      <c r="AI359" s="124" cm="1">
        <f t="array" ref="AI359">AI$365*(SUM(AE343:AI343/SUM(AE$349:AI$349)))</f>
        <v>2.141677520497014</v>
      </c>
      <c r="AJ359" s="124" cm="1">
        <f t="array" ref="AJ359">AJ$365*(SUM(AF343:AJ343/SUM(AF$349:AJ$349)))</f>
        <v>2.8389644588978449</v>
      </c>
      <c r="AK359" s="124" cm="1">
        <f t="array" ref="AK359">AK$365*(SUM(AG343:AK343/SUM(AG$349:AK$349)))</f>
        <v>4.4372806700524015</v>
      </c>
      <c r="AL359" s="124" cm="1">
        <f t="array" ref="AL359">AL$365*(SUM(AH343:AL343/SUM(AH$349:AL$349)))</f>
        <v>4.3612431887119918</v>
      </c>
      <c r="AM359" s="124" cm="1">
        <f t="array" ref="AM359">AM$365*(SUM(AI343:AM343/SUM(AI$349:AM$349)))</f>
        <v>4.97995017961627</v>
      </c>
      <c r="AN359" s="124" cm="1">
        <f t="array" ref="AN359">AN$365*(SUM(AJ343:AN343/SUM(AJ$349:AN$349)))</f>
        <v>5.4142086757910395</v>
      </c>
      <c r="AO359" s="124" cm="1">
        <f t="array" ref="AO359">AO$365*(SUM(AK343:AO343/SUM(AK$349:AO$349)))</f>
        <v>5.8899129659349221</v>
      </c>
      <c r="AP359" s="124" cm="1">
        <f t="array" ref="AP359">AP$365*(SUM(AL343:AP343/SUM(AL$349:AP$349)))</f>
        <v>6.3757864034704177</v>
      </c>
      <c r="AQ359" s="124" cm="1">
        <f t="array" ref="AQ359">AQ$365*(SUM(AM343:AQ343/SUM(AM$349:AQ$349)))</f>
        <v>6.3536812276940973</v>
      </c>
      <c r="AR359" s="124" cm="1">
        <f t="array" ref="AR359">AR$365*(SUM(AN343:AR343/SUM(AN$349:AR$349)))</f>
        <v>6.353355591368067</v>
      </c>
      <c r="AS359" s="124" cm="1">
        <f t="array" ref="AS359">AS$365*(SUM(AO343:AS343/SUM(AO$349:AS$349)))</f>
        <v>6.3402441038944923</v>
      </c>
      <c r="AT359" s="124" cm="1">
        <f t="array" ref="AT359">AT$365*(SUM(AP343:AT343/SUM(AP$349:AT$349)))</f>
        <v>6.3308400881561493</v>
      </c>
      <c r="AU359" s="124" cm="1">
        <f t="array" ref="AU359">AU$365*(SUM(AQ343:AU343/SUM(AQ$349:AU$349)))</f>
        <v>6.3221753317931508</v>
      </c>
      <c r="AV359" s="124" cm="1">
        <f t="array" ref="AV359">AV$365*(SUM(AR343:AV343/SUM(AR$349:AV$349)))</f>
        <v>6.312180081983108</v>
      </c>
      <c r="AW359" s="124" cm="1">
        <f t="array" ref="AW359">AW$365*(SUM(AS343:AW343/SUM(AS$349:AW$349)))</f>
        <v>6.3076855056532022</v>
      </c>
      <c r="AX359" s="124" cm="1">
        <f t="array" ref="AX359">AX$365*(SUM(AT343:AX343/SUM(AT$349:AX$349)))</f>
        <v>6.3077953984664017</v>
      </c>
      <c r="AY359" s="124" cm="1">
        <f t="array" ref="AY359">AY$365*(SUM(AU343:AY343/SUM(AU$349:AY$349)))</f>
        <v>6.3098730163956587</v>
      </c>
      <c r="AZ359" s="124" cm="1">
        <f t="array" ref="AZ359">AZ$365*(SUM(AV343:AZ343/SUM(AV$349:AZ$349)))</f>
        <v>6.3099186319489107</v>
      </c>
      <c r="BA359" s="124" cm="1">
        <f t="array" ref="BA359">BA$365*(SUM(AW343:BA343/SUM(AW$349:BA$349)))</f>
        <v>6.3099273669000855</v>
      </c>
      <c r="BB359" s="124" cm="1">
        <f t="array" ref="BB359">BB$365*(SUM(AX343:BB343/SUM(AX$349:BB$349)))</f>
        <v>6.3099030350019776</v>
      </c>
      <c r="BC359" s="124" cm="1">
        <f t="array" ref="BC359">BC$365*(SUM(AY343:BC343/SUM(AY$349:BC$349)))</f>
        <v>6.3099130109057642</v>
      </c>
      <c r="BD359" s="124" cm="1">
        <f t="array" ref="BD359">BD$365*(SUM(AZ343:BD343/SUM(AZ$349:BD$349)))</f>
        <v>6.3077159751024574</v>
      </c>
      <c r="BE359" s="124" cm="1">
        <f t="array" ref="BE359">BE$365*(SUM(BA343:BE343/SUM(BA$349:BE$349)))</f>
        <v>6.3077122225205393</v>
      </c>
      <c r="BF359" s="124" cm="1">
        <f t="array" ref="BF359">BF$365*(SUM(BB343:BF343/SUM(BB$349:BF$349)))</f>
        <v>6.3077147930685689</v>
      </c>
      <c r="BG359" s="124" cm="1">
        <f t="array" ref="BG359">BG$365*(SUM(BC343:BG343/SUM(BC$349:BG$349)))</f>
        <v>6.3077144954375086</v>
      </c>
      <c r="BH359" s="128">
        <f t="shared" si="257"/>
        <v>6.3077144954375086</v>
      </c>
    </row>
    <row r="360" spans="1:60">
      <c r="A360" s="112" t="s">
        <v>109</v>
      </c>
      <c r="AG360" s="124"/>
      <c r="AH360" s="124" cm="1">
        <f t="array" ref="AH360">AH$365*(SUM(AD344:AH344/SUM(AD$349:AH$349)))</f>
        <v>4.8731416219811852</v>
      </c>
      <c r="AI360" s="124" cm="1">
        <f t="array" ref="AI360">AI$365*(SUM(AE344:AI344/SUM(AE$349:AI$349)))</f>
        <v>4.4436304541896128</v>
      </c>
      <c r="AJ360" s="124" cm="1">
        <f t="array" ref="AJ360">AJ$365*(SUM(AF344:AJ344/SUM(AF$349:AJ$349)))</f>
        <v>5.8097584995123261</v>
      </c>
      <c r="AK360" s="124" cm="1">
        <f t="array" ref="AK360">AK$365*(SUM(AG344:AK344/SUM(AG$349:AK$349)))</f>
        <v>8.9111228111258196</v>
      </c>
      <c r="AL360" s="124" cm="1">
        <f t="array" ref="AL360">AL$365*(SUM(AH344:AL344/SUM(AH$349:AL$349)))</f>
        <v>8.7028757424518552</v>
      </c>
      <c r="AM360" s="124" cm="1">
        <f t="array" ref="AM360">AM$365*(SUM(AI344:AM344/SUM(AI$349:AM$349)))</f>
        <v>9.7504606947952048</v>
      </c>
      <c r="AN360" s="124" cm="1">
        <f t="array" ref="AN360">AN$365*(SUM(AJ344:AN344/SUM(AJ$349:AN$349)))</f>
        <v>10.606382791803155</v>
      </c>
      <c r="AO360" s="124" cm="1">
        <f t="array" ref="AO360">AO$365*(SUM(AK344:AO344/SUM(AK$349:AO$349)))</f>
        <v>11.48079628784706</v>
      </c>
      <c r="AP360" s="124" cm="1">
        <f t="array" ref="AP360">AP$365*(SUM(AL344:AP344/SUM(AL$349:AP$349)))</f>
        <v>12.465525356930982</v>
      </c>
      <c r="AQ360" s="124" cm="1">
        <f t="array" ref="AQ360">AQ$365*(SUM(AM344:AQ344/SUM(AM$349:AQ$349)))</f>
        <v>12.417808629840065</v>
      </c>
      <c r="AR360" s="124" cm="1">
        <f t="array" ref="AR360">AR$365*(SUM(AN344:AR344/SUM(AN$349:AR$349)))</f>
        <v>12.407782430777818</v>
      </c>
      <c r="AS360" s="124" cm="1">
        <f t="array" ref="AS360">AS$365*(SUM(AO344:AS344/SUM(AO$349:AS$349)))</f>
        <v>12.389852224717368</v>
      </c>
      <c r="AT360" s="124" cm="1">
        <f t="array" ref="AT360">AT$365*(SUM(AP344:AT344/SUM(AP$349:AT$349)))</f>
        <v>12.369476893139366</v>
      </c>
      <c r="AU360" s="124" cm="1">
        <f t="array" ref="AU360">AU$365*(SUM(AQ344:AU344/SUM(AQ$349:AU$349)))</f>
        <v>12.351324135158848</v>
      </c>
      <c r="AV360" s="124" cm="1">
        <f t="array" ref="AV360">AV$365*(SUM(AR344:AV344/SUM(AR$349:AV$349)))</f>
        <v>12.333277666859118</v>
      </c>
      <c r="AW360" s="124" cm="1">
        <f t="array" ref="AW360">AW$365*(SUM(AS344:AW344/SUM(AS$349:AW$349)))</f>
        <v>12.323916710667092</v>
      </c>
      <c r="AX360" s="124" cm="1">
        <f t="array" ref="AX360">AX$365*(SUM(AT344:AX344/SUM(AT$349:AX$349)))</f>
        <v>12.32402397417547</v>
      </c>
      <c r="AY360" s="124" cm="1">
        <f t="array" ref="AY360">AY$365*(SUM(AU344:AY344/SUM(AU$349:AY$349)))</f>
        <v>12.328347805294445</v>
      </c>
      <c r="AZ360" s="124" cm="1">
        <f t="array" ref="AZ360">AZ$365*(SUM(AV344:AZ344/SUM(AV$349:AZ$349)))</f>
        <v>12.328296365500051</v>
      </c>
      <c r="BA360" s="124" cm="1">
        <f t="array" ref="BA360">BA$365*(SUM(AW344:BA344/SUM(AW$349:BA$349)))</f>
        <v>12.328318992354241</v>
      </c>
      <c r="BB360" s="124" cm="1">
        <f t="array" ref="BB360">BB$365*(SUM(AX344:BB344/SUM(AX$349:BB$349)))</f>
        <v>12.32831453195193</v>
      </c>
      <c r="BC360" s="124" cm="1">
        <f t="array" ref="BC360">BC$365*(SUM(AY344:BC344/SUM(AY$349:BC$349)))</f>
        <v>12.328303474421142</v>
      </c>
      <c r="BD360" s="124" cm="1">
        <f t="array" ref="BD360">BD$365*(SUM(AZ344:BD344/SUM(AZ$349:BD$349)))</f>
        <v>12.32401693442629</v>
      </c>
      <c r="BE360" s="124" cm="1">
        <f t="array" ref="BE360">BE$365*(SUM(BA344:BE344/SUM(BA$349:BE$349)))</f>
        <v>12.324015795834521</v>
      </c>
      <c r="BF360" s="124" cm="1">
        <f t="array" ref="BF360">BF$365*(SUM(BB344:BF344/SUM(BB$349:BF$349)))</f>
        <v>12.32401468037925</v>
      </c>
      <c r="BG360" s="124" cm="1">
        <f t="array" ref="BG360">BG$365*(SUM(BC344:BG344/SUM(BC$349:BG$349)))</f>
        <v>12.324015873670698</v>
      </c>
      <c r="BH360" s="128">
        <f t="shared" si="257"/>
        <v>12.324015873670698</v>
      </c>
    </row>
    <row r="361" spans="1:60">
      <c r="A361" s="112" t="s">
        <v>110</v>
      </c>
      <c r="AG361" s="124"/>
      <c r="AH361" s="124" cm="1">
        <f t="array" ref="AH361">AH$365*(SUM(AD345:AH345/SUM(AD$349:AH$349)))</f>
        <v>4.1710087363379156</v>
      </c>
      <c r="AI361" s="124" cm="1">
        <f t="array" ref="AI361">AI$365*(SUM(AE345:AI345/SUM(AE$349:AI$349)))</f>
        <v>3.925889362101822</v>
      </c>
      <c r="AJ361" s="124" cm="1">
        <f t="array" ref="AJ361">AJ$365*(SUM(AF345:AJ345/SUM(AF$349:AJ$349)))</f>
        <v>5.100193437533318</v>
      </c>
      <c r="AK361" s="124" cm="1">
        <f t="array" ref="AK361">AK$365*(SUM(AG345:AK345/SUM(AG$349:AK$349)))</f>
        <v>7.7849188043038708</v>
      </c>
      <c r="AL361" s="124" cm="1">
        <f t="array" ref="AL361">AL$365*(SUM(AH345:AL345/SUM(AH$349:AL$349)))</f>
        <v>7.5859680988218523</v>
      </c>
      <c r="AM361" s="124" cm="1">
        <f t="array" ref="AM361">AM$365*(SUM(AI345:AM345/SUM(AI$349:AM$349)))</f>
        <v>8.5062021134733676</v>
      </c>
      <c r="AN361" s="124" cm="1">
        <f t="array" ref="AN361">AN$365*(SUM(AJ345:AN345/SUM(AJ$349:AN$349)))</f>
        <v>9.1865406685137803</v>
      </c>
      <c r="AO361" s="124" cm="1">
        <f t="array" ref="AO361">AO$365*(SUM(AK345:AO345/SUM(AK$349:AO$349)))</f>
        <v>9.9342141224121985</v>
      </c>
      <c r="AP361" s="124" cm="1">
        <f t="array" ref="AP361">AP$365*(SUM(AL345:AP345/SUM(AL$349:AP$349)))</f>
        <v>10.791253030411447</v>
      </c>
      <c r="AQ361" s="124" cm="1">
        <f t="array" ref="AQ361">AQ$365*(SUM(AM345:AQ345/SUM(AM$349:AQ$349)))</f>
        <v>10.750116141662051</v>
      </c>
      <c r="AR361" s="124" cm="1">
        <f t="array" ref="AR361">AR$365*(SUM(AN345:AR345/SUM(AN$349:AR$349)))</f>
        <v>10.739698525754767</v>
      </c>
      <c r="AS361" s="124" cm="1">
        <f t="array" ref="AS361">AS$365*(SUM(AO345:AS345/SUM(AO$349:AS$349)))</f>
        <v>10.725271253558077</v>
      </c>
      <c r="AT361" s="124" cm="1">
        <f t="array" ref="AT361">AT$365*(SUM(AP345:AT345/SUM(AP$349:AT$349)))</f>
        <v>10.707481832166973</v>
      </c>
      <c r="AU361" s="124" cm="1">
        <f t="array" ref="AU361">AU$365*(SUM(AQ345:AU345/SUM(AQ$349:AU$349)))</f>
        <v>10.691505797111951</v>
      </c>
      <c r="AV361" s="124" cm="1">
        <f t="array" ref="AV361">AV$365*(SUM(AR345:AV345/SUM(AR$349:AV$349)))</f>
        <v>10.676109697059214</v>
      </c>
      <c r="AW361" s="124" cm="1">
        <f t="array" ref="AW361">AW$365*(SUM(AS345:AW345/SUM(AS$349:AW$349)))</f>
        <v>10.667943889688422</v>
      </c>
      <c r="AX361" s="124" cm="1">
        <f t="array" ref="AX361">AX$365*(SUM(AT345:AX345/SUM(AT$349:AX$349)))</f>
        <v>10.668003453379656</v>
      </c>
      <c r="AY361" s="124" cm="1">
        <f t="array" ref="AY361">AY$365*(SUM(AU345:AY345/SUM(AU$349:AY$349)))</f>
        <v>10.671789351148993</v>
      </c>
      <c r="AZ361" s="124" cm="1">
        <f t="array" ref="AZ361">AZ$365*(SUM(AV345:AZ345/SUM(AV$349:AZ$349)))</f>
        <v>10.671727207997092</v>
      </c>
      <c r="BA361" s="124" cm="1">
        <f t="array" ref="BA361">BA$365*(SUM(AW345:BA345/SUM(AW$349:BA$349)))</f>
        <v>10.671744192739515</v>
      </c>
      <c r="BB361" s="124" cm="1">
        <f t="array" ref="BB361">BB$365*(SUM(AX345:BB345/SUM(AX$349:BB$349)))</f>
        <v>10.671747927740672</v>
      </c>
      <c r="BC361" s="124" cm="1">
        <f t="array" ref="BC361">BC$365*(SUM(AY345:BC345/SUM(AY$349:BC$349)))</f>
        <v>10.671734161747288</v>
      </c>
      <c r="BD361" s="124" cm="1">
        <f t="array" ref="BD361">BD$365*(SUM(AZ345:BD345/SUM(AZ$349:BD$349)))</f>
        <v>10.668023875098509</v>
      </c>
      <c r="BE361" s="124" cm="1">
        <f t="array" ref="BE361">BE$365*(SUM(BA345:BE345/SUM(BA$349:BE$349)))</f>
        <v>10.668024114193781</v>
      </c>
      <c r="BF361" s="124" cm="1">
        <f t="array" ref="BF361">BF$365*(SUM(BB345:BF345/SUM(BB$349:BF$349)))</f>
        <v>10.6680222435979</v>
      </c>
      <c r="BG361" s="124" cm="1">
        <f t="array" ref="BG361">BG$365*(SUM(BC345:BG345/SUM(BC$349:BG$349)))</f>
        <v>10.668023416682612</v>
      </c>
      <c r="BH361" s="128">
        <f t="shared" si="257"/>
        <v>10.668023416682612</v>
      </c>
    </row>
    <row r="362" spans="1:60">
      <c r="A362" s="112" t="s">
        <v>111</v>
      </c>
      <c r="AG362" s="124"/>
      <c r="AH362" s="124" cm="1">
        <f t="array" ref="AH362">AH$365*(SUM(AD346:AH346/SUM(AD$349:AH$349)))</f>
        <v>4.5496534610283925</v>
      </c>
      <c r="AI362" s="124" cm="1">
        <f t="array" ref="AI362">AI$365*(SUM(AE346:AI346/SUM(AE$349:AI$349)))</f>
        <v>4.4275844093573919</v>
      </c>
      <c r="AJ362" s="124" cm="1">
        <f t="array" ref="AJ362">AJ$365*(SUM(AF346:AJ346/SUM(AF$349:AJ$349)))</f>
        <v>5.6394813299602058</v>
      </c>
      <c r="AK362" s="124" cm="1">
        <f t="array" ref="AK362">AK$365*(SUM(AG346:AK346/SUM(AG$349:AK$349)))</f>
        <v>8.5461772024098455</v>
      </c>
      <c r="AL362" s="124" cm="1">
        <f t="array" ref="AL362">AL$365*(SUM(AH346:AL346/SUM(AH$349:AL$349)))</f>
        <v>8.2884227784916931</v>
      </c>
      <c r="AM362" s="124" cm="1">
        <f t="array" ref="AM362">AM$365*(SUM(AI346:AM346/SUM(AI$349:AM$349)))</f>
        <v>9.2660617640701624</v>
      </c>
      <c r="AN362" s="124" cm="1">
        <f t="array" ref="AN362">AN$365*(SUM(AJ346:AN346/SUM(AJ$349:AN$349)))</f>
        <v>9.8909990260037137</v>
      </c>
      <c r="AO362" s="124" cm="1">
        <f t="array" ref="AO362">AO$365*(SUM(AK346:AO346/SUM(AK$349:AO$349)))</f>
        <v>10.698843945717464</v>
      </c>
      <c r="AP362" s="124" cm="1">
        <f t="array" ref="AP362">AP$365*(SUM(AL346:AP346/SUM(AL$349:AP$349)))</f>
        <v>11.617751192622697</v>
      </c>
      <c r="AQ362" s="124" cm="1">
        <f t="array" ref="AQ362">AQ$365*(SUM(AM346:AQ346/SUM(AM$349:AQ$349)))</f>
        <v>11.575154431024444</v>
      </c>
      <c r="AR362" s="124" cm="1">
        <f t="array" ref="AR362">AR$365*(SUM(AN346:AR346/SUM(AN$349:AR$349)))</f>
        <v>11.564161526421014</v>
      </c>
      <c r="AS362" s="124" cm="1">
        <f t="array" ref="AS362">AS$365*(SUM(AO346:AS346/SUM(AO$349:AS$349)))</f>
        <v>11.547923382475037</v>
      </c>
      <c r="AT362" s="124" cm="1">
        <f t="array" ref="AT362">AT$365*(SUM(AP346:AT346/SUM(AP$349:AT$349)))</f>
        <v>11.529161924984605</v>
      </c>
      <c r="AU362" s="124" cm="1">
        <f t="array" ref="AU362">AU$365*(SUM(AQ346:AU346/SUM(AQ$349:AU$349)))</f>
        <v>11.511932507429327</v>
      </c>
      <c r="AV362" s="124" cm="1">
        <f t="array" ref="AV362">AV$365*(SUM(AR346:AV346/SUM(AR$349:AV$349)))</f>
        <v>11.495242309415806</v>
      </c>
      <c r="AW362" s="124" cm="1">
        <f t="array" ref="AW362">AW$365*(SUM(AS346:AW346/SUM(AS$349:AW$349)))</f>
        <v>11.48653414943495</v>
      </c>
      <c r="AX362" s="124" cm="1">
        <f t="array" ref="AX362">AX$365*(SUM(AT346:AX346/SUM(AT$349:AX$349)))</f>
        <v>11.486579708748069</v>
      </c>
      <c r="AY362" s="124" cm="1">
        <f t="array" ref="AY362">AY$365*(SUM(AU346:AY346/SUM(AU$349:AY$349)))</f>
        <v>11.49064043839191</v>
      </c>
      <c r="AZ362" s="124" cm="1">
        <f t="array" ref="AZ362">AZ$365*(SUM(AV346:AZ346/SUM(AV$349:AZ$349)))</f>
        <v>11.490590158019961</v>
      </c>
      <c r="BA362" s="124" cm="1">
        <f t="array" ref="BA362">BA$365*(SUM(AW346:BA346/SUM(AW$349:BA$349)))</f>
        <v>11.490602581539129</v>
      </c>
      <c r="BB362" s="124" cm="1">
        <f t="array" ref="BB362">BB$365*(SUM(AX346:BB346/SUM(AX$349:BB$349)))</f>
        <v>11.490604974525484</v>
      </c>
      <c r="BC362" s="124" cm="1">
        <f t="array" ref="BC362">BC$365*(SUM(AY346:BC346/SUM(AY$349:BC$349)))</f>
        <v>11.490593189030992</v>
      </c>
      <c r="BD362" s="124" cm="1">
        <f t="array" ref="BD362">BD$365*(SUM(AZ346:BD346/SUM(AZ$349:BD$349)))</f>
        <v>11.486596720309752</v>
      </c>
      <c r="BE362" s="124" cm="1">
        <f t="array" ref="BE362">BE$365*(SUM(BA346:BE346/SUM(BA$349:BE$349)))</f>
        <v>11.486596953016832</v>
      </c>
      <c r="BF362" s="124" cm="1">
        <f t="array" ref="BF362">BF$365*(SUM(BB346:BF346/SUM(BB$349:BF$349)))</f>
        <v>11.486595450681648</v>
      </c>
      <c r="BG362" s="124" cm="1">
        <f t="array" ref="BG362">BG$365*(SUM(BC346:BG346/SUM(BC$349:BG$349)))</f>
        <v>11.486596373913272</v>
      </c>
      <c r="BH362" s="128">
        <f t="shared" si="257"/>
        <v>11.486596373913272</v>
      </c>
    </row>
    <row r="363" spans="1:60">
      <c r="A363" s="112" t="s">
        <v>112</v>
      </c>
      <c r="AG363" s="124"/>
      <c r="AH363" s="124" cm="1">
        <f t="array" ref="AH363">AH$365*(SUM(AD347:AH347/SUM(AD$349:AH$349)))</f>
        <v>5.6559209621137727</v>
      </c>
      <c r="AI363" s="124" cm="1">
        <f t="array" ref="AI363">AI$365*(SUM(AE347:AI347/SUM(AE$349:AI$349)))</f>
        <v>5.6779375327127672</v>
      </c>
      <c r="AJ363" s="124" cm="1">
        <f t="array" ref="AJ363">AJ$365*(SUM(AF347:AJ347/SUM(AF$349:AJ$349)))</f>
        <v>7.1348416831709596</v>
      </c>
      <c r="AK363" s="124" cm="1">
        <f t="array" ref="AK363">AK$365*(SUM(AG347:AK347/SUM(AG$349:AK$349)))</f>
        <v>10.769238536443888</v>
      </c>
      <c r="AL363" s="124" cm="1">
        <f t="array" ref="AL363">AL$365*(SUM(AH347:AL347/SUM(AH$349:AL$349)))</f>
        <v>10.42262252158314</v>
      </c>
      <c r="AM363" s="124" cm="1">
        <f t="array" ref="AM363">AM$365*(SUM(AI347:AM347/SUM(AI$349:AM$349)))</f>
        <v>11.643957757001957</v>
      </c>
      <c r="AN363" s="124" cm="1">
        <f t="array" ref="AN363">AN$365*(SUM(AJ347:AN347/SUM(AJ$349:AN$349)))</f>
        <v>12.324087279103745</v>
      </c>
      <c r="AO363" s="124" cm="1">
        <f t="array" ref="AO363">AO$365*(SUM(AK347:AO347/SUM(AK$349:AO$349)))</f>
        <v>13.345622807258572</v>
      </c>
      <c r="AP363" s="124" cm="1">
        <f t="array" ref="AP363">AP$365*(SUM(AL347:AP347/SUM(AL$349:AP$349)))</f>
        <v>14.489554248094503</v>
      </c>
      <c r="AQ363" s="124" cm="1">
        <f t="array" ref="AQ363">AQ$365*(SUM(AM347:AQ347/SUM(AM$349:AQ$349)))</f>
        <v>14.432624254271079</v>
      </c>
      <c r="AR363" s="124" cm="1">
        <f t="array" ref="AR363">AR$365*(SUM(AN347:AR347/SUM(AN$349:AR$349)))</f>
        <v>14.422184111880386</v>
      </c>
      <c r="AS363" s="124" cm="1">
        <f t="array" ref="AS363">AS$365*(SUM(AO347:AS347/SUM(AO$349:AS$349)))</f>
        <v>14.401022574734039</v>
      </c>
      <c r="AT363" s="124" cm="1">
        <f t="array" ref="AT363">AT$365*(SUM(AP347:AT347/SUM(AP$349:AT$349)))</f>
        <v>14.377152481360827</v>
      </c>
      <c r="AU363" s="124" cm="1">
        <f t="array" ref="AU363">AU$365*(SUM(AQ347:AU347/SUM(AQ$349:AU$349)))</f>
        <v>14.356284575807223</v>
      </c>
      <c r="AV363" s="124" cm="1">
        <f t="array" ref="AV363">AV$365*(SUM(AR347:AV347/SUM(AR$349:AV$349)))</f>
        <v>14.335217209292344</v>
      </c>
      <c r="AW363" s="124" cm="1">
        <f t="array" ref="AW363">AW$365*(SUM(AS347:AW347/SUM(AS$349:AW$349)))</f>
        <v>14.324320687841613</v>
      </c>
      <c r="AX363" s="124" cm="1">
        <f t="array" ref="AX363">AX$365*(SUM(AT347:AX347/SUM(AT$349:AX$349)))</f>
        <v>14.324486566527346</v>
      </c>
      <c r="AY363" s="124" cm="1">
        <f t="array" ref="AY363">AY$365*(SUM(AU347:AY347/SUM(AU$349:AY$349)))</f>
        <v>14.329490137943557</v>
      </c>
      <c r="AZ363" s="124" cm="1">
        <f t="array" ref="AZ363">AZ$365*(SUM(AV347:AZ347/SUM(AV$349:AZ$349)))</f>
        <v>14.329431355957714</v>
      </c>
      <c r="BA363" s="124" cm="1">
        <f t="array" ref="BA363">BA$365*(SUM(AW347:BA347/SUM(AW$349:BA$349)))</f>
        <v>14.329464344426738</v>
      </c>
      <c r="BB363" s="124" cm="1">
        <f t="array" ref="BB363">BB$365*(SUM(AX347:BB347/SUM(AX$349:BB$349)))</f>
        <v>14.329454368842882</v>
      </c>
      <c r="BC363" s="124" cm="1">
        <f t="array" ref="BC363">BC$365*(SUM(AY347:BC347/SUM(AY$349:BC$349)))</f>
        <v>14.32944248191172</v>
      </c>
      <c r="BD363" s="124" cm="1">
        <f t="array" ref="BD363">BD$365*(SUM(AZ347:BD347/SUM(AZ$349:BD$349)))</f>
        <v>14.32446110323083</v>
      </c>
      <c r="BE363" s="124" cm="1">
        <f t="array" ref="BE363">BE$365*(SUM(BA347:BE347/SUM(BA$349:BE$349)))</f>
        <v>14.324458820415382</v>
      </c>
      <c r="BF363" s="124" cm="1">
        <f t="array" ref="BF363">BF$365*(SUM(BB347:BF347/SUM(BB$349:BF$349)))</f>
        <v>14.324457844989251</v>
      </c>
      <c r="BG363" s="124" cm="1">
        <f t="array" ref="BG363">BG$365*(SUM(BC347:BG347/SUM(BC$349:BG$349)))</f>
        <v>14.32445938709782</v>
      </c>
      <c r="BH363" s="128">
        <f t="shared" si="257"/>
        <v>14.32445938709782</v>
      </c>
    </row>
    <row r="364" spans="1:60">
      <c r="A364" s="112" t="s">
        <v>113</v>
      </c>
      <c r="AG364" s="124"/>
      <c r="AH364" s="124" cm="1">
        <f t="array" ref="AH364">AH$365*(SUM(AD348:AH348/SUM(AD$349:AH$349)))</f>
        <v>4.9790231155846962</v>
      </c>
      <c r="AI364" s="124" cm="1">
        <f t="array" ref="AI364">AI$365*(SUM(AE348:AI348/SUM(AE$349:AI$349)))</f>
        <v>4.9611169837866234</v>
      </c>
      <c r="AJ364" s="124" cm="1">
        <f t="array" ref="AJ364">AJ$365*(SUM(AF348:AJ348/SUM(AF$349:AJ$349)))</f>
        <v>6.2702898942820351</v>
      </c>
      <c r="AK364" s="124" cm="1">
        <f t="array" ref="AK364">AK$365*(SUM(AG348:AK348/SUM(AG$349:AK$349)))</f>
        <v>9.4644735742468384</v>
      </c>
      <c r="AL364" s="124" cm="1">
        <f t="array" ref="AL364">AL$365*(SUM(AH348:AL348/SUM(AH$349:AL$349)))</f>
        <v>9.1591308202527486</v>
      </c>
      <c r="AM364" s="124" cm="1">
        <f t="array" ref="AM364">AM$365*(SUM(AI348:AM348/SUM(AI$349:AM$349)))</f>
        <v>10.23642806856434</v>
      </c>
      <c r="AN364" s="124" cm="1">
        <f t="array" ref="AN364">AN$365*(SUM(AJ348:AN348/SUM(AJ$349:AN$349)))</f>
        <v>10.856171208738209</v>
      </c>
      <c r="AO364" s="124" cm="1">
        <f t="array" ref="AO364">AO$365*(SUM(AK348:AO348/SUM(AK$349:AO$349)))</f>
        <v>11.739088955201623</v>
      </c>
      <c r="AP364" s="124" cm="1">
        <f t="array" ref="AP364">AP$365*(SUM(AL348:AP348/SUM(AL$349:AP$349)))</f>
        <v>12.748984853236427</v>
      </c>
      <c r="AQ364" s="124" cm="1">
        <f t="array" ref="AQ364">AQ$365*(SUM(AM348:AQ348/SUM(AM$349:AQ$349)))</f>
        <v>12.702493061392975</v>
      </c>
      <c r="AR364" s="124" cm="1">
        <f t="array" ref="AR364">AR$365*(SUM(AN348:AR348/SUM(AN$349:AR$349)))</f>
        <v>12.689724542547154</v>
      </c>
      <c r="AS364" s="124" cm="1">
        <f t="array" ref="AS364">AS$365*(SUM(AO348:AS348/SUM(AO$349:AS$349)))</f>
        <v>12.672288894059992</v>
      </c>
      <c r="AT364" s="124" cm="1">
        <f t="array" ref="AT364">AT$365*(SUM(AP348:AT348/SUM(AP$349:AT$349)))</f>
        <v>12.65167917316044</v>
      </c>
      <c r="AU364" s="124" cm="1">
        <f t="array" ref="AU364">AU$365*(SUM(AQ348:AU348/SUM(AQ$349:AU$349)))</f>
        <v>12.632659266354501</v>
      </c>
      <c r="AV364" s="124" cm="1">
        <f t="array" ref="AV364">AV$365*(SUM(AR348:AV348/SUM(AR$349:AV$349)))</f>
        <v>12.614426635336585</v>
      </c>
      <c r="AW364" s="124" cm="1">
        <f t="array" ref="AW364">AW$365*(SUM(AS348:AW348/SUM(AS$349:AW$349)))</f>
        <v>12.604853376751889</v>
      </c>
      <c r="AX364" s="124" cm="1">
        <f t="array" ref="AX364">AX$365*(SUM(AT348:AX348/SUM(AT$349:AX$349)))</f>
        <v>12.604887419769037</v>
      </c>
      <c r="AY364" s="124" cm="1">
        <f t="array" ref="AY364">AY$365*(SUM(AU348:AY348/SUM(AU$349:AY$349)))</f>
        <v>12.609359885078719</v>
      </c>
      <c r="AZ364" s="124" cm="1">
        <f t="array" ref="AZ364">AZ$365*(SUM(AV348:AZ348/SUM(AV$349:AZ$349)))</f>
        <v>12.609299100371345</v>
      </c>
      <c r="BA364" s="124" cm="1">
        <f t="array" ref="BA364">BA$365*(SUM(AW348:BA348/SUM(AW$349:BA$349)))</f>
        <v>12.609311014235161</v>
      </c>
      <c r="BB364" s="124" cm="1">
        <f t="array" ref="BB364">BB$365*(SUM(AX348:BB348/SUM(AX$349:BB$349)))</f>
        <v>12.609316652325917</v>
      </c>
      <c r="BC364" s="124" cm="1">
        <f t="array" ref="BC364">BC$365*(SUM(AY348:BC348/SUM(AY$349:BC$349)))</f>
        <v>12.60930228504391</v>
      </c>
      <c r="BD364" s="124" cm="1">
        <f t="array" ref="BD364">BD$365*(SUM(AZ348:BD348/SUM(AZ$349:BD$349)))</f>
        <v>12.604916677750838</v>
      </c>
      <c r="BE364" s="124" cm="1">
        <f t="array" ref="BE364">BE$365*(SUM(BA348:BE348/SUM(BA$349:BE$349)))</f>
        <v>12.604917444212928</v>
      </c>
      <c r="BF364" s="124" cm="1">
        <f t="array" ref="BF364">BF$365*(SUM(BB348:BF348/SUM(BB$349:BF$349)))</f>
        <v>12.604915470751019</v>
      </c>
      <c r="BG364" s="124" cm="1">
        <f t="array" ref="BG364">BG$365*(SUM(BC348:BG348/SUM(BC$349:BG$349)))</f>
        <v>12.604916506270522</v>
      </c>
    </row>
    <row r="365" spans="1:60" ht="12" thickBot="1">
      <c r="A365" s="112" t="s">
        <v>114</v>
      </c>
      <c r="AG365" s="124">
        <f>[5]SAF!H$6*7.6*0.95/22.04622</f>
        <v>1.9649627010888937</v>
      </c>
      <c r="AH365" s="124">
        <f>[5]SAF!I$6*7.6*0.95/22.04622</f>
        <v>27.263857477608401</v>
      </c>
      <c r="AI365" s="124">
        <f>[5]SAF!J$6*7.6*0.97/22.04622</f>
        <v>36.531931551077683</v>
      </c>
      <c r="AJ365" s="124">
        <f>[5]SAF!K$6*7.6*0.97/22.04622</f>
        <v>53.251351025255119</v>
      </c>
      <c r="AK365" s="124">
        <f>[5]SAF!L$6*7.6*0.97/22.04622</f>
        <v>86.690189973609975</v>
      </c>
      <c r="AL365" s="124">
        <f>[5]SAF!M$6*7.6*0.97/22.04622</f>
        <v>86.690189973609975</v>
      </c>
      <c r="AM365" s="124">
        <f>[5]SAF!N$6*7.6*0.97/22.04622</f>
        <v>104.24558042149627</v>
      </c>
      <c r="AN365" s="124">
        <f>[5]SAF!O$6*7.6*0.97/22.04622</f>
        <v>114.67013846364591</v>
      </c>
      <c r="AO365" s="124">
        <f>[5]SAF!P$6*7.6*0.97/22.04622</f>
        <v>125.09469650579551</v>
      </c>
      <c r="AP365" s="124">
        <f>[5]SAF!Q$6*7.6*0.97/22.04622</f>
        <v>135.51925454794517</v>
      </c>
      <c r="AQ365" s="124">
        <f>[5]SAF!R$6*7.6*0.97/22.04622</f>
        <v>135.51925454794517</v>
      </c>
      <c r="AR365" s="124">
        <f>[5]SAF!S$6*7.6*0.97/22.04622</f>
        <v>135.51925454794517</v>
      </c>
      <c r="AS365" s="124">
        <f>[5]SAF!T$6*7.6*0.97/22.04622</f>
        <v>135.51925454794517</v>
      </c>
      <c r="AT365" s="124">
        <f>[5]SAF!U$6*7.6*0.97/22.04622</f>
        <v>135.51925454794517</v>
      </c>
      <c r="AU365" s="124">
        <f>[5]SAF!V$6*7.6*0.97/22.04622</f>
        <v>135.51925454794517</v>
      </c>
      <c r="AV365" s="124">
        <f>[5]SAF!W$6*7.6*0.97/22.04622</f>
        <v>135.51925454794517</v>
      </c>
      <c r="AW365" s="124">
        <f>[5]SAF!X$6*7.6*0.97/22.04622</f>
        <v>135.51925454794517</v>
      </c>
      <c r="AX365" s="124">
        <f>[5]SAF!Y$6*7.6*0.97/22.04622</f>
        <v>135.51925454794517</v>
      </c>
      <c r="AY365" s="124">
        <f>[5]SAF!Z$6*7.6*0.97/22.04622</f>
        <v>135.51925454794517</v>
      </c>
      <c r="AZ365" s="124">
        <f>[5]SAF!AA$6*7.6*0.97/22.04622</f>
        <v>135.51925454794517</v>
      </c>
      <c r="BA365" s="124">
        <f>[5]SAF!AB$6*7.6*0.97/22.04622</f>
        <v>135.51925454794517</v>
      </c>
      <c r="BB365" s="124">
        <f>[5]SAF!AC$6*7.6*0.97/22.04622</f>
        <v>135.51925454794517</v>
      </c>
      <c r="BC365" s="124">
        <f>[5]SAF!AD$6*7.6*0.97/22.04622</f>
        <v>135.51925454794517</v>
      </c>
      <c r="BD365" s="124">
        <f>[5]SAF!AE$6*7.6*0.97/22.04622</f>
        <v>135.51925454794517</v>
      </c>
      <c r="BE365" s="124">
        <f>[5]SAF!AF$6*7.6*0.97/22.04622</f>
        <v>135.51925454794517</v>
      </c>
      <c r="BF365" s="124">
        <f>[5]SAF!AG$6*7.6*0.97/22.04622</f>
        <v>135.51925454794517</v>
      </c>
      <c r="BG365" s="124">
        <f>[5]SAF!AH$6*7.6*0.97/22.04622</f>
        <v>135.51925454794517</v>
      </c>
    </row>
    <row r="366" spans="1:60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  <c r="AB366" s="174"/>
      <c r="AC366" s="174"/>
      <c r="AD366" s="174"/>
      <c r="AE366" s="174"/>
      <c r="AF366" s="174"/>
      <c r="AG366" s="174"/>
      <c r="AH366" s="174"/>
      <c r="AI366" s="174"/>
      <c r="AJ366" s="174"/>
      <c r="AK366" s="174"/>
      <c r="AL366" s="174"/>
      <c r="AM366" s="174"/>
      <c r="AN366" s="174"/>
      <c r="AO366" s="174"/>
      <c r="AP366" s="174"/>
      <c r="AQ366" s="174"/>
      <c r="AR366" s="174"/>
      <c r="AS366" s="174"/>
      <c r="AT366" s="174"/>
      <c r="AU366" s="174"/>
      <c r="AV366" s="174"/>
      <c r="AW366" s="174"/>
      <c r="AX366" s="174"/>
      <c r="AY366" s="174"/>
      <c r="AZ366" s="174"/>
      <c r="BA366" s="174"/>
      <c r="BB366" s="174"/>
      <c r="BC366" s="174"/>
      <c r="BD366" s="174"/>
      <c r="BE366" s="174"/>
      <c r="BF366" s="174"/>
      <c r="BG366" s="174"/>
    </row>
    <row r="367" spans="1:60" ht="12" thickBot="1">
      <c r="A367" s="112" t="s">
        <v>170</v>
      </c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</row>
    <row r="368" spans="1:60" ht="12" thickBot="1">
      <c r="A368" s="168"/>
      <c r="B368" s="168" t="str">
        <f>B2</f>
        <v xml:space="preserve">93/94 </v>
      </c>
      <c r="C368" s="168" t="str">
        <f t="shared" ref="C368:BG368" si="258">C2</f>
        <v xml:space="preserve">94/95 </v>
      </c>
      <c r="D368" s="168" t="str">
        <f t="shared" si="258"/>
        <v xml:space="preserve">95/96 </v>
      </c>
      <c r="E368" s="168" t="str">
        <f t="shared" si="258"/>
        <v xml:space="preserve">96/97 </v>
      </c>
      <c r="F368" s="168" t="str">
        <f t="shared" si="258"/>
        <v xml:space="preserve">97/98 </v>
      </c>
      <c r="G368" s="168" t="str">
        <f t="shared" si="258"/>
        <v xml:space="preserve">98/99 </v>
      </c>
      <c r="H368" s="168" t="str">
        <f t="shared" si="258"/>
        <v xml:space="preserve">99/00 </v>
      </c>
      <c r="I368" s="168" t="str">
        <f t="shared" si="258"/>
        <v xml:space="preserve">00/01 </v>
      </c>
      <c r="J368" s="168" t="str">
        <f t="shared" si="258"/>
        <v xml:space="preserve">01/02 </v>
      </c>
      <c r="K368" s="168" t="str">
        <f t="shared" si="258"/>
        <v xml:space="preserve">02/03 </v>
      </c>
      <c r="L368" s="168" t="str">
        <f t="shared" si="258"/>
        <v xml:space="preserve">03/04 </v>
      </c>
      <c r="M368" s="168" t="str">
        <f t="shared" si="258"/>
        <v xml:space="preserve">04/05 </v>
      </c>
      <c r="N368" s="168" t="str">
        <f t="shared" si="258"/>
        <v xml:space="preserve">05/06 </v>
      </c>
      <c r="O368" s="168" t="str">
        <f t="shared" si="258"/>
        <v xml:space="preserve">06/07 </v>
      </c>
      <c r="P368" s="168" t="str">
        <f t="shared" si="258"/>
        <v xml:space="preserve">07/08 </v>
      </c>
      <c r="Q368" s="168" t="str">
        <f t="shared" si="258"/>
        <v xml:space="preserve">08/09 </v>
      </c>
      <c r="R368" s="168" t="str">
        <f t="shared" si="258"/>
        <v xml:space="preserve">09/10 </v>
      </c>
      <c r="S368" s="168" t="str">
        <f t="shared" si="258"/>
        <v xml:space="preserve">10/11 </v>
      </c>
      <c r="T368" s="168" t="str">
        <f t="shared" si="258"/>
        <v xml:space="preserve">11/12 </v>
      </c>
      <c r="U368" s="168" t="str">
        <f t="shared" si="258"/>
        <v xml:space="preserve">12/13 </v>
      </c>
      <c r="V368" s="168" t="str">
        <f t="shared" si="258"/>
        <v xml:space="preserve">13/14 </v>
      </c>
      <c r="W368" s="168" t="str">
        <f t="shared" si="258"/>
        <v xml:space="preserve">14/15 </v>
      </c>
      <c r="X368" s="168" t="str">
        <f t="shared" si="258"/>
        <v xml:space="preserve">15/16 </v>
      </c>
      <c r="Y368" s="168" t="str">
        <f t="shared" si="258"/>
        <v xml:space="preserve">16/17 </v>
      </c>
      <c r="Z368" s="168" t="str">
        <f t="shared" si="258"/>
        <v xml:space="preserve">17/18 </v>
      </c>
      <c r="AA368" s="168" t="str">
        <f t="shared" si="258"/>
        <v xml:space="preserve">18/19 </v>
      </c>
      <c r="AB368" s="168" t="str">
        <f t="shared" si="258"/>
        <v>19/20</v>
      </c>
      <c r="AC368" s="168" t="str">
        <f t="shared" si="258"/>
        <v>20/21</v>
      </c>
      <c r="AD368" s="168" t="str">
        <f t="shared" si="258"/>
        <v xml:space="preserve">21/22 </v>
      </c>
      <c r="AE368" s="168" t="str">
        <f t="shared" si="258"/>
        <v xml:space="preserve">22/23 </v>
      </c>
      <c r="AF368" s="168" t="str">
        <f t="shared" si="258"/>
        <v xml:space="preserve">23/24 </v>
      </c>
      <c r="AG368" s="168" t="str">
        <f t="shared" si="258"/>
        <v xml:space="preserve">24/25 </v>
      </c>
      <c r="AH368" s="168" t="str">
        <f t="shared" si="258"/>
        <v>25/26</v>
      </c>
      <c r="AI368" s="168" t="str">
        <f t="shared" si="258"/>
        <v>26/27</v>
      </c>
      <c r="AJ368" s="168" t="str">
        <f t="shared" si="258"/>
        <v>27/28</v>
      </c>
      <c r="AK368" s="168" t="str">
        <f t="shared" si="258"/>
        <v>28/29</v>
      </c>
      <c r="AL368" s="168" t="str">
        <f t="shared" si="258"/>
        <v>29/30</v>
      </c>
      <c r="AM368" s="168" t="str">
        <f t="shared" si="258"/>
        <v>30/31</v>
      </c>
      <c r="AN368" s="168" t="str">
        <f t="shared" si="258"/>
        <v>31/32</v>
      </c>
      <c r="AO368" s="168" t="str">
        <f t="shared" si="258"/>
        <v>32/33</v>
      </c>
      <c r="AP368" s="168" t="str">
        <f t="shared" si="258"/>
        <v>33/34</v>
      </c>
      <c r="AQ368" s="168" t="str">
        <f t="shared" si="258"/>
        <v>34/35</v>
      </c>
      <c r="AR368" s="168" t="str">
        <f t="shared" si="258"/>
        <v>35/36</v>
      </c>
      <c r="AS368" s="168" t="str">
        <f t="shared" si="258"/>
        <v>36/37</v>
      </c>
      <c r="AT368" s="168" t="str">
        <f t="shared" si="258"/>
        <v>37/38</v>
      </c>
      <c r="AU368" s="168" t="str">
        <f t="shared" si="258"/>
        <v>38/39</v>
      </c>
      <c r="AV368" s="168" t="str">
        <f t="shared" si="258"/>
        <v>39/40</v>
      </c>
      <c r="AW368" s="168" t="str">
        <f t="shared" si="258"/>
        <v>40/41</v>
      </c>
      <c r="AX368" s="168" t="str">
        <f t="shared" si="258"/>
        <v>41/42</v>
      </c>
      <c r="AY368" s="168" t="str">
        <f t="shared" si="258"/>
        <v>42/43</v>
      </c>
      <c r="AZ368" s="168" t="str">
        <f t="shared" si="258"/>
        <v>43/44</v>
      </c>
      <c r="BA368" s="168" t="str">
        <f t="shared" si="258"/>
        <v>44/45</v>
      </c>
      <c r="BB368" s="168" t="str">
        <f t="shared" si="258"/>
        <v>45/46</v>
      </c>
      <c r="BC368" s="168" t="str">
        <f t="shared" si="258"/>
        <v>46/47</v>
      </c>
      <c r="BD368" s="168" t="str">
        <f t="shared" si="258"/>
        <v>47/48</v>
      </c>
      <c r="BE368" s="168" t="str">
        <f t="shared" si="258"/>
        <v>48/49</v>
      </c>
      <c r="BF368" s="168" t="str">
        <f t="shared" si="258"/>
        <v>49/50</v>
      </c>
      <c r="BG368" s="168" t="str">
        <f t="shared" si="258"/>
        <v>50/51</v>
      </c>
      <c r="BH368" s="169"/>
    </row>
    <row r="369" spans="1:60">
      <c r="A369" s="112" t="s">
        <v>102</v>
      </c>
      <c r="B369" s="128">
        <f t="shared" ref="B369:BG373" si="259">B289-B305</f>
        <v>68.109076923076927</v>
      </c>
      <c r="C369" s="128">
        <f t="shared" si="259"/>
        <v>59.346998222985086</v>
      </c>
      <c r="D369" s="128">
        <f t="shared" si="259"/>
        <v>28.591846153846163</v>
      </c>
      <c r="E369" s="128">
        <f t="shared" si="259"/>
        <v>45.048461538461531</v>
      </c>
      <c r="F369" s="128">
        <f t="shared" si="259"/>
        <v>16.301846153846149</v>
      </c>
      <c r="G369" s="128">
        <f t="shared" si="259"/>
        <v>26.631615384615397</v>
      </c>
      <c r="H369" s="128">
        <f t="shared" si="259"/>
        <v>20.865999999999985</v>
      </c>
      <c r="I369" s="128">
        <f t="shared" si="259"/>
        <v>2.2888461538461655</v>
      </c>
      <c r="J369" s="128">
        <f t="shared" si="259"/>
        <v>42.834923076923104</v>
      </c>
      <c r="K369" s="128">
        <f t="shared" si="259"/>
        <v>37.616173000000003</v>
      </c>
      <c r="L369" s="128">
        <f t="shared" si="259"/>
        <v>25.861326769230772</v>
      </c>
      <c r="M369" s="128">
        <f t="shared" si="259"/>
        <v>-23.598110076923078</v>
      </c>
      <c r="N369" s="128">
        <f t="shared" si="259"/>
        <v>26.605500615384614</v>
      </c>
      <c r="O369" s="128">
        <f t="shared" si="259"/>
        <v>28.850906384615392</v>
      </c>
      <c r="P369" s="128">
        <f t="shared" si="259"/>
        <v>66.59258615384617</v>
      </c>
      <c r="Q369" s="128">
        <f t="shared" si="259"/>
        <v>6.5332366923077103</v>
      </c>
      <c r="R369" s="128">
        <f t="shared" si="259"/>
        <v>38.956346923076921</v>
      </c>
      <c r="S369" s="128">
        <f t="shared" si="259"/>
        <v>25.506077153846149</v>
      </c>
      <c r="T369" s="128">
        <f t="shared" si="259"/>
        <v>0.5501583846153153</v>
      </c>
      <c r="U369" s="128">
        <f t="shared" si="259"/>
        <v>30.906375692307698</v>
      </c>
      <c r="V369" s="128">
        <f t="shared" si="259"/>
        <v>26.901061441845485</v>
      </c>
      <c r="W369" s="128">
        <f t="shared" si="259"/>
        <v>31.191401046381724</v>
      </c>
      <c r="X369" s="128">
        <f t="shared" si="259"/>
        <v>73.843667401021946</v>
      </c>
      <c r="Y369" s="128">
        <f t="shared" si="259"/>
        <v>61.768517510346662</v>
      </c>
      <c r="Z369" s="128">
        <f t="shared" si="259"/>
        <v>57.301234559649053</v>
      </c>
      <c r="AA369" s="128">
        <f t="shared" si="259"/>
        <v>63.636553045464893</v>
      </c>
      <c r="AB369" s="128">
        <f t="shared" si="259"/>
        <v>63.89273293144651</v>
      </c>
      <c r="AC369" s="128">
        <f t="shared" si="259"/>
        <v>33.550704848892096</v>
      </c>
      <c r="AD369" s="128">
        <f t="shared" si="259"/>
        <v>66.597856869020404</v>
      </c>
      <c r="AE369" s="128">
        <f t="shared" si="259"/>
        <v>29.703695348371014</v>
      </c>
      <c r="AF369" s="128">
        <f t="shared" si="259"/>
        <v>67.887329647225926</v>
      </c>
      <c r="AG369" s="124">
        <f t="shared" si="259"/>
        <v>-65.602459363830405</v>
      </c>
      <c r="AH369" s="124">
        <f t="shared" si="259"/>
        <v>153.685802967585</v>
      </c>
      <c r="AI369" s="124">
        <f t="shared" si="259"/>
        <v>205.79711642470181</v>
      </c>
      <c r="AJ369" s="124">
        <f t="shared" si="259"/>
        <v>223.40744624158978</v>
      </c>
      <c r="AK369" s="124">
        <f t="shared" si="259"/>
        <v>206.00739666926415</v>
      </c>
      <c r="AL369" s="124">
        <f t="shared" si="259"/>
        <v>220.63501981061654</v>
      </c>
      <c r="AM369" s="124">
        <f t="shared" si="259"/>
        <v>176.52862007299098</v>
      </c>
      <c r="AN369" s="124">
        <f t="shared" si="259"/>
        <v>172.33604760981331</v>
      </c>
      <c r="AO369" s="124">
        <f t="shared" si="259"/>
        <v>171.05838072120699</v>
      </c>
      <c r="AP369" s="124">
        <f t="shared" si="259"/>
        <v>177.33337501310746</v>
      </c>
      <c r="AQ369" s="124">
        <f t="shared" si="259"/>
        <v>175.43034315034899</v>
      </c>
      <c r="AR369" s="124">
        <f t="shared" si="259"/>
        <v>185.65967299980272</v>
      </c>
      <c r="AS369" s="124">
        <f t="shared" si="259"/>
        <v>195.31235934360666</v>
      </c>
      <c r="AT369" s="124">
        <f t="shared" si="259"/>
        <v>195.88401725131763</v>
      </c>
      <c r="AU369" s="124">
        <f t="shared" si="259"/>
        <v>208.08071880987461</v>
      </c>
      <c r="AV369" s="124">
        <f t="shared" si="259"/>
        <v>218.83983785527172</v>
      </c>
      <c r="AW369" s="124">
        <f t="shared" si="259"/>
        <v>230.69633374912087</v>
      </c>
      <c r="AX369" s="124">
        <f t="shared" si="259"/>
        <v>242.55795184332754</v>
      </c>
      <c r="AY369" s="124">
        <f t="shared" si="259"/>
        <v>256.73541683512894</v>
      </c>
      <c r="AZ369" s="124">
        <f t="shared" si="259"/>
        <v>289.29634856624608</v>
      </c>
      <c r="BA369" s="124">
        <f t="shared" si="259"/>
        <v>293.14820973522205</v>
      </c>
      <c r="BB369" s="124">
        <f t="shared" si="259"/>
        <v>316.78147131448605</v>
      </c>
      <c r="BC369" s="124">
        <f t="shared" si="259"/>
        <v>318.3043834086472</v>
      </c>
      <c r="BD369" s="124">
        <f t="shared" si="259"/>
        <v>339.19383924039141</v>
      </c>
      <c r="BE369" s="124">
        <f t="shared" si="259"/>
        <v>361.55489428995435</v>
      </c>
      <c r="BF369" s="124">
        <f t="shared" si="259"/>
        <v>363.93303902612769</v>
      </c>
      <c r="BG369" s="124">
        <f t="shared" si="259"/>
        <v>387.82819555491631</v>
      </c>
      <c r="BH369" s="128">
        <f>BG369</f>
        <v>387.82819555491631</v>
      </c>
    </row>
    <row r="370" spans="1:60">
      <c r="A370" s="112" t="s">
        <v>103</v>
      </c>
      <c r="B370" s="128">
        <f t="shared" si="259"/>
        <v>71.206076923076921</v>
      </c>
      <c r="C370" s="128">
        <f t="shared" si="259"/>
        <v>85.916163296705392</v>
      </c>
      <c r="D370" s="128">
        <f t="shared" si="259"/>
        <v>40.243846153846135</v>
      </c>
      <c r="E370" s="128">
        <f t="shared" si="259"/>
        <v>66.363461538461536</v>
      </c>
      <c r="F370" s="128">
        <f t="shared" si="259"/>
        <v>64.458846153846153</v>
      </c>
      <c r="G370" s="128">
        <f t="shared" si="259"/>
        <v>48.025615384615413</v>
      </c>
      <c r="H370" s="128">
        <f t="shared" si="259"/>
        <v>35.392999999999986</v>
      </c>
      <c r="I370" s="128">
        <f t="shared" si="259"/>
        <v>34.321846153846138</v>
      </c>
      <c r="J370" s="128">
        <f t="shared" si="259"/>
        <v>36.103923076923053</v>
      </c>
      <c r="K370" s="128">
        <f t="shared" si="259"/>
        <v>50.33275500000002</v>
      </c>
      <c r="L370" s="128">
        <f t="shared" si="259"/>
        <v>44.120604769230766</v>
      </c>
      <c r="M370" s="128">
        <f t="shared" si="259"/>
        <v>40.493909923076927</v>
      </c>
      <c r="N370" s="128">
        <f t="shared" si="259"/>
        <v>29.365520615384639</v>
      </c>
      <c r="O370" s="128">
        <f t="shared" si="259"/>
        <v>40.978446384615367</v>
      </c>
      <c r="P370" s="128">
        <f t="shared" si="259"/>
        <v>38.676760153846125</v>
      </c>
      <c r="Q370" s="128">
        <f t="shared" si="259"/>
        <v>78.320702692307719</v>
      </c>
      <c r="R370" s="128">
        <f t="shared" si="259"/>
        <v>39.091079923076919</v>
      </c>
      <c r="S370" s="128">
        <f t="shared" si="259"/>
        <v>65.07032115384618</v>
      </c>
      <c r="T370" s="128">
        <f t="shared" si="259"/>
        <v>80.005484384615386</v>
      </c>
      <c r="U370" s="128">
        <f t="shared" si="259"/>
        <v>35.628749692307693</v>
      </c>
      <c r="V370" s="128">
        <f t="shared" si="259"/>
        <v>108.40091989986439</v>
      </c>
      <c r="W370" s="128">
        <f t="shared" si="259"/>
        <v>107.93459529563094</v>
      </c>
      <c r="X370" s="128">
        <f t="shared" si="259"/>
        <v>53.6193549942451</v>
      </c>
      <c r="Y370" s="128">
        <f t="shared" si="259"/>
        <v>86.909815782322767</v>
      </c>
      <c r="Z370" s="128">
        <f t="shared" si="259"/>
        <v>102.16812799334312</v>
      </c>
      <c r="AA370" s="128">
        <f t="shared" si="259"/>
        <v>16.321358792799156</v>
      </c>
      <c r="AB370" s="128">
        <f t="shared" si="259"/>
        <v>56.759975901602587</v>
      </c>
      <c r="AC370" s="128">
        <f t="shared" si="259"/>
        <v>91.693483732609735</v>
      </c>
      <c r="AD370" s="128">
        <f t="shared" si="259"/>
        <v>89.115396681499732</v>
      </c>
      <c r="AE370" s="128">
        <f t="shared" si="259"/>
        <v>119.84905397343033</v>
      </c>
      <c r="AF370" s="128">
        <f t="shared" si="259"/>
        <v>65.420305958733138</v>
      </c>
      <c r="AG370" s="124">
        <f t="shared" si="259"/>
        <v>-10.680600166303137</v>
      </c>
      <c r="AH370" s="124">
        <f t="shared" si="259"/>
        <v>98.433583497155681</v>
      </c>
      <c r="AI370" s="124">
        <f t="shared" si="259"/>
        <v>155.78050187370187</v>
      </c>
      <c r="AJ370" s="124">
        <f t="shared" si="259"/>
        <v>162.36054205802725</v>
      </c>
      <c r="AK370" s="124">
        <f t="shared" si="259"/>
        <v>156.0282821479492</v>
      </c>
      <c r="AL370" s="124">
        <f t="shared" si="259"/>
        <v>167.56025071883835</v>
      </c>
      <c r="AM370" s="124">
        <f t="shared" si="259"/>
        <v>124.57034328375357</v>
      </c>
      <c r="AN370" s="124">
        <f t="shared" si="259"/>
        <v>124.96845596808475</v>
      </c>
      <c r="AO370" s="124">
        <f t="shared" si="259"/>
        <v>116.88017525428756</v>
      </c>
      <c r="AP370" s="124">
        <f t="shared" si="259"/>
        <v>119.11563600622415</v>
      </c>
      <c r="AQ370" s="124">
        <f t="shared" si="259"/>
        <v>114.58426057654086</v>
      </c>
      <c r="AR370" s="124">
        <f t="shared" si="259"/>
        <v>122.47339384215908</v>
      </c>
      <c r="AS370" s="124">
        <f t="shared" si="259"/>
        <v>131.48292309177364</v>
      </c>
      <c r="AT370" s="124">
        <f t="shared" si="259"/>
        <v>131.62667854515152</v>
      </c>
      <c r="AU370" s="124">
        <f t="shared" si="259"/>
        <v>142.83699036656679</v>
      </c>
      <c r="AV370" s="124">
        <f t="shared" si="259"/>
        <v>153.43922899683608</v>
      </c>
      <c r="AW370" s="124">
        <f t="shared" si="259"/>
        <v>163.23177832315392</v>
      </c>
      <c r="AX370" s="124">
        <f t="shared" si="259"/>
        <v>170.79496032778817</v>
      </c>
      <c r="AY370" s="124">
        <f t="shared" si="259"/>
        <v>179.14006180268103</v>
      </c>
      <c r="AZ370" s="124">
        <f t="shared" si="259"/>
        <v>203.85038004829698</v>
      </c>
      <c r="BA370" s="124">
        <f t="shared" si="259"/>
        <v>201.56390029687151</v>
      </c>
      <c r="BB370" s="124">
        <f t="shared" si="259"/>
        <v>218.54325393331933</v>
      </c>
      <c r="BC370" s="124">
        <f t="shared" si="259"/>
        <v>216.59502176487226</v>
      </c>
      <c r="BD370" s="124">
        <f t="shared" si="259"/>
        <v>235.11144869375835</v>
      </c>
      <c r="BE370" s="124">
        <f t="shared" si="259"/>
        <v>257.11177980507824</v>
      </c>
      <c r="BF370" s="124">
        <f t="shared" si="259"/>
        <v>261.81730415391758</v>
      </c>
      <c r="BG370" s="124">
        <f t="shared" si="259"/>
        <v>287.82110210893597</v>
      </c>
      <c r="BH370" s="128">
        <f t="shared" ref="BH370:BH379" si="260">BG370</f>
        <v>287.82110210893597</v>
      </c>
    </row>
    <row r="371" spans="1:60">
      <c r="A371" s="112" t="s">
        <v>104</v>
      </c>
      <c r="B371" s="128">
        <f t="shared" si="259"/>
        <v>96.507542923076926</v>
      </c>
      <c r="C371" s="128">
        <f t="shared" si="259"/>
        <v>97.710179863572534</v>
      </c>
      <c r="D371" s="128">
        <f t="shared" si="259"/>
        <v>51.125846153846162</v>
      </c>
      <c r="E371" s="128">
        <f t="shared" si="259"/>
        <v>20.229461538461528</v>
      </c>
      <c r="F371" s="128">
        <f t="shared" si="259"/>
        <v>40.319846153846164</v>
      </c>
      <c r="G371" s="128">
        <f t="shared" si="259"/>
        <v>62.734615384615367</v>
      </c>
      <c r="H371" s="128">
        <f t="shared" si="259"/>
        <v>39.900000000000006</v>
      </c>
      <c r="I371" s="128">
        <f t="shared" si="259"/>
        <v>28.097846153846177</v>
      </c>
      <c r="J371" s="128">
        <f t="shared" si="259"/>
        <v>35.102923076923076</v>
      </c>
      <c r="K371" s="128">
        <f t="shared" si="259"/>
        <v>39.504795000000001</v>
      </c>
      <c r="L371" s="128">
        <f t="shared" si="259"/>
        <v>32.114916769230788</v>
      </c>
      <c r="M371" s="128">
        <f t="shared" si="259"/>
        <v>28.431017923076922</v>
      </c>
      <c r="N371" s="128">
        <f t="shared" si="259"/>
        <v>45.923333615384607</v>
      </c>
      <c r="O371" s="128">
        <f t="shared" si="259"/>
        <v>43.720690384615388</v>
      </c>
      <c r="P371" s="128">
        <f t="shared" si="259"/>
        <v>41.876510153846155</v>
      </c>
      <c r="Q371" s="128">
        <f t="shared" si="259"/>
        <v>43.709462692307696</v>
      </c>
      <c r="R371" s="128">
        <f t="shared" si="259"/>
        <v>0.1181069230769225</v>
      </c>
      <c r="S371" s="128">
        <f t="shared" si="259"/>
        <v>27.894865153846126</v>
      </c>
      <c r="T371" s="128">
        <f t="shared" si="259"/>
        <v>38.298905384615381</v>
      </c>
      <c r="U371" s="128">
        <f t="shared" si="259"/>
        <v>74.268936692307648</v>
      </c>
      <c r="V371" s="128">
        <f t="shared" si="259"/>
        <v>32.797631522867448</v>
      </c>
      <c r="W371" s="128">
        <f t="shared" si="259"/>
        <v>18.015124701984803</v>
      </c>
      <c r="X371" s="128">
        <f t="shared" si="259"/>
        <v>57.079893537253128</v>
      </c>
      <c r="Y371" s="128">
        <f t="shared" si="259"/>
        <v>58.220427846115328</v>
      </c>
      <c r="Z371" s="128">
        <f t="shared" si="259"/>
        <v>38.9676043952648</v>
      </c>
      <c r="AA371" s="128">
        <f t="shared" si="259"/>
        <v>68.921608980088422</v>
      </c>
      <c r="AB371" s="128">
        <f t="shared" si="259"/>
        <v>54.991646860882042</v>
      </c>
      <c r="AC371" s="128">
        <f t="shared" si="259"/>
        <v>98.685430862068415</v>
      </c>
      <c r="AD371" s="128">
        <f t="shared" si="259"/>
        <v>81.791905705476267</v>
      </c>
      <c r="AE371" s="128">
        <f t="shared" si="259"/>
        <v>32.496010470125469</v>
      </c>
      <c r="AF371" s="128">
        <f t="shared" si="259"/>
        <v>116.52538196351405</v>
      </c>
      <c r="AG371" s="124">
        <f t="shared" si="259"/>
        <v>80.824940460219764</v>
      </c>
      <c r="AH371" s="124">
        <f t="shared" si="259"/>
        <v>142.92234125901615</v>
      </c>
      <c r="AI371" s="124">
        <f t="shared" si="259"/>
        <v>165.88773114972963</v>
      </c>
      <c r="AJ371" s="124">
        <f t="shared" si="259"/>
        <v>171.98941408333613</v>
      </c>
      <c r="AK371" s="124">
        <f t="shared" si="259"/>
        <v>168.93440589094351</v>
      </c>
      <c r="AL371" s="124">
        <f t="shared" si="259"/>
        <v>181.39225964701532</v>
      </c>
      <c r="AM371" s="124">
        <f t="shared" si="259"/>
        <v>130.31987469457232</v>
      </c>
      <c r="AN371" s="124">
        <f t="shared" si="259"/>
        <v>128.48302955161998</v>
      </c>
      <c r="AO371" s="124">
        <f t="shared" si="259"/>
        <v>127.4794318638599</v>
      </c>
      <c r="AP371" s="124">
        <f t="shared" si="259"/>
        <v>136.88685268971722</v>
      </c>
      <c r="AQ371" s="124">
        <f t="shared" si="259"/>
        <v>136.51416884022584</v>
      </c>
      <c r="AR371" s="124">
        <f t="shared" si="259"/>
        <v>145.5429884223359</v>
      </c>
      <c r="AS371" s="124">
        <f t="shared" si="259"/>
        <v>152.10595313859787</v>
      </c>
      <c r="AT371" s="124">
        <f t="shared" si="259"/>
        <v>148.11840603425182</v>
      </c>
      <c r="AU371" s="124">
        <f t="shared" si="259"/>
        <v>151.80071887606437</v>
      </c>
      <c r="AV371" s="124">
        <f t="shared" si="259"/>
        <v>153.97538675819001</v>
      </c>
      <c r="AW371" s="124">
        <f t="shared" si="259"/>
        <v>156.9579976858063</v>
      </c>
      <c r="AX371" s="124">
        <f t="shared" si="259"/>
        <v>161.72440526769688</v>
      </c>
      <c r="AY371" s="124">
        <f t="shared" si="259"/>
        <v>171.65622138515087</v>
      </c>
      <c r="AZ371" s="124">
        <f t="shared" si="259"/>
        <v>201.09395215777283</v>
      </c>
      <c r="BA371" s="124">
        <f t="shared" si="259"/>
        <v>206.07167484731411</v>
      </c>
      <c r="BB371" s="124">
        <f t="shared" si="259"/>
        <v>231.45297423558586</v>
      </c>
      <c r="BC371" s="124">
        <f t="shared" si="259"/>
        <v>237.17631277959021</v>
      </c>
      <c r="BD371" s="124">
        <f t="shared" si="259"/>
        <v>260.91489176346101</v>
      </c>
      <c r="BE371" s="124">
        <f t="shared" si="259"/>
        <v>286.00077073669428</v>
      </c>
      <c r="BF371" s="124">
        <f t="shared" si="259"/>
        <v>292.43719972723773</v>
      </c>
      <c r="BG371" s="124">
        <f t="shared" si="259"/>
        <v>318.69940542775481</v>
      </c>
      <c r="BH371" s="128">
        <f t="shared" si="260"/>
        <v>318.69940542775481</v>
      </c>
    </row>
    <row r="372" spans="1:60">
      <c r="A372" s="112" t="s">
        <v>105</v>
      </c>
      <c r="B372" s="128">
        <f t="shared" si="259"/>
        <v>96.160455923076924</v>
      </c>
      <c r="C372" s="128">
        <f t="shared" si="259"/>
        <v>100.73911538157158</v>
      </c>
      <c r="D372" s="128">
        <f t="shared" si="259"/>
        <v>54.878846153846155</v>
      </c>
      <c r="E372" s="128">
        <f t="shared" si="259"/>
        <v>25.953461538461539</v>
      </c>
      <c r="F372" s="128">
        <f t="shared" si="259"/>
        <v>31.805846153846147</v>
      </c>
      <c r="G372" s="128">
        <f t="shared" si="259"/>
        <v>30.543615384615379</v>
      </c>
      <c r="H372" s="128">
        <f t="shared" si="259"/>
        <v>42.23599999999999</v>
      </c>
      <c r="I372" s="128">
        <f t="shared" si="259"/>
        <v>53.486846153846159</v>
      </c>
      <c r="J372" s="128">
        <f t="shared" si="259"/>
        <v>45.704923076923052</v>
      </c>
      <c r="K372" s="128">
        <f t="shared" si="259"/>
        <v>38.26334700000001</v>
      </c>
      <c r="L372" s="128">
        <f t="shared" si="259"/>
        <v>40.918115769230781</v>
      </c>
      <c r="M372" s="128">
        <f t="shared" si="259"/>
        <v>33.708518923076923</v>
      </c>
      <c r="N372" s="128">
        <f t="shared" si="259"/>
        <v>46.521470615384615</v>
      </c>
      <c r="O372" s="128">
        <f t="shared" si="259"/>
        <v>45.678626384615384</v>
      </c>
      <c r="P372" s="128">
        <f t="shared" si="259"/>
        <v>50.717155153846143</v>
      </c>
      <c r="Q372" s="128">
        <f t="shared" si="259"/>
        <v>-10.878600307692295</v>
      </c>
      <c r="R372" s="128">
        <f t="shared" si="259"/>
        <v>53.00995892307688</v>
      </c>
      <c r="S372" s="128">
        <f t="shared" si="259"/>
        <v>63.895773153846221</v>
      </c>
      <c r="T372" s="128">
        <f t="shared" si="259"/>
        <v>58.424278384615349</v>
      </c>
      <c r="U372" s="128">
        <f t="shared" si="259"/>
        <v>83.850127692307666</v>
      </c>
      <c r="V372" s="128">
        <f t="shared" si="259"/>
        <v>63.497749208619986</v>
      </c>
      <c r="W372" s="128">
        <f t="shared" si="259"/>
        <v>24.889594993977894</v>
      </c>
      <c r="X372" s="128">
        <f t="shared" si="259"/>
        <v>23.296531134550499</v>
      </c>
      <c r="Y372" s="128">
        <f t="shared" si="259"/>
        <v>81.246791172040119</v>
      </c>
      <c r="Z372" s="128">
        <f t="shared" si="259"/>
        <v>60.961958736820108</v>
      </c>
      <c r="AA372" s="128">
        <f t="shared" si="259"/>
        <v>20.170772923824888</v>
      </c>
      <c r="AB372" s="128">
        <f t="shared" si="259"/>
        <v>87.966120743605387</v>
      </c>
      <c r="AC372" s="128">
        <f t="shared" si="259"/>
        <v>98.002005563982181</v>
      </c>
      <c r="AD372" s="128">
        <f t="shared" si="259"/>
        <v>103.84801541718215</v>
      </c>
      <c r="AE372" s="128">
        <f t="shared" si="259"/>
        <v>108.58260592251084</v>
      </c>
      <c r="AF372" s="128">
        <f t="shared" si="259"/>
        <v>79.495398595860038</v>
      </c>
      <c r="AG372" s="124">
        <f t="shared" si="259"/>
        <v>37.230884572767152</v>
      </c>
      <c r="AH372" s="124">
        <f t="shared" si="259"/>
        <v>103.89058737172493</v>
      </c>
      <c r="AI372" s="124">
        <f t="shared" si="259"/>
        <v>143.08315016881514</v>
      </c>
      <c r="AJ372" s="124">
        <f t="shared" si="259"/>
        <v>143.58485537704144</v>
      </c>
      <c r="AK372" s="124">
        <f t="shared" si="259"/>
        <v>133.00654638733351</v>
      </c>
      <c r="AL372" s="124">
        <f t="shared" si="259"/>
        <v>143.68400264533631</v>
      </c>
      <c r="AM372" s="124">
        <f t="shared" si="259"/>
        <v>98.191498396185295</v>
      </c>
      <c r="AN372" s="124">
        <f t="shared" si="259"/>
        <v>102.09110847280789</v>
      </c>
      <c r="AO372" s="124">
        <f t="shared" si="259"/>
        <v>102.55483031717347</v>
      </c>
      <c r="AP372" s="124">
        <f t="shared" si="259"/>
        <v>106.40313829146248</v>
      </c>
      <c r="AQ372" s="124">
        <f t="shared" si="259"/>
        <v>96.766163837931458</v>
      </c>
      <c r="AR372" s="124">
        <f t="shared" si="259"/>
        <v>97.400809521465931</v>
      </c>
      <c r="AS372" s="124">
        <f t="shared" si="259"/>
        <v>97.761055195134702</v>
      </c>
      <c r="AT372" s="124">
        <f t="shared" si="259"/>
        <v>87.033340605363719</v>
      </c>
      <c r="AU372" s="124">
        <f t="shared" si="259"/>
        <v>87.897057706286205</v>
      </c>
      <c r="AV372" s="124">
        <f t="shared" si="259"/>
        <v>97.9349237333887</v>
      </c>
      <c r="AW372" s="124">
        <f t="shared" si="259"/>
        <v>112.81198487460324</v>
      </c>
      <c r="AX372" s="124">
        <f t="shared" si="259"/>
        <v>128.35242344758501</v>
      </c>
      <c r="AY372" s="124">
        <f t="shared" si="259"/>
        <v>146.32455278461782</v>
      </c>
      <c r="AZ372" s="124">
        <f t="shared" si="259"/>
        <v>181.41397695835423</v>
      </c>
      <c r="BA372" s="124">
        <f t="shared" si="259"/>
        <v>189.43803160297011</v>
      </c>
      <c r="BB372" s="124">
        <f t="shared" si="259"/>
        <v>215.83514591944009</v>
      </c>
      <c r="BC372" s="124">
        <f t="shared" si="259"/>
        <v>221.38985975700598</v>
      </c>
      <c r="BD372" s="124">
        <f t="shared" si="259"/>
        <v>245.14057700715102</v>
      </c>
      <c r="BE372" s="124">
        <f t="shared" si="259"/>
        <v>270.01030340989752</v>
      </c>
      <c r="BF372" s="124">
        <f t="shared" si="259"/>
        <v>275.39365534694383</v>
      </c>
      <c r="BG372" s="124">
        <f t="shared" si="259"/>
        <v>300.11361324498819</v>
      </c>
      <c r="BH372" s="128">
        <f t="shared" si="260"/>
        <v>300.11361324498819</v>
      </c>
    </row>
    <row r="373" spans="1:60">
      <c r="A373" s="112" t="s">
        <v>106</v>
      </c>
      <c r="B373" s="128">
        <f t="shared" si="259"/>
        <v>97.030229923076917</v>
      </c>
      <c r="C373" s="128">
        <f t="shared" si="259"/>
        <v>100.42910304113514</v>
      </c>
      <c r="D373" s="128">
        <f t="shared" si="259"/>
        <v>60.244846153846161</v>
      </c>
      <c r="E373" s="128">
        <f t="shared" si="259"/>
        <v>45.043461538461536</v>
      </c>
      <c r="F373" s="128">
        <f t="shared" si="259"/>
        <v>54.269846153846167</v>
      </c>
      <c r="G373" s="128">
        <f t="shared" si="259"/>
        <v>43.502615384615368</v>
      </c>
      <c r="H373" s="128">
        <f t="shared" si="259"/>
        <v>75.02600000000001</v>
      </c>
      <c r="I373" s="128">
        <f t="shared" si="259"/>
        <v>59.909846153846161</v>
      </c>
      <c r="J373" s="128">
        <f t="shared" si="259"/>
        <v>40.242923076923077</v>
      </c>
      <c r="K373" s="128">
        <f t="shared" si="259"/>
        <v>26.152329999999978</v>
      </c>
      <c r="L373" s="128">
        <f t="shared" si="259"/>
        <v>43.766736769230789</v>
      </c>
      <c r="M373" s="128">
        <f t="shared" si="259"/>
        <v>2.1389859230769162</v>
      </c>
      <c r="N373" s="128">
        <f t="shared" si="259"/>
        <v>53.522328615384623</v>
      </c>
      <c r="O373" s="128">
        <f t="shared" si="259"/>
        <v>54.901305384615391</v>
      </c>
      <c r="P373" s="128">
        <f t="shared" si="259"/>
        <v>71.767484153846169</v>
      </c>
      <c r="Q373" s="128">
        <f t="shared" si="259"/>
        <v>90.357610692307688</v>
      </c>
      <c r="R373" s="128">
        <f t="shared" si="259"/>
        <v>57.731479923076918</v>
      </c>
      <c r="S373" s="128">
        <f t="shared" si="259"/>
        <v>31.452727153846155</v>
      </c>
      <c r="T373" s="128">
        <f t="shared" si="259"/>
        <v>52.559373384615384</v>
      </c>
      <c r="U373" s="128">
        <f t="shared" si="259"/>
        <v>42.916521692307661</v>
      </c>
      <c r="V373" s="128">
        <f t="shared" si="259"/>
        <v>75.01803462210782</v>
      </c>
      <c r="W373" s="128">
        <f t="shared" si="259"/>
        <v>106.2312516742368</v>
      </c>
      <c r="X373" s="128">
        <f t="shared" si="259"/>
        <v>55.27087426394607</v>
      </c>
      <c r="Y373" s="128">
        <f t="shared" ref="Y373:BG381" si="261">Y293-Y309</f>
        <v>85.565881577394009</v>
      </c>
      <c r="Z373" s="128">
        <f t="shared" si="261"/>
        <v>95.803603707360068</v>
      </c>
      <c r="AA373" s="128">
        <f t="shared" si="261"/>
        <v>113.11335008455772</v>
      </c>
      <c r="AB373" s="128">
        <f t="shared" si="261"/>
        <v>88.013313717883193</v>
      </c>
      <c r="AC373" s="128">
        <f t="shared" si="261"/>
        <v>65.834533173330925</v>
      </c>
      <c r="AD373" s="128">
        <f t="shared" si="261"/>
        <v>43.015728707218621</v>
      </c>
      <c r="AE373" s="128">
        <f t="shared" si="261"/>
        <v>68.815215127182327</v>
      </c>
      <c r="AF373" s="128">
        <f t="shared" si="261"/>
        <v>102.70052635919109</v>
      </c>
      <c r="AG373" s="124">
        <f t="shared" si="261"/>
        <v>27.62699509519976</v>
      </c>
      <c r="AH373" s="124">
        <f t="shared" si="261"/>
        <v>53.897287066134481</v>
      </c>
      <c r="AI373" s="124">
        <f t="shared" si="261"/>
        <v>126.44289705563642</v>
      </c>
      <c r="AJ373" s="124">
        <f t="shared" si="261"/>
        <v>112.60047957870995</v>
      </c>
      <c r="AK373" s="124">
        <f t="shared" si="261"/>
        <v>92.667268351883649</v>
      </c>
      <c r="AL373" s="124">
        <f t="shared" si="261"/>
        <v>113.32192209017342</v>
      </c>
      <c r="AM373" s="124">
        <f t="shared" si="261"/>
        <v>58.398256673599178</v>
      </c>
      <c r="AN373" s="124">
        <f t="shared" si="261"/>
        <v>48.503459768670552</v>
      </c>
      <c r="AO373" s="124">
        <f t="shared" si="261"/>
        <v>30.608166621575378</v>
      </c>
      <c r="AP373" s="124">
        <f t="shared" si="261"/>
        <v>26.793353630091701</v>
      </c>
      <c r="AQ373" s="124">
        <f t="shared" si="261"/>
        <v>18.439397934355441</v>
      </c>
      <c r="AR373" s="124">
        <f t="shared" si="261"/>
        <v>25.296577803271248</v>
      </c>
      <c r="AS373" s="124">
        <f t="shared" si="261"/>
        <v>32.590464792597288</v>
      </c>
      <c r="AT373" s="124">
        <f t="shared" si="261"/>
        <v>33.314224670174269</v>
      </c>
      <c r="AU373" s="124">
        <f t="shared" si="261"/>
        <v>46.254504132529235</v>
      </c>
      <c r="AV373" s="124">
        <f t="shared" si="261"/>
        <v>60.911855544734749</v>
      </c>
      <c r="AW373" s="124">
        <f t="shared" si="261"/>
        <v>75.536387352167367</v>
      </c>
      <c r="AX373" s="124">
        <f t="shared" si="261"/>
        <v>90.299613184528312</v>
      </c>
      <c r="AY373" s="124">
        <f t="shared" si="261"/>
        <v>107.77624532160462</v>
      </c>
      <c r="AZ373" s="124">
        <f t="shared" si="261"/>
        <v>142.16230674925816</v>
      </c>
      <c r="BA373" s="124">
        <f t="shared" si="261"/>
        <v>150.09021231855905</v>
      </c>
      <c r="BB373" s="124">
        <f t="shared" si="261"/>
        <v>175.81615646835246</v>
      </c>
      <c r="BC373" s="124">
        <f t="shared" si="261"/>
        <v>179.7459533407233</v>
      </c>
      <c r="BD373" s="124">
        <f t="shared" si="261"/>
        <v>200.12117866312809</v>
      </c>
      <c r="BE373" s="124">
        <f t="shared" si="261"/>
        <v>220.71005523330689</v>
      </c>
      <c r="BF373" s="124">
        <f t="shared" si="261"/>
        <v>221.99987036237616</v>
      </c>
      <c r="BG373" s="124">
        <f t="shared" si="261"/>
        <v>242.9471442144897</v>
      </c>
      <c r="BH373" s="128">
        <f t="shared" si="260"/>
        <v>242.9471442144897</v>
      </c>
    </row>
    <row r="374" spans="1:60">
      <c r="A374" s="112" t="s">
        <v>107</v>
      </c>
      <c r="B374" s="128">
        <f t="shared" ref="B374:AD380" si="262">B294-B310</f>
        <v>104.21807692307692</v>
      </c>
      <c r="C374" s="128">
        <f t="shared" si="262"/>
        <v>68.101153846153863</v>
      </c>
      <c r="D374" s="128">
        <f t="shared" si="262"/>
        <v>54.047846153846152</v>
      </c>
      <c r="E374" s="128">
        <f t="shared" si="262"/>
        <v>1.1464615384615371</v>
      </c>
      <c r="F374" s="128">
        <f t="shared" si="262"/>
        <v>42.064846153846162</v>
      </c>
      <c r="G374" s="128">
        <f t="shared" si="262"/>
        <v>51.779615384615376</v>
      </c>
      <c r="H374" s="128">
        <f t="shared" si="262"/>
        <v>37.641000000000005</v>
      </c>
      <c r="I374" s="128">
        <f t="shared" si="262"/>
        <v>32.61984615384614</v>
      </c>
      <c r="J374" s="128">
        <f t="shared" si="262"/>
        <v>55.495472076923079</v>
      </c>
      <c r="K374" s="128">
        <f t="shared" si="262"/>
        <v>32.879092000000014</v>
      </c>
      <c r="L374" s="128">
        <f t="shared" si="262"/>
        <v>49.364765769230758</v>
      </c>
      <c r="M374" s="128">
        <f t="shared" si="262"/>
        <v>60.956671923076925</v>
      </c>
      <c r="N374" s="128">
        <f t="shared" si="262"/>
        <v>44.641774615384634</v>
      </c>
      <c r="O374" s="128">
        <f t="shared" si="262"/>
        <v>34.104455384615378</v>
      </c>
      <c r="P374" s="128">
        <f t="shared" si="262"/>
        <v>15.935725153846128</v>
      </c>
      <c r="Q374" s="128">
        <f t="shared" si="262"/>
        <v>54.18150669230765</v>
      </c>
      <c r="R374" s="128">
        <f t="shared" si="262"/>
        <v>47.685325923076959</v>
      </c>
      <c r="S374" s="128">
        <f t="shared" si="262"/>
        <v>16.489926153846113</v>
      </c>
      <c r="T374" s="128">
        <f t="shared" si="262"/>
        <v>69.877287384615357</v>
      </c>
      <c r="U374" s="128">
        <f t="shared" si="262"/>
        <v>71.627614967060751</v>
      </c>
      <c r="V374" s="128">
        <f t="shared" si="262"/>
        <v>51.716525671726842</v>
      </c>
      <c r="W374" s="128">
        <f t="shared" si="262"/>
        <v>76.500303264585625</v>
      </c>
      <c r="X374" s="128">
        <f t="shared" si="262"/>
        <v>90.623492228173362</v>
      </c>
      <c r="Y374" s="128">
        <f t="shared" si="262"/>
        <v>68.375755991787074</v>
      </c>
      <c r="Z374" s="128">
        <f t="shared" si="262"/>
        <v>86.654541373770371</v>
      </c>
      <c r="AA374" s="128">
        <f t="shared" si="262"/>
        <v>108.86421951532563</v>
      </c>
      <c r="AB374" s="128">
        <f t="shared" si="262"/>
        <v>40.307586737160214</v>
      </c>
      <c r="AC374" s="128">
        <f t="shared" si="262"/>
        <v>71.857076539429684</v>
      </c>
      <c r="AD374" s="128">
        <f t="shared" si="262"/>
        <v>78.13495041423019</v>
      </c>
      <c r="AE374" s="128">
        <f t="shared" si="261"/>
        <v>60.649630460621246</v>
      </c>
      <c r="AF374" s="128">
        <f t="shared" si="261"/>
        <v>95.892339226002761</v>
      </c>
      <c r="AG374" s="124">
        <f t="shared" si="261"/>
        <v>127.83807912438442</v>
      </c>
      <c r="AH374" s="124">
        <f t="shared" si="261"/>
        <v>149.07614658875914</v>
      </c>
      <c r="AI374" s="124">
        <f t="shared" si="261"/>
        <v>195.83259904940152</v>
      </c>
      <c r="AJ374" s="124">
        <f t="shared" si="261"/>
        <v>220.46893354891139</v>
      </c>
      <c r="AK374" s="124">
        <f t="shared" si="261"/>
        <v>235.34224215935646</v>
      </c>
      <c r="AL374" s="124">
        <f t="shared" si="261"/>
        <v>238.84600178824178</v>
      </c>
      <c r="AM374" s="124">
        <f t="shared" si="261"/>
        <v>210.48310559213951</v>
      </c>
      <c r="AN374" s="124">
        <f t="shared" si="261"/>
        <v>168.99478945440484</v>
      </c>
      <c r="AO374" s="124">
        <f t="shared" si="261"/>
        <v>175.79739669251606</v>
      </c>
      <c r="AP374" s="124">
        <f t="shared" si="261"/>
        <v>190.26527157870842</v>
      </c>
      <c r="AQ374" s="124">
        <f t="shared" si="261"/>
        <v>189.346327619747</v>
      </c>
      <c r="AR374" s="124">
        <f t="shared" si="261"/>
        <v>199.59870341122962</v>
      </c>
      <c r="AS374" s="124">
        <f t="shared" si="261"/>
        <v>209.63936820335522</v>
      </c>
      <c r="AT374" s="124">
        <f t="shared" si="261"/>
        <v>209.41830423911546</v>
      </c>
      <c r="AU374" s="124">
        <f t="shared" si="261"/>
        <v>221.81941973970154</v>
      </c>
      <c r="AV374" s="124">
        <f t="shared" si="261"/>
        <v>237.60080799064391</v>
      </c>
      <c r="AW374" s="124">
        <f t="shared" si="261"/>
        <v>254.33540358049495</v>
      </c>
      <c r="AX374" s="124">
        <f t="shared" si="261"/>
        <v>269.29612944229439</v>
      </c>
      <c r="AY374" s="124">
        <f t="shared" si="261"/>
        <v>284.69328115133396</v>
      </c>
      <c r="AZ374" s="124">
        <f t="shared" si="261"/>
        <v>316.099160008441</v>
      </c>
      <c r="BA374" s="124">
        <f t="shared" si="261"/>
        <v>319.23893083417028</v>
      </c>
      <c r="BB374" s="124">
        <f t="shared" si="261"/>
        <v>339.54828061195701</v>
      </c>
      <c r="BC374" s="124">
        <f t="shared" si="261"/>
        <v>339.23156647794576</v>
      </c>
      <c r="BD374" s="124">
        <f t="shared" si="261"/>
        <v>357.24028185176007</v>
      </c>
      <c r="BE374" s="124">
        <f t="shared" si="261"/>
        <v>377.18159854174667</v>
      </c>
      <c r="BF374" s="124">
        <f t="shared" si="261"/>
        <v>378.85227396687952</v>
      </c>
      <c r="BG374" s="124">
        <f t="shared" si="261"/>
        <v>400.53457406431045</v>
      </c>
      <c r="BH374" s="128">
        <f t="shared" si="260"/>
        <v>400.53457406431045</v>
      </c>
    </row>
    <row r="375" spans="1:60">
      <c r="A375" s="112" t="s">
        <v>108</v>
      </c>
      <c r="B375" s="128">
        <f t="shared" si="262"/>
        <v>85.605483923076932</v>
      </c>
      <c r="C375" s="128">
        <f t="shared" si="262"/>
        <v>55.780153846153858</v>
      </c>
      <c r="D375" s="128">
        <f t="shared" si="262"/>
        <v>58.07484615384616</v>
      </c>
      <c r="E375" s="128">
        <f t="shared" si="262"/>
        <v>30.967461538461542</v>
      </c>
      <c r="F375" s="128">
        <f t="shared" si="262"/>
        <v>51.095846153846146</v>
      </c>
      <c r="G375" s="128">
        <f t="shared" si="262"/>
        <v>24.910615384615387</v>
      </c>
      <c r="H375" s="128">
        <f t="shared" si="262"/>
        <v>6.6020000000000039</v>
      </c>
      <c r="I375" s="128">
        <f t="shared" si="262"/>
        <v>53.373846153846131</v>
      </c>
      <c r="J375" s="128">
        <f t="shared" si="262"/>
        <v>32.344196076923097</v>
      </c>
      <c r="K375" s="128">
        <f t="shared" si="262"/>
        <v>53.70993900000002</v>
      </c>
      <c r="L375" s="128">
        <f t="shared" si="262"/>
        <v>22.087454769230774</v>
      </c>
      <c r="M375" s="128">
        <f t="shared" si="262"/>
        <v>32.842082923076902</v>
      </c>
      <c r="N375" s="128">
        <f t="shared" si="262"/>
        <v>26.384153615384633</v>
      </c>
      <c r="O375" s="128">
        <f t="shared" si="262"/>
        <v>43.278500384615363</v>
      </c>
      <c r="P375" s="128">
        <f t="shared" si="262"/>
        <v>43.277834153846143</v>
      </c>
      <c r="Q375" s="128">
        <f t="shared" si="262"/>
        <v>49.734167692307693</v>
      </c>
      <c r="R375" s="128">
        <f t="shared" si="262"/>
        <v>52.105658923076916</v>
      </c>
      <c r="S375" s="128">
        <f t="shared" si="262"/>
        <v>63.90625915384615</v>
      </c>
      <c r="T375" s="128">
        <f t="shared" si="262"/>
        <v>60.858203384615365</v>
      </c>
      <c r="U375" s="128">
        <f t="shared" si="262"/>
        <v>11.040287928283906</v>
      </c>
      <c r="V375" s="128">
        <f t="shared" si="262"/>
        <v>21.638533916991548</v>
      </c>
      <c r="W375" s="128">
        <f t="shared" si="262"/>
        <v>51.619037223797363</v>
      </c>
      <c r="X375" s="128">
        <f t="shared" si="262"/>
        <v>-10.5715920111899</v>
      </c>
      <c r="Y375" s="128">
        <f t="shared" si="262"/>
        <v>47.798073872917129</v>
      </c>
      <c r="Z375" s="128">
        <f t="shared" si="262"/>
        <v>16.758069703159617</v>
      </c>
      <c r="AA375" s="128">
        <f t="shared" si="262"/>
        <v>54.215843400147989</v>
      </c>
      <c r="AB375" s="128">
        <f t="shared" si="262"/>
        <v>81.447056435531465</v>
      </c>
      <c r="AC375" s="128">
        <f t="shared" si="262"/>
        <v>64.60340689387867</v>
      </c>
      <c r="AD375" s="128">
        <f t="shared" si="262"/>
        <v>33.215314324199497</v>
      </c>
      <c r="AE375" s="128">
        <f t="shared" si="261"/>
        <v>74.806986205620774</v>
      </c>
      <c r="AF375" s="128">
        <f t="shared" si="261"/>
        <v>101.17858631319652</v>
      </c>
      <c r="AG375" s="124">
        <f t="shared" si="261"/>
        <v>-25.977198066459344</v>
      </c>
      <c r="AH375" s="124">
        <f t="shared" si="261"/>
        <v>8.1956815807067898</v>
      </c>
      <c r="AI375" s="124">
        <f t="shared" si="261"/>
        <v>131.63177750262383</v>
      </c>
      <c r="AJ375" s="124">
        <f t="shared" si="261"/>
        <v>183.9848596639184</v>
      </c>
      <c r="AK375" s="124">
        <f t="shared" si="261"/>
        <v>190.72269956023621</v>
      </c>
      <c r="AL375" s="124">
        <f t="shared" si="261"/>
        <v>199.53011203579351</v>
      </c>
      <c r="AM375" s="124">
        <f t="shared" si="261"/>
        <v>181.06413203734385</v>
      </c>
      <c r="AN375" s="124">
        <f t="shared" si="261"/>
        <v>147.15033538384375</v>
      </c>
      <c r="AO375" s="124">
        <f t="shared" si="261"/>
        <v>142.79695994763745</v>
      </c>
      <c r="AP375" s="124">
        <f t="shared" si="261"/>
        <v>152.69051987863403</v>
      </c>
      <c r="AQ375" s="124">
        <f t="shared" si="261"/>
        <v>151.97062968974782</v>
      </c>
      <c r="AR375" s="124">
        <f t="shared" si="261"/>
        <v>163.89574756841367</v>
      </c>
      <c r="AS375" s="124">
        <f t="shared" si="261"/>
        <v>175.26425712612516</v>
      </c>
      <c r="AT375" s="124">
        <f t="shared" si="261"/>
        <v>177.77281925640762</v>
      </c>
      <c r="AU375" s="124">
        <f t="shared" si="261"/>
        <v>189.27440746572537</v>
      </c>
      <c r="AV375" s="124">
        <f t="shared" si="261"/>
        <v>198.81292233438836</v>
      </c>
      <c r="AW375" s="124">
        <f t="shared" si="261"/>
        <v>206.53987779846094</v>
      </c>
      <c r="AX375" s="124">
        <f t="shared" si="261"/>
        <v>213.86676594101857</v>
      </c>
      <c r="AY375" s="124">
        <f t="shared" si="261"/>
        <v>224.00400840019455</v>
      </c>
      <c r="AZ375" s="124">
        <f t="shared" si="261"/>
        <v>250.98770569513687</v>
      </c>
      <c r="BA375" s="124">
        <f t="shared" si="261"/>
        <v>253.69461601949325</v>
      </c>
      <c r="BB375" s="124">
        <f t="shared" si="261"/>
        <v>273.81545450511805</v>
      </c>
      <c r="BC375" s="124">
        <f t="shared" si="261"/>
        <v>275.09300775479824</v>
      </c>
      <c r="BD375" s="124">
        <f t="shared" si="261"/>
        <v>292.34580652500154</v>
      </c>
      <c r="BE375" s="124">
        <f t="shared" si="261"/>
        <v>310.60213855061949</v>
      </c>
      <c r="BF375" s="124">
        <f t="shared" si="261"/>
        <v>311.78116519143089</v>
      </c>
      <c r="BG375" s="124">
        <f t="shared" si="261"/>
        <v>331.53497203256012</v>
      </c>
      <c r="BH375" s="128">
        <f t="shared" si="260"/>
        <v>331.53497203256012</v>
      </c>
    </row>
    <row r="376" spans="1:60">
      <c r="A376" s="112" t="s">
        <v>109</v>
      </c>
      <c r="B376" s="128">
        <f t="shared" si="262"/>
        <v>78.182440244705646</v>
      </c>
      <c r="C376" s="128">
        <f t="shared" si="262"/>
        <v>58.303153846153833</v>
      </c>
      <c r="D376" s="128">
        <f t="shared" si="262"/>
        <v>55.63384615384615</v>
      </c>
      <c r="E376" s="128">
        <f t="shared" si="262"/>
        <v>35.992461538461541</v>
      </c>
      <c r="F376" s="128">
        <f t="shared" si="262"/>
        <v>42.693846153846152</v>
      </c>
      <c r="G376" s="128">
        <f t="shared" si="262"/>
        <v>27.652615384615373</v>
      </c>
      <c r="H376" s="128">
        <f t="shared" si="262"/>
        <v>39.38600000000001</v>
      </c>
      <c r="I376" s="128">
        <f t="shared" si="262"/>
        <v>48.073846153846176</v>
      </c>
      <c r="J376" s="128">
        <f t="shared" si="262"/>
        <v>33.384456076923072</v>
      </c>
      <c r="K376" s="128">
        <f t="shared" si="262"/>
        <v>56.030357000000009</v>
      </c>
      <c r="L376" s="128">
        <f t="shared" si="262"/>
        <v>45.306125769230789</v>
      </c>
      <c r="M376" s="128">
        <f t="shared" si="262"/>
        <v>30.351494923076928</v>
      </c>
      <c r="N376" s="128">
        <f t="shared" si="262"/>
        <v>51.496393615384633</v>
      </c>
      <c r="O376" s="128">
        <f t="shared" si="262"/>
        <v>36.65167438461539</v>
      </c>
      <c r="P376" s="128">
        <f t="shared" si="262"/>
        <v>35.669850153846134</v>
      </c>
      <c r="Q376" s="128">
        <f t="shared" si="262"/>
        <v>28.002240692307737</v>
      </c>
      <c r="R376" s="128">
        <f t="shared" si="262"/>
        <v>38.661152923076941</v>
      </c>
      <c r="S376" s="128">
        <f t="shared" si="262"/>
        <v>10.246191153846212</v>
      </c>
      <c r="T376" s="128">
        <f t="shared" si="262"/>
        <v>79.628401384615415</v>
      </c>
      <c r="U376" s="128">
        <f t="shared" si="262"/>
        <v>41.262309385057414</v>
      </c>
      <c r="V376" s="128">
        <f t="shared" si="262"/>
        <v>63.300252409002972</v>
      </c>
      <c r="W376" s="128">
        <f t="shared" si="262"/>
        <v>63.904760620847647</v>
      </c>
      <c r="X376" s="128">
        <f t="shared" si="262"/>
        <v>96.835546591861132</v>
      </c>
      <c r="Y376" s="128">
        <f t="shared" si="262"/>
        <v>81.861079933145078</v>
      </c>
      <c r="Z376" s="128">
        <f t="shared" si="262"/>
        <v>85.860436592445907</v>
      </c>
      <c r="AA376" s="128">
        <f t="shared" si="262"/>
        <v>-7.9191324403664645</v>
      </c>
      <c r="AB376" s="128">
        <f t="shared" si="262"/>
        <v>31.133649591457981</v>
      </c>
      <c r="AC376" s="128">
        <f t="shared" si="262"/>
        <v>36.848604135170078</v>
      </c>
      <c r="AD376" s="128">
        <f t="shared" si="262"/>
        <v>58.168462748086696</v>
      </c>
      <c r="AE376" s="128">
        <f t="shared" si="261"/>
        <v>14.904000001107725</v>
      </c>
      <c r="AF376" s="128">
        <f t="shared" si="261"/>
        <v>-7.1161928364081319</v>
      </c>
      <c r="AG376" s="124">
        <f t="shared" si="261"/>
        <v>29.633205670727605</v>
      </c>
      <c r="AH376" s="124">
        <f t="shared" si="261"/>
        <v>31.324756310423368</v>
      </c>
      <c r="AI376" s="124">
        <f t="shared" si="261"/>
        <v>148.808029393976</v>
      </c>
      <c r="AJ376" s="124">
        <f t="shared" si="261"/>
        <v>172.52646882339906</v>
      </c>
      <c r="AK376" s="124">
        <f t="shared" si="261"/>
        <v>180.39940281393521</v>
      </c>
      <c r="AL376" s="124">
        <f t="shared" si="261"/>
        <v>182.21054296571447</v>
      </c>
      <c r="AM376" s="124">
        <f t="shared" si="261"/>
        <v>167.55488320544879</v>
      </c>
      <c r="AN376" s="124">
        <f t="shared" si="261"/>
        <v>133.20203183325367</v>
      </c>
      <c r="AO376" s="124">
        <f t="shared" si="261"/>
        <v>139.98395240957882</v>
      </c>
      <c r="AP376" s="124">
        <f t="shared" si="261"/>
        <v>152.62106004674794</v>
      </c>
      <c r="AQ376" s="124">
        <f t="shared" si="261"/>
        <v>152.51880949171971</v>
      </c>
      <c r="AR376" s="124">
        <f t="shared" si="261"/>
        <v>160.50954661787438</v>
      </c>
      <c r="AS376" s="124">
        <f t="shared" si="261"/>
        <v>168.97297862660511</v>
      </c>
      <c r="AT376" s="124">
        <f t="shared" si="261"/>
        <v>165.69136650321184</v>
      </c>
      <c r="AU376" s="124">
        <f t="shared" si="261"/>
        <v>172.75352123546242</v>
      </c>
      <c r="AV376" s="124">
        <f t="shared" si="261"/>
        <v>182.29520570851693</v>
      </c>
      <c r="AW376" s="124">
        <f t="shared" si="261"/>
        <v>194.67828244628453</v>
      </c>
      <c r="AX376" s="124">
        <f t="shared" si="261"/>
        <v>206.67952087199745</v>
      </c>
      <c r="AY376" s="124">
        <f t="shared" si="261"/>
        <v>219.97152201089844</v>
      </c>
      <c r="AZ376" s="124">
        <f t="shared" si="261"/>
        <v>251.28680319050775</v>
      </c>
      <c r="BA376" s="124">
        <f t="shared" si="261"/>
        <v>253.93300416073657</v>
      </c>
      <c r="BB376" s="124">
        <f t="shared" si="261"/>
        <v>275.44285146728498</v>
      </c>
      <c r="BC376" s="124">
        <f t="shared" si="261"/>
        <v>276.00312386339954</v>
      </c>
      <c r="BD376" s="124">
        <f t="shared" si="261"/>
        <v>296.10696468318815</v>
      </c>
      <c r="BE376" s="124">
        <f t="shared" si="261"/>
        <v>318.33050331426386</v>
      </c>
      <c r="BF376" s="124">
        <f t="shared" si="261"/>
        <v>321.48146877325269</v>
      </c>
      <c r="BG376" s="124">
        <f t="shared" si="261"/>
        <v>345.3788895554531</v>
      </c>
      <c r="BH376" s="128">
        <f t="shared" si="260"/>
        <v>345.3788895554531</v>
      </c>
    </row>
    <row r="377" spans="1:60">
      <c r="A377" s="112" t="s">
        <v>110</v>
      </c>
      <c r="B377" s="128">
        <f t="shared" si="262"/>
        <v>79.149071072275845</v>
      </c>
      <c r="C377" s="128">
        <f t="shared" si="262"/>
        <v>55.600153846153837</v>
      </c>
      <c r="D377" s="128">
        <f t="shared" si="262"/>
        <v>14.80484615384615</v>
      </c>
      <c r="E377" s="128">
        <f t="shared" si="262"/>
        <v>29.081461538461539</v>
      </c>
      <c r="F377" s="128">
        <f t="shared" si="262"/>
        <v>38.818846153846145</v>
      </c>
      <c r="G377" s="128">
        <f t="shared" si="262"/>
        <v>26.281615384615375</v>
      </c>
      <c r="H377" s="128">
        <f t="shared" si="262"/>
        <v>14.763999999999996</v>
      </c>
      <c r="I377" s="128">
        <f t="shared" si="262"/>
        <v>26.518846153846141</v>
      </c>
      <c r="J377" s="128">
        <f t="shared" si="262"/>
        <v>25.958776076923058</v>
      </c>
      <c r="K377" s="128">
        <f t="shared" si="262"/>
        <v>-6.4941220000000044</v>
      </c>
      <c r="L377" s="128">
        <f t="shared" si="262"/>
        <v>32.273229769230795</v>
      </c>
      <c r="M377" s="128">
        <f t="shared" si="262"/>
        <v>42.55754592307693</v>
      </c>
      <c r="N377" s="128">
        <f t="shared" si="262"/>
        <v>51.066567615384628</v>
      </c>
      <c r="O377" s="128">
        <f t="shared" si="262"/>
        <v>33.570575384615374</v>
      </c>
      <c r="P377" s="128">
        <f t="shared" si="262"/>
        <v>0.91650115384614139</v>
      </c>
      <c r="Q377" s="128">
        <f t="shared" si="262"/>
        <v>12.301419692307704</v>
      </c>
      <c r="R377" s="128">
        <f t="shared" si="262"/>
        <v>10.327776923076911</v>
      </c>
      <c r="S377" s="128">
        <f t="shared" si="262"/>
        <v>23.655668153846165</v>
      </c>
      <c r="T377" s="128">
        <f t="shared" si="262"/>
        <v>2.0329613846153904</v>
      </c>
      <c r="U377" s="128">
        <f t="shared" si="262"/>
        <v>48.435691023669762</v>
      </c>
      <c r="V377" s="128">
        <f t="shared" si="262"/>
        <v>43.488840872782916</v>
      </c>
      <c r="W377" s="128">
        <f t="shared" si="262"/>
        <v>42.118083076354552</v>
      </c>
      <c r="X377" s="128">
        <f t="shared" si="262"/>
        <v>25.002669338402605</v>
      </c>
      <c r="Y377" s="128">
        <f t="shared" si="262"/>
        <v>31.36060994773181</v>
      </c>
      <c r="Z377" s="128">
        <f t="shared" si="262"/>
        <v>37.128378039417939</v>
      </c>
      <c r="AA377" s="128">
        <f t="shared" si="262"/>
        <v>40.993243101136386</v>
      </c>
      <c r="AB377" s="128">
        <f t="shared" si="262"/>
        <v>83.516980882444813</v>
      </c>
      <c r="AC377" s="128">
        <f t="shared" si="262"/>
        <v>40.525120512328343</v>
      </c>
      <c r="AD377" s="128">
        <f t="shared" si="262"/>
        <v>47.151634990069311</v>
      </c>
      <c r="AE377" s="128">
        <f t="shared" si="261"/>
        <v>86.182907363980831</v>
      </c>
      <c r="AF377" s="128">
        <f t="shared" si="261"/>
        <v>72.602358695207613</v>
      </c>
      <c r="AG377" s="124">
        <f t="shared" si="261"/>
        <v>-12.723398319256063</v>
      </c>
      <c r="AH377" s="124">
        <f t="shared" si="261"/>
        <v>12.177101687034877</v>
      </c>
      <c r="AI377" s="124">
        <f t="shared" si="261"/>
        <v>133.05086496502611</v>
      </c>
      <c r="AJ377" s="124">
        <f t="shared" si="261"/>
        <v>168.99065909969272</v>
      </c>
      <c r="AK377" s="124">
        <f t="shared" si="261"/>
        <v>178.81848260883311</v>
      </c>
      <c r="AL377" s="124">
        <f t="shared" si="261"/>
        <v>181.4243615064845</v>
      </c>
      <c r="AM377" s="124">
        <f t="shared" si="261"/>
        <v>175.45103959470561</v>
      </c>
      <c r="AN377" s="124">
        <f t="shared" si="261"/>
        <v>148.9045514217058</v>
      </c>
      <c r="AO377" s="124">
        <f t="shared" si="261"/>
        <v>136.07623717940612</v>
      </c>
      <c r="AP377" s="124">
        <f t="shared" si="261"/>
        <v>137.18283495979369</v>
      </c>
      <c r="AQ377" s="124">
        <f t="shared" si="261"/>
        <v>132.88858130388718</v>
      </c>
      <c r="AR377" s="124">
        <f t="shared" si="261"/>
        <v>141.40248329347628</v>
      </c>
      <c r="AS377" s="124">
        <f t="shared" si="261"/>
        <v>151.0842064124742</v>
      </c>
      <c r="AT377" s="124">
        <f t="shared" si="261"/>
        <v>151.97580332505117</v>
      </c>
      <c r="AU377" s="124">
        <f t="shared" si="261"/>
        <v>161.91230272507067</v>
      </c>
      <c r="AV377" s="124">
        <f t="shared" si="261"/>
        <v>170.75205395461231</v>
      </c>
      <c r="AW377" s="124">
        <f t="shared" si="261"/>
        <v>178.87398759200948</v>
      </c>
      <c r="AX377" s="124">
        <f t="shared" si="261"/>
        <v>187.54196256630141</v>
      </c>
      <c r="AY377" s="124">
        <f t="shared" si="261"/>
        <v>199.45901764918489</v>
      </c>
      <c r="AZ377" s="124">
        <f t="shared" si="261"/>
        <v>229.96336363154154</v>
      </c>
      <c r="BA377" s="124">
        <f t="shared" si="261"/>
        <v>234.44200511209016</v>
      </c>
      <c r="BB377" s="124">
        <f t="shared" si="261"/>
        <v>257.78720181615404</v>
      </c>
      <c r="BC377" s="124">
        <f t="shared" si="261"/>
        <v>260.5039422645641</v>
      </c>
      <c r="BD377" s="124">
        <f t="shared" si="261"/>
        <v>280.22073847295951</v>
      </c>
      <c r="BE377" s="124">
        <f t="shared" si="261"/>
        <v>300.64544576219475</v>
      </c>
      <c r="BF377" s="124">
        <f t="shared" si="261"/>
        <v>302.26529276842734</v>
      </c>
      <c r="BG377" s="124">
        <f t="shared" si="261"/>
        <v>323.49735307066084</v>
      </c>
      <c r="BH377" s="128">
        <f t="shared" si="260"/>
        <v>323.49735307066084</v>
      </c>
    </row>
    <row r="378" spans="1:60">
      <c r="A378" s="112" t="s">
        <v>111</v>
      </c>
      <c r="B378" s="128">
        <f t="shared" si="262"/>
        <v>75.828023096599964</v>
      </c>
      <c r="C378" s="128">
        <f t="shared" si="262"/>
        <v>42.387153846153858</v>
      </c>
      <c r="D378" s="128">
        <f t="shared" si="262"/>
        <v>49.441846153846157</v>
      </c>
      <c r="E378" s="128">
        <f t="shared" si="262"/>
        <v>38.669461538461533</v>
      </c>
      <c r="F378" s="128">
        <f t="shared" si="262"/>
        <v>15.798846153846156</v>
      </c>
      <c r="G378" s="128">
        <f t="shared" si="262"/>
        <v>10.591615384615373</v>
      </c>
      <c r="H378" s="128">
        <f t="shared" si="262"/>
        <v>55.420999999999992</v>
      </c>
      <c r="I378" s="128">
        <f t="shared" si="262"/>
        <v>8.5058461538461643</v>
      </c>
      <c r="J378" s="128">
        <f t="shared" si="262"/>
        <v>38.83074507692308</v>
      </c>
      <c r="K378" s="128">
        <f t="shared" si="262"/>
        <v>28.569733000000014</v>
      </c>
      <c r="L378" s="128">
        <f t="shared" si="262"/>
        <v>22.220100769230783</v>
      </c>
      <c r="M378" s="128">
        <f t="shared" si="262"/>
        <v>51.856970923076915</v>
      </c>
      <c r="N378" s="128">
        <f t="shared" si="262"/>
        <v>8.5394276153846107</v>
      </c>
      <c r="O378" s="128">
        <f t="shared" si="262"/>
        <v>35.397053384615404</v>
      </c>
      <c r="P378" s="128">
        <f t="shared" si="262"/>
        <v>24.43650115384613</v>
      </c>
      <c r="Q378" s="128">
        <f t="shared" si="262"/>
        <v>31.318112692307693</v>
      </c>
      <c r="R378" s="128">
        <f t="shared" si="262"/>
        <v>58.190981923076919</v>
      </c>
      <c r="S378" s="128">
        <f t="shared" si="262"/>
        <v>53.651420153846203</v>
      </c>
      <c r="T378" s="128">
        <f t="shared" si="262"/>
        <v>55.770217384615393</v>
      </c>
      <c r="U378" s="128">
        <f t="shared" si="262"/>
        <v>0.67384643226491203</v>
      </c>
      <c r="V378" s="128">
        <f t="shared" si="262"/>
        <v>70.992327589178686</v>
      </c>
      <c r="W378" s="128">
        <f t="shared" si="262"/>
        <v>16.97229466084185</v>
      </c>
      <c r="X378" s="128">
        <f t="shared" si="262"/>
        <v>48.63760486245063</v>
      </c>
      <c r="Y378" s="128">
        <f t="shared" si="262"/>
        <v>-1.6362348387065175</v>
      </c>
      <c r="Z378" s="128">
        <f t="shared" si="262"/>
        <v>68.258113176179236</v>
      </c>
      <c r="AA378" s="128">
        <f t="shared" si="262"/>
        <v>73.928255370991053</v>
      </c>
      <c r="AB378" s="128">
        <f t="shared" si="262"/>
        <v>8.6802727803466375</v>
      </c>
      <c r="AC378" s="128">
        <f t="shared" si="262"/>
        <v>49.837082494443209</v>
      </c>
      <c r="AD378" s="128">
        <f t="shared" si="262"/>
        <v>-7.5051478966147513</v>
      </c>
      <c r="AE378" s="128">
        <f t="shared" si="261"/>
        <v>31.616659160418202</v>
      </c>
      <c r="AF378" s="128">
        <f t="shared" si="261"/>
        <v>6.9412573950910428</v>
      </c>
      <c r="AG378" s="124">
        <f t="shared" si="261"/>
        <v>57.863253720192702</v>
      </c>
      <c r="AH378" s="124">
        <f t="shared" si="261"/>
        <v>35.392302182748296</v>
      </c>
      <c r="AI378" s="124">
        <f t="shared" si="261"/>
        <v>91.961114003298889</v>
      </c>
      <c r="AJ378" s="124">
        <f t="shared" si="261"/>
        <v>135.30592767860438</v>
      </c>
      <c r="AK378" s="124">
        <f t="shared" si="261"/>
        <v>146.69914388607933</v>
      </c>
      <c r="AL378" s="124">
        <f t="shared" si="261"/>
        <v>149.58758260977271</v>
      </c>
      <c r="AM378" s="124">
        <f t="shared" si="261"/>
        <v>126.66703087224352</v>
      </c>
      <c r="AN378" s="124">
        <f t="shared" si="261"/>
        <v>89.83722721368386</v>
      </c>
      <c r="AO378" s="124">
        <f t="shared" si="261"/>
        <v>92.429287951271164</v>
      </c>
      <c r="AP378" s="124">
        <f t="shared" si="261"/>
        <v>103.16401563910011</v>
      </c>
      <c r="AQ378" s="124">
        <f t="shared" si="261"/>
        <v>99.293202901824998</v>
      </c>
      <c r="AR378" s="124">
        <f t="shared" si="261"/>
        <v>104.0494029199584</v>
      </c>
      <c r="AS378" s="124">
        <f t="shared" si="261"/>
        <v>108.41470662917808</v>
      </c>
      <c r="AT378" s="124">
        <f t="shared" si="261"/>
        <v>102.45510941383591</v>
      </c>
      <c r="AU378" s="124">
        <f t="shared" si="261"/>
        <v>106.80972010437836</v>
      </c>
      <c r="AV378" s="124">
        <f t="shared" si="261"/>
        <v>117.32913173389122</v>
      </c>
      <c r="AW378" s="124">
        <f t="shared" si="261"/>
        <v>130.30537888666743</v>
      </c>
      <c r="AX378" s="124">
        <f t="shared" si="261"/>
        <v>142.56773681584963</v>
      </c>
      <c r="AY378" s="124">
        <f t="shared" si="261"/>
        <v>155.81602794994697</v>
      </c>
      <c r="AZ378" s="124">
        <f t="shared" si="261"/>
        <v>184.77301303308363</v>
      </c>
      <c r="BA378" s="124">
        <f t="shared" si="261"/>
        <v>187.78652786641493</v>
      </c>
      <c r="BB378" s="124">
        <f t="shared" si="261"/>
        <v>207.1508061739606</v>
      </c>
      <c r="BC378" s="124">
        <f t="shared" si="261"/>
        <v>207.46861838634157</v>
      </c>
      <c r="BD378" s="124">
        <f t="shared" si="261"/>
        <v>224.7616337495727</v>
      </c>
      <c r="BE378" s="124">
        <f t="shared" si="261"/>
        <v>243.79192075097055</v>
      </c>
      <c r="BF378" s="124">
        <f t="shared" si="261"/>
        <v>245.7133404791237</v>
      </c>
      <c r="BG378" s="124">
        <f t="shared" si="261"/>
        <v>265.88139384510691</v>
      </c>
      <c r="BH378" s="128">
        <f t="shared" si="260"/>
        <v>265.88139384510691</v>
      </c>
    </row>
    <row r="379" spans="1:60">
      <c r="A379" s="112" t="s">
        <v>112</v>
      </c>
      <c r="B379" s="128">
        <f t="shared" si="262"/>
        <v>73.161980087502741</v>
      </c>
      <c r="C379" s="128">
        <f t="shared" si="262"/>
        <v>33.155153846153858</v>
      </c>
      <c r="D379" s="128">
        <f t="shared" si="262"/>
        <v>42.082846153846155</v>
      </c>
      <c r="E379" s="128">
        <f t="shared" si="262"/>
        <v>23.94746153846156</v>
      </c>
      <c r="F379" s="128">
        <f t="shared" si="262"/>
        <v>42.17484615384614</v>
      </c>
      <c r="G379" s="128">
        <f t="shared" si="262"/>
        <v>22.459615384615379</v>
      </c>
      <c r="H379" s="128">
        <f t="shared" si="262"/>
        <v>45.597000000000008</v>
      </c>
      <c r="I379" s="128">
        <f t="shared" si="262"/>
        <v>51.50284615384615</v>
      </c>
      <c r="J379" s="128">
        <f t="shared" si="262"/>
        <v>36.89961507692307</v>
      </c>
      <c r="K379" s="128">
        <f t="shared" si="262"/>
        <v>27.078129999999987</v>
      </c>
      <c r="L379" s="128">
        <f t="shared" si="262"/>
        <v>36.83246076923075</v>
      </c>
      <c r="M379" s="128">
        <f t="shared" si="262"/>
        <v>27.425212923076927</v>
      </c>
      <c r="N379" s="128">
        <f t="shared" si="262"/>
        <v>39.236162615384615</v>
      </c>
      <c r="O379" s="128">
        <f t="shared" si="262"/>
        <v>2.8733303846153646</v>
      </c>
      <c r="P379" s="128">
        <f t="shared" si="262"/>
        <v>68.716250153846147</v>
      </c>
      <c r="Q379" s="128">
        <f t="shared" si="262"/>
        <v>17.566155692307674</v>
      </c>
      <c r="R379" s="128">
        <f t="shared" si="262"/>
        <v>31.405012923076939</v>
      </c>
      <c r="S379" s="128">
        <f t="shared" si="262"/>
        <v>28.887125153846142</v>
      </c>
      <c r="T379" s="128">
        <f t="shared" si="262"/>
        <v>42.159280384615442</v>
      </c>
      <c r="U379" s="128">
        <f t="shared" si="262"/>
        <v>62.899102078335432</v>
      </c>
      <c r="V379" s="128">
        <f t="shared" si="262"/>
        <v>23.828151900328052</v>
      </c>
      <c r="W379" s="128">
        <f t="shared" si="262"/>
        <v>42.268990862514841</v>
      </c>
      <c r="X379" s="128">
        <f t="shared" si="262"/>
        <v>76.663163053775421</v>
      </c>
      <c r="Y379" s="128">
        <f t="shared" si="262"/>
        <v>68.184245595229783</v>
      </c>
      <c r="Z379" s="128">
        <f t="shared" si="262"/>
        <v>15.915620210537126</v>
      </c>
      <c r="AA379" s="128">
        <f t="shared" si="262"/>
        <v>49.492630469643856</v>
      </c>
      <c r="AB379" s="128">
        <f t="shared" si="262"/>
        <v>101.61227388863688</v>
      </c>
      <c r="AC379" s="128">
        <f t="shared" si="262"/>
        <v>70.077089265420739</v>
      </c>
      <c r="AD379" s="128">
        <f t="shared" si="262"/>
        <v>65.492384439257876</v>
      </c>
      <c r="AE379" s="128">
        <f t="shared" si="261"/>
        <v>72.090697666819153</v>
      </c>
      <c r="AF379" s="128">
        <f t="shared" si="261"/>
        <v>-93.122897239429392</v>
      </c>
      <c r="AG379" s="124">
        <f t="shared" si="261"/>
        <v>7.7918193831632436</v>
      </c>
      <c r="AH379" s="124">
        <f t="shared" si="261"/>
        <v>-49.649724473594375</v>
      </c>
      <c r="AI379" s="124">
        <f t="shared" si="261"/>
        <v>8.8930173502272964</v>
      </c>
      <c r="AJ379" s="124">
        <f t="shared" si="261"/>
        <v>70.796485056316214</v>
      </c>
      <c r="AK379" s="124">
        <f t="shared" si="261"/>
        <v>72.718893531474464</v>
      </c>
      <c r="AL379" s="124">
        <f t="shared" si="261"/>
        <v>79.820034209650771</v>
      </c>
      <c r="AM379" s="124">
        <f t="shared" si="261"/>
        <v>80.313869432222589</v>
      </c>
      <c r="AN379" s="124">
        <f t="shared" si="261"/>
        <v>39.894684969734442</v>
      </c>
      <c r="AO379" s="124">
        <f t="shared" si="261"/>
        <v>26.357912457008979</v>
      </c>
      <c r="AP379" s="124">
        <f t="shared" si="261"/>
        <v>26.285668578575439</v>
      </c>
      <c r="AQ379" s="124">
        <f t="shared" si="261"/>
        <v>20.697810391182486</v>
      </c>
      <c r="AR379" s="124">
        <f t="shared" si="261"/>
        <v>29.36557193267555</v>
      </c>
      <c r="AS379" s="124">
        <f t="shared" si="261"/>
        <v>38.324276778621197</v>
      </c>
      <c r="AT379" s="124">
        <f t="shared" si="261"/>
        <v>36.928830649230406</v>
      </c>
      <c r="AU379" s="124">
        <f t="shared" si="261"/>
        <v>45.503905189678562</v>
      </c>
      <c r="AV379" s="124">
        <f t="shared" si="261"/>
        <v>54.699453524129979</v>
      </c>
      <c r="AW379" s="124">
        <f t="shared" si="261"/>
        <v>63.03620773387388</v>
      </c>
      <c r="AX379" s="124">
        <f t="shared" si="261"/>
        <v>70.941917225737939</v>
      </c>
      <c r="AY379" s="124">
        <f t="shared" si="261"/>
        <v>80.87420846913318</v>
      </c>
      <c r="AZ379" s="124">
        <f t="shared" si="261"/>
        <v>107.4218143869947</v>
      </c>
      <c r="BA379" s="124">
        <f t="shared" si="261"/>
        <v>110.74632257891659</v>
      </c>
      <c r="BB379" s="124">
        <f t="shared" si="261"/>
        <v>130.63299050244211</v>
      </c>
      <c r="BC379" s="124">
        <f t="shared" si="261"/>
        <v>132.1683572696914</v>
      </c>
      <c r="BD379" s="124">
        <f t="shared" si="261"/>
        <v>148.64668090344338</v>
      </c>
      <c r="BE379" s="124">
        <f t="shared" si="261"/>
        <v>165.26626630680511</v>
      </c>
      <c r="BF379" s="124">
        <f t="shared" si="261"/>
        <v>164.24355034055793</v>
      </c>
      <c r="BG379" s="124">
        <f t="shared" si="261"/>
        <v>179.91381946331791</v>
      </c>
      <c r="BH379" s="128">
        <f t="shared" si="260"/>
        <v>179.91381946331791</v>
      </c>
    </row>
    <row r="380" spans="1:60">
      <c r="A380" s="112" t="s">
        <v>113</v>
      </c>
      <c r="B380" s="128">
        <f t="shared" si="262"/>
        <v>72.00805291135967</v>
      </c>
      <c r="C380" s="128">
        <f t="shared" si="262"/>
        <v>31.08330769230767</v>
      </c>
      <c r="D380" s="128">
        <f t="shared" si="262"/>
        <v>36.357692307692318</v>
      </c>
      <c r="E380" s="128">
        <f t="shared" si="262"/>
        <v>21.652923076923031</v>
      </c>
      <c r="F380" s="128">
        <f t="shared" si="262"/>
        <v>17.428692307692316</v>
      </c>
      <c r="G380" s="128">
        <f t="shared" si="262"/>
        <v>20.260230769230787</v>
      </c>
      <c r="H380" s="128">
        <f t="shared" si="262"/>
        <v>5.4909999999999997</v>
      </c>
      <c r="I380" s="128">
        <f t="shared" si="262"/>
        <v>30.542692307692221</v>
      </c>
      <c r="J380" s="128">
        <f t="shared" si="262"/>
        <v>39.441336153846152</v>
      </c>
      <c r="K380" s="128">
        <f t="shared" si="262"/>
        <v>53.271176999999994</v>
      </c>
      <c r="L380" s="128">
        <f t="shared" si="262"/>
        <v>40.03800353846151</v>
      </c>
      <c r="M380" s="128">
        <f t="shared" si="262"/>
        <v>53.964591846153894</v>
      </c>
      <c r="N380" s="128">
        <f t="shared" si="262"/>
        <v>25.348308230769277</v>
      </c>
      <c r="O380" s="128">
        <f t="shared" si="262"/>
        <v>27.140613769230804</v>
      </c>
      <c r="P380" s="128">
        <f t="shared" si="262"/>
        <v>27.155449307692336</v>
      </c>
      <c r="Q380" s="128">
        <f t="shared" si="262"/>
        <v>42.116654384615344</v>
      </c>
      <c r="R380" s="128">
        <f t="shared" si="262"/>
        <v>31.380115846153927</v>
      </c>
      <c r="S380" s="128">
        <f t="shared" si="262"/>
        <v>50.047235307692205</v>
      </c>
      <c r="T380" s="128">
        <f t="shared" si="262"/>
        <v>33.409424769230753</v>
      </c>
      <c r="U380" s="128">
        <f t="shared" si="262"/>
        <v>32.349740336176474</v>
      </c>
      <c r="V380" s="128">
        <f t="shared" si="262"/>
        <v>91.154209389315369</v>
      </c>
      <c r="W380" s="128">
        <f t="shared" si="262"/>
        <v>41.434012190810485</v>
      </c>
      <c r="X380" s="128">
        <f t="shared" si="262"/>
        <v>81.462554202153953</v>
      </c>
      <c r="Y380" s="128">
        <f t="shared" si="262"/>
        <v>59.530790797766301</v>
      </c>
      <c r="Z380" s="128">
        <f t="shared" si="262"/>
        <v>94.145081154677982</v>
      </c>
      <c r="AA380" s="128">
        <f t="shared" si="262"/>
        <v>109.09464481231745</v>
      </c>
      <c r="AB380" s="128">
        <f t="shared" si="262"/>
        <v>49.581968166672368</v>
      </c>
      <c r="AC380" s="128">
        <f t="shared" si="262"/>
        <v>37.609160457615985</v>
      </c>
      <c r="AD380" s="128">
        <f t="shared" si="262"/>
        <v>100.08937141584859</v>
      </c>
      <c r="AE380" s="128">
        <f t="shared" si="261"/>
        <v>105.59761728545494</v>
      </c>
      <c r="AF380" s="128">
        <f t="shared" si="261"/>
        <v>42.178769151053672</v>
      </c>
      <c r="AG380" s="124">
        <f t="shared" si="261"/>
        <v>121.05352582578806</v>
      </c>
      <c r="AH380" s="124">
        <f t="shared" si="261"/>
        <v>52.121667244298976</v>
      </c>
      <c r="AI380" s="124">
        <f t="shared" si="261"/>
        <v>112.49429065110334</v>
      </c>
      <c r="AJ380" s="124">
        <f t="shared" si="261"/>
        <v>174.40926480082999</v>
      </c>
      <c r="AK380" s="124">
        <f t="shared" si="261"/>
        <v>180.01834682595978</v>
      </c>
      <c r="AL380" s="124">
        <f t="shared" si="261"/>
        <v>178.20153626039956</v>
      </c>
      <c r="AM380" s="124">
        <f t="shared" si="261"/>
        <v>166.35066199111418</v>
      </c>
      <c r="AN380" s="124">
        <f t="shared" si="261"/>
        <v>128.41970287688366</v>
      </c>
      <c r="AO380" s="124">
        <f t="shared" si="261"/>
        <v>133.65888611217787</v>
      </c>
      <c r="AP380" s="124">
        <f t="shared" si="261"/>
        <v>145.57582869920907</v>
      </c>
      <c r="AQ380" s="124">
        <f t="shared" si="261"/>
        <v>144.26941180552737</v>
      </c>
      <c r="AR380" s="124">
        <f t="shared" si="261"/>
        <v>152.30706082226482</v>
      </c>
      <c r="AS380" s="124">
        <f t="shared" si="261"/>
        <v>161.16238017520089</v>
      </c>
      <c r="AT380" s="124">
        <f t="shared" si="261"/>
        <v>158.67505713335959</v>
      </c>
      <c r="AU380" s="124">
        <f t="shared" si="261"/>
        <v>168.20701912126879</v>
      </c>
      <c r="AV380" s="124">
        <f t="shared" si="261"/>
        <v>178.0477055842465</v>
      </c>
      <c r="AW380" s="124">
        <f t="shared" si="261"/>
        <v>191.01856466458133</v>
      </c>
      <c r="AX380" s="124">
        <f t="shared" si="261"/>
        <v>203.39703572746743</v>
      </c>
      <c r="AY380" s="124">
        <f t="shared" si="261"/>
        <v>218.20394877115666</v>
      </c>
      <c r="AZ380" s="124">
        <f t="shared" si="261"/>
        <v>250.41801318627705</v>
      </c>
      <c r="BA380" s="124">
        <f t="shared" si="261"/>
        <v>253.09885459373828</v>
      </c>
      <c r="BB380" s="124">
        <f t="shared" si="261"/>
        <v>272.94704278845785</v>
      </c>
      <c r="BC380" s="124">
        <f t="shared" si="261"/>
        <v>270.36680166343666</v>
      </c>
      <c r="BD380" s="124">
        <f t="shared" si="261"/>
        <v>285.41312345822519</v>
      </c>
      <c r="BE380" s="124">
        <f t="shared" si="261"/>
        <v>302.33400547542203</v>
      </c>
      <c r="BF380" s="124">
        <f t="shared" si="261"/>
        <v>300.23770733619835</v>
      </c>
      <c r="BG380" s="124">
        <f t="shared" si="261"/>
        <v>320.7937876771565</v>
      </c>
      <c r="BH380" s="128"/>
    </row>
    <row r="381" spans="1:60" ht="12" thickBot="1">
      <c r="A381" s="112" t="s">
        <v>114</v>
      </c>
      <c r="B381" s="128">
        <f>SUM(B369:B380)</f>
        <v>997.16651087398247</v>
      </c>
      <c r="C381" s="128">
        <f t="shared" ref="C381:AD381" si="263">SUM(C369:C380)</f>
        <v>788.55179057520058</v>
      </c>
      <c r="D381" s="128">
        <f t="shared" si="263"/>
        <v>545.529</v>
      </c>
      <c r="E381" s="128">
        <f t="shared" si="263"/>
        <v>384.09599999999989</v>
      </c>
      <c r="F381" s="128">
        <f t="shared" si="263"/>
        <v>457.23200000000003</v>
      </c>
      <c r="G381" s="128">
        <f t="shared" si="263"/>
        <v>395.37400000000002</v>
      </c>
      <c r="H381" s="128">
        <f t="shared" si="263"/>
        <v>418.32299999999998</v>
      </c>
      <c r="I381" s="128">
        <f t="shared" si="263"/>
        <v>429.24299999999988</v>
      </c>
      <c r="J381" s="128">
        <f t="shared" si="263"/>
        <v>462.34421199999997</v>
      </c>
      <c r="K381" s="128">
        <f t="shared" si="263"/>
        <v>436.91370599999993</v>
      </c>
      <c r="L381" s="128">
        <f t="shared" si="263"/>
        <v>434.90384200000005</v>
      </c>
      <c r="M381" s="128">
        <f t="shared" si="263"/>
        <v>381.128894</v>
      </c>
      <c r="N381" s="128">
        <f t="shared" si="263"/>
        <v>448.6509420000001</v>
      </c>
      <c r="O381" s="128">
        <f t="shared" si="263"/>
        <v>427.14617800000002</v>
      </c>
      <c r="P381" s="128">
        <f t="shared" si="263"/>
        <v>485.73860699999989</v>
      </c>
      <c r="Q381" s="128">
        <f t="shared" si="263"/>
        <v>443.26267000000001</v>
      </c>
      <c r="R381" s="128">
        <f t="shared" si="263"/>
        <v>458.66299800000002</v>
      </c>
      <c r="S381" s="128">
        <f t="shared" si="263"/>
        <v>460.70358899999997</v>
      </c>
      <c r="T381" s="128">
        <f t="shared" si="263"/>
        <v>573.5739759999999</v>
      </c>
      <c r="U381" s="128">
        <f t="shared" si="263"/>
        <v>535.85930361238707</v>
      </c>
      <c r="V381" s="128">
        <f t="shared" si="263"/>
        <v>672.7342384446315</v>
      </c>
      <c r="W381" s="128">
        <f t="shared" si="263"/>
        <v>623.07944961196438</v>
      </c>
      <c r="X381" s="128">
        <f t="shared" si="263"/>
        <v>671.76375959664381</v>
      </c>
      <c r="Y381" s="128">
        <f t="shared" si="263"/>
        <v>729.1857551880895</v>
      </c>
      <c r="Z381" s="128">
        <f t="shared" si="263"/>
        <v>759.92276964262533</v>
      </c>
      <c r="AA381" s="128">
        <f t="shared" si="263"/>
        <v>710.83334805593097</v>
      </c>
      <c r="AB381" s="128">
        <f t="shared" si="263"/>
        <v>747.90357863767008</v>
      </c>
      <c r="AC381" s="128">
        <f t="shared" si="263"/>
        <v>759.12369847917</v>
      </c>
      <c r="AD381" s="128">
        <f t="shared" si="263"/>
        <v>759.11587381547463</v>
      </c>
      <c r="AE381" s="128">
        <f>SUM(AE369:AE380)</f>
        <v>805.29507898564282</v>
      </c>
      <c r="AF381" s="128">
        <f>SUM(AF369:AF380)</f>
        <v>650.58316322923827</v>
      </c>
      <c r="AG381" s="124">
        <f t="shared" si="261"/>
        <v>374.87904793659368</v>
      </c>
      <c r="AH381" s="124">
        <f t="shared" si="261"/>
        <v>791.46753328199361</v>
      </c>
      <c r="AI381" s="124">
        <f t="shared" si="261"/>
        <v>1619.6630895882417</v>
      </c>
      <c r="AJ381" s="124">
        <f t="shared" si="261"/>
        <v>1940.4253360103767</v>
      </c>
      <c r="AK381" s="124">
        <f t="shared" si="261"/>
        <v>1941.3631108332474</v>
      </c>
      <c r="AL381" s="124">
        <f>AL301-AL317</f>
        <v>2036.2136262880367</v>
      </c>
      <c r="AM381" s="124">
        <f t="shared" si="261"/>
        <v>1695.8933158463196</v>
      </c>
      <c r="AN381" s="124">
        <f t="shared" si="261"/>
        <v>1432.7854245245062</v>
      </c>
      <c r="AO381" s="124">
        <f t="shared" si="261"/>
        <v>1395.6816175276995</v>
      </c>
      <c r="AP381" s="124">
        <f t="shared" si="261"/>
        <v>1474.3175550113706</v>
      </c>
      <c r="AQ381" s="124">
        <f t="shared" si="261"/>
        <v>1432.7191075430392</v>
      </c>
      <c r="AR381" s="124">
        <f t="shared" si="261"/>
        <v>1527.5019591549285</v>
      </c>
      <c r="AS381" s="124">
        <f t="shared" si="261"/>
        <v>1622.1149295132695</v>
      </c>
      <c r="AT381" s="124">
        <f t="shared" si="261"/>
        <v>1598.8939576264702</v>
      </c>
      <c r="AU381" s="124">
        <f t="shared" si="261"/>
        <v>1703.1502854726068</v>
      </c>
      <c r="AV381" s="124">
        <f t="shared" si="261"/>
        <v>1824.6385137188504</v>
      </c>
      <c r="AW381" s="124">
        <f t="shared" si="261"/>
        <v>1958.0221846872246</v>
      </c>
      <c r="AX381" s="124">
        <f t="shared" si="261"/>
        <v>2088.0204226615929</v>
      </c>
      <c r="AY381" s="124">
        <f t="shared" ref="AY381:BG381" si="264">AY301-AY317</f>
        <v>2244.6545125310327</v>
      </c>
      <c r="AZ381" s="124">
        <f t="shared" si="264"/>
        <v>2608.7668376119104</v>
      </c>
      <c r="BA381" s="124">
        <f t="shared" si="264"/>
        <v>2653.2522899664959</v>
      </c>
      <c r="BB381" s="124">
        <f t="shared" si="264"/>
        <v>2915.7536297365582</v>
      </c>
      <c r="BC381" s="124">
        <f t="shared" si="264"/>
        <v>2934.0469487310165</v>
      </c>
      <c r="BD381" s="124">
        <f t="shared" si="264"/>
        <v>3165.2171650120408</v>
      </c>
      <c r="BE381" s="124">
        <f t="shared" si="264"/>
        <v>3413.5396821769532</v>
      </c>
      <c r="BF381" s="124">
        <f t="shared" si="264"/>
        <v>3440.1558674724729</v>
      </c>
      <c r="BG381" s="124">
        <f t="shared" si="264"/>
        <v>3704.9442502596512</v>
      </c>
      <c r="BH381" s="128"/>
    </row>
    <row r="382" spans="1:60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  <c r="AB382" s="174"/>
      <c r="AC382" s="174"/>
      <c r="AD382" s="174"/>
      <c r="AE382" s="174"/>
      <c r="AF382" s="174"/>
      <c r="AG382" s="174"/>
      <c r="AH382" s="174"/>
      <c r="AI382" s="174"/>
      <c r="AJ382" s="174"/>
      <c r="AK382" s="174"/>
      <c r="AL382" s="174"/>
      <c r="AM382" s="174"/>
      <c r="AN382" s="174"/>
      <c r="AO382" s="174"/>
      <c r="AP382" s="174"/>
      <c r="AQ382" s="174"/>
      <c r="AR382" s="174"/>
      <c r="AS382" s="174"/>
      <c r="AT382" s="174"/>
      <c r="AU382" s="174"/>
      <c r="AV382" s="174"/>
      <c r="AW382" s="174"/>
      <c r="AX382" s="174"/>
      <c r="AY382" s="174"/>
      <c r="AZ382" s="174"/>
      <c r="BA382" s="174"/>
      <c r="BB382" s="174"/>
      <c r="BC382" s="174"/>
      <c r="BD382" s="174"/>
      <c r="BE382" s="174"/>
      <c r="BF382" s="174"/>
      <c r="BG382" s="174"/>
    </row>
    <row r="383" spans="1:60" ht="12" thickBot="1">
      <c r="A383" s="112" t="s">
        <v>171</v>
      </c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</row>
    <row r="384" spans="1:60" ht="12" thickBot="1">
      <c r="A384" s="168"/>
      <c r="B384" s="168" t="str">
        <f>B2</f>
        <v xml:space="preserve">93/94 </v>
      </c>
      <c r="C384" s="168" t="str">
        <f t="shared" ref="C384:BG384" si="265">C2</f>
        <v xml:space="preserve">94/95 </v>
      </c>
      <c r="D384" s="168" t="str">
        <f t="shared" si="265"/>
        <v xml:space="preserve">95/96 </v>
      </c>
      <c r="E384" s="168" t="str">
        <f t="shared" si="265"/>
        <v xml:space="preserve">96/97 </v>
      </c>
      <c r="F384" s="168" t="str">
        <f t="shared" si="265"/>
        <v xml:space="preserve">97/98 </v>
      </c>
      <c r="G384" s="168" t="str">
        <f t="shared" si="265"/>
        <v xml:space="preserve">98/99 </v>
      </c>
      <c r="H384" s="168" t="str">
        <f t="shared" si="265"/>
        <v xml:space="preserve">99/00 </v>
      </c>
      <c r="I384" s="168" t="str">
        <f t="shared" si="265"/>
        <v xml:space="preserve">00/01 </v>
      </c>
      <c r="J384" s="168" t="str">
        <f t="shared" si="265"/>
        <v xml:space="preserve">01/02 </v>
      </c>
      <c r="K384" s="168" t="str">
        <f t="shared" si="265"/>
        <v xml:space="preserve">02/03 </v>
      </c>
      <c r="L384" s="168" t="str">
        <f t="shared" si="265"/>
        <v xml:space="preserve">03/04 </v>
      </c>
      <c r="M384" s="168" t="str">
        <f t="shared" si="265"/>
        <v xml:space="preserve">04/05 </v>
      </c>
      <c r="N384" s="168" t="str">
        <f t="shared" si="265"/>
        <v xml:space="preserve">05/06 </v>
      </c>
      <c r="O384" s="168" t="str">
        <f t="shared" si="265"/>
        <v xml:space="preserve">06/07 </v>
      </c>
      <c r="P384" s="168" t="str">
        <f t="shared" si="265"/>
        <v xml:space="preserve">07/08 </v>
      </c>
      <c r="Q384" s="168" t="str">
        <f t="shared" si="265"/>
        <v xml:space="preserve">08/09 </v>
      </c>
      <c r="R384" s="168" t="str">
        <f t="shared" si="265"/>
        <v xml:space="preserve">09/10 </v>
      </c>
      <c r="S384" s="168" t="str">
        <f t="shared" si="265"/>
        <v xml:space="preserve">10/11 </v>
      </c>
      <c r="T384" s="168" t="str">
        <f t="shared" si="265"/>
        <v xml:space="preserve">11/12 </v>
      </c>
      <c r="U384" s="168" t="str">
        <f t="shared" si="265"/>
        <v xml:space="preserve">12/13 </v>
      </c>
      <c r="V384" s="168" t="str">
        <f t="shared" si="265"/>
        <v xml:space="preserve">13/14 </v>
      </c>
      <c r="W384" s="168" t="str">
        <f t="shared" si="265"/>
        <v xml:space="preserve">14/15 </v>
      </c>
      <c r="X384" s="168" t="str">
        <f t="shared" si="265"/>
        <v xml:space="preserve">15/16 </v>
      </c>
      <c r="Y384" s="168" t="str">
        <f t="shared" si="265"/>
        <v xml:space="preserve">16/17 </v>
      </c>
      <c r="Z384" s="168" t="str">
        <f t="shared" si="265"/>
        <v xml:space="preserve">17/18 </v>
      </c>
      <c r="AA384" s="168" t="str">
        <f t="shared" si="265"/>
        <v xml:space="preserve">18/19 </v>
      </c>
      <c r="AB384" s="168" t="str">
        <f t="shared" si="265"/>
        <v>19/20</v>
      </c>
      <c r="AC384" s="168" t="str">
        <f t="shared" si="265"/>
        <v>20/21</v>
      </c>
      <c r="AD384" s="168" t="str">
        <f t="shared" si="265"/>
        <v xml:space="preserve">21/22 </v>
      </c>
      <c r="AE384" s="168" t="str">
        <f t="shared" si="265"/>
        <v xml:space="preserve">22/23 </v>
      </c>
      <c r="AF384" s="168" t="str">
        <f t="shared" si="265"/>
        <v xml:space="preserve">23/24 </v>
      </c>
      <c r="AG384" s="168" t="str">
        <f t="shared" si="265"/>
        <v xml:space="preserve">24/25 </v>
      </c>
      <c r="AH384" s="168" t="str">
        <f t="shared" si="265"/>
        <v>25/26</v>
      </c>
      <c r="AI384" s="168" t="str">
        <f t="shared" si="265"/>
        <v>26/27</v>
      </c>
      <c r="AJ384" s="168" t="str">
        <f t="shared" si="265"/>
        <v>27/28</v>
      </c>
      <c r="AK384" s="168" t="str">
        <f t="shared" si="265"/>
        <v>28/29</v>
      </c>
      <c r="AL384" s="168" t="str">
        <f t="shared" si="265"/>
        <v>29/30</v>
      </c>
      <c r="AM384" s="168" t="str">
        <f t="shared" si="265"/>
        <v>30/31</v>
      </c>
      <c r="AN384" s="168" t="str">
        <f t="shared" si="265"/>
        <v>31/32</v>
      </c>
      <c r="AO384" s="168" t="str">
        <f t="shared" si="265"/>
        <v>32/33</v>
      </c>
      <c r="AP384" s="168" t="str">
        <f t="shared" si="265"/>
        <v>33/34</v>
      </c>
      <c r="AQ384" s="168" t="str">
        <f t="shared" si="265"/>
        <v>34/35</v>
      </c>
      <c r="AR384" s="168" t="str">
        <f t="shared" si="265"/>
        <v>35/36</v>
      </c>
      <c r="AS384" s="168" t="str">
        <f t="shared" si="265"/>
        <v>36/37</v>
      </c>
      <c r="AT384" s="168" t="str">
        <f t="shared" si="265"/>
        <v>37/38</v>
      </c>
      <c r="AU384" s="168" t="str">
        <f t="shared" si="265"/>
        <v>38/39</v>
      </c>
      <c r="AV384" s="168" t="str">
        <f t="shared" si="265"/>
        <v>39/40</v>
      </c>
      <c r="AW384" s="168" t="str">
        <f t="shared" si="265"/>
        <v>40/41</v>
      </c>
      <c r="AX384" s="168" t="str">
        <f t="shared" si="265"/>
        <v>41/42</v>
      </c>
      <c r="AY384" s="168" t="str">
        <f t="shared" si="265"/>
        <v>42/43</v>
      </c>
      <c r="AZ384" s="168" t="str">
        <f t="shared" si="265"/>
        <v>43/44</v>
      </c>
      <c r="BA384" s="168" t="str">
        <f t="shared" si="265"/>
        <v>44/45</v>
      </c>
      <c r="BB384" s="168" t="str">
        <f t="shared" si="265"/>
        <v>45/46</v>
      </c>
      <c r="BC384" s="168" t="str">
        <f t="shared" si="265"/>
        <v>46/47</v>
      </c>
      <c r="BD384" s="168" t="str">
        <f t="shared" si="265"/>
        <v>47/48</v>
      </c>
      <c r="BE384" s="168" t="str">
        <f t="shared" si="265"/>
        <v>48/49</v>
      </c>
      <c r="BF384" s="168" t="str">
        <f t="shared" si="265"/>
        <v>49/50</v>
      </c>
      <c r="BG384" s="168" t="str">
        <f t="shared" si="265"/>
        <v>50/51</v>
      </c>
      <c r="BH384" s="169"/>
    </row>
    <row r="385" spans="1:60">
      <c r="A385" s="112" t="s">
        <v>102</v>
      </c>
      <c r="B385" s="128">
        <f>B$397*(SUM(C369:G369)/SUM(C$381:G$381))</f>
        <v>30.930729418530763</v>
      </c>
      <c r="C385" s="128">
        <f t="shared" ref="C385:R396" si="266">C$397*(SUM(D369:H369)/SUM(D$381:H$381))</f>
        <v>31.290904192587586</v>
      </c>
      <c r="D385" s="128">
        <f t="shared" si="266"/>
        <v>34.819087712181116</v>
      </c>
      <c r="E385" s="128">
        <f t="shared" si="266"/>
        <v>31.530835275670285</v>
      </c>
      <c r="F385" s="128">
        <f t="shared" si="266"/>
        <v>29.668560305410459</v>
      </c>
      <c r="G385" s="128">
        <f t="shared" si="266"/>
        <v>33.29065121718029</v>
      </c>
      <c r="H385" s="128">
        <f t="shared" si="266"/>
        <v>19.699653538180968</v>
      </c>
      <c r="I385" s="128">
        <f t="shared" si="266"/>
        <v>25.613050503974883</v>
      </c>
      <c r="J385" s="128">
        <f t="shared" si="266"/>
        <v>23.870409073255953</v>
      </c>
      <c r="K385" s="128">
        <f t="shared" si="266"/>
        <v>28.829250165489608</v>
      </c>
      <c r="L385" s="128">
        <f t="shared" si="266"/>
        <v>20.987916902838037</v>
      </c>
      <c r="M385" s="128">
        <f t="shared" si="266"/>
        <v>32.198155027342715</v>
      </c>
      <c r="N385" s="128">
        <f t="shared" si="266"/>
        <v>27.721401819244583</v>
      </c>
      <c r="O385" s="128">
        <f t="shared" si="266"/>
        <v>25.267045038252316</v>
      </c>
      <c r="P385" s="128">
        <f t="shared" si="266"/>
        <v>17.240709903077466</v>
      </c>
      <c r="Q385" s="128">
        <f t="shared" si="266"/>
        <v>16.775870845374229</v>
      </c>
      <c r="R385" s="128">
        <f t="shared" si="266"/>
        <v>16.620245038360615</v>
      </c>
      <c r="S385" s="128">
        <f>S$397*(SUM(N369:R369)/SUM(N$381:R$381))</f>
        <v>33.086379993614237</v>
      </c>
      <c r="T385" s="128">
        <f t="shared" ref="T385:AR395" si="267">T$397*(SUM(O369:S369)/SUM(O$381:S$381))</f>
        <v>34.962612320841451</v>
      </c>
      <c r="U385" s="128">
        <f t="shared" si="267"/>
        <v>28.232928428746945</v>
      </c>
      <c r="V385" s="128">
        <f t="shared" si="267"/>
        <v>21.758107449797283</v>
      </c>
      <c r="W385" s="128">
        <f t="shared" si="267"/>
        <v>25.459316188101809</v>
      </c>
      <c r="X385" s="128">
        <f t="shared" si="267"/>
        <v>23.204110222638732</v>
      </c>
      <c r="Y385" s="128">
        <f t="shared" si="267"/>
        <v>32.763380632317634</v>
      </c>
      <c r="Z385" s="128">
        <f t="shared" si="267"/>
        <v>44.399382689808455</v>
      </c>
      <c r="AA385" s="128">
        <f t="shared" si="267"/>
        <v>47.56256541439955</v>
      </c>
      <c r="AB385" s="128">
        <f t="shared" si="267"/>
        <v>55.164113316958598</v>
      </c>
      <c r="AC385" s="128">
        <f t="shared" si="267"/>
        <v>60.200156148102465</v>
      </c>
      <c r="AD385" s="128">
        <f t="shared" si="267"/>
        <v>52.145921580685318</v>
      </c>
      <c r="AE385" s="128">
        <f t="shared" si="267"/>
        <v>54.526501563046423</v>
      </c>
      <c r="AF385" s="124">
        <f t="shared" si="267"/>
        <v>48.723414228664844</v>
      </c>
      <c r="AG385" s="124">
        <f t="shared" si="267"/>
        <v>51.048938043608423</v>
      </c>
      <c r="AH385" s="124">
        <f t="shared" si="267"/>
        <v>29.078725722478442</v>
      </c>
      <c r="AI385" s="124">
        <f t="shared" si="267"/>
        <v>55.791859738296289</v>
      </c>
      <c r="AJ385" s="124">
        <f t="shared" si="267"/>
        <v>70.015139223370042</v>
      </c>
      <c r="AK385" s="124">
        <f t="shared" si="267"/>
        <v>83.750858232551067</v>
      </c>
      <c r="AL385" s="124">
        <f t="shared" si="267"/>
        <v>84.660597736935202</v>
      </c>
      <c r="AM385" s="124">
        <f t="shared" si="267"/>
        <v>95.918707614913998</v>
      </c>
      <c r="AN385" s="124">
        <f t="shared" si="267"/>
        <v>89.705445643322889</v>
      </c>
      <c r="AO385" s="124">
        <f t="shared" si="267"/>
        <v>89.801878273338687</v>
      </c>
      <c r="AP385" s="124">
        <f t="shared" si="267"/>
        <v>91.769923676329825</v>
      </c>
      <c r="AQ385" s="124">
        <f t="shared" si="267"/>
        <v>95.417328677802743</v>
      </c>
      <c r="AR385" s="124">
        <f t="shared" si="267"/>
        <v>99.377825247395322</v>
      </c>
      <c r="AS385" s="124">
        <f t="shared" ref="AS385:AS394" si="268">AS$397*(SUM(AN369:AR369)/SUM(AN$381:AR$381))</f>
        <v>104.10038625675602</v>
      </c>
      <c r="AT385" s="124">
        <f t="shared" ref="AT385:BG396" si="269">AT$397*(SUM(AO369:AS369)/SUM(AO$381:AS$381))</f>
        <v>105.47202356112697</v>
      </c>
      <c r="AU385" s="124">
        <f t="shared" si="269"/>
        <v>106.88087512115709</v>
      </c>
      <c r="AV385" s="124">
        <f t="shared" si="269"/>
        <v>108.62557866493137</v>
      </c>
      <c r="AW385" s="124">
        <f t="shared" si="269"/>
        <v>109.58594134409373</v>
      </c>
      <c r="AX385" s="124">
        <f t="shared" si="269"/>
        <v>110.2768000516208</v>
      </c>
      <c r="AY385" s="124">
        <f t="shared" si="269"/>
        <v>110.83389084459341</v>
      </c>
      <c r="AZ385" s="124">
        <f t="shared" si="269"/>
        <v>110.73471422604641</v>
      </c>
      <c r="BA385" s="124">
        <f t="shared" si="269"/>
        <v>109.93197540011367</v>
      </c>
      <c r="BB385" s="124">
        <f t="shared" si="269"/>
        <v>109.59864348057781</v>
      </c>
      <c r="BC385" s="124">
        <f t="shared" si="269"/>
        <v>109.26948942083176</v>
      </c>
      <c r="BD385" s="124">
        <f t="shared" si="269"/>
        <v>109.31475461135972</v>
      </c>
      <c r="BE385" s="124">
        <f t="shared" si="269"/>
        <v>109.41074347138031</v>
      </c>
      <c r="BF385" s="124">
        <f t="shared" si="269"/>
        <v>109.80976048162105</v>
      </c>
      <c r="BG385" s="124">
        <f t="shared" si="269"/>
        <v>110.33601319290679</v>
      </c>
      <c r="BH385" s="128">
        <f>BG385</f>
        <v>110.33601319290679</v>
      </c>
    </row>
    <row r="386" spans="1:60">
      <c r="A386" s="112" t="s">
        <v>103</v>
      </c>
      <c r="B386" s="128">
        <f t="shared" ref="B386:B396" si="270">B$397*(SUM(C370:G370)/SUM(C$381:G$381))</f>
        <v>53.627084329272414</v>
      </c>
      <c r="C386" s="128">
        <f t="shared" si="266"/>
        <v>57.93853247164823</v>
      </c>
      <c r="D386" s="128">
        <f t="shared" si="266"/>
        <v>77.874576737584746</v>
      </c>
      <c r="E386" s="128">
        <f t="shared" si="266"/>
        <v>63.193895011381507</v>
      </c>
      <c r="F386" s="128">
        <f t="shared" si="266"/>
        <v>46.512249542905074</v>
      </c>
      <c r="G386" s="128">
        <f t="shared" si="266"/>
        <v>51.497105380829005</v>
      </c>
      <c r="H386" s="128">
        <f t="shared" si="266"/>
        <v>47.595616023272363</v>
      </c>
      <c r="I386" s="128">
        <f t="shared" si="266"/>
        <v>46.956569379610926</v>
      </c>
      <c r="J386" s="128">
        <f t="shared" si="266"/>
        <v>51.401320060457344</v>
      </c>
      <c r="K386" s="128">
        <f t="shared" si="266"/>
        <v>44.905957628349292</v>
      </c>
      <c r="L386" s="128">
        <f t="shared" si="266"/>
        <v>45.547737973300165</v>
      </c>
      <c r="M386" s="128">
        <f t="shared" si="266"/>
        <v>43.516598943193095</v>
      </c>
      <c r="N386" s="128">
        <f t="shared" si="266"/>
        <v>43.660482323059817</v>
      </c>
      <c r="O386" s="128">
        <f t="shared" si="266"/>
        <v>55.086296498477324</v>
      </c>
      <c r="P386" s="128">
        <f t="shared" si="266"/>
        <v>50.167176075548241</v>
      </c>
      <c r="Q386" s="128">
        <f t="shared" si="266"/>
        <v>44.828058468010035</v>
      </c>
      <c r="R386" s="128">
        <f t="shared" si="266"/>
        <v>57.354300399209166</v>
      </c>
      <c r="S386" s="128">
        <f t="shared" ref="S386:S396" si="271">S$397*(SUM(N370:R370)/SUM(N$381:R$381))</f>
        <v>44.717056845074289</v>
      </c>
      <c r="T386" s="128">
        <f t="shared" si="267"/>
        <v>55.065199341484416</v>
      </c>
      <c r="U386" s="128">
        <f t="shared" si="267"/>
        <v>61.552408051345992</v>
      </c>
      <c r="V386" s="128">
        <f t="shared" si="267"/>
        <v>63.311940960727945</v>
      </c>
      <c r="W386" s="128">
        <f t="shared" si="267"/>
        <v>68.031741848470517</v>
      </c>
      <c r="X386" s="128">
        <f t="shared" si="267"/>
        <v>80.074361426915203</v>
      </c>
      <c r="Y386" s="128">
        <f t="shared" si="267"/>
        <v>77.318052623088448</v>
      </c>
      <c r="Z386" s="128">
        <f t="shared" si="267"/>
        <v>77.58508916176288</v>
      </c>
      <c r="AA386" s="128">
        <f t="shared" si="267"/>
        <v>86.981141920532608</v>
      </c>
      <c r="AB386" s="128">
        <f t="shared" si="267"/>
        <v>70.350157059640154</v>
      </c>
      <c r="AC386" s="128">
        <f t="shared" si="267"/>
        <v>59.323937538890533</v>
      </c>
      <c r="AD386" s="128">
        <f t="shared" si="267"/>
        <v>65.864698636517602</v>
      </c>
      <c r="AE386" s="128">
        <f t="shared" si="267"/>
        <v>68.126459135490634</v>
      </c>
      <c r="AF386" s="124">
        <f t="shared" si="267"/>
        <v>70.750423692742444</v>
      </c>
      <c r="AG386" s="124">
        <f t="shared" si="267"/>
        <v>82.502964209467265</v>
      </c>
      <c r="AH386" s="124">
        <f t="shared" si="267"/>
        <v>78.210497749514829</v>
      </c>
      <c r="AI386" s="124">
        <f t="shared" si="267"/>
        <v>80.089427028347643</v>
      </c>
      <c r="AJ386" s="124">
        <f>AJ$397*(SUM(AE370:AI370)/SUM(AE$381:AI$381))-25</f>
        <v>51.691897239411446</v>
      </c>
      <c r="AK386" s="124">
        <f t="shared" si="267"/>
        <v>67.454973282854482</v>
      </c>
      <c r="AL386" s="124">
        <f t="shared" si="267"/>
        <v>65.772138161398061</v>
      </c>
      <c r="AM386" s="124">
        <f t="shared" si="267"/>
        <v>70.32509990520677</v>
      </c>
      <c r="AN386" s="124">
        <f t="shared" si="267"/>
        <v>66.585529413340637</v>
      </c>
      <c r="AO386" s="124">
        <f t="shared" si="267"/>
        <v>66.119963758658926</v>
      </c>
      <c r="AP386" s="124">
        <f t="shared" si="267"/>
        <v>66.896520776272013</v>
      </c>
      <c r="AQ386" s="124">
        <f t="shared" si="267"/>
        <v>67.890998975593561</v>
      </c>
      <c r="AR386" s="124">
        <f t="shared" si="267"/>
        <v>68.338962596295175</v>
      </c>
      <c r="AS386" s="124">
        <f t="shared" si="268"/>
        <v>70.597703581442417</v>
      </c>
      <c r="AT386" s="124">
        <f t="shared" si="269"/>
        <v>70.470921549268397</v>
      </c>
      <c r="AU386" s="124">
        <f t="shared" si="269"/>
        <v>71.200613139660547</v>
      </c>
      <c r="AV386" s="124">
        <f t="shared" si="269"/>
        <v>72.729175657138498</v>
      </c>
      <c r="AW386" s="124">
        <f t="shared" si="269"/>
        <v>74.441049389542513</v>
      </c>
      <c r="AX386" s="124">
        <f t="shared" si="269"/>
        <v>75.979165234643702</v>
      </c>
      <c r="AY386" s="124">
        <f t="shared" si="269"/>
        <v>77.046616098274683</v>
      </c>
      <c r="AZ386" s="124">
        <f t="shared" si="269"/>
        <v>77.476572428356761</v>
      </c>
      <c r="BA386" s="124">
        <f t="shared" si="269"/>
        <v>77.286965289804627</v>
      </c>
      <c r="BB386" s="124">
        <f t="shared" si="269"/>
        <v>76.708787171211455</v>
      </c>
      <c r="BC386" s="124">
        <f t="shared" si="269"/>
        <v>76.092432124529537</v>
      </c>
      <c r="BD386" s="124">
        <f t="shared" si="269"/>
        <v>75.60878509234702</v>
      </c>
      <c r="BE386" s="124">
        <f t="shared" si="269"/>
        <v>75.600542814474565</v>
      </c>
      <c r="BF386" s="124">
        <f t="shared" si="269"/>
        <v>76.100882355635633</v>
      </c>
      <c r="BG386" s="124">
        <f t="shared" si="269"/>
        <v>77.192462417306402</v>
      </c>
      <c r="BH386" s="128">
        <f t="shared" ref="BH386:BH395" si="272">BG386</f>
        <v>77.192462417306402</v>
      </c>
    </row>
    <row r="387" spans="1:60">
      <c r="A387" s="112" t="s">
        <v>104</v>
      </c>
      <c r="B387" s="128">
        <f t="shared" si="270"/>
        <v>47.844655503984534</v>
      </c>
      <c r="C387" s="128">
        <f t="shared" si="266"/>
        <v>48.791892580057279</v>
      </c>
      <c r="D387" s="128">
        <f t="shared" si="266"/>
        <v>59.928471438266243</v>
      </c>
      <c r="E387" s="128">
        <f t="shared" si="266"/>
        <v>59.677321143495078</v>
      </c>
      <c r="F387" s="128">
        <f t="shared" si="266"/>
        <v>46.777194025966608</v>
      </c>
      <c r="G387" s="128">
        <f t="shared" si="266"/>
        <v>44.926865596191547</v>
      </c>
      <c r="H387" s="128">
        <f t="shared" si="266"/>
        <v>37.833864165961579</v>
      </c>
      <c r="I387" s="128">
        <f t="shared" si="266"/>
        <v>42.425374264583432</v>
      </c>
      <c r="J387" s="128">
        <f t="shared" si="266"/>
        <v>47.496234644161433</v>
      </c>
      <c r="K387" s="128">
        <f t="shared" si="266"/>
        <v>44.542143411500938</v>
      </c>
      <c r="L387" s="128">
        <f t="shared" si="266"/>
        <v>40.714923968691984</v>
      </c>
      <c r="M387" s="128">
        <f t="shared" si="266"/>
        <v>33.699017490693883</v>
      </c>
      <c r="N387" s="128">
        <f t="shared" si="266"/>
        <v>26.202493450319647</v>
      </c>
      <c r="O387" s="128">
        <f t="shared" si="266"/>
        <v>27.783799996744637</v>
      </c>
      <c r="P387" s="128">
        <f t="shared" si="266"/>
        <v>31.01246591967621</v>
      </c>
      <c r="Q387" s="128">
        <f t="shared" si="266"/>
        <v>23.681598664606529</v>
      </c>
      <c r="R387" s="128">
        <f t="shared" si="266"/>
        <v>27.63063783021623</v>
      </c>
      <c r="S387" s="128">
        <f t="shared" si="271"/>
        <v>34.628645559402678</v>
      </c>
      <c r="T387" s="128">
        <f t="shared" si="267"/>
        <v>33.046944246049577</v>
      </c>
      <c r="U387" s="128">
        <f t="shared" si="267"/>
        <v>31.0451038338343</v>
      </c>
      <c r="V387" s="128">
        <f t="shared" si="267"/>
        <v>39.138328384206758</v>
      </c>
      <c r="W387" s="128">
        <f t="shared" si="267"/>
        <v>35.939553528942156</v>
      </c>
      <c r="X387" s="128">
        <f t="shared" si="267"/>
        <v>38.57610788856276</v>
      </c>
      <c r="Y387" s="128">
        <f t="shared" si="267"/>
        <v>44.206580841386213</v>
      </c>
      <c r="Z387" s="128">
        <f t="shared" si="267"/>
        <v>47.51687115689419</v>
      </c>
      <c r="AA387" s="128">
        <f t="shared" si="267"/>
        <v>38.860297921640765</v>
      </c>
      <c r="AB387" s="128">
        <f t="shared" si="267"/>
        <v>46.242363419321869</v>
      </c>
      <c r="AC387" s="128">
        <f t="shared" si="267"/>
        <v>52.260670273504033</v>
      </c>
      <c r="AD387" s="128">
        <f t="shared" si="267"/>
        <v>59.523785373676944</v>
      </c>
      <c r="AE387" s="128">
        <f t="shared" si="267"/>
        <v>65.696475357402292</v>
      </c>
      <c r="AF387" s="124">
        <f t="shared" si="267"/>
        <v>63.774058178635606</v>
      </c>
      <c r="AG387" s="124">
        <f t="shared" si="267"/>
        <v>75.020645011984655</v>
      </c>
      <c r="AH387" s="124">
        <f t="shared" si="267"/>
        <v>90.297781411077807</v>
      </c>
      <c r="AI387" s="124">
        <f t="shared" si="267"/>
        <v>100.52941843649505</v>
      </c>
      <c r="AJ387" s="124">
        <f>AJ$397*(SUM(AE371:AI371)/SUM(AE$381:AI$381))-25</f>
        <v>71.339336716963302</v>
      </c>
      <c r="AK387" s="124">
        <f t="shared" si="267"/>
        <v>97.057471029019126</v>
      </c>
      <c r="AL387" s="124">
        <f t="shared" si="267"/>
        <v>85.510782690229192</v>
      </c>
      <c r="AM387" s="124">
        <f t="shared" si="267"/>
        <v>78.967763880593694</v>
      </c>
      <c r="AN387" s="124">
        <f t="shared" si="267"/>
        <v>71.123370244165173</v>
      </c>
      <c r="AO387" s="124">
        <f t="shared" si="267"/>
        <v>70.222175943194117</v>
      </c>
      <c r="AP387" s="124">
        <f t="shared" si="267"/>
        <v>71.414555430487084</v>
      </c>
      <c r="AQ387" s="124">
        <f t="shared" si="267"/>
        <v>73.241091630348762</v>
      </c>
      <c r="AR387" s="124">
        <f t="shared" si="267"/>
        <v>75.121910799702874</v>
      </c>
      <c r="AS387" s="124">
        <f t="shared" si="268"/>
        <v>79.674080976114496</v>
      </c>
      <c r="AT387" s="124">
        <f t="shared" si="269"/>
        <v>81.427704115196462</v>
      </c>
      <c r="AU387" s="124">
        <f t="shared" si="269"/>
        <v>82.684714027664256</v>
      </c>
      <c r="AV387" s="124">
        <f t="shared" si="269"/>
        <v>83.030860427161542</v>
      </c>
      <c r="AW387" s="124">
        <f t="shared" si="269"/>
        <v>82.048731031909284</v>
      </c>
      <c r="AX387" s="124">
        <f t="shared" si="269"/>
        <v>80.220779487227205</v>
      </c>
      <c r="AY387" s="124">
        <f t="shared" si="269"/>
        <v>78.123272925902839</v>
      </c>
      <c r="AZ387" s="124">
        <f t="shared" si="269"/>
        <v>76.200843083396393</v>
      </c>
      <c r="BA387" s="124">
        <f t="shared" si="269"/>
        <v>75.062938475470418</v>
      </c>
      <c r="BB387" s="124">
        <f t="shared" si="269"/>
        <v>74.948705172238164</v>
      </c>
      <c r="BC387" s="124">
        <f t="shared" si="269"/>
        <v>75.944502077624264</v>
      </c>
      <c r="BD387" s="124">
        <f t="shared" si="269"/>
        <v>77.667040444888613</v>
      </c>
      <c r="BE387" s="124">
        <f t="shared" si="269"/>
        <v>79.891004961895462</v>
      </c>
      <c r="BF387" s="124">
        <f t="shared" si="269"/>
        <v>82.34919919796414</v>
      </c>
      <c r="BG387" s="124">
        <f t="shared" si="269"/>
        <v>84.904273595260591</v>
      </c>
      <c r="BH387" s="128">
        <f t="shared" si="272"/>
        <v>84.904273595260591</v>
      </c>
    </row>
    <row r="388" spans="1:60">
      <c r="A388" s="112" t="s">
        <v>105</v>
      </c>
      <c r="B388" s="128">
        <f t="shared" si="270"/>
        <v>42.886641473163763</v>
      </c>
      <c r="C388" s="128">
        <f t="shared" si="266"/>
        <v>42.214052636115888</v>
      </c>
      <c r="D388" s="128">
        <f t="shared" si="266"/>
        <v>57.655170691913085</v>
      </c>
      <c r="E388" s="128">
        <f t="shared" si="266"/>
        <v>58.988943414005917</v>
      </c>
      <c r="F388" s="128">
        <f t="shared" si="266"/>
        <v>47.892189683431333</v>
      </c>
      <c r="G388" s="128">
        <f t="shared" si="266"/>
        <v>56.726499713236457</v>
      </c>
      <c r="H388" s="128">
        <f t="shared" si="266"/>
        <v>49.1503735612485</v>
      </c>
      <c r="I388" s="128">
        <f t="shared" si="266"/>
        <v>48.057675175813749</v>
      </c>
      <c r="J388" s="128">
        <f t="shared" si="266"/>
        <v>51.350953630271036</v>
      </c>
      <c r="K388" s="128">
        <f t="shared" si="266"/>
        <v>50.450612563499313</v>
      </c>
      <c r="L388" s="128">
        <f t="shared" si="266"/>
        <v>33.135371850826047</v>
      </c>
      <c r="M388" s="128">
        <f t="shared" si="266"/>
        <v>35.563295164844355</v>
      </c>
      <c r="N388" s="128">
        <f t="shared" si="266"/>
        <v>33.714704777732763</v>
      </c>
      <c r="O388" s="128">
        <f t="shared" si="266"/>
        <v>39.356714871116687</v>
      </c>
      <c r="P388" s="128">
        <f t="shared" si="266"/>
        <v>41.784315005861096</v>
      </c>
      <c r="Q388" s="128">
        <f t="shared" si="266"/>
        <v>44.074268843715721</v>
      </c>
      <c r="R388" s="128">
        <f t="shared" si="266"/>
        <v>42.550215815010255</v>
      </c>
      <c r="S388" s="128">
        <f t="shared" si="271"/>
        <v>36.544351583184891</v>
      </c>
      <c r="T388" s="128">
        <f t="shared" si="267"/>
        <v>42.521448242100959</v>
      </c>
      <c r="U388" s="128">
        <f t="shared" si="267"/>
        <v>43.976464697974627</v>
      </c>
      <c r="V388" s="128">
        <f t="shared" si="267"/>
        <v>52.732609081916046</v>
      </c>
      <c r="W388" s="128">
        <f t="shared" si="267"/>
        <v>66.887779275015731</v>
      </c>
      <c r="X388" s="128">
        <f t="shared" si="267"/>
        <v>59.40585686250224</v>
      </c>
      <c r="Y388" s="128">
        <f t="shared" si="267"/>
        <v>50.923533754374006</v>
      </c>
      <c r="Z388" s="128">
        <f t="shared" si="267"/>
        <v>54.71190253166305</v>
      </c>
      <c r="AA388" s="128">
        <f t="shared" si="267"/>
        <v>48.109568199113461</v>
      </c>
      <c r="AB388" s="128">
        <f t="shared" si="267"/>
        <v>40.368429385486259</v>
      </c>
      <c r="AC388" s="128">
        <f t="shared" si="267"/>
        <v>51.407947087676256</v>
      </c>
      <c r="AD388" s="128">
        <f t="shared" si="267"/>
        <v>64.839999519975009</v>
      </c>
      <c r="AE388" s="128">
        <f t="shared" si="267"/>
        <v>70.975540255262544</v>
      </c>
      <c r="AF388" s="124">
        <f t="shared" si="267"/>
        <v>79.236979828258256</v>
      </c>
      <c r="AG388" s="124">
        <f t="shared" si="267"/>
        <v>93.245317306651657</v>
      </c>
      <c r="AH388" s="124">
        <f t="shared" si="267"/>
        <v>94.002624660021283</v>
      </c>
      <c r="AI388" s="124">
        <f t="shared" si="267"/>
        <v>95.771640663714479</v>
      </c>
      <c r="AJ388" s="124">
        <f t="shared" si="267"/>
        <v>84.468307709216916</v>
      </c>
      <c r="AK388" s="124">
        <f t="shared" si="267"/>
        <v>72.603112935933595</v>
      </c>
      <c r="AL388" s="124">
        <f t="shared" si="267"/>
        <v>65.640308179859488</v>
      </c>
      <c r="AM388" s="124">
        <f t="shared" si="267"/>
        <v>63.397322491124896</v>
      </c>
      <c r="AN388" s="124">
        <f t="shared" si="267"/>
        <v>57.483577064728841</v>
      </c>
      <c r="AO388" s="124">
        <f t="shared" si="267"/>
        <v>55.787830984740751</v>
      </c>
      <c r="AP388" s="124">
        <f t="shared" si="267"/>
        <v>56.185484297299325</v>
      </c>
      <c r="AQ388" s="124">
        <f t="shared" si="267"/>
        <v>57.478023783804503</v>
      </c>
      <c r="AR388" s="124">
        <f t="shared" si="267"/>
        <v>57.621876760541525</v>
      </c>
      <c r="AS388" s="124">
        <f t="shared" si="268"/>
        <v>59.641781818569264</v>
      </c>
      <c r="AT388" s="124">
        <f t="shared" si="269"/>
        <v>58.388375731976801</v>
      </c>
      <c r="AU388" s="124">
        <f t="shared" si="269"/>
        <v>55.803657697869419</v>
      </c>
      <c r="AV388" s="124">
        <f t="shared" si="269"/>
        <v>52.805605442723312</v>
      </c>
      <c r="AW388" s="124">
        <f t="shared" si="269"/>
        <v>51.096229495732693</v>
      </c>
      <c r="AX388" s="124">
        <f t="shared" si="269"/>
        <v>50.830817337236304</v>
      </c>
      <c r="AY388" s="124">
        <f t="shared" si="269"/>
        <v>51.978882823795793</v>
      </c>
      <c r="AZ388" s="124">
        <f t="shared" si="269"/>
        <v>54.875933750021183</v>
      </c>
      <c r="BA388" s="124">
        <f t="shared" si="269"/>
        <v>59.207875450569183</v>
      </c>
      <c r="BB388" s="124">
        <f t="shared" si="269"/>
        <v>63.32747022712168</v>
      </c>
      <c r="BC388" s="124">
        <f t="shared" si="269"/>
        <v>67.300331252617056</v>
      </c>
      <c r="BD388" s="124">
        <f t="shared" si="269"/>
        <v>70.76754475797361</v>
      </c>
      <c r="BE388" s="124">
        <f t="shared" si="269"/>
        <v>74.022948847608546</v>
      </c>
      <c r="BF388" s="124">
        <f t="shared" si="269"/>
        <v>76.969697268528066</v>
      </c>
      <c r="BG388" s="124">
        <f t="shared" si="269"/>
        <v>79.697479907315213</v>
      </c>
      <c r="BH388" s="128">
        <f t="shared" si="272"/>
        <v>79.697479907315213</v>
      </c>
    </row>
    <row r="389" spans="1:60">
      <c r="A389" s="112" t="s">
        <v>106</v>
      </c>
      <c r="B389" s="128">
        <f t="shared" si="270"/>
        <v>53.360176040468978</v>
      </c>
      <c r="C389" s="128">
        <f t="shared" si="266"/>
        <v>63.311998426130586</v>
      </c>
      <c r="D389" s="128">
        <f t="shared" si="266"/>
        <v>87.019474130818253</v>
      </c>
      <c r="E389" s="128">
        <f t="shared" si="266"/>
        <v>79.013266820095623</v>
      </c>
      <c r="F389" s="128">
        <f t="shared" si="266"/>
        <v>55.773956144937159</v>
      </c>
      <c r="G389" s="128">
        <f t="shared" si="266"/>
        <v>63.023392980983125</v>
      </c>
      <c r="H389" s="128">
        <f t="shared" si="266"/>
        <v>39.910205342839191</v>
      </c>
      <c r="I389" s="128">
        <f t="shared" si="266"/>
        <v>38.85151774817124</v>
      </c>
      <c r="J389" s="128">
        <f t="shared" si="266"/>
        <v>45.189444479926514</v>
      </c>
      <c r="K389" s="128">
        <f t="shared" si="266"/>
        <v>52.434128509560303</v>
      </c>
      <c r="L389" s="128">
        <f t="shared" si="266"/>
        <v>54.514407613091038</v>
      </c>
      <c r="M389" s="128">
        <f t="shared" si="266"/>
        <v>63.090049218451711</v>
      </c>
      <c r="N389" s="128">
        <f t="shared" si="266"/>
        <v>51.001144368950186</v>
      </c>
      <c r="O389" s="128">
        <f t="shared" si="266"/>
        <v>55.580947873342701</v>
      </c>
      <c r="P389" s="128">
        <f t="shared" si="266"/>
        <v>46.280127160852153</v>
      </c>
      <c r="Q389" s="128">
        <f t="shared" si="266"/>
        <v>35.469192223395822</v>
      </c>
      <c r="R389" s="128">
        <f t="shared" si="266"/>
        <v>44.517744325119999</v>
      </c>
      <c r="S389" s="128">
        <f t="shared" si="271"/>
        <v>64.83046436930556</v>
      </c>
      <c r="T389" s="128">
        <f t="shared" si="267"/>
        <v>64.323343029968839</v>
      </c>
      <c r="U389" s="128">
        <f t="shared" si="267"/>
        <v>62.10512234154546</v>
      </c>
      <c r="V389" s="128">
        <f t="shared" si="267"/>
        <v>58.406410479440815</v>
      </c>
      <c r="W389" s="128">
        <f t="shared" si="267"/>
        <v>53.828584404069538</v>
      </c>
      <c r="X389" s="128">
        <f t="shared" si="267"/>
        <v>62.152792801737583</v>
      </c>
      <c r="Y389" s="128">
        <f t="shared" si="267"/>
        <v>66.571612673639436</v>
      </c>
      <c r="Z389" s="128">
        <f t="shared" si="267"/>
        <v>72.150904666945692</v>
      </c>
      <c r="AA389" s="128">
        <f t="shared" si="267"/>
        <v>79.185011368508071</v>
      </c>
      <c r="AB389" s="128">
        <f t="shared" si="267"/>
        <v>87.418801700062446</v>
      </c>
      <c r="AC389" s="128">
        <f t="shared" si="267"/>
        <v>82.241357703525864</v>
      </c>
      <c r="AD389" s="128">
        <f t="shared" si="267"/>
        <v>83.450430322429852</v>
      </c>
      <c r="AE389" s="128">
        <f t="shared" si="267"/>
        <v>77.640058684375475</v>
      </c>
      <c r="AF389" s="124">
        <f t="shared" si="267"/>
        <v>71.706953672895693</v>
      </c>
      <c r="AG389" s="124">
        <f t="shared" si="267"/>
        <v>71.877102033604217</v>
      </c>
      <c r="AH389" s="124">
        <f t="shared" si="267"/>
        <v>67.778406465755111</v>
      </c>
      <c r="AI389" s="124">
        <f t="shared" si="267"/>
        <v>65.474909017174681</v>
      </c>
      <c r="AJ389" s="124">
        <f t="shared" si="267"/>
        <v>67.870970281023688</v>
      </c>
      <c r="AK389" s="124">
        <f t="shared" si="267"/>
        <v>60.578561076132708</v>
      </c>
      <c r="AL389" s="124">
        <f t="shared" si="267"/>
        <v>48.368509785590476</v>
      </c>
      <c r="AM389" s="124">
        <f t="shared" si="267"/>
        <v>47.404807102596038</v>
      </c>
      <c r="AN389" s="124">
        <f t="shared" si="267"/>
        <v>43.74424039975009</v>
      </c>
      <c r="AO389" s="124">
        <f t="shared" si="267"/>
        <v>38.251446475649566</v>
      </c>
      <c r="AP389" s="124">
        <f t="shared" si="267"/>
        <v>33.302381005832835</v>
      </c>
      <c r="AQ389" s="124">
        <f t="shared" si="267"/>
        <v>28.859895383465521</v>
      </c>
      <c r="AR389" s="124">
        <f t="shared" si="267"/>
        <v>20.80994728586278</v>
      </c>
      <c r="AS389" s="124">
        <f t="shared" si="268"/>
        <v>17.665419035383056</v>
      </c>
      <c r="AT389" s="124">
        <f t="shared" si="269"/>
        <v>15.588693763105011</v>
      </c>
      <c r="AU389" s="124">
        <f t="shared" si="269"/>
        <v>15.686184647369039</v>
      </c>
      <c r="AV389" s="124">
        <f t="shared" si="269"/>
        <v>17.633051752926217</v>
      </c>
      <c r="AW389" s="124">
        <f t="shared" si="269"/>
        <v>21.656515000657759</v>
      </c>
      <c r="AX389" s="124">
        <f t="shared" si="269"/>
        <v>26.139669880011549</v>
      </c>
      <c r="AY389" s="124">
        <f t="shared" si="269"/>
        <v>30.974850153711724</v>
      </c>
      <c r="AZ389" s="124">
        <f t="shared" si="269"/>
        <v>36.446569417095738</v>
      </c>
      <c r="BA389" s="124">
        <f t="shared" si="269"/>
        <v>42.324515597745823</v>
      </c>
      <c r="BB389" s="124">
        <f t="shared" si="269"/>
        <v>47.254184445709356</v>
      </c>
      <c r="BC389" s="124">
        <f t="shared" si="269"/>
        <v>52.047381826846134</v>
      </c>
      <c r="BD389" s="124">
        <f t="shared" si="269"/>
        <v>56.026009235695497</v>
      </c>
      <c r="BE389" s="124">
        <f t="shared" si="269"/>
        <v>59.59519612029959</v>
      </c>
      <c r="BF389" s="124">
        <f t="shared" si="269"/>
        <v>62.454273613434005</v>
      </c>
      <c r="BG389" s="124">
        <f t="shared" si="269"/>
        <v>64.808109691679746</v>
      </c>
      <c r="BH389" s="128">
        <f t="shared" si="272"/>
        <v>64.808109691679746</v>
      </c>
    </row>
    <row r="390" spans="1:60">
      <c r="A390" s="112" t="s">
        <v>107</v>
      </c>
      <c r="B390" s="128">
        <f t="shared" si="270"/>
        <v>38.177961043845819</v>
      </c>
      <c r="C390" s="128">
        <f t="shared" si="266"/>
        <v>42.501372102032207</v>
      </c>
      <c r="D390" s="128">
        <f t="shared" si="266"/>
        <v>51.773286980221506</v>
      </c>
      <c r="E390" s="128">
        <f t="shared" si="266"/>
        <v>63.569506379977355</v>
      </c>
      <c r="F390" s="128">
        <f t="shared" si="266"/>
        <v>47.933261272223724</v>
      </c>
      <c r="G390" s="128">
        <f t="shared" si="266"/>
        <v>53.484261820090701</v>
      </c>
      <c r="H390" s="128">
        <f t="shared" si="266"/>
        <v>53.607914337617217</v>
      </c>
      <c r="I390" s="128">
        <f t="shared" si="266"/>
        <v>57.012746025609466</v>
      </c>
      <c r="J390" s="128">
        <f t="shared" si="266"/>
        <v>55.571570492434908</v>
      </c>
      <c r="K390" s="128">
        <f t="shared" si="266"/>
        <v>47.542346037047508</v>
      </c>
      <c r="L390" s="128">
        <f t="shared" si="266"/>
        <v>41.946225217403089</v>
      </c>
      <c r="M390" s="128">
        <f t="shared" si="266"/>
        <v>37.773439771706535</v>
      </c>
      <c r="N390" s="128">
        <f t="shared" si="266"/>
        <v>28.047482379638666</v>
      </c>
      <c r="O390" s="128">
        <f t="shared" si="266"/>
        <v>37.344913571214271</v>
      </c>
      <c r="P390" s="128">
        <f t="shared" si="266"/>
        <v>43.729658706141151</v>
      </c>
      <c r="Q390" s="128">
        <f t="shared" si="266"/>
        <v>35.157570203991803</v>
      </c>
      <c r="R390" s="128">
        <f t="shared" si="266"/>
        <v>41.344616328147403</v>
      </c>
      <c r="S390" s="128">
        <f t="shared" si="271"/>
        <v>38.815465696443269</v>
      </c>
      <c r="T390" s="128">
        <f t="shared" si="267"/>
        <v>35.373869597539006</v>
      </c>
      <c r="U390" s="128">
        <f t="shared" si="267"/>
        <v>41.728515164223623</v>
      </c>
      <c r="V390" s="128">
        <f t="shared" si="267"/>
        <v>55.187670242125257</v>
      </c>
      <c r="W390" s="128">
        <f t="shared" si="267"/>
        <v>53.355662098198941</v>
      </c>
      <c r="X390" s="128">
        <f t="shared" si="267"/>
        <v>57.722676902582599</v>
      </c>
      <c r="Y390" s="128">
        <f t="shared" si="267"/>
        <v>72.256167630279023</v>
      </c>
      <c r="Z390" s="128">
        <f t="shared" si="267"/>
        <v>70.933466190075009</v>
      </c>
      <c r="AA390" s="128">
        <f t="shared" si="267"/>
        <v>70.843940435007241</v>
      </c>
      <c r="AB390" s="128">
        <f t="shared" si="267"/>
        <v>82.632340045701596</v>
      </c>
      <c r="AC390" s="128">
        <f t="shared" si="267"/>
        <v>74.174141327339882</v>
      </c>
      <c r="AD390" s="128">
        <f t="shared" si="267"/>
        <v>69.99810999463331</v>
      </c>
      <c r="AE390" s="128">
        <f t="shared" si="267"/>
        <v>73.820597772149711</v>
      </c>
      <c r="AF390" s="124">
        <f t="shared" si="267"/>
        <v>68.114209853596009</v>
      </c>
      <c r="AG390" s="124">
        <f t="shared" si="267"/>
        <v>67.67472200991719</v>
      </c>
      <c r="AH390" s="124">
        <f t="shared" si="267"/>
        <v>95.589988264529154</v>
      </c>
      <c r="AI390" s="124">
        <f t="shared" si="267"/>
        <v>113.14214792221476</v>
      </c>
      <c r="AJ390" s="124">
        <f t="shared" si="267"/>
        <v>112.54904696917605</v>
      </c>
      <c r="AK390" s="124">
        <f t="shared" si="267"/>
        <v>112.93793098305504</v>
      </c>
      <c r="AL390" s="124">
        <f>AL$397*(SUM(AG374:AK374)/SUM(AG$381:AK$381))-10</f>
        <v>98.686279357559314</v>
      </c>
      <c r="AM390" s="124">
        <f t="shared" si="267"/>
        <v>98.772245532039136</v>
      </c>
      <c r="AN390" s="124">
        <f t="shared" si="267"/>
        <v>95.666018363962692</v>
      </c>
      <c r="AO390" s="124">
        <f t="shared" si="267"/>
        <v>96.564164498234589</v>
      </c>
      <c r="AP390" s="124">
        <f t="shared" si="267"/>
        <v>99.806926834286813</v>
      </c>
      <c r="AQ390" s="124">
        <f t="shared" si="267"/>
        <v>102.32967865833935</v>
      </c>
      <c r="AR390" s="124">
        <f t="shared" si="267"/>
        <v>106.46090857903079</v>
      </c>
      <c r="AS390" s="124">
        <f t="shared" si="268"/>
        <v>109.08037222124942</v>
      </c>
      <c r="AT390" s="124">
        <f t="shared" si="269"/>
        <v>112.44909170003392</v>
      </c>
      <c r="AU390" s="124">
        <f t="shared" si="269"/>
        <v>114.77354342012438</v>
      </c>
      <c r="AV390" s="124">
        <f t="shared" si="269"/>
        <v>116.48152327379636</v>
      </c>
      <c r="AW390" s="124">
        <f t="shared" si="269"/>
        <v>117.69754217026906</v>
      </c>
      <c r="AX390" s="124">
        <f t="shared" si="269"/>
        <v>119.10893018168227</v>
      </c>
      <c r="AY390" s="124">
        <f t="shared" si="269"/>
        <v>120.5830287964764</v>
      </c>
      <c r="AZ390" s="124">
        <f t="shared" si="269"/>
        <v>121.34336593822803</v>
      </c>
      <c r="BA390" s="124">
        <f t="shared" si="269"/>
        <v>120.93283582608267</v>
      </c>
      <c r="BB390" s="124">
        <f t="shared" si="269"/>
        <v>120.55727343263092</v>
      </c>
      <c r="BC390" s="124">
        <f t="shared" si="269"/>
        <v>119.45452905123923</v>
      </c>
      <c r="BD390" s="124">
        <f t="shared" si="269"/>
        <v>118.54962147543543</v>
      </c>
      <c r="BE390" s="124">
        <f t="shared" si="269"/>
        <v>117.46752526501531</v>
      </c>
      <c r="BF390" s="124">
        <f t="shared" si="269"/>
        <v>116.78385675610728</v>
      </c>
      <c r="BG390" s="124">
        <f t="shared" si="269"/>
        <v>116.32654415408204</v>
      </c>
      <c r="BH390" s="128">
        <f t="shared" si="272"/>
        <v>116.32654415408204</v>
      </c>
    </row>
    <row r="391" spans="1:60">
      <c r="A391" s="112" t="s">
        <v>108</v>
      </c>
      <c r="B391" s="128">
        <f t="shared" si="270"/>
        <v>38.826568155311243</v>
      </c>
      <c r="C391" s="128">
        <f t="shared" si="266"/>
        <v>39.079720554285601</v>
      </c>
      <c r="D391" s="128">
        <f t="shared" si="266"/>
        <v>52.305269431614505</v>
      </c>
      <c r="E391" s="128">
        <f t="shared" si="266"/>
        <v>48.726752093148455</v>
      </c>
      <c r="F391" s="128">
        <f t="shared" si="266"/>
        <v>38.940851565288334</v>
      </c>
      <c r="G391" s="128">
        <f t="shared" si="266"/>
        <v>43.228987284829714</v>
      </c>
      <c r="H391" s="128">
        <f t="shared" si="266"/>
        <v>45.042747044140924</v>
      </c>
      <c r="I391" s="128">
        <f t="shared" si="266"/>
        <v>39.213391033220852</v>
      </c>
      <c r="J391" s="128">
        <f t="shared" si="266"/>
        <v>44.643721937889296</v>
      </c>
      <c r="K391" s="128">
        <f t="shared" si="266"/>
        <v>38.930745229252366</v>
      </c>
      <c r="L391" s="128">
        <f t="shared" si="266"/>
        <v>39.086759744450177</v>
      </c>
      <c r="M391" s="128">
        <f t="shared" si="266"/>
        <v>41.27723898052848</v>
      </c>
      <c r="N391" s="128">
        <f t="shared" si="266"/>
        <v>42.022424617767037</v>
      </c>
      <c r="O391" s="128">
        <f t="shared" si="266"/>
        <v>49.3644309085918</v>
      </c>
      <c r="P391" s="128">
        <f t="shared" si="266"/>
        <v>39.990955973808006</v>
      </c>
      <c r="Q391" s="128">
        <f t="shared" si="266"/>
        <v>28.622092882511406</v>
      </c>
      <c r="R391" s="128">
        <f t="shared" si="266"/>
        <v>30.200032915472221</v>
      </c>
      <c r="S391" s="128">
        <f t="shared" si="271"/>
        <v>42.415921435163746</v>
      </c>
      <c r="T391" s="128">
        <f t="shared" si="267"/>
        <v>52.999258488898796</v>
      </c>
      <c r="U391" s="128">
        <f t="shared" si="267"/>
        <v>55.158901353844108</v>
      </c>
      <c r="V391" s="128">
        <f t="shared" si="267"/>
        <v>50.469355495791355</v>
      </c>
      <c r="W391" s="128">
        <f t="shared" si="267"/>
        <v>43.437322531724632</v>
      </c>
      <c r="X391" s="128">
        <f t="shared" si="267"/>
        <v>42.163330978606147</v>
      </c>
      <c r="Y391" s="128">
        <f t="shared" si="267"/>
        <v>26.98678218025368</v>
      </c>
      <c r="Z391" s="128">
        <f t="shared" si="267"/>
        <v>24.021998764083985</v>
      </c>
      <c r="AA391" s="128">
        <f t="shared" si="267"/>
        <v>24.110836516725126</v>
      </c>
      <c r="AB391" s="128">
        <f t="shared" si="267"/>
        <v>30.639657962119866</v>
      </c>
      <c r="AC391" s="128">
        <f t="shared" si="267"/>
        <v>35.628229300601006</v>
      </c>
      <c r="AD391" s="128">
        <f t="shared" si="267"/>
        <v>49.292962341139599</v>
      </c>
      <c r="AE391" s="128">
        <f t="shared" ref="AE391:AE396" si="273">AE$397*(SUM(Z375:AD375)/SUM(Z$381:AD$381))</f>
        <v>47.879636572796691</v>
      </c>
      <c r="AF391" s="124">
        <f t="shared" si="267"/>
        <v>58.360336704314477</v>
      </c>
      <c r="AG391" s="124">
        <f t="shared" si="267"/>
        <v>69.31561127260791</v>
      </c>
      <c r="AH391" s="124">
        <f t="shared" si="267"/>
        <v>54.538011277695155</v>
      </c>
      <c r="AI391" s="124">
        <f t="shared" si="267"/>
        <v>42.333802868458918</v>
      </c>
      <c r="AJ391" s="124">
        <f t="shared" si="267"/>
        <v>51.837482455908315</v>
      </c>
      <c r="AK391" s="124">
        <f t="shared" si="267"/>
        <v>57.107236185268718</v>
      </c>
      <c r="AL391" s="124">
        <f t="shared" si="267"/>
        <v>57.184938050302712</v>
      </c>
      <c r="AM391" s="124">
        <f t="shared" si="267"/>
        <v>67.845448576710496</v>
      </c>
      <c r="AN391" s="124">
        <f t="shared" si="267"/>
        <v>77.067660434692414</v>
      </c>
      <c r="AO391" s="124">
        <f t="shared" si="267"/>
        <v>81.129961211555027</v>
      </c>
      <c r="AP391" s="124">
        <f t="shared" si="267"/>
        <v>83.49993360961254</v>
      </c>
      <c r="AQ391" s="124">
        <f t="shared" si="267"/>
        <v>85.577226542731324</v>
      </c>
      <c r="AR391" s="124">
        <f t="shared" si="267"/>
        <v>88.330265512400331</v>
      </c>
      <c r="AS391" s="124">
        <f t="shared" si="268"/>
        <v>89.542961899545347</v>
      </c>
      <c r="AT391" s="124">
        <f t="shared" si="269"/>
        <v>91.696222833602619</v>
      </c>
      <c r="AU391" s="124">
        <f t="shared" si="269"/>
        <v>94.46086015982479</v>
      </c>
      <c r="AV391" s="124">
        <f t="shared" si="269"/>
        <v>97.067116979030416</v>
      </c>
      <c r="AW391" s="124">
        <f t="shared" si="269"/>
        <v>98.804340393752668</v>
      </c>
      <c r="AX391" s="124">
        <f t="shared" si="269"/>
        <v>99.64155493442199</v>
      </c>
      <c r="AY391" s="124">
        <f t="shared" si="269"/>
        <v>99.731675090310546</v>
      </c>
      <c r="AZ391" s="124">
        <f t="shared" si="269"/>
        <v>98.826480334555029</v>
      </c>
      <c r="BA391" s="124">
        <f t="shared" si="269"/>
        <v>97.153939367104456</v>
      </c>
      <c r="BB391" s="124">
        <f t="shared" si="269"/>
        <v>95.958353828356167</v>
      </c>
      <c r="BC391" s="124">
        <f t="shared" si="269"/>
        <v>95.037630961321383</v>
      </c>
      <c r="BD391" s="124">
        <f t="shared" si="269"/>
        <v>94.73187154753758</v>
      </c>
      <c r="BE391" s="124">
        <f t="shared" si="269"/>
        <v>94.59602291005038</v>
      </c>
      <c r="BF391" s="124">
        <f t="shared" si="269"/>
        <v>94.748220429264364</v>
      </c>
      <c r="BG391" s="124">
        <f t="shared" si="269"/>
        <v>95.008242256283808</v>
      </c>
      <c r="BH391" s="128">
        <f t="shared" si="272"/>
        <v>95.008242256283808</v>
      </c>
    </row>
    <row r="392" spans="1:60">
      <c r="A392" s="112" t="s">
        <v>109</v>
      </c>
      <c r="B392" s="128">
        <f t="shared" si="270"/>
        <v>38.729338626268031</v>
      </c>
      <c r="C392" s="128">
        <f t="shared" si="266"/>
        <v>45.843339170325017</v>
      </c>
      <c r="D392" s="128">
        <f t="shared" si="266"/>
        <v>60.717046132115598</v>
      </c>
      <c r="E392" s="128">
        <f t="shared" si="266"/>
        <v>55.345443171890764</v>
      </c>
      <c r="F392" s="128">
        <f t="shared" si="266"/>
        <v>46.592011491399326</v>
      </c>
      <c r="G392" s="128">
        <f t="shared" si="266"/>
        <v>57.130602025708313</v>
      </c>
      <c r="H392" s="128">
        <f t="shared" si="266"/>
        <v>49.397080304233484</v>
      </c>
      <c r="I392" s="128">
        <f t="shared" si="266"/>
        <v>50.740923732398187</v>
      </c>
      <c r="J392" s="128">
        <f t="shared" si="266"/>
        <v>55.04308477809974</v>
      </c>
      <c r="K392" s="128">
        <f t="shared" si="266"/>
        <v>46.260381167775805</v>
      </c>
      <c r="L392" s="128">
        <f t="shared" si="266"/>
        <v>36.418874966666891</v>
      </c>
      <c r="M392" s="128">
        <f t="shared" si="266"/>
        <v>36.607370818275164</v>
      </c>
      <c r="N392" s="128">
        <f t="shared" si="266"/>
        <v>24.855302750803869</v>
      </c>
      <c r="O392" s="128">
        <f t="shared" si="266"/>
        <v>35.156943109875741</v>
      </c>
      <c r="P392" s="128">
        <f t="shared" si="266"/>
        <v>33.285939059188948</v>
      </c>
      <c r="Q392" s="128">
        <f t="shared" si="266"/>
        <v>31.838678333287454</v>
      </c>
      <c r="R392" s="128">
        <f t="shared" si="266"/>
        <v>37.31870130900105</v>
      </c>
      <c r="S392" s="128">
        <f t="shared" si="271"/>
        <v>37.6172293236069</v>
      </c>
      <c r="T392" s="128">
        <f t="shared" si="267"/>
        <v>31.347848851937332</v>
      </c>
      <c r="U392" s="128">
        <f t="shared" si="267"/>
        <v>39.283717470402912</v>
      </c>
      <c r="V392" s="128">
        <f t="shared" si="267"/>
        <v>42.007495206909127</v>
      </c>
      <c r="W392" s="128">
        <f t="shared" si="267"/>
        <v>48.318861427211317</v>
      </c>
      <c r="X392" s="128">
        <f t="shared" si="267"/>
        <v>52.101954967639145</v>
      </c>
      <c r="Y392" s="128">
        <f t="shared" si="267"/>
        <v>69.1653727254335</v>
      </c>
      <c r="Z392" s="128">
        <f t="shared" si="267"/>
        <v>68.624704223806162</v>
      </c>
      <c r="AA392" s="128">
        <f t="shared" si="267"/>
        <v>74.234154308234451</v>
      </c>
      <c r="AB392" s="128">
        <f t="shared" si="267"/>
        <v>61.452592398287486</v>
      </c>
      <c r="AC392" s="128">
        <f t="shared" si="267"/>
        <v>54.062376120986805</v>
      </c>
      <c r="AD392" s="128">
        <f t="shared" si="267"/>
        <v>42.398896168324057</v>
      </c>
      <c r="AE392" s="128">
        <f t="shared" si="273"/>
        <v>39.049967435066101</v>
      </c>
      <c r="AF392" s="124">
        <f t="shared" si="267"/>
        <v>25.203128914516199</v>
      </c>
      <c r="AG392" s="124">
        <f t="shared" si="267"/>
        <v>26.133695577822575</v>
      </c>
      <c r="AH392" s="124">
        <f t="shared" si="267"/>
        <v>29.144954734485538</v>
      </c>
      <c r="AI392" s="124">
        <f t="shared" si="267"/>
        <v>28.068016649371078</v>
      </c>
      <c r="AJ392" s="124">
        <f t="shared" si="267"/>
        <v>38.90975479964537</v>
      </c>
      <c r="AK392" s="124">
        <f t="shared" si="267"/>
        <v>53.695598260936201</v>
      </c>
      <c r="AL392" s="124">
        <f>AL$397*(SUM(AG376:AK376)/SUM(AG$381:AK$381))-15</f>
        <v>50.862213221564062</v>
      </c>
      <c r="AM392" s="124">
        <f t="shared" si="267"/>
        <v>67.959850839705112</v>
      </c>
      <c r="AN392" s="124">
        <f t="shared" si="267"/>
        <v>73.988698172894246</v>
      </c>
      <c r="AO392" s="124">
        <f t="shared" si="267"/>
        <v>75.146360127131715</v>
      </c>
      <c r="AP392" s="124">
        <f t="shared" si="267"/>
        <v>77.885202397794856</v>
      </c>
      <c r="AQ392" s="124">
        <f t="shared" si="267"/>
        <v>80.622881794364403</v>
      </c>
      <c r="AR392" s="124">
        <f t="shared" si="267"/>
        <v>84.937698582526878</v>
      </c>
      <c r="AS392" s="124">
        <f t="shared" si="268"/>
        <v>87.221021010698678</v>
      </c>
      <c r="AT392" s="124">
        <f t="shared" si="269"/>
        <v>90.296008873088653</v>
      </c>
      <c r="AU392" s="124">
        <f t="shared" si="269"/>
        <v>92.014217150360807</v>
      </c>
      <c r="AV392" s="124">
        <f t="shared" si="269"/>
        <v>92.799352047251745</v>
      </c>
      <c r="AW392" s="124">
        <f t="shared" si="269"/>
        <v>92.821894274397195</v>
      </c>
      <c r="AX392" s="124">
        <f t="shared" si="269"/>
        <v>92.988763240862326</v>
      </c>
      <c r="AY392" s="124">
        <f t="shared" si="269"/>
        <v>93.242891794993625</v>
      </c>
      <c r="AZ392" s="124">
        <f t="shared" si="269"/>
        <v>93.454910391962102</v>
      </c>
      <c r="BA392" s="124">
        <f t="shared" si="269"/>
        <v>93.664535963685495</v>
      </c>
      <c r="BB392" s="124">
        <f t="shared" si="269"/>
        <v>94.075764745283706</v>
      </c>
      <c r="BC392" s="124">
        <f t="shared" si="269"/>
        <v>94.330155103016523</v>
      </c>
      <c r="BD392" s="124">
        <f t="shared" si="269"/>
        <v>94.660875171665722</v>
      </c>
      <c r="BE392" s="124">
        <f t="shared" si="269"/>
        <v>95.076486295945884</v>
      </c>
      <c r="BF392" s="124">
        <f t="shared" si="269"/>
        <v>95.709852933450478</v>
      </c>
      <c r="BG392" s="124">
        <f t="shared" si="269"/>
        <v>96.548441051872032</v>
      </c>
      <c r="BH392" s="128">
        <f t="shared" si="272"/>
        <v>96.548441051872032</v>
      </c>
    </row>
    <row r="393" spans="1:60">
      <c r="A393" s="112" t="s">
        <v>110</v>
      </c>
      <c r="B393" s="128">
        <f t="shared" si="270"/>
        <v>28.937990989944385</v>
      </c>
      <c r="C393" s="128">
        <f t="shared" si="266"/>
        <v>28.174330366178413</v>
      </c>
      <c r="D393" s="128">
        <f t="shared" si="266"/>
        <v>42.441036521067488</v>
      </c>
      <c r="E393" s="128">
        <f t="shared" si="266"/>
        <v>38.310068604257211</v>
      </c>
      <c r="F393" s="128">
        <f t="shared" si="266"/>
        <v>19.825529687732462</v>
      </c>
      <c r="G393" s="128">
        <f t="shared" si="266"/>
        <v>23.918946482122042</v>
      </c>
      <c r="H393" s="128">
        <f t="shared" si="266"/>
        <v>27.998952136644451</v>
      </c>
      <c r="I393" s="128">
        <f t="shared" si="266"/>
        <v>34.057542407905174</v>
      </c>
      <c r="J393" s="128">
        <f t="shared" si="266"/>
        <v>38.301951955357225</v>
      </c>
      <c r="K393" s="128">
        <f t="shared" si="266"/>
        <v>37.194758005782028</v>
      </c>
      <c r="L393" s="128">
        <f t="shared" si="266"/>
        <v>28.070609082831503</v>
      </c>
      <c r="M393" s="128">
        <f t="shared" si="266"/>
        <v>20.790960180973343</v>
      </c>
      <c r="N393" s="128">
        <f t="shared" si="266"/>
        <v>13.453033112777151</v>
      </c>
      <c r="O393" s="128">
        <f t="shared" si="266"/>
        <v>9.0055040286630916</v>
      </c>
      <c r="P393" s="128">
        <f t="shared" si="266"/>
        <v>16.281733390532604</v>
      </c>
      <c r="Q393" s="128">
        <f t="shared" si="266"/>
        <v>17.475332317932114</v>
      </c>
      <c r="R393" s="128">
        <f t="shared" si="266"/>
        <v>23.07392745272093</v>
      </c>
      <c r="S393" s="128">
        <f t="shared" si="271"/>
        <v>21.364503910103643</v>
      </c>
      <c r="T393" s="128">
        <f t="shared" si="267"/>
        <v>16.967149941708385</v>
      </c>
      <c r="U393" s="128">
        <f t="shared" si="267"/>
        <v>10.062583508325575</v>
      </c>
      <c r="V393" s="128">
        <f t="shared" si="267"/>
        <v>20.547860649109658</v>
      </c>
      <c r="W393" s="128">
        <f t="shared" si="267"/>
        <v>26.520829533989119</v>
      </c>
      <c r="X393" s="128">
        <f t="shared" si="267"/>
        <v>32.214323834958208</v>
      </c>
      <c r="Y393" s="128">
        <f t="shared" si="267"/>
        <v>32.299295128763653</v>
      </c>
      <c r="Z393" s="128">
        <f t="shared" si="267"/>
        <v>37.637975417345793</v>
      </c>
      <c r="AA393" s="128">
        <f t="shared" si="267"/>
        <v>33.937005463826921</v>
      </c>
      <c r="AB393" s="128">
        <f t="shared" si="267"/>
        <v>33.857303429972106</v>
      </c>
      <c r="AC393" s="128">
        <f t="shared" si="267"/>
        <v>40.955050847685804</v>
      </c>
      <c r="AD393" s="128">
        <f t="shared" si="267"/>
        <v>43.467259341275998</v>
      </c>
      <c r="AE393" s="128">
        <f t="shared" si="273"/>
        <v>47.702779180336307</v>
      </c>
      <c r="AF393" s="124">
        <f t="shared" si="267"/>
        <v>56.482680997489709</v>
      </c>
      <c r="AG393" s="124">
        <f t="shared" si="267"/>
        <v>64.384544211955159</v>
      </c>
      <c r="AH393" s="124">
        <f t="shared" si="267"/>
        <v>51.43763492017483</v>
      </c>
      <c r="AI393" s="124">
        <f t="shared" si="267"/>
        <v>45.423644128575958</v>
      </c>
      <c r="AJ393" s="124">
        <f t="shared" si="267"/>
        <v>52.09753223291527</v>
      </c>
      <c r="AK393" s="124">
        <f t="shared" si="267"/>
        <v>53.541216336349464</v>
      </c>
      <c r="AL393" s="124">
        <f>AL$397*(SUM(AG377:AK377)/SUM(AG$381:AK$381))-15</f>
        <v>41.219977688360586</v>
      </c>
      <c r="AM393" s="124">
        <f t="shared" si="267"/>
        <v>64.082587184786334</v>
      </c>
      <c r="AN393" s="124">
        <f t="shared" si="267"/>
        <v>72.792720151913031</v>
      </c>
      <c r="AO393" s="124">
        <f t="shared" si="267"/>
        <v>76.737199832899279</v>
      </c>
      <c r="AP393" s="124">
        <f t="shared" si="267"/>
        <v>79.564757890599751</v>
      </c>
      <c r="AQ393" s="124">
        <f t="shared" si="267"/>
        <v>80.983239594897626</v>
      </c>
      <c r="AR393" s="124">
        <f t="shared" si="267"/>
        <v>83.18657570125869</v>
      </c>
      <c r="AS393" s="124">
        <f t="shared" si="268"/>
        <v>82.217891774044276</v>
      </c>
      <c r="AT393" s="124">
        <f t="shared" si="269"/>
        <v>81.439937946119926</v>
      </c>
      <c r="AU393" s="124">
        <f t="shared" si="269"/>
        <v>82.151877765386359</v>
      </c>
      <c r="AV393" s="124">
        <f t="shared" si="269"/>
        <v>83.616891033377144</v>
      </c>
      <c r="AW393" s="124">
        <f t="shared" si="269"/>
        <v>84.841763434430263</v>
      </c>
      <c r="AX393" s="124">
        <f t="shared" si="269"/>
        <v>85.650422847546466</v>
      </c>
      <c r="AY393" s="124">
        <f t="shared" si="269"/>
        <v>86.059119177867672</v>
      </c>
      <c r="AZ393" s="124">
        <f t="shared" si="269"/>
        <v>86.004505998574501</v>
      </c>
      <c r="BA393" s="124">
        <f t="shared" si="269"/>
        <v>85.822606106600958</v>
      </c>
      <c r="BB393" s="124">
        <f t="shared" si="269"/>
        <v>86.036558682940935</v>
      </c>
      <c r="BC393" s="124">
        <f t="shared" si="269"/>
        <v>86.663805385828937</v>
      </c>
      <c r="BD393" s="124">
        <f t="shared" si="269"/>
        <v>87.655183419988518</v>
      </c>
      <c r="BE393" s="124">
        <f t="shared" si="269"/>
        <v>88.761201738989541</v>
      </c>
      <c r="BF393" s="124">
        <f t="shared" si="269"/>
        <v>89.897955683132878</v>
      </c>
      <c r="BG393" s="124">
        <f t="shared" si="269"/>
        <v>90.969719817683966</v>
      </c>
      <c r="BH393" s="128">
        <f t="shared" si="272"/>
        <v>90.969719817683966</v>
      </c>
    </row>
    <row r="394" spans="1:60">
      <c r="A394" s="112" t="s">
        <v>111</v>
      </c>
      <c r="B394" s="128">
        <f t="shared" si="270"/>
        <v>27.584513748399029</v>
      </c>
      <c r="C394" s="128">
        <f t="shared" si="266"/>
        <v>38.68630689572506</v>
      </c>
      <c r="D394" s="128">
        <f t="shared" si="266"/>
        <v>40.411482740075797</v>
      </c>
      <c r="E394" s="128">
        <f t="shared" si="266"/>
        <v>37.385468180498641</v>
      </c>
      <c r="F394" s="128">
        <f t="shared" si="266"/>
        <v>32.32961900969773</v>
      </c>
      <c r="G394" s="128">
        <f t="shared" si="266"/>
        <v>39.48251794027685</v>
      </c>
      <c r="H394" s="128">
        <f t="shared" si="266"/>
        <v>34.758954532950987</v>
      </c>
      <c r="I394" s="128">
        <f t="shared" si="266"/>
        <v>35.148179449294162</v>
      </c>
      <c r="J394" s="128">
        <f t="shared" si="266"/>
        <v>36.701880239908398</v>
      </c>
      <c r="K394" s="128">
        <f t="shared" si="266"/>
        <v>33.03559838169263</v>
      </c>
      <c r="L394" s="128">
        <f t="shared" si="266"/>
        <v>30.296755529712559</v>
      </c>
      <c r="M394" s="128">
        <f t="shared" si="266"/>
        <v>30.342334773779239</v>
      </c>
      <c r="N394" s="128">
        <f t="shared" si="266"/>
        <v>33.809834106756703</v>
      </c>
      <c r="O394" s="128">
        <f t="shared" si="266"/>
        <v>40.856342097507891</v>
      </c>
      <c r="P394" s="128">
        <f t="shared" si="266"/>
        <v>33.5895647711286</v>
      </c>
      <c r="Q394" s="128">
        <f t="shared" si="266"/>
        <v>32.68286512835153</v>
      </c>
      <c r="R394" s="128">
        <f t="shared" si="266"/>
        <v>28.610711299462206</v>
      </c>
      <c r="S394" s="128">
        <f t="shared" si="271"/>
        <v>31.179364698573149</v>
      </c>
      <c r="T394" s="128">
        <f t="shared" si="267"/>
        <v>42.641426657070461</v>
      </c>
      <c r="U394" s="128">
        <f t="shared" si="267"/>
        <v>45.652120402407235</v>
      </c>
      <c r="V394" s="128">
        <f t="shared" si="267"/>
        <v>42.390676694332967</v>
      </c>
      <c r="W394" s="128">
        <f t="shared" si="267"/>
        <v>49.600012118907472</v>
      </c>
      <c r="X394" s="128">
        <f t="shared" si="267"/>
        <v>39.944423021954478</v>
      </c>
      <c r="Y394" s="128">
        <f t="shared" si="267"/>
        <v>38.709504795667733</v>
      </c>
      <c r="Z394" s="128">
        <f t="shared" si="267"/>
        <v>26.812241998598441</v>
      </c>
      <c r="AA394" s="128">
        <f t="shared" si="267"/>
        <v>38.508499218417541</v>
      </c>
      <c r="AB394" s="128">
        <f t="shared" si="267"/>
        <v>39.523810197353896</v>
      </c>
      <c r="AC394" s="128">
        <f t="shared" si="267"/>
        <v>37.172589600408415</v>
      </c>
      <c r="AD394" s="128">
        <f t="shared" si="267"/>
        <v>37.053604127867061</v>
      </c>
      <c r="AE394" s="128">
        <f t="shared" si="273"/>
        <v>36.965669089933144</v>
      </c>
      <c r="AF394" s="124">
        <f t="shared" si="267"/>
        <v>29.636925053200471</v>
      </c>
      <c r="AG394" s="124">
        <f t="shared" si="267"/>
        <v>17.476662338406683</v>
      </c>
      <c r="AH394" s="124">
        <f t="shared" si="267"/>
        <v>30.534669253724147</v>
      </c>
      <c r="AI394" s="124">
        <f t="shared" si="267"/>
        <v>27.491701059758746</v>
      </c>
      <c r="AJ394" s="124">
        <f t="shared" si="267"/>
        <v>40.022350094819174</v>
      </c>
      <c r="AK394" s="124">
        <f t="shared" si="267"/>
        <v>46.866950635256238</v>
      </c>
      <c r="AL394" s="124">
        <f t="shared" si="267"/>
        <v>54.687582993939564</v>
      </c>
      <c r="AM394" s="124">
        <f t="shared" si="267"/>
        <v>53.107126034242015</v>
      </c>
      <c r="AN394" s="124">
        <f t="shared" si="267"/>
        <v>56.49915262376819</v>
      </c>
      <c r="AO394" s="124">
        <f t="shared" si="267"/>
        <v>58.263563350689431</v>
      </c>
      <c r="AP394" s="124">
        <f t="shared" si="267"/>
        <v>58.676362362890963</v>
      </c>
      <c r="AQ394" s="124">
        <f t="shared" si="267"/>
        <v>58.388708622579408</v>
      </c>
      <c r="AR394" s="124">
        <f t="shared" si="267"/>
        <v>58.23498646057179</v>
      </c>
      <c r="AS394" s="124">
        <f t="shared" si="268"/>
        <v>57.70066241557285</v>
      </c>
      <c r="AT394" s="124">
        <f t="shared" si="269"/>
        <v>59.141957581260073</v>
      </c>
      <c r="AU394" s="124">
        <f t="shared" si="269"/>
        <v>59.484155054959466</v>
      </c>
      <c r="AV394" s="124">
        <f t="shared" si="269"/>
        <v>58.931976103395954</v>
      </c>
      <c r="AW394" s="124">
        <f t="shared" si="269"/>
        <v>58.850929339741398</v>
      </c>
      <c r="AX394" s="124">
        <f t="shared" si="269"/>
        <v>59.439583825607343</v>
      </c>
      <c r="AY394" s="124">
        <f t="shared" si="269"/>
        <v>60.618339969337995</v>
      </c>
      <c r="AZ394" s="124">
        <f t="shared" si="269"/>
        <v>62.486023398324086</v>
      </c>
      <c r="BA394" s="124">
        <f t="shared" si="269"/>
        <v>64.886237065780932</v>
      </c>
      <c r="BB394" s="124">
        <f t="shared" si="269"/>
        <v>66.910603864235952</v>
      </c>
      <c r="BC394" s="124">
        <f t="shared" si="269"/>
        <v>68.607482585604757</v>
      </c>
      <c r="BD394" s="124">
        <f t="shared" si="269"/>
        <v>69.921763237322835</v>
      </c>
      <c r="BE394" s="124">
        <f t="shared" si="269"/>
        <v>71.121891463617331</v>
      </c>
      <c r="BF394" s="124">
        <f t="shared" si="269"/>
        <v>72.193400130682733</v>
      </c>
      <c r="BG394" s="124">
        <f t="shared" si="269"/>
        <v>73.278731661339478</v>
      </c>
      <c r="BH394" s="128">
        <f t="shared" si="272"/>
        <v>73.278731661339478</v>
      </c>
    </row>
    <row r="395" spans="1:60">
      <c r="A395" s="112" t="s">
        <v>112</v>
      </c>
      <c r="B395" s="128">
        <f t="shared" si="270"/>
        <v>28.80313556720273</v>
      </c>
      <c r="C395" s="128">
        <f t="shared" si="266"/>
        <v>40.129506653604217</v>
      </c>
      <c r="D395" s="128">
        <f t="shared" si="266"/>
        <v>58.173994566769871</v>
      </c>
      <c r="E395" s="128">
        <f t="shared" si="266"/>
        <v>57.500070965266112</v>
      </c>
      <c r="F395" s="128">
        <f t="shared" si="266"/>
        <v>41.810402332912588</v>
      </c>
      <c r="G395" s="128">
        <f t="shared" si="266"/>
        <v>50.88973116059173</v>
      </c>
      <c r="H395" s="128">
        <f t="shared" si="266"/>
        <v>41.654705441507247</v>
      </c>
      <c r="I395" s="128">
        <f t="shared" si="266"/>
        <v>39.237700277563306</v>
      </c>
      <c r="J395" s="128">
        <f t="shared" si="266"/>
        <v>33.412358541756554</v>
      </c>
      <c r="K395" s="128">
        <f t="shared" si="266"/>
        <v>40.603603059853675</v>
      </c>
      <c r="L395" s="128">
        <f t="shared" si="266"/>
        <v>31.150202535786828</v>
      </c>
      <c r="M395" s="128">
        <f t="shared" si="266"/>
        <v>30.710334522677101</v>
      </c>
      <c r="N395" s="128">
        <f t="shared" si="266"/>
        <v>24.891406212915548</v>
      </c>
      <c r="O395" s="128">
        <f t="shared" si="266"/>
        <v>34.521507819654218</v>
      </c>
      <c r="P395" s="128">
        <f t="shared" si="266"/>
        <v>30.781315676933783</v>
      </c>
      <c r="Q395" s="128">
        <f t="shared" si="266"/>
        <v>25.839736762812848</v>
      </c>
      <c r="R395" s="128">
        <f t="shared" si="266"/>
        <v>28.897099101886685</v>
      </c>
      <c r="S395" s="128">
        <f t="shared" si="271"/>
        <v>31.557516164681985</v>
      </c>
      <c r="T395" s="128">
        <f t="shared" si="267"/>
        <v>31.393383033703515</v>
      </c>
      <c r="U395" s="128">
        <f t="shared" si="267"/>
        <v>38.573693839117013</v>
      </c>
      <c r="V395" s="128">
        <f t="shared" si="267"/>
        <v>38.846612332668833</v>
      </c>
      <c r="W395" s="128">
        <f t="shared" si="267"/>
        <v>39.214776659011363</v>
      </c>
      <c r="X395" s="128">
        <f t="shared" si="267"/>
        <v>40.344259132585762</v>
      </c>
      <c r="Y395" s="128">
        <f t="shared" ref="Y395:AD396" si="274">Y$397*(SUM(T379:X379)/SUM(T$381:X$381))</f>
        <v>49.692426910832324</v>
      </c>
      <c r="Z395" s="128">
        <f t="shared" si="274"/>
        <v>54.13131110449153</v>
      </c>
      <c r="AA395" s="128">
        <f t="shared" si="274"/>
        <v>42.987246627405952</v>
      </c>
      <c r="AB395" s="128">
        <f t="shared" si="274"/>
        <v>48.41256662541408</v>
      </c>
      <c r="AC395" s="128">
        <f t="shared" si="274"/>
        <v>58.589251551397034</v>
      </c>
      <c r="AD395" s="128">
        <f t="shared" si="274"/>
        <v>56.823910446121502</v>
      </c>
      <c r="AE395" s="128">
        <f t="shared" si="273"/>
        <v>57.896087963007155</v>
      </c>
      <c r="AF395" s="124">
        <f t="shared" ref="AF395:AO396" si="275">AF$397*(SUM(AA379:AE379)/SUM(AA$381:AE$381))</f>
        <v>67.915745584859962</v>
      </c>
      <c r="AG395" s="124">
        <f t="shared" si="275"/>
        <v>42.174471793227774</v>
      </c>
      <c r="AH395" s="124">
        <f t="shared" si="275"/>
        <v>26.920323073131168</v>
      </c>
      <c r="AI395" s="124">
        <f t="shared" si="275"/>
        <v>0.57551332892442697</v>
      </c>
      <c r="AJ395" s="124">
        <f t="shared" si="275"/>
        <v>-9.6574430845987482</v>
      </c>
      <c r="AK395" s="124">
        <f t="shared" si="275"/>
        <v>-7.9133455025869184</v>
      </c>
      <c r="AL395" s="124">
        <f t="shared" si="275"/>
        <v>12.939764156125865</v>
      </c>
      <c r="AM395" s="124">
        <f t="shared" si="275"/>
        <v>17.347345025877122</v>
      </c>
      <c r="AN395" s="124">
        <f t="shared" si="275"/>
        <v>27.157505744429319</v>
      </c>
      <c r="AO395" s="124">
        <f t="shared" si="275"/>
        <v>30.884417620288744</v>
      </c>
      <c r="AP395" s="124">
        <f t="shared" ref="AP395:AY396" si="276">AP$397*(SUM(AK379:AO379)/SUM(AK$381:AO$381))</f>
        <v>28.998394988978212</v>
      </c>
      <c r="AQ395" s="124">
        <f t="shared" si="276"/>
        <v>26.265963842281934</v>
      </c>
      <c r="AR395" s="124">
        <f t="shared" si="276"/>
        <v>22.040637523203152</v>
      </c>
      <c r="AS395" s="124">
        <f t="shared" si="276"/>
        <v>16.834414483062851</v>
      </c>
      <c r="AT395" s="124">
        <f t="shared" si="276"/>
        <v>16.440038423444722</v>
      </c>
      <c r="AU395" s="124">
        <f t="shared" si="276"/>
        <v>17.430106280627168</v>
      </c>
      <c r="AV395" s="124">
        <f t="shared" si="276"/>
        <v>19.321220005375721</v>
      </c>
      <c r="AW395" s="124">
        <f t="shared" si="276"/>
        <v>22.361166528900768</v>
      </c>
      <c r="AX395" s="124">
        <f t="shared" si="276"/>
        <v>25.076159634924014</v>
      </c>
      <c r="AY395" s="124">
        <f t="shared" si="276"/>
        <v>27.414778616855617</v>
      </c>
      <c r="AZ395" s="124">
        <f t="shared" si="269"/>
        <v>30.155841181713267</v>
      </c>
      <c r="BA395" s="124">
        <f t="shared" si="269"/>
        <v>33.471113916783438</v>
      </c>
      <c r="BB395" s="124">
        <f t="shared" si="269"/>
        <v>36.160634916840166</v>
      </c>
      <c r="BC395" s="124">
        <f t="shared" si="269"/>
        <v>39.114360312140001</v>
      </c>
      <c r="BD395" s="124">
        <f t="shared" si="269"/>
        <v>41.659926051956553</v>
      </c>
      <c r="BE395" s="124">
        <f t="shared" si="269"/>
        <v>44.251107853048808</v>
      </c>
      <c r="BF395" s="124">
        <f t="shared" si="269"/>
        <v>46.341732919562183</v>
      </c>
      <c r="BG395" s="124">
        <f t="shared" si="269"/>
        <v>48.097359477179481</v>
      </c>
      <c r="BH395" s="128">
        <f t="shared" si="272"/>
        <v>48.097359477179481</v>
      </c>
    </row>
    <row r="396" spans="1:60">
      <c r="A396" s="112" t="s">
        <v>113</v>
      </c>
      <c r="B396" s="128">
        <f t="shared" si="270"/>
        <v>22.291205103608362</v>
      </c>
      <c r="C396" s="128">
        <f t="shared" si="266"/>
        <v>23.038043951309881</v>
      </c>
      <c r="D396" s="128">
        <f t="shared" si="266"/>
        <v>29.881102917371734</v>
      </c>
      <c r="E396" s="128">
        <f t="shared" si="266"/>
        <v>32.758428940313017</v>
      </c>
      <c r="F396" s="128">
        <f t="shared" si="266"/>
        <v>33.944174938095216</v>
      </c>
      <c r="G396" s="128">
        <f t="shared" si="266"/>
        <v>43.400438397960308</v>
      </c>
      <c r="H396" s="128">
        <f t="shared" si="266"/>
        <v>50.349933571403135</v>
      </c>
      <c r="I396" s="128">
        <f t="shared" si="266"/>
        <v>49.685330001854645</v>
      </c>
      <c r="J396" s="128">
        <f t="shared" si="266"/>
        <v>50.017070166481638</v>
      </c>
      <c r="K396" s="128">
        <f t="shared" si="266"/>
        <v>40.270475840196561</v>
      </c>
      <c r="L396" s="128">
        <f t="shared" si="266"/>
        <v>35.130214614401716</v>
      </c>
      <c r="M396" s="128">
        <f t="shared" si="266"/>
        <v>29.43120510753435</v>
      </c>
      <c r="N396" s="128">
        <f t="shared" si="266"/>
        <v>29.620290080034046</v>
      </c>
      <c r="O396" s="128">
        <f t="shared" si="266"/>
        <v>33.675554186559403</v>
      </c>
      <c r="P396" s="128">
        <f t="shared" si="266"/>
        <v>31.856038357251798</v>
      </c>
      <c r="Q396" s="128">
        <f t="shared" si="266"/>
        <v>32.554735326010487</v>
      </c>
      <c r="R396" s="128">
        <f t="shared" si="266"/>
        <v>35.881768185393284</v>
      </c>
      <c r="S396" s="128">
        <f t="shared" si="271"/>
        <v>30.243100420845643</v>
      </c>
      <c r="T396" s="128">
        <f>T$397*(SUM(O380:S380)/SUM(O$381:S$381))</f>
        <v>37.357516248697294</v>
      </c>
      <c r="U396" s="128">
        <f>U$397*(SUM(P380:T380)/SUM(P$381:T$381))</f>
        <v>37.628440908232285</v>
      </c>
      <c r="V396" s="128">
        <f>V$397*(SUM(Q380:U380)/SUM(Q$381:U$381))</f>
        <v>40.202933022974022</v>
      </c>
      <c r="W396" s="128">
        <f>W$397*(SUM(R380:V380)/SUM(R$381:V$381))</f>
        <v>49.405560386357379</v>
      </c>
      <c r="X396" s="128">
        <f>X$397*(SUM(S380:W380)/SUM(S$381:W$381))</f>
        <v>50.095801959317193</v>
      </c>
      <c r="Y396" s="128">
        <f t="shared" si="274"/>
        <v>56.10729010396436</v>
      </c>
      <c r="Z396" s="128">
        <f t="shared" si="274"/>
        <v>60.474152094524868</v>
      </c>
      <c r="AA396" s="128">
        <f t="shared" si="274"/>
        <v>69.679732606188409</v>
      </c>
      <c r="AB396" s="128">
        <f t="shared" si="274"/>
        <v>73.937864459681734</v>
      </c>
      <c r="AC396" s="128">
        <f t="shared" si="274"/>
        <v>73.984292499881889</v>
      </c>
      <c r="AD396" s="128">
        <f t="shared" si="274"/>
        <v>65.14042214735386</v>
      </c>
      <c r="AE396" s="128">
        <f t="shared" si="273"/>
        <v>74.720226991133558</v>
      </c>
      <c r="AF396" s="124">
        <f t="shared" si="275"/>
        <v>76.0951432908264</v>
      </c>
      <c r="AG396" s="124">
        <f t="shared" si="275"/>
        <v>65.375326190746406</v>
      </c>
      <c r="AH396" s="124">
        <f t="shared" si="275"/>
        <v>89.462586046134547</v>
      </c>
      <c r="AI396" s="124">
        <f t="shared" si="275"/>
        <v>93.11630574602826</v>
      </c>
      <c r="AJ396" s="124">
        <f t="shared" si="275"/>
        <v>77.522307769163334</v>
      </c>
      <c r="AK396" s="124">
        <f t="shared" si="275"/>
        <v>71.883592430109957</v>
      </c>
      <c r="AL396" s="124">
        <f t="shared" si="275"/>
        <v>74.922376077400045</v>
      </c>
      <c r="AM396" s="124">
        <f t="shared" si="275"/>
        <v>66.247328093159496</v>
      </c>
      <c r="AN396" s="124">
        <f t="shared" si="275"/>
        <v>70.510815899816393</v>
      </c>
      <c r="AO396" s="124">
        <f t="shared" si="275"/>
        <v>74.382770563753809</v>
      </c>
      <c r="AP396" s="124">
        <f t="shared" si="276"/>
        <v>76.265967512550176</v>
      </c>
      <c r="AQ396" s="124">
        <f t="shared" si="276"/>
        <v>78.193937242028113</v>
      </c>
      <c r="AR396" s="124">
        <f t="shared" si="276"/>
        <v>81.794017772504958</v>
      </c>
      <c r="AS396" s="124">
        <f t="shared" si="276"/>
        <v>83.135888247172005</v>
      </c>
      <c r="AT396" s="124">
        <f t="shared" si="276"/>
        <v>85.909148616878184</v>
      </c>
      <c r="AU396" s="124">
        <f t="shared" si="276"/>
        <v>87.608001597375292</v>
      </c>
      <c r="AV396" s="124">
        <f t="shared" si="276"/>
        <v>88.747210755169107</v>
      </c>
      <c r="AW396" s="124">
        <f t="shared" si="276"/>
        <v>89.347618454634556</v>
      </c>
      <c r="AX396" s="124">
        <f t="shared" si="276"/>
        <v>90.12035907743082</v>
      </c>
      <c r="AY396" s="124">
        <f t="shared" si="276"/>
        <v>90.942148828058279</v>
      </c>
      <c r="AZ396" s="124">
        <f t="shared" si="269"/>
        <v>91.779520374233627</v>
      </c>
      <c r="BA396" s="124">
        <f t="shared" si="269"/>
        <v>92.436933186412531</v>
      </c>
      <c r="BB396" s="124">
        <f t="shared" si="269"/>
        <v>93.206220605897627</v>
      </c>
      <c r="BC396" s="124">
        <f t="shared" si="269"/>
        <v>93.607524884288424</v>
      </c>
      <c r="BD396" s="124">
        <f t="shared" si="269"/>
        <v>93.80055532832381</v>
      </c>
      <c r="BE396" s="124">
        <f t="shared" si="269"/>
        <v>93.633659484614313</v>
      </c>
      <c r="BF396" s="124">
        <f t="shared" si="269"/>
        <v>93.306239554127458</v>
      </c>
      <c r="BG396" s="124">
        <f t="shared" si="269"/>
        <v>92.90904685121761</v>
      </c>
      <c r="BH396" s="128"/>
    </row>
    <row r="397" spans="1:60" ht="12" thickBot="1">
      <c r="A397" s="112" t="s">
        <v>114</v>
      </c>
      <c r="B397" s="128">
        <f>B41</f>
        <v>452</v>
      </c>
      <c r="C397" s="128">
        <f t="shared" ref="C397:BG397" si="277">C41</f>
        <v>501</v>
      </c>
      <c r="D397" s="128">
        <f t="shared" si="277"/>
        <v>653</v>
      </c>
      <c r="E397" s="128">
        <f t="shared" si="277"/>
        <v>626</v>
      </c>
      <c r="F397" s="128">
        <f t="shared" si="277"/>
        <v>488</v>
      </c>
      <c r="G397" s="128">
        <f t="shared" si="277"/>
        <v>561</v>
      </c>
      <c r="H397" s="128">
        <f t="shared" si="277"/>
        <v>497</v>
      </c>
      <c r="I397" s="128">
        <f t="shared" si="277"/>
        <v>507</v>
      </c>
      <c r="J397" s="128">
        <f t="shared" si="277"/>
        <v>533</v>
      </c>
      <c r="K397" s="128">
        <f t="shared" si="277"/>
        <v>505</v>
      </c>
      <c r="L397" s="128">
        <f t="shared" si="277"/>
        <v>437</v>
      </c>
      <c r="M397" s="128">
        <f t="shared" si="277"/>
        <v>435</v>
      </c>
      <c r="N397" s="128">
        <f t="shared" si="277"/>
        <v>379</v>
      </c>
      <c r="O397" s="128">
        <f t="shared" si="277"/>
        <v>443</v>
      </c>
      <c r="P397" s="128">
        <f t="shared" si="277"/>
        <v>416</v>
      </c>
      <c r="Q397" s="128">
        <f t="shared" si="277"/>
        <v>369</v>
      </c>
      <c r="R397" s="128">
        <f t="shared" si="277"/>
        <v>414</v>
      </c>
      <c r="S397" s="128">
        <f t="shared" si="277"/>
        <v>447</v>
      </c>
      <c r="T397" s="128">
        <f t="shared" si="277"/>
        <v>478</v>
      </c>
      <c r="U397" s="128">
        <f t="shared" si="277"/>
        <v>495</v>
      </c>
      <c r="V397" s="128">
        <f t="shared" si="277"/>
        <v>525</v>
      </c>
      <c r="W397" s="128">
        <f t="shared" si="277"/>
        <v>560</v>
      </c>
      <c r="X397" s="128">
        <f t="shared" si="277"/>
        <v>578</v>
      </c>
      <c r="Y397" s="128">
        <f t="shared" si="277"/>
        <v>617</v>
      </c>
      <c r="Z397" s="128">
        <f t="shared" si="277"/>
        <v>639</v>
      </c>
      <c r="AA397" s="128">
        <f t="shared" si="277"/>
        <v>655</v>
      </c>
      <c r="AB397" s="128">
        <f t="shared" si="277"/>
        <v>670</v>
      </c>
      <c r="AC397" s="128">
        <f t="shared" si="277"/>
        <v>680</v>
      </c>
      <c r="AD397" s="128">
        <f t="shared" si="277"/>
        <v>690</v>
      </c>
      <c r="AE397" s="128">
        <f>AE41</f>
        <v>715</v>
      </c>
      <c r="AF397" s="124">
        <f t="shared" si="277"/>
        <v>716</v>
      </c>
      <c r="AG397" s="124">
        <f t="shared" si="277"/>
        <v>726.2299999999999</v>
      </c>
      <c r="AH397" s="124">
        <f t="shared" si="277"/>
        <v>736.99620357872209</v>
      </c>
      <c r="AI397" s="124">
        <f t="shared" si="277"/>
        <v>747.80838658736036</v>
      </c>
      <c r="AJ397" s="124">
        <f t="shared" si="277"/>
        <v>758.66668240701415</v>
      </c>
      <c r="AK397" s="124">
        <f t="shared" si="277"/>
        <v>769.5641558848796</v>
      </c>
      <c r="AL397" s="124">
        <f t="shared" si="277"/>
        <v>780.45546809926452</v>
      </c>
      <c r="AM397" s="124">
        <f t="shared" si="277"/>
        <v>791.37563228095496</v>
      </c>
      <c r="AN397" s="124">
        <f t="shared" si="277"/>
        <v>802.32473415678373</v>
      </c>
      <c r="AO397" s="124">
        <f t="shared" si="277"/>
        <v>813.29173264013457</v>
      </c>
      <c r="AP397" s="124">
        <f t="shared" si="277"/>
        <v>824.26641078293426</v>
      </c>
      <c r="AQ397" s="124">
        <f t="shared" si="277"/>
        <v>835.24897474823695</v>
      </c>
      <c r="AR397" s="124">
        <f t="shared" si="277"/>
        <v>846.25561282129411</v>
      </c>
      <c r="AS397" s="124">
        <f t="shared" si="277"/>
        <v>857.41258371961055</v>
      </c>
      <c r="AT397" s="124">
        <f t="shared" si="277"/>
        <v>868.72012469510162</v>
      </c>
      <c r="AU397" s="124">
        <f t="shared" si="277"/>
        <v>880.17880606237838</v>
      </c>
      <c r="AV397" s="124">
        <f t="shared" si="277"/>
        <v>891.7895621422773</v>
      </c>
      <c r="AW397" s="124">
        <f t="shared" si="277"/>
        <v>903.55372085806187</v>
      </c>
      <c r="AX397" s="124">
        <f t="shared" si="277"/>
        <v>915.47300573321456</v>
      </c>
      <c r="AY397" s="124">
        <f t="shared" si="277"/>
        <v>927.54949512017856</v>
      </c>
      <c r="AZ397" s="124">
        <f t="shared" si="277"/>
        <v>939.78528052250738</v>
      </c>
      <c r="BA397" s="124">
        <f t="shared" si="277"/>
        <v>952.18247164615434</v>
      </c>
      <c r="BB397" s="124">
        <f t="shared" si="277"/>
        <v>964.74320057304396</v>
      </c>
      <c r="BC397" s="124">
        <f t="shared" si="277"/>
        <v>977.469624985888</v>
      </c>
      <c r="BD397" s="124">
        <f t="shared" si="277"/>
        <v>990.36393037449488</v>
      </c>
      <c r="BE397" s="124">
        <f t="shared" si="277"/>
        <v>1003.42833122694</v>
      </c>
      <c r="BF397" s="124">
        <f t="shared" si="277"/>
        <v>1016.6650713235102</v>
      </c>
      <c r="BG397" s="124">
        <f t="shared" si="277"/>
        <v>1030.0764240741273</v>
      </c>
      <c r="BH397" s="128"/>
    </row>
    <row r="398" spans="1:60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  <c r="AB398" s="174"/>
      <c r="AC398" s="174"/>
      <c r="AD398" s="174"/>
      <c r="AE398" s="174"/>
      <c r="AF398" s="174"/>
      <c r="AG398" s="174"/>
      <c r="AH398" s="174"/>
      <c r="AI398" s="174"/>
      <c r="AJ398" s="174"/>
      <c r="AK398" s="174"/>
      <c r="AL398" s="174"/>
      <c r="AM398" s="174"/>
      <c r="AN398" s="174"/>
      <c r="AO398" s="174"/>
      <c r="AP398" s="174"/>
      <c r="AQ398" s="174"/>
      <c r="AR398" s="174"/>
      <c r="AS398" s="174"/>
      <c r="AT398" s="174"/>
      <c r="AU398" s="174"/>
      <c r="AV398" s="174"/>
      <c r="AW398" s="174"/>
      <c r="AX398" s="174"/>
      <c r="AY398" s="174"/>
      <c r="AZ398" s="174"/>
      <c r="BA398" s="174"/>
      <c r="BB398" s="174"/>
      <c r="BC398" s="174"/>
      <c r="BD398" s="174"/>
      <c r="BE398" s="174"/>
      <c r="BF398" s="174"/>
      <c r="BG398" s="174"/>
    </row>
    <row r="399" spans="1:60" ht="12" thickBot="1">
      <c r="A399" s="112" t="s">
        <v>172</v>
      </c>
    </row>
    <row r="400" spans="1:60" ht="12" thickBot="1">
      <c r="A400" s="168"/>
      <c r="B400" s="168" t="str">
        <f>B2</f>
        <v xml:space="preserve">93/94 </v>
      </c>
      <c r="C400" s="168" t="str">
        <f t="shared" ref="C400:BG400" si="278">C2</f>
        <v xml:space="preserve">94/95 </v>
      </c>
      <c r="D400" s="168" t="str">
        <f t="shared" si="278"/>
        <v xml:space="preserve">95/96 </v>
      </c>
      <c r="E400" s="168" t="str">
        <f t="shared" si="278"/>
        <v xml:space="preserve">96/97 </v>
      </c>
      <c r="F400" s="168" t="str">
        <f t="shared" si="278"/>
        <v xml:space="preserve">97/98 </v>
      </c>
      <c r="G400" s="168" t="str">
        <f t="shared" si="278"/>
        <v xml:space="preserve">98/99 </v>
      </c>
      <c r="H400" s="168" t="str">
        <f t="shared" si="278"/>
        <v xml:space="preserve">99/00 </v>
      </c>
      <c r="I400" s="168" t="str">
        <f t="shared" si="278"/>
        <v xml:space="preserve">00/01 </v>
      </c>
      <c r="J400" s="168" t="str">
        <f t="shared" si="278"/>
        <v xml:space="preserve">01/02 </v>
      </c>
      <c r="K400" s="168" t="str">
        <f t="shared" si="278"/>
        <v xml:space="preserve">02/03 </v>
      </c>
      <c r="L400" s="168" t="str">
        <f t="shared" si="278"/>
        <v xml:space="preserve">03/04 </v>
      </c>
      <c r="M400" s="168" t="str">
        <f t="shared" si="278"/>
        <v xml:space="preserve">04/05 </v>
      </c>
      <c r="N400" s="168" t="str">
        <f t="shared" si="278"/>
        <v xml:space="preserve">05/06 </v>
      </c>
      <c r="O400" s="168" t="str">
        <f t="shared" si="278"/>
        <v xml:space="preserve">06/07 </v>
      </c>
      <c r="P400" s="168" t="str">
        <f t="shared" si="278"/>
        <v xml:space="preserve">07/08 </v>
      </c>
      <c r="Q400" s="168" t="str">
        <f t="shared" si="278"/>
        <v xml:space="preserve">08/09 </v>
      </c>
      <c r="R400" s="168" t="str">
        <f t="shared" si="278"/>
        <v xml:space="preserve">09/10 </v>
      </c>
      <c r="S400" s="168" t="str">
        <f t="shared" si="278"/>
        <v xml:space="preserve">10/11 </v>
      </c>
      <c r="T400" s="168" t="str">
        <f t="shared" si="278"/>
        <v xml:space="preserve">11/12 </v>
      </c>
      <c r="U400" s="168" t="str">
        <f t="shared" si="278"/>
        <v xml:space="preserve">12/13 </v>
      </c>
      <c r="V400" s="168" t="str">
        <f t="shared" si="278"/>
        <v xml:space="preserve">13/14 </v>
      </c>
      <c r="W400" s="168" t="str">
        <f t="shared" si="278"/>
        <v xml:space="preserve">14/15 </v>
      </c>
      <c r="X400" s="168" t="str">
        <f t="shared" si="278"/>
        <v xml:space="preserve">15/16 </v>
      </c>
      <c r="Y400" s="168" t="str">
        <f t="shared" si="278"/>
        <v xml:space="preserve">16/17 </v>
      </c>
      <c r="Z400" s="168" t="str">
        <f t="shared" si="278"/>
        <v xml:space="preserve">17/18 </v>
      </c>
      <c r="AA400" s="168" t="str">
        <f t="shared" si="278"/>
        <v xml:space="preserve">18/19 </v>
      </c>
      <c r="AB400" s="168" t="str">
        <f t="shared" si="278"/>
        <v>19/20</v>
      </c>
      <c r="AC400" s="168" t="str">
        <f t="shared" si="278"/>
        <v>20/21</v>
      </c>
      <c r="AD400" s="168" t="str">
        <f t="shared" si="278"/>
        <v xml:space="preserve">21/22 </v>
      </c>
      <c r="AE400" s="168" t="str">
        <f t="shared" si="278"/>
        <v xml:space="preserve">22/23 </v>
      </c>
      <c r="AF400" s="168" t="str">
        <f t="shared" si="278"/>
        <v xml:space="preserve">23/24 </v>
      </c>
      <c r="AG400" s="168" t="str">
        <f t="shared" si="278"/>
        <v xml:space="preserve">24/25 </v>
      </c>
      <c r="AH400" s="168" t="str">
        <f t="shared" si="278"/>
        <v>25/26</v>
      </c>
      <c r="AI400" s="168" t="str">
        <f t="shared" si="278"/>
        <v>26/27</v>
      </c>
      <c r="AJ400" s="168" t="str">
        <f t="shared" si="278"/>
        <v>27/28</v>
      </c>
      <c r="AK400" s="168" t="str">
        <f t="shared" si="278"/>
        <v>28/29</v>
      </c>
      <c r="AL400" s="168" t="str">
        <f t="shared" si="278"/>
        <v>29/30</v>
      </c>
      <c r="AM400" s="168" t="str">
        <f t="shared" si="278"/>
        <v>30/31</v>
      </c>
      <c r="AN400" s="168" t="str">
        <f t="shared" si="278"/>
        <v>31/32</v>
      </c>
      <c r="AO400" s="168" t="str">
        <f t="shared" si="278"/>
        <v>32/33</v>
      </c>
      <c r="AP400" s="168" t="str">
        <f t="shared" si="278"/>
        <v>33/34</v>
      </c>
      <c r="AQ400" s="168" t="str">
        <f t="shared" si="278"/>
        <v>34/35</v>
      </c>
      <c r="AR400" s="168" t="str">
        <f t="shared" si="278"/>
        <v>35/36</v>
      </c>
      <c r="AS400" s="168" t="str">
        <f t="shared" si="278"/>
        <v>36/37</v>
      </c>
      <c r="AT400" s="168" t="str">
        <f t="shared" si="278"/>
        <v>37/38</v>
      </c>
      <c r="AU400" s="168" t="str">
        <f t="shared" si="278"/>
        <v>38/39</v>
      </c>
      <c r="AV400" s="168" t="str">
        <f t="shared" si="278"/>
        <v>39/40</v>
      </c>
      <c r="AW400" s="168" t="str">
        <f t="shared" si="278"/>
        <v>40/41</v>
      </c>
      <c r="AX400" s="168" t="str">
        <f t="shared" si="278"/>
        <v>41/42</v>
      </c>
      <c r="AY400" s="168" t="str">
        <f t="shared" si="278"/>
        <v>42/43</v>
      </c>
      <c r="AZ400" s="168" t="str">
        <f t="shared" si="278"/>
        <v>43/44</v>
      </c>
      <c r="BA400" s="168" t="str">
        <f t="shared" si="278"/>
        <v>44/45</v>
      </c>
      <c r="BB400" s="168" t="str">
        <f t="shared" si="278"/>
        <v>45/46</v>
      </c>
      <c r="BC400" s="168" t="str">
        <f t="shared" si="278"/>
        <v>46/47</v>
      </c>
      <c r="BD400" s="168" t="str">
        <f t="shared" si="278"/>
        <v>47/48</v>
      </c>
      <c r="BE400" s="168" t="str">
        <f t="shared" si="278"/>
        <v>48/49</v>
      </c>
      <c r="BF400" s="168" t="str">
        <f t="shared" si="278"/>
        <v>49/50</v>
      </c>
      <c r="BG400" s="168" t="str">
        <f t="shared" si="278"/>
        <v>50/51</v>
      </c>
      <c r="BH400" s="169"/>
    </row>
    <row r="401" spans="1:65">
      <c r="A401" s="112" t="s">
        <v>102</v>
      </c>
      <c r="B401" s="128">
        <f t="shared" ref="B401:BG405" si="279">B369-B385</f>
        <v>37.178347504546167</v>
      </c>
      <c r="C401" s="128">
        <f t="shared" si="279"/>
        <v>28.056094030397499</v>
      </c>
      <c r="D401" s="128">
        <f t="shared" si="279"/>
        <v>-6.2272415583349527</v>
      </c>
      <c r="E401" s="128">
        <f t="shared" si="279"/>
        <v>13.517626262791246</v>
      </c>
      <c r="F401" s="128">
        <f t="shared" si="279"/>
        <v>-13.36671415156431</v>
      </c>
      <c r="G401" s="128">
        <f t="shared" si="279"/>
        <v>-6.6590358325648928</v>
      </c>
      <c r="H401" s="128">
        <f t="shared" si="279"/>
        <v>1.1663464618190176</v>
      </c>
      <c r="I401" s="128">
        <f t="shared" si="279"/>
        <v>-23.324204350128717</v>
      </c>
      <c r="J401" s="128">
        <f t="shared" si="279"/>
        <v>18.964514003667151</v>
      </c>
      <c r="K401" s="128">
        <f t="shared" si="279"/>
        <v>8.7869228345103956</v>
      </c>
      <c r="L401" s="128">
        <f t="shared" si="279"/>
        <v>4.8734098663927341</v>
      </c>
      <c r="M401" s="128">
        <f t="shared" si="279"/>
        <v>-55.796265104265792</v>
      </c>
      <c r="N401" s="128">
        <f t="shared" si="279"/>
        <v>-1.1159012038599698</v>
      </c>
      <c r="O401" s="128">
        <f t="shared" si="279"/>
        <v>3.5838613463630757</v>
      </c>
      <c r="P401" s="128">
        <f t="shared" si="279"/>
        <v>49.351876250768704</v>
      </c>
      <c r="Q401" s="128">
        <f t="shared" si="279"/>
        <v>-10.242634153066518</v>
      </c>
      <c r="R401" s="128">
        <f t="shared" si="279"/>
        <v>22.336101884716307</v>
      </c>
      <c r="S401" s="128">
        <f t="shared" si="279"/>
        <v>-7.5803028397680876</v>
      </c>
      <c r="T401" s="128">
        <f t="shared" si="279"/>
        <v>-34.412453936226136</v>
      </c>
      <c r="U401" s="128">
        <f t="shared" si="279"/>
        <v>2.6734472635607531</v>
      </c>
      <c r="V401" s="128">
        <f t="shared" si="279"/>
        <v>5.1429539920482021</v>
      </c>
      <c r="W401" s="128">
        <f t="shared" si="279"/>
        <v>5.7320848582799151</v>
      </c>
      <c r="X401" s="128">
        <f t="shared" si="279"/>
        <v>50.639557178383214</v>
      </c>
      <c r="Y401" s="128">
        <f t="shared" si="279"/>
        <v>29.005136878029028</v>
      </c>
      <c r="Z401" s="128">
        <f t="shared" si="279"/>
        <v>12.901851869840598</v>
      </c>
      <c r="AA401" s="128">
        <f t="shared" si="279"/>
        <v>16.073987631065343</v>
      </c>
      <c r="AB401" s="128">
        <f t="shared" si="279"/>
        <v>8.7286196144879113</v>
      </c>
      <c r="AC401" s="128">
        <f t="shared" si="279"/>
        <v>-26.649451299210369</v>
      </c>
      <c r="AD401" s="128">
        <f t="shared" si="279"/>
        <v>14.451935288335086</v>
      </c>
      <c r="AE401" s="128">
        <f t="shared" si="279"/>
        <v>-24.82280621467541</v>
      </c>
      <c r="AF401" s="124">
        <f t="shared" si="279"/>
        <v>19.163915418561082</v>
      </c>
      <c r="AG401" s="124">
        <f t="shared" si="279"/>
        <v>-116.65139740743882</v>
      </c>
      <c r="AH401" s="124">
        <f t="shared" si="279"/>
        <v>124.60707724510657</v>
      </c>
      <c r="AI401" s="124">
        <f t="shared" si="279"/>
        <v>150.00525668640552</v>
      </c>
      <c r="AJ401" s="124">
        <f t="shared" si="279"/>
        <v>153.39230701821975</v>
      </c>
      <c r="AK401" s="124">
        <f t="shared" si="279"/>
        <v>122.25653843671309</v>
      </c>
      <c r="AL401" s="124">
        <f t="shared" si="279"/>
        <v>135.97442207368135</v>
      </c>
      <c r="AM401" s="124">
        <f t="shared" si="279"/>
        <v>80.609912458076977</v>
      </c>
      <c r="AN401" s="124">
        <f t="shared" si="279"/>
        <v>82.630601966490417</v>
      </c>
      <c r="AO401" s="124">
        <f t="shared" si="279"/>
        <v>81.2565024478683</v>
      </c>
      <c r="AP401" s="124">
        <f t="shared" si="279"/>
        <v>85.563451336777632</v>
      </c>
      <c r="AQ401" s="124">
        <f t="shared" si="279"/>
        <v>80.013014472546246</v>
      </c>
      <c r="AR401" s="124">
        <f t="shared" si="279"/>
        <v>86.281847752407401</v>
      </c>
      <c r="AS401" s="124">
        <f t="shared" si="279"/>
        <v>91.211973086850634</v>
      </c>
      <c r="AT401" s="124">
        <f t="shared" si="279"/>
        <v>90.411993690190656</v>
      </c>
      <c r="AU401" s="124">
        <f t="shared" si="279"/>
        <v>101.19984368871752</v>
      </c>
      <c r="AV401" s="124">
        <f t="shared" si="279"/>
        <v>110.21425919034036</v>
      </c>
      <c r="AW401" s="124">
        <f t="shared" si="279"/>
        <v>121.11039240502714</v>
      </c>
      <c r="AX401" s="124">
        <f t="shared" si="279"/>
        <v>132.28115179170675</v>
      </c>
      <c r="AY401" s="124">
        <f t="shared" si="279"/>
        <v>145.90152599053553</v>
      </c>
      <c r="AZ401" s="124">
        <f t="shared" si="279"/>
        <v>178.56163434019967</v>
      </c>
      <c r="BA401" s="124">
        <f t="shared" si="279"/>
        <v>183.21623433510837</v>
      </c>
      <c r="BB401" s="124">
        <f t="shared" si="279"/>
        <v>207.18282783390825</v>
      </c>
      <c r="BC401" s="124">
        <f t="shared" si="279"/>
        <v>209.03489398781545</v>
      </c>
      <c r="BD401" s="124">
        <f t="shared" si="279"/>
        <v>229.87908462903169</v>
      </c>
      <c r="BE401" s="124">
        <f t="shared" si="279"/>
        <v>252.14415081857402</v>
      </c>
      <c r="BF401" s="124">
        <f t="shared" si="279"/>
        <v>254.12327854450663</v>
      </c>
      <c r="BG401" s="124">
        <f t="shared" si="279"/>
        <v>277.49218236200954</v>
      </c>
      <c r="BH401" s="128">
        <f>BG401</f>
        <v>277.49218236200954</v>
      </c>
    </row>
    <row r="402" spans="1:65">
      <c r="A402" s="112" t="s">
        <v>103</v>
      </c>
      <c r="B402" s="128">
        <f t="shared" si="279"/>
        <v>17.578992593804507</v>
      </c>
      <c r="C402" s="128">
        <f t="shared" si="279"/>
        <v>27.977630825057162</v>
      </c>
      <c r="D402" s="128">
        <f t="shared" si="279"/>
        <v>-37.630730583738611</v>
      </c>
      <c r="E402" s="128">
        <f t="shared" si="279"/>
        <v>3.1695665270800291</v>
      </c>
      <c r="F402" s="128">
        <f t="shared" si="279"/>
        <v>17.946596610941079</v>
      </c>
      <c r="G402" s="128">
        <f t="shared" si="279"/>
        <v>-3.4714899962135917</v>
      </c>
      <c r="H402" s="128">
        <f t="shared" si="279"/>
        <v>-12.202616023272377</v>
      </c>
      <c r="I402" s="128">
        <f t="shared" si="279"/>
        <v>-12.634723225764787</v>
      </c>
      <c r="J402" s="128">
        <f t="shared" si="279"/>
        <v>-15.297396983534291</v>
      </c>
      <c r="K402" s="128">
        <f t="shared" si="279"/>
        <v>5.4267973716507285</v>
      </c>
      <c r="L402" s="128">
        <f t="shared" si="279"/>
        <v>-1.4271332040693991</v>
      </c>
      <c r="M402" s="128">
        <f t="shared" si="279"/>
        <v>-3.022689020116168</v>
      </c>
      <c r="N402" s="128">
        <f t="shared" si="279"/>
        <v>-14.294961707675178</v>
      </c>
      <c r="O402" s="128">
        <f t="shared" si="279"/>
        <v>-14.107850113861957</v>
      </c>
      <c r="P402" s="128">
        <f t="shared" si="279"/>
        <v>-11.490415921702116</v>
      </c>
      <c r="Q402" s="128">
        <f t="shared" si="279"/>
        <v>33.492644224297685</v>
      </c>
      <c r="R402" s="128">
        <f t="shared" si="279"/>
        <v>-18.263220476132247</v>
      </c>
      <c r="S402" s="128">
        <f t="shared" si="279"/>
        <v>20.353264308771891</v>
      </c>
      <c r="T402" s="128">
        <f t="shared" si="279"/>
        <v>24.94028504313097</v>
      </c>
      <c r="U402" s="128">
        <f t="shared" si="279"/>
        <v>-25.923658359038299</v>
      </c>
      <c r="V402" s="128">
        <f t="shared" si="279"/>
        <v>45.088978939136446</v>
      </c>
      <c r="W402" s="128">
        <f t="shared" si="279"/>
        <v>39.902853447160425</v>
      </c>
      <c r="X402" s="128">
        <f t="shared" si="279"/>
        <v>-26.455006432670103</v>
      </c>
      <c r="Y402" s="128">
        <f t="shared" si="279"/>
        <v>9.5917631592343184</v>
      </c>
      <c r="Z402" s="128">
        <f t="shared" si="279"/>
        <v>24.58303883158024</v>
      </c>
      <c r="AA402" s="128">
        <f t="shared" si="279"/>
        <v>-70.659783127733448</v>
      </c>
      <c r="AB402" s="128">
        <f t="shared" si="279"/>
        <v>-13.590181158037566</v>
      </c>
      <c r="AC402" s="128">
        <f t="shared" si="279"/>
        <v>32.369546193719202</v>
      </c>
      <c r="AD402" s="128">
        <f t="shared" si="279"/>
        <v>23.25069804498213</v>
      </c>
      <c r="AE402" s="128">
        <f t="shared" si="279"/>
        <v>51.722594837939695</v>
      </c>
      <c r="AF402" s="124">
        <f t="shared" si="279"/>
        <v>-5.3301177340093062</v>
      </c>
      <c r="AG402" s="124">
        <f t="shared" si="279"/>
        <v>-93.183564375770402</v>
      </c>
      <c r="AH402" s="124">
        <f t="shared" si="279"/>
        <v>20.223085747640852</v>
      </c>
      <c r="AI402" s="124">
        <f t="shared" si="279"/>
        <v>75.691074845354223</v>
      </c>
      <c r="AJ402" s="124">
        <f t="shared" si="279"/>
        <v>110.6686448186158</v>
      </c>
      <c r="AK402" s="124">
        <f t="shared" si="279"/>
        <v>88.573308865094717</v>
      </c>
      <c r="AL402" s="124">
        <f t="shared" si="279"/>
        <v>101.78811255744029</v>
      </c>
      <c r="AM402" s="124">
        <f t="shared" si="279"/>
        <v>54.245243378546803</v>
      </c>
      <c r="AN402" s="124">
        <f t="shared" si="279"/>
        <v>58.382926554744117</v>
      </c>
      <c r="AO402" s="124">
        <f t="shared" si="279"/>
        <v>50.760211495628639</v>
      </c>
      <c r="AP402" s="124">
        <f t="shared" si="279"/>
        <v>52.219115229952138</v>
      </c>
      <c r="AQ402" s="124">
        <f t="shared" si="279"/>
        <v>46.693261600947295</v>
      </c>
      <c r="AR402" s="124">
        <f t="shared" si="279"/>
        <v>54.134431245863908</v>
      </c>
      <c r="AS402" s="124">
        <f t="shared" si="279"/>
        <v>60.885219510331225</v>
      </c>
      <c r="AT402" s="124">
        <f t="shared" si="279"/>
        <v>61.155756995883124</v>
      </c>
      <c r="AU402" s="124">
        <f t="shared" si="279"/>
        <v>71.636377226906248</v>
      </c>
      <c r="AV402" s="124">
        <f t="shared" si="279"/>
        <v>80.710053339697581</v>
      </c>
      <c r="AW402" s="124">
        <f t="shared" si="279"/>
        <v>88.790728933611405</v>
      </c>
      <c r="AX402" s="124">
        <f t="shared" si="279"/>
        <v>94.815795093144473</v>
      </c>
      <c r="AY402" s="124">
        <f t="shared" si="279"/>
        <v>102.09344570440635</v>
      </c>
      <c r="AZ402" s="124">
        <f t="shared" si="279"/>
        <v>126.37380761994022</v>
      </c>
      <c r="BA402" s="124">
        <f t="shared" si="279"/>
        <v>124.27693500706688</v>
      </c>
      <c r="BB402" s="124">
        <f t="shared" si="279"/>
        <v>141.83446676210787</v>
      </c>
      <c r="BC402" s="124">
        <f t="shared" si="279"/>
        <v>140.50258964034271</v>
      </c>
      <c r="BD402" s="124">
        <f t="shared" si="279"/>
        <v>159.50266360141131</v>
      </c>
      <c r="BE402" s="124">
        <f t="shared" si="279"/>
        <v>181.51123699060366</v>
      </c>
      <c r="BF402" s="124">
        <f t="shared" si="279"/>
        <v>185.71642179828194</v>
      </c>
      <c r="BG402" s="124">
        <f t="shared" si="279"/>
        <v>210.62863969162959</v>
      </c>
      <c r="BH402" s="128">
        <f t="shared" ref="BH402:BH411" si="280">BG402</f>
        <v>210.62863969162959</v>
      </c>
    </row>
    <row r="403" spans="1:65">
      <c r="A403" s="112" t="s">
        <v>104</v>
      </c>
      <c r="B403" s="128">
        <f t="shared" si="279"/>
        <v>48.662887419092392</v>
      </c>
      <c r="C403" s="128">
        <f t="shared" si="279"/>
        <v>48.918287283515255</v>
      </c>
      <c r="D403" s="128">
        <f t="shared" si="279"/>
        <v>-8.8026252844200812</v>
      </c>
      <c r="E403" s="128">
        <f t="shared" si="279"/>
        <v>-39.44785960503355</v>
      </c>
      <c r="F403" s="128">
        <f t="shared" si="279"/>
        <v>-6.4573478721204438</v>
      </c>
      <c r="G403" s="128">
        <f t="shared" si="279"/>
        <v>17.80774978842382</v>
      </c>
      <c r="H403" s="128">
        <f t="shared" si="279"/>
        <v>2.0661358340384268</v>
      </c>
      <c r="I403" s="128">
        <f t="shared" si="279"/>
        <v>-14.327528110737255</v>
      </c>
      <c r="J403" s="128">
        <f t="shared" si="279"/>
        <v>-12.393311567238356</v>
      </c>
      <c r="K403" s="128">
        <f t="shared" si="279"/>
        <v>-5.0373484115009362</v>
      </c>
      <c r="L403" s="128">
        <f t="shared" si="279"/>
        <v>-8.6000071994611957</v>
      </c>
      <c r="M403" s="128">
        <f t="shared" si="279"/>
        <v>-5.2679995676169611</v>
      </c>
      <c r="N403" s="128">
        <f t="shared" si="279"/>
        <v>19.72084016506496</v>
      </c>
      <c r="O403" s="128">
        <f t="shared" si="279"/>
        <v>15.936890387870751</v>
      </c>
      <c r="P403" s="128">
        <f t="shared" si="279"/>
        <v>10.864044234169945</v>
      </c>
      <c r="Q403" s="128">
        <f t="shared" si="279"/>
        <v>20.027864027701167</v>
      </c>
      <c r="R403" s="128">
        <f t="shared" si="279"/>
        <v>-27.512530907139308</v>
      </c>
      <c r="S403" s="128">
        <f t="shared" si="279"/>
        <v>-6.7337804055565513</v>
      </c>
      <c r="T403" s="128">
        <f t="shared" si="279"/>
        <v>5.2519611385658038</v>
      </c>
      <c r="U403" s="128">
        <f t="shared" si="279"/>
        <v>43.223832858473344</v>
      </c>
      <c r="V403" s="128">
        <f t="shared" si="279"/>
        <v>-6.3406968613393104</v>
      </c>
      <c r="W403" s="128">
        <f t="shared" si="279"/>
        <v>-17.924428826957353</v>
      </c>
      <c r="X403" s="128">
        <f t="shared" si="279"/>
        <v>18.503785648690368</v>
      </c>
      <c r="Y403" s="128">
        <f t="shared" si="279"/>
        <v>14.013847004729115</v>
      </c>
      <c r="Z403" s="128">
        <f t="shared" si="279"/>
        <v>-8.54926676162939</v>
      </c>
      <c r="AA403" s="128">
        <f t="shared" si="279"/>
        <v>30.061311058447657</v>
      </c>
      <c r="AB403" s="128">
        <f t="shared" si="279"/>
        <v>8.7492834415601735</v>
      </c>
      <c r="AC403" s="128">
        <f t="shared" si="279"/>
        <v>46.424760588564382</v>
      </c>
      <c r="AD403" s="128">
        <f t="shared" si="279"/>
        <v>22.268120331799324</v>
      </c>
      <c r="AE403" s="128">
        <f t="shared" si="279"/>
        <v>-33.200464887276823</v>
      </c>
      <c r="AF403" s="124">
        <f t="shared" si="279"/>
        <v>52.751323784878444</v>
      </c>
      <c r="AG403" s="124">
        <f t="shared" si="279"/>
        <v>5.8042954482351092</v>
      </c>
      <c r="AH403" s="124">
        <f t="shared" si="279"/>
        <v>52.624559847938343</v>
      </c>
      <c r="AI403" s="124">
        <f t="shared" si="279"/>
        <v>65.358312713234582</v>
      </c>
      <c r="AJ403" s="124">
        <f t="shared" si="279"/>
        <v>100.65007736637283</v>
      </c>
      <c r="AK403" s="124">
        <f t="shared" si="279"/>
        <v>71.876934861924383</v>
      </c>
      <c r="AL403" s="124">
        <f t="shared" si="279"/>
        <v>95.88147695678613</v>
      </c>
      <c r="AM403" s="124">
        <f t="shared" si="279"/>
        <v>51.352110813978626</v>
      </c>
      <c r="AN403" s="124">
        <f t="shared" si="279"/>
        <v>57.359659307454805</v>
      </c>
      <c r="AO403" s="124">
        <f t="shared" si="279"/>
        <v>57.257255920665784</v>
      </c>
      <c r="AP403" s="124">
        <f t="shared" si="279"/>
        <v>65.472297259230132</v>
      </c>
      <c r="AQ403" s="124">
        <f t="shared" si="279"/>
        <v>63.273077209877073</v>
      </c>
      <c r="AR403" s="124">
        <f t="shared" si="279"/>
        <v>70.421077622633021</v>
      </c>
      <c r="AS403" s="124">
        <f t="shared" si="279"/>
        <v>72.431872162483373</v>
      </c>
      <c r="AT403" s="124">
        <f t="shared" si="279"/>
        <v>66.690701919055357</v>
      </c>
      <c r="AU403" s="124">
        <f t="shared" si="279"/>
        <v>69.116004848400109</v>
      </c>
      <c r="AV403" s="124">
        <f t="shared" si="279"/>
        <v>70.94452633102847</v>
      </c>
      <c r="AW403" s="124">
        <f t="shared" si="279"/>
        <v>74.909266653897021</v>
      </c>
      <c r="AX403" s="124">
        <f t="shared" si="279"/>
        <v>81.503625780469676</v>
      </c>
      <c r="AY403" s="124">
        <f t="shared" si="279"/>
        <v>93.532948459248033</v>
      </c>
      <c r="AZ403" s="124">
        <f t="shared" si="279"/>
        <v>124.89310907437644</v>
      </c>
      <c r="BA403" s="124">
        <f t="shared" si="279"/>
        <v>131.0087363718437</v>
      </c>
      <c r="BB403" s="124">
        <f t="shared" si="279"/>
        <v>156.50426906334769</v>
      </c>
      <c r="BC403" s="124">
        <f t="shared" si="279"/>
        <v>161.23181070196594</v>
      </c>
      <c r="BD403" s="124">
        <f t="shared" si="279"/>
        <v>183.2478513185724</v>
      </c>
      <c r="BE403" s="124">
        <f t="shared" si="279"/>
        <v>206.1097657747988</v>
      </c>
      <c r="BF403" s="124">
        <f t="shared" si="279"/>
        <v>210.08800052927359</v>
      </c>
      <c r="BG403" s="124">
        <f t="shared" si="279"/>
        <v>233.79513183249423</v>
      </c>
      <c r="BH403" s="128">
        <f t="shared" si="280"/>
        <v>233.79513183249423</v>
      </c>
    </row>
    <row r="404" spans="1:65">
      <c r="A404" s="112" t="s">
        <v>105</v>
      </c>
      <c r="B404" s="128">
        <f t="shared" si="279"/>
        <v>53.273814449913161</v>
      </c>
      <c r="C404" s="128">
        <f t="shared" si="279"/>
        <v>58.525062745455692</v>
      </c>
      <c r="D404" s="128">
        <f t="shared" si="279"/>
        <v>-2.7763245380669304</v>
      </c>
      <c r="E404" s="128">
        <f t="shared" si="279"/>
        <v>-33.035481875544377</v>
      </c>
      <c r="F404" s="128">
        <f t="shared" si="279"/>
        <v>-16.086343529585186</v>
      </c>
      <c r="G404" s="128">
        <f t="shared" si="279"/>
        <v>-26.182884328621078</v>
      </c>
      <c r="H404" s="128">
        <f t="shared" si="279"/>
        <v>-6.9143735612485102</v>
      </c>
      <c r="I404" s="128">
        <f t="shared" si="279"/>
        <v>5.4291709780324098</v>
      </c>
      <c r="J404" s="128">
        <f t="shared" si="279"/>
        <v>-5.646030553347984</v>
      </c>
      <c r="K404" s="128">
        <f t="shared" si="279"/>
        <v>-12.187265563499302</v>
      </c>
      <c r="L404" s="128">
        <f t="shared" si="279"/>
        <v>7.7827439184047336</v>
      </c>
      <c r="M404" s="128">
        <f t="shared" si="279"/>
        <v>-1.8547762417674321</v>
      </c>
      <c r="N404" s="128">
        <f t="shared" si="279"/>
        <v>12.806765837651852</v>
      </c>
      <c r="O404" s="128">
        <f t="shared" si="279"/>
        <v>6.3219115134986978</v>
      </c>
      <c r="P404" s="128">
        <f t="shared" si="279"/>
        <v>8.932840147985047</v>
      </c>
      <c r="Q404" s="128">
        <f t="shared" si="279"/>
        <v>-54.952869151408017</v>
      </c>
      <c r="R404" s="128">
        <f t="shared" si="279"/>
        <v>10.459743108066625</v>
      </c>
      <c r="S404" s="128">
        <f t="shared" si="279"/>
        <v>27.35142157066133</v>
      </c>
      <c r="T404" s="128">
        <f t="shared" si="279"/>
        <v>15.902830142514389</v>
      </c>
      <c r="U404" s="128">
        <f t="shared" si="279"/>
        <v>39.873662994333039</v>
      </c>
      <c r="V404" s="128">
        <f t="shared" si="279"/>
        <v>10.76514012670394</v>
      </c>
      <c r="W404" s="128">
        <f t="shared" si="279"/>
        <v>-41.998184281037837</v>
      </c>
      <c r="X404" s="128">
        <f t="shared" si="279"/>
        <v>-36.109325727951742</v>
      </c>
      <c r="Y404" s="128">
        <f t="shared" si="279"/>
        <v>30.323257417666113</v>
      </c>
      <c r="Z404" s="128">
        <f t="shared" si="279"/>
        <v>6.2500562051570583</v>
      </c>
      <c r="AA404" s="128">
        <f t="shared" si="279"/>
        <v>-27.938795275288573</v>
      </c>
      <c r="AB404" s="128">
        <f t="shared" si="279"/>
        <v>47.597691358119128</v>
      </c>
      <c r="AC404" s="128">
        <f t="shared" si="279"/>
        <v>46.594058476305925</v>
      </c>
      <c r="AD404" s="128">
        <f t="shared" si="279"/>
        <v>39.008015897207144</v>
      </c>
      <c r="AE404" s="128">
        <f t="shared" si="279"/>
        <v>37.607065667248293</v>
      </c>
      <c r="AF404" s="124">
        <f t="shared" si="279"/>
        <v>0.25841876760178195</v>
      </c>
      <c r="AG404" s="124">
        <f t="shared" si="279"/>
        <v>-56.014432733884505</v>
      </c>
      <c r="AH404" s="124">
        <f t="shared" si="279"/>
        <v>9.8879627117036506</v>
      </c>
      <c r="AI404" s="124">
        <f t="shared" si="279"/>
        <v>47.311509505100659</v>
      </c>
      <c r="AJ404" s="124">
        <f t="shared" si="279"/>
        <v>59.11654766782452</v>
      </c>
      <c r="AK404" s="124">
        <f t="shared" si="279"/>
        <v>60.40343345139992</v>
      </c>
      <c r="AL404" s="124">
        <f t="shared" si="279"/>
        <v>78.043694465476818</v>
      </c>
      <c r="AM404" s="124">
        <f t="shared" si="279"/>
        <v>34.794175905060399</v>
      </c>
      <c r="AN404" s="124">
        <f t="shared" si="279"/>
        <v>44.607531408079048</v>
      </c>
      <c r="AO404" s="124">
        <f t="shared" si="279"/>
        <v>46.766999332432718</v>
      </c>
      <c r="AP404" s="124">
        <f t="shared" si="279"/>
        <v>50.217653994163157</v>
      </c>
      <c r="AQ404" s="124">
        <f t="shared" si="279"/>
        <v>39.288140054126956</v>
      </c>
      <c r="AR404" s="124">
        <f t="shared" si="279"/>
        <v>39.778932760924405</v>
      </c>
      <c r="AS404" s="124">
        <f t="shared" si="279"/>
        <v>38.119273376565438</v>
      </c>
      <c r="AT404" s="124">
        <f t="shared" si="279"/>
        <v>28.644964873386918</v>
      </c>
      <c r="AU404" s="124">
        <f t="shared" si="279"/>
        <v>32.093400008416786</v>
      </c>
      <c r="AV404" s="124">
        <f t="shared" si="279"/>
        <v>45.129318290665388</v>
      </c>
      <c r="AW404" s="124">
        <f t="shared" si="279"/>
        <v>61.715755378870547</v>
      </c>
      <c r="AX404" s="124">
        <f t="shared" si="279"/>
        <v>77.521606110348699</v>
      </c>
      <c r="AY404" s="124">
        <f t="shared" si="279"/>
        <v>94.345669960822022</v>
      </c>
      <c r="AZ404" s="124">
        <f t="shared" si="279"/>
        <v>126.53804320833305</v>
      </c>
      <c r="BA404" s="124">
        <f t="shared" si="279"/>
        <v>130.23015615240092</v>
      </c>
      <c r="BB404" s="124">
        <f t="shared" si="279"/>
        <v>152.5076756923184</v>
      </c>
      <c r="BC404" s="124">
        <f t="shared" si="279"/>
        <v>154.08952850438891</v>
      </c>
      <c r="BD404" s="124">
        <f t="shared" si="279"/>
        <v>174.37303224917741</v>
      </c>
      <c r="BE404" s="124">
        <f t="shared" si="279"/>
        <v>195.98735456228897</v>
      </c>
      <c r="BF404" s="124">
        <f t="shared" si="279"/>
        <v>198.42395807841575</v>
      </c>
      <c r="BG404" s="124">
        <f t="shared" si="279"/>
        <v>220.41613333767299</v>
      </c>
      <c r="BH404" s="128">
        <f t="shared" si="280"/>
        <v>220.41613333767299</v>
      </c>
    </row>
    <row r="405" spans="1:65">
      <c r="A405" s="112" t="s">
        <v>106</v>
      </c>
      <c r="B405" s="128">
        <f t="shared" si="279"/>
        <v>43.670053882607938</v>
      </c>
      <c r="C405" s="128">
        <f t="shared" si="279"/>
        <v>37.11710461500455</v>
      </c>
      <c r="D405" s="128">
        <f t="shared" si="279"/>
        <v>-26.774627976972091</v>
      </c>
      <c r="E405" s="128">
        <f t="shared" si="279"/>
        <v>-33.969805281634088</v>
      </c>
      <c r="F405" s="128">
        <f t="shared" si="279"/>
        <v>-1.5041099910909921</v>
      </c>
      <c r="G405" s="128">
        <f t="shared" si="279"/>
        <v>-19.520777596367758</v>
      </c>
      <c r="H405" s="128">
        <f t="shared" si="279"/>
        <v>35.115794657160819</v>
      </c>
      <c r="I405" s="128">
        <f t="shared" si="279"/>
        <v>21.058328405674921</v>
      </c>
      <c r="J405" s="128">
        <f t="shared" si="279"/>
        <v>-4.9465214030034375</v>
      </c>
      <c r="K405" s="128">
        <f t="shared" si="279"/>
        <v>-26.281798509560325</v>
      </c>
      <c r="L405" s="128">
        <f t="shared" si="279"/>
        <v>-10.747670843860249</v>
      </c>
      <c r="M405" s="128">
        <f t="shared" si="279"/>
        <v>-60.951063295374794</v>
      </c>
      <c r="N405" s="128">
        <f t="shared" si="279"/>
        <v>2.5211842464344372</v>
      </c>
      <c r="O405" s="128">
        <f t="shared" si="279"/>
        <v>-0.67964248872731048</v>
      </c>
      <c r="P405" s="128">
        <f t="shared" si="279"/>
        <v>25.487356992994016</v>
      </c>
      <c r="Q405" s="128">
        <f t="shared" si="279"/>
        <v>54.888418468911865</v>
      </c>
      <c r="R405" s="128">
        <f t="shared" si="279"/>
        <v>13.213735597956919</v>
      </c>
      <c r="S405" s="128">
        <f t="shared" si="279"/>
        <v>-33.377737215459405</v>
      </c>
      <c r="T405" s="128">
        <f t="shared" si="279"/>
        <v>-11.763969645353455</v>
      </c>
      <c r="U405" s="128">
        <f t="shared" si="279"/>
        <v>-19.188600649237799</v>
      </c>
      <c r="V405" s="128">
        <f t="shared" si="279"/>
        <v>16.611624142667004</v>
      </c>
      <c r="W405" s="128">
        <f t="shared" si="279"/>
        <v>52.402667270167264</v>
      </c>
      <c r="X405" s="128">
        <f t="shared" si="279"/>
        <v>-6.8819185377915133</v>
      </c>
      <c r="Y405" s="128">
        <f t="shared" ref="Y405:BG412" si="281">Y373-Y389</f>
        <v>18.994268903754573</v>
      </c>
      <c r="Z405" s="128">
        <f t="shared" si="281"/>
        <v>23.652699040414376</v>
      </c>
      <c r="AA405" s="128">
        <f t="shared" si="281"/>
        <v>33.928338716049652</v>
      </c>
      <c r="AB405" s="128">
        <f t="shared" si="281"/>
        <v>0.59451201782074747</v>
      </c>
      <c r="AC405" s="128">
        <f t="shared" si="281"/>
        <v>-16.406824530194939</v>
      </c>
      <c r="AD405" s="128">
        <f t="shared" si="281"/>
        <v>-40.434701615211232</v>
      </c>
      <c r="AE405" s="128">
        <f t="shared" si="281"/>
        <v>-8.8248435571931481</v>
      </c>
      <c r="AF405" s="124">
        <f t="shared" si="281"/>
        <v>30.993572686295394</v>
      </c>
      <c r="AG405" s="124">
        <f t="shared" si="281"/>
        <v>-44.250106938404457</v>
      </c>
      <c r="AH405" s="124">
        <f t="shared" si="281"/>
        <v>-13.88111939962063</v>
      </c>
      <c r="AI405" s="124">
        <f t="shared" si="281"/>
        <v>60.967988038461741</v>
      </c>
      <c r="AJ405" s="124">
        <f t="shared" si="281"/>
        <v>44.729509297686263</v>
      </c>
      <c r="AK405" s="124">
        <f t="shared" si="281"/>
        <v>32.088707275750942</v>
      </c>
      <c r="AL405" s="124">
        <f t="shared" si="281"/>
        <v>64.95341230458294</v>
      </c>
      <c r="AM405" s="124">
        <f t="shared" si="281"/>
        <v>10.99344957100314</v>
      </c>
      <c r="AN405" s="124">
        <f t="shared" si="281"/>
        <v>4.759219368920462</v>
      </c>
      <c r="AO405" s="124">
        <f t="shared" si="281"/>
        <v>-7.6432798540741871</v>
      </c>
      <c r="AP405" s="124">
        <f t="shared" si="281"/>
        <v>-6.5090273757411339</v>
      </c>
      <c r="AQ405" s="124">
        <f t="shared" si="281"/>
        <v>-10.42049744911008</v>
      </c>
      <c r="AR405" s="124">
        <f t="shared" si="281"/>
        <v>4.486630517408468</v>
      </c>
      <c r="AS405" s="124">
        <f t="shared" si="281"/>
        <v>14.925045757214232</v>
      </c>
      <c r="AT405" s="124">
        <f t="shared" si="281"/>
        <v>17.725530907069256</v>
      </c>
      <c r="AU405" s="124">
        <f t="shared" si="281"/>
        <v>30.568319485160195</v>
      </c>
      <c r="AV405" s="124">
        <f t="shared" si="281"/>
        <v>43.278803791808528</v>
      </c>
      <c r="AW405" s="124">
        <f t="shared" si="281"/>
        <v>53.879872351509604</v>
      </c>
      <c r="AX405" s="124">
        <f t="shared" si="281"/>
        <v>64.159943304516759</v>
      </c>
      <c r="AY405" s="124">
        <f t="shared" si="281"/>
        <v>76.801395167892892</v>
      </c>
      <c r="AZ405" s="124">
        <f t="shared" si="281"/>
        <v>105.71573733216243</v>
      </c>
      <c r="BA405" s="124">
        <f t="shared" si="281"/>
        <v>107.76569672081322</v>
      </c>
      <c r="BB405" s="124">
        <f t="shared" si="281"/>
        <v>128.56197202264309</v>
      </c>
      <c r="BC405" s="124">
        <f t="shared" si="281"/>
        <v>127.69857151387717</v>
      </c>
      <c r="BD405" s="124">
        <f t="shared" si="281"/>
        <v>144.09516942743261</v>
      </c>
      <c r="BE405" s="124">
        <f t="shared" si="281"/>
        <v>161.1148591130073</v>
      </c>
      <c r="BF405" s="124">
        <f t="shared" si="281"/>
        <v>159.54559674894216</v>
      </c>
      <c r="BG405" s="124">
        <f t="shared" si="281"/>
        <v>178.13903452280994</v>
      </c>
      <c r="BH405" s="128">
        <f t="shared" si="280"/>
        <v>178.13903452280994</v>
      </c>
    </row>
    <row r="406" spans="1:65">
      <c r="A406" s="112" t="s">
        <v>107</v>
      </c>
      <c r="B406" s="128">
        <f t="shared" ref="B406:AR412" si="282">B374-B390</f>
        <v>66.040115879231109</v>
      </c>
      <c r="C406" s="128">
        <f t="shared" si="282"/>
        <v>25.599781744121657</v>
      </c>
      <c r="D406" s="128">
        <f t="shared" si="282"/>
        <v>2.2745591736246453</v>
      </c>
      <c r="E406" s="128">
        <f t="shared" si="282"/>
        <v>-62.423044841515818</v>
      </c>
      <c r="F406" s="128">
        <f t="shared" si="282"/>
        <v>-5.8684151183775626</v>
      </c>
      <c r="G406" s="128">
        <f t="shared" si="282"/>
        <v>-1.7046464354753255</v>
      </c>
      <c r="H406" s="128">
        <f t="shared" si="282"/>
        <v>-15.966914337617212</v>
      </c>
      <c r="I406" s="128">
        <f t="shared" si="282"/>
        <v>-24.392899871763326</v>
      </c>
      <c r="J406" s="128">
        <f t="shared" si="282"/>
        <v>-7.6098415511829387E-2</v>
      </c>
      <c r="K406" s="128">
        <f t="shared" si="282"/>
        <v>-14.663254037047494</v>
      </c>
      <c r="L406" s="128">
        <f t="shared" si="282"/>
        <v>7.4185405518276681</v>
      </c>
      <c r="M406" s="128">
        <f t="shared" si="282"/>
        <v>23.18323215137039</v>
      </c>
      <c r="N406" s="128">
        <f t="shared" si="282"/>
        <v>16.594292235745968</v>
      </c>
      <c r="O406" s="128">
        <f t="shared" si="282"/>
        <v>-3.2404581865988931</v>
      </c>
      <c r="P406" s="128">
        <f t="shared" si="282"/>
        <v>-27.793933552295023</v>
      </c>
      <c r="Q406" s="128">
        <f t="shared" si="282"/>
        <v>19.023936488315847</v>
      </c>
      <c r="R406" s="128">
        <f t="shared" si="282"/>
        <v>6.3407095949295567</v>
      </c>
      <c r="S406" s="128">
        <f t="shared" si="282"/>
        <v>-22.325539542597156</v>
      </c>
      <c r="T406" s="128">
        <f t="shared" si="282"/>
        <v>34.503417787076351</v>
      </c>
      <c r="U406" s="128">
        <f t="shared" si="282"/>
        <v>29.899099802837128</v>
      </c>
      <c r="V406" s="128">
        <f t="shared" si="282"/>
        <v>-3.4711445703984154</v>
      </c>
      <c r="W406" s="128">
        <f t="shared" si="282"/>
        <v>23.144641166386684</v>
      </c>
      <c r="X406" s="128">
        <f t="shared" si="282"/>
        <v>32.900815325590763</v>
      </c>
      <c r="Y406" s="128">
        <f t="shared" si="282"/>
        <v>-3.8804116384919496</v>
      </c>
      <c r="Z406" s="128">
        <f t="shared" si="282"/>
        <v>15.721075183695362</v>
      </c>
      <c r="AA406" s="128">
        <f t="shared" si="282"/>
        <v>38.020279080318389</v>
      </c>
      <c r="AB406" s="128">
        <f t="shared" si="282"/>
        <v>-42.324753308541382</v>
      </c>
      <c r="AC406" s="128">
        <f t="shared" si="282"/>
        <v>-2.3170647879101978</v>
      </c>
      <c r="AD406" s="128">
        <f t="shared" si="282"/>
        <v>8.1368404195968793</v>
      </c>
      <c r="AE406" s="128">
        <f t="shared" si="281"/>
        <v>-13.170967311528464</v>
      </c>
      <c r="AF406" s="124">
        <f t="shared" si="282"/>
        <v>27.778129372406752</v>
      </c>
      <c r="AG406" s="124">
        <f t="shared" si="282"/>
        <v>60.163357114467232</v>
      </c>
      <c r="AH406" s="124">
        <f t="shared" si="282"/>
        <v>53.48615832422999</v>
      </c>
      <c r="AI406" s="124">
        <f t="shared" si="282"/>
        <v>82.690451127186762</v>
      </c>
      <c r="AJ406" s="124">
        <f t="shared" si="282"/>
        <v>107.91988657973535</v>
      </c>
      <c r="AK406" s="124">
        <f t="shared" si="282"/>
        <v>122.40431117630142</v>
      </c>
      <c r="AL406" s="124">
        <f t="shared" si="282"/>
        <v>140.15972243068245</v>
      </c>
      <c r="AM406" s="124">
        <f t="shared" si="282"/>
        <v>111.71086006010037</v>
      </c>
      <c r="AN406" s="124">
        <f t="shared" si="282"/>
        <v>73.328771090442146</v>
      </c>
      <c r="AO406" s="124">
        <f t="shared" si="282"/>
        <v>79.23323219428147</v>
      </c>
      <c r="AP406" s="124">
        <f t="shared" si="282"/>
        <v>90.458344744421609</v>
      </c>
      <c r="AQ406" s="124">
        <f t="shared" si="282"/>
        <v>87.016648961407654</v>
      </c>
      <c r="AR406" s="124">
        <f t="shared" si="282"/>
        <v>93.137794832198836</v>
      </c>
      <c r="AS406" s="124">
        <f t="shared" si="281"/>
        <v>100.5589959821058</v>
      </c>
      <c r="AT406" s="124">
        <f t="shared" si="281"/>
        <v>96.969212539081539</v>
      </c>
      <c r="AU406" s="124">
        <f t="shared" si="281"/>
        <v>107.04587631957716</v>
      </c>
      <c r="AV406" s="124">
        <f t="shared" si="281"/>
        <v>121.11928471684756</v>
      </c>
      <c r="AW406" s="124">
        <f t="shared" si="281"/>
        <v>136.6378614102259</v>
      </c>
      <c r="AX406" s="124">
        <f t="shared" si="281"/>
        <v>150.18719926061212</v>
      </c>
      <c r="AY406" s="124">
        <f t="shared" si="281"/>
        <v>164.11025235485755</v>
      </c>
      <c r="AZ406" s="124">
        <f t="shared" si="281"/>
        <v>194.75579407021297</v>
      </c>
      <c r="BA406" s="124">
        <f t="shared" si="281"/>
        <v>198.3060950080876</v>
      </c>
      <c r="BB406" s="124">
        <f t="shared" si="281"/>
        <v>218.99100717932609</v>
      </c>
      <c r="BC406" s="124">
        <f t="shared" si="281"/>
        <v>219.77703742670653</v>
      </c>
      <c r="BD406" s="124">
        <f t="shared" si="281"/>
        <v>238.69066037632464</v>
      </c>
      <c r="BE406" s="124">
        <f t="shared" si="281"/>
        <v>259.71407327673137</v>
      </c>
      <c r="BF406" s="124">
        <f t="shared" si="281"/>
        <v>262.06841721077222</v>
      </c>
      <c r="BG406" s="124">
        <f t="shared" si="281"/>
        <v>284.20802991022839</v>
      </c>
      <c r="BH406" s="128">
        <f t="shared" si="280"/>
        <v>284.20802991022839</v>
      </c>
    </row>
    <row r="407" spans="1:65">
      <c r="A407" s="112" t="s">
        <v>108</v>
      </c>
      <c r="B407" s="128">
        <f t="shared" si="282"/>
        <v>46.778915767765689</v>
      </c>
      <c r="C407" s="128">
        <f t="shared" si="282"/>
        <v>16.700433291868258</v>
      </c>
      <c r="D407" s="128">
        <f t="shared" si="282"/>
        <v>5.7695767222316547</v>
      </c>
      <c r="E407" s="128">
        <f t="shared" si="282"/>
        <v>-17.759290554686913</v>
      </c>
      <c r="F407" s="128">
        <f t="shared" si="282"/>
        <v>12.154994588557813</v>
      </c>
      <c r="G407" s="128">
        <f t="shared" si="282"/>
        <v>-18.318371900214327</v>
      </c>
      <c r="H407" s="128">
        <f t="shared" si="282"/>
        <v>-38.44074704414092</v>
      </c>
      <c r="I407" s="128">
        <f t="shared" si="282"/>
        <v>14.160455120625279</v>
      </c>
      <c r="J407" s="128">
        <f t="shared" si="282"/>
        <v>-12.299525860966199</v>
      </c>
      <c r="K407" s="128">
        <f t="shared" si="282"/>
        <v>14.779193770747654</v>
      </c>
      <c r="L407" s="128">
        <f t="shared" si="282"/>
        <v>-16.999304975219403</v>
      </c>
      <c r="M407" s="128">
        <f t="shared" si="282"/>
        <v>-8.4351560574515787</v>
      </c>
      <c r="N407" s="128">
        <f t="shared" si="282"/>
        <v>-15.638271002382403</v>
      </c>
      <c r="O407" s="128">
        <f t="shared" si="282"/>
        <v>-6.0859305239764367</v>
      </c>
      <c r="P407" s="128">
        <f t="shared" si="282"/>
        <v>3.286878180038137</v>
      </c>
      <c r="Q407" s="128">
        <f t="shared" si="282"/>
        <v>21.112074809796287</v>
      </c>
      <c r="R407" s="128">
        <f t="shared" si="282"/>
        <v>21.905626007604695</v>
      </c>
      <c r="S407" s="128">
        <f t="shared" si="282"/>
        <v>21.490337718682404</v>
      </c>
      <c r="T407" s="128">
        <f t="shared" si="282"/>
        <v>7.8589448957165686</v>
      </c>
      <c r="U407" s="128">
        <f t="shared" si="282"/>
        <v>-44.118613425560198</v>
      </c>
      <c r="V407" s="128">
        <f t="shared" si="282"/>
        <v>-28.830821578799807</v>
      </c>
      <c r="W407" s="128">
        <f t="shared" si="282"/>
        <v>8.1817146920727311</v>
      </c>
      <c r="X407" s="128">
        <f t="shared" si="282"/>
        <v>-52.734922989796047</v>
      </c>
      <c r="Y407" s="128">
        <f t="shared" si="282"/>
        <v>20.811291692663449</v>
      </c>
      <c r="Z407" s="128">
        <f t="shared" si="282"/>
        <v>-7.2639290609243687</v>
      </c>
      <c r="AA407" s="128">
        <f t="shared" si="282"/>
        <v>30.105006883422863</v>
      </c>
      <c r="AB407" s="128">
        <f t="shared" si="282"/>
        <v>50.807398473411595</v>
      </c>
      <c r="AC407" s="128">
        <f t="shared" si="282"/>
        <v>28.975177593277664</v>
      </c>
      <c r="AD407" s="128">
        <f t="shared" si="282"/>
        <v>-16.077648016940103</v>
      </c>
      <c r="AE407" s="128">
        <f t="shared" si="281"/>
        <v>26.927349632824082</v>
      </c>
      <c r="AF407" s="124">
        <f t="shared" si="282"/>
        <v>42.818249608882041</v>
      </c>
      <c r="AG407" s="124">
        <f t="shared" si="282"/>
        <v>-95.292809339067247</v>
      </c>
      <c r="AH407" s="124">
        <f t="shared" si="282"/>
        <v>-46.342329696988365</v>
      </c>
      <c r="AI407" s="124">
        <f t="shared" si="282"/>
        <v>89.297974634164916</v>
      </c>
      <c r="AJ407" s="124">
        <f t="shared" si="282"/>
        <v>132.14737720801008</v>
      </c>
      <c r="AK407" s="124">
        <f t="shared" si="282"/>
        <v>133.61546337496748</v>
      </c>
      <c r="AL407" s="124">
        <f t="shared" si="282"/>
        <v>142.34517398549079</v>
      </c>
      <c r="AM407" s="124">
        <f t="shared" si="282"/>
        <v>113.21868346063336</v>
      </c>
      <c r="AN407" s="124">
        <f t="shared" si="282"/>
        <v>70.08267494915134</v>
      </c>
      <c r="AO407" s="124">
        <f t="shared" si="282"/>
        <v>61.666998736082419</v>
      </c>
      <c r="AP407" s="124">
        <f t="shared" si="282"/>
        <v>69.190586269021495</v>
      </c>
      <c r="AQ407" s="124">
        <f t="shared" si="282"/>
        <v>66.3934031470165</v>
      </c>
      <c r="AR407" s="124">
        <f t="shared" si="282"/>
        <v>75.565482056013337</v>
      </c>
      <c r="AS407" s="124">
        <f t="shared" si="281"/>
        <v>85.721295226579812</v>
      </c>
      <c r="AT407" s="124">
        <f t="shared" si="281"/>
        <v>86.076596422804997</v>
      </c>
      <c r="AU407" s="124">
        <f t="shared" si="281"/>
        <v>94.813547305900585</v>
      </c>
      <c r="AV407" s="124">
        <f t="shared" si="281"/>
        <v>101.74580535535794</v>
      </c>
      <c r="AW407" s="124">
        <f t="shared" si="281"/>
        <v>107.73553740470827</v>
      </c>
      <c r="AX407" s="124">
        <f t="shared" si="281"/>
        <v>114.22521100659658</v>
      </c>
      <c r="AY407" s="124">
        <f t="shared" si="281"/>
        <v>124.272333309884</v>
      </c>
      <c r="AZ407" s="124">
        <f t="shared" si="281"/>
        <v>152.16122536058185</v>
      </c>
      <c r="BA407" s="124">
        <f t="shared" si="281"/>
        <v>156.54067665238881</v>
      </c>
      <c r="BB407" s="124">
        <f t="shared" si="281"/>
        <v>177.85710067676189</v>
      </c>
      <c r="BC407" s="124">
        <f t="shared" si="281"/>
        <v>180.05537679347685</v>
      </c>
      <c r="BD407" s="124">
        <f t="shared" si="281"/>
        <v>197.61393497746394</v>
      </c>
      <c r="BE407" s="124">
        <f t="shared" si="281"/>
        <v>216.00611564056911</v>
      </c>
      <c r="BF407" s="124">
        <f t="shared" si="281"/>
        <v>217.03294476216652</v>
      </c>
      <c r="BG407" s="124">
        <f t="shared" si="281"/>
        <v>236.52672977627631</v>
      </c>
      <c r="BH407" s="128">
        <f t="shared" si="280"/>
        <v>236.52672977627631</v>
      </c>
    </row>
    <row r="408" spans="1:65">
      <c r="A408" s="112" t="s">
        <v>109</v>
      </c>
      <c r="B408" s="128">
        <f t="shared" si="282"/>
        <v>39.453101618437614</v>
      </c>
      <c r="C408" s="128">
        <f t="shared" si="282"/>
        <v>12.459814675828817</v>
      </c>
      <c r="D408" s="128">
        <f t="shared" si="282"/>
        <v>-5.0831999782694481</v>
      </c>
      <c r="E408" s="128">
        <f t="shared" si="282"/>
        <v>-19.352981633429224</v>
      </c>
      <c r="F408" s="128">
        <f t="shared" si="282"/>
        <v>-3.8981653375531735</v>
      </c>
      <c r="G408" s="128">
        <f t="shared" si="282"/>
        <v>-29.47798664109294</v>
      </c>
      <c r="H408" s="128">
        <f t="shared" si="282"/>
        <v>-10.011080304233474</v>
      </c>
      <c r="I408" s="128">
        <f t="shared" si="282"/>
        <v>-2.6670775785520107</v>
      </c>
      <c r="J408" s="128">
        <f t="shared" si="282"/>
        <v>-21.658628701176667</v>
      </c>
      <c r="K408" s="128">
        <f t="shared" si="282"/>
        <v>9.7699758322242047</v>
      </c>
      <c r="L408" s="128">
        <f t="shared" si="282"/>
        <v>8.8872508025638979</v>
      </c>
      <c r="M408" s="128">
        <f t="shared" si="282"/>
        <v>-6.2558758951982369</v>
      </c>
      <c r="N408" s="128">
        <f t="shared" si="282"/>
        <v>26.641090864580764</v>
      </c>
      <c r="O408" s="128">
        <f t="shared" si="282"/>
        <v>1.4947312747396495</v>
      </c>
      <c r="P408" s="128">
        <f t="shared" si="282"/>
        <v>2.3839110946571864</v>
      </c>
      <c r="Q408" s="128">
        <f t="shared" si="282"/>
        <v>-3.8364376409797174</v>
      </c>
      <c r="R408" s="128">
        <f t="shared" si="282"/>
        <v>1.3424516140758911</v>
      </c>
      <c r="S408" s="128">
        <f t="shared" si="282"/>
        <v>-27.371038169760688</v>
      </c>
      <c r="T408" s="128">
        <f t="shared" si="282"/>
        <v>48.280552532678087</v>
      </c>
      <c r="U408" s="128">
        <f t="shared" si="282"/>
        <v>1.9785919146545012</v>
      </c>
      <c r="V408" s="128">
        <f t="shared" si="282"/>
        <v>21.292757202093846</v>
      </c>
      <c r="W408" s="128">
        <f t="shared" si="282"/>
        <v>15.58589919363633</v>
      </c>
      <c r="X408" s="128">
        <f t="shared" si="282"/>
        <v>44.733591624221987</v>
      </c>
      <c r="Y408" s="128">
        <f t="shared" si="282"/>
        <v>12.695707207711578</v>
      </c>
      <c r="Z408" s="128">
        <f t="shared" si="282"/>
        <v>17.235732368639745</v>
      </c>
      <c r="AA408" s="128">
        <f t="shared" si="282"/>
        <v>-82.15328674860092</v>
      </c>
      <c r="AB408" s="128">
        <f t="shared" si="282"/>
        <v>-30.318942806829504</v>
      </c>
      <c r="AC408" s="128">
        <f t="shared" si="282"/>
        <v>-17.213771985816727</v>
      </c>
      <c r="AD408" s="128">
        <f t="shared" si="282"/>
        <v>15.769566579762639</v>
      </c>
      <c r="AE408" s="128">
        <f t="shared" si="281"/>
        <v>-24.145967433958376</v>
      </c>
      <c r="AF408" s="124">
        <f t="shared" si="282"/>
        <v>-32.319321750924331</v>
      </c>
      <c r="AG408" s="124">
        <f t="shared" si="282"/>
        <v>3.4995100929050302</v>
      </c>
      <c r="AH408" s="124">
        <f t="shared" si="282"/>
        <v>2.1798015759378302</v>
      </c>
      <c r="AI408" s="124">
        <f t="shared" si="282"/>
        <v>120.74001274460493</v>
      </c>
      <c r="AJ408" s="124">
        <f t="shared" si="282"/>
        <v>133.61671402375367</v>
      </c>
      <c r="AK408" s="124">
        <f t="shared" si="282"/>
        <v>126.703804552999</v>
      </c>
      <c r="AL408" s="124">
        <f t="shared" si="282"/>
        <v>131.34832974415042</v>
      </c>
      <c r="AM408" s="124">
        <f t="shared" si="282"/>
        <v>99.595032365743677</v>
      </c>
      <c r="AN408" s="124">
        <f t="shared" si="282"/>
        <v>59.213333660359424</v>
      </c>
      <c r="AO408" s="124">
        <f t="shared" si="282"/>
        <v>64.837592282447105</v>
      </c>
      <c r="AP408" s="124">
        <f t="shared" si="282"/>
        <v>74.735857648953086</v>
      </c>
      <c r="AQ408" s="124">
        <f t="shared" si="282"/>
        <v>71.895927697355305</v>
      </c>
      <c r="AR408" s="124">
        <f t="shared" si="282"/>
        <v>75.5718480353475</v>
      </c>
      <c r="AS408" s="124">
        <f t="shared" si="281"/>
        <v>81.751957615906434</v>
      </c>
      <c r="AT408" s="124">
        <f t="shared" si="281"/>
        <v>75.395357630123186</v>
      </c>
      <c r="AU408" s="124">
        <f t="shared" si="281"/>
        <v>80.739304085101608</v>
      </c>
      <c r="AV408" s="124">
        <f t="shared" si="281"/>
        <v>89.495853661265187</v>
      </c>
      <c r="AW408" s="124">
        <f t="shared" si="281"/>
        <v>101.85638817188733</v>
      </c>
      <c r="AX408" s="124">
        <f t="shared" si="281"/>
        <v>113.69075763113513</v>
      </c>
      <c r="AY408" s="124">
        <f t="shared" si="281"/>
        <v>126.72863021590481</v>
      </c>
      <c r="AZ408" s="124">
        <f t="shared" si="281"/>
        <v>157.83189279854565</v>
      </c>
      <c r="BA408" s="124">
        <f t="shared" si="281"/>
        <v>160.26846819705108</v>
      </c>
      <c r="BB408" s="124">
        <f t="shared" si="281"/>
        <v>181.36708672200126</v>
      </c>
      <c r="BC408" s="124">
        <f t="shared" si="281"/>
        <v>181.67296876038301</v>
      </c>
      <c r="BD408" s="124">
        <f t="shared" si="281"/>
        <v>201.44608951152242</v>
      </c>
      <c r="BE408" s="124">
        <f t="shared" si="281"/>
        <v>223.254017018318</v>
      </c>
      <c r="BF408" s="124">
        <f t="shared" si="281"/>
        <v>225.77161583980222</v>
      </c>
      <c r="BG408" s="124">
        <f t="shared" si="281"/>
        <v>248.83044850358107</v>
      </c>
      <c r="BH408" s="128">
        <f t="shared" si="280"/>
        <v>248.83044850358107</v>
      </c>
    </row>
    <row r="409" spans="1:65">
      <c r="A409" s="112" t="s">
        <v>110</v>
      </c>
      <c r="B409" s="128">
        <f t="shared" si="282"/>
        <v>50.211080082331463</v>
      </c>
      <c r="C409" s="128">
        <f t="shared" si="282"/>
        <v>27.425823479975424</v>
      </c>
      <c r="D409" s="128">
        <f t="shared" si="282"/>
        <v>-27.636190367221339</v>
      </c>
      <c r="E409" s="128">
        <f t="shared" si="282"/>
        <v>-9.2286070657956714</v>
      </c>
      <c r="F409" s="128">
        <f t="shared" si="282"/>
        <v>18.993316466113683</v>
      </c>
      <c r="G409" s="128">
        <f t="shared" si="282"/>
        <v>2.3626689024933327</v>
      </c>
      <c r="H409" s="128">
        <f t="shared" si="282"/>
        <v>-13.234952136644456</v>
      </c>
      <c r="I409" s="128">
        <f t="shared" si="282"/>
        <v>-7.5386962540590332</v>
      </c>
      <c r="J409" s="128">
        <f t="shared" si="282"/>
        <v>-12.343175878434167</v>
      </c>
      <c r="K409" s="128">
        <f t="shared" si="282"/>
        <v>-43.688880005782032</v>
      </c>
      <c r="L409" s="128">
        <f t="shared" si="282"/>
        <v>4.2026206863992925</v>
      </c>
      <c r="M409" s="128">
        <f t="shared" si="282"/>
        <v>21.766585742103587</v>
      </c>
      <c r="N409" s="128">
        <f t="shared" si="282"/>
        <v>37.613534502607479</v>
      </c>
      <c r="O409" s="128">
        <f t="shared" si="282"/>
        <v>24.565071355952284</v>
      </c>
      <c r="P409" s="128">
        <f t="shared" si="282"/>
        <v>-15.365232236686463</v>
      </c>
      <c r="Q409" s="128">
        <f t="shared" si="282"/>
        <v>-5.1739126256244106</v>
      </c>
      <c r="R409" s="128">
        <f t="shared" si="282"/>
        <v>-12.746150529644019</v>
      </c>
      <c r="S409" s="128">
        <f t="shared" si="282"/>
        <v>2.2911642437425215</v>
      </c>
      <c r="T409" s="128">
        <f t="shared" si="282"/>
        <v>-14.934188557092995</v>
      </c>
      <c r="U409" s="128">
        <f t="shared" si="282"/>
        <v>38.373107515344188</v>
      </c>
      <c r="V409" s="128">
        <f t="shared" si="282"/>
        <v>22.940980223673257</v>
      </c>
      <c r="W409" s="128">
        <f t="shared" si="282"/>
        <v>15.597253542365433</v>
      </c>
      <c r="X409" s="128">
        <f t="shared" si="282"/>
        <v>-7.2116544965556031</v>
      </c>
      <c r="Y409" s="128">
        <f t="shared" si="282"/>
        <v>-0.93868518103184329</v>
      </c>
      <c r="Z409" s="128">
        <f t="shared" si="282"/>
        <v>-0.50959737792785376</v>
      </c>
      <c r="AA409" s="128">
        <f t="shared" si="282"/>
        <v>7.0562376373094651</v>
      </c>
      <c r="AB409" s="128">
        <f t="shared" si="282"/>
        <v>49.659677452472707</v>
      </c>
      <c r="AC409" s="128">
        <f t="shared" si="282"/>
        <v>-0.4299303353574615</v>
      </c>
      <c r="AD409" s="128">
        <f t="shared" si="282"/>
        <v>3.6843756487933135</v>
      </c>
      <c r="AE409" s="128">
        <f t="shared" si="281"/>
        <v>38.480128183644524</v>
      </c>
      <c r="AF409" s="124">
        <f t="shared" si="282"/>
        <v>16.119677697717904</v>
      </c>
      <c r="AG409" s="124">
        <f t="shared" si="282"/>
        <v>-77.107942531211222</v>
      </c>
      <c r="AH409" s="124">
        <f t="shared" si="282"/>
        <v>-39.260533233139952</v>
      </c>
      <c r="AI409" s="124">
        <f t="shared" si="282"/>
        <v>87.627220836450149</v>
      </c>
      <c r="AJ409" s="124">
        <f t="shared" si="282"/>
        <v>116.89312686677745</v>
      </c>
      <c r="AK409" s="124">
        <f t="shared" si="282"/>
        <v>125.27726627248364</v>
      </c>
      <c r="AL409" s="124">
        <f t="shared" si="282"/>
        <v>140.20438381812392</v>
      </c>
      <c r="AM409" s="124">
        <f t="shared" si="282"/>
        <v>111.36845240991927</v>
      </c>
      <c r="AN409" s="124">
        <f t="shared" si="282"/>
        <v>76.111831269792773</v>
      </c>
      <c r="AO409" s="124">
        <f t="shared" si="282"/>
        <v>59.339037346506842</v>
      </c>
      <c r="AP409" s="124">
        <f t="shared" si="282"/>
        <v>57.618077069193944</v>
      </c>
      <c r="AQ409" s="124">
        <f t="shared" si="282"/>
        <v>51.905341708989553</v>
      </c>
      <c r="AR409" s="124">
        <f t="shared" si="282"/>
        <v>58.21590759221759</v>
      </c>
      <c r="AS409" s="124">
        <f t="shared" si="281"/>
        <v>68.866314638429927</v>
      </c>
      <c r="AT409" s="124">
        <f t="shared" si="281"/>
        <v>70.535865378931248</v>
      </c>
      <c r="AU409" s="124">
        <f t="shared" si="281"/>
        <v>79.760424959684315</v>
      </c>
      <c r="AV409" s="124">
        <f t="shared" si="281"/>
        <v>87.135162921235164</v>
      </c>
      <c r="AW409" s="124">
        <f t="shared" si="281"/>
        <v>94.032224157579222</v>
      </c>
      <c r="AX409" s="124">
        <f t="shared" si="281"/>
        <v>101.89153971875494</v>
      </c>
      <c r="AY409" s="124">
        <f t="shared" si="281"/>
        <v>113.39989847131721</v>
      </c>
      <c r="AZ409" s="124">
        <f t="shared" si="281"/>
        <v>143.95885763296704</v>
      </c>
      <c r="BA409" s="124">
        <f t="shared" si="281"/>
        <v>148.61939900548919</v>
      </c>
      <c r="BB409" s="124">
        <f t="shared" si="281"/>
        <v>171.75064313321309</v>
      </c>
      <c r="BC409" s="124">
        <f t="shared" si="281"/>
        <v>173.84013687873517</v>
      </c>
      <c r="BD409" s="124">
        <f t="shared" si="281"/>
        <v>192.56555505297098</v>
      </c>
      <c r="BE409" s="124">
        <f t="shared" si="281"/>
        <v>211.88424402320521</v>
      </c>
      <c r="BF409" s="124">
        <f t="shared" si="281"/>
        <v>212.36733708529448</v>
      </c>
      <c r="BG409" s="124">
        <f t="shared" si="281"/>
        <v>232.52763325297687</v>
      </c>
      <c r="BH409" s="128">
        <f t="shared" si="280"/>
        <v>232.52763325297687</v>
      </c>
    </row>
    <row r="410" spans="1:65">
      <c r="A410" s="112" t="s">
        <v>111</v>
      </c>
      <c r="B410" s="128">
        <f t="shared" si="282"/>
        <v>48.243509348200931</v>
      </c>
      <c r="C410" s="128">
        <f t="shared" si="282"/>
        <v>3.7008469504287973</v>
      </c>
      <c r="D410" s="128">
        <f t="shared" si="282"/>
        <v>9.0303634137703597</v>
      </c>
      <c r="E410" s="128">
        <f t="shared" si="282"/>
        <v>1.2839933579628919</v>
      </c>
      <c r="F410" s="128">
        <f t="shared" si="282"/>
        <v>-16.530772855851573</v>
      </c>
      <c r="G410" s="128">
        <f t="shared" si="282"/>
        <v>-28.890902555661476</v>
      </c>
      <c r="H410" s="128">
        <f t="shared" si="282"/>
        <v>20.662045467049005</v>
      </c>
      <c r="I410" s="128">
        <f t="shared" si="282"/>
        <v>-26.642333295447997</v>
      </c>
      <c r="J410" s="128">
        <f t="shared" si="282"/>
        <v>2.1288648370146817</v>
      </c>
      <c r="K410" s="128">
        <f t="shared" si="282"/>
        <v>-4.4658653816926162</v>
      </c>
      <c r="L410" s="128">
        <f t="shared" si="282"/>
        <v>-8.0766547604817767</v>
      </c>
      <c r="M410" s="128">
        <f t="shared" si="282"/>
        <v>21.514636149297676</v>
      </c>
      <c r="N410" s="128">
        <f t="shared" si="282"/>
        <v>-25.270406491372093</v>
      </c>
      <c r="O410" s="128">
        <f t="shared" si="282"/>
        <v>-5.4592887128924872</v>
      </c>
      <c r="P410" s="128">
        <f t="shared" si="282"/>
        <v>-9.15306361728247</v>
      </c>
      <c r="Q410" s="128">
        <f t="shared" si="282"/>
        <v>-1.3647524360438368</v>
      </c>
      <c r="R410" s="128">
        <f t="shared" si="282"/>
        <v>29.580270623614712</v>
      </c>
      <c r="S410" s="128">
        <f t="shared" si="282"/>
        <v>22.472055455273054</v>
      </c>
      <c r="T410" s="128">
        <f t="shared" si="282"/>
        <v>13.128790727544931</v>
      </c>
      <c r="U410" s="128">
        <f t="shared" si="282"/>
        <v>-44.978273970142325</v>
      </c>
      <c r="V410" s="128">
        <f t="shared" si="282"/>
        <v>28.601650894845719</v>
      </c>
      <c r="W410" s="128">
        <f t="shared" si="282"/>
        <v>-32.627717458065618</v>
      </c>
      <c r="X410" s="128">
        <f t="shared" si="282"/>
        <v>8.6931818404961518</v>
      </c>
      <c r="Y410" s="128">
        <f t="shared" si="282"/>
        <v>-40.345739634374254</v>
      </c>
      <c r="Z410" s="128">
        <f t="shared" si="282"/>
        <v>41.445871177580798</v>
      </c>
      <c r="AA410" s="128">
        <f t="shared" si="282"/>
        <v>35.419756152573513</v>
      </c>
      <c r="AB410" s="128">
        <f t="shared" si="282"/>
        <v>-30.843537417007258</v>
      </c>
      <c r="AC410" s="128">
        <f t="shared" si="282"/>
        <v>12.664492894034794</v>
      </c>
      <c r="AD410" s="128">
        <f t="shared" si="282"/>
        <v>-44.558752024481812</v>
      </c>
      <c r="AE410" s="128">
        <f t="shared" si="281"/>
        <v>-5.349009929514942</v>
      </c>
      <c r="AF410" s="124">
        <f t="shared" si="282"/>
        <v>-22.695667658109429</v>
      </c>
      <c r="AG410" s="124">
        <f t="shared" si="282"/>
        <v>40.386591381786019</v>
      </c>
      <c r="AH410" s="124">
        <f t="shared" si="282"/>
        <v>4.8576329290241489</v>
      </c>
      <c r="AI410" s="124">
        <f t="shared" si="282"/>
        <v>64.469412943540135</v>
      </c>
      <c r="AJ410" s="124">
        <f t="shared" si="282"/>
        <v>95.283577583785203</v>
      </c>
      <c r="AK410" s="124">
        <f t="shared" si="282"/>
        <v>99.832193250823082</v>
      </c>
      <c r="AL410" s="124">
        <f t="shared" si="282"/>
        <v>94.899999615833138</v>
      </c>
      <c r="AM410" s="124">
        <f t="shared" si="282"/>
        <v>73.559904838001501</v>
      </c>
      <c r="AN410" s="124">
        <f t="shared" si="282"/>
        <v>33.338074589915671</v>
      </c>
      <c r="AO410" s="124">
        <f t="shared" si="282"/>
        <v>34.165724600581733</v>
      </c>
      <c r="AP410" s="124">
        <f t="shared" si="282"/>
        <v>44.487653276209151</v>
      </c>
      <c r="AQ410" s="124">
        <f t="shared" si="282"/>
        <v>40.90449427924559</v>
      </c>
      <c r="AR410" s="124">
        <f t="shared" si="282"/>
        <v>45.814416459386607</v>
      </c>
      <c r="AS410" s="124">
        <f t="shared" si="281"/>
        <v>50.714044213605234</v>
      </c>
      <c r="AT410" s="124">
        <f t="shared" si="281"/>
        <v>43.313151832575841</v>
      </c>
      <c r="AU410" s="124">
        <f t="shared" si="281"/>
        <v>47.325565049418891</v>
      </c>
      <c r="AV410" s="124">
        <f t="shared" si="281"/>
        <v>58.397155630495263</v>
      </c>
      <c r="AW410" s="124">
        <f t="shared" si="281"/>
        <v>71.454449546926028</v>
      </c>
      <c r="AX410" s="124">
        <f t="shared" si="281"/>
        <v>83.128152990242285</v>
      </c>
      <c r="AY410" s="124">
        <f t="shared" si="281"/>
        <v>95.197687980608976</v>
      </c>
      <c r="AZ410" s="124">
        <f t="shared" si="281"/>
        <v>122.28698963475955</v>
      </c>
      <c r="BA410" s="124">
        <f t="shared" si="281"/>
        <v>122.900290800634</v>
      </c>
      <c r="BB410" s="124">
        <f t="shared" si="281"/>
        <v>140.24020230972465</v>
      </c>
      <c r="BC410" s="124">
        <f t="shared" si="281"/>
        <v>138.8611358007368</v>
      </c>
      <c r="BD410" s="124">
        <f t="shared" si="281"/>
        <v>154.83987051224986</v>
      </c>
      <c r="BE410" s="124">
        <f t="shared" si="281"/>
        <v>172.6700292873532</v>
      </c>
      <c r="BF410" s="124">
        <f t="shared" si="281"/>
        <v>173.51994034844097</v>
      </c>
      <c r="BG410" s="124">
        <f t="shared" si="281"/>
        <v>192.60266218376745</v>
      </c>
      <c r="BH410" s="128">
        <f t="shared" si="280"/>
        <v>192.60266218376745</v>
      </c>
    </row>
    <row r="411" spans="1:65">
      <c r="A411" s="112" t="s">
        <v>112</v>
      </c>
      <c r="B411" s="128">
        <f t="shared" si="282"/>
        <v>44.358844520300011</v>
      </c>
      <c r="C411" s="128">
        <f t="shared" si="282"/>
        <v>-6.9743528074503587</v>
      </c>
      <c r="D411" s="128">
        <f t="shared" si="282"/>
        <v>-16.091148412923715</v>
      </c>
      <c r="E411" s="128">
        <f t="shared" si="282"/>
        <v>-33.552609426804551</v>
      </c>
      <c r="F411" s="128">
        <f t="shared" si="282"/>
        <v>0.36444382093355188</v>
      </c>
      <c r="G411" s="128">
        <f t="shared" si="282"/>
        <v>-28.430115775976351</v>
      </c>
      <c r="H411" s="128">
        <f t="shared" si="282"/>
        <v>3.9422945584927618</v>
      </c>
      <c r="I411" s="128">
        <f t="shared" si="282"/>
        <v>12.265145876282844</v>
      </c>
      <c r="J411" s="128">
        <f t="shared" si="282"/>
        <v>3.4872565351665159</v>
      </c>
      <c r="K411" s="128">
        <f t="shared" si="282"/>
        <v>-13.525473059853688</v>
      </c>
      <c r="L411" s="128">
        <f t="shared" si="282"/>
        <v>5.6822582334439211</v>
      </c>
      <c r="M411" s="128">
        <f t="shared" si="282"/>
        <v>-3.2851215996001741</v>
      </c>
      <c r="N411" s="128">
        <f t="shared" si="282"/>
        <v>14.344756402469066</v>
      </c>
      <c r="O411" s="128">
        <f t="shared" si="282"/>
        <v>-31.648177435038853</v>
      </c>
      <c r="P411" s="128">
        <f t="shared" si="282"/>
        <v>37.93493447691236</v>
      </c>
      <c r="Q411" s="128">
        <f t="shared" si="282"/>
        <v>-8.2735810705051733</v>
      </c>
      <c r="R411" s="128">
        <f t="shared" si="282"/>
        <v>2.5079138211902539</v>
      </c>
      <c r="S411" s="128">
        <f t="shared" si="282"/>
        <v>-2.6703910108358428</v>
      </c>
      <c r="T411" s="128">
        <f t="shared" si="282"/>
        <v>10.765897350911928</v>
      </c>
      <c r="U411" s="128">
        <f t="shared" si="282"/>
        <v>24.325408239218419</v>
      </c>
      <c r="V411" s="128">
        <f t="shared" si="282"/>
        <v>-15.018460432340781</v>
      </c>
      <c r="W411" s="128">
        <f t="shared" si="282"/>
        <v>3.0542142035034772</v>
      </c>
      <c r="X411" s="128">
        <f t="shared" si="282"/>
        <v>36.318903921189658</v>
      </c>
      <c r="Y411" s="128">
        <f t="shared" si="282"/>
        <v>18.491818684397458</v>
      </c>
      <c r="Z411" s="128">
        <f t="shared" si="282"/>
        <v>-38.215690893954402</v>
      </c>
      <c r="AA411" s="128">
        <f t="shared" si="282"/>
        <v>6.5053838422379044</v>
      </c>
      <c r="AB411" s="128">
        <f t="shared" si="282"/>
        <v>53.199707263222798</v>
      </c>
      <c r="AC411" s="128">
        <f t="shared" si="282"/>
        <v>11.487837714023705</v>
      </c>
      <c r="AD411" s="128">
        <f t="shared" si="282"/>
        <v>8.6684739931363737</v>
      </c>
      <c r="AE411" s="128">
        <f t="shared" si="281"/>
        <v>14.194609703811999</v>
      </c>
      <c r="AF411" s="124">
        <f t="shared" si="282"/>
        <v>-161.03864282428935</v>
      </c>
      <c r="AG411" s="124">
        <f t="shared" si="282"/>
        <v>-34.38265241006453</v>
      </c>
      <c r="AH411" s="124">
        <f t="shared" si="282"/>
        <v>-76.570047546725547</v>
      </c>
      <c r="AI411" s="124">
        <f t="shared" si="282"/>
        <v>8.3175040213028701</v>
      </c>
      <c r="AJ411" s="124">
        <f t="shared" si="282"/>
        <v>80.453928140914968</v>
      </c>
      <c r="AK411" s="124">
        <f t="shared" si="282"/>
        <v>80.632239034061385</v>
      </c>
      <c r="AL411" s="124">
        <f t="shared" si="282"/>
        <v>66.88027005352491</v>
      </c>
      <c r="AM411" s="124">
        <f t="shared" si="282"/>
        <v>62.966524406345471</v>
      </c>
      <c r="AN411" s="124">
        <f t="shared" si="282"/>
        <v>12.737179225305123</v>
      </c>
      <c r="AO411" s="124">
        <f t="shared" si="282"/>
        <v>-4.526505163279765</v>
      </c>
      <c r="AP411" s="124">
        <f t="shared" si="282"/>
        <v>-2.7127264104027731</v>
      </c>
      <c r="AQ411" s="124">
        <f t="shared" si="282"/>
        <v>-5.5681534510994481</v>
      </c>
      <c r="AR411" s="124">
        <f t="shared" si="282"/>
        <v>7.324934409472398</v>
      </c>
      <c r="AS411" s="124">
        <f t="shared" si="281"/>
        <v>21.489862295558346</v>
      </c>
      <c r="AT411" s="124">
        <f t="shared" si="281"/>
        <v>20.488792225785684</v>
      </c>
      <c r="AU411" s="124">
        <f t="shared" si="281"/>
        <v>28.073798909051394</v>
      </c>
      <c r="AV411" s="124">
        <f t="shared" si="281"/>
        <v>35.378233518754257</v>
      </c>
      <c r="AW411" s="124">
        <f t="shared" si="281"/>
        <v>40.675041204973112</v>
      </c>
      <c r="AX411" s="124">
        <f t="shared" si="281"/>
        <v>45.865757590813928</v>
      </c>
      <c r="AY411" s="124">
        <f t="shared" si="281"/>
        <v>53.459429852277566</v>
      </c>
      <c r="AZ411" s="124">
        <f t="shared" si="281"/>
        <v>77.265973205281426</v>
      </c>
      <c r="BA411" s="124">
        <f t="shared" si="281"/>
        <v>77.275208662133153</v>
      </c>
      <c r="BB411" s="124">
        <f t="shared" si="281"/>
        <v>94.472355585601946</v>
      </c>
      <c r="BC411" s="124">
        <f t="shared" si="281"/>
        <v>93.053996957551391</v>
      </c>
      <c r="BD411" s="124">
        <f t="shared" si="281"/>
        <v>106.98675485148684</v>
      </c>
      <c r="BE411" s="124">
        <f t="shared" si="281"/>
        <v>121.0151584537563</v>
      </c>
      <c r="BF411" s="124">
        <f t="shared" si="281"/>
        <v>117.90181742099574</v>
      </c>
      <c r="BG411" s="124">
        <f t="shared" si="281"/>
        <v>131.81645998613843</v>
      </c>
      <c r="BH411" s="128">
        <f t="shared" si="280"/>
        <v>131.81645998613843</v>
      </c>
    </row>
    <row r="412" spans="1:65">
      <c r="A412" s="112" t="s">
        <v>113</v>
      </c>
      <c r="B412" s="128">
        <f t="shared" si="282"/>
        <v>49.716847807751307</v>
      </c>
      <c r="C412" s="128">
        <f t="shared" si="282"/>
        <v>8.0452637409977896</v>
      </c>
      <c r="D412" s="128">
        <f t="shared" si="282"/>
        <v>6.4765893903205836</v>
      </c>
      <c r="E412" s="128">
        <f t="shared" ref="E412:AR412" si="283">E380-E396</f>
        <v>-11.105505863389986</v>
      </c>
      <c r="F412" s="128">
        <f t="shared" si="283"/>
        <v>-16.5154826304029</v>
      </c>
      <c r="G412" s="128">
        <f t="shared" si="283"/>
        <v>-23.14020762872952</v>
      </c>
      <c r="H412" s="128">
        <f t="shared" si="283"/>
        <v>-44.858933571403135</v>
      </c>
      <c r="I412" s="128">
        <f t="shared" si="283"/>
        <v>-19.142637694162424</v>
      </c>
      <c r="J412" s="128">
        <f t="shared" si="283"/>
        <v>-10.575734012635486</v>
      </c>
      <c r="K412" s="128">
        <f t="shared" si="283"/>
        <v>13.000701159803434</v>
      </c>
      <c r="L412" s="128">
        <f t="shared" si="283"/>
        <v>4.9077889240597941</v>
      </c>
      <c r="M412" s="128">
        <f t="shared" si="283"/>
        <v>24.533386738619544</v>
      </c>
      <c r="N412" s="128">
        <f t="shared" si="283"/>
        <v>-4.271981849264769</v>
      </c>
      <c r="O412" s="128">
        <f t="shared" si="283"/>
        <v>-6.534940417328599</v>
      </c>
      <c r="P412" s="128">
        <f t="shared" si="283"/>
        <v>-4.7005890495594613</v>
      </c>
      <c r="Q412" s="128">
        <f t="shared" si="283"/>
        <v>9.5619190586048575</v>
      </c>
      <c r="R412" s="128">
        <f t="shared" si="283"/>
        <v>-4.5016523392393566</v>
      </c>
      <c r="S412" s="128">
        <f t="shared" si="283"/>
        <v>19.804134886846562</v>
      </c>
      <c r="T412" s="128">
        <f t="shared" si="283"/>
        <v>-3.9480914794665409</v>
      </c>
      <c r="U412" s="128">
        <f t="shared" si="283"/>
        <v>-5.2787005720558113</v>
      </c>
      <c r="V412" s="128">
        <f t="shared" si="283"/>
        <v>50.951276366341347</v>
      </c>
      <c r="W412" s="128">
        <f t="shared" si="283"/>
        <v>-7.9715481955468945</v>
      </c>
      <c r="X412" s="128">
        <f t="shared" si="283"/>
        <v>31.36675224283676</v>
      </c>
      <c r="Y412" s="128">
        <f t="shared" si="283"/>
        <v>3.423500693801941</v>
      </c>
      <c r="Z412" s="128">
        <f t="shared" si="283"/>
        <v>33.670929060153114</v>
      </c>
      <c r="AA412" s="128">
        <f t="shared" si="283"/>
        <v>39.414912206129046</v>
      </c>
      <c r="AB412" s="128">
        <f t="shared" si="283"/>
        <v>-24.355896293009366</v>
      </c>
      <c r="AC412" s="128">
        <f t="shared" si="283"/>
        <v>-36.375132042265903</v>
      </c>
      <c r="AD412" s="128">
        <f t="shared" si="283"/>
        <v>34.948949268494729</v>
      </c>
      <c r="AE412" s="128">
        <f t="shared" si="281"/>
        <v>30.877390294321387</v>
      </c>
      <c r="AF412" s="124">
        <f t="shared" si="283"/>
        <v>-33.916374139772728</v>
      </c>
      <c r="AG412" s="124">
        <f t="shared" si="283"/>
        <v>55.678199635041651</v>
      </c>
      <c r="AH412" s="124">
        <f t="shared" si="283"/>
        <v>-37.340918801835571</v>
      </c>
      <c r="AI412" s="124">
        <f t="shared" si="283"/>
        <v>19.377984905075081</v>
      </c>
      <c r="AJ412" s="124">
        <f t="shared" si="283"/>
        <v>96.886957031666654</v>
      </c>
      <c r="AK412" s="124">
        <f t="shared" si="283"/>
        <v>108.13475439584982</v>
      </c>
      <c r="AL412" s="124">
        <f t="shared" si="283"/>
        <v>103.27916018299952</v>
      </c>
      <c r="AM412" s="124">
        <f t="shared" si="283"/>
        <v>100.10333389795468</v>
      </c>
      <c r="AN412" s="124">
        <f t="shared" si="283"/>
        <v>57.908886977067269</v>
      </c>
      <c r="AO412" s="124">
        <f t="shared" si="283"/>
        <v>59.276115548424059</v>
      </c>
      <c r="AP412" s="124">
        <f t="shared" si="283"/>
        <v>69.309861186658893</v>
      </c>
      <c r="AQ412" s="124">
        <f t="shared" si="283"/>
        <v>66.075474563499256</v>
      </c>
      <c r="AR412" s="124">
        <f t="shared" si="283"/>
        <v>70.513043049759858</v>
      </c>
      <c r="AS412" s="124">
        <f t="shared" si="281"/>
        <v>78.026491928028889</v>
      </c>
      <c r="AT412" s="124">
        <f t="shared" si="281"/>
        <v>72.765908516481403</v>
      </c>
      <c r="AU412" s="124">
        <f t="shared" si="281"/>
        <v>80.599017523893494</v>
      </c>
      <c r="AV412" s="124">
        <f t="shared" si="281"/>
        <v>89.300494829077394</v>
      </c>
      <c r="AW412" s="124">
        <f t="shared" si="281"/>
        <v>101.67094620994678</v>
      </c>
      <c r="AX412" s="124">
        <f t="shared" si="281"/>
        <v>113.27667665003661</v>
      </c>
      <c r="AY412" s="124">
        <f t="shared" si="281"/>
        <v>127.26179994309838</v>
      </c>
      <c r="AZ412" s="124">
        <f t="shared" si="281"/>
        <v>158.63849281204341</v>
      </c>
      <c r="BA412" s="124">
        <f t="shared" si="281"/>
        <v>160.66192140732574</v>
      </c>
      <c r="BB412" s="124">
        <f t="shared" si="281"/>
        <v>179.74082218256024</v>
      </c>
      <c r="BC412" s="124">
        <f t="shared" si="281"/>
        <v>176.75927677914825</v>
      </c>
      <c r="BD412" s="124">
        <f t="shared" si="281"/>
        <v>191.61256812990138</v>
      </c>
      <c r="BE412" s="124">
        <f t="shared" si="281"/>
        <v>208.7003459908077</v>
      </c>
      <c r="BF412" s="124">
        <f t="shared" si="281"/>
        <v>206.93146778207091</v>
      </c>
      <c r="BG412" s="124">
        <f t="shared" si="281"/>
        <v>227.88474082593888</v>
      </c>
    </row>
    <row r="413" spans="1:65" ht="12" thickBot="1">
      <c r="A413" s="112" t="s">
        <v>114</v>
      </c>
      <c r="B413" s="128">
        <f>B42</f>
        <v>545.16651087398236</v>
      </c>
      <c r="C413" s="128">
        <f t="shared" ref="C413:BG413" si="284">C42</f>
        <v>287.52694619836916</v>
      </c>
      <c r="D413" s="128">
        <f t="shared" si="284"/>
        <v>-107.47099999999989</v>
      </c>
      <c r="E413" s="128">
        <f t="shared" si="284"/>
        <v>-241.90399999999966</v>
      </c>
      <c r="F413" s="128">
        <f t="shared" si="284"/>
        <v>-30.76800000000037</v>
      </c>
      <c r="G413" s="128">
        <f t="shared" si="284"/>
        <v>-165.62599999999975</v>
      </c>
      <c r="H413" s="128">
        <f t="shared" si="284"/>
        <v>-78.676999999999907</v>
      </c>
      <c r="I413" s="128">
        <f t="shared" si="284"/>
        <v>-77.757000000000176</v>
      </c>
      <c r="J413" s="128">
        <f t="shared" si="284"/>
        <v>-70.65578800000003</v>
      </c>
      <c r="K413" s="128">
        <f t="shared" si="284"/>
        <v>-68.086293999999839</v>
      </c>
      <c r="L413" s="128">
        <f t="shared" si="284"/>
        <v>-2.0961579999998321</v>
      </c>
      <c r="M413" s="128">
        <f t="shared" si="284"/>
        <v>-53.871106000000054</v>
      </c>
      <c r="N413" s="128">
        <f t="shared" si="284"/>
        <v>69.650941999999986</v>
      </c>
      <c r="O413" s="128">
        <f t="shared" si="284"/>
        <v>-15.853822000000036</v>
      </c>
      <c r="P413" s="128">
        <f t="shared" si="284"/>
        <v>69.738607000000002</v>
      </c>
      <c r="Q413" s="128">
        <f t="shared" si="284"/>
        <v>74.262670000000298</v>
      </c>
      <c r="R413" s="128">
        <f t="shared" si="284"/>
        <v>44.662998000000243</v>
      </c>
      <c r="S413" s="128">
        <f t="shared" si="284"/>
        <v>13.703589000000193</v>
      </c>
      <c r="T413" s="128">
        <f t="shared" si="284"/>
        <v>95.573975999999675</v>
      </c>
      <c r="U413" s="128">
        <f t="shared" si="284"/>
        <v>40.859303612387293</v>
      </c>
      <c r="V413" s="128">
        <f t="shared" si="284"/>
        <v>147.73423844463127</v>
      </c>
      <c r="W413" s="128">
        <f t="shared" si="284"/>
        <v>63.079449611964606</v>
      </c>
      <c r="X413" s="128">
        <f t="shared" si="284"/>
        <v>93.76375959664324</v>
      </c>
      <c r="Y413" s="128">
        <f t="shared" si="284"/>
        <v>112.18575518808871</v>
      </c>
      <c r="Z413" s="128">
        <f t="shared" si="284"/>
        <v>120.92276964262589</v>
      </c>
      <c r="AA413" s="128">
        <f t="shared" si="284"/>
        <v>55.833348055931879</v>
      </c>
      <c r="AB413" s="128">
        <f t="shared" si="284"/>
        <v>77.903578637671444</v>
      </c>
      <c r="AC413" s="128">
        <f t="shared" si="284"/>
        <v>79.123698479170116</v>
      </c>
      <c r="AD413" s="128">
        <f t="shared" si="284"/>
        <v>69.115873815474515</v>
      </c>
      <c r="AE413" s="128">
        <f>AE42</f>
        <v>90.295078985643386</v>
      </c>
      <c r="AF413" s="124">
        <f t="shared" si="284"/>
        <v>17.659703229237152</v>
      </c>
      <c r="AG413" s="124">
        <f t="shared" si="284"/>
        <v>-351.35095206340668</v>
      </c>
      <c r="AH413" s="124">
        <f t="shared" si="284"/>
        <v>54.471329703271522</v>
      </c>
      <c r="AI413" s="124">
        <f t="shared" si="284"/>
        <v>871.85470300088139</v>
      </c>
      <c r="AJ413" s="124">
        <f t="shared" si="284"/>
        <v>1181.7586536033607</v>
      </c>
      <c r="AK413" s="124">
        <f t="shared" si="284"/>
        <v>1171.7989549483686</v>
      </c>
      <c r="AL413" s="124">
        <f t="shared" si="284"/>
        <v>1255.7581581887721</v>
      </c>
      <c r="AM413" s="124">
        <f t="shared" si="284"/>
        <v>904.51768356536468</v>
      </c>
      <c r="AN413" s="124">
        <f t="shared" si="284"/>
        <v>630.46069036772246</v>
      </c>
      <c r="AO413" s="124">
        <f t="shared" si="284"/>
        <v>582.38988488756581</v>
      </c>
      <c r="AP413" s="124">
        <f t="shared" si="284"/>
        <v>650.05114422843633</v>
      </c>
      <c r="AQ413" s="124">
        <f t="shared" si="284"/>
        <v>597.47013279480223</v>
      </c>
      <c r="AR413" s="124">
        <f t="shared" si="284"/>
        <v>681.24634633363348</v>
      </c>
      <c r="AS413" s="124">
        <f t="shared" si="284"/>
        <v>764.7023457936599</v>
      </c>
      <c r="AT413" s="124">
        <f t="shared" si="284"/>
        <v>730.17383293136766</v>
      </c>
      <c r="AU413" s="124">
        <f t="shared" si="284"/>
        <v>822.97147941022934</v>
      </c>
      <c r="AV413" s="124">
        <f t="shared" si="284"/>
        <v>932.848951576574</v>
      </c>
      <c r="AW413" s="124">
        <f t="shared" si="284"/>
        <v>1054.4684638291619</v>
      </c>
      <c r="AX413" s="124">
        <f t="shared" si="284"/>
        <v>1172.5474169283784</v>
      </c>
      <c r="AY413" s="124">
        <f t="shared" si="284"/>
        <v>1317.1050174108541</v>
      </c>
      <c r="AZ413" s="124">
        <f t="shared" si="284"/>
        <v>1668.9815570894029</v>
      </c>
      <c r="BA413" s="124">
        <f t="shared" si="284"/>
        <v>1701.0698183203426</v>
      </c>
      <c r="BB413" s="124">
        <f t="shared" si="284"/>
        <v>1951.0104291635162</v>
      </c>
      <c r="BC413" s="124">
        <f t="shared" si="284"/>
        <v>1956.5773237451276</v>
      </c>
      <c r="BD413" s="124">
        <f t="shared" si="284"/>
        <v>2174.8532346375459</v>
      </c>
      <c r="BE413" s="124">
        <f t="shared" si="284"/>
        <v>2410.1113509500151</v>
      </c>
      <c r="BF413" s="124">
        <f t="shared" si="284"/>
        <v>2423.4907961489635</v>
      </c>
      <c r="BG413" s="124">
        <f t="shared" si="284"/>
        <v>2674.8678261855239</v>
      </c>
    </row>
    <row r="414" spans="1:65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  <c r="AB414" s="174"/>
      <c r="AC414" s="174"/>
      <c r="AD414" s="174"/>
      <c r="AE414" s="174"/>
      <c r="AF414" s="174"/>
      <c r="AG414" s="174"/>
      <c r="AH414" s="174"/>
      <c r="AI414" s="174"/>
      <c r="AJ414" s="174"/>
      <c r="AK414" s="174"/>
      <c r="AL414" s="174"/>
      <c r="AM414" s="174"/>
      <c r="AN414" s="174"/>
      <c r="AO414" s="174"/>
      <c r="AP414" s="174"/>
      <c r="AQ414" s="174"/>
      <c r="AR414" s="174"/>
      <c r="AS414" s="174"/>
      <c r="AT414" s="174"/>
      <c r="AU414" s="174"/>
      <c r="AV414" s="174"/>
      <c r="AW414" s="174"/>
      <c r="AX414" s="174"/>
      <c r="AY414" s="174"/>
      <c r="AZ414" s="174"/>
      <c r="BA414" s="174"/>
      <c r="BB414" s="174"/>
      <c r="BC414" s="174"/>
      <c r="BD414" s="174"/>
      <c r="BE414" s="174"/>
      <c r="BF414" s="174"/>
      <c r="BG414" s="174"/>
    </row>
    <row r="415" spans="1:65" ht="12" thickBot="1">
      <c r="A415" s="112" t="s">
        <v>173</v>
      </c>
    </row>
    <row r="416" spans="1:65" ht="12" thickBot="1">
      <c r="A416" s="168"/>
      <c r="B416" s="168" t="str">
        <f>B$2</f>
        <v xml:space="preserve">93/94 </v>
      </c>
      <c r="C416" s="168" t="str">
        <f t="shared" ref="C416:BG416" si="285">C$2</f>
        <v xml:space="preserve">94/95 </v>
      </c>
      <c r="D416" s="168" t="str">
        <f t="shared" si="285"/>
        <v xml:space="preserve">95/96 </v>
      </c>
      <c r="E416" s="168" t="str">
        <f t="shared" si="285"/>
        <v xml:space="preserve">96/97 </v>
      </c>
      <c r="F416" s="168" t="str">
        <f t="shared" si="285"/>
        <v xml:space="preserve">97/98 </v>
      </c>
      <c r="G416" s="168" t="str">
        <f t="shared" si="285"/>
        <v xml:space="preserve">98/99 </v>
      </c>
      <c r="H416" s="168" t="str">
        <f t="shared" si="285"/>
        <v xml:space="preserve">99/00 </v>
      </c>
      <c r="I416" s="168" t="str">
        <f t="shared" si="285"/>
        <v xml:space="preserve">00/01 </v>
      </c>
      <c r="J416" s="168" t="str">
        <f t="shared" si="285"/>
        <v xml:space="preserve">01/02 </v>
      </c>
      <c r="K416" s="168" t="str">
        <f t="shared" si="285"/>
        <v xml:space="preserve">02/03 </v>
      </c>
      <c r="L416" s="168" t="str">
        <f t="shared" si="285"/>
        <v xml:space="preserve">03/04 </v>
      </c>
      <c r="M416" s="168" t="str">
        <f t="shared" si="285"/>
        <v xml:space="preserve">04/05 </v>
      </c>
      <c r="N416" s="168" t="str">
        <f t="shared" si="285"/>
        <v xml:space="preserve">05/06 </v>
      </c>
      <c r="O416" s="168" t="str">
        <f t="shared" si="285"/>
        <v xml:space="preserve">06/07 </v>
      </c>
      <c r="P416" s="168" t="str">
        <f t="shared" si="285"/>
        <v xml:space="preserve">07/08 </v>
      </c>
      <c r="Q416" s="168" t="str">
        <f t="shared" si="285"/>
        <v xml:space="preserve">08/09 </v>
      </c>
      <c r="R416" s="168" t="str">
        <f t="shared" si="285"/>
        <v xml:space="preserve">09/10 </v>
      </c>
      <c r="S416" s="168" t="str">
        <f t="shared" si="285"/>
        <v xml:space="preserve">10/11 </v>
      </c>
      <c r="T416" s="168" t="str">
        <f t="shared" si="285"/>
        <v xml:space="preserve">11/12 </v>
      </c>
      <c r="U416" s="168" t="str">
        <f t="shared" si="285"/>
        <v xml:space="preserve">12/13 </v>
      </c>
      <c r="V416" s="168" t="str">
        <f t="shared" si="285"/>
        <v xml:space="preserve">13/14 </v>
      </c>
      <c r="W416" s="168" t="str">
        <f t="shared" si="285"/>
        <v xml:space="preserve">14/15 </v>
      </c>
      <c r="X416" s="168" t="str">
        <f t="shared" si="285"/>
        <v xml:space="preserve">15/16 </v>
      </c>
      <c r="Y416" s="168" t="str">
        <f t="shared" si="285"/>
        <v xml:space="preserve">16/17 </v>
      </c>
      <c r="Z416" s="168" t="str">
        <f t="shared" si="285"/>
        <v xml:space="preserve">17/18 </v>
      </c>
      <c r="AA416" s="168" t="str">
        <f t="shared" si="285"/>
        <v xml:space="preserve">18/19 </v>
      </c>
      <c r="AB416" s="168" t="str">
        <f t="shared" si="285"/>
        <v>19/20</v>
      </c>
      <c r="AC416" s="168" t="str">
        <f t="shared" si="285"/>
        <v>20/21</v>
      </c>
      <c r="AD416" s="168" t="str">
        <f t="shared" si="285"/>
        <v xml:space="preserve">21/22 </v>
      </c>
      <c r="AE416" s="168" t="str">
        <f t="shared" si="285"/>
        <v xml:space="preserve">22/23 </v>
      </c>
      <c r="AF416" s="168" t="str">
        <f t="shared" si="285"/>
        <v xml:space="preserve">23/24 </v>
      </c>
      <c r="AG416" s="168" t="str">
        <f t="shared" si="285"/>
        <v xml:space="preserve">24/25 </v>
      </c>
      <c r="AH416" s="168" t="str">
        <f t="shared" si="285"/>
        <v>25/26</v>
      </c>
      <c r="AI416" s="168" t="str">
        <f t="shared" si="285"/>
        <v>26/27</v>
      </c>
      <c r="AJ416" s="168" t="str">
        <f t="shared" si="285"/>
        <v>27/28</v>
      </c>
      <c r="AK416" s="168" t="str">
        <f t="shared" si="285"/>
        <v>28/29</v>
      </c>
      <c r="AL416" s="168" t="str">
        <f t="shared" si="285"/>
        <v>29/30</v>
      </c>
      <c r="AM416" s="168" t="str">
        <f t="shared" si="285"/>
        <v>30/31</v>
      </c>
      <c r="AN416" s="168" t="str">
        <f t="shared" si="285"/>
        <v>31/32</v>
      </c>
      <c r="AO416" s="168" t="str">
        <f t="shared" si="285"/>
        <v>32/33</v>
      </c>
      <c r="AP416" s="168" t="str">
        <f t="shared" si="285"/>
        <v>33/34</v>
      </c>
      <c r="AQ416" s="168" t="str">
        <f t="shared" si="285"/>
        <v>34/35</v>
      </c>
      <c r="AR416" s="168" t="str">
        <f t="shared" si="285"/>
        <v>35/36</v>
      </c>
      <c r="AS416" s="168" t="str">
        <f t="shared" si="285"/>
        <v>36/37</v>
      </c>
      <c r="AT416" s="168" t="str">
        <f t="shared" si="285"/>
        <v>37/38</v>
      </c>
      <c r="AU416" s="168" t="str">
        <f t="shared" si="285"/>
        <v>38/39</v>
      </c>
      <c r="AV416" s="168" t="str">
        <f t="shared" si="285"/>
        <v>39/40</v>
      </c>
      <c r="AW416" s="168" t="str">
        <f t="shared" si="285"/>
        <v>40/41</v>
      </c>
      <c r="AX416" s="168" t="str">
        <f t="shared" si="285"/>
        <v>41/42</v>
      </c>
      <c r="AY416" s="168" t="str">
        <f t="shared" si="285"/>
        <v>42/43</v>
      </c>
      <c r="AZ416" s="168" t="str">
        <f t="shared" si="285"/>
        <v>43/44</v>
      </c>
      <c r="BA416" s="168" t="str">
        <f t="shared" si="285"/>
        <v>44/45</v>
      </c>
      <c r="BB416" s="168" t="str">
        <f t="shared" si="285"/>
        <v>45/46</v>
      </c>
      <c r="BC416" s="168" t="str">
        <f t="shared" si="285"/>
        <v>46/47</v>
      </c>
      <c r="BD416" s="168" t="str">
        <f t="shared" si="285"/>
        <v>47/48</v>
      </c>
      <c r="BE416" s="168" t="str">
        <f t="shared" si="285"/>
        <v>48/49</v>
      </c>
      <c r="BF416" s="168" t="str">
        <f t="shared" si="285"/>
        <v>49/50</v>
      </c>
      <c r="BG416" s="168" t="str">
        <f t="shared" si="285"/>
        <v>50/51</v>
      </c>
      <c r="BH416" s="169"/>
      <c r="BI416" s="169"/>
      <c r="BJ416" s="169"/>
      <c r="BK416" s="169"/>
      <c r="BL416" s="169"/>
      <c r="BM416" s="169"/>
    </row>
    <row r="417" spans="1:65">
      <c r="A417" s="112" t="s">
        <v>102</v>
      </c>
      <c r="B417" s="124">
        <f>(B$428-B$32)/13+B32</f>
        <v>16.076923076923077</v>
      </c>
      <c r="C417" s="124">
        <f>(C$428-B$428)/13+B428</f>
        <v>28.153846153846153</v>
      </c>
      <c r="D417" s="124">
        <f t="shared" ref="D417:BH417" si="286">(D$428-C$428)/13+C428</f>
        <v>18.846153846153847</v>
      </c>
      <c r="E417" s="124">
        <f t="shared" si="286"/>
        <v>29.46153846153846</v>
      </c>
      <c r="F417" s="124">
        <f t="shared" si="286"/>
        <v>33.846153846153847</v>
      </c>
      <c r="G417" s="124">
        <f t="shared" si="286"/>
        <v>20.615384615384617</v>
      </c>
      <c r="H417" s="124">
        <f t="shared" si="286"/>
        <v>33</v>
      </c>
      <c r="I417" s="124">
        <f t="shared" si="286"/>
        <v>96.84615384615384</v>
      </c>
      <c r="J417" s="124">
        <f t="shared" si="286"/>
        <v>139.92307692307693</v>
      </c>
      <c r="K417" s="124">
        <f t="shared" si="286"/>
        <v>102</v>
      </c>
      <c r="L417" s="124">
        <f t="shared" si="286"/>
        <v>91.230769230769226</v>
      </c>
      <c r="M417" s="124">
        <f t="shared" si="286"/>
        <v>103.07692307692308</v>
      </c>
      <c r="N417" s="124">
        <f t="shared" si="286"/>
        <v>65.384615384615387</v>
      </c>
      <c r="O417" s="124">
        <f t="shared" si="286"/>
        <v>34.415384615384617</v>
      </c>
      <c r="P417" s="124">
        <f t="shared" si="286"/>
        <v>40.446153846153848</v>
      </c>
      <c r="Q417" s="124">
        <f t="shared" si="286"/>
        <v>51.307692307692307</v>
      </c>
      <c r="R417" s="124">
        <f t="shared" si="286"/>
        <v>34.07692307692308</v>
      </c>
      <c r="S417" s="124">
        <f t="shared" si="286"/>
        <v>71.84615384615384</v>
      </c>
      <c r="T417" s="124">
        <f t="shared" si="286"/>
        <v>79.615384615384613</v>
      </c>
      <c r="U417" s="124">
        <f t="shared" si="286"/>
        <v>52.207692307692305</v>
      </c>
      <c r="V417" s="124">
        <f t="shared" si="286"/>
        <v>66.838461538461544</v>
      </c>
      <c r="W417" s="124">
        <f t="shared" si="286"/>
        <v>69.34615384615384</v>
      </c>
      <c r="X417" s="124">
        <f t="shared" si="286"/>
        <v>79.599999999999994</v>
      </c>
      <c r="Y417" s="124">
        <f t="shared" si="286"/>
        <v>80.569230769230771</v>
      </c>
      <c r="Z417" s="124">
        <f t="shared" si="286"/>
        <v>79.330769230769235</v>
      </c>
      <c r="AA417" s="124">
        <f t="shared" si="286"/>
        <v>97.515384615384619</v>
      </c>
      <c r="AB417" s="124">
        <f t="shared" si="286"/>
        <v>93.58846153846153</v>
      </c>
      <c r="AC417" s="124">
        <f t="shared" si="286"/>
        <v>75.368461538461531</v>
      </c>
      <c r="AD417" s="124">
        <f t="shared" si="286"/>
        <v>100.91953846153847</v>
      </c>
      <c r="AE417" s="124">
        <f t="shared" si="286"/>
        <v>74.543692307692311</v>
      </c>
      <c r="AF417" s="124">
        <f t="shared" si="286"/>
        <v>86.857230769230767</v>
      </c>
      <c r="AG417" s="124">
        <f t="shared" si="286"/>
        <v>109.816</v>
      </c>
      <c r="AH417" s="124">
        <f t="shared" si="286"/>
        <v>115.76923076923077</v>
      </c>
      <c r="AI417" s="124">
        <f t="shared" si="286"/>
        <v>125.38461538461539</v>
      </c>
      <c r="AJ417" s="124">
        <f t="shared" si="286"/>
        <v>130.38461538461539</v>
      </c>
      <c r="AK417" s="124">
        <f t="shared" si="286"/>
        <v>135</v>
      </c>
      <c r="AL417" s="124">
        <f t="shared" si="286"/>
        <v>135</v>
      </c>
      <c r="AM417" s="124">
        <f t="shared" si="286"/>
        <v>135</v>
      </c>
      <c r="AN417" s="124">
        <f t="shared" si="286"/>
        <v>135</v>
      </c>
      <c r="AO417" s="124">
        <f t="shared" si="286"/>
        <v>135.38461538461539</v>
      </c>
      <c r="AP417" s="124">
        <f t="shared" si="286"/>
        <v>140</v>
      </c>
      <c r="AQ417" s="124">
        <f t="shared" si="286"/>
        <v>140</v>
      </c>
      <c r="AR417" s="124">
        <f t="shared" si="286"/>
        <v>140.38461538461539</v>
      </c>
      <c r="AS417" s="124">
        <f t="shared" si="286"/>
        <v>145</v>
      </c>
      <c r="AT417" s="124">
        <f t="shared" si="286"/>
        <v>145.38461538461539</v>
      </c>
      <c r="AU417" s="124">
        <f t="shared" si="286"/>
        <v>150</v>
      </c>
      <c r="AV417" s="124">
        <f t="shared" si="286"/>
        <v>150.38461538461539</v>
      </c>
      <c r="AW417" s="124">
        <f t="shared" si="286"/>
        <v>155</v>
      </c>
      <c r="AX417" s="124">
        <f t="shared" si="286"/>
        <v>155.38461538461539</v>
      </c>
      <c r="AY417" s="124">
        <f t="shared" si="286"/>
        <v>160</v>
      </c>
      <c r="AZ417" s="124">
        <f t="shared" si="286"/>
        <v>160.38461538461539</v>
      </c>
      <c r="BA417" s="124">
        <f t="shared" si="286"/>
        <v>165</v>
      </c>
      <c r="BB417" s="124">
        <f t="shared" si="286"/>
        <v>165.38461538461539</v>
      </c>
      <c r="BC417" s="124">
        <f t="shared" si="286"/>
        <v>170</v>
      </c>
      <c r="BD417" s="124">
        <f t="shared" si="286"/>
        <v>170.38461538461539</v>
      </c>
      <c r="BE417" s="124">
        <f t="shared" si="286"/>
        <v>175.38461538461539</v>
      </c>
      <c r="BF417" s="124">
        <f t="shared" si="286"/>
        <v>180.38461538461539</v>
      </c>
      <c r="BG417" s="124">
        <f t="shared" si="286"/>
        <v>185.38461538461539</v>
      </c>
      <c r="BH417" s="124">
        <f t="shared" si="286"/>
        <v>175.38461538461539</v>
      </c>
    </row>
    <row r="418" spans="1:65">
      <c r="A418" s="112" t="s">
        <v>103</v>
      </c>
      <c r="B418" s="124">
        <f t="shared" ref="B418:BH422" si="287">(B$428-B$32)/13+B417</f>
        <v>17.153846153846153</v>
      </c>
      <c r="C418" s="124">
        <f t="shared" si="287"/>
        <v>27.307692307692307</v>
      </c>
      <c r="D418" s="124">
        <f t="shared" si="287"/>
        <v>19.692307692307693</v>
      </c>
      <c r="E418" s="124">
        <f t="shared" si="287"/>
        <v>29.92307692307692</v>
      </c>
      <c r="F418" s="124">
        <f t="shared" si="287"/>
        <v>32.692307692307693</v>
      </c>
      <c r="G418" s="124">
        <f t="shared" si="287"/>
        <v>21.230769230769234</v>
      </c>
      <c r="H418" s="124">
        <f t="shared" si="287"/>
        <v>38</v>
      </c>
      <c r="I418" s="124">
        <f t="shared" si="287"/>
        <v>100.69230769230768</v>
      </c>
      <c r="J418" s="124">
        <f t="shared" si="287"/>
        <v>136.84615384615387</v>
      </c>
      <c r="K418" s="124">
        <f t="shared" si="287"/>
        <v>101</v>
      </c>
      <c r="L418" s="124">
        <f t="shared" si="287"/>
        <v>92.461538461538453</v>
      </c>
      <c r="M418" s="124">
        <f t="shared" si="287"/>
        <v>100.15384615384616</v>
      </c>
      <c r="N418" s="124">
        <f t="shared" si="287"/>
        <v>62.769230769230774</v>
      </c>
      <c r="O418" s="124">
        <f t="shared" si="287"/>
        <v>34.830769230769235</v>
      </c>
      <c r="P418" s="124">
        <f t="shared" si="287"/>
        <v>41.492307692307698</v>
      </c>
      <c r="Q418" s="124">
        <f t="shared" si="287"/>
        <v>49.615384615384613</v>
      </c>
      <c r="R418" s="124">
        <f t="shared" si="287"/>
        <v>37.15384615384616</v>
      </c>
      <c r="S418" s="124">
        <f t="shared" si="287"/>
        <v>72.692307692307679</v>
      </c>
      <c r="T418" s="124">
        <f t="shared" si="287"/>
        <v>77.230769230769226</v>
      </c>
      <c r="U418" s="124">
        <f t="shared" si="287"/>
        <v>53.41538461538461</v>
      </c>
      <c r="V418" s="124">
        <f t="shared" si="287"/>
        <v>66.976923076923086</v>
      </c>
      <c r="W418" s="124">
        <f t="shared" si="287"/>
        <v>70.192307692307679</v>
      </c>
      <c r="X418" s="124">
        <f t="shared" si="287"/>
        <v>79.699999999999989</v>
      </c>
      <c r="Y418" s="124">
        <f t="shared" si="287"/>
        <v>80.338461538461544</v>
      </c>
      <c r="Z418" s="124">
        <f t="shared" si="287"/>
        <v>80.861538461538473</v>
      </c>
      <c r="AA418" s="124">
        <f t="shared" si="287"/>
        <v>97.330769230769235</v>
      </c>
      <c r="AB418" s="124">
        <f t="shared" si="287"/>
        <v>91.876923076923063</v>
      </c>
      <c r="AC418" s="124">
        <f t="shared" si="287"/>
        <v>77.686923076923065</v>
      </c>
      <c r="AD418" s="124">
        <f t="shared" si="287"/>
        <v>98.649076923076933</v>
      </c>
      <c r="AE418" s="124">
        <f t="shared" si="287"/>
        <v>75.413384615384615</v>
      </c>
      <c r="AF418" s="124">
        <f t="shared" si="287"/>
        <v>88.734461538461531</v>
      </c>
      <c r="AG418" s="124">
        <f t="shared" si="287"/>
        <v>110.248</v>
      </c>
      <c r="AH418" s="124">
        <f t="shared" si="287"/>
        <v>116.53846153846155</v>
      </c>
      <c r="AI418" s="124">
        <f t="shared" si="287"/>
        <v>125.76923076923077</v>
      </c>
      <c r="AJ418" s="124">
        <f t="shared" si="287"/>
        <v>130.76923076923077</v>
      </c>
      <c r="AK418" s="124">
        <f t="shared" si="287"/>
        <v>135</v>
      </c>
      <c r="AL418" s="124">
        <f t="shared" si="287"/>
        <v>135</v>
      </c>
      <c r="AM418" s="124">
        <f t="shared" si="287"/>
        <v>135</v>
      </c>
      <c r="AN418" s="124">
        <f t="shared" si="287"/>
        <v>135</v>
      </c>
      <c r="AO418" s="124">
        <f t="shared" si="287"/>
        <v>135.76923076923077</v>
      </c>
      <c r="AP418" s="124">
        <f t="shared" si="287"/>
        <v>140</v>
      </c>
      <c r="AQ418" s="124">
        <f t="shared" si="287"/>
        <v>140</v>
      </c>
      <c r="AR418" s="124">
        <f t="shared" si="287"/>
        <v>140.76923076923077</v>
      </c>
      <c r="AS418" s="124">
        <f t="shared" si="287"/>
        <v>145</v>
      </c>
      <c r="AT418" s="124">
        <f t="shared" si="287"/>
        <v>145.76923076923077</v>
      </c>
      <c r="AU418" s="124">
        <f t="shared" si="287"/>
        <v>150</v>
      </c>
      <c r="AV418" s="124">
        <f t="shared" si="287"/>
        <v>150.76923076923077</v>
      </c>
      <c r="AW418" s="124">
        <f t="shared" si="287"/>
        <v>155</v>
      </c>
      <c r="AX418" s="124">
        <f t="shared" si="287"/>
        <v>155.76923076923077</v>
      </c>
      <c r="AY418" s="124">
        <f t="shared" si="287"/>
        <v>160</v>
      </c>
      <c r="AZ418" s="124">
        <f t="shared" si="287"/>
        <v>160.76923076923077</v>
      </c>
      <c r="BA418" s="124">
        <f t="shared" si="287"/>
        <v>165</v>
      </c>
      <c r="BB418" s="124">
        <f t="shared" si="287"/>
        <v>165.76923076923077</v>
      </c>
      <c r="BC418" s="124">
        <f t="shared" si="287"/>
        <v>170</v>
      </c>
      <c r="BD418" s="124">
        <f t="shared" si="287"/>
        <v>170.76923076923077</v>
      </c>
      <c r="BE418" s="124">
        <f t="shared" si="287"/>
        <v>175.76923076923077</v>
      </c>
      <c r="BF418" s="124">
        <f t="shared" si="287"/>
        <v>180.76923076923077</v>
      </c>
      <c r="BG418" s="124">
        <f t="shared" si="287"/>
        <v>185.76923076923077</v>
      </c>
      <c r="BH418" s="124">
        <f t="shared" si="287"/>
        <v>175.38461538461539</v>
      </c>
    </row>
    <row r="419" spans="1:65">
      <c r="A419" s="112" t="s">
        <v>104</v>
      </c>
      <c r="B419" s="124">
        <f t="shared" si="287"/>
        <v>18.23076923076923</v>
      </c>
      <c r="C419" s="124">
        <f t="shared" si="287"/>
        <v>26.46153846153846</v>
      </c>
      <c r="D419" s="124">
        <f t="shared" si="287"/>
        <v>20.53846153846154</v>
      </c>
      <c r="E419" s="124">
        <f t="shared" si="287"/>
        <v>30.38461538461538</v>
      </c>
      <c r="F419" s="124">
        <f t="shared" si="287"/>
        <v>31.53846153846154</v>
      </c>
      <c r="G419" s="124">
        <f t="shared" si="287"/>
        <v>21.84615384615385</v>
      </c>
      <c r="H419" s="124">
        <f t="shared" si="287"/>
        <v>43</v>
      </c>
      <c r="I419" s="124">
        <f t="shared" si="287"/>
        <v>104.53846153846152</v>
      </c>
      <c r="J419" s="124">
        <f t="shared" si="287"/>
        <v>133.7692307692308</v>
      </c>
      <c r="K419" s="124">
        <f t="shared" si="287"/>
        <v>100</v>
      </c>
      <c r="L419" s="124">
        <f t="shared" si="287"/>
        <v>93.692307692307679</v>
      </c>
      <c r="M419" s="124">
        <f t="shared" si="287"/>
        <v>97.230769230769241</v>
      </c>
      <c r="N419" s="124">
        <f t="shared" si="287"/>
        <v>60.15384615384616</v>
      </c>
      <c r="O419" s="124">
        <f t="shared" si="287"/>
        <v>35.246153846153852</v>
      </c>
      <c r="P419" s="124">
        <f t="shared" si="287"/>
        <v>42.538461538461547</v>
      </c>
      <c r="Q419" s="124">
        <f t="shared" si="287"/>
        <v>47.92307692307692</v>
      </c>
      <c r="R419" s="124">
        <f t="shared" si="287"/>
        <v>40.230769230769241</v>
      </c>
      <c r="S419" s="124">
        <f t="shared" si="287"/>
        <v>73.538461538461519</v>
      </c>
      <c r="T419" s="124">
        <f t="shared" si="287"/>
        <v>74.84615384615384</v>
      </c>
      <c r="U419" s="124">
        <f t="shared" si="287"/>
        <v>54.623076923076916</v>
      </c>
      <c r="V419" s="124">
        <f t="shared" si="287"/>
        <v>67.115384615384627</v>
      </c>
      <c r="W419" s="124">
        <f t="shared" si="287"/>
        <v>71.038461538461519</v>
      </c>
      <c r="X419" s="124">
        <f t="shared" si="287"/>
        <v>79.799999999999983</v>
      </c>
      <c r="Y419" s="124">
        <f t="shared" si="287"/>
        <v>80.107692307692318</v>
      </c>
      <c r="Z419" s="124">
        <f t="shared" si="287"/>
        <v>82.39230769230771</v>
      </c>
      <c r="AA419" s="124">
        <f t="shared" si="287"/>
        <v>97.146153846153851</v>
      </c>
      <c r="AB419" s="124">
        <f t="shared" si="287"/>
        <v>90.165384615384596</v>
      </c>
      <c r="AC419" s="124">
        <f t="shared" si="287"/>
        <v>80.0053846153846</v>
      </c>
      <c r="AD419" s="124">
        <f t="shared" si="287"/>
        <v>96.378615384615401</v>
      </c>
      <c r="AE419" s="124">
        <f t="shared" si="287"/>
        <v>76.283076923076919</v>
      </c>
      <c r="AF419" s="124">
        <f t="shared" si="287"/>
        <v>90.611692307692294</v>
      </c>
      <c r="AG419" s="124">
        <f t="shared" si="287"/>
        <v>110.68</v>
      </c>
      <c r="AH419" s="124">
        <f t="shared" si="287"/>
        <v>117.30769230769232</v>
      </c>
      <c r="AI419" s="124">
        <f t="shared" si="287"/>
        <v>126.15384615384616</v>
      </c>
      <c r="AJ419" s="124">
        <f t="shared" si="287"/>
        <v>131.15384615384616</v>
      </c>
      <c r="AK419" s="124">
        <f t="shared" si="287"/>
        <v>135</v>
      </c>
      <c r="AL419" s="124">
        <f t="shared" si="287"/>
        <v>135</v>
      </c>
      <c r="AM419" s="124">
        <f t="shared" si="287"/>
        <v>135</v>
      </c>
      <c r="AN419" s="124">
        <f t="shared" si="287"/>
        <v>135</v>
      </c>
      <c r="AO419" s="124">
        <f t="shared" si="287"/>
        <v>136.15384615384616</v>
      </c>
      <c r="AP419" s="124">
        <f t="shared" si="287"/>
        <v>140</v>
      </c>
      <c r="AQ419" s="124">
        <f t="shared" si="287"/>
        <v>140</v>
      </c>
      <c r="AR419" s="124">
        <f t="shared" si="287"/>
        <v>141.15384615384616</v>
      </c>
      <c r="AS419" s="124">
        <f t="shared" si="287"/>
        <v>145</v>
      </c>
      <c r="AT419" s="124">
        <f t="shared" si="287"/>
        <v>146.15384615384616</v>
      </c>
      <c r="AU419" s="124">
        <f t="shared" si="287"/>
        <v>150</v>
      </c>
      <c r="AV419" s="124">
        <f t="shared" si="287"/>
        <v>151.15384615384616</v>
      </c>
      <c r="AW419" s="124">
        <f t="shared" si="287"/>
        <v>155</v>
      </c>
      <c r="AX419" s="124">
        <f t="shared" si="287"/>
        <v>156.15384615384616</v>
      </c>
      <c r="AY419" s="124">
        <f t="shared" si="287"/>
        <v>160</v>
      </c>
      <c r="AZ419" s="124">
        <f t="shared" si="287"/>
        <v>161.15384615384616</v>
      </c>
      <c r="BA419" s="124">
        <f t="shared" si="287"/>
        <v>165</v>
      </c>
      <c r="BB419" s="124">
        <f t="shared" si="287"/>
        <v>166.15384615384616</v>
      </c>
      <c r="BC419" s="124">
        <f t="shared" si="287"/>
        <v>170</v>
      </c>
      <c r="BD419" s="124">
        <f t="shared" si="287"/>
        <v>171.15384615384616</v>
      </c>
      <c r="BE419" s="124">
        <f t="shared" si="287"/>
        <v>176.15384615384616</v>
      </c>
      <c r="BF419" s="124">
        <f t="shared" si="287"/>
        <v>181.15384615384616</v>
      </c>
      <c r="BG419" s="124">
        <f t="shared" si="287"/>
        <v>186.15384615384616</v>
      </c>
      <c r="BH419" s="124">
        <f t="shared" si="287"/>
        <v>175.38461538461539</v>
      </c>
    </row>
    <row r="420" spans="1:65">
      <c r="A420" s="112" t="s">
        <v>105</v>
      </c>
      <c r="B420" s="124">
        <f t="shared" si="287"/>
        <v>19.307692307692307</v>
      </c>
      <c r="C420" s="124">
        <f t="shared" si="287"/>
        <v>25.615384615384613</v>
      </c>
      <c r="D420" s="124">
        <f t="shared" si="287"/>
        <v>21.384615384615387</v>
      </c>
      <c r="E420" s="124">
        <f t="shared" si="287"/>
        <v>30.84615384615384</v>
      </c>
      <c r="F420" s="124">
        <f t="shared" si="287"/>
        <v>30.384615384615387</v>
      </c>
      <c r="G420" s="124">
        <f t="shared" si="287"/>
        <v>22.461538461538467</v>
      </c>
      <c r="H420" s="124">
        <f t="shared" si="287"/>
        <v>48</v>
      </c>
      <c r="I420" s="124">
        <f t="shared" si="287"/>
        <v>108.38461538461536</v>
      </c>
      <c r="J420" s="124">
        <f t="shared" si="287"/>
        <v>130.69230769230774</v>
      </c>
      <c r="K420" s="124">
        <f t="shared" si="287"/>
        <v>99</v>
      </c>
      <c r="L420" s="124">
        <f t="shared" si="287"/>
        <v>94.923076923076906</v>
      </c>
      <c r="M420" s="124">
        <f t="shared" si="287"/>
        <v>94.307692307692321</v>
      </c>
      <c r="N420" s="124">
        <f t="shared" si="287"/>
        <v>57.538461538461547</v>
      </c>
      <c r="O420" s="124">
        <f t="shared" si="287"/>
        <v>35.66153846153847</v>
      </c>
      <c r="P420" s="124">
        <f t="shared" si="287"/>
        <v>43.584615384615397</v>
      </c>
      <c r="Q420" s="124">
        <f t="shared" si="287"/>
        <v>46.230769230769226</v>
      </c>
      <c r="R420" s="124">
        <f t="shared" si="287"/>
        <v>43.307692307692321</v>
      </c>
      <c r="S420" s="124">
        <f t="shared" si="287"/>
        <v>74.384615384615358</v>
      </c>
      <c r="T420" s="124">
        <f t="shared" si="287"/>
        <v>72.461538461538453</v>
      </c>
      <c r="U420" s="124">
        <f t="shared" si="287"/>
        <v>55.830769230769221</v>
      </c>
      <c r="V420" s="124">
        <f t="shared" si="287"/>
        <v>67.253846153846169</v>
      </c>
      <c r="W420" s="124">
        <f t="shared" si="287"/>
        <v>71.884615384615358</v>
      </c>
      <c r="X420" s="124">
        <f t="shared" si="287"/>
        <v>79.899999999999977</v>
      </c>
      <c r="Y420" s="124">
        <f t="shared" si="287"/>
        <v>79.876923076923092</v>
      </c>
      <c r="Z420" s="124">
        <f t="shared" si="287"/>
        <v>83.923076923076948</v>
      </c>
      <c r="AA420" s="124">
        <f t="shared" si="287"/>
        <v>96.961538461538467</v>
      </c>
      <c r="AB420" s="124">
        <f t="shared" si="287"/>
        <v>88.453846153846129</v>
      </c>
      <c r="AC420" s="124">
        <f t="shared" si="287"/>
        <v>82.323846153846134</v>
      </c>
      <c r="AD420" s="124">
        <f t="shared" si="287"/>
        <v>94.108153846153868</v>
      </c>
      <c r="AE420" s="124">
        <f t="shared" si="287"/>
        <v>77.152769230769223</v>
      </c>
      <c r="AF420" s="124">
        <f t="shared" si="287"/>
        <v>92.488923076923058</v>
      </c>
      <c r="AG420" s="124">
        <f t="shared" si="287"/>
        <v>111.11200000000001</v>
      </c>
      <c r="AH420" s="124">
        <f t="shared" si="287"/>
        <v>118.07692307692309</v>
      </c>
      <c r="AI420" s="124">
        <f t="shared" si="287"/>
        <v>126.53846153846155</v>
      </c>
      <c r="AJ420" s="124">
        <f t="shared" si="287"/>
        <v>131.53846153846155</v>
      </c>
      <c r="AK420" s="124">
        <f t="shared" si="287"/>
        <v>135</v>
      </c>
      <c r="AL420" s="124">
        <f t="shared" si="287"/>
        <v>135</v>
      </c>
      <c r="AM420" s="124">
        <f t="shared" si="287"/>
        <v>135</v>
      </c>
      <c r="AN420" s="124">
        <f t="shared" si="287"/>
        <v>135</v>
      </c>
      <c r="AO420" s="124">
        <f t="shared" si="287"/>
        <v>136.53846153846155</v>
      </c>
      <c r="AP420" s="124">
        <f t="shared" si="287"/>
        <v>140</v>
      </c>
      <c r="AQ420" s="124">
        <f t="shared" si="287"/>
        <v>140</v>
      </c>
      <c r="AR420" s="124">
        <f t="shared" si="287"/>
        <v>141.53846153846155</v>
      </c>
      <c r="AS420" s="124">
        <f t="shared" si="287"/>
        <v>145</v>
      </c>
      <c r="AT420" s="124">
        <f t="shared" si="287"/>
        <v>146.53846153846155</v>
      </c>
      <c r="AU420" s="124">
        <f t="shared" si="287"/>
        <v>150</v>
      </c>
      <c r="AV420" s="124">
        <f t="shared" si="287"/>
        <v>151.53846153846155</v>
      </c>
      <c r="AW420" s="124">
        <f t="shared" si="287"/>
        <v>155</v>
      </c>
      <c r="AX420" s="124">
        <f t="shared" si="287"/>
        <v>156.53846153846155</v>
      </c>
      <c r="AY420" s="124">
        <f t="shared" si="287"/>
        <v>160</v>
      </c>
      <c r="AZ420" s="124">
        <f t="shared" si="287"/>
        <v>161.53846153846155</v>
      </c>
      <c r="BA420" s="124">
        <f t="shared" si="287"/>
        <v>165</v>
      </c>
      <c r="BB420" s="124">
        <f t="shared" si="287"/>
        <v>166.53846153846155</v>
      </c>
      <c r="BC420" s="124">
        <f t="shared" si="287"/>
        <v>170</v>
      </c>
      <c r="BD420" s="124">
        <f t="shared" si="287"/>
        <v>171.53846153846155</v>
      </c>
      <c r="BE420" s="124">
        <f t="shared" si="287"/>
        <v>176.53846153846155</v>
      </c>
      <c r="BF420" s="124">
        <f t="shared" si="287"/>
        <v>181.53846153846155</v>
      </c>
      <c r="BG420" s="124">
        <f t="shared" si="287"/>
        <v>186.53846153846155</v>
      </c>
      <c r="BH420" s="124">
        <f t="shared" si="287"/>
        <v>175.38461538461539</v>
      </c>
    </row>
    <row r="421" spans="1:65">
      <c r="A421" s="112" t="s">
        <v>106</v>
      </c>
      <c r="B421" s="124">
        <f t="shared" si="287"/>
        <v>20.384615384615383</v>
      </c>
      <c r="C421" s="124">
        <f t="shared" si="287"/>
        <v>24.769230769230766</v>
      </c>
      <c r="D421" s="124">
        <f t="shared" si="287"/>
        <v>22.230769230769234</v>
      </c>
      <c r="E421" s="124">
        <f t="shared" si="287"/>
        <v>31.307692307692299</v>
      </c>
      <c r="F421" s="124">
        <f t="shared" si="287"/>
        <v>29.230769230769234</v>
      </c>
      <c r="G421" s="124">
        <f t="shared" si="287"/>
        <v>23.076923076923084</v>
      </c>
      <c r="H421" s="124">
        <f t="shared" si="287"/>
        <v>53</v>
      </c>
      <c r="I421" s="124">
        <f t="shared" si="287"/>
        <v>112.2307692307692</v>
      </c>
      <c r="J421" s="124">
        <f t="shared" si="287"/>
        <v>127.61538461538466</v>
      </c>
      <c r="K421" s="124">
        <f t="shared" si="287"/>
        <v>98</v>
      </c>
      <c r="L421" s="124">
        <f t="shared" si="287"/>
        <v>96.153846153846132</v>
      </c>
      <c r="M421" s="124">
        <f t="shared" si="287"/>
        <v>91.384615384615401</v>
      </c>
      <c r="N421" s="124">
        <f t="shared" si="287"/>
        <v>54.923076923076934</v>
      </c>
      <c r="O421" s="124">
        <f t="shared" si="287"/>
        <v>36.076923076923087</v>
      </c>
      <c r="P421" s="124">
        <f t="shared" si="287"/>
        <v>44.630769230769246</v>
      </c>
      <c r="Q421" s="124">
        <f t="shared" si="287"/>
        <v>44.538461538461533</v>
      </c>
      <c r="R421" s="124">
        <f t="shared" si="287"/>
        <v>46.384615384615401</v>
      </c>
      <c r="S421" s="124">
        <f t="shared" si="287"/>
        <v>75.230769230769198</v>
      </c>
      <c r="T421" s="124">
        <f t="shared" si="287"/>
        <v>70.076923076923066</v>
      </c>
      <c r="U421" s="124">
        <f t="shared" si="287"/>
        <v>57.038461538461526</v>
      </c>
      <c r="V421" s="124">
        <f t="shared" si="287"/>
        <v>67.39230769230771</v>
      </c>
      <c r="W421" s="124">
        <f t="shared" si="287"/>
        <v>72.730769230769198</v>
      </c>
      <c r="X421" s="124">
        <f t="shared" si="287"/>
        <v>79.999999999999972</v>
      </c>
      <c r="Y421" s="124">
        <f t="shared" si="287"/>
        <v>79.646153846153865</v>
      </c>
      <c r="Z421" s="124">
        <f t="shared" si="287"/>
        <v>85.453846153846186</v>
      </c>
      <c r="AA421" s="124">
        <f t="shared" si="287"/>
        <v>96.776923076923083</v>
      </c>
      <c r="AB421" s="124">
        <f t="shared" si="287"/>
        <v>86.742307692307662</v>
      </c>
      <c r="AC421" s="124">
        <f t="shared" si="287"/>
        <v>84.642307692307668</v>
      </c>
      <c r="AD421" s="124">
        <f t="shared" si="287"/>
        <v>91.837692307692336</v>
      </c>
      <c r="AE421" s="124">
        <f t="shared" si="287"/>
        <v>78.022461538461528</v>
      </c>
      <c r="AF421" s="124">
        <f t="shared" si="287"/>
        <v>94.366153846153821</v>
      </c>
      <c r="AG421" s="124">
        <f t="shared" si="287"/>
        <v>111.54400000000001</v>
      </c>
      <c r="AH421" s="124">
        <f t="shared" si="287"/>
        <v>118.84615384615387</v>
      </c>
      <c r="AI421" s="124">
        <f t="shared" si="287"/>
        <v>126.92307692307693</v>
      </c>
      <c r="AJ421" s="124">
        <f t="shared" si="287"/>
        <v>131.92307692307693</v>
      </c>
      <c r="AK421" s="124">
        <f t="shared" si="287"/>
        <v>135</v>
      </c>
      <c r="AL421" s="124">
        <f t="shared" si="287"/>
        <v>135</v>
      </c>
      <c r="AM421" s="124">
        <f t="shared" si="287"/>
        <v>135</v>
      </c>
      <c r="AN421" s="124">
        <f t="shared" si="287"/>
        <v>135</v>
      </c>
      <c r="AO421" s="124">
        <f t="shared" si="287"/>
        <v>136.92307692307693</v>
      </c>
      <c r="AP421" s="124">
        <f t="shared" si="287"/>
        <v>140</v>
      </c>
      <c r="AQ421" s="124">
        <f t="shared" si="287"/>
        <v>140</v>
      </c>
      <c r="AR421" s="124">
        <f t="shared" si="287"/>
        <v>141.92307692307693</v>
      </c>
      <c r="AS421" s="124">
        <f t="shared" si="287"/>
        <v>145</v>
      </c>
      <c r="AT421" s="124">
        <f t="shared" si="287"/>
        <v>146.92307692307693</v>
      </c>
      <c r="AU421" s="124">
        <f t="shared" si="287"/>
        <v>150</v>
      </c>
      <c r="AV421" s="124">
        <f t="shared" si="287"/>
        <v>151.92307692307693</v>
      </c>
      <c r="AW421" s="124">
        <f t="shared" si="287"/>
        <v>155</v>
      </c>
      <c r="AX421" s="124">
        <f t="shared" si="287"/>
        <v>156.92307692307693</v>
      </c>
      <c r="AY421" s="124">
        <f t="shared" si="287"/>
        <v>160</v>
      </c>
      <c r="AZ421" s="124">
        <f t="shared" si="287"/>
        <v>161.92307692307693</v>
      </c>
      <c r="BA421" s="124">
        <f t="shared" si="287"/>
        <v>165</v>
      </c>
      <c r="BB421" s="124">
        <f t="shared" si="287"/>
        <v>166.92307692307693</v>
      </c>
      <c r="BC421" s="124">
        <f t="shared" si="287"/>
        <v>170</v>
      </c>
      <c r="BD421" s="124">
        <f t="shared" si="287"/>
        <v>171.92307692307693</v>
      </c>
      <c r="BE421" s="124">
        <f t="shared" si="287"/>
        <v>176.92307692307693</v>
      </c>
      <c r="BF421" s="124">
        <f t="shared" si="287"/>
        <v>181.92307692307693</v>
      </c>
      <c r="BG421" s="124">
        <f t="shared" si="287"/>
        <v>186.92307692307693</v>
      </c>
      <c r="BH421" s="124">
        <f t="shared" si="287"/>
        <v>175.38461538461539</v>
      </c>
    </row>
    <row r="422" spans="1:65">
      <c r="A422" s="112" t="s">
        <v>107</v>
      </c>
      <c r="B422" s="124">
        <f t="shared" si="287"/>
        <v>21.46153846153846</v>
      </c>
      <c r="C422" s="124">
        <f t="shared" si="287"/>
        <v>23.92307692307692</v>
      </c>
      <c r="D422" s="124">
        <f t="shared" si="287"/>
        <v>23.07692307692308</v>
      </c>
      <c r="E422" s="124">
        <f t="shared" si="287"/>
        <v>31.769230769230759</v>
      </c>
      <c r="F422" s="124">
        <f t="shared" si="287"/>
        <v>28.07692307692308</v>
      </c>
      <c r="G422" s="124">
        <f t="shared" si="287"/>
        <v>23.692307692307701</v>
      </c>
      <c r="H422" s="124">
        <f t="shared" si="287"/>
        <v>58</v>
      </c>
      <c r="I422" s="124">
        <f t="shared" si="287"/>
        <v>116.07692307692304</v>
      </c>
      <c r="J422" s="124">
        <f t="shared" si="287"/>
        <v>124.53846153846158</v>
      </c>
      <c r="K422" s="124">
        <f t="shared" si="287"/>
        <v>97</v>
      </c>
      <c r="L422" s="124">
        <f t="shared" si="287"/>
        <v>97.384615384615358</v>
      </c>
      <c r="M422" s="124">
        <f t="shared" si="287"/>
        <v>88.461538461538481</v>
      </c>
      <c r="N422" s="124">
        <f t="shared" si="287"/>
        <v>52.307692307692321</v>
      </c>
      <c r="O422" s="124">
        <f t="shared" si="287"/>
        <v>36.492307692307705</v>
      </c>
      <c r="P422" s="124">
        <f t="shared" si="287"/>
        <v>45.676923076923096</v>
      </c>
      <c r="Q422" s="124">
        <f t="shared" si="287"/>
        <v>42.84615384615384</v>
      </c>
      <c r="R422" s="124">
        <f t="shared" si="287"/>
        <v>49.461538461538481</v>
      </c>
      <c r="S422" s="124">
        <f t="shared" si="287"/>
        <v>76.076923076923038</v>
      </c>
      <c r="T422" s="124">
        <f t="shared" si="287"/>
        <v>67.692307692307679</v>
      </c>
      <c r="U422" s="124">
        <f t="shared" ref="U422:BH427" si="288">(U$428-U$32)/13+U421</f>
        <v>58.246153846153831</v>
      </c>
      <c r="V422" s="124">
        <f t="shared" si="288"/>
        <v>67.530769230769252</v>
      </c>
      <c r="W422" s="124">
        <f t="shared" si="288"/>
        <v>73.576923076923038</v>
      </c>
      <c r="X422" s="124">
        <f t="shared" si="288"/>
        <v>80.099999999999966</v>
      </c>
      <c r="Y422" s="124">
        <f t="shared" si="288"/>
        <v>79.415384615384639</v>
      </c>
      <c r="Z422" s="124">
        <f t="shared" si="288"/>
        <v>86.984615384615424</v>
      </c>
      <c r="AA422" s="124">
        <f t="shared" si="288"/>
        <v>96.592307692307699</v>
      </c>
      <c r="AB422" s="124">
        <f t="shared" si="288"/>
        <v>85.030769230769195</v>
      </c>
      <c r="AC422" s="124">
        <f t="shared" si="288"/>
        <v>86.960769230769202</v>
      </c>
      <c r="AD422" s="124">
        <f t="shared" si="288"/>
        <v>89.567230769230804</v>
      </c>
      <c r="AE422" s="124">
        <f t="shared" si="288"/>
        <v>78.892153846153832</v>
      </c>
      <c r="AF422" s="124">
        <f t="shared" si="288"/>
        <v>96.243384615384585</v>
      </c>
      <c r="AG422" s="124">
        <f t="shared" si="288"/>
        <v>111.97600000000001</v>
      </c>
      <c r="AH422" s="124">
        <f t="shared" si="288"/>
        <v>119.61538461538464</v>
      </c>
      <c r="AI422" s="124">
        <f t="shared" si="288"/>
        <v>127.30769230769232</v>
      </c>
      <c r="AJ422" s="124">
        <f t="shared" si="288"/>
        <v>132.30769230769232</v>
      </c>
      <c r="AK422" s="124">
        <f t="shared" si="288"/>
        <v>135</v>
      </c>
      <c r="AL422" s="124">
        <f t="shared" si="288"/>
        <v>135</v>
      </c>
      <c r="AM422" s="124">
        <f t="shared" si="288"/>
        <v>135</v>
      </c>
      <c r="AN422" s="124">
        <f t="shared" si="288"/>
        <v>135</v>
      </c>
      <c r="AO422" s="124">
        <f t="shared" si="288"/>
        <v>137.30769230769232</v>
      </c>
      <c r="AP422" s="124">
        <f t="shared" si="288"/>
        <v>140</v>
      </c>
      <c r="AQ422" s="124">
        <f t="shared" si="288"/>
        <v>140</v>
      </c>
      <c r="AR422" s="124">
        <f t="shared" si="288"/>
        <v>142.30769230769232</v>
      </c>
      <c r="AS422" s="124">
        <f t="shared" si="288"/>
        <v>145</v>
      </c>
      <c r="AT422" s="124">
        <f t="shared" si="288"/>
        <v>147.30769230769232</v>
      </c>
      <c r="AU422" s="124">
        <f t="shared" si="288"/>
        <v>150</v>
      </c>
      <c r="AV422" s="124">
        <f t="shared" si="288"/>
        <v>152.30769230769232</v>
      </c>
      <c r="AW422" s="124">
        <f t="shared" si="288"/>
        <v>155</v>
      </c>
      <c r="AX422" s="124">
        <f t="shared" si="288"/>
        <v>157.30769230769232</v>
      </c>
      <c r="AY422" s="124">
        <f t="shared" si="288"/>
        <v>160</v>
      </c>
      <c r="AZ422" s="124">
        <f t="shared" si="288"/>
        <v>162.30769230769232</v>
      </c>
      <c r="BA422" s="124">
        <f t="shared" si="288"/>
        <v>165</v>
      </c>
      <c r="BB422" s="124">
        <f t="shared" si="288"/>
        <v>167.30769230769232</v>
      </c>
      <c r="BC422" s="124">
        <f t="shared" si="288"/>
        <v>170</v>
      </c>
      <c r="BD422" s="124">
        <f t="shared" si="288"/>
        <v>172.30769230769232</v>
      </c>
      <c r="BE422" s="124">
        <f t="shared" si="288"/>
        <v>177.30769230769232</v>
      </c>
      <c r="BF422" s="124">
        <f t="shared" si="288"/>
        <v>182.30769230769232</v>
      </c>
      <c r="BG422" s="124">
        <f t="shared" si="288"/>
        <v>187.30769230769232</v>
      </c>
      <c r="BH422" s="124">
        <f t="shared" si="288"/>
        <v>175.38461538461539</v>
      </c>
    </row>
    <row r="423" spans="1:65">
      <c r="A423" s="112" t="s">
        <v>108</v>
      </c>
      <c r="B423" s="124">
        <f t="shared" ref="B423:T427" si="289">(B$428-B$32)/13+B422</f>
        <v>22.538461538461537</v>
      </c>
      <c r="C423" s="124">
        <f t="shared" si="289"/>
        <v>23.076923076923073</v>
      </c>
      <c r="D423" s="124">
        <f t="shared" si="289"/>
        <v>23.923076923076927</v>
      </c>
      <c r="E423" s="124">
        <f t="shared" si="289"/>
        <v>32.230769230769219</v>
      </c>
      <c r="F423" s="124">
        <f t="shared" si="289"/>
        <v>26.923076923076927</v>
      </c>
      <c r="G423" s="124">
        <f t="shared" si="289"/>
        <v>24.307692307692317</v>
      </c>
      <c r="H423" s="124">
        <f t="shared" si="289"/>
        <v>63</v>
      </c>
      <c r="I423" s="124">
        <f t="shared" si="289"/>
        <v>119.92307692307688</v>
      </c>
      <c r="J423" s="124">
        <f t="shared" si="289"/>
        <v>121.4615384615385</v>
      </c>
      <c r="K423" s="124">
        <f t="shared" si="289"/>
        <v>96</v>
      </c>
      <c r="L423" s="124">
        <f t="shared" si="289"/>
        <v>98.615384615384585</v>
      </c>
      <c r="M423" s="124">
        <f t="shared" si="289"/>
        <v>85.538461538461561</v>
      </c>
      <c r="N423" s="124">
        <f t="shared" si="289"/>
        <v>49.692307692307708</v>
      </c>
      <c r="O423" s="124">
        <f t="shared" si="289"/>
        <v>36.907692307692322</v>
      </c>
      <c r="P423" s="124">
        <f t="shared" si="289"/>
        <v>46.723076923076945</v>
      </c>
      <c r="Q423" s="124">
        <f t="shared" si="289"/>
        <v>41.153846153846146</v>
      </c>
      <c r="R423" s="124">
        <f t="shared" si="289"/>
        <v>52.538461538461561</v>
      </c>
      <c r="S423" s="124">
        <f t="shared" si="289"/>
        <v>76.923076923076877</v>
      </c>
      <c r="T423" s="124">
        <f t="shared" si="289"/>
        <v>65.307692307692292</v>
      </c>
      <c r="U423" s="124">
        <f t="shared" si="288"/>
        <v>59.453846153846136</v>
      </c>
      <c r="V423" s="124">
        <f t="shared" si="288"/>
        <v>67.669230769230793</v>
      </c>
      <c r="W423" s="124">
        <f t="shared" si="288"/>
        <v>74.423076923076877</v>
      </c>
      <c r="X423" s="124">
        <f t="shared" si="288"/>
        <v>80.19999999999996</v>
      </c>
      <c r="Y423" s="124">
        <f t="shared" si="288"/>
        <v>79.184615384615412</v>
      </c>
      <c r="Z423" s="124">
        <f t="shared" si="288"/>
        <v>88.515384615384662</v>
      </c>
      <c r="AA423" s="124">
        <f t="shared" si="288"/>
        <v>96.407692307692315</v>
      </c>
      <c r="AB423" s="124">
        <f t="shared" si="288"/>
        <v>83.319230769230728</v>
      </c>
      <c r="AC423" s="124">
        <f t="shared" si="288"/>
        <v>89.279230769230736</v>
      </c>
      <c r="AD423" s="124">
        <f t="shared" si="288"/>
        <v>87.296769230769272</v>
      </c>
      <c r="AE423" s="124">
        <f t="shared" si="288"/>
        <v>79.761846153846136</v>
      </c>
      <c r="AF423" s="124">
        <f t="shared" si="288"/>
        <v>98.120615384615348</v>
      </c>
      <c r="AG423" s="124">
        <f t="shared" si="288"/>
        <v>112.40800000000002</v>
      </c>
      <c r="AH423" s="124">
        <f t="shared" si="288"/>
        <v>120.38461538461542</v>
      </c>
      <c r="AI423" s="124">
        <f t="shared" si="288"/>
        <v>127.69230769230771</v>
      </c>
      <c r="AJ423" s="124">
        <f t="shared" si="288"/>
        <v>132.69230769230771</v>
      </c>
      <c r="AK423" s="124">
        <f t="shared" si="288"/>
        <v>135</v>
      </c>
      <c r="AL423" s="124">
        <f t="shared" si="288"/>
        <v>135</v>
      </c>
      <c r="AM423" s="124">
        <f t="shared" si="288"/>
        <v>135</v>
      </c>
      <c r="AN423" s="124">
        <f t="shared" si="288"/>
        <v>135</v>
      </c>
      <c r="AO423" s="124">
        <f t="shared" si="288"/>
        <v>137.69230769230771</v>
      </c>
      <c r="AP423" s="124">
        <f t="shared" si="288"/>
        <v>140</v>
      </c>
      <c r="AQ423" s="124">
        <f t="shared" si="288"/>
        <v>140</v>
      </c>
      <c r="AR423" s="124">
        <f t="shared" si="288"/>
        <v>142.69230769230771</v>
      </c>
      <c r="AS423" s="124">
        <f t="shared" si="288"/>
        <v>145</v>
      </c>
      <c r="AT423" s="124">
        <f t="shared" si="288"/>
        <v>147.69230769230771</v>
      </c>
      <c r="AU423" s="124">
        <f t="shared" si="288"/>
        <v>150</v>
      </c>
      <c r="AV423" s="124">
        <f t="shared" si="288"/>
        <v>152.69230769230771</v>
      </c>
      <c r="AW423" s="124">
        <f t="shared" si="288"/>
        <v>155</v>
      </c>
      <c r="AX423" s="124">
        <f t="shared" si="288"/>
        <v>157.69230769230771</v>
      </c>
      <c r="AY423" s="124">
        <f t="shared" si="288"/>
        <v>160</v>
      </c>
      <c r="AZ423" s="124">
        <f t="shared" si="288"/>
        <v>162.69230769230771</v>
      </c>
      <c r="BA423" s="124">
        <f t="shared" si="288"/>
        <v>165</v>
      </c>
      <c r="BB423" s="124">
        <f t="shared" si="288"/>
        <v>167.69230769230771</v>
      </c>
      <c r="BC423" s="124">
        <f t="shared" si="288"/>
        <v>170</v>
      </c>
      <c r="BD423" s="124">
        <f t="shared" si="288"/>
        <v>172.69230769230771</v>
      </c>
      <c r="BE423" s="124">
        <f t="shared" si="288"/>
        <v>177.69230769230771</v>
      </c>
      <c r="BF423" s="124">
        <f t="shared" si="288"/>
        <v>182.69230769230771</v>
      </c>
      <c r="BG423" s="124">
        <f t="shared" si="288"/>
        <v>187.69230769230771</v>
      </c>
      <c r="BH423" s="124">
        <f t="shared" si="288"/>
        <v>175.38461538461539</v>
      </c>
    </row>
    <row r="424" spans="1:65">
      <c r="A424" s="112" t="s">
        <v>109</v>
      </c>
      <c r="B424" s="124">
        <f t="shared" si="289"/>
        <v>23.615384615384613</v>
      </c>
      <c r="C424" s="124">
        <f t="shared" si="289"/>
        <v>22.230769230769226</v>
      </c>
      <c r="D424" s="124">
        <f t="shared" si="289"/>
        <v>24.769230769230774</v>
      </c>
      <c r="E424" s="124">
        <f t="shared" si="289"/>
        <v>32.692307692307679</v>
      </c>
      <c r="F424" s="124">
        <f t="shared" si="289"/>
        <v>25.769230769230774</v>
      </c>
      <c r="G424" s="124">
        <f t="shared" si="289"/>
        <v>24.923076923076934</v>
      </c>
      <c r="H424" s="124">
        <f t="shared" si="289"/>
        <v>68</v>
      </c>
      <c r="I424" s="124">
        <f t="shared" si="289"/>
        <v>123.76923076923072</v>
      </c>
      <c r="J424" s="124">
        <f t="shared" si="289"/>
        <v>118.38461538461542</v>
      </c>
      <c r="K424" s="124">
        <f t="shared" si="289"/>
        <v>95</v>
      </c>
      <c r="L424" s="124">
        <f t="shared" si="289"/>
        <v>99.846153846153811</v>
      </c>
      <c r="M424" s="124">
        <f t="shared" si="289"/>
        <v>82.615384615384642</v>
      </c>
      <c r="N424" s="124">
        <f t="shared" si="289"/>
        <v>47.076923076923094</v>
      </c>
      <c r="O424" s="124">
        <f t="shared" si="289"/>
        <v>37.32307692307694</v>
      </c>
      <c r="P424" s="124">
        <f t="shared" si="289"/>
        <v>47.769230769230795</v>
      </c>
      <c r="Q424" s="124">
        <f t="shared" si="289"/>
        <v>39.461538461538453</v>
      </c>
      <c r="R424" s="124">
        <f t="shared" si="289"/>
        <v>55.615384615384642</v>
      </c>
      <c r="S424" s="124">
        <f t="shared" si="289"/>
        <v>77.769230769230717</v>
      </c>
      <c r="T424" s="124">
        <f t="shared" si="289"/>
        <v>62.923076923076906</v>
      </c>
      <c r="U424" s="124">
        <f t="shared" si="288"/>
        <v>60.661538461538441</v>
      </c>
      <c r="V424" s="124">
        <f t="shared" si="288"/>
        <v>67.807692307692335</v>
      </c>
      <c r="W424" s="124">
        <f t="shared" si="288"/>
        <v>75.269230769230717</v>
      </c>
      <c r="X424" s="124">
        <f t="shared" si="288"/>
        <v>80.299999999999955</v>
      </c>
      <c r="Y424" s="124">
        <f t="shared" si="288"/>
        <v>78.953846153846186</v>
      </c>
      <c r="Z424" s="124">
        <f t="shared" si="288"/>
        <v>90.046153846153899</v>
      </c>
      <c r="AA424" s="124">
        <f t="shared" si="288"/>
        <v>96.223076923076931</v>
      </c>
      <c r="AB424" s="124">
        <f t="shared" si="288"/>
        <v>81.607692307692261</v>
      </c>
      <c r="AC424" s="124">
        <f t="shared" si="288"/>
        <v>91.59769230769227</v>
      </c>
      <c r="AD424" s="124">
        <f t="shared" si="288"/>
        <v>85.026307692307739</v>
      </c>
      <c r="AE424" s="124">
        <f t="shared" si="288"/>
        <v>80.63153846153844</v>
      </c>
      <c r="AF424" s="124">
        <f t="shared" si="288"/>
        <v>99.997846153846112</v>
      </c>
      <c r="AG424" s="124">
        <f t="shared" si="288"/>
        <v>112.84000000000002</v>
      </c>
      <c r="AH424" s="124">
        <f t="shared" si="288"/>
        <v>121.15384615384619</v>
      </c>
      <c r="AI424" s="124">
        <f t="shared" si="288"/>
        <v>128.07692307692309</v>
      </c>
      <c r="AJ424" s="124">
        <f t="shared" si="288"/>
        <v>133.07692307692309</v>
      </c>
      <c r="AK424" s="124">
        <f t="shared" si="288"/>
        <v>135</v>
      </c>
      <c r="AL424" s="124">
        <f t="shared" si="288"/>
        <v>135</v>
      </c>
      <c r="AM424" s="124">
        <f t="shared" si="288"/>
        <v>135</v>
      </c>
      <c r="AN424" s="124">
        <f t="shared" si="288"/>
        <v>135</v>
      </c>
      <c r="AO424" s="124">
        <f t="shared" si="288"/>
        <v>138.07692307692309</v>
      </c>
      <c r="AP424" s="124">
        <f t="shared" si="288"/>
        <v>140</v>
      </c>
      <c r="AQ424" s="124">
        <f t="shared" si="288"/>
        <v>140</v>
      </c>
      <c r="AR424" s="124">
        <f t="shared" si="288"/>
        <v>143.07692307692309</v>
      </c>
      <c r="AS424" s="124">
        <f t="shared" si="288"/>
        <v>145</v>
      </c>
      <c r="AT424" s="124">
        <f t="shared" si="288"/>
        <v>148.07692307692309</v>
      </c>
      <c r="AU424" s="124">
        <f t="shared" si="288"/>
        <v>150</v>
      </c>
      <c r="AV424" s="124">
        <f t="shared" si="288"/>
        <v>153.07692307692309</v>
      </c>
      <c r="AW424" s="124">
        <f t="shared" si="288"/>
        <v>155</v>
      </c>
      <c r="AX424" s="124">
        <f t="shared" si="288"/>
        <v>158.07692307692309</v>
      </c>
      <c r="AY424" s="124">
        <f t="shared" si="288"/>
        <v>160</v>
      </c>
      <c r="AZ424" s="124">
        <f t="shared" si="288"/>
        <v>163.07692307692309</v>
      </c>
      <c r="BA424" s="124">
        <f t="shared" si="288"/>
        <v>165</v>
      </c>
      <c r="BB424" s="124">
        <f t="shared" si="288"/>
        <v>168.07692307692309</v>
      </c>
      <c r="BC424" s="124">
        <f t="shared" si="288"/>
        <v>170</v>
      </c>
      <c r="BD424" s="124">
        <f t="shared" si="288"/>
        <v>173.07692307692309</v>
      </c>
      <c r="BE424" s="124">
        <f t="shared" si="288"/>
        <v>178.07692307692309</v>
      </c>
      <c r="BF424" s="124">
        <f t="shared" si="288"/>
        <v>183.07692307692309</v>
      </c>
      <c r="BG424" s="124">
        <f t="shared" si="288"/>
        <v>188.07692307692309</v>
      </c>
      <c r="BH424" s="124">
        <f t="shared" si="288"/>
        <v>175.38461538461539</v>
      </c>
    </row>
    <row r="425" spans="1:65">
      <c r="A425" s="112" t="s">
        <v>110</v>
      </c>
      <c r="B425" s="124">
        <f t="shared" si="289"/>
        <v>24.69230769230769</v>
      </c>
      <c r="C425" s="124">
        <f t="shared" si="289"/>
        <v>21.38461538461538</v>
      </c>
      <c r="D425" s="124">
        <f t="shared" si="289"/>
        <v>25.61538461538462</v>
      </c>
      <c r="E425" s="124">
        <f t="shared" si="289"/>
        <v>33.153846153846139</v>
      </c>
      <c r="F425" s="124">
        <f t="shared" si="289"/>
        <v>24.61538461538462</v>
      </c>
      <c r="G425" s="124">
        <f t="shared" si="289"/>
        <v>25.538461538461551</v>
      </c>
      <c r="H425" s="124">
        <f t="shared" si="289"/>
        <v>73</v>
      </c>
      <c r="I425" s="124">
        <f t="shared" si="289"/>
        <v>127.61538461538456</v>
      </c>
      <c r="J425" s="124">
        <f t="shared" si="289"/>
        <v>115.30769230769234</v>
      </c>
      <c r="K425" s="124">
        <f t="shared" si="289"/>
        <v>94</v>
      </c>
      <c r="L425" s="124">
        <f t="shared" si="289"/>
        <v>101.07692307692304</v>
      </c>
      <c r="M425" s="124">
        <f t="shared" si="289"/>
        <v>79.692307692307722</v>
      </c>
      <c r="N425" s="124">
        <f t="shared" si="289"/>
        <v>44.461538461538481</v>
      </c>
      <c r="O425" s="124">
        <f t="shared" si="289"/>
        <v>37.738461538461557</v>
      </c>
      <c r="P425" s="124">
        <f t="shared" si="289"/>
        <v>48.815384615384644</v>
      </c>
      <c r="Q425" s="124">
        <f t="shared" si="289"/>
        <v>37.769230769230759</v>
      </c>
      <c r="R425" s="124">
        <f t="shared" si="289"/>
        <v>58.692307692307722</v>
      </c>
      <c r="S425" s="124">
        <f t="shared" si="289"/>
        <v>78.615384615384556</v>
      </c>
      <c r="T425" s="124">
        <f t="shared" si="289"/>
        <v>60.538461538461519</v>
      </c>
      <c r="U425" s="124">
        <f t="shared" si="288"/>
        <v>61.869230769230747</v>
      </c>
      <c r="V425" s="124">
        <f t="shared" si="288"/>
        <v>67.946153846153877</v>
      </c>
      <c r="W425" s="124">
        <f t="shared" si="288"/>
        <v>76.115384615384556</v>
      </c>
      <c r="X425" s="124">
        <f t="shared" si="288"/>
        <v>80.399999999999949</v>
      </c>
      <c r="Y425" s="124">
        <f t="shared" si="288"/>
        <v>78.72307692307696</v>
      </c>
      <c r="Z425" s="124">
        <f t="shared" si="288"/>
        <v>91.576923076923137</v>
      </c>
      <c r="AA425" s="124">
        <f t="shared" si="288"/>
        <v>96.038461538461547</v>
      </c>
      <c r="AB425" s="124">
        <f t="shared" si="288"/>
        <v>79.896153846153794</v>
      </c>
      <c r="AC425" s="124">
        <f t="shared" si="288"/>
        <v>93.916153846153804</v>
      </c>
      <c r="AD425" s="124">
        <f t="shared" si="288"/>
        <v>82.755846153846207</v>
      </c>
      <c r="AE425" s="124">
        <f t="shared" si="288"/>
        <v>81.501230769230744</v>
      </c>
      <c r="AF425" s="124">
        <f t="shared" si="288"/>
        <v>101.87507692307688</v>
      </c>
      <c r="AG425" s="124">
        <f t="shared" si="288"/>
        <v>113.27200000000002</v>
      </c>
      <c r="AH425" s="124">
        <f t="shared" si="288"/>
        <v>121.92307692307696</v>
      </c>
      <c r="AI425" s="124">
        <f t="shared" si="288"/>
        <v>128.46153846153848</v>
      </c>
      <c r="AJ425" s="124">
        <f t="shared" si="288"/>
        <v>133.46153846153848</v>
      </c>
      <c r="AK425" s="124">
        <f t="shared" si="288"/>
        <v>135</v>
      </c>
      <c r="AL425" s="124">
        <f t="shared" si="288"/>
        <v>135</v>
      </c>
      <c r="AM425" s="124">
        <f t="shared" si="288"/>
        <v>135</v>
      </c>
      <c r="AN425" s="124">
        <f t="shared" si="288"/>
        <v>135</v>
      </c>
      <c r="AO425" s="124">
        <f t="shared" si="288"/>
        <v>138.46153846153848</v>
      </c>
      <c r="AP425" s="124">
        <f t="shared" si="288"/>
        <v>140</v>
      </c>
      <c r="AQ425" s="124">
        <f t="shared" si="288"/>
        <v>140</v>
      </c>
      <c r="AR425" s="124">
        <f t="shared" si="288"/>
        <v>143.46153846153848</v>
      </c>
      <c r="AS425" s="124">
        <f t="shared" si="288"/>
        <v>145</v>
      </c>
      <c r="AT425" s="124">
        <f t="shared" si="288"/>
        <v>148.46153846153848</v>
      </c>
      <c r="AU425" s="124">
        <f t="shared" si="288"/>
        <v>150</v>
      </c>
      <c r="AV425" s="124">
        <f t="shared" si="288"/>
        <v>153.46153846153848</v>
      </c>
      <c r="AW425" s="124">
        <f t="shared" si="288"/>
        <v>155</v>
      </c>
      <c r="AX425" s="124">
        <f t="shared" si="288"/>
        <v>158.46153846153848</v>
      </c>
      <c r="AY425" s="124">
        <f t="shared" si="288"/>
        <v>160</v>
      </c>
      <c r="AZ425" s="124">
        <f t="shared" si="288"/>
        <v>163.46153846153848</v>
      </c>
      <c r="BA425" s="124">
        <f t="shared" si="288"/>
        <v>165</v>
      </c>
      <c r="BB425" s="124">
        <f t="shared" si="288"/>
        <v>168.46153846153848</v>
      </c>
      <c r="BC425" s="124">
        <f t="shared" si="288"/>
        <v>170</v>
      </c>
      <c r="BD425" s="124">
        <f t="shared" si="288"/>
        <v>173.46153846153848</v>
      </c>
      <c r="BE425" s="124">
        <f t="shared" si="288"/>
        <v>178.46153846153848</v>
      </c>
      <c r="BF425" s="124">
        <f t="shared" si="288"/>
        <v>183.46153846153848</v>
      </c>
      <c r="BG425" s="124">
        <f t="shared" si="288"/>
        <v>188.46153846153848</v>
      </c>
      <c r="BH425" s="124">
        <f t="shared" si="288"/>
        <v>175.38461538461539</v>
      </c>
    </row>
    <row r="426" spans="1:65">
      <c r="A426" s="112" t="s">
        <v>111</v>
      </c>
      <c r="B426" s="124">
        <f t="shared" si="289"/>
        <v>25.769230769230766</v>
      </c>
      <c r="C426" s="124">
        <f t="shared" si="289"/>
        <v>20.538461538461533</v>
      </c>
      <c r="D426" s="124">
        <f t="shared" si="289"/>
        <v>26.461538461538467</v>
      </c>
      <c r="E426" s="124">
        <f t="shared" si="289"/>
        <v>33.615384615384599</v>
      </c>
      <c r="F426" s="124">
        <f t="shared" si="289"/>
        <v>23.461538461538467</v>
      </c>
      <c r="G426" s="124">
        <f t="shared" si="289"/>
        <v>26.153846153846168</v>
      </c>
      <c r="H426" s="124">
        <f t="shared" si="289"/>
        <v>78</v>
      </c>
      <c r="I426" s="124">
        <f t="shared" si="289"/>
        <v>131.4615384615384</v>
      </c>
      <c r="J426" s="124">
        <f t="shared" si="289"/>
        <v>112.23076923076925</v>
      </c>
      <c r="K426" s="124">
        <f t="shared" si="289"/>
        <v>93</v>
      </c>
      <c r="L426" s="124">
        <f t="shared" si="289"/>
        <v>102.30769230769226</v>
      </c>
      <c r="M426" s="124">
        <f t="shared" si="289"/>
        <v>76.769230769230802</v>
      </c>
      <c r="N426" s="124">
        <f t="shared" si="289"/>
        <v>41.846153846153868</v>
      </c>
      <c r="O426" s="124">
        <f t="shared" si="289"/>
        <v>38.153846153846175</v>
      </c>
      <c r="P426" s="124">
        <f t="shared" si="289"/>
        <v>49.861538461538494</v>
      </c>
      <c r="Q426" s="124">
        <f t="shared" si="289"/>
        <v>36.076923076923066</v>
      </c>
      <c r="R426" s="124">
        <f t="shared" si="289"/>
        <v>61.769230769230802</v>
      </c>
      <c r="S426" s="124">
        <f t="shared" si="289"/>
        <v>79.461538461538396</v>
      </c>
      <c r="T426" s="124">
        <f t="shared" si="289"/>
        <v>58.153846153846132</v>
      </c>
      <c r="U426" s="124">
        <f t="shared" si="288"/>
        <v>63.076923076923052</v>
      </c>
      <c r="V426" s="124">
        <f t="shared" si="288"/>
        <v>68.084615384615418</v>
      </c>
      <c r="W426" s="124">
        <f t="shared" si="288"/>
        <v>76.961538461538396</v>
      </c>
      <c r="X426" s="124">
        <f t="shared" si="288"/>
        <v>80.499999999999943</v>
      </c>
      <c r="Y426" s="124">
        <f t="shared" si="288"/>
        <v>78.492307692307733</v>
      </c>
      <c r="Z426" s="124">
        <f t="shared" si="288"/>
        <v>93.107692307692375</v>
      </c>
      <c r="AA426" s="124">
        <f t="shared" si="288"/>
        <v>95.853846153846163</v>
      </c>
      <c r="AB426" s="124">
        <f t="shared" si="288"/>
        <v>78.184615384615327</v>
      </c>
      <c r="AC426" s="124">
        <f t="shared" si="288"/>
        <v>96.234615384615338</v>
      </c>
      <c r="AD426" s="124">
        <f t="shared" si="288"/>
        <v>80.485384615384675</v>
      </c>
      <c r="AE426" s="124">
        <f t="shared" si="288"/>
        <v>82.370923076923049</v>
      </c>
      <c r="AF426" s="124">
        <f t="shared" si="288"/>
        <v>103.75230769230764</v>
      </c>
      <c r="AG426" s="124">
        <f t="shared" si="288"/>
        <v>113.70400000000002</v>
      </c>
      <c r="AH426" s="124">
        <f t="shared" si="288"/>
        <v>122.69230769230774</v>
      </c>
      <c r="AI426" s="124">
        <f t="shared" si="288"/>
        <v>128.84615384615387</v>
      </c>
      <c r="AJ426" s="124">
        <f t="shared" si="288"/>
        <v>133.84615384615387</v>
      </c>
      <c r="AK426" s="124">
        <f t="shared" si="288"/>
        <v>135</v>
      </c>
      <c r="AL426" s="124">
        <f t="shared" si="288"/>
        <v>135</v>
      </c>
      <c r="AM426" s="124">
        <f t="shared" si="288"/>
        <v>135</v>
      </c>
      <c r="AN426" s="124">
        <f t="shared" si="288"/>
        <v>135</v>
      </c>
      <c r="AO426" s="124">
        <f t="shared" si="288"/>
        <v>138.84615384615387</v>
      </c>
      <c r="AP426" s="124">
        <f t="shared" si="288"/>
        <v>140</v>
      </c>
      <c r="AQ426" s="124">
        <f t="shared" si="288"/>
        <v>140</v>
      </c>
      <c r="AR426" s="124">
        <f t="shared" si="288"/>
        <v>143.84615384615387</v>
      </c>
      <c r="AS426" s="124">
        <f t="shared" si="288"/>
        <v>145</v>
      </c>
      <c r="AT426" s="124">
        <f t="shared" si="288"/>
        <v>148.84615384615387</v>
      </c>
      <c r="AU426" s="124">
        <f t="shared" si="288"/>
        <v>150</v>
      </c>
      <c r="AV426" s="124">
        <f t="shared" si="288"/>
        <v>153.84615384615387</v>
      </c>
      <c r="AW426" s="124">
        <f t="shared" si="288"/>
        <v>155</v>
      </c>
      <c r="AX426" s="124">
        <f t="shared" si="288"/>
        <v>158.84615384615387</v>
      </c>
      <c r="AY426" s="124">
        <f t="shared" si="288"/>
        <v>160</v>
      </c>
      <c r="AZ426" s="124">
        <f t="shared" si="288"/>
        <v>163.84615384615387</v>
      </c>
      <c r="BA426" s="124">
        <f t="shared" si="288"/>
        <v>165</v>
      </c>
      <c r="BB426" s="124">
        <f t="shared" si="288"/>
        <v>168.84615384615387</v>
      </c>
      <c r="BC426" s="124">
        <f t="shared" si="288"/>
        <v>170</v>
      </c>
      <c r="BD426" s="124">
        <f t="shared" si="288"/>
        <v>173.84615384615387</v>
      </c>
      <c r="BE426" s="124">
        <f t="shared" si="288"/>
        <v>178.84615384615387</v>
      </c>
      <c r="BF426" s="124">
        <f t="shared" si="288"/>
        <v>183.84615384615387</v>
      </c>
      <c r="BG426" s="124">
        <f t="shared" si="288"/>
        <v>188.84615384615387</v>
      </c>
      <c r="BH426" s="124">
        <f t="shared" si="288"/>
        <v>175.38461538461539</v>
      </c>
    </row>
    <row r="427" spans="1:65">
      <c r="A427" s="112" t="s">
        <v>112</v>
      </c>
      <c r="B427" s="124">
        <f t="shared" si="289"/>
        <v>26.846153846153843</v>
      </c>
      <c r="C427" s="124">
        <f t="shared" si="289"/>
        <v>19.692307692307686</v>
      </c>
      <c r="D427" s="124">
        <f t="shared" si="289"/>
        <v>27.307692307692314</v>
      </c>
      <c r="E427" s="124">
        <f t="shared" si="289"/>
        <v>34.076923076923059</v>
      </c>
      <c r="F427" s="124">
        <f t="shared" si="289"/>
        <v>22.307692307692314</v>
      </c>
      <c r="G427" s="124">
        <f t="shared" si="289"/>
        <v>26.769230769230784</v>
      </c>
      <c r="H427" s="124">
        <f t="shared" si="289"/>
        <v>83</v>
      </c>
      <c r="I427" s="124">
        <f t="shared" si="289"/>
        <v>135.30769230769224</v>
      </c>
      <c r="J427" s="124">
        <f t="shared" si="289"/>
        <v>109.15384615384617</v>
      </c>
      <c r="K427" s="124">
        <f t="shared" si="289"/>
        <v>92</v>
      </c>
      <c r="L427" s="124">
        <f t="shared" si="289"/>
        <v>103.53846153846149</v>
      </c>
      <c r="M427" s="124">
        <f t="shared" si="289"/>
        <v>73.846153846153882</v>
      </c>
      <c r="N427" s="124">
        <f t="shared" si="289"/>
        <v>39.230769230769255</v>
      </c>
      <c r="O427" s="124">
        <f t="shared" si="289"/>
        <v>38.569230769230792</v>
      </c>
      <c r="P427" s="124">
        <f t="shared" si="289"/>
        <v>50.907692307692344</v>
      </c>
      <c r="Q427" s="124">
        <f t="shared" si="289"/>
        <v>34.384615384615373</v>
      </c>
      <c r="R427" s="124">
        <f t="shared" si="289"/>
        <v>64.846153846153882</v>
      </c>
      <c r="S427" s="124">
        <f t="shared" si="289"/>
        <v>80.307692307692236</v>
      </c>
      <c r="T427" s="124">
        <f t="shared" si="289"/>
        <v>55.769230769230745</v>
      </c>
      <c r="U427" s="124">
        <f t="shared" si="288"/>
        <v>64.284615384615364</v>
      </c>
      <c r="V427" s="124">
        <f t="shared" si="288"/>
        <v>68.22307692307696</v>
      </c>
      <c r="W427" s="124">
        <f t="shared" si="288"/>
        <v>77.807692307692236</v>
      </c>
      <c r="X427" s="124">
        <f t="shared" si="288"/>
        <v>80.599999999999937</v>
      </c>
      <c r="Y427" s="124">
        <f t="shared" si="288"/>
        <v>78.261538461538507</v>
      </c>
      <c r="Z427" s="124">
        <f t="shared" si="288"/>
        <v>94.638461538461613</v>
      </c>
      <c r="AA427" s="124">
        <f t="shared" si="288"/>
        <v>95.669230769230779</v>
      </c>
      <c r="AB427" s="124">
        <f t="shared" si="288"/>
        <v>76.47307692307686</v>
      </c>
      <c r="AC427" s="124">
        <f t="shared" si="288"/>
        <v>98.553076923076873</v>
      </c>
      <c r="AD427" s="124">
        <f t="shared" si="288"/>
        <v>78.214923076923142</v>
      </c>
      <c r="AE427" s="124">
        <f t="shared" si="288"/>
        <v>83.240615384615353</v>
      </c>
      <c r="AF427" s="124">
        <f t="shared" si="288"/>
        <v>105.6295384615384</v>
      </c>
      <c r="AG427" s="124">
        <f t="shared" si="288"/>
        <v>114.13600000000002</v>
      </c>
      <c r="AH427" s="124">
        <f t="shared" si="288"/>
        <v>123.46153846153851</v>
      </c>
      <c r="AI427" s="124">
        <f t="shared" si="288"/>
        <v>129.23076923076925</v>
      </c>
      <c r="AJ427" s="124">
        <f t="shared" si="288"/>
        <v>134.23076923076925</v>
      </c>
      <c r="AK427" s="124">
        <f t="shared" si="288"/>
        <v>135</v>
      </c>
      <c r="AL427" s="124">
        <f t="shared" si="288"/>
        <v>135</v>
      </c>
      <c r="AM427" s="124">
        <f t="shared" si="288"/>
        <v>135</v>
      </c>
      <c r="AN427" s="124">
        <f t="shared" si="288"/>
        <v>135</v>
      </c>
      <c r="AO427" s="124">
        <f t="shared" si="288"/>
        <v>139.23076923076925</v>
      </c>
      <c r="AP427" s="124">
        <f t="shared" si="288"/>
        <v>140</v>
      </c>
      <c r="AQ427" s="124">
        <f t="shared" si="288"/>
        <v>140</v>
      </c>
      <c r="AR427" s="124">
        <f t="shared" si="288"/>
        <v>144.23076923076925</v>
      </c>
      <c r="AS427" s="124">
        <f t="shared" si="288"/>
        <v>145</v>
      </c>
      <c r="AT427" s="124">
        <f t="shared" si="288"/>
        <v>149.23076923076925</v>
      </c>
      <c r="AU427" s="124">
        <f t="shared" si="288"/>
        <v>150</v>
      </c>
      <c r="AV427" s="124">
        <f t="shared" si="288"/>
        <v>154.23076923076925</v>
      </c>
      <c r="AW427" s="124">
        <f t="shared" si="288"/>
        <v>155</v>
      </c>
      <c r="AX427" s="124">
        <f t="shared" si="288"/>
        <v>159.23076923076925</v>
      </c>
      <c r="AY427" s="124">
        <f t="shared" si="288"/>
        <v>160</v>
      </c>
      <c r="AZ427" s="124">
        <f t="shared" si="288"/>
        <v>164.23076923076925</v>
      </c>
      <c r="BA427" s="124">
        <f t="shared" si="288"/>
        <v>165</v>
      </c>
      <c r="BB427" s="124">
        <f t="shared" si="288"/>
        <v>169.23076923076925</v>
      </c>
      <c r="BC427" s="124">
        <f t="shared" si="288"/>
        <v>170</v>
      </c>
      <c r="BD427" s="124">
        <f t="shared" si="288"/>
        <v>174.23076923076925</v>
      </c>
      <c r="BE427" s="124">
        <f t="shared" si="288"/>
        <v>179.23076923076925</v>
      </c>
      <c r="BF427" s="124">
        <f t="shared" si="288"/>
        <v>184.23076923076925</v>
      </c>
      <c r="BG427" s="124">
        <f t="shared" si="288"/>
        <v>189.23076923076925</v>
      </c>
      <c r="BH427" s="124">
        <f t="shared" si="288"/>
        <v>175.38461538461539</v>
      </c>
    </row>
    <row r="428" spans="1:65" ht="12" thickBot="1">
      <c r="A428" s="112" t="s">
        <v>113</v>
      </c>
      <c r="B428" s="128">
        <f t="shared" ref="B428:BG428" si="290">B45</f>
        <v>29</v>
      </c>
      <c r="C428" s="128">
        <f t="shared" si="290"/>
        <v>18</v>
      </c>
      <c r="D428" s="128">
        <f t="shared" si="290"/>
        <v>29</v>
      </c>
      <c r="E428" s="128">
        <f t="shared" si="290"/>
        <v>35</v>
      </c>
      <c r="F428" s="128">
        <f t="shared" si="290"/>
        <v>20</v>
      </c>
      <c r="G428" s="128">
        <f t="shared" si="290"/>
        <v>28</v>
      </c>
      <c r="H428" s="128">
        <f t="shared" si="290"/>
        <v>93</v>
      </c>
      <c r="I428" s="128">
        <f t="shared" si="290"/>
        <v>143</v>
      </c>
      <c r="J428" s="128">
        <f t="shared" si="290"/>
        <v>103</v>
      </c>
      <c r="K428" s="128">
        <f t="shared" si="290"/>
        <v>90</v>
      </c>
      <c r="L428" s="128">
        <f t="shared" si="290"/>
        <v>106</v>
      </c>
      <c r="M428" s="128">
        <f t="shared" si="290"/>
        <v>68</v>
      </c>
      <c r="N428" s="128">
        <f t="shared" si="290"/>
        <v>34</v>
      </c>
      <c r="O428" s="128">
        <f t="shared" si="290"/>
        <v>39.4</v>
      </c>
      <c r="P428" s="128">
        <f t="shared" si="290"/>
        <v>53</v>
      </c>
      <c r="Q428" s="128">
        <f t="shared" si="290"/>
        <v>31</v>
      </c>
      <c r="R428" s="128">
        <f t="shared" si="290"/>
        <v>71</v>
      </c>
      <c r="S428" s="128">
        <f t="shared" si="290"/>
        <v>82</v>
      </c>
      <c r="T428" s="128">
        <f t="shared" si="290"/>
        <v>51</v>
      </c>
      <c r="U428" s="128">
        <f t="shared" si="290"/>
        <v>66.7</v>
      </c>
      <c r="V428" s="128">
        <f t="shared" si="290"/>
        <v>68.5</v>
      </c>
      <c r="W428" s="128">
        <f t="shared" si="290"/>
        <v>79.5</v>
      </c>
      <c r="X428" s="128">
        <f t="shared" si="290"/>
        <v>80.8</v>
      </c>
      <c r="Y428" s="128">
        <f t="shared" si="290"/>
        <v>77.8</v>
      </c>
      <c r="Z428" s="128">
        <f t="shared" si="290"/>
        <v>97.7</v>
      </c>
      <c r="AA428" s="128">
        <f t="shared" si="290"/>
        <v>95.3</v>
      </c>
      <c r="AB428" s="128">
        <f t="shared" si="290"/>
        <v>73.05</v>
      </c>
      <c r="AC428" s="128">
        <f t="shared" si="290"/>
        <v>103.19</v>
      </c>
      <c r="AD428" s="128">
        <f t="shared" si="290"/>
        <v>73.674000000000007</v>
      </c>
      <c r="AE428" s="128">
        <f t="shared" si="290"/>
        <v>84.98</v>
      </c>
      <c r="AF428" s="128">
        <f t="shared" si="290"/>
        <v>109.384</v>
      </c>
      <c r="AG428" s="124">
        <f t="shared" si="290"/>
        <v>115</v>
      </c>
      <c r="AH428" s="124">
        <f t="shared" si="290"/>
        <v>125</v>
      </c>
      <c r="AI428" s="124">
        <f t="shared" si="290"/>
        <v>130</v>
      </c>
      <c r="AJ428" s="124">
        <f t="shared" si="290"/>
        <v>135</v>
      </c>
      <c r="AK428" s="124">
        <f t="shared" si="290"/>
        <v>135</v>
      </c>
      <c r="AL428" s="124">
        <f t="shared" si="290"/>
        <v>135</v>
      </c>
      <c r="AM428" s="124">
        <f t="shared" si="290"/>
        <v>135</v>
      </c>
      <c r="AN428" s="124">
        <f t="shared" si="290"/>
        <v>135</v>
      </c>
      <c r="AO428" s="124">
        <f t="shared" si="290"/>
        <v>140</v>
      </c>
      <c r="AP428" s="124">
        <f t="shared" si="290"/>
        <v>140</v>
      </c>
      <c r="AQ428" s="124">
        <f t="shared" si="290"/>
        <v>140</v>
      </c>
      <c r="AR428" s="124">
        <f t="shared" si="290"/>
        <v>145</v>
      </c>
      <c r="AS428" s="124">
        <f t="shared" si="290"/>
        <v>145</v>
      </c>
      <c r="AT428" s="124">
        <f t="shared" si="290"/>
        <v>150</v>
      </c>
      <c r="AU428" s="124">
        <f t="shared" si="290"/>
        <v>150</v>
      </c>
      <c r="AV428" s="124">
        <f t="shared" si="290"/>
        <v>155</v>
      </c>
      <c r="AW428" s="124">
        <f t="shared" si="290"/>
        <v>155</v>
      </c>
      <c r="AX428" s="124">
        <f t="shared" si="290"/>
        <v>160</v>
      </c>
      <c r="AY428" s="124">
        <f t="shared" si="290"/>
        <v>160</v>
      </c>
      <c r="AZ428" s="124">
        <f t="shared" si="290"/>
        <v>165</v>
      </c>
      <c r="BA428" s="124">
        <f t="shared" si="290"/>
        <v>165</v>
      </c>
      <c r="BB428" s="124">
        <f t="shared" si="290"/>
        <v>170</v>
      </c>
      <c r="BC428" s="124">
        <f t="shared" si="290"/>
        <v>170</v>
      </c>
      <c r="BD428" s="124">
        <f t="shared" si="290"/>
        <v>175</v>
      </c>
      <c r="BE428" s="124">
        <f t="shared" si="290"/>
        <v>180</v>
      </c>
      <c r="BF428" s="124">
        <f t="shared" si="290"/>
        <v>185</v>
      </c>
      <c r="BG428" s="124">
        <f t="shared" si="290"/>
        <v>190</v>
      </c>
      <c r="BH428" s="124">
        <f>BH45</f>
        <v>0</v>
      </c>
    </row>
    <row r="429" spans="1:65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  <c r="AB429" s="174"/>
      <c r="AC429" s="174"/>
      <c r="AD429" s="174"/>
      <c r="AE429" s="174"/>
      <c r="AF429" s="174"/>
      <c r="AG429" s="174"/>
      <c r="AH429" s="174"/>
      <c r="AI429" s="174"/>
      <c r="AJ429" s="174"/>
      <c r="AK429" s="174"/>
      <c r="AL429" s="174"/>
      <c r="AM429" s="174"/>
      <c r="AN429" s="174"/>
      <c r="AO429" s="174"/>
      <c r="AP429" s="174"/>
      <c r="AQ429" s="174"/>
      <c r="AR429" s="174"/>
      <c r="AS429" s="174"/>
      <c r="AT429" s="174"/>
      <c r="AU429" s="174"/>
      <c r="AV429" s="174"/>
      <c r="AW429" s="174"/>
      <c r="AX429" s="174"/>
      <c r="AY429" s="174"/>
      <c r="AZ429" s="174"/>
      <c r="BA429" s="174"/>
      <c r="BB429" s="174"/>
      <c r="BC429" s="174"/>
      <c r="BD429" s="174"/>
      <c r="BE429" s="174"/>
      <c r="BF429" s="174"/>
      <c r="BG429" s="174"/>
    </row>
    <row r="430" spans="1:65" ht="12" thickBot="1">
      <c r="A430" s="112" t="s">
        <v>174</v>
      </c>
    </row>
    <row r="431" spans="1:65" ht="12" thickBot="1">
      <c r="A431" s="168"/>
      <c r="B431" s="168" t="str">
        <f>B$2</f>
        <v xml:space="preserve">93/94 </v>
      </c>
      <c r="C431" s="168" t="str">
        <f t="shared" ref="C431:BG431" si="291">C$2</f>
        <v xml:space="preserve">94/95 </v>
      </c>
      <c r="D431" s="168" t="str">
        <f t="shared" si="291"/>
        <v xml:space="preserve">95/96 </v>
      </c>
      <c r="E431" s="168" t="str">
        <f t="shared" si="291"/>
        <v xml:space="preserve">96/97 </v>
      </c>
      <c r="F431" s="168" t="str">
        <f t="shared" si="291"/>
        <v xml:space="preserve">97/98 </v>
      </c>
      <c r="G431" s="168" t="str">
        <f t="shared" si="291"/>
        <v xml:space="preserve">98/99 </v>
      </c>
      <c r="H431" s="168" t="str">
        <f t="shared" si="291"/>
        <v xml:space="preserve">99/00 </v>
      </c>
      <c r="I431" s="168" t="str">
        <f t="shared" si="291"/>
        <v xml:space="preserve">00/01 </v>
      </c>
      <c r="J431" s="168" t="str">
        <f t="shared" si="291"/>
        <v xml:space="preserve">01/02 </v>
      </c>
      <c r="K431" s="168" t="str">
        <f t="shared" si="291"/>
        <v xml:space="preserve">02/03 </v>
      </c>
      <c r="L431" s="168" t="str">
        <f t="shared" si="291"/>
        <v xml:space="preserve">03/04 </v>
      </c>
      <c r="M431" s="168" t="str">
        <f t="shared" si="291"/>
        <v xml:space="preserve">04/05 </v>
      </c>
      <c r="N431" s="168" t="str">
        <f t="shared" si="291"/>
        <v xml:space="preserve">05/06 </v>
      </c>
      <c r="O431" s="168" t="str">
        <f t="shared" si="291"/>
        <v xml:space="preserve">06/07 </v>
      </c>
      <c r="P431" s="168" t="str">
        <f t="shared" si="291"/>
        <v xml:space="preserve">07/08 </v>
      </c>
      <c r="Q431" s="168" t="str">
        <f t="shared" si="291"/>
        <v xml:space="preserve">08/09 </v>
      </c>
      <c r="R431" s="168" t="str">
        <f t="shared" si="291"/>
        <v xml:space="preserve">09/10 </v>
      </c>
      <c r="S431" s="168" t="str">
        <f t="shared" si="291"/>
        <v xml:space="preserve">10/11 </v>
      </c>
      <c r="T431" s="168" t="str">
        <f t="shared" si="291"/>
        <v xml:space="preserve">11/12 </v>
      </c>
      <c r="U431" s="168" t="str">
        <f t="shared" si="291"/>
        <v xml:space="preserve">12/13 </v>
      </c>
      <c r="V431" s="168" t="str">
        <f t="shared" si="291"/>
        <v xml:space="preserve">13/14 </v>
      </c>
      <c r="W431" s="168" t="str">
        <f t="shared" si="291"/>
        <v xml:space="preserve">14/15 </v>
      </c>
      <c r="X431" s="168" t="str">
        <f t="shared" si="291"/>
        <v xml:space="preserve">15/16 </v>
      </c>
      <c r="Y431" s="168" t="str">
        <f t="shared" si="291"/>
        <v xml:space="preserve">16/17 </v>
      </c>
      <c r="Z431" s="168" t="str">
        <f t="shared" si="291"/>
        <v xml:space="preserve">17/18 </v>
      </c>
      <c r="AA431" s="168" t="str">
        <f t="shared" si="291"/>
        <v xml:space="preserve">18/19 </v>
      </c>
      <c r="AB431" s="168" t="str">
        <f t="shared" si="291"/>
        <v>19/20</v>
      </c>
      <c r="AC431" s="168" t="str">
        <f t="shared" si="291"/>
        <v>20/21</v>
      </c>
      <c r="AD431" s="168" t="str">
        <f t="shared" si="291"/>
        <v xml:space="preserve">21/22 </v>
      </c>
      <c r="AE431" s="168" t="str">
        <f t="shared" si="291"/>
        <v xml:space="preserve">22/23 </v>
      </c>
      <c r="AF431" s="168" t="str">
        <f t="shared" si="291"/>
        <v xml:space="preserve">23/24 </v>
      </c>
      <c r="AG431" s="168" t="str">
        <f t="shared" si="291"/>
        <v xml:space="preserve">24/25 </v>
      </c>
      <c r="AH431" s="168" t="str">
        <f t="shared" si="291"/>
        <v>25/26</v>
      </c>
      <c r="AI431" s="168" t="str">
        <f t="shared" si="291"/>
        <v>26/27</v>
      </c>
      <c r="AJ431" s="168" t="str">
        <f t="shared" si="291"/>
        <v>27/28</v>
      </c>
      <c r="AK431" s="168" t="str">
        <f t="shared" si="291"/>
        <v>28/29</v>
      </c>
      <c r="AL431" s="168" t="str">
        <f t="shared" si="291"/>
        <v>29/30</v>
      </c>
      <c r="AM431" s="168" t="str">
        <f t="shared" si="291"/>
        <v>30/31</v>
      </c>
      <c r="AN431" s="168" t="str">
        <f t="shared" si="291"/>
        <v>31/32</v>
      </c>
      <c r="AO431" s="168" t="str">
        <f t="shared" si="291"/>
        <v>32/33</v>
      </c>
      <c r="AP431" s="168" t="str">
        <f t="shared" si="291"/>
        <v>33/34</v>
      </c>
      <c r="AQ431" s="168" t="str">
        <f t="shared" si="291"/>
        <v>34/35</v>
      </c>
      <c r="AR431" s="168" t="str">
        <f t="shared" si="291"/>
        <v>35/36</v>
      </c>
      <c r="AS431" s="168" t="str">
        <f t="shared" si="291"/>
        <v>36/37</v>
      </c>
      <c r="AT431" s="168" t="str">
        <f t="shared" si="291"/>
        <v>37/38</v>
      </c>
      <c r="AU431" s="168" t="str">
        <f t="shared" si="291"/>
        <v>38/39</v>
      </c>
      <c r="AV431" s="168" t="str">
        <f t="shared" si="291"/>
        <v>39/40</v>
      </c>
      <c r="AW431" s="168" t="str">
        <f t="shared" si="291"/>
        <v>40/41</v>
      </c>
      <c r="AX431" s="168" t="str">
        <f t="shared" si="291"/>
        <v>41/42</v>
      </c>
      <c r="AY431" s="168" t="str">
        <f t="shared" si="291"/>
        <v>42/43</v>
      </c>
      <c r="AZ431" s="168" t="str">
        <f t="shared" si="291"/>
        <v>43/44</v>
      </c>
      <c r="BA431" s="168" t="str">
        <f t="shared" si="291"/>
        <v>44/45</v>
      </c>
      <c r="BB431" s="168" t="str">
        <f t="shared" si="291"/>
        <v>45/46</v>
      </c>
      <c r="BC431" s="168" t="str">
        <f t="shared" si="291"/>
        <v>46/47</v>
      </c>
      <c r="BD431" s="168" t="str">
        <f t="shared" si="291"/>
        <v>47/48</v>
      </c>
      <c r="BE431" s="168" t="str">
        <f t="shared" si="291"/>
        <v>48/49</v>
      </c>
      <c r="BF431" s="168" t="str">
        <f t="shared" si="291"/>
        <v>49/50</v>
      </c>
      <c r="BG431" s="168" t="str">
        <f t="shared" si="291"/>
        <v>50/51</v>
      </c>
      <c r="BH431" s="169"/>
      <c r="BI431" s="169"/>
      <c r="BJ431" s="169"/>
      <c r="BK431" s="169"/>
      <c r="BL431" s="169"/>
      <c r="BM431" s="169"/>
    </row>
    <row r="432" spans="1:65">
      <c r="A432" s="112" t="s">
        <v>102</v>
      </c>
      <c r="B432" s="199">
        <v>527.30999999999995</v>
      </c>
      <c r="C432" s="199">
        <v>738.7</v>
      </c>
      <c r="D432" s="199">
        <v>845.94</v>
      </c>
      <c r="E432" s="199">
        <v>739.41</v>
      </c>
      <c r="F432" s="199">
        <v>700.19</v>
      </c>
      <c r="G432" s="199">
        <v>815.05</v>
      </c>
      <c r="H432" s="199">
        <v>519.23</v>
      </c>
      <c r="I432" s="199">
        <v>503.8</v>
      </c>
      <c r="J432" s="199">
        <v>627.17999999999995</v>
      </c>
      <c r="K432" s="199">
        <v>797.82</v>
      </c>
      <c r="L432" s="199">
        <v>705.85</v>
      </c>
      <c r="M432" s="199">
        <v>779.92</v>
      </c>
      <c r="N432" s="199">
        <v>651.42999999999995</v>
      </c>
      <c r="O432" s="199">
        <v>690.14</v>
      </c>
      <c r="P432" s="199">
        <v>918.74</v>
      </c>
      <c r="Q432" s="199">
        <v>1262.8499999999999</v>
      </c>
      <c r="R432" s="199">
        <v>872.86</v>
      </c>
      <c r="S432" s="199">
        <v>928.72</v>
      </c>
      <c r="T432" s="199">
        <v>1206.1099999999999</v>
      </c>
      <c r="U432" s="199">
        <v>1253.8499999999999</v>
      </c>
      <c r="V432" s="199">
        <v>1210.3900000000001</v>
      </c>
      <c r="W432" s="199">
        <v>910.49</v>
      </c>
      <c r="X432" s="199">
        <v>992.78</v>
      </c>
      <c r="Y432" s="199">
        <v>948.16</v>
      </c>
      <c r="Z432" s="199">
        <v>958.23</v>
      </c>
      <c r="AA432" s="199">
        <v>986.13</v>
      </c>
      <c r="AB432" s="199">
        <v>907.01</v>
      </c>
    </row>
    <row r="433" spans="1:62">
      <c r="A433" s="112" t="s">
        <v>103</v>
      </c>
      <c r="B433" s="199">
        <v>634.32000000000005</v>
      </c>
      <c r="C433" s="199">
        <v>760.63</v>
      </c>
      <c r="D433" s="199">
        <v>802.81</v>
      </c>
      <c r="E433" s="199">
        <v>739.41</v>
      </c>
      <c r="F433" s="199">
        <v>717.93</v>
      </c>
      <c r="G433" s="199">
        <v>846.91</v>
      </c>
      <c r="H433" s="199">
        <v>628.91999999999996</v>
      </c>
      <c r="I433" s="199">
        <v>503.98</v>
      </c>
      <c r="J433" s="199">
        <v>587.87</v>
      </c>
      <c r="K433" s="199">
        <v>880.49</v>
      </c>
      <c r="L433" s="199">
        <v>749.54</v>
      </c>
      <c r="M433" s="199">
        <v>756.19</v>
      </c>
      <c r="N433" s="199">
        <v>652.26</v>
      </c>
      <c r="O433" s="199">
        <v>667.16</v>
      </c>
      <c r="P433" s="199">
        <v>972.96</v>
      </c>
      <c r="Q433" s="199">
        <v>1118.47</v>
      </c>
      <c r="R433" s="199">
        <v>821.28</v>
      </c>
      <c r="S433" s="199">
        <v>947.42</v>
      </c>
      <c r="T433" s="199">
        <v>1214</v>
      </c>
      <c r="U433" s="199">
        <v>1212.01</v>
      </c>
      <c r="V433" s="199">
        <v>1090.95</v>
      </c>
      <c r="W433" s="199">
        <v>876.68</v>
      </c>
      <c r="X433" s="199">
        <v>939.79</v>
      </c>
      <c r="Y433" s="199">
        <v>969.15</v>
      </c>
      <c r="Z433" s="199">
        <v>982.9</v>
      </c>
      <c r="AA433" s="199">
        <v>881.14</v>
      </c>
      <c r="AB433" s="199">
        <v>919.21</v>
      </c>
    </row>
    <row r="434" spans="1:62">
      <c r="A434" s="112" t="s">
        <v>104</v>
      </c>
      <c r="B434" s="199">
        <v>635.47</v>
      </c>
      <c r="C434" s="199">
        <v>652.26</v>
      </c>
      <c r="D434" s="199">
        <v>784.85</v>
      </c>
      <c r="E434" s="199">
        <v>723.56</v>
      </c>
      <c r="F434" s="199">
        <v>777.32</v>
      </c>
      <c r="G434" s="199">
        <v>842.85</v>
      </c>
      <c r="H434" s="199">
        <v>586.94000000000005</v>
      </c>
      <c r="I434" s="199">
        <v>451.83</v>
      </c>
      <c r="J434" s="199">
        <v>577.5</v>
      </c>
      <c r="K434" s="199">
        <v>915.79</v>
      </c>
      <c r="L434" s="199">
        <v>821.33</v>
      </c>
      <c r="M434" s="199">
        <v>703.49</v>
      </c>
      <c r="N434" s="199">
        <v>636.38</v>
      </c>
      <c r="O434" s="199">
        <v>698.17</v>
      </c>
      <c r="P434" s="199">
        <v>969.64</v>
      </c>
      <c r="Q434" s="199">
        <v>978.16</v>
      </c>
      <c r="R434" s="199">
        <v>842.85</v>
      </c>
      <c r="S434" s="199">
        <v>1031.6500000000001</v>
      </c>
      <c r="T434" s="199">
        <v>1146.55</v>
      </c>
      <c r="U434" s="199">
        <v>1187.81</v>
      </c>
      <c r="V434" s="199">
        <v>1103.95</v>
      </c>
      <c r="W434" s="199">
        <v>892.88</v>
      </c>
      <c r="X434" s="199">
        <v>862.01</v>
      </c>
      <c r="Y434" s="199">
        <v>970.12</v>
      </c>
      <c r="Z434" s="199">
        <v>973.83</v>
      </c>
      <c r="AA434" s="199">
        <v>1004.27</v>
      </c>
      <c r="AB434" s="199">
        <v>940.48</v>
      </c>
    </row>
    <row r="435" spans="1:62">
      <c r="A435" s="112" t="s">
        <v>105</v>
      </c>
      <c r="B435" s="199">
        <v>691.22</v>
      </c>
      <c r="C435" s="199">
        <v>908.44</v>
      </c>
      <c r="D435" s="199">
        <v>782.96</v>
      </c>
      <c r="E435" s="199">
        <v>724.94</v>
      </c>
      <c r="F435" s="199">
        <v>812.62</v>
      </c>
      <c r="G435" s="199">
        <v>858.85</v>
      </c>
      <c r="H435" s="199">
        <v>593.52</v>
      </c>
      <c r="I435" s="199">
        <v>453.43</v>
      </c>
      <c r="J435" s="199">
        <v>599.24</v>
      </c>
      <c r="K435" s="199">
        <v>990.76</v>
      </c>
      <c r="L435" s="199">
        <v>785.04</v>
      </c>
      <c r="M435" s="199">
        <v>661.22</v>
      </c>
      <c r="N435" s="199">
        <v>586.71</v>
      </c>
      <c r="O435" s="199">
        <v>769.13</v>
      </c>
      <c r="P435" s="199">
        <v>1068.04</v>
      </c>
      <c r="Q435" s="199">
        <v>869.28</v>
      </c>
      <c r="R435" s="199">
        <v>871.35</v>
      </c>
      <c r="S435" s="199">
        <v>1106.97</v>
      </c>
      <c r="T435" s="199">
        <v>1143.3800000000001</v>
      </c>
      <c r="U435" s="199">
        <v>1201.6500000000001</v>
      </c>
      <c r="V435" s="199">
        <v>1117.4000000000001</v>
      </c>
      <c r="W435" s="199">
        <v>887.84</v>
      </c>
      <c r="X435" s="199">
        <v>889.89</v>
      </c>
      <c r="Y435" s="199">
        <v>987.69</v>
      </c>
      <c r="Z435" s="199">
        <v>1003.38</v>
      </c>
      <c r="AA435" s="199">
        <v>978.92</v>
      </c>
      <c r="AB435" s="199">
        <v>963.86</v>
      </c>
    </row>
    <row r="436" spans="1:62">
      <c r="A436" s="112" t="s">
        <v>106</v>
      </c>
      <c r="B436" s="199">
        <v>769.12</v>
      </c>
      <c r="C436" s="199">
        <v>939.44</v>
      </c>
      <c r="D436" s="199">
        <v>742.64</v>
      </c>
      <c r="E436" s="199">
        <v>737.19</v>
      </c>
      <c r="F436" s="199">
        <v>800.89</v>
      </c>
      <c r="G436" s="199">
        <v>845.85</v>
      </c>
      <c r="H436" s="199">
        <v>548.76</v>
      </c>
      <c r="I436" s="199">
        <v>451.86</v>
      </c>
      <c r="J436" s="199">
        <v>626.4</v>
      </c>
      <c r="K436" s="199">
        <v>946.06</v>
      </c>
      <c r="L436" s="199">
        <v>806.12</v>
      </c>
      <c r="M436" s="199">
        <v>653.94000000000005</v>
      </c>
      <c r="N436" s="199">
        <v>554.08000000000004</v>
      </c>
      <c r="O436" s="199">
        <v>784.32</v>
      </c>
      <c r="P436" s="199">
        <v>1116.71</v>
      </c>
      <c r="Q436" s="199">
        <v>789.63</v>
      </c>
      <c r="R436" s="199">
        <v>886.26</v>
      </c>
      <c r="S436" s="199">
        <v>1176.83</v>
      </c>
      <c r="T436" s="199">
        <v>1106.06</v>
      </c>
      <c r="U436" s="199">
        <v>1195.28</v>
      </c>
      <c r="V436" s="199">
        <v>1083.3900000000001</v>
      </c>
      <c r="W436" s="199">
        <v>906.92</v>
      </c>
      <c r="X436" s="199">
        <v>950.84</v>
      </c>
      <c r="Y436" s="199">
        <v>1023.89</v>
      </c>
      <c r="Z436" s="199">
        <v>1003.24</v>
      </c>
      <c r="AA436" s="199">
        <v>968.74</v>
      </c>
      <c r="AB436" s="199">
        <v>973.26</v>
      </c>
    </row>
    <row r="437" spans="1:62">
      <c r="A437" s="112" t="s">
        <v>107</v>
      </c>
      <c r="B437" s="199">
        <v>797.37</v>
      </c>
      <c r="C437" s="199">
        <v>906.51</v>
      </c>
      <c r="D437" s="199">
        <v>734.02</v>
      </c>
      <c r="E437" s="199">
        <v>739.14</v>
      </c>
      <c r="F437" s="199">
        <v>801.55</v>
      </c>
      <c r="G437" s="199">
        <v>791.73</v>
      </c>
      <c r="H437" s="199">
        <v>554.34</v>
      </c>
      <c r="I437" s="199">
        <v>435.73</v>
      </c>
      <c r="J437" s="199">
        <v>647.5</v>
      </c>
      <c r="K437" s="199">
        <v>832.52</v>
      </c>
      <c r="L437" s="199">
        <v>803.79</v>
      </c>
      <c r="M437" s="199">
        <v>636.85</v>
      </c>
      <c r="N437" s="199">
        <v>615.42999999999995</v>
      </c>
      <c r="O437" s="199">
        <v>786.85</v>
      </c>
      <c r="P437" s="199">
        <v>1252.95</v>
      </c>
      <c r="Q437" s="199">
        <v>869.81</v>
      </c>
      <c r="R437" s="199">
        <v>875.92</v>
      </c>
      <c r="S437" s="199">
        <v>1230.6500000000001</v>
      </c>
      <c r="T437" s="199">
        <v>1119.25</v>
      </c>
      <c r="U437" s="199">
        <v>1203.33</v>
      </c>
      <c r="V437" s="199">
        <v>1019.63</v>
      </c>
      <c r="W437" s="199">
        <v>923.6</v>
      </c>
      <c r="X437" s="199">
        <v>979.55</v>
      </c>
      <c r="Y437" s="199">
        <v>1028.6199999999999</v>
      </c>
      <c r="Z437" s="199">
        <v>974.06</v>
      </c>
      <c r="AA437" s="199">
        <v>958.01</v>
      </c>
      <c r="AB437" s="199">
        <v>959.77</v>
      </c>
    </row>
    <row r="438" spans="1:62">
      <c r="A438" s="112" t="s">
        <v>108</v>
      </c>
      <c r="B438" s="199">
        <v>807.25</v>
      </c>
      <c r="C438" s="199">
        <v>887.94</v>
      </c>
      <c r="D438" s="199">
        <v>726.46</v>
      </c>
      <c r="E438" s="199">
        <v>731.19</v>
      </c>
      <c r="F438" s="199">
        <v>830.51</v>
      </c>
      <c r="G438" s="199">
        <v>729.26</v>
      </c>
      <c r="H438" s="199">
        <v>536.66999999999996</v>
      </c>
      <c r="I438" s="199">
        <v>448.59</v>
      </c>
      <c r="J438" s="199">
        <v>629.63</v>
      </c>
      <c r="K438" s="199">
        <v>761.71</v>
      </c>
      <c r="L438" s="199">
        <v>887.96</v>
      </c>
      <c r="M438" s="199">
        <v>643.5</v>
      </c>
      <c r="N438" s="199">
        <v>616.34</v>
      </c>
      <c r="O438" s="199">
        <v>815.78</v>
      </c>
      <c r="P438" s="199">
        <v>1404.86</v>
      </c>
      <c r="Q438" s="199">
        <v>815.24</v>
      </c>
      <c r="R438" s="199">
        <v>872.75</v>
      </c>
      <c r="S438" s="199">
        <v>1223.02</v>
      </c>
      <c r="T438" s="199">
        <v>1148.6600000000001</v>
      </c>
      <c r="U438" s="199">
        <v>1226.1099999999999</v>
      </c>
      <c r="V438" s="199">
        <v>989.72</v>
      </c>
      <c r="W438" s="199">
        <v>900.25</v>
      </c>
      <c r="X438" s="199">
        <v>965.17</v>
      </c>
      <c r="Y438" s="199">
        <v>1039.9000000000001</v>
      </c>
      <c r="Z438" s="199">
        <v>980.66</v>
      </c>
      <c r="AA438" s="199">
        <v>958.8</v>
      </c>
      <c r="AB438" s="199">
        <v>961.88</v>
      </c>
    </row>
    <row r="439" spans="1:62">
      <c r="A439" s="112" t="s">
        <v>109</v>
      </c>
      <c r="B439" s="199">
        <v>811.84</v>
      </c>
      <c r="C439" s="199">
        <v>876.83</v>
      </c>
      <c r="D439" s="199">
        <v>739.09</v>
      </c>
      <c r="E439" s="199">
        <v>716.59</v>
      </c>
      <c r="F439" s="199">
        <v>866.15</v>
      </c>
      <c r="G439" s="199">
        <v>699.51</v>
      </c>
      <c r="H439" s="199">
        <v>578.9</v>
      </c>
      <c r="I439" s="199">
        <v>501</v>
      </c>
      <c r="J439" s="199">
        <v>641.58000000000004</v>
      </c>
      <c r="K439" s="199">
        <v>752.88</v>
      </c>
      <c r="L439" s="199">
        <v>903.8</v>
      </c>
      <c r="M439" s="199">
        <v>714.57</v>
      </c>
      <c r="N439" s="199">
        <v>638.04999999999995</v>
      </c>
      <c r="O439" s="199">
        <v>784.02</v>
      </c>
      <c r="P439" s="199">
        <v>1394.28</v>
      </c>
      <c r="Q439" s="199">
        <v>848.97</v>
      </c>
      <c r="R439" s="199">
        <v>885.93</v>
      </c>
      <c r="S439" s="199">
        <v>1207.78</v>
      </c>
      <c r="T439" s="199">
        <v>1192.3699999999999</v>
      </c>
      <c r="U439" s="199">
        <v>1228.6199999999999</v>
      </c>
      <c r="V439" s="199">
        <v>1033.72</v>
      </c>
      <c r="W439" s="199">
        <v>947.61</v>
      </c>
      <c r="X439" s="199">
        <v>888.94</v>
      </c>
      <c r="Y439" s="199">
        <v>1013.63</v>
      </c>
      <c r="Z439" s="199">
        <v>992.61</v>
      </c>
      <c r="AA439" s="199">
        <v>1039.23</v>
      </c>
      <c r="AB439" s="199"/>
    </row>
    <row r="440" spans="1:62">
      <c r="A440" s="112" t="s">
        <v>110</v>
      </c>
      <c r="B440" s="199">
        <v>839.19</v>
      </c>
      <c r="C440" s="199">
        <v>858.9</v>
      </c>
      <c r="D440" s="199">
        <v>781.66</v>
      </c>
      <c r="E440" s="199">
        <v>737.35</v>
      </c>
      <c r="F440" s="199">
        <v>909.56</v>
      </c>
      <c r="G440" s="199">
        <v>695.37</v>
      </c>
      <c r="H440" s="199">
        <v>589.6</v>
      </c>
      <c r="I440" s="199">
        <v>504.22</v>
      </c>
      <c r="J440" s="199">
        <v>608.13</v>
      </c>
      <c r="K440" s="199">
        <v>732.85</v>
      </c>
      <c r="L440" s="199">
        <v>881.34</v>
      </c>
      <c r="M440" s="199">
        <v>689</v>
      </c>
      <c r="N440" s="199">
        <v>612.08000000000004</v>
      </c>
      <c r="O440" s="199">
        <v>819.2</v>
      </c>
      <c r="P440" s="199">
        <v>1409.8</v>
      </c>
      <c r="Q440" s="199">
        <v>878.48</v>
      </c>
      <c r="R440" s="199">
        <v>873.29</v>
      </c>
      <c r="S440" s="199">
        <v>1233.6199999999999</v>
      </c>
      <c r="T440" s="199">
        <v>1230.78</v>
      </c>
      <c r="U440" s="199">
        <v>1228.55</v>
      </c>
      <c r="V440" s="199">
        <v>983.42</v>
      </c>
      <c r="W440" s="199">
        <v>891.31</v>
      </c>
      <c r="X440" s="199">
        <v>948.47</v>
      </c>
      <c r="Y440" s="199">
        <v>957.05</v>
      </c>
      <c r="Z440" s="199">
        <v>973.31</v>
      </c>
      <c r="AA440" s="199">
        <v>1038.1600000000001</v>
      </c>
      <c r="AB440" s="199"/>
    </row>
    <row r="441" spans="1:62">
      <c r="A441" s="112" t="s">
        <v>111</v>
      </c>
      <c r="B441" s="199">
        <v>822.33</v>
      </c>
      <c r="C441" s="199">
        <v>819.02</v>
      </c>
      <c r="D441" s="199">
        <v>786.79</v>
      </c>
      <c r="E441" s="199">
        <v>720.25</v>
      </c>
      <c r="F441" s="199">
        <v>893.69</v>
      </c>
      <c r="G441" s="199">
        <v>665.12</v>
      </c>
      <c r="H441" s="199">
        <v>542.85</v>
      </c>
      <c r="I441" s="199">
        <v>501.06</v>
      </c>
      <c r="J441" s="199">
        <v>621.9</v>
      </c>
      <c r="K441" s="199">
        <v>728.24</v>
      </c>
      <c r="L441" s="199">
        <v>819.5</v>
      </c>
      <c r="M441" s="199">
        <v>704.48</v>
      </c>
      <c r="N441" s="199">
        <v>655.65</v>
      </c>
      <c r="O441" s="199">
        <v>859.99</v>
      </c>
      <c r="P441" s="199">
        <v>1425.01</v>
      </c>
      <c r="Q441" s="199">
        <v>889.16</v>
      </c>
      <c r="R441" s="199">
        <v>851.66</v>
      </c>
      <c r="S441" s="199">
        <v>1213.54</v>
      </c>
      <c r="T441" s="199">
        <v>1162.55</v>
      </c>
      <c r="U441" s="199">
        <v>1237.54</v>
      </c>
      <c r="V441" s="199">
        <v>963.69</v>
      </c>
      <c r="W441" s="199">
        <v>890.91</v>
      </c>
      <c r="X441" s="199">
        <v>943.13</v>
      </c>
      <c r="Y441" s="199">
        <v>971.29</v>
      </c>
      <c r="Z441" s="199">
        <v>993.38</v>
      </c>
      <c r="AA441" s="199">
        <v>977.64</v>
      </c>
      <c r="AB441" s="199"/>
    </row>
    <row r="442" spans="1:62">
      <c r="A442" s="112" t="s">
        <v>112</v>
      </c>
      <c r="B442" s="199">
        <v>806.79</v>
      </c>
      <c r="C442" s="199">
        <v>840.38</v>
      </c>
      <c r="D442" s="199">
        <v>768.06</v>
      </c>
      <c r="E442" s="199">
        <v>693.99</v>
      </c>
      <c r="F442" s="199">
        <v>879.91</v>
      </c>
      <c r="G442" s="199">
        <v>646.67999999999995</v>
      </c>
      <c r="H442" s="199">
        <v>526.34</v>
      </c>
      <c r="I442" s="199">
        <v>552.67999999999995</v>
      </c>
      <c r="J442" s="199">
        <v>665.49</v>
      </c>
      <c r="K442" s="199">
        <v>676.72</v>
      </c>
      <c r="L442" s="199">
        <v>805.86</v>
      </c>
      <c r="M442" s="199">
        <v>688.84</v>
      </c>
      <c r="N442" s="199">
        <v>654.54</v>
      </c>
      <c r="O442" s="199">
        <v>876.72</v>
      </c>
      <c r="P442" s="199">
        <v>1502.15</v>
      </c>
      <c r="Q442" s="199">
        <v>898.02</v>
      </c>
      <c r="R442" s="199">
        <v>861</v>
      </c>
      <c r="S442" s="199">
        <v>1214.02</v>
      </c>
      <c r="T442" s="199">
        <v>1159.83</v>
      </c>
      <c r="U442" s="199">
        <v>1263.18</v>
      </c>
      <c r="V442" s="199">
        <v>946.8</v>
      </c>
      <c r="W442" s="199">
        <v>935.49</v>
      </c>
      <c r="X442" s="199">
        <v>920.88</v>
      </c>
      <c r="Y442" s="199">
        <v>959.26</v>
      </c>
      <c r="Z442" s="199">
        <v>1004.77</v>
      </c>
      <c r="AA442" s="199">
        <v>901.7</v>
      </c>
      <c r="AB442" s="199"/>
    </row>
    <row r="443" spans="1:62">
      <c r="A443" s="112" t="s">
        <v>113</v>
      </c>
      <c r="B443" s="199">
        <v>756.92</v>
      </c>
      <c r="C443" s="199">
        <v>868.53</v>
      </c>
      <c r="D443" s="199">
        <v>752.07</v>
      </c>
      <c r="E443" s="199">
        <v>691.56</v>
      </c>
      <c r="F443" s="199">
        <v>840.36</v>
      </c>
      <c r="G443" s="199">
        <v>644.77</v>
      </c>
      <c r="H443" s="199">
        <v>494.6</v>
      </c>
      <c r="I443" s="199">
        <v>612.61</v>
      </c>
      <c r="J443" s="199">
        <v>764.74</v>
      </c>
      <c r="K443" s="199">
        <v>741.06</v>
      </c>
      <c r="L443" s="199">
        <v>763.85</v>
      </c>
      <c r="M443" s="199">
        <v>660.22</v>
      </c>
      <c r="N443" s="199">
        <v>695.1</v>
      </c>
      <c r="O443" s="199">
        <v>902.9</v>
      </c>
      <c r="P443" s="199">
        <v>1457.56</v>
      </c>
      <c r="Q443" s="199">
        <v>802.27</v>
      </c>
      <c r="R443" s="199">
        <v>882.84</v>
      </c>
      <c r="S443" s="199">
        <v>1235.5</v>
      </c>
      <c r="T443" s="199">
        <v>1284.21</v>
      </c>
      <c r="U443" s="199">
        <v>1252.76</v>
      </c>
      <c r="V443" s="199">
        <v>910.98</v>
      </c>
      <c r="W443" s="199">
        <v>997.75</v>
      </c>
      <c r="X443" s="199">
        <v>924.41</v>
      </c>
      <c r="Y443" s="199">
        <v>952.98</v>
      </c>
      <c r="Z443" s="199">
        <v>1002.21</v>
      </c>
      <c r="AA443" s="199">
        <v>887.47</v>
      </c>
      <c r="AB443" s="199"/>
    </row>
    <row r="444" spans="1:62" ht="12" thickBot="1">
      <c r="A444" s="112" t="s">
        <v>143</v>
      </c>
      <c r="B444" s="199">
        <f>AVERAGE(B432:B443)</f>
        <v>741.59416666666664</v>
      </c>
      <c r="C444" s="199">
        <f t="shared" ref="C444:AA444" si="292">AVERAGE(C432:C443)</f>
        <v>838.13166666666666</v>
      </c>
      <c r="D444" s="199">
        <f t="shared" si="292"/>
        <v>770.61249999999984</v>
      </c>
      <c r="E444" s="199">
        <f t="shared" si="292"/>
        <v>724.54833333333329</v>
      </c>
      <c r="F444" s="199">
        <f t="shared" si="292"/>
        <v>819.22333333333336</v>
      </c>
      <c r="G444" s="199">
        <f t="shared" si="292"/>
        <v>756.82916666666677</v>
      </c>
      <c r="H444" s="199">
        <f t="shared" si="292"/>
        <v>558.38916666666671</v>
      </c>
      <c r="I444" s="199">
        <f t="shared" si="292"/>
        <v>493.39916666666676</v>
      </c>
      <c r="J444" s="199">
        <f t="shared" si="292"/>
        <v>633.09666666666658</v>
      </c>
      <c r="K444" s="199">
        <f t="shared" si="292"/>
        <v>813.07499999999993</v>
      </c>
      <c r="L444" s="199">
        <f t="shared" si="292"/>
        <v>811.16500000000008</v>
      </c>
      <c r="M444" s="199">
        <f t="shared" si="292"/>
        <v>691.01833333333332</v>
      </c>
      <c r="N444" s="199">
        <f t="shared" si="292"/>
        <v>630.67083333333335</v>
      </c>
      <c r="O444" s="199">
        <f t="shared" si="292"/>
        <v>787.8649999999999</v>
      </c>
      <c r="P444" s="199">
        <f t="shared" si="292"/>
        <v>1241.0583333333332</v>
      </c>
      <c r="Q444" s="199">
        <f t="shared" si="292"/>
        <v>918.36166666666668</v>
      </c>
      <c r="R444" s="199">
        <f t="shared" si="292"/>
        <v>866.49916666666661</v>
      </c>
      <c r="S444" s="199">
        <f t="shared" si="292"/>
        <v>1145.8100000000002</v>
      </c>
      <c r="T444" s="199">
        <f t="shared" si="292"/>
        <v>1176.1458333333333</v>
      </c>
      <c r="U444" s="199">
        <f t="shared" si="292"/>
        <v>1224.2241666666666</v>
      </c>
      <c r="V444" s="199">
        <f t="shared" si="292"/>
        <v>1037.8366666666668</v>
      </c>
      <c r="W444" s="199">
        <f t="shared" si="292"/>
        <v>913.47749999999996</v>
      </c>
      <c r="X444" s="199">
        <f t="shared" si="292"/>
        <v>933.82166666666637</v>
      </c>
      <c r="Y444" s="199">
        <f t="shared" si="292"/>
        <v>985.14499999999998</v>
      </c>
      <c r="Z444" s="199">
        <f t="shared" si="292"/>
        <v>986.88166666666655</v>
      </c>
      <c r="AA444" s="199">
        <f t="shared" si="292"/>
        <v>965.01749999999993</v>
      </c>
      <c r="AB444" s="199"/>
    </row>
    <row r="445" spans="1:62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  <c r="AB445" s="174"/>
      <c r="AC445" s="174"/>
      <c r="AD445" s="174"/>
      <c r="AE445" s="174"/>
      <c r="AF445" s="174"/>
      <c r="AG445" s="174"/>
      <c r="AH445" s="174"/>
      <c r="AI445" s="174"/>
      <c r="AJ445" s="174"/>
      <c r="AK445" s="174"/>
      <c r="AL445" s="174"/>
      <c r="AM445" s="174"/>
      <c r="AN445" s="174"/>
      <c r="AO445" s="174"/>
      <c r="AP445" s="174"/>
      <c r="AQ445" s="174"/>
      <c r="AR445" s="174"/>
      <c r="AS445" s="174"/>
      <c r="AT445" s="174"/>
      <c r="AU445" s="174"/>
      <c r="AV445" s="174"/>
      <c r="AW445" s="174"/>
      <c r="AX445" s="174"/>
      <c r="AY445" s="174"/>
      <c r="AZ445" s="174"/>
      <c r="BA445" s="174"/>
      <c r="BB445" s="174"/>
      <c r="BC445" s="174"/>
      <c r="BD445" s="174"/>
      <c r="BE445" s="174"/>
      <c r="BF445" s="174"/>
      <c r="BG445" s="174"/>
    </row>
    <row r="446" spans="1:62">
      <c r="A446" s="112" t="s">
        <v>175</v>
      </c>
      <c r="BJ446" s="114" t="s">
        <v>176</v>
      </c>
    </row>
    <row r="447" spans="1:62">
      <c r="A447" s="200"/>
      <c r="B447" s="201" t="str">
        <f t="shared" ref="B447:BG447" si="293">B2</f>
        <v xml:space="preserve">93/94 </v>
      </c>
      <c r="C447" s="201" t="str">
        <f t="shared" si="293"/>
        <v xml:space="preserve">94/95 </v>
      </c>
      <c r="D447" s="201" t="str">
        <f t="shared" si="293"/>
        <v xml:space="preserve">95/96 </v>
      </c>
      <c r="E447" s="201" t="str">
        <f t="shared" si="293"/>
        <v xml:space="preserve">96/97 </v>
      </c>
      <c r="F447" s="201" t="str">
        <f t="shared" si="293"/>
        <v xml:space="preserve">97/98 </v>
      </c>
      <c r="G447" s="201" t="str">
        <f t="shared" si="293"/>
        <v xml:space="preserve">98/99 </v>
      </c>
      <c r="H447" s="201" t="str">
        <f t="shared" si="293"/>
        <v xml:space="preserve">99/00 </v>
      </c>
      <c r="I447" s="201" t="str">
        <f t="shared" si="293"/>
        <v xml:space="preserve">00/01 </v>
      </c>
      <c r="J447" s="201" t="str">
        <f t="shared" si="293"/>
        <v xml:space="preserve">01/02 </v>
      </c>
      <c r="K447" s="201" t="str">
        <f t="shared" si="293"/>
        <v xml:space="preserve">02/03 </v>
      </c>
      <c r="L447" s="201" t="str">
        <f t="shared" si="293"/>
        <v xml:space="preserve">03/04 </v>
      </c>
      <c r="M447" s="201" t="str">
        <f t="shared" si="293"/>
        <v xml:space="preserve">04/05 </v>
      </c>
      <c r="N447" s="201" t="str">
        <f t="shared" si="293"/>
        <v xml:space="preserve">05/06 </v>
      </c>
      <c r="O447" s="201" t="str">
        <f t="shared" si="293"/>
        <v xml:space="preserve">06/07 </v>
      </c>
      <c r="P447" s="201" t="str">
        <f t="shared" si="293"/>
        <v xml:space="preserve">07/08 </v>
      </c>
      <c r="Q447" s="201" t="str">
        <f t="shared" si="293"/>
        <v xml:space="preserve">08/09 </v>
      </c>
      <c r="R447" s="201" t="str">
        <f t="shared" si="293"/>
        <v xml:space="preserve">09/10 </v>
      </c>
      <c r="S447" s="201" t="str">
        <f t="shared" si="293"/>
        <v xml:space="preserve">10/11 </v>
      </c>
      <c r="T447" s="201" t="str">
        <f t="shared" si="293"/>
        <v xml:space="preserve">11/12 </v>
      </c>
      <c r="U447" s="201" t="str">
        <f t="shared" si="293"/>
        <v xml:space="preserve">12/13 </v>
      </c>
      <c r="V447" s="201" t="str">
        <f t="shared" si="293"/>
        <v xml:space="preserve">13/14 </v>
      </c>
      <c r="W447" s="201" t="str">
        <f t="shared" si="293"/>
        <v xml:space="preserve">14/15 </v>
      </c>
      <c r="X447" s="201" t="str">
        <f t="shared" si="293"/>
        <v xml:space="preserve">15/16 </v>
      </c>
      <c r="Y447" s="201" t="str">
        <f t="shared" si="293"/>
        <v xml:space="preserve">16/17 </v>
      </c>
      <c r="Z447" s="201" t="str">
        <f t="shared" si="293"/>
        <v xml:space="preserve">17/18 </v>
      </c>
      <c r="AA447" s="201" t="str">
        <f t="shared" si="293"/>
        <v xml:space="preserve">18/19 </v>
      </c>
      <c r="AB447" s="201" t="str">
        <f t="shared" si="293"/>
        <v>19/20</v>
      </c>
      <c r="AC447" s="201" t="str">
        <f t="shared" si="293"/>
        <v>20/21</v>
      </c>
      <c r="AD447" s="201" t="str">
        <f t="shared" si="293"/>
        <v xml:space="preserve">21/22 </v>
      </c>
      <c r="AE447" s="201" t="str">
        <f t="shared" si="293"/>
        <v xml:space="preserve">22/23 </v>
      </c>
      <c r="AF447" s="201" t="str">
        <f t="shared" si="293"/>
        <v xml:space="preserve">23/24 </v>
      </c>
      <c r="AG447" s="201" t="str">
        <f t="shared" si="293"/>
        <v xml:space="preserve">24/25 </v>
      </c>
      <c r="AH447" s="201" t="str">
        <f t="shared" si="293"/>
        <v>25/26</v>
      </c>
      <c r="AI447" s="201" t="str">
        <f t="shared" si="293"/>
        <v>26/27</v>
      </c>
      <c r="AJ447" s="201" t="str">
        <f t="shared" si="293"/>
        <v>27/28</v>
      </c>
      <c r="AK447" s="201" t="str">
        <f t="shared" si="293"/>
        <v>28/29</v>
      </c>
      <c r="AL447" s="201" t="str">
        <f t="shared" si="293"/>
        <v>29/30</v>
      </c>
      <c r="AM447" s="201" t="str">
        <f t="shared" si="293"/>
        <v>30/31</v>
      </c>
      <c r="AN447" s="201" t="str">
        <f t="shared" si="293"/>
        <v>31/32</v>
      </c>
      <c r="AO447" s="201" t="str">
        <f t="shared" si="293"/>
        <v>32/33</v>
      </c>
      <c r="AP447" s="201" t="str">
        <f t="shared" si="293"/>
        <v>33/34</v>
      </c>
      <c r="AQ447" s="201" t="str">
        <f t="shared" si="293"/>
        <v>34/35</v>
      </c>
      <c r="AR447" s="201" t="str">
        <f t="shared" si="293"/>
        <v>35/36</v>
      </c>
      <c r="AS447" s="201" t="str">
        <f t="shared" si="293"/>
        <v>36/37</v>
      </c>
      <c r="AT447" s="201" t="str">
        <f t="shared" si="293"/>
        <v>37/38</v>
      </c>
      <c r="AU447" s="201" t="str">
        <f t="shared" si="293"/>
        <v>38/39</v>
      </c>
      <c r="AV447" s="201" t="str">
        <f t="shared" si="293"/>
        <v>39/40</v>
      </c>
      <c r="AW447" s="201" t="str">
        <f t="shared" si="293"/>
        <v>40/41</v>
      </c>
      <c r="AX447" s="201" t="str">
        <f t="shared" si="293"/>
        <v>41/42</v>
      </c>
      <c r="AY447" s="201" t="str">
        <f t="shared" si="293"/>
        <v>42/43</v>
      </c>
      <c r="AZ447" s="201" t="str">
        <f t="shared" si="293"/>
        <v>43/44</v>
      </c>
      <c r="BA447" s="201" t="str">
        <f t="shared" si="293"/>
        <v>44/45</v>
      </c>
      <c r="BB447" s="201" t="str">
        <f t="shared" si="293"/>
        <v>45/46</v>
      </c>
      <c r="BC447" s="201" t="str">
        <f t="shared" si="293"/>
        <v>46/47</v>
      </c>
      <c r="BD447" s="201" t="str">
        <f t="shared" si="293"/>
        <v>47/48</v>
      </c>
      <c r="BE447" s="201" t="str">
        <f t="shared" si="293"/>
        <v>48/49</v>
      </c>
      <c r="BF447" s="201" t="str">
        <f t="shared" si="293"/>
        <v>49/50</v>
      </c>
      <c r="BG447" s="201" t="str">
        <f t="shared" si="293"/>
        <v>50/51</v>
      </c>
      <c r="BH447" s="202"/>
    </row>
    <row r="448" spans="1:62">
      <c r="A448" s="112" t="s">
        <v>177</v>
      </c>
    </row>
    <row r="449" spans="1:61">
      <c r="A449" s="112" t="s">
        <v>178</v>
      </c>
      <c r="B449" s="203"/>
      <c r="C449" s="203"/>
      <c r="D449" s="204"/>
      <c r="E449" s="205">
        <v>460</v>
      </c>
      <c r="F449" s="205">
        <f t="shared" ref="F449:AA450" si="294">E489</f>
        <v>320</v>
      </c>
      <c r="G449" s="205">
        <f t="shared" si="294"/>
        <v>102</v>
      </c>
      <c r="H449" s="205">
        <f t="shared" si="294"/>
        <v>413</v>
      </c>
      <c r="I449" s="205">
        <f t="shared" si="294"/>
        <v>1455</v>
      </c>
      <c r="J449" s="205">
        <f t="shared" si="294"/>
        <v>600</v>
      </c>
      <c r="K449" s="205">
        <f t="shared" si="294"/>
        <v>640</v>
      </c>
      <c r="L449" s="205">
        <f t="shared" si="294"/>
        <v>350</v>
      </c>
      <c r="M449" s="205">
        <f t="shared" si="294"/>
        <v>220</v>
      </c>
      <c r="N449" s="205">
        <f t="shared" si="294"/>
        <v>925</v>
      </c>
      <c r="O449" s="205">
        <f t="shared" si="294"/>
        <v>1113</v>
      </c>
      <c r="P449" s="205">
        <f t="shared" si="294"/>
        <v>679</v>
      </c>
      <c r="Q449" s="205">
        <f t="shared" si="294"/>
        <v>521</v>
      </c>
      <c r="R449" s="205">
        <f t="shared" si="294"/>
        <v>1260</v>
      </c>
      <c r="S449" s="205">
        <f t="shared" si="294"/>
        <v>1665</v>
      </c>
      <c r="T449" s="205">
        <f t="shared" si="294"/>
        <v>1150</v>
      </c>
      <c r="U449" s="205">
        <f t="shared" si="294"/>
        <v>168</v>
      </c>
      <c r="V449" s="205">
        <f t="shared" si="294"/>
        <v>180</v>
      </c>
      <c r="W449" s="205">
        <f t="shared" si="294"/>
        <v>1896</v>
      </c>
      <c r="X449" s="205">
        <f t="shared" si="294"/>
        <v>1235</v>
      </c>
      <c r="Y449" s="205">
        <f t="shared" si="294"/>
        <v>990</v>
      </c>
      <c r="Z449" s="205">
        <f t="shared" si="294"/>
        <v>424</v>
      </c>
      <c r="AA449" s="205">
        <f t="shared" si="294"/>
        <v>1682</v>
      </c>
      <c r="AB449" s="205">
        <f>AA489</f>
        <v>3232</v>
      </c>
      <c r="AC449" s="205">
        <f>AB489</f>
        <v>2140</v>
      </c>
      <c r="AD449" s="205">
        <f t="shared" ref="AD449:AS450" si="295">AC489</f>
        <v>1072</v>
      </c>
      <c r="AE449" s="205">
        <f t="shared" si="295"/>
        <v>694.99999999999989</v>
      </c>
      <c r="AF449" s="205">
        <f t="shared" si="295"/>
        <v>493.19999999999993</v>
      </c>
      <c r="AG449" s="206">
        <f t="shared" si="295"/>
        <v>1578.3959648708358</v>
      </c>
      <c r="AH449" s="206">
        <f t="shared" si="295"/>
        <v>1418.3840251456802</v>
      </c>
      <c r="AI449" s="206">
        <f t="shared" si="295"/>
        <v>1586.222771144222</v>
      </c>
      <c r="AJ449" s="206">
        <f t="shared" si="295"/>
        <v>1464.102122888449</v>
      </c>
      <c r="AK449" s="206">
        <f t="shared" si="295"/>
        <v>1349.4715795250181</v>
      </c>
      <c r="AL449" s="206">
        <f t="shared" si="295"/>
        <v>1191.5070630943019</v>
      </c>
      <c r="AM449" s="206">
        <f t="shared" si="295"/>
        <v>1139.7380210048839</v>
      </c>
      <c r="AN449" s="206">
        <f t="shared" si="295"/>
        <v>1122.6263441828141</v>
      </c>
      <c r="AO449" s="206">
        <f t="shared" si="295"/>
        <v>1255.1240556170196</v>
      </c>
      <c r="AP449" s="206">
        <f t="shared" si="295"/>
        <v>1399.6458270350417</v>
      </c>
      <c r="AQ449" s="206">
        <f t="shared" si="295"/>
        <v>1436.8536948523338</v>
      </c>
      <c r="AR449" s="206">
        <f t="shared" si="295"/>
        <v>1436.9543553214801</v>
      </c>
      <c r="AS449" s="206">
        <f t="shared" si="295"/>
        <v>1438.9511650178026</v>
      </c>
      <c r="AT449" s="206">
        <f t="shared" ref="AT449:BG450" si="296">AS489</f>
        <v>1438.5841552759939</v>
      </c>
      <c r="AU449" s="206">
        <f t="shared" si="296"/>
        <v>1435.8104631442054</v>
      </c>
      <c r="AV449" s="206">
        <f t="shared" si="296"/>
        <v>1429.6553918866537</v>
      </c>
      <c r="AW449" s="206">
        <f t="shared" si="296"/>
        <v>1424.6256287724452</v>
      </c>
      <c r="AX449" s="206">
        <f t="shared" si="296"/>
        <v>1567.0839370326155</v>
      </c>
      <c r="AY449" s="206">
        <f t="shared" si="296"/>
        <v>1568.9617541351149</v>
      </c>
      <c r="AZ449" s="206">
        <f t="shared" si="296"/>
        <v>1572.0430401687306</v>
      </c>
      <c r="BA449" s="206">
        <f t="shared" si="296"/>
        <v>1575.1918392396226</v>
      </c>
      <c r="BB449" s="206">
        <f t="shared" si="296"/>
        <v>1717.8301996147688</v>
      </c>
      <c r="BC449" s="206">
        <f t="shared" si="296"/>
        <v>1860.3168723183337</v>
      </c>
      <c r="BD449" s="206">
        <f t="shared" si="296"/>
        <v>2002.3985866260439</v>
      </c>
      <c r="BE449" s="206">
        <f t="shared" si="296"/>
        <v>2001.3703361162784</v>
      </c>
      <c r="BF449" s="206">
        <f t="shared" si="296"/>
        <v>2000.6212495961411</v>
      </c>
      <c r="BG449" s="206">
        <f t="shared" si="296"/>
        <v>2000.5471752948872</v>
      </c>
      <c r="BH449" s="206"/>
    </row>
    <row r="450" spans="1:61">
      <c r="A450" s="112" t="s">
        <v>179</v>
      </c>
      <c r="B450" s="203"/>
      <c r="C450" s="203"/>
      <c r="D450" s="204"/>
      <c r="E450" s="205">
        <v>570</v>
      </c>
      <c r="F450" s="205">
        <f t="shared" si="294"/>
        <v>243</v>
      </c>
      <c r="G450" s="205">
        <f t="shared" si="294"/>
        <v>261</v>
      </c>
      <c r="H450" s="205">
        <f t="shared" si="294"/>
        <v>220</v>
      </c>
      <c r="I450" s="205">
        <f t="shared" si="294"/>
        <v>702</v>
      </c>
      <c r="J450" s="205">
        <f t="shared" si="294"/>
        <v>488</v>
      </c>
      <c r="K450" s="205">
        <f t="shared" si="294"/>
        <v>609.6</v>
      </c>
      <c r="L450" s="205">
        <f t="shared" si="294"/>
        <v>544.20000000000005</v>
      </c>
      <c r="M450" s="205">
        <f t="shared" si="294"/>
        <v>388.6</v>
      </c>
      <c r="N450" s="205">
        <f t="shared" si="294"/>
        <v>661.6</v>
      </c>
      <c r="O450" s="205">
        <f t="shared" si="294"/>
        <v>894</v>
      </c>
      <c r="P450" s="205">
        <f t="shared" si="294"/>
        <v>1103.5999999999999</v>
      </c>
      <c r="Q450" s="205">
        <f t="shared" si="294"/>
        <v>940.5</v>
      </c>
      <c r="R450" s="205">
        <f t="shared" si="294"/>
        <v>683.5</v>
      </c>
      <c r="S450" s="205">
        <f t="shared" si="294"/>
        <v>1083.7</v>
      </c>
      <c r="T450" s="205">
        <f t="shared" si="294"/>
        <v>1035.8</v>
      </c>
      <c r="U450" s="205">
        <f t="shared" si="294"/>
        <v>539.4</v>
      </c>
      <c r="V450" s="205">
        <f t="shared" si="294"/>
        <v>408.1</v>
      </c>
      <c r="W450" s="205">
        <f t="shared" si="294"/>
        <v>1112</v>
      </c>
      <c r="X450" s="205">
        <f t="shared" si="294"/>
        <v>1338.3</v>
      </c>
      <c r="Y450" s="205">
        <f t="shared" si="294"/>
        <v>1100.8</v>
      </c>
      <c r="Z450" s="205">
        <f t="shared" si="294"/>
        <v>917.7</v>
      </c>
      <c r="AA450" s="205">
        <f t="shared" si="294"/>
        <v>953.7</v>
      </c>
      <c r="AB450" s="205">
        <f>AA490</f>
        <v>1202.8</v>
      </c>
      <c r="AC450" s="205">
        <f>AB490</f>
        <v>1294.5999999999999</v>
      </c>
      <c r="AD450" s="205">
        <f t="shared" si="295"/>
        <v>704</v>
      </c>
      <c r="AE450" s="205">
        <f t="shared" si="295"/>
        <v>632.6</v>
      </c>
      <c r="AF450" s="205">
        <f t="shared" si="295"/>
        <v>1012.4</v>
      </c>
      <c r="AG450" s="206">
        <f t="shared" si="295"/>
        <v>1169.504035129165</v>
      </c>
      <c r="AH450" s="206">
        <f t="shared" si="295"/>
        <v>1081.6159748543203</v>
      </c>
      <c r="AI450" s="206">
        <f t="shared" si="295"/>
        <v>1163.777228855778</v>
      </c>
      <c r="AJ450" s="206">
        <f t="shared" si="295"/>
        <v>1035.8978771115508</v>
      </c>
      <c r="AK450" s="206">
        <f t="shared" si="295"/>
        <v>900.52842047498189</v>
      </c>
      <c r="AL450" s="206">
        <f t="shared" si="295"/>
        <v>808.492936905698</v>
      </c>
      <c r="AM450" s="206">
        <f t="shared" si="295"/>
        <v>860.26197899511601</v>
      </c>
      <c r="AN450" s="206">
        <f t="shared" si="295"/>
        <v>877.37365581718598</v>
      </c>
      <c r="AO450" s="206">
        <f t="shared" si="295"/>
        <v>994.87594438298061</v>
      </c>
      <c r="AP450" s="206">
        <f t="shared" si="295"/>
        <v>1100.3541729649585</v>
      </c>
      <c r="AQ450" s="206">
        <f t="shared" si="295"/>
        <v>1063.1463051476658</v>
      </c>
      <c r="AR450" s="206">
        <f t="shared" si="295"/>
        <v>1063.0456446785199</v>
      </c>
      <c r="AS450" s="206">
        <f t="shared" si="295"/>
        <v>1061.0488349821974</v>
      </c>
      <c r="AT450" s="206">
        <f t="shared" si="296"/>
        <v>1061.4158447240059</v>
      </c>
      <c r="AU450" s="206">
        <f t="shared" si="296"/>
        <v>1064.1895368557946</v>
      </c>
      <c r="AV450" s="206">
        <f t="shared" si="296"/>
        <v>1070.3446081133463</v>
      </c>
      <c r="AW450" s="206">
        <f t="shared" si="296"/>
        <v>1075.3743712275548</v>
      </c>
      <c r="AX450" s="206">
        <f t="shared" si="296"/>
        <v>1182.9160629673847</v>
      </c>
      <c r="AY450" s="206">
        <f t="shared" si="296"/>
        <v>1181.0382458648851</v>
      </c>
      <c r="AZ450" s="206">
        <f t="shared" si="296"/>
        <v>1177.9569598312692</v>
      </c>
      <c r="BA450" s="206">
        <f t="shared" si="296"/>
        <v>1174.8081607603772</v>
      </c>
      <c r="BB450" s="206">
        <f t="shared" si="296"/>
        <v>1282.1698003852312</v>
      </c>
      <c r="BC450" s="206">
        <f t="shared" si="296"/>
        <v>1389.6831276816661</v>
      </c>
      <c r="BD450" s="206">
        <f t="shared" si="296"/>
        <v>1497.6014133739561</v>
      </c>
      <c r="BE450" s="206">
        <f t="shared" si="296"/>
        <v>1498.6296638837214</v>
      </c>
      <c r="BF450" s="206">
        <f t="shared" si="296"/>
        <v>1499.3787504038589</v>
      </c>
      <c r="BG450" s="206">
        <f t="shared" si="296"/>
        <v>1499.452824705113</v>
      </c>
      <c r="BH450" s="206"/>
    </row>
    <row r="451" spans="1:61">
      <c r="A451" s="112" t="s">
        <v>114</v>
      </c>
      <c r="B451" s="203"/>
      <c r="C451" s="203"/>
      <c r="D451" s="204"/>
      <c r="E451" s="205">
        <f>SUM(E449:E450)</f>
        <v>1030</v>
      </c>
      <c r="F451" s="205">
        <f t="shared" ref="F451:BG451" si="297">SUM(F449:F450)</f>
        <v>563</v>
      </c>
      <c r="G451" s="205">
        <f t="shared" si="297"/>
        <v>363</v>
      </c>
      <c r="H451" s="205">
        <f t="shared" si="297"/>
        <v>633</v>
      </c>
      <c r="I451" s="205">
        <f t="shared" si="297"/>
        <v>2157</v>
      </c>
      <c r="J451" s="205">
        <f t="shared" si="297"/>
        <v>1088</v>
      </c>
      <c r="K451" s="205">
        <f t="shared" si="297"/>
        <v>1249.5999999999999</v>
      </c>
      <c r="L451" s="205">
        <f t="shared" si="297"/>
        <v>894.2</v>
      </c>
      <c r="M451" s="205">
        <f t="shared" si="297"/>
        <v>608.6</v>
      </c>
      <c r="N451" s="205">
        <f t="shared" si="297"/>
        <v>1586.6</v>
      </c>
      <c r="O451" s="205">
        <f t="shared" si="297"/>
        <v>2007</v>
      </c>
      <c r="P451" s="205">
        <f t="shared" si="297"/>
        <v>1782.6</v>
      </c>
      <c r="Q451" s="205">
        <f t="shared" si="297"/>
        <v>1461.5</v>
      </c>
      <c r="R451" s="205">
        <f t="shared" si="297"/>
        <v>1943.5</v>
      </c>
      <c r="S451" s="205">
        <f t="shared" si="297"/>
        <v>2748.7</v>
      </c>
      <c r="T451" s="205">
        <f t="shared" si="297"/>
        <v>2185.8000000000002</v>
      </c>
      <c r="U451" s="205">
        <f t="shared" si="297"/>
        <v>707.4</v>
      </c>
      <c r="V451" s="205">
        <f t="shared" si="297"/>
        <v>588.1</v>
      </c>
      <c r="W451" s="205">
        <f t="shared" si="297"/>
        <v>3008</v>
      </c>
      <c r="X451" s="205">
        <f t="shared" si="297"/>
        <v>2573.3000000000002</v>
      </c>
      <c r="Y451" s="205">
        <f t="shared" si="297"/>
        <v>2090.8000000000002</v>
      </c>
      <c r="Z451" s="205">
        <f t="shared" si="297"/>
        <v>1341.7</v>
      </c>
      <c r="AA451" s="205">
        <f t="shared" si="297"/>
        <v>2635.7</v>
      </c>
      <c r="AB451" s="205">
        <f>SUM(AB449:AB450)</f>
        <v>4434.8</v>
      </c>
      <c r="AC451" s="205">
        <f>SUM(AC449:AC450)</f>
        <v>3434.6</v>
      </c>
      <c r="AD451" s="205">
        <f t="shared" si="297"/>
        <v>1776</v>
      </c>
      <c r="AE451" s="205">
        <f t="shared" si="297"/>
        <v>1327.6</v>
      </c>
      <c r="AF451" s="205">
        <f t="shared" si="297"/>
        <v>1505.6</v>
      </c>
      <c r="AG451" s="206">
        <f t="shared" si="297"/>
        <v>2747.9000000000005</v>
      </c>
      <c r="AH451" s="206">
        <f t="shared" si="297"/>
        <v>2500.0000000000005</v>
      </c>
      <c r="AI451" s="206">
        <f t="shared" si="297"/>
        <v>2750</v>
      </c>
      <c r="AJ451" s="206">
        <f t="shared" si="297"/>
        <v>2500</v>
      </c>
      <c r="AK451" s="206">
        <f t="shared" si="297"/>
        <v>2250</v>
      </c>
      <c r="AL451" s="206">
        <f t="shared" si="297"/>
        <v>2000</v>
      </c>
      <c r="AM451" s="206">
        <f t="shared" si="297"/>
        <v>2000</v>
      </c>
      <c r="AN451" s="206">
        <f t="shared" si="297"/>
        <v>2000</v>
      </c>
      <c r="AO451" s="206">
        <f t="shared" si="297"/>
        <v>2250</v>
      </c>
      <c r="AP451" s="206">
        <f t="shared" si="297"/>
        <v>2500</v>
      </c>
      <c r="AQ451" s="206">
        <f t="shared" si="297"/>
        <v>2499.9999999999995</v>
      </c>
      <c r="AR451" s="206">
        <f t="shared" si="297"/>
        <v>2500</v>
      </c>
      <c r="AS451" s="206">
        <f t="shared" si="297"/>
        <v>2500</v>
      </c>
      <c r="AT451" s="206">
        <f t="shared" si="297"/>
        <v>2500</v>
      </c>
      <c r="AU451" s="206">
        <f t="shared" si="297"/>
        <v>2500</v>
      </c>
      <c r="AV451" s="206">
        <f t="shared" si="297"/>
        <v>2500</v>
      </c>
      <c r="AW451" s="206">
        <f t="shared" si="297"/>
        <v>2500</v>
      </c>
      <c r="AX451" s="206">
        <f t="shared" si="297"/>
        <v>2750</v>
      </c>
      <c r="AY451" s="206">
        <f t="shared" si="297"/>
        <v>2750</v>
      </c>
      <c r="AZ451" s="206">
        <f t="shared" si="297"/>
        <v>2750</v>
      </c>
      <c r="BA451" s="206">
        <f t="shared" si="297"/>
        <v>2750</v>
      </c>
      <c r="BB451" s="206">
        <f t="shared" si="297"/>
        <v>3000</v>
      </c>
      <c r="BC451" s="206">
        <f t="shared" si="297"/>
        <v>3250</v>
      </c>
      <c r="BD451" s="206">
        <f t="shared" si="297"/>
        <v>3500</v>
      </c>
      <c r="BE451" s="206">
        <f t="shared" si="297"/>
        <v>3500</v>
      </c>
      <c r="BF451" s="206">
        <f t="shared" si="297"/>
        <v>3500</v>
      </c>
      <c r="BG451" s="206">
        <f t="shared" si="297"/>
        <v>3500</v>
      </c>
      <c r="BH451" s="206"/>
    </row>
    <row r="452" spans="1:61" ht="12" thickBot="1">
      <c r="A452" s="112" t="s">
        <v>35</v>
      </c>
      <c r="B452" s="203"/>
      <c r="C452" s="203"/>
      <c r="D452" s="204"/>
      <c r="E452" s="205">
        <v>5062.3</v>
      </c>
      <c r="F452" s="205">
        <v>6393.1</v>
      </c>
      <c r="G452" s="205">
        <v>7643.3</v>
      </c>
      <c r="H452" s="205">
        <v>8798.2999999999993</v>
      </c>
      <c r="I452" s="205">
        <v>7205.3</v>
      </c>
      <c r="J452" s="205">
        <v>5017.1000000000004</v>
      </c>
      <c r="K452" s="205">
        <v>4520.5</v>
      </c>
      <c r="L452" s="205">
        <v>6771.2</v>
      </c>
      <c r="M452" s="205">
        <v>7673.6</v>
      </c>
      <c r="N452" s="205">
        <v>9483.2999999999993</v>
      </c>
      <c r="O452" s="205">
        <v>9000.2999999999993</v>
      </c>
      <c r="P452" s="205">
        <v>9611.1</v>
      </c>
      <c r="Q452" s="205">
        <v>12644.9</v>
      </c>
      <c r="R452" s="205">
        <v>12898.1</v>
      </c>
      <c r="S452" s="205">
        <v>12788.6</v>
      </c>
      <c r="T452" s="205">
        <v>14608.1</v>
      </c>
      <c r="U452" s="205">
        <v>13868.5</v>
      </c>
      <c r="V452" s="205">
        <v>18551</v>
      </c>
      <c r="W452" s="205">
        <v>16410.099999999999</v>
      </c>
      <c r="X452" s="205">
        <v>18376.5</v>
      </c>
      <c r="Y452" s="205">
        <v>19599.2</v>
      </c>
      <c r="Z452" s="205">
        <v>21458.1</v>
      </c>
      <c r="AA452" s="205">
        <v>20723.5</v>
      </c>
      <c r="AB452" s="205">
        <v>19912.3</v>
      </c>
      <c r="AC452" s="205">
        <v>19484.7</v>
      </c>
      <c r="AD452" s="205">
        <v>13757.4</v>
      </c>
      <c r="AE452" s="205">
        <f t="shared" ref="AE452:BG452" si="298">AE9</f>
        <v>18849.800999999999</v>
      </c>
      <c r="AF452" s="205">
        <f>AF9</f>
        <v>19463.562000000002</v>
      </c>
      <c r="AG452" s="206">
        <f t="shared" si="298"/>
        <v>19239.463</v>
      </c>
      <c r="AH452" s="206">
        <f t="shared" si="298"/>
        <v>19936.955000000002</v>
      </c>
      <c r="AI452" s="206">
        <f t="shared" si="298"/>
        <v>20800</v>
      </c>
      <c r="AJ452" s="206">
        <f t="shared" si="298"/>
        <v>21200</v>
      </c>
      <c r="AK452" s="206">
        <f t="shared" si="298"/>
        <v>21700</v>
      </c>
      <c r="AL452" s="206">
        <f t="shared" si="298"/>
        <v>22200</v>
      </c>
      <c r="AM452" s="206">
        <f t="shared" si="298"/>
        <v>23100</v>
      </c>
      <c r="AN452" s="206">
        <f t="shared" si="298"/>
        <v>23700</v>
      </c>
      <c r="AO452" s="206">
        <f t="shared" si="298"/>
        <v>23400</v>
      </c>
      <c r="AP452" s="206">
        <f t="shared" si="298"/>
        <v>23600</v>
      </c>
      <c r="AQ452" s="206">
        <f t="shared" si="298"/>
        <v>24000</v>
      </c>
      <c r="AR452" s="206">
        <f t="shared" si="298"/>
        <v>24700</v>
      </c>
      <c r="AS452" s="206">
        <f t="shared" si="298"/>
        <v>25300</v>
      </c>
      <c r="AT452" s="206">
        <f t="shared" si="298"/>
        <v>25500</v>
      </c>
      <c r="AU452" s="206">
        <f t="shared" si="298"/>
        <v>26000</v>
      </c>
      <c r="AV452" s="206">
        <f t="shared" si="298"/>
        <v>26300</v>
      </c>
      <c r="AW452" s="206">
        <f t="shared" si="298"/>
        <v>26600</v>
      </c>
      <c r="AX452" s="206">
        <f t="shared" si="298"/>
        <v>27000</v>
      </c>
      <c r="AY452" s="206">
        <f t="shared" si="298"/>
        <v>27600</v>
      </c>
      <c r="AZ452" s="206">
        <f t="shared" si="298"/>
        <v>28200</v>
      </c>
      <c r="BA452" s="206">
        <f t="shared" si="298"/>
        <v>28700</v>
      </c>
      <c r="BB452" s="206">
        <f t="shared" si="298"/>
        <v>29200</v>
      </c>
      <c r="BC452" s="206">
        <f t="shared" si="298"/>
        <v>29700</v>
      </c>
      <c r="BD452" s="206">
        <f t="shared" si="298"/>
        <v>30200</v>
      </c>
      <c r="BE452" s="206">
        <f t="shared" si="298"/>
        <v>30700</v>
      </c>
      <c r="BF452" s="206">
        <f t="shared" si="298"/>
        <v>31200</v>
      </c>
      <c r="BG452" s="206">
        <f t="shared" si="298"/>
        <v>31700</v>
      </c>
      <c r="BH452" s="206"/>
    </row>
    <row r="453" spans="1:61">
      <c r="A453" s="207" t="s">
        <v>180</v>
      </c>
      <c r="B453" s="208"/>
      <c r="C453" s="208"/>
      <c r="D453" s="209"/>
      <c r="E453" s="210"/>
      <c r="F453" s="210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  <c r="AA453" s="210"/>
      <c r="AB453" s="210"/>
      <c r="AC453" s="210"/>
      <c r="AD453" s="210"/>
      <c r="AE453" s="210"/>
      <c r="AF453" s="210"/>
      <c r="AG453" s="210"/>
      <c r="AH453" s="210"/>
      <c r="AI453" s="210"/>
      <c r="AJ453" s="210"/>
      <c r="AK453" s="210"/>
      <c r="AL453" s="210"/>
      <c r="AM453" s="210"/>
      <c r="AN453" s="210"/>
      <c r="AO453" s="210"/>
      <c r="AP453" s="210"/>
      <c r="AQ453" s="210"/>
      <c r="AR453" s="210"/>
      <c r="AS453" s="210"/>
      <c r="AT453" s="210"/>
      <c r="AU453" s="210"/>
      <c r="AV453" s="210"/>
      <c r="AW453" s="210"/>
      <c r="AX453" s="210"/>
      <c r="AY453" s="210"/>
      <c r="AZ453" s="210"/>
      <c r="BA453" s="210"/>
      <c r="BB453" s="210"/>
      <c r="BC453" s="210"/>
      <c r="BD453" s="210"/>
      <c r="BE453" s="210"/>
      <c r="BF453" s="210"/>
      <c r="BG453" s="210"/>
      <c r="BH453" s="205"/>
    </row>
    <row r="454" spans="1:61">
      <c r="A454" s="112" t="s">
        <v>36</v>
      </c>
      <c r="B454" s="203"/>
      <c r="C454" s="203"/>
      <c r="D454" s="204"/>
      <c r="E454" s="205">
        <v>58.8</v>
      </c>
      <c r="F454" s="205">
        <v>83.5</v>
      </c>
      <c r="G454" s="205">
        <v>77.400000000000006</v>
      </c>
      <c r="H454" s="205">
        <v>72</v>
      </c>
      <c r="I454" s="205">
        <v>114.9</v>
      </c>
      <c r="J454" s="205">
        <v>127.9</v>
      </c>
      <c r="K454" s="205">
        <v>128.1</v>
      </c>
      <c r="L454" s="205">
        <v>139.5</v>
      </c>
      <c r="M454" s="205">
        <v>71.5</v>
      </c>
      <c r="N454" s="205">
        <v>66.2</v>
      </c>
      <c r="O454" s="205">
        <v>89.5</v>
      </c>
      <c r="P454" s="205">
        <v>88.5</v>
      </c>
      <c r="Q454" s="205">
        <v>48.5</v>
      </c>
      <c r="R454" s="205">
        <v>69.8</v>
      </c>
      <c r="S454" s="205">
        <v>128.19999999999999</v>
      </c>
      <c r="T454" s="205">
        <v>50.9</v>
      </c>
      <c r="U454" s="205">
        <v>81.5</v>
      </c>
      <c r="V454" s="205">
        <v>29.2</v>
      </c>
      <c r="W454" s="205">
        <v>36.9</v>
      </c>
      <c r="X454" s="205">
        <v>52.2</v>
      </c>
      <c r="Y454" s="205">
        <v>35.299999999999997</v>
      </c>
      <c r="Z454" s="205">
        <v>40.200000000000003</v>
      </c>
      <c r="AA454" s="205">
        <v>87.3</v>
      </c>
      <c r="AB454" s="205">
        <v>68.2</v>
      </c>
      <c r="AC454" s="205">
        <v>65.099999999999994</v>
      </c>
      <c r="AD454" s="205">
        <v>59.4</v>
      </c>
      <c r="AE454" s="205">
        <v>83.2</v>
      </c>
      <c r="AF454" s="205">
        <v>207.6</v>
      </c>
      <c r="AG454" s="206">
        <f t="shared" ref="AG454:BG454" si="299">SUM(AG50:AG54)</f>
        <v>85.316627999999994</v>
      </c>
      <c r="AH454" s="206">
        <f t="shared" si="299"/>
        <v>93.442549046688356</v>
      </c>
      <c r="AI454" s="206">
        <f t="shared" si="299"/>
        <v>93.018534919643002</v>
      </c>
      <c r="AJ454" s="206">
        <f t="shared" si="299"/>
        <v>95.331766750103853</v>
      </c>
      <c r="AK454" s="206">
        <f t="shared" si="299"/>
        <v>96.153724831679867</v>
      </c>
      <c r="AL454" s="206">
        <f t="shared" si="299"/>
        <v>98.386716051416556</v>
      </c>
      <c r="AM454" s="206">
        <f t="shared" si="299"/>
        <v>92.652640709623014</v>
      </c>
      <c r="AN454" s="206">
        <f t="shared" si="299"/>
        <v>95.266658319906313</v>
      </c>
      <c r="AO454" s="206">
        <f t="shared" si="299"/>
        <v>95.108676652493259</v>
      </c>
      <c r="AP454" s="206">
        <f t="shared" si="299"/>
        <v>95.558301332545923</v>
      </c>
      <c r="AQ454" s="206">
        <f t="shared" si="299"/>
        <v>95.513683313023805</v>
      </c>
      <c r="AR454" s="206">
        <f t="shared" si="299"/>
        <v>95.394598613197019</v>
      </c>
      <c r="AS454" s="206">
        <f t="shared" si="299"/>
        <v>94.819992065518448</v>
      </c>
      <c r="AT454" s="206">
        <f t="shared" si="299"/>
        <v>95.368383646233269</v>
      </c>
      <c r="AU454" s="206">
        <f t="shared" si="299"/>
        <v>95.279050395355682</v>
      </c>
      <c r="AV454" s="206">
        <f t="shared" si="299"/>
        <v>95.330991794103696</v>
      </c>
      <c r="AW454" s="206">
        <f t="shared" si="299"/>
        <v>95.275141606665642</v>
      </c>
      <c r="AX454" s="206">
        <f t="shared" si="299"/>
        <v>95.238603302881629</v>
      </c>
      <c r="AY454" s="206">
        <f t="shared" si="299"/>
        <v>95.214711901575356</v>
      </c>
      <c r="AZ454" s="206">
        <f t="shared" si="299"/>
        <v>95.298434149047992</v>
      </c>
      <c r="BA454" s="206">
        <f t="shared" si="299"/>
        <v>95.267699800116389</v>
      </c>
      <c r="BB454" s="206">
        <f t="shared" si="299"/>
        <v>95.27157655085486</v>
      </c>
      <c r="BC454" s="206">
        <f t="shared" si="299"/>
        <v>95.25891815205739</v>
      </c>
      <c r="BD454" s="206">
        <f t="shared" si="299"/>
        <v>95.258205140895242</v>
      </c>
      <c r="BE454" s="206">
        <f t="shared" si="299"/>
        <v>95.262268110730389</v>
      </c>
      <c r="BF454" s="206">
        <f t="shared" si="299"/>
        <v>95.270966758594383</v>
      </c>
      <c r="BG454" s="206">
        <f t="shared" si="299"/>
        <v>95.263733550930851</v>
      </c>
      <c r="BH454" s="206"/>
    </row>
    <row r="455" spans="1:61">
      <c r="A455" s="112" t="s">
        <v>39</v>
      </c>
      <c r="B455" s="203"/>
      <c r="C455" s="203"/>
      <c r="D455" s="204"/>
      <c r="E455" s="205">
        <v>1224.5</v>
      </c>
      <c r="F455" s="205">
        <v>1298.4000000000001</v>
      </c>
      <c r="G455" s="205">
        <v>2286.6999999999998</v>
      </c>
      <c r="H455" s="205">
        <v>2171.6999999999998</v>
      </c>
      <c r="I455" s="205">
        <v>2141.8000000000002</v>
      </c>
      <c r="J455" s="205">
        <v>1260.0999999999999</v>
      </c>
      <c r="K455" s="205">
        <v>1005.4</v>
      </c>
      <c r="L455" s="205">
        <v>1895.2</v>
      </c>
      <c r="M455" s="205">
        <v>1610</v>
      </c>
      <c r="N455" s="205">
        <v>2086</v>
      </c>
      <c r="O455" s="205">
        <v>2283.1</v>
      </c>
      <c r="P455" s="205">
        <v>2217.4</v>
      </c>
      <c r="Q455" s="205">
        <v>3040.8</v>
      </c>
      <c r="R455" s="205">
        <v>2954.9</v>
      </c>
      <c r="S455" s="205">
        <v>3113.7</v>
      </c>
      <c r="T455" s="205">
        <v>3909.6</v>
      </c>
      <c r="U455" s="205">
        <v>3530</v>
      </c>
      <c r="V455" s="205">
        <v>3303.8</v>
      </c>
      <c r="W455" s="205">
        <v>3728.9</v>
      </c>
      <c r="X455" s="205">
        <v>4077.1</v>
      </c>
      <c r="Y455" s="205">
        <v>4295.3999999999996</v>
      </c>
      <c r="Z455" s="205">
        <v>4848.3</v>
      </c>
      <c r="AA455" s="205">
        <v>4375.3</v>
      </c>
      <c r="AB455" s="205">
        <v>3423.3</v>
      </c>
      <c r="AC455" s="205">
        <v>5163.3</v>
      </c>
      <c r="AD455" s="205">
        <v>2929.4</v>
      </c>
      <c r="AE455" s="205">
        <v>3348.7</v>
      </c>
      <c r="AF455" s="205">
        <v>2419.5</v>
      </c>
      <c r="AG455" s="206">
        <f t="shared" ref="AG455:BG455" si="300">SUM(AG66:AG70)</f>
        <v>4327.9371540000002</v>
      </c>
      <c r="AH455" s="206">
        <f t="shared" si="300"/>
        <v>3844.3765279471036</v>
      </c>
      <c r="AI455" s="206">
        <f t="shared" si="300"/>
        <v>4154.091482953726</v>
      </c>
      <c r="AJ455" s="206">
        <f t="shared" si="300"/>
        <v>3790.9960318373028</v>
      </c>
      <c r="AK455" s="206">
        <f t="shared" si="300"/>
        <v>3916.0387187812698</v>
      </c>
      <c r="AL455" s="206">
        <f t="shared" si="300"/>
        <v>3959.6195397949637</v>
      </c>
      <c r="AM455" s="206">
        <f t="shared" si="300"/>
        <v>4164.2543644618981</v>
      </c>
      <c r="AN455" s="206">
        <f t="shared" si="300"/>
        <v>4087.6939615091655</v>
      </c>
      <c r="AO455" s="206">
        <f t="shared" si="300"/>
        <v>4242.6257275838443</v>
      </c>
      <c r="AP455" s="206">
        <f t="shared" si="300"/>
        <v>4205.0383301256379</v>
      </c>
      <c r="AQ455" s="206">
        <f t="shared" si="300"/>
        <v>4206.8958035923006</v>
      </c>
      <c r="AR455" s="206">
        <f t="shared" si="300"/>
        <v>4220.7032961939212</v>
      </c>
      <c r="AS455" s="206">
        <f t="shared" si="300"/>
        <v>4336.9884005512813</v>
      </c>
      <c r="AT455" s="206">
        <f t="shared" si="300"/>
        <v>4325.6895642391009</v>
      </c>
      <c r="AU455" s="206">
        <f t="shared" si="300"/>
        <v>4220.2385298732224</v>
      </c>
      <c r="AV455" s="206">
        <f t="shared" si="300"/>
        <v>4214.6978385348193</v>
      </c>
      <c r="AW455" s="206">
        <f t="shared" si="300"/>
        <v>4217.706211401528</v>
      </c>
      <c r="AX455" s="206">
        <f t="shared" si="300"/>
        <v>4330.2832684703199</v>
      </c>
      <c r="AY455" s="206">
        <f t="shared" si="300"/>
        <v>4440.6917801249892</v>
      </c>
      <c r="AZ455" s="206">
        <f t="shared" si="300"/>
        <v>4661.2596214885289</v>
      </c>
      <c r="BA455" s="206">
        <f t="shared" si="300"/>
        <v>4884.1408064757234</v>
      </c>
      <c r="BB455" s="206">
        <f t="shared" si="300"/>
        <v>5105.4486351316164</v>
      </c>
      <c r="BC455" s="206">
        <f t="shared" si="300"/>
        <v>5328.2557685819329</v>
      </c>
      <c r="BD455" s="206">
        <f t="shared" si="300"/>
        <v>5661.1991928732241</v>
      </c>
      <c r="BE455" s="206">
        <f t="shared" si="300"/>
        <v>5771.9519264261144</v>
      </c>
      <c r="BF455" s="206">
        <f t="shared" si="300"/>
        <v>6215.8312786790357</v>
      </c>
      <c r="BG455" s="206">
        <f t="shared" si="300"/>
        <v>6437.9991166404125</v>
      </c>
      <c r="BH455" s="206"/>
    </row>
    <row r="456" spans="1:61">
      <c r="A456" s="112" t="s">
        <v>181</v>
      </c>
      <c r="B456" s="203"/>
      <c r="C456" s="203"/>
      <c r="D456" s="204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  <c r="AJ456" s="205"/>
      <c r="AK456" s="205"/>
      <c r="AL456" s="205"/>
      <c r="AM456" s="205"/>
      <c r="AN456" s="205"/>
      <c r="AO456" s="205"/>
      <c r="AP456" s="205"/>
      <c r="AQ456" s="205"/>
      <c r="AR456" s="205"/>
      <c r="AS456" s="205"/>
      <c r="AT456" s="205"/>
      <c r="AU456" s="205"/>
      <c r="AV456" s="205"/>
      <c r="AW456" s="205"/>
      <c r="AX456" s="205"/>
      <c r="AY456" s="205"/>
      <c r="AZ456" s="205"/>
      <c r="BA456" s="205"/>
      <c r="BB456" s="205"/>
      <c r="BC456" s="205"/>
      <c r="BD456" s="205"/>
      <c r="BE456" s="205"/>
      <c r="BF456" s="205"/>
      <c r="BG456" s="205"/>
      <c r="BH456" s="205"/>
    </row>
    <row r="457" spans="1:61">
      <c r="A457" s="112" t="s">
        <v>182</v>
      </c>
      <c r="B457" s="203"/>
      <c r="C457" s="203"/>
      <c r="D457" s="204"/>
      <c r="E457" s="205">
        <v>0</v>
      </c>
      <c r="F457" s="205">
        <v>0</v>
      </c>
      <c r="G457" s="205">
        <v>0</v>
      </c>
      <c r="H457" s="205">
        <v>0</v>
      </c>
      <c r="I457" s="205">
        <v>0</v>
      </c>
      <c r="J457" s="205">
        <v>0</v>
      </c>
      <c r="K457" s="205">
        <v>0</v>
      </c>
      <c r="L457" s="205">
        <v>0</v>
      </c>
      <c r="M457" s="205">
        <v>0</v>
      </c>
      <c r="N457" s="205">
        <v>0</v>
      </c>
      <c r="O457" s="205">
        <v>0</v>
      </c>
      <c r="P457" s="205">
        <v>0</v>
      </c>
      <c r="Q457" s="205">
        <v>0</v>
      </c>
      <c r="R457" s="205">
        <v>0</v>
      </c>
      <c r="S457" s="205">
        <v>0</v>
      </c>
      <c r="T457" s="205">
        <v>0</v>
      </c>
      <c r="U457" s="205">
        <v>0</v>
      </c>
      <c r="V457" s="205">
        <v>0</v>
      </c>
      <c r="W457" s="205">
        <v>0</v>
      </c>
      <c r="X457" s="205">
        <v>0</v>
      </c>
      <c r="Y457" s="205">
        <v>0</v>
      </c>
      <c r="Z457" s="205">
        <v>0</v>
      </c>
      <c r="AA457" s="205">
        <v>0</v>
      </c>
      <c r="AB457" s="205">
        <v>0</v>
      </c>
      <c r="AC457" s="205">
        <v>0</v>
      </c>
      <c r="AD457" s="205">
        <v>0</v>
      </c>
      <c r="AE457" s="205">
        <v>0</v>
      </c>
      <c r="AF457" s="205">
        <v>0</v>
      </c>
      <c r="AG457" s="205">
        <v>0</v>
      </c>
      <c r="AH457" s="205">
        <v>0</v>
      </c>
      <c r="AI457" s="205">
        <v>0</v>
      </c>
      <c r="AJ457" s="205">
        <v>0</v>
      </c>
      <c r="AK457" s="205">
        <v>0</v>
      </c>
      <c r="AL457" s="205">
        <v>0</v>
      </c>
      <c r="AM457" s="205">
        <v>0</v>
      </c>
      <c r="AN457" s="205">
        <v>0</v>
      </c>
      <c r="AO457" s="205">
        <v>0</v>
      </c>
      <c r="AP457" s="205">
        <v>0</v>
      </c>
      <c r="AQ457" s="205">
        <v>1</v>
      </c>
      <c r="AR457" s="205">
        <v>2</v>
      </c>
      <c r="AS457" s="205">
        <v>3</v>
      </c>
      <c r="AT457" s="205">
        <v>4</v>
      </c>
      <c r="AU457" s="205">
        <v>5</v>
      </c>
      <c r="AV457" s="205">
        <v>6</v>
      </c>
      <c r="AW457" s="205">
        <v>7</v>
      </c>
      <c r="AX457" s="205">
        <v>8</v>
      </c>
      <c r="AY457" s="205">
        <v>9</v>
      </c>
      <c r="AZ457" s="205">
        <v>10</v>
      </c>
      <c r="BA457" s="205">
        <v>11</v>
      </c>
      <c r="BB457" s="205">
        <v>12</v>
      </c>
      <c r="BC457" s="205">
        <v>13</v>
      </c>
      <c r="BD457" s="205">
        <v>14</v>
      </c>
      <c r="BE457" s="205">
        <v>15</v>
      </c>
      <c r="BF457" s="205">
        <v>16</v>
      </c>
      <c r="BG457" s="205">
        <v>17</v>
      </c>
      <c r="BH457" s="205"/>
      <c r="BI457" s="205"/>
    </row>
    <row r="458" spans="1:61">
      <c r="A458" s="112" t="s">
        <v>183</v>
      </c>
      <c r="B458" s="203"/>
      <c r="C458" s="203"/>
      <c r="D458" s="204"/>
      <c r="E458" s="205">
        <v>1175.9000000000001</v>
      </c>
      <c r="F458" s="205">
        <v>1311.8</v>
      </c>
      <c r="G458" s="205">
        <v>1453.7</v>
      </c>
      <c r="H458" s="205">
        <v>1258.0999999999999</v>
      </c>
      <c r="I458" s="205">
        <v>1384.7</v>
      </c>
      <c r="J458" s="205">
        <v>1071.7</v>
      </c>
      <c r="K458" s="205">
        <v>912.8</v>
      </c>
      <c r="L458" s="205">
        <v>1359.9</v>
      </c>
      <c r="M458" s="205">
        <v>1330.2</v>
      </c>
      <c r="N458" s="205">
        <v>1387.5</v>
      </c>
      <c r="O458" s="205">
        <v>1549.2</v>
      </c>
      <c r="P458" s="205">
        <v>1742.3</v>
      </c>
      <c r="Q458" s="205">
        <v>1815.5</v>
      </c>
      <c r="R458" s="205">
        <v>1704.8</v>
      </c>
      <c r="S458" s="205">
        <v>2600.6999999999998</v>
      </c>
      <c r="T458" s="205">
        <v>2901.2</v>
      </c>
      <c r="U458" s="205">
        <v>3032.5</v>
      </c>
      <c r="V458" s="205">
        <v>2813</v>
      </c>
      <c r="W458" s="205">
        <v>2978.5</v>
      </c>
      <c r="X458" s="205">
        <v>3356.1</v>
      </c>
      <c r="Y458" s="205">
        <v>3889.9</v>
      </c>
      <c r="Z458" s="205">
        <v>3877.9</v>
      </c>
      <c r="AA458" s="205">
        <v>3895.1</v>
      </c>
      <c r="AB458" s="205">
        <v>4208.3999999999996</v>
      </c>
      <c r="AC458" s="205">
        <v>4369.7</v>
      </c>
      <c r="AD458" s="205">
        <v>3802.3</v>
      </c>
      <c r="AE458" s="205">
        <v>4016</v>
      </c>
      <c r="AF458" s="205">
        <v>4577.5</v>
      </c>
      <c r="AG458" s="206">
        <f t="shared" ref="AG458:BG458" si="301">SUM(AG82:AG86)</f>
        <v>4919.2</v>
      </c>
      <c r="AH458" s="206">
        <f t="shared" si="301"/>
        <v>4918.7012713811664</v>
      </c>
      <c r="AI458" s="206">
        <f t="shared" si="301"/>
        <v>5035.7018306682521</v>
      </c>
      <c r="AJ458" s="206">
        <f t="shared" si="301"/>
        <v>5243.844241031763</v>
      </c>
      <c r="AK458" s="206">
        <f t="shared" si="301"/>
        <v>5300.913234129499</v>
      </c>
      <c r="AL458" s="206">
        <f t="shared" si="301"/>
        <v>5442.8489303512133</v>
      </c>
      <c r="AM458" s="206">
        <f t="shared" si="301"/>
        <v>5548.4889233614749</v>
      </c>
      <c r="AN458" s="206">
        <f t="shared" si="301"/>
        <v>5544.0584834708889</v>
      </c>
      <c r="AO458" s="206">
        <f t="shared" si="301"/>
        <v>5544.5088561249477</v>
      </c>
      <c r="AP458" s="206">
        <f t="shared" si="301"/>
        <v>5646.0552350062599</v>
      </c>
      <c r="AQ458" s="206">
        <f t="shared" si="301"/>
        <v>5852.3886715134713</v>
      </c>
      <c r="AR458" s="206">
        <f t="shared" si="301"/>
        <v>6068.3234144990847</v>
      </c>
      <c r="AS458" s="206">
        <f t="shared" si="301"/>
        <v>6275.5762459800098</v>
      </c>
      <c r="AT458" s="206">
        <f t="shared" si="301"/>
        <v>6484.0538283142641</v>
      </c>
      <c r="AU458" s="206">
        <f t="shared" si="301"/>
        <v>6797.6704893346796</v>
      </c>
      <c r="AV458" s="206">
        <f t="shared" si="301"/>
        <v>6901.8697520367705</v>
      </c>
      <c r="AW458" s="206">
        <f t="shared" si="301"/>
        <v>7006.7337127109004</v>
      </c>
      <c r="AX458" s="206">
        <f t="shared" si="301"/>
        <v>7112.120815598736</v>
      </c>
      <c r="AY458" s="206">
        <f t="shared" si="301"/>
        <v>7216.08555611871</v>
      </c>
      <c r="AZ458" s="206">
        <f t="shared" si="301"/>
        <v>7529.8057898038569</v>
      </c>
      <c r="BA458" s="206">
        <f t="shared" si="301"/>
        <v>7529.7987565898065</v>
      </c>
      <c r="BB458" s="206">
        <f t="shared" si="301"/>
        <v>7738.9753109470876</v>
      </c>
      <c r="BC458" s="206">
        <f t="shared" si="301"/>
        <v>7739.069835289738</v>
      </c>
      <c r="BD458" s="206">
        <f t="shared" si="301"/>
        <v>7948.2697279110507</v>
      </c>
      <c r="BE458" s="206">
        <f t="shared" si="301"/>
        <v>8157.3167573474711</v>
      </c>
      <c r="BF458" s="206">
        <f t="shared" si="301"/>
        <v>8157.3416163104348</v>
      </c>
      <c r="BG458" s="206">
        <f t="shared" si="301"/>
        <v>8366.5091739219588</v>
      </c>
      <c r="BH458" s="206"/>
    </row>
    <row r="459" spans="1:61">
      <c r="A459" s="112" t="s">
        <v>184</v>
      </c>
      <c r="B459" s="203"/>
      <c r="C459" s="203"/>
      <c r="D459" s="204"/>
      <c r="E459" s="205">
        <v>1.4</v>
      </c>
      <c r="F459" s="205">
        <v>1.5</v>
      </c>
      <c r="G459" s="205">
        <v>60.7</v>
      </c>
      <c r="H459" s="205">
        <v>1.3</v>
      </c>
      <c r="I459" s="205">
        <v>6.6</v>
      </c>
      <c r="J459" s="205">
        <v>3</v>
      </c>
      <c r="K459" s="205">
        <v>2.2000000000000002</v>
      </c>
      <c r="L459" s="205">
        <v>2</v>
      </c>
      <c r="M459" s="205">
        <v>0.2</v>
      </c>
      <c r="N459" s="205">
        <v>0</v>
      </c>
      <c r="O459" s="205">
        <v>0</v>
      </c>
      <c r="P459" s="205">
        <v>0.3</v>
      </c>
      <c r="Q459" s="205">
        <v>0.3</v>
      </c>
      <c r="R459" s="205">
        <v>0.3</v>
      </c>
      <c r="S459" s="205">
        <v>0.3</v>
      </c>
      <c r="T459" s="205">
        <v>0.3</v>
      </c>
      <c r="U459" s="205">
        <v>0.3</v>
      </c>
      <c r="V459" s="205">
        <v>0.3</v>
      </c>
      <c r="W459" s="205">
        <v>0.3</v>
      </c>
      <c r="X459" s="205">
        <v>0.3</v>
      </c>
      <c r="Y459" s="205">
        <v>0.3</v>
      </c>
      <c r="Z459" s="205">
        <v>0.3</v>
      </c>
      <c r="AA459" s="205">
        <v>0.3</v>
      </c>
      <c r="AB459" s="205">
        <v>0.3</v>
      </c>
      <c r="AC459" s="205">
        <v>0.3</v>
      </c>
      <c r="AD459" s="205">
        <v>0.3</v>
      </c>
      <c r="AE459" s="205">
        <v>0.3</v>
      </c>
      <c r="AF459" s="205">
        <v>0.3</v>
      </c>
      <c r="AG459" s="206">
        <f t="shared" ref="AG459:BG459" si="302">FORECAST(AG455,W459:AF459,W455:AF455)</f>
        <v>0.29999999999999993</v>
      </c>
      <c r="AH459" s="206">
        <f t="shared" si="302"/>
        <v>0.29999999999999993</v>
      </c>
      <c r="AI459" s="206">
        <f t="shared" si="302"/>
        <v>0.29999999999999993</v>
      </c>
      <c r="AJ459" s="206">
        <f t="shared" si="302"/>
        <v>0.29999999999999993</v>
      </c>
      <c r="AK459" s="206">
        <f t="shared" si="302"/>
        <v>0.29999999999999993</v>
      </c>
      <c r="AL459" s="206">
        <f t="shared" si="302"/>
        <v>0.29999999999999993</v>
      </c>
      <c r="AM459" s="206">
        <f t="shared" si="302"/>
        <v>0.29999999999999993</v>
      </c>
      <c r="AN459" s="206">
        <f t="shared" si="302"/>
        <v>0.29999999999999988</v>
      </c>
      <c r="AO459" s="206">
        <f t="shared" si="302"/>
        <v>0.29999999999999988</v>
      </c>
      <c r="AP459" s="206">
        <f t="shared" si="302"/>
        <v>0.29999999999999988</v>
      </c>
      <c r="AQ459" s="206">
        <f t="shared" si="302"/>
        <v>0.29999999999999988</v>
      </c>
      <c r="AR459" s="206">
        <f t="shared" si="302"/>
        <v>0.29999999999999982</v>
      </c>
      <c r="AS459" s="206">
        <f t="shared" si="302"/>
        <v>0.29999999999999982</v>
      </c>
      <c r="AT459" s="206">
        <f t="shared" si="302"/>
        <v>0.29999999999999982</v>
      </c>
      <c r="AU459" s="206">
        <f t="shared" si="302"/>
        <v>0.29999999999999988</v>
      </c>
      <c r="AV459" s="206">
        <f t="shared" si="302"/>
        <v>0.29999999999999982</v>
      </c>
      <c r="AW459" s="206">
        <f t="shared" si="302"/>
        <v>0.29999999999999982</v>
      </c>
      <c r="AX459" s="206">
        <f t="shared" si="302"/>
        <v>0.29999999999999977</v>
      </c>
      <c r="AY459" s="206">
        <f t="shared" si="302"/>
        <v>0.29999999999999982</v>
      </c>
      <c r="AZ459" s="206">
        <f t="shared" si="302"/>
        <v>0.29999999999999971</v>
      </c>
      <c r="BA459" s="206">
        <f t="shared" si="302"/>
        <v>0.29999999999999966</v>
      </c>
      <c r="BB459" s="206">
        <f t="shared" si="302"/>
        <v>0.2999999999999996</v>
      </c>
      <c r="BC459" s="206">
        <f t="shared" si="302"/>
        <v>0.2999999999999996</v>
      </c>
      <c r="BD459" s="206">
        <f t="shared" si="302"/>
        <v>0.2999999999999996</v>
      </c>
      <c r="BE459" s="206">
        <f t="shared" si="302"/>
        <v>0.2999999999999996</v>
      </c>
      <c r="BF459" s="206">
        <f t="shared" si="302"/>
        <v>0.29999999999999949</v>
      </c>
      <c r="BG459" s="206">
        <f t="shared" si="302"/>
        <v>0.29999999999999949</v>
      </c>
      <c r="BH459" s="206"/>
    </row>
    <row r="460" spans="1:61">
      <c r="A460" s="112" t="s">
        <v>185</v>
      </c>
      <c r="B460" s="203"/>
      <c r="C460" s="203"/>
      <c r="D460" s="204"/>
      <c r="E460" s="205">
        <v>251.3</v>
      </c>
      <c r="F460" s="205">
        <v>453.9</v>
      </c>
      <c r="G460" s="205">
        <v>374.6</v>
      </c>
      <c r="H460" s="205">
        <v>547.20000000000005</v>
      </c>
      <c r="I460" s="205">
        <v>556.1</v>
      </c>
      <c r="J460" s="205">
        <v>151.6</v>
      </c>
      <c r="K460" s="205">
        <v>649.20000000000005</v>
      </c>
      <c r="L460" s="205">
        <v>619.29999999999995</v>
      </c>
      <c r="M460" s="205">
        <v>136.5</v>
      </c>
      <c r="N460" s="205">
        <v>178.4</v>
      </c>
      <c r="O460" s="205">
        <v>97.3</v>
      </c>
      <c r="P460" s="205">
        <v>95.7</v>
      </c>
      <c r="Q460" s="205">
        <v>22.6</v>
      </c>
      <c r="R460" s="205">
        <v>127</v>
      </c>
      <c r="S460" s="205">
        <v>76.8</v>
      </c>
      <c r="T460" s="205">
        <v>387.1</v>
      </c>
      <c r="U460" s="205">
        <v>18.2</v>
      </c>
      <c r="V460" s="205">
        <v>18</v>
      </c>
      <c r="W460" s="205">
        <v>119.4</v>
      </c>
      <c r="X460" s="205">
        <v>61.3</v>
      </c>
      <c r="Y460" s="205">
        <v>156.5</v>
      </c>
      <c r="Z460" s="205">
        <v>45.1</v>
      </c>
      <c r="AA460" s="205">
        <v>23.4</v>
      </c>
      <c r="AB460" s="205">
        <v>570.9</v>
      </c>
      <c r="AC460" s="205">
        <v>147.5</v>
      </c>
      <c r="AD460" s="205">
        <v>106.2</v>
      </c>
      <c r="AE460" s="205">
        <v>59.3</v>
      </c>
      <c r="AF460" s="205">
        <v>190.7</v>
      </c>
      <c r="AG460" s="206">
        <f t="shared" ref="AG460:BG460" si="303">FORECAST(AG458,W460:AF460,W458:AF458)</f>
        <v>268.58974709601694</v>
      </c>
      <c r="AH460" s="206">
        <f t="shared" si="303"/>
        <v>302.09644633818368</v>
      </c>
      <c r="AI460" s="206">
        <f t="shared" si="303"/>
        <v>328.82889250038045</v>
      </c>
      <c r="AJ460" s="206">
        <f t="shared" si="303"/>
        <v>369.82594724679348</v>
      </c>
      <c r="AK460" s="206">
        <f t="shared" si="303"/>
        <v>373.12174407796613</v>
      </c>
      <c r="AL460" s="206">
        <f t="shared" si="303"/>
        <v>381.49426549639793</v>
      </c>
      <c r="AM460" s="206">
        <f t="shared" si="303"/>
        <v>416.30357606533414</v>
      </c>
      <c r="AN460" s="206">
        <f t="shared" si="303"/>
        <v>415.16216705751322</v>
      </c>
      <c r="AO460" s="206">
        <f t="shared" si="303"/>
        <v>424.41028823726424</v>
      </c>
      <c r="AP460" s="206">
        <f t="shared" si="303"/>
        <v>443.90580445609305</v>
      </c>
      <c r="AQ460" s="206">
        <f t="shared" si="303"/>
        <v>481.2212777380264</v>
      </c>
      <c r="AR460" s="206">
        <f t="shared" si="303"/>
        <v>516.7466255953276</v>
      </c>
      <c r="AS460" s="206">
        <f t="shared" si="303"/>
        <v>555.18400048273509</v>
      </c>
      <c r="AT460" s="206">
        <f t="shared" si="303"/>
        <v>595.83181341098373</v>
      </c>
      <c r="AU460" s="206">
        <f t="shared" si="303"/>
        <v>657.48322614342578</v>
      </c>
      <c r="AV460" s="206">
        <f t="shared" si="303"/>
        <v>678.10944758914582</v>
      </c>
      <c r="AW460" s="206">
        <f t="shared" si="303"/>
        <v>696.28100227000868</v>
      </c>
      <c r="AX460" s="206">
        <f t="shared" si="303"/>
        <v>715.76188166786596</v>
      </c>
      <c r="AY460" s="206">
        <f t="shared" si="303"/>
        <v>734.58406066804605</v>
      </c>
      <c r="AZ460" s="206">
        <f t="shared" si="303"/>
        <v>793.58043570222242</v>
      </c>
      <c r="BA460" s="206">
        <f t="shared" si="303"/>
        <v>794.28996680248656</v>
      </c>
      <c r="BB460" s="206">
        <f t="shared" si="303"/>
        <v>834.65450198891278</v>
      </c>
      <c r="BC460" s="206">
        <f t="shared" si="303"/>
        <v>834.54736870033776</v>
      </c>
      <c r="BD460" s="206">
        <f t="shared" si="303"/>
        <v>873.67252146558405</v>
      </c>
      <c r="BE460" s="206">
        <f t="shared" si="303"/>
        <v>912.53925101881612</v>
      </c>
      <c r="BF460" s="206">
        <f t="shared" si="303"/>
        <v>912.60273056951223</v>
      </c>
      <c r="BG460" s="206">
        <f t="shared" si="303"/>
        <v>952.28450106715582</v>
      </c>
      <c r="BH460" s="206"/>
    </row>
    <row r="461" spans="1:61">
      <c r="A461" s="112" t="s">
        <v>114</v>
      </c>
      <c r="B461" s="203"/>
      <c r="C461" s="203"/>
      <c r="D461" s="204"/>
      <c r="E461" s="205">
        <f>SUM(E457:E460)</f>
        <v>1428.6000000000001</v>
      </c>
      <c r="F461" s="205">
        <f>SUM(F457:F460)</f>
        <v>1767.1999999999998</v>
      </c>
      <c r="G461" s="205">
        <f t="shared" ref="G461:BG461" si="304">SUM(G457:G460)</f>
        <v>1889</v>
      </c>
      <c r="H461" s="205">
        <f t="shared" si="304"/>
        <v>1806.6</v>
      </c>
      <c r="I461" s="205">
        <f t="shared" si="304"/>
        <v>1947.4</v>
      </c>
      <c r="J461" s="205">
        <f t="shared" si="304"/>
        <v>1226.3</v>
      </c>
      <c r="K461" s="205">
        <f t="shared" si="304"/>
        <v>1564.2</v>
      </c>
      <c r="L461" s="205">
        <f t="shared" si="304"/>
        <v>1981.2</v>
      </c>
      <c r="M461" s="205">
        <f t="shared" si="304"/>
        <v>1466.9</v>
      </c>
      <c r="N461" s="205">
        <f t="shared" si="304"/>
        <v>1565.9</v>
      </c>
      <c r="O461" s="205">
        <f t="shared" si="304"/>
        <v>1646.5</v>
      </c>
      <c r="P461" s="205">
        <f t="shared" si="304"/>
        <v>1838.3</v>
      </c>
      <c r="Q461" s="205">
        <f t="shared" si="304"/>
        <v>1838.3999999999999</v>
      </c>
      <c r="R461" s="205">
        <f t="shared" si="304"/>
        <v>1832.1</v>
      </c>
      <c r="S461" s="205">
        <f t="shared" si="304"/>
        <v>2677.8</v>
      </c>
      <c r="T461" s="205">
        <f t="shared" si="304"/>
        <v>3288.6</v>
      </c>
      <c r="U461" s="205">
        <f t="shared" si="304"/>
        <v>3051</v>
      </c>
      <c r="V461" s="205">
        <f t="shared" si="304"/>
        <v>2831.3</v>
      </c>
      <c r="W461" s="205">
        <f t="shared" si="304"/>
        <v>3098.2000000000003</v>
      </c>
      <c r="X461" s="205">
        <f t="shared" si="304"/>
        <v>3417.7000000000003</v>
      </c>
      <c r="Y461" s="205">
        <f t="shared" si="304"/>
        <v>4046.7000000000003</v>
      </c>
      <c r="Z461" s="205">
        <f t="shared" si="304"/>
        <v>3923.3</v>
      </c>
      <c r="AA461" s="205">
        <f t="shared" si="304"/>
        <v>3918.8</v>
      </c>
      <c r="AB461" s="205">
        <f t="shared" si="304"/>
        <v>4779.5999999999995</v>
      </c>
      <c r="AC461" s="205">
        <f t="shared" si="304"/>
        <v>4517.5</v>
      </c>
      <c r="AD461" s="205">
        <f t="shared" si="304"/>
        <v>3908.8</v>
      </c>
      <c r="AE461" s="205">
        <f t="shared" si="304"/>
        <v>4075.6000000000004</v>
      </c>
      <c r="AF461" s="205">
        <f t="shared" si="304"/>
        <v>4768.5</v>
      </c>
      <c r="AG461" s="206">
        <f t="shared" si="304"/>
        <v>5188.0897470960172</v>
      </c>
      <c r="AH461" s="206">
        <f t="shared" si="304"/>
        <v>5221.0977177193499</v>
      </c>
      <c r="AI461" s="206">
        <f t="shared" si="304"/>
        <v>5364.8307231686331</v>
      </c>
      <c r="AJ461" s="206">
        <f t="shared" si="304"/>
        <v>5613.9701882785566</v>
      </c>
      <c r="AK461" s="206">
        <f t="shared" si="304"/>
        <v>5674.3349782074656</v>
      </c>
      <c r="AL461" s="206">
        <f t="shared" si="304"/>
        <v>5824.6431958476114</v>
      </c>
      <c r="AM461" s="206">
        <f t="shared" si="304"/>
        <v>5965.0924994268089</v>
      </c>
      <c r="AN461" s="206">
        <f t="shared" si="304"/>
        <v>5959.5206505284023</v>
      </c>
      <c r="AO461" s="206">
        <f t="shared" si="304"/>
        <v>5969.2191443622123</v>
      </c>
      <c r="AP461" s="206">
        <f t="shared" si="304"/>
        <v>6090.2610394623534</v>
      </c>
      <c r="AQ461" s="206">
        <f t="shared" si="304"/>
        <v>6334.9099492514979</v>
      </c>
      <c r="AR461" s="206">
        <f t="shared" si="304"/>
        <v>6587.3700400944126</v>
      </c>
      <c r="AS461" s="206">
        <f t="shared" si="304"/>
        <v>6834.0602464627455</v>
      </c>
      <c r="AT461" s="206">
        <f t="shared" si="304"/>
        <v>7084.1856417252484</v>
      </c>
      <c r="AU461" s="206">
        <f t="shared" si="304"/>
        <v>7460.4537154781056</v>
      </c>
      <c r="AV461" s="206">
        <f t="shared" si="304"/>
        <v>7586.2791996259166</v>
      </c>
      <c r="AW461" s="206">
        <f t="shared" si="304"/>
        <v>7710.3147149809092</v>
      </c>
      <c r="AX461" s="206">
        <f t="shared" si="304"/>
        <v>7836.1826972666022</v>
      </c>
      <c r="AY461" s="206">
        <f t="shared" si="304"/>
        <v>7959.969616786756</v>
      </c>
      <c r="AZ461" s="206">
        <f t="shared" si="304"/>
        <v>8333.6862255060787</v>
      </c>
      <c r="BA461" s="206">
        <f t="shared" si="304"/>
        <v>8335.3887233922942</v>
      </c>
      <c r="BB461" s="206">
        <f t="shared" si="304"/>
        <v>8585.9298129360013</v>
      </c>
      <c r="BC461" s="206">
        <f t="shared" si="304"/>
        <v>8586.9172039900768</v>
      </c>
      <c r="BD461" s="206">
        <f t="shared" si="304"/>
        <v>8836.2422493766353</v>
      </c>
      <c r="BE461" s="206">
        <f t="shared" si="304"/>
        <v>9085.156008366288</v>
      </c>
      <c r="BF461" s="206">
        <f t="shared" si="304"/>
        <v>9086.2443468799465</v>
      </c>
      <c r="BG461" s="206">
        <f t="shared" si="304"/>
        <v>9336.0936749891134</v>
      </c>
      <c r="BH461" s="206"/>
    </row>
    <row r="462" spans="1:61">
      <c r="A462" s="112" t="s">
        <v>186</v>
      </c>
      <c r="B462" s="203"/>
      <c r="C462" s="203"/>
      <c r="D462" s="204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  <c r="AJ462" s="205"/>
      <c r="AK462" s="205"/>
      <c r="AL462" s="205"/>
      <c r="AM462" s="205"/>
      <c r="AN462" s="205"/>
      <c r="AO462" s="205"/>
      <c r="AP462" s="205"/>
      <c r="AQ462" s="205"/>
      <c r="AR462" s="205"/>
      <c r="AS462" s="205"/>
      <c r="AT462" s="205"/>
      <c r="AU462" s="205"/>
      <c r="AV462" s="205"/>
      <c r="AW462" s="205"/>
      <c r="AX462" s="205"/>
      <c r="AY462" s="205"/>
      <c r="AZ462" s="205"/>
      <c r="BA462" s="205"/>
      <c r="BB462" s="205"/>
      <c r="BC462" s="205"/>
      <c r="BD462" s="205"/>
      <c r="BE462" s="205"/>
      <c r="BF462" s="205"/>
      <c r="BG462" s="205"/>
      <c r="BH462" s="205"/>
    </row>
    <row r="463" spans="1:61">
      <c r="A463" s="112" t="s">
        <v>178</v>
      </c>
      <c r="B463" s="203"/>
      <c r="C463" s="203"/>
      <c r="D463" s="204"/>
      <c r="E463" s="205">
        <v>2878</v>
      </c>
      <c r="F463" s="205">
        <v>3111</v>
      </c>
      <c r="G463" s="205">
        <v>3064</v>
      </c>
      <c r="H463" s="205">
        <v>4935</v>
      </c>
      <c r="I463" s="205">
        <v>4663</v>
      </c>
      <c r="J463" s="205">
        <v>3182.5</v>
      </c>
      <c r="K463" s="205">
        <v>2371</v>
      </c>
      <c r="L463" s="205">
        <v>3115</v>
      </c>
      <c r="M463" s="205">
        <v>4578</v>
      </c>
      <c r="N463" s="205">
        <v>4105</v>
      </c>
      <c r="O463" s="205">
        <v>5920</v>
      </c>
      <c r="P463" s="205">
        <v>5945</v>
      </c>
      <c r="Q463" s="205">
        <v>8525</v>
      </c>
      <c r="R463" s="205">
        <v>9172</v>
      </c>
      <c r="S463" s="205">
        <v>8320</v>
      </c>
      <c r="T463" s="205">
        <v>8042.8</v>
      </c>
      <c r="U463" s="205">
        <v>7029</v>
      </c>
      <c r="V463" s="205">
        <v>12026.5</v>
      </c>
      <c r="W463" s="205">
        <v>11320</v>
      </c>
      <c r="X463" s="205">
        <v>11833</v>
      </c>
      <c r="Y463" s="205">
        <v>11550</v>
      </c>
      <c r="Z463" s="205">
        <v>12463</v>
      </c>
      <c r="AA463" s="205">
        <v>13675</v>
      </c>
      <c r="AB463" s="205">
        <v>14313</v>
      </c>
      <c r="AC463" s="205">
        <f>AC465-AC464</f>
        <v>11442</v>
      </c>
      <c r="AD463" s="205">
        <f>AD465-AD464</f>
        <v>7304</v>
      </c>
      <c r="AE463" s="205">
        <f>AE465-AE464</f>
        <v>11066</v>
      </c>
      <c r="AF463" s="205">
        <f>AF465-AF464</f>
        <v>11686</v>
      </c>
      <c r="AG463" s="206">
        <f t="shared" ref="AG463:BG463" si="305">AG465*(SUM(W463:AF463)/SUM(W465:AF465))</f>
        <v>11010.292402614668</v>
      </c>
      <c r="AH463" s="206">
        <f t="shared" si="305"/>
        <v>11781.68092813908</v>
      </c>
      <c r="AI463" s="206">
        <f t="shared" si="305"/>
        <v>12356.928703081292</v>
      </c>
      <c r="AJ463" s="206">
        <f t="shared" si="305"/>
        <v>12606.981784578542</v>
      </c>
      <c r="AK463" s="206">
        <f t="shared" si="305"/>
        <v>12649.382115892595</v>
      </c>
      <c r="AL463" s="206">
        <f t="shared" si="305"/>
        <v>12655.121240075634</v>
      </c>
      <c r="AM463" s="206">
        <f t="shared" si="305"/>
        <v>13113.687122105941</v>
      </c>
      <c r="AN463" s="206">
        <f t="shared" si="305"/>
        <v>13726.310220479232</v>
      </c>
      <c r="AO463" s="206">
        <f t="shared" si="305"/>
        <v>13622.914570833465</v>
      </c>
      <c r="AP463" s="206">
        <f t="shared" si="305"/>
        <v>13950.980945076846</v>
      </c>
      <c r="AQ463" s="206">
        <f t="shared" si="305"/>
        <v>14040.640221199636</v>
      </c>
      <c r="AR463" s="206">
        <f t="shared" si="305"/>
        <v>14416.765980837386</v>
      </c>
      <c r="AS463" s="206">
        <f t="shared" si="305"/>
        <v>14622.6708151312</v>
      </c>
      <c r="AT463" s="206">
        <f t="shared" si="305"/>
        <v>14588.412964413534</v>
      </c>
      <c r="AU463" s="206">
        <f t="shared" si="305"/>
        <v>14785.99723183001</v>
      </c>
      <c r="AV463" s="206">
        <f t="shared" si="305"/>
        <v>14941.774630862865</v>
      </c>
      <c r="AW463" s="206">
        <f t="shared" si="305"/>
        <v>15096.238409508735</v>
      </c>
      <c r="AX463" s="206">
        <f t="shared" si="305"/>
        <v>15462.006561320883</v>
      </c>
      <c r="AY463" s="206">
        <f t="shared" si="305"/>
        <v>15787.027838953407</v>
      </c>
      <c r="AZ463" s="206">
        <f t="shared" si="305"/>
        <v>15788.574589421793</v>
      </c>
      <c r="BA463" s="206">
        <f t="shared" si="305"/>
        <v>16024.835968993106</v>
      </c>
      <c r="BB463" s="206">
        <f t="shared" si="305"/>
        <v>16267.791247957295</v>
      </c>
      <c r="BC463" s="206">
        <f t="shared" si="305"/>
        <v>16727.935089820206</v>
      </c>
      <c r="BD463" s="206">
        <f t="shared" si="305"/>
        <v>16874.72442381546</v>
      </c>
      <c r="BE463" s="206">
        <f t="shared" si="305"/>
        <v>16997.65618260585</v>
      </c>
      <c r="BF463" s="206">
        <f t="shared" si="305"/>
        <v>17046.31205327006</v>
      </c>
      <c r="BG463" s="206">
        <f t="shared" si="305"/>
        <v>17071.493390565673</v>
      </c>
      <c r="BH463" s="206"/>
    </row>
    <row r="464" spans="1:61">
      <c r="A464" s="112" t="s">
        <v>179</v>
      </c>
      <c r="B464" s="203"/>
      <c r="C464" s="203"/>
      <c r="D464" s="204"/>
      <c r="E464" s="205">
        <v>620</v>
      </c>
      <c r="F464" s="205">
        <v>863</v>
      </c>
      <c r="G464" s="205">
        <v>844</v>
      </c>
      <c r="H464" s="205">
        <v>590</v>
      </c>
      <c r="I464" s="205">
        <v>725</v>
      </c>
      <c r="J464" s="205">
        <v>564.20000000000005</v>
      </c>
      <c r="K464" s="205">
        <v>957.6</v>
      </c>
      <c r="L464" s="205">
        <v>813.5</v>
      </c>
      <c r="M464" s="205">
        <v>698.8</v>
      </c>
      <c r="N464" s="205">
        <v>1031.4000000000001</v>
      </c>
      <c r="O464" s="205">
        <v>1247.2</v>
      </c>
      <c r="P464" s="205">
        <v>1481.7</v>
      </c>
      <c r="Q464" s="205">
        <v>750.8</v>
      </c>
      <c r="R464" s="205">
        <v>952.4</v>
      </c>
      <c r="S464" s="205">
        <v>1554</v>
      </c>
      <c r="T464" s="205">
        <v>1603.8</v>
      </c>
      <c r="U464" s="205">
        <v>1047.4000000000001</v>
      </c>
      <c r="V464" s="205">
        <v>1006.6</v>
      </c>
      <c r="W464" s="205">
        <v>1308</v>
      </c>
      <c r="X464" s="205">
        <v>1674.2</v>
      </c>
      <c r="Y464" s="205">
        <v>1833.3</v>
      </c>
      <c r="Z464" s="205">
        <v>1605.3</v>
      </c>
      <c r="AA464" s="205">
        <v>1477.3</v>
      </c>
      <c r="AB464" s="205">
        <v>1899.4</v>
      </c>
      <c r="AC464" s="205">
        <v>1861.6</v>
      </c>
      <c r="AD464" s="205">
        <v>1941.6</v>
      </c>
      <c r="AE464" s="205">
        <v>1615.3</v>
      </c>
      <c r="AF464" s="205">
        <v>1167.4000000000001</v>
      </c>
      <c r="AG464" s="206">
        <f t="shared" ref="AG464:BG464" si="306">AG465*(SUM(W464:AF464)/SUM(W465:AF465))</f>
        <v>1546.3603242893148</v>
      </c>
      <c r="AH464" s="206">
        <f t="shared" si="306"/>
        <v>1683.2423752411562</v>
      </c>
      <c r="AI464" s="206">
        <f t="shared" si="306"/>
        <v>1767.1676257159929</v>
      </c>
      <c r="AJ464" s="206">
        <f t="shared" si="306"/>
        <v>1783.3837620557031</v>
      </c>
      <c r="AK464" s="206">
        <f t="shared" si="306"/>
        <v>1806.3979119503485</v>
      </c>
      <c r="AL464" s="206">
        <f t="shared" si="306"/>
        <v>1859.0027403332092</v>
      </c>
      <c r="AM464" s="206">
        <f t="shared" si="306"/>
        <v>1949.6186547149748</v>
      </c>
      <c r="AN464" s="206">
        <f t="shared" si="306"/>
        <v>2021.7418258031073</v>
      </c>
      <c r="AO464" s="206">
        <f t="shared" si="306"/>
        <v>1910.3492338729732</v>
      </c>
      <c r="AP464" s="206">
        <f t="shared" si="306"/>
        <v>1949.2779866677138</v>
      </c>
      <c r="AQ464" s="206">
        <f t="shared" si="306"/>
        <v>2013.0677092695953</v>
      </c>
      <c r="AR464" s="206">
        <f t="shared" si="306"/>
        <v>2070.5552814874818</v>
      </c>
      <c r="AS464" s="206">
        <f t="shared" si="306"/>
        <v>2101.100529920298</v>
      </c>
      <c r="AT464" s="206">
        <f t="shared" si="306"/>
        <v>2097.0802132683539</v>
      </c>
      <c r="AU464" s="206">
        <f t="shared" si="306"/>
        <v>2128.5895732140184</v>
      </c>
      <c r="AV464" s="206">
        <f t="shared" si="306"/>
        <v>2152.5793227705099</v>
      </c>
      <c r="AW464" s="206">
        <f t="shared" si="306"/>
        <v>2171.015805715499</v>
      </c>
      <c r="AX464" s="206">
        <f t="shared" si="306"/>
        <v>2216.7660762450791</v>
      </c>
      <c r="AY464" s="206">
        <f t="shared" si="306"/>
        <v>2257.5254760364237</v>
      </c>
      <c r="AZ464" s="206">
        <f t="shared" si="306"/>
        <v>2261.7779977326495</v>
      </c>
      <c r="BA464" s="206">
        <f t="shared" si="306"/>
        <v>2300.9022009389969</v>
      </c>
      <c r="BB464" s="206">
        <f t="shared" si="306"/>
        <v>2336.1018805259405</v>
      </c>
      <c r="BC464" s="206">
        <f t="shared" si="306"/>
        <v>2402.1508557598468</v>
      </c>
      <c r="BD464" s="206">
        <f t="shared" si="306"/>
        <v>2423.0923390755861</v>
      </c>
      <c r="BE464" s="206">
        <f t="shared" si="306"/>
        <v>2440.4981507124839</v>
      </c>
      <c r="BF464" s="206">
        <f t="shared" si="306"/>
        <v>2446.8832879295619</v>
      </c>
      <c r="BG464" s="206">
        <f t="shared" si="306"/>
        <v>2449.6775513557341</v>
      </c>
      <c r="BH464" s="206"/>
    </row>
    <row r="465" spans="1:62" ht="12" thickBot="1">
      <c r="A465" s="112" t="s">
        <v>114</v>
      </c>
      <c r="B465" s="203"/>
      <c r="C465" s="203"/>
      <c r="D465" s="204"/>
      <c r="E465" s="205">
        <f>SUM(E463:E464)</f>
        <v>3498</v>
      </c>
      <c r="F465" s="205">
        <f t="shared" ref="F465:AB465" si="307">SUM(F463:F464)</f>
        <v>3974</v>
      </c>
      <c r="G465" s="205">
        <f t="shared" si="307"/>
        <v>3908</v>
      </c>
      <c r="H465" s="205">
        <f t="shared" si="307"/>
        <v>5525</v>
      </c>
      <c r="I465" s="205">
        <f t="shared" si="307"/>
        <v>5388</v>
      </c>
      <c r="J465" s="205">
        <f t="shared" si="307"/>
        <v>3746.7</v>
      </c>
      <c r="K465" s="205">
        <f t="shared" si="307"/>
        <v>3328.6</v>
      </c>
      <c r="L465" s="205">
        <f t="shared" si="307"/>
        <v>3928.5</v>
      </c>
      <c r="M465" s="205">
        <f t="shared" si="307"/>
        <v>5276.8</v>
      </c>
      <c r="N465" s="205">
        <f t="shared" si="307"/>
        <v>5136.3999999999996</v>
      </c>
      <c r="O465" s="205">
        <f t="shared" si="307"/>
        <v>7167.2</v>
      </c>
      <c r="P465" s="205">
        <f t="shared" si="307"/>
        <v>7426.7</v>
      </c>
      <c r="Q465" s="205">
        <f t="shared" si="307"/>
        <v>9275.7999999999993</v>
      </c>
      <c r="R465" s="205">
        <f t="shared" si="307"/>
        <v>10124.4</v>
      </c>
      <c r="S465" s="205">
        <f t="shared" si="307"/>
        <v>9874</v>
      </c>
      <c r="T465" s="205">
        <f t="shared" si="307"/>
        <v>9646.6</v>
      </c>
      <c r="U465" s="205">
        <f t="shared" si="307"/>
        <v>8076.4</v>
      </c>
      <c r="V465" s="205">
        <f t="shared" si="307"/>
        <v>13033.1</v>
      </c>
      <c r="W465" s="205">
        <f t="shared" si="307"/>
        <v>12628</v>
      </c>
      <c r="X465" s="205">
        <f t="shared" si="307"/>
        <v>13507.2</v>
      </c>
      <c r="Y465" s="205">
        <f t="shared" si="307"/>
        <v>13383.3</v>
      </c>
      <c r="Z465" s="205">
        <f t="shared" si="307"/>
        <v>14068.3</v>
      </c>
      <c r="AA465" s="205">
        <f t="shared" si="307"/>
        <v>15152.3</v>
      </c>
      <c r="AB465" s="205">
        <f t="shared" si="307"/>
        <v>16212.4</v>
      </c>
      <c r="AC465" s="205">
        <v>13303.6</v>
      </c>
      <c r="AD465" s="205">
        <v>9245.6</v>
      </c>
      <c r="AE465" s="205">
        <v>12681.3</v>
      </c>
      <c r="AF465" s="205">
        <v>12853.4</v>
      </c>
      <c r="AG465" s="206">
        <f t="shared" ref="AG465:BG465" si="308">AG451+AG452+AG454-AG455-AG461</f>
        <v>12556.652726903985</v>
      </c>
      <c r="AH465" s="206">
        <f t="shared" si="308"/>
        <v>13464.923303380237</v>
      </c>
      <c r="AI465" s="206">
        <f t="shared" si="308"/>
        <v>14124.096328797285</v>
      </c>
      <c r="AJ465" s="206">
        <f t="shared" si="308"/>
        <v>14390.365546634246</v>
      </c>
      <c r="AK465" s="206">
        <f t="shared" si="308"/>
        <v>14455.780027842942</v>
      </c>
      <c r="AL465" s="206">
        <f t="shared" si="308"/>
        <v>14514.123980408842</v>
      </c>
      <c r="AM465" s="206">
        <f t="shared" si="308"/>
        <v>15063.305776820915</v>
      </c>
      <c r="AN465" s="206">
        <f t="shared" si="308"/>
        <v>15748.052046282339</v>
      </c>
      <c r="AO465" s="206">
        <f t="shared" si="308"/>
        <v>15533.263804706437</v>
      </c>
      <c r="AP465" s="206">
        <f t="shared" si="308"/>
        <v>15900.258931744555</v>
      </c>
      <c r="AQ465" s="206">
        <f t="shared" si="308"/>
        <v>16053.707930469227</v>
      </c>
      <c r="AR465" s="206">
        <f t="shared" si="308"/>
        <v>16487.321262324862</v>
      </c>
      <c r="AS465" s="206">
        <f t="shared" si="308"/>
        <v>16723.771345051493</v>
      </c>
      <c r="AT465" s="206">
        <f t="shared" si="308"/>
        <v>16685.493177681885</v>
      </c>
      <c r="AU465" s="206">
        <f t="shared" si="308"/>
        <v>16914.586805044026</v>
      </c>
      <c r="AV465" s="206">
        <f t="shared" si="308"/>
        <v>17094.35395363337</v>
      </c>
      <c r="AW465" s="206">
        <f t="shared" si="308"/>
        <v>17267.254215224228</v>
      </c>
      <c r="AX465" s="206">
        <f t="shared" si="308"/>
        <v>17678.772637565959</v>
      </c>
      <c r="AY465" s="206">
        <f t="shared" si="308"/>
        <v>18044.553314989829</v>
      </c>
      <c r="AZ465" s="206">
        <f t="shared" si="308"/>
        <v>18050.352587154441</v>
      </c>
      <c r="BA465" s="206">
        <f t="shared" si="308"/>
        <v>18325.738169932098</v>
      </c>
      <c r="BB465" s="206">
        <f t="shared" si="308"/>
        <v>18603.893128483236</v>
      </c>
      <c r="BC465" s="206">
        <f t="shared" si="308"/>
        <v>19130.085945580049</v>
      </c>
      <c r="BD465" s="206">
        <f t="shared" si="308"/>
        <v>19297.816762891038</v>
      </c>
      <c r="BE465" s="206">
        <f t="shared" si="308"/>
        <v>19438.154333318329</v>
      </c>
      <c r="BF465" s="206">
        <f t="shared" si="308"/>
        <v>19493.195341199615</v>
      </c>
      <c r="BG465" s="206">
        <f t="shared" si="308"/>
        <v>19521.170941921402</v>
      </c>
      <c r="BH465" s="206"/>
    </row>
    <row r="466" spans="1:62">
      <c r="A466" s="207" t="s">
        <v>187</v>
      </c>
      <c r="B466" s="208"/>
      <c r="C466" s="208"/>
      <c r="D466" s="209"/>
      <c r="E466" s="210"/>
      <c r="F466" s="210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  <c r="AA466" s="210"/>
      <c r="AB466" s="210"/>
      <c r="AC466" s="210"/>
      <c r="AD466" s="210"/>
      <c r="AE466" s="210"/>
      <c r="AF466" s="210"/>
      <c r="AG466" s="210"/>
      <c r="AH466" s="210"/>
      <c r="AI466" s="210"/>
      <c r="AJ466" s="210"/>
      <c r="AK466" s="210"/>
      <c r="AL466" s="210"/>
      <c r="AM466" s="210"/>
      <c r="AN466" s="210"/>
      <c r="AO466" s="210"/>
      <c r="AP466" s="210"/>
      <c r="AQ466" s="210"/>
      <c r="AR466" s="210"/>
      <c r="AS466" s="210"/>
      <c r="AT466" s="210"/>
      <c r="AU466" s="210"/>
      <c r="AV466" s="210"/>
      <c r="AW466" s="210"/>
      <c r="AX466" s="210"/>
      <c r="AY466" s="210"/>
      <c r="AZ466" s="210"/>
      <c r="BA466" s="210"/>
      <c r="BB466" s="210"/>
      <c r="BC466" s="210"/>
      <c r="BD466" s="210"/>
      <c r="BE466" s="210"/>
      <c r="BF466" s="210"/>
      <c r="BG466" s="210"/>
      <c r="BH466" s="205"/>
    </row>
    <row r="467" spans="1:62">
      <c r="A467" s="112" t="s">
        <v>36</v>
      </c>
      <c r="B467" s="203"/>
      <c r="C467" s="203"/>
      <c r="D467" s="204"/>
      <c r="E467" s="205">
        <v>12.5</v>
      </c>
      <c r="F467" s="205">
        <v>20.700000000000003</v>
      </c>
      <c r="G467" s="205">
        <v>27.399999999999991</v>
      </c>
      <c r="H467" s="205">
        <v>31.700000000000003</v>
      </c>
      <c r="I467" s="205">
        <v>85.5</v>
      </c>
      <c r="J467" s="205">
        <v>52.599999999999994</v>
      </c>
      <c r="K467" s="205">
        <v>50.300000000000011</v>
      </c>
      <c r="L467" s="205">
        <v>69.400000000000006</v>
      </c>
      <c r="M467" s="205">
        <v>14</v>
      </c>
      <c r="N467" s="205">
        <v>35.399999999999991</v>
      </c>
      <c r="O467" s="205">
        <v>57</v>
      </c>
      <c r="P467" s="205">
        <v>48.599999999999994</v>
      </c>
      <c r="Q467" s="205">
        <v>22.299999999999997</v>
      </c>
      <c r="R467" s="205">
        <v>23.299999999999997</v>
      </c>
      <c r="S467" s="205">
        <v>51</v>
      </c>
      <c r="T467" s="205">
        <v>23.1</v>
      </c>
      <c r="U467" s="205">
        <v>18.099999999999994</v>
      </c>
      <c r="V467" s="205">
        <v>16.400000000000002</v>
      </c>
      <c r="W467" s="205">
        <v>15.5</v>
      </c>
      <c r="X467" s="205">
        <v>21.5</v>
      </c>
      <c r="Y467" s="205">
        <v>22.800000000000004</v>
      </c>
      <c r="Z467" s="205">
        <v>22.299999999999997</v>
      </c>
      <c r="AA467" s="205">
        <v>22.799999999999997</v>
      </c>
      <c r="AB467" s="205">
        <v>37.5</v>
      </c>
      <c r="AC467" s="205">
        <v>29.400000000000006</v>
      </c>
      <c r="AD467" s="205">
        <v>31.9</v>
      </c>
      <c r="AE467" s="205">
        <v>42.5</v>
      </c>
      <c r="AF467" s="205">
        <v>38.599999999999994</v>
      </c>
      <c r="AG467" s="206">
        <f t="shared" ref="AG467:AO467" si="309">SUM(AG55:AG57)</f>
        <v>36.059281294910107</v>
      </c>
      <c r="AH467" s="206">
        <f t="shared" si="309"/>
        <v>33.405580907518996</v>
      </c>
      <c r="AI467" s="206">
        <f t="shared" si="309"/>
        <v>33.333239843528098</v>
      </c>
      <c r="AJ467" s="206">
        <f t="shared" si="309"/>
        <v>33.07050930607106</v>
      </c>
      <c r="AK467" s="206">
        <f t="shared" si="309"/>
        <v>31.609531079853841</v>
      </c>
      <c r="AL467" s="206">
        <f t="shared" si="309"/>
        <v>30.04392329227931</v>
      </c>
      <c r="AM467" s="206">
        <f t="shared" si="309"/>
        <v>33.495628486376418</v>
      </c>
      <c r="AN467" s="206">
        <f t="shared" si="309"/>
        <v>32.29255688585026</v>
      </c>
      <c r="AO467" s="206">
        <f t="shared" si="309"/>
        <v>32.310566401621742</v>
      </c>
      <c r="AP467" s="206">
        <f t="shared" ref="AP467:BG467" si="310">SUM(AP55:AP57)</f>
        <v>32.102429810086178</v>
      </c>
      <c r="AQ467" s="206">
        <f t="shared" si="310"/>
        <v>31.950441229196315</v>
      </c>
      <c r="AR467" s="206">
        <f t="shared" si="310"/>
        <v>32.049020975242783</v>
      </c>
      <c r="AS467" s="206">
        <f t="shared" si="310"/>
        <v>32.430324562626183</v>
      </c>
      <c r="AT467" s="206">
        <f t="shared" si="310"/>
        <v>32.141003060399456</v>
      </c>
      <c r="AU467" s="206">
        <f t="shared" si="310"/>
        <v>32.168556595754637</v>
      </c>
      <c r="AV467" s="206">
        <f t="shared" si="310"/>
        <v>32.134643927510183</v>
      </c>
      <c r="AW467" s="206">
        <f t="shared" si="310"/>
        <v>32.147869284643875</v>
      </c>
      <c r="AX467" s="206">
        <f t="shared" si="310"/>
        <v>32.184709824306651</v>
      </c>
      <c r="AY467" s="206">
        <f t="shared" si="310"/>
        <v>32.204479486186862</v>
      </c>
      <c r="AZ467" s="206">
        <f t="shared" si="310"/>
        <v>32.155356538522959</v>
      </c>
      <c r="BA467" s="206">
        <f t="shared" si="310"/>
        <v>32.168051823680443</v>
      </c>
      <c r="BB467" s="206">
        <f t="shared" si="310"/>
        <v>32.165411812234105</v>
      </c>
      <c r="BC467" s="206">
        <f t="shared" si="310"/>
        <v>32.172093391468152</v>
      </c>
      <c r="BD467" s="206">
        <f t="shared" si="310"/>
        <v>32.175601896986208</v>
      </c>
      <c r="BE467" s="206">
        <f t="shared" si="310"/>
        <v>32.173078610418507</v>
      </c>
      <c r="BF467" s="206">
        <f t="shared" si="310"/>
        <v>32.167303092578372</v>
      </c>
      <c r="BG467" s="206">
        <f t="shared" si="310"/>
        <v>32.170847506957479</v>
      </c>
      <c r="BH467" s="206"/>
    </row>
    <row r="468" spans="1:62">
      <c r="A468" s="112" t="s">
        <v>39</v>
      </c>
      <c r="B468" s="203"/>
      <c r="C468" s="203"/>
      <c r="D468" s="204"/>
      <c r="E468" s="205">
        <v>608.79999999999995</v>
      </c>
      <c r="F468" s="205">
        <v>801.90000000000009</v>
      </c>
      <c r="G468" s="205">
        <v>899.80000000000018</v>
      </c>
      <c r="H468" s="205">
        <v>836</v>
      </c>
      <c r="I468" s="205">
        <v>1289.8999999999996</v>
      </c>
      <c r="J468" s="205">
        <v>596.90000000000009</v>
      </c>
      <c r="K468" s="205">
        <v>538.50000000000011</v>
      </c>
      <c r="L468" s="205">
        <v>748.10000000000014</v>
      </c>
      <c r="M468" s="205">
        <v>707.09999999999991</v>
      </c>
      <c r="N468" s="205">
        <v>1444.6</v>
      </c>
      <c r="O468" s="205">
        <v>1410.3000000000002</v>
      </c>
      <c r="P468" s="205">
        <v>1748</v>
      </c>
      <c r="Q468" s="205">
        <v>1793.1999999999998</v>
      </c>
      <c r="R468" s="205">
        <v>1883.7000000000003</v>
      </c>
      <c r="S468" s="205">
        <v>1695.6999999999998</v>
      </c>
      <c r="T468" s="205">
        <v>2554.6</v>
      </c>
      <c r="U468" s="205">
        <v>1875.1999999999998</v>
      </c>
      <c r="V468" s="205">
        <v>2039.0999999999995</v>
      </c>
      <c r="W468" s="205">
        <v>2004.7999999999997</v>
      </c>
      <c r="X468" s="205">
        <v>2739.7000000000003</v>
      </c>
      <c r="Y468" s="205">
        <v>3097.4000000000005</v>
      </c>
      <c r="Z468" s="205">
        <v>2542.3000000000002</v>
      </c>
      <c r="AA468" s="205">
        <v>2010.8999999999996</v>
      </c>
      <c r="AB468" s="205">
        <v>2832</v>
      </c>
      <c r="AC468" s="205">
        <v>2810.8</v>
      </c>
      <c r="AD468" s="205">
        <v>1106.2999999999997</v>
      </c>
      <c r="AE468" s="205">
        <v>2455.1000000000004</v>
      </c>
      <c r="AF468" s="205">
        <v>1296.8000000000002</v>
      </c>
      <c r="AG468" s="206">
        <f t="shared" ref="AG468:BG468" si="311">SUM(AG71:AG73)</f>
        <v>2097.107511840853</v>
      </c>
      <c r="AH468" s="206">
        <f t="shared" si="311"/>
        <v>2144.2752245623801</v>
      </c>
      <c r="AI468" s="206">
        <f t="shared" si="311"/>
        <v>2037.8345444280851</v>
      </c>
      <c r="AJ468" s="206">
        <f t="shared" si="311"/>
        <v>1852.1662243639189</v>
      </c>
      <c r="AK468" s="206">
        <f t="shared" si="311"/>
        <v>1978.3233308958925</v>
      </c>
      <c r="AL468" s="206">
        <f t="shared" si="311"/>
        <v>1820.3355172621978</v>
      </c>
      <c r="AM468" s="206">
        <f t="shared" si="311"/>
        <v>1901.4559153672571</v>
      </c>
      <c r="AN468" s="206">
        <f t="shared" si="311"/>
        <v>1843.9246580671997</v>
      </c>
      <c r="AO468" s="206">
        <f t="shared" si="311"/>
        <v>1835.8904482014486</v>
      </c>
      <c r="AP468" s="206">
        <f t="shared" si="311"/>
        <v>1783.6434141463651</v>
      </c>
      <c r="AQ468" s="206">
        <f t="shared" si="311"/>
        <v>1737.1594296313683</v>
      </c>
      <c r="AR468" s="206">
        <f t="shared" si="311"/>
        <v>1676.5564420198375</v>
      </c>
      <c r="AS468" s="206">
        <f t="shared" si="311"/>
        <v>1688.1961742081485</v>
      </c>
      <c r="AT468" s="206">
        <f t="shared" si="311"/>
        <v>1631.7978904263628</v>
      </c>
      <c r="AU468" s="206">
        <f t="shared" si="311"/>
        <v>1535.1567775490701</v>
      </c>
      <c r="AV468" s="206">
        <f t="shared" si="311"/>
        <v>1485.7261839396831</v>
      </c>
      <c r="AW468" s="206">
        <f t="shared" si="311"/>
        <v>1436.5465371131349</v>
      </c>
      <c r="AX468" s="206">
        <f t="shared" si="311"/>
        <v>1428.5411732165676</v>
      </c>
      <c r="AY468" s="206">
        <f t="shared" si="311"/>
        <v>1420.2965756742501</v>
      </c>
      <c r="AZ468" s="206">
        <f t="shared" si="311"/>
        <v>1444.5118729910541</v>
      </c>
      <c r="BA468" s="206">
        <f t="shared" si="311"/>
        <v>1465.6775072004093</v>
      </c>
      <c r="BB468" s="206">
        <f t="shared" si="311"/>
        <v>1484.8661308375417</v>
      </c>
      <c r="BC468" s="206">
        <f t="shared" si="311"/>
        <v>1501.4164333861081</v>
      </c>
      <c r="BD468" s="206">
        <f t="shared" si="311"/>
        <v>1550.8936315446017</v>
      </c>
      <c r="BE468" s="206">
        <f t="shared" si="311"/>
        <v>1529.418013839304</v>
      </c>
      <c r="BF468" s="206">
        <f t="shared" si="311"/>
        <v>1605.421957808416</v>
      </c>
      <c r="BG468" s="206">
        <f t="shared" si="311"/>
        <v>1612.7458903521244</v>
      </c>
      <c r="BH468" s="206"/>
    </row>
    <row r="469" spans="1:62">
      <c r="A469" s="112" t="s">
        <v>181</v>
      </c>
      <c r="B469" s="203"/>
      <c r="C469" s="203"/>
      <c r="D469" s="204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  <c r="AH469" s="205"/>
      <c r="AI469" s="205"/>
      <c r="AJ469" s="205"/>
      <c r="AK469" s="205"/>
      <c r="AL469" s="205"/>
      <c r="AM469" s="205"/>
      <c r="AN469" s="205"/>
      <c r="AO469" s="205"/>
      <c r="AP469" s="205"/>
      <c r="AQ469" s="205"/>
      <c r="AR469" s="205"/>
      <c r="AS469" s="205"/>
      <c r="AT469" s="205"/>
      <c r="AU469" s="205"/>
      <c r="AV469" s="205"/>
      <c r="AW469" s="205"/>
      <c r="AX469" s="205"/>
      <c r="AY469" s="205"/>
      <c r="AZ469" s="205"/>
      <c r="BA469" s="205"/>
      <c r="BB469" s="205"/>
      <c r="BC469" s="205"/>
      <c r="BD469" s="205"/>
      <c r="BE469" s="205"/>
      <c r="BF469" s="205"/>
      <c r="BG469" s="205"/>
      <c r="BH469" s="205"/>
    </row>
    <row r="470" spans="1:62">
      <c r="A470" s="112" t="s">
        <v>182</v>
      </c>
      <c r="B470" s="203"/>
      <c r="C470" s="203"/>
      <c r="D470" s="204"/>
      <c r="E470" s="205">
        <v>0</v>
      </c>
      <c r="F470" s="205">
        <v>0</v>
      </c>
      <c r="G470" s="205">
        <v>0</v>
      </c>
      <c r="H470" s="205">
        <v>0</v>
      </c>
      <c r="I470" s="205">
        <v>0</v>
      </c>
      <c r="J470" s="205">
        <v>0</v>
      </c>
      <c r="K470" s="205">
        <v>0</v>
      </c>
      <c r="L470" s="205">
        <v>0</v>
      </c>
      <c r="M470" s="205">
        <v>0</v>
      </c>
      <c r="N470" s="205">
        <v>0</v>
      </c>
      <c r="O470" s="205">
        <v>0</v>
      </c>
      <c r="P470" s="205">
        <v>0</v>
      </c>
      <c r="Q470" s="205">
        <v>0</v>
      </c>
      <c r="R470" s="205">
        <v>0</v>
      </c>
      <c r="S470" s="205">
        <v>0</v>
      </c>
      <c r="T470" s="205">
        <v>0</v>
      </c>
      <c r="U470" s="205">
        <v>0</v>
      </c>
      <c r="V470" s="205">
        <v>0</v>
      </c>
      <c r="W470" s="205">
        <v>0</v>
      </c>
      <c r="X470" s="205">
        <v>0</v>
      </c>
      <c r="Y470" s="205">
        <v>0</v>
      </c>
      <c r="Z470" s="205">
        <v>0</v>
      </c>
      <c r="AA470" s="205">
        <v>0</v>
      </c>
      <c r="AB470" s="205">
        <v>0</v>
      </c>
      <c r="AC470" s="205">
        <v>0</v>
      </c>
      <c r="AD470" s="205">
        <v>0</v>
      </c>
      <c r="AE470" s="205">
        <v>0</v>
      </c>
      <c r="AF470" s="205">
        <v>0</v>
      </c>
      <c r="AG470" s="206">
        <v>0</v>
      </c>
      <c r="AH470" s="206">
        <v>0</v>
      </c>
      <c r="AI470" s="205">
        <v>0</v>
      </c>
      <c r="AJ470" s="205">
        <v>0</v>
      </c>
      <c r="AK470" s="205">
        <v>0</v>
      </c>
      <c r="AL470" s="205">
        <v>0</v>
      </c>
      <c r="AM470" s="205">
        <v>0</v>
      </c>
      <c r="AN470" s="205">
        <v>0</v>
      </c>
      <c r="AO470" s="205">
        <v>0</v>
      </c>
      <c r="AP470" s="205">
        <v>0</v>
      </c>
      <c r="AQ470" s="205">
        <v>0</v>
      </c>
      <c r="AR470" s="205">
        <v>0</v>
      </c>
      <c r="AS470" s="205">
        <v>0</v>
      </c>
      <c r="AT470" s="205">
        <v>0</v>
      </c>
      <c r="AU470" s="205">
        <v>0</v>
      </c>
      <c r="AV470" s="205">
        <v>0</v>
      </c>
      <c r="AW470" s="205">
        <v>0</v>
      </c>
      <c r="AX470" s="205">
        <v>1</v>
      </c>
      <c r="AY470" s="205">
        <v>2</v>
      </c>
      <c r="AZ470" s="205">
        <v>3</v>
      </c>
      <c r="BA470" s="205">
        <v>4</v>
      </c>
      <c r="BB470" s="205">
        <v>5</v>
      </c>
      <c r="BC470" s="205">
        <v>6</v>
      </c>
      <c r="BD470" s="205">
        <v>7</v>
      </c>
      <c r="BE470" s="205">
        <v>8</v>
      </c>
      <c r="BF470" s="205">
        <v>9</v>
      </c>
      <c r="BG470" s="205">
        <v>10</v>
      </c>
      <c r="BH470" s="205"/>
    </row>
    <row r="471" spans="1:62">
      <c r="A471" s="112" t="s">
        <v>183</v>
      </c>
      <c r="B471" s="203"/>
      <c r="C471" s="203"/>
      <c r="D471" s="204"/>
      <c r="E471" s="205">
        <v>634.5</v>
      </c>
      <c r="F471" s="205">
        <v>869.39999999999986</v>
      </c>
      <c r="G471" s="205">
        <v>791.60000000000014</v>
      </c>
      <c r="H471" s="205">
        <v>806.90000000000009</v>
      </c>
      <c r="I471" s="205">
        <v>813.89999999999986</v>
      </c>
      <c r="J471" s="205">
        <v>579.89999999999986</v>
      </c>
      <c r="K471" s="205">
        <v>523.70000000000005</v>
      </c>
      <c r="L471" s="205">
        <v>892.69999999999982</v>
      </c>
      <c r="M471" s="205">
        <v>768.8</v>
      </c>
      <c r="N471" s="205">
        <v>872.59999999999991</v>
      </c>
      <c r="O471" s="205">
        <v>845.10000000000014</v>
      </c>
      <c r="P471" s="205">
        <v>1068.8999999999999</v>
      </c>
      <c r="Q471" s="205">
        <v>1092.3000000000002</v>
      </c>
      <c r="R471" s="205">
        <v>1265.1000000000001</v>
      </c>
      <c r="S471" s="205">
        <v>1579.4000000000005</v>
      </c>
      <c r="T471" s="205">
        <v>1896.3000000000002</v>
      </c>
      <c r="U471" s="205">
        <v>1681.8000000000002</v>
      </c>
      <c r="V471" s="205">
        <v>1753</v>
      </c>
      <c r="W471" s="205">
        <v>1878.8999999999996</v>
      </c>
      <c r="X471" s="205">
        <v>2145.4</v>
      </c>
      <c r="Y471" s="205">
        <v>2372.4999999999995</v>
      </c>
      <c r="Z471" s="205">
        <v>2256.9</v>
      </c>
      <c r="AA471" s="205">
        <v>2187.6</v>
      </c>
      <c r="AB471" s="205">
        <v>2548.7000000000007</v>
      </c>
      <c r="AC471" s="205">
        <v>2670.9000000000005</v>
      </c>
      <c r="AD471" s="205">
        <v>2020.3000000000002</v>
      </c>
      <c r="AE471" s="205">
        <v>2610.3000000000002</v>
      </c>
      <c r="AF471" s="205">
        <v>2795.8</v>
      </c>
      <c r="AG471" s="206">
        <f t="shared" ref="AG471:BG471" si="312">SUM(AG87:AG89)</f>
        <v>2917.674</v>
      </c>
      <c r="AH471" s="206">
        <f t="shared" si="312"/>
        <v>2965.6680182386881</v>
      </c>
      <c r="AI471" s="206">
        <f t="shared" si="312"/>
        <v>3022.3693124385804</v>
      </c>
      <c r="AJ471" s="206">
        <f t="shared" si="312"/>
        <v>3139.0897183933344</v>
      </c>
      <c r="AK471" s="206">
        <f t="shared" si="312"/>
        <v>3232.8211976615594</v>
      </c>
      <c r="AL471" s="206">
        <f t="shared" si="312"/>
        <v>3270.8995060245952</v>
      </c>
      <c r="AM471" s="206">
        <f t="shared" si="312"/>
        <v>3334.9010670379103</v>
      </c>
      <c r="AN471" s="206">
        <f t="shared" si="312"/>
        <v>3340.4634310326937</v>
      </c>
      <c r="AO471" s="206">
        <f t="shared" si="312"/>
        <v>3338.5995373325468</v>
      </c>
      <c r="AP471" s="206">
        <f t="shared" si="312"/>
        <v>3402.2449640467376</v>
      </c>
      <c r="AQ471" s="206">
        <f t="shared" si="312"/>
        <v>3530.4975014847369</v>
      </c>
      <c r="AR471" s="206">
        <f t="shared" si="312"/>
        <v>3652.2728049717734</v>
      </c>
      <c r="AS471" s="206">
        <f t="shared" si="312"/>
        <v>3779.9345355244523</v>
      </c>
      <c r="AT471" s="206">
        <f t="shared" si="312"/>
        <v>3906.4702584300958</v>
      </c>
      <c r="AU471" s="206">
        <f t="shared" si="312"/>
        <v>4095.1270723075304</v>
      </c>
      <c r="AV471" s="206">
        <f t="shared" si="312"/>
        <v>4158.3231870834989</v>
      </c>
      <c r="AW471" s="206">
        <f t="shared" si="312"/>
        <v>4221.2898523991544</v>
      </c>
      <c r="AX471" s="206">
        <f t="shared" si="312"/>
        <v>4283.8093066417359</v>
      </c>
      <c r="AY471" s="206">
        <f t="shared" si="312"/>
        <v>4347.2468703012082</v>
      </c>
      <c r="AZ471" s="206">
        <f t="shared" si="312"/>
        <v>4536.2238315062959</v>
      </c>
      <c r="BA471" s="206">
        <f t="shared" si="312"/>
        <v>4536.1711426530901</v>
      </c>
      <c r="BB471" s="206">
        <f t="shared" si="312"/>
        <v>4662.1932325934504</v>
      </c>
      <c r="BC471" s="206">
        <f t="shared" si="312"/>
        <v>4662.1575697100852</v>
      </c>
      <c r="BD471" s="206">
        <f t="shared" si="312"/>
        <v>4788.1379525658567</v>
      </c>
      <c r="BE471" s="206">
        <f t="shared" si="312"/>
        <v>4914.2144776941886</v>
      </c>
      <c r="BF471" s="206">
        <f t="shared" si="312"/>
        <v>4914.1873121310991</v>
      </c>
      <c r="BG471" s="206">
        <f t="shared" si="312"/>
        <v>5040.1870321319093</v>
      </c>
      <c r="BH471" s="206"/>
    </row>
    <row r="472" spans="1:62">
      <c r="A472" s="112" t="s">
        <v>184</v>
      </c>
      <c r="B472" s="203"/>
      <c r="C472" s="203"/>
      <c r="D472" s="204"/>
      <c r="E472" s="205">
        <v>0.80000000000000027</v>
      </c>
      <c r="F472" s="205">
        <v>0.89999999999999991</v>
      </c>
      <c r="G472" s="205">
        <v>36.399999999999991</v>
      </c>
      <c r="H472" s="205">
        <v>0.8</v>
      </c>
      <c r="I472" s="205">
        <v>3.9000000000000004</v>
      </c>
      <c r="J472" s="205">
        <v>1.7000000000000002</v>
      </c>
      <c r="K472" s="205">
        <v>1.2999999999999998</v>
      </c>
      <c r="L472" s="205">
        <v>1.4</v>
      </c>
      <c r="M472" s="205">
        <v>9.9999999999999978E-2</v>
      </c>
      <c r="N472" s="205">
        <v>0</v>
      </c>
      <c r="O472" s="205">
        <v>0</v>
      </c>
      <c r="P472" s="205">
        <v>0.10000000000000003</v>
      </c>
      <c r="Q472" s="205">
        <v>0.3</v>
      </c>
      <c r="R472" s="205">
        <v>0.3</v>
      </c>
      <c r="S472" s="205">
        <v>0.3</v>
      </c>
      <c r="T472" s="205">
        <v>0.3</v>
      </c>
      <c r="U472" s="205">
        <v>0.3</v>
      </c>
      <c r="V472" s="205">
        <v>0.3</v>
      </c>
      <c r="W472" s="205">
        <v>0.3</v>
      </c>
      <c r="X472" s="205">
        <v>0.2</v>
      </c>
      <c r="Y472" s="205">
        <v>0.2</v>
      </c>
      <c r="Z472" s="205">
        <v>0.2</v>
      </c>
      <c r="AA472" s="205">
        <v>0.2</v>
      </c>
      <c r="AB472" s="205">
        <v>0.2</v>
      </c>
      <c r="AC472" s="205">
        <v>0.2</v>
      </c>
      <c r="AD472" s="205">
        <v>0.2</v>
      </c>
      <c r="AE472" s="205">
        <v>0.2</v>
      </c>
      <c r="AF472" s="205">
        <v>0.2</v>
      </c>
      <c r="AG472" s="206">
        <f t="shared" ref="AG472:BG472" si="313">FORECAST(AG468,W472:AF472,W468:AF468)</f>
        <v>0.21135145456032123</v>
      </c>
      <c r="AH472" s="206">
        <f t="shared" si="313"/>
        <v>0.20122336933782642</v>
      </c>
      <c r="AI472" s="206">
        <f t="shared" si="313"/>
        <v>0.20134907304213773</v>
      </c>
      <c r="AJ472" s="206">
        <f t="shared" si="313"/>
        <v>0.20144179513347799</v>
      </c>
      <c r="AK472" s="206">
        <f t="shared" si="313"/>
        <v>0.20153271519223975</v>
      </c>
      <c r="AL472" s="206">
        <f t="shared" si="313"/>
        <v>0.2016855168885946</v>
      </c>
      <c r="AM472" s="206">
        <f t="shared" si="313"/>
        <v>0.20181836376619544</v>
      </c>
      <c r="AN472" s="206">
        <f t="shared" si="313"/>
        <v>0.20198265682941208</v>
      </c>
      <c r="AO472" s="206">
        <f t="shared" si="313"/>
        <v>0.20202540162463614</v>
      </c>
      <c r="AP472" s="206">
        <f t="shared" si="313"/>
        <v>0.20188315170490509</v>
      </c>
      <c r="AQ472" s="206">
        <f t="shared" si="313"/>
        <v>0.20075639038580545</v>
      </c>
      <c r="AR472" s="206">
        <f t="shared" si="313"/>
        <v>0.20168895767183387</v>
      </c>
      <c r="AS472" s="206">
        <f t="shared" si="313"/>
        <v>0.20160748237054699</v>
      </c>
      <c r="AT472" s="206">
        <f t="shared" si="313"/>
        <v>0.20148893307438145</v>
      </c>
      <c r="AU472" s="206">
        <f t="shared" si="313"/>
        <v>0.20139451059067487</v>
      </c>
      <c r="AV472" s="206">
        <f t="shared" si="313"/>
        <v>0.20121649905872332</v>
      </c>
      <c r="AW472" s="206">
        <f t="shared" si="313"/>
        <v>0.20113211841508041</v>
      </c>
      <c r="AX472" s="206">
        <f t="shared" si="313"/>
        <v>0.20110246633116349</v>
      </c>
      <c r="AY472" s="206">
        <f t="shared" si="313"/>
        <v>0.20110861073094982</v>
      </c>
      <c r="AZ472" s="206">
        <f t="shared" si="313"/>
        <v>0.20117449004920368</v>
      </c>
      <c r="BA472" s="206">
        <f t="shared" si="313"/>
        <v>0.20121257399510617</v>
      </c>
      <c r="BB472" s="206">
        <f t="shared" si="313"/>
        <v>0.20123905825806293</v>
      </c>
      <c r="BC472" s="206">
        <f t="shared" si="313"/>
        <v>0.20126633471485508</v>
      </c>
      <c r="BD472" s="206">
        <f t="shared" si="313"/>
        <v>0.20136318636809755</v>
      </c>
      <c r="BE472" s="206">
        <f t="shared" si="313"/>
        <v>0.20133891635581708</v>
      </c>
      <c r="BF472" s="206">
        <f t="shared" si="313"/>
        <v>0.20148076635941914</v>
      </c>
      <c r="BG472" s="206">
        <f t="shared" si="313"/>
        <v>0.20149767295745416</v>
      </c>
      <c r="BH472" s="206"/>
    </row>
    <row r="473" spans="1:62">
      <c r="A473" s="112" t="s">
        <v>185</v>
      </c>
      <c r="B473" s="203"/>
      <c r="C473" s="203"/>
      <c r="D473" s="204"/>
      <c r="E473" s="205">
        <v>53.5</v>
      </c>
      <c r="F473" s="205">
        <v>27.5</v>
      </c>
      <c r="G473" s="205">
        <v>-89.400000000000034</v>
      </c>
      <c r="H473" s="205">
        <v>32</v>
      </c>
      <c r="I473" s="205">
        <v>91.799999999999955</v>
      </c>
      <c r="J473" s="205">
        <v>91.9</v>
      </c>
      <c r="K473" s="205">
        <v>29.099999999999909</v>
      </c>
      <c r="L473" s="205">
        <v>-173.29999999999995</v>
      </c>
      <c r="M473" s="205">
        <v>75.800000000000011</v>
      </c>
      <c r="N473" s="205">
        <v>66</v>
      </c>
      <c r="O473" s="205">
        <v>182.5</v>
      </c>
      <c r="P473" s="205">
        <v>69.600000000000009</v>
      </c>
      <c r="Q473" s="205">
        <v>8.0999999999999979</v>
      </c>
      <c r="R473" s="205">
        <v>31.900000000000006</v>
      </c>
      <c r="S473" s="205">
        <v>8.7999999999999972</v>
      </c>
      <c r="T473" s="205">
        <v>16.199999999999989</v>
      </c>
      <c r="U473" s="205">
        <v>7.8000000000000007</v>
      </c>
      <c r="V473" s="205">
        <v>9.6999999999999993</v>
      </c>
      <c r="W473" s="205">
        <v>211.1</v>
      </c>
      <c r="X473" s="205">
        <v>28.200000000000003</v>
      </c>
      <c r="Y473" s="205">
        <v>7.8000000000000114</v>
      </c>
      <c r="Z473" s="205">
        <v>71.199999999999989</v>
      </c>
      <c r="AA473" s="205">
        <v>221.1</v>
      </c>
      <c r="AB473" s="205">
        <v>10.5</v>
      </c>
      <c r="AC473" s="205">
        <v>40.800000000000011</v>
      </c>
      <c r="AD473" s="205">
        <v>532.09999999999991</v>
      </c>
      <c r="AE473" s="205">
        <v>624.80000000000007</v>
      </c>
      <c r="AF473" s="205">
        <v>536.70000000000005</v>
      </c>
      <c r="AG473" s="206">
        <f t="shared" ref="AG473:BG473" si="314">FORECAST(AG471,W473:AF473,W471:AF471)</f>
        <v>295.95563456438958</v>
      </c>
      <c r="AH473" s="206">
        <f t="shared" si="314"/>
        <v>311.73955831064109</v>
      </c>
      <c r="AI473" s="206">
        <f t="shared" si="314"/>
        <v>302.33968347239909</v>
      </c>
      <c r="AJ473" s="206">
        <f t="shared" si="314"/>
        <v>307.99032501401149</v>
      </c>
      <c r="AK473" s="206">
        <f t="shared" si="314"/>
        <v>288.94799846172037</v>
      </c>
      <c r="AL473" s="206">
        <f t="shared" si="314"/>
        <v>267.0868805311066</v>
      </c>
      <c r="AM473" s="206">
        <f t="shared" si="314"/>
        <v>252.28529966213785</v>
      </c>
      <c r="AN473" s="206">
        <f t="shared" si="314"/>
        <v>258.99144205456912</v>
      </c>
      <c r="AO473" s="206">
        <f t="shared" si="314"/>
        <v>219.84719609816398</v>
      </c>
      <c r="AP473" s="206">
        <f t="shared" si="314"/>
        <v>213.08900252727767</v>
      </c>
      <c r="AQ473" s="206">
        <f t="shared" si="314"/>
        <v>214.40749679170369</v>
      </c>
      <c r="AR473" s="206">
        <f t="shared" si="314"/>
        <v>184.03641831697189</v>
      </c>
      <c r="AS473" s="206">
        <f t="shared" si="314"/>
        <v>153.28177297823163</v>
      </c>
      <c r="AT473" s="206">
        <f t="shared" si="314"/>
        <v>119.76240694784087</v>
      </c>
      <c r="AU473" s="206">
        <f t="shared" si="314"/>
        <v>80.145866532849254</v>
      </c>
      <c r="AV473" s="206">
        <f t="shared" si="314"/>
        <v>69.054751529751798</v>
      </c>
      <c r="AW473" s="206">
        <f t="shared" si="314"/>
        <v>56.620527274206893</v>
      </c>
      <c r="AX473" s="206">
        <f t="shared" si="314"/>
        <v>44.341338737178489</v>
      </c>
      <c r="AY473" s="206">
        <f t="shared" si="314"/>
        <v>33.586525729644791</v>
      </c>
      <c r="AZ473" s="206">
        <f t="shared" si="314"/>
        <v>-8.0205199568142689</v>
      </c>
      <c r="BA473" s="206">
        <f t="shared" si="314"/>
        <v>-11.614699321279204</v>
      </c>
      <c r="BB473" s="206">
        <f t="shared" si="314"/>
        <v>-37.616369624848403</v>
      </c>
      <c r="BC473" s="206">
        <f t="shared" si="314"/>
        <v>-36.498551700086637</v>
      </c>
      <c r="BD473" s="206">
        <f t="shared" si="314"/>
        <v>-61.934080594632519</v>
      </c>
      <c r="BE473" s="206">
        <f t="shared" si="314"/>
        <v>-88.697875394125958</v>
      </c>
      <c r="BF473" s="206">
        <f t="shared" si="314"/>
        <v>-89.179225998686206</v>
      </c>
      <c r="BG473" s="206">
        <f t="shared" si="314"/>
        <v>-116.09786206922786</v>
      </c>
      <c r="BH473" s="206"/>
    </row>
    <row r="474" spans="1:62">
      <c r="A474" s="112" t="s">
        <v>114</v>
      </c>
      <c r="B474" s="203"/>
      <c r="C474" s="203"/>
      <c r="D474" s="204"/>
      <c r="E474" s="205">
        <f>SUM(E470:E473)</f>
        <v>688.8</v>
      </c>
      <c r="F474" s="205">
        <f t="shared" ref="F474:BG474" si="315">SUM(F470:F473)</f>
        <v>897.79999999999984</v>
      </c>
      <c r="G474" s="205">
        <f t="shared" si="315"/>
        <v>738.60000000000014</v>
      </c>
      <c r="H474" s="205">
        <f t="shared" si="315"/>
        <v>839.7</v>
      </c>
      <c r="I474" s="205">
        <f t="shared" si="315"/>
        <v>909.5999999999998</v>
      </c>
      <c r="J474" s="205">
        <f t="shared" si="315"/>
        <v>673.49999999999989</v>
      </c>
      <c r="K474" s="205">
        <f t="shared" si="315"/>
        <v>554.09999999999991</v>
      </c>
      <c r="L474" s="205">
        <f t="shared" si="315"/>
        <v>720.79999999999984</v>
      </c>
      <c r="M474" s="205">
        <f t="shared" si="315"/>
        <v>844.7</v>
      </c>
      <c r="N474" s="205">
        <f t="shared" si="315"/>
        <v>938.59999999999991</v>
      </c>
      <c r="O474" s="205">
        <f t="shared" si="315"/>
        <v>1027.6000000000001</v>
      </c>
      <c r="P474" s="205">
        <f t="shared" si="315"/>
        <v>1138.5999999999997</v>
      </c>
      <c r="Q474" s="205">
        <f t="shared" si="315"/>
        <v>1100.7</v>
      </c>
      <c r="R474" s="205">
        <f t="shared" si="315"/>
        <v>1297.3000000000002</v>
      </c>
      <c r="S474" s="205">
        <f t="shared" si="315"/>
        <v>1588.5000000000005</v>
      </c>
      <c r="T474" s="205">
        <f t="shared" si="315"/>
        <v>1912.8000000000002</v>
      </c>
      <c r="U474" s="205">
        <f t="shared" si="315"/>
        <v>1689.9</v>
      </c>
      <c r="V474" s="205">
        <f t="shared" si="315"/>
        <v>1763</v>
      </c>
      <c r="W474" s="205">
        <f t="shared" si="315"/>
        <v>2090.2999999999997</v>
      </c>
      <c r="X474" s="205">
        <f t="shared" si="315"/>
        <v>2173.7999999999997</v>
      </c>
      <c r="Y474" s="205">
        <f t="shared" si="315"/>
        <v>2380.4999999999995</v>
      </c>
      <c r="Z474" s="205">
        <f t="shared" si="315"/>
        <v>2328.2999999999997</v>
      </c>
      <c r="AA474" s="205">
        <f t="shared" si="315"/>
        <v>2408.8999999999996</v>
      </c>
      <c r="AB474" s="205">
        <f t="shared" si="315"/>
        <v>2559.4000000000005</v>
      </c>
      <c r="AC474" s="205">
        <f t="shared" si="315"/>
        <v>2711.9000000000005</v>
      </c>
      <c r="AD474" s="205">
        <f t="shared" si="315"/>
        <v>2552.6000000000004</v>
      </c>
      <c r="AE474" s="205">
        <f t="shared" si="315"/>
        <v>3235.3</v>
      </c>
      <c r="AF474" s="205">
        <f t="shared" si="315"/>
        <v>3332.7</v>
      </c>
      <c r="AG474" s="206">
        <f t="shared" si="315"/>
        <v>3213.8409860189499</v>
      </c>
      <c r="AH474" s="206">
        <f t="shared" si="315"/>
        <v>3277.6087999186666</v>
      </c>
      <c r="AI474" s="206">
        <f t="shared" si="315"/>
        <v>3324.9103449840213</v>
      </c>
      <c r="AJ474" s="206">
        <f t="shared" si="315"/>
        <v>3447.2814852024794</v>
      </c>
      <c r="AK474" s="206">
        <f t="shared" si="315"/>
        <v>3521.970728838472</v>
      </c>
      <c r="AL474" s="206">
        <f t="shared" si="315"/>
        <v>3538.1880720725903</v>
      </c>
      <c r="AM474" s="206">
        <f t="shared" si="315"/>
        <v>3587.388185063814</v>
      </c>
      <c r="AN474" s="206">
        <f t="shared" si="315"/>
        <v>3599.6568557440924</v>
      </c>
      <c r="AO474" s="206">
        <f t="shared" si="315"/>
        <v>3558.6487588323353</v>
      </c>
      <c r="AP474" s="206">
        <f t="shared" si="315"/>
        <v>3615.5358497257203</v>
      </c>
      <c r="AQ474" s="206">
        <f t="shared" si="315"/>
        <v>3745.1057546668262</v>
      </c>
      <c r="AR474" s="206">
        <f t="shared" si="315"/>
        <v>3836.5109122464169</v>
      </c>
      <c r="AS474" s="206">
        <f t="shared" si="315"/>
        <v>3933.4179159850546</v>
      </c>
      <c r="AT474" s="206">
        <f t="shared" si="315"/>
        <v>4026.4341543110113</v>
      </c>
      <c r="AU474" s="206">
        <f t="shared" si="315"/>
        <v>4175.4743333509705</v>
      </c>
      <c r="AV474" s="206">
        <f t="shared" si="315"/>
        <v>4227.5791551123093</v>
      </c>
      <c r="AW474" s="206">
        <f t="shared" si="315"/>
        <v>4278.111511791777</v>
      </c>
      <c r="AX474" s="206">
        <f t="shared" si="315"/>
        <v>4329.3517478452459</v>
      </c>
      <c r="AY474" s="206">
        <f t="shared" si="315"/>
        <v>4383.0345046415841</v>
      </c>
      <c r="AZ474" s="206">
        <f t="shared" si="315"/>
        <v>4531.4044860395306</v>
      </c>
      <c r="BA474" s="206">
        <f t="shared" si="315"/>
        <v>4528.7576559058052</v>
      </c>
      <c r="BB474" s="206">
        <f t="shared" si="315"/>
        <v>4629.7781020268594</v>
      </c>
      <c r="BC474" s="206">
        <f t="shared" si="315"/>
        <v>4631.8602843447134</v>
      </c>
      <c r="BD474" s="206">
        <f t="shared" si="315"/>
        <v>4733.4052351575929</v>
      </c>
      <c r="BE474" s="206">
        <f t="shared" si="315"/>
        <v>4833.7179412164187</v>
      </c>
      <c r="BF474" s="206">
        <f t="shared" si="315"/>
        <v>4834.2095668987722</v>
      </c>
      <c r="BG474" s="206">
        <f t="shared" si="315"/>
        <v>4934.2906677356395</v>
      </c>
      <c r="BH474" s="206"/>
      <c r="BJ474" s="179"/>
    </row>
    <row r="475" spans="1:62">
      <c r="A475" s="112" t="s">
        <v>188</v>
      </c>
      <c r="B475" s="203"/>
      <c r="C475" s="203"/>
      <c r="D475" s="204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  <c r="AH475" s="205"/>
      <c r="AI475" s="205"/>
      <c r="AJ475" s="205"/>
      <c r="AK475" s="205"/>
      <c r="AL475" s="205"/>
      <c r="AM475" s="205"/>
      <c r="AN475" s="205"/>
      <c r="AO475" s="205"/>
      <c r="AP475" s="205"/>
      <c r="AQ475" s="205"/>
      <c r="AR475" s="205"/>
      <c r="AS475" s="205"/>
      <c r="AT475" s="205"/>
      <c r="AU475" s="205"/>
      <c r="AV475" s="205"/>
      <c r="AW475" s="205"/>
      <c r="AX475" s="205"/>
      <c r="AY475" s="205"/>
      <c r="AZ475" s="205"/>
      <c r="BA475" s="205"/>
      <c r="BB475" s="205"/>
      <c r="BC475" s="205"/>
      <c r="BD475" s="205"/>
      <c r="BE475" s="205"/>
      <c r="BF475" s="205"/>
      <c r="BG475" s="205"/>
      <c r="BH475" s="205"/>
    </row>
    <row r="476" spans="1:62">
      <c r="A476" s="112" t="s">
        <v>178</v>
      </c>
      <c r="B476" s="203"/>
      <c r="C476" s="203"/>
      <c r="D476" s="204"/>
      <c r="E476" s="205">
        <v>1513</v>
      </c>
      <c r="F476" s="205">
        <v>1436</v>
      </c>
      <c r="G476" s="205">
        <v>1722</v>
      </c>
      <c r="H476" s="205">
        <v>3320</v>
      </c>
      <c r="I476" s="205">
        <v>2321</v>
      </c>
      <c r="J476" s="205">
        <v>2101</v>
      </c>
      <c r="K476" s="205">
        <v>1595</v>
      </c>
      <c r="L476" s="205">
        <v>1520</v>
      </c>
      <c r="M476" s="205">
        <v>2982</v>
      </c>
      <c r="N476" s="205">
        <v>1113</v>
      </c>
      <c r="O476" s="205">
        <v>3864</v>
      </c>
      <c r="P476" s="205">
        <v>3358</v>
      </c>
      <c r="Q476" s="205">
        <v>5252</v>
      </c>
      <c r="R476" s="205">
        <v>5921</v>
      </c>
      <c r="S476" s="205">
        <v>5193</v>
      </c>
      <c r="T476" s="205">
        <v>3899</v>
      </c>
      <c r="U476" s="205">
        <v>3228</v>
      </c>
      <c r="V476" s="205">
        <v>7886</v>
      </c>
      <c r="W476" s="205">
        <v>6949</v>
      </c>
      <c r="X476" s="205">
        <v>6982</v>
      </c>
      <c r="Y476" s="205">
        <v>6351</v>
      </c>
      <c r="Z476" s="205">
        <v>7656</v>
      </c>
      <c r="AA476" s="205">
        <v>9417</v>
      </c>
      <c r="AB476" s="205">
        <v>9364</v>
      </c>
      <c r="AC476" s="205">
        <f>AC478-AC477</f>
        <v>6030</v>
      </c>
      <c r="AD476" s="205">
        <f>AD478-AD477</f>
        <v>3879.5000000000005</v>
      </c>
      <c r="AE476" s="205">
        <f>AE478-AE477</f>
        <v>5750.2</v>
      </c>
      <c r="AF476" s="205">
        <f>AF478-AF477</f>
        <v>6688.9000000000005</v>
      </c>
      <c r="AG476" s="206">
        <f t="shared" ref="AG476:BG476" si="316">AG478*(SUM(W476:AF476)/SUM(W478:AF478))</f>
        <v>5941.2919628058899</v>
      </c>
      <c r="AH476" s="206">
        <f t="shared" si="316"/>
        <v>6592.1705115012373</v>
      </c>
      <c r="AI476" s="206">
        <f t="shared" si="316"/>
        <v>7183.7123114590549</v>
      </c>
      <c r="AJ476" s="206">
        <f t="shared" si="316"/>
        <v>7466.3049188358773</v>
      </c>
      <c r="AK476" s="206">
        <f t="shared" si="316"/>
        <v>7342.3480699559195</v>
      </c>
      <c r="AL476" s="206">
        <f t="shared" si="316"/>
        <v>7433.8594244140013</v>
      </c>
      <c r="AM476" s="206">
        <f t="shared" si="316"/>
        <v>7706.5789534860996</v>
      </c>
      <c r="AN476" s="206">
        <f t="shared" si="316"/>
        <v>8320.7490793098877</v>
      </c>
      <c r="AO476" s="206">
        <f t="shared" si="316"/>
        <v>8262.8177631063645</v>
      </c>
      <c r="AP476" s="206">
        <f t="shared" si="316"/>
        <v>8552.7581078312451</v>
      </c>
      <c r="AQ476" s="206">
        <f t="shared" si="316"/>
        <v>8612.0922484620132</v>
      </c>
      <c r="AR476" s="206">
        <f t="shared" si="316"/>
        <v>8936.2180853522841</v>
      </c>
      <c r="AS476" s="206">
        <f t="shared" si="316"/>
        <v>9036.4396877183208</v>
      </c>
      <c r="AT476" s="206">
        <f t="shared" si="316"/>
        <v>8970.3412945495656</v>
      </c>
      <c r="AU476" s="206">
        <f t="shared" si="316"/>
        <v>9106.4786139472235</v>
      </c>
      <c r="AV476" s="206">
        <f t="shared" si="316"/>
        <v>9243.598405398825</v>
      </c>
      <c r="AW476" s="206">
        <f t="shared" si="316"/>
        <v>9383.1568032139112</v>
      </c>
      <c r="AX476" s="206">
        <f t="shared" si="316"/>
        <v>9689.7503143128579</v>
      </c>
      <c r="AY476" s="206">
        <f t="shared" si="316"/>
        <v>9955.9655730807899</v>
      </c>
      <c r="AZ476" s="206">
        <f t="shared" si="316"/>
        <v>9819.3150575357668</v>
      </c>
      <c r="BA476" s="206">
        <f t="shared" si="316"/>
        <v>10026.625956782569</v>
      </c>
      <c r="BB476" s="206">
        <f t="shared" si="316"/>
        <v>10153.328555280646</v>
      </c>
      <c r="BC476" s="206">
        <f t="shared" si="316"/>
        <v>10563.634020297062</v>
      </c>
      <c r="BD476" s="206">
        <f t="shared" si="316"/>
        <v>10576.229912143635</v>
      </c>
      <c r="BE476" s="206">
        <f t="shared" si="316"/>
        <v>10625.610977162984</v>
      </c>
      <c r="BF476" s="206">
        <f t="shared" si="316"/>
        <v>10608.459078533717</v>
      </c>
      <c r="BG476" s="206">
        <f t="shared" si="316"/>
        <v>10544.999527158792</v>
      </c>
      <c r="BH476" s="206"/>
      <c r="BJ476" s="179"/>
    </row>
    <row r="477" spans="1:62">
      <c r="A477" s="112" t="s">
        <v>179</v>
      </c>
      <c r="D477" s="204"/>
      <c r="E477" s="205">
        <v>700</v>
      </c>
      <c r="F477" s="205">
        <v>859</v>
      </c>
      <c r="G477" s="205">
        <v>575</v>
      </c>
      <c r="H477" s="205">
        <v>561</v>
      </c>
      <c r="I477" s="205">
        <v>953</v>
      </c>
      <c r="J477" s="205">
        <v>427.8</v>
      </c>
      <c r="K477" s="205">
        <v>691.3</v>
      </c>
      <c r="L477" s="205">
        <v>1009.1</v>
      </c>
      <c r="M477" s="205">
        <v>757</v>
      </c>
      <c r="N477" s="205">
        <v>894</v>
      </c>
      <c r="O477" s="205">
        <v>922.3</v>
      </c>
      <c r="P477" s="205">
        <v>1230.5999999999999</v>
      </c>
      <c r="Q477" s="205">
        <v>1152.0999999999999</v>
      </c>
      <c r="R477" s="205">
        <v>1045.7</v>
      </c>
      <c r="S477" s="205">
        <v>1447.8</v>
      </c>
      <c r="T477" s="205">
        <v>1303.3</v>
      </c>
      <c r="U477" s="205">
        <v>1301.5</v>
      </c>
      <c r="V477" s="205">
        <v>1361.4</v>
      </c>
      <c r="W477" s="205">
        <v>1599.3</v>
      </c>
      <c r="X477" s="205">
        <v>1633.2</v>
      </c>
      <c r="Y477" s="205">
        <v>1577.1</v>
      </c>
      <c r="Z477" s="205">
        <v>1564.1</v>
      </c>
      <c r="AA477" s="205">
        <v>1338.4</v>
      </c>
      <c r="AB477" s="205">
        <v>1494.6</v>
      </c>
      <c r="AC477" s="205">
        <v>1780.3</v>
      </c>
      <c r="AD477" s="205">
        <v>1739.1</v>
      </c>
      <c r="AE477" s="205">
        <v>1283.2</v>
      </c>
      <c r="AF477" s="205">
        <v>1573.7</v>
      </c>
      <c r="AG477" s="206">
        <f t="shared" ref="AG477:BG477" si="317">AG478*(SUM(W477:AF477)/SUM(W478:AF478))</f>
        <v>1340.4715475332023</v>
      </c>
      <c r="AH477" s="206">
        <f t="shared" si="317"/>
        <v>1484.2743483054735</v>
      </c>
      <c r="AI477" s="206">
        <f t="shared" si="317"/>
        <v>1610.9723677696518</v>
      </c>
      <c r="AJ477" s="206">
        <f t="shared" si="317"/>
        <v>1657.683427538042</v>
      </c>
      <c r="AK477" s="206">
        <f t="shared" si="317"/>
        <v>1644.7474292325087</v>
      </c>
      <c r="AL477" s="206">
        <f t="shared" si="317"/>
        <v>1751.7848899523324</v>
      </c>
      <c r="AM477" s="206">
        <f t="shared" si="317"/>
        <v>1901.3783513901219</v>
      </c>
      <c r="AN477" s="206">
        <f t="shared" si="317"/>
        <v>2016.0140100470117</v>
      </c>
      <c r="AO477" s="206">
        <f t="shared" si="317"/>
        <v>1908.2174009679054</v>
      </c>
      <c r="AP477" s="206">
        <f t="shared" si="317"/>
        <v>1980.4239898513088</v>
      </c>
      <c r="AQ477" s="206">
        <f t="shared" si="317"/>
        <v>1991.3009389382173</v>
      </c>
      <c r="AR477" s="206">
        <f t="shared" si="317"/>
        <v>2070.0848436815641</v>
      </c>
      <c r="AS477" s="206">
        <f t="shared" si="317"/>
        <v>2098.1478917025943</v>
      </c>
      <c r="AT477" s="206">
        <f t="shared" si="317"/>
        <v>2089.0608414553453</v>
      </c>
      <c r="AU477" s="206">
        <f t="shared" si="317"/>
        <v>2129.6456367925198</v>
      </c>
      <c r="AV477" s="206">
        <f t="shared" si="317"/>
        <v>2169.5848531100642</v>
      </c>
      <c r="AW477" s="206">
        <f t="shared" si="317"/>
        <v>2201.5872323900489</v>
      </c>
      <c r="AX477" s="206">
        <f t="shared" si="317"/>
        <v>2263.3141120155924</v>
      </c>
      <c r="AY477" s="206">
        <f t="shared" si="317"/>
        <v>2317.4611410793918</v>
      </c>
      <c r="AZ477" s="206">
        <f t="shared" si="317"/>
        <v>2287.2765271266121</v>
      </c>
      <c r="BA477" s="206">
        <f t="shared" si="317"/>
        <v>2336.845101866993</v>
      </c>
      <c r="BB477" s="206">
        <f t="shared" si="317"/>
        <v>2368.0857521504222</v>
      </c>
      <c r="BC477" s="206">
        <f t="shared" si="317"/>
        <v>2465.3473009436348</v>
      </c>
      <c r="BD477" s="206">
        <f t="shared" si="317"/>
        <v>2469.4635859421946</v>
      </c>
      <c r="BE477" s="206">
        <f t="shared" si="317"/>
        <v>2481.5804797100441</v>
      </c>
      <c r="BF477" s="206">
        <f t="shared" si="317"/>
        <v>2477.2720410512879</v>
      </c>
      <c r="BG477" s="206">
        <f t="shared" si="317"/>
        <v>2461.3057041817997</v>
      </c>
      <c r="BH477" s="206"/>
    </row>
    <row r="478" spans="1:62" ht="12" thickBot="1">
      <c r="A478" s="112" t="s">
        <v>114</v>
      </c>
      <c r="D478" s="204"/>
      <c r="E478" s="205">
        <f>SUM(E476:E477)</f>
        <v>2213</v>
      </c>
      <c r="F478" s="205">
        <f t="shared" ref="F478:AB478" si="318">SUM(F476:F477)</f>
        <v>2295</v>
      </c>
      <c r="G478" s="205">
        <f t="shared" si="318"/>
        <v>2297</v>
      </c>
      <c r="H478" s="205">
        <f t="shared" si="318"/>
        <v>3881</v>
      </c>
      <c r="I478" s="205">
        <f t="shared" si="318"/>
        <v>3274</v>
      </c>
      <c r="J478" s="205">
        <f t="shared" si="318"/>
        <v>2528.8000000000002</v>
      </c>
      <c r="K478" s="205">
        <f t="shared" si="318"/>
        <v>2286.3000000000002</v>
      </c>
      <c r="L478" s="205">
        <f t="shared" si="318"/>
        <v>2529.1</v>
      </c>
      <c r="M478" s="205">
        <f t="shared" si="318"/>
        <v>3739</v>
      </c>
      <c r="N478" s="205">
        <f t="shared" si="318"/>
        <v>2007</v>
      </c>
      <c r="O478" s="205">
        <f t="shared" si="318"/>
        <v>4786.3</v>
      </c>
      <c r="P478" s="205">
        <f t="shared" si="318"/>
        <v>4588.6000000000004</v>
      </c>
      <c r="Q478" s="205">
        <f t="shared" si="318"/>
        <v>6404.1</v>
      </c>
      <c r="R478" s="205">
        <f t="shared" si="318"/>
        <v>6966.7</v>
      </c>
      <c r="S478" s="205">
        <f t="shared" si="318"/>
        <v>6640.8</v>
      </c>
      <c r="T478" s="205">
        <f t="shared" si="318"/>
        <v>5202.3</v>
      </c>
      <c r="U478" s="205">
        <f t="shared" si="318"/>
        <v>4529.5</v>
      </c>
      <c r="V478" s="205">
        <f t="shared" si="318"/>
        <v>9247.4</v>
      </c>
      <c r="W478" s="205">
        <f t="shared" si="318"/>
        <v>8548.2999999999993</v>
      </c>
      <c r="X478" s="205">
        <f t="shared" si="318"/>
        <v>8615.2000000000007</v>
      </c>
      <c r="Y478" s="205">
        <f t="shared" si="318"/>
        <v>7928.1</v>
      </c>
      <c r="Z478" s="205">
        <f t="shared" si="318"/>
        <v>9220.1</v>
      </c>
      <c r="AA478" s="205">
        <f t="shared" si="318"/>
        <v>10755.4</v>
      </c>
      <c r="AB478" s="205">
        <f t="shared" si="318"/>
        <v>10858.6</v>
      </c>
      <c r="AC478" s="205">
        <v>7810.3</v>
      </c>
      <c r="AD478" s="205">
        <v>5618.6</v>
      </c>
      <c r="AE478" s="205">
        <v>7033.4</v>
      </c>
      <c r="AF478" s="205">
        <v>8262.6</v>
      </c>
      <c r="AG478" s="206">
        <f t="shared" ref="AG478:BG478" si="319">AG465+AG467-AG468-AG474</f>
        <v>7281.763510339093</v>
      </c>
      <c r="AH478" s="206">
        <f t="shared" si="319"/>
        <v>8076.4448598067111</v>
      </c>
      <c r="AI478" s="206">
        <f t="shared" si="319"/>
        <v>8794.684679228707</v>
      </c>
      <c r="AJ478" s="206">
        <f t="shared" si="319"/>
        <v>9123.9883463739206</v>
      </c>
      <c r="AK478" s="206">
        <f t="shared" si="319"/>
        <v>8987.09549918843</v>
      </c>
      <c r="AL478" s="206">
        <f t="shared" si="319"/>
        <v>9185.6443143663346</v>
      </c>
      <c r="AM478" s="206">
        <f t="shared" si="319"/>
        <v>9607.9573048762213</v>
      </c>
      <c r="AN478" s="206">
        <f t="shared" si="319"/>
        <v>10336.763089356897</v>
      </c>
      <c r="AO478" s="206">
        <f t="shared" si="319"/>
        <v>10171.035164074274</v>
      </c>
      <c r="AP478" s="206">
        <f t="shared" si="319"/>
        <v>10533.182097682555</v>
      </c>
      <c r="AQ478" s="206">
        <f t="shared" si="319"/>
        <v>10603.39318740023</v>
      </c>
      <c r="AR478" s="206">
        <f t="shared" si="319"/>
        <v>11006.302929033851</v>
      </c>
      <c r="AS478" s="206">
        <f t="shared" si="319"/>
        <v>11134.587579420917</v>
      </c>
      <c r="AT478" s="206">
        <f t="shared" si="319"/>
        <v>11059.40213600491</v>
      </c>
      <c r="AU478" s="206">
        <f t="shared" si="319"/>
        <v>11236.124250739742</v>
      </c>
      <c r="AV478" s="206">
        <f t="shared" si="319"/>
        <v>11413.183258508889</v>
      </c>
      <c r="AW478" s="206">
        <f t="shared" si="319"/>
        <v>11584.744035603959</v>
      </c>
      <c r="AX478" s="206">
        <f t="shared" si="319"/>
        <v>11953.064426328452</v>
      </c>
      <c r="AY478" s="206">
        <f t="shared" si="319"/>
        <v>12273.426714160183</v>
      </c>
      <c r="AZ478" s="206">
        <f t="shared" si="319"/>
        <v>12106.591584662379</v>
      </c>
      <c r="BA478" s="206">
        <f t="shared" si="319"/>
        <v>12363.471058649562</v>
      </c>
      <c r="BB478" s="206">
        <f t="shared" si="319"/>
        <v>12521.41430743107</v>
      </c>
      <c r="BC478" s="206">
        <f t="shared" si="319"/>
        <v>13028.981321240697</v>
      </c>
      <c r="BD478" s="206">
        <f t="shared" si="319"/>
        <v>13045.693498085831</v>
      </c>
      <c r="BE478" s="206">
        <f t="shared" si="319"/>
        <v>13107.191456873028</v>
      </c>
      <c r="BF478" s="206">
        <f t="shared" si="319"/>
        <v>13085.731119585005</v>
      </c>
      <c r="BG478" s="206">
        <f t="shared" si="319"/>
        <v>13006.305231340593</v>
      </c>
      <c r="BH478" s="206"/>
    </row>
    <row r="479" spans="1:62">
      <c r="A479" s="207" t="s">
        <v>189</v>
      </c>
      <c r="B479" s="207"/>
      <c r="C479" s="207"/>
      <c r="D479" s="209"/>
      <c r="E479" s="210"/>
      <c r="F479" s="210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  <c r="AA479" s="210"/>
      <c r="AB479" s="210"/>
      <c r="AC479" s="210"/>
      <c r="AD479" s="210"/>
      <c r="AE479" s="210"/>
      <c r="AF479" s="210"/>
      <c r="AG479" s="210"/>
      <c r="AH479" s="210"/>
      <c r="AI479" s="210"/>
      <c r="AJ479" s="210"/>
      <c r="AK479" s="210"/>
      <c r="AL479" s="210"/>
      <c r="AM479" s="210"/>
      <c r="AN479" s="210"/>
      <c r="AO479" s="210"/>
      <c r="AP479" s="210"/>
      <c r="AQ479" s="210"/>
      <c r="AR479" s="210"/>
      <c r="AS479" s="210"/>
      <c r="AT479" s="210"/>
      <c r="AU479" s="210"/>
      <c r="AV479" s="210"/>
      <c r="AW479" s="210"/>
      <c r="AX479" s="210"/>
      <c r="AY479" s="210"/>
      <c r="AZ479" s="210"/>
      <c r="BA479" s="210"/>
      <c r="BB479" s="210"/>
      <c r="BC479" s="210"/>
      <c r="BD479" s="210"/>
      <c r="BE479" s="210"/>
      <c r="BF479" s="210"/>
      <c r="BG479" s="210"/>
      <c r="BH479" s="205"/>
    </row>
    <row r="480" spans="1:62">
      <c r="A480" s="112" t="s">
        <v>36</v>
      </c>
      <c r="D480" s="204"/>
      <c r="E480" s="205">
        <v>32.700000000000003</v>
      </c>
      <c r="F480" s="205">
        <v>36.299999999999997</v>
      </c>
      <c r="G480" s="205">
        <v>53.3</v>
      </c>
      <c r="H480" s="205">
        <v>20.5</v>
      </c>
      <c r="I480" s="205">
        <v>24</v>
      </c>
      <c r="J480" s="205">
        <v>45.699999999999989</v>
      </c>
      <c r="K480" s="205">
        <v>61.199999999999989</v>
      </c>
      <c r="L480" s="205">
        <v>33.699999999999989</v>
      </c>
      <c r="M480" s="205">
        <v>22.099999999999994</v>
      </c>
      <c r="N480" s="205">
        <v>37.900000000000006</v>
      </c>
      <c r="O480" s="205">
        <v>56.5</v>
      </c>
      <c r="P480" s="205">
        <v>41.700000000000017</v>
      </c>
      <c r="Q480" s="205">
        <v>49.7</v>
      </c>
      <c r="R480" s="205">
        <v>34.800000000000011</v>
      </c>
      <c r="S480" s="205">
        <v>44.5</v>
      </c>
      <c r="T480" s="205">
        <v>22.599999999999994</v>
      </c>
      <c r="U480" s="205">
        <v>28</v>
      </c>
      <c r="V480" s="205">
        <v>20.499999999999993</v>
      </c>
      <c r="W480" s="205">
        <v>24.199999999999996</v>
      </c>
      <c r="X480" s="205">
        <v>31.299999999999997</v>
      </c>
      <c r="Y480" s="205">
        <v>36.4</v>
      </c>
      <c r="Z480" s="205">
        <v>45.5</v>
      </c>
      <c r="AA480" s="205">
        <v>36.400000000000006</v>
      </c>
      <c r="AB480" s="205">
        <v>26.799999999999997</v>
      </c>
      <c r="AC480" s="205">
        <v>30.599999999999994</v>
      </c>
      <c r="AD480" s="205">
        <v>13.400000000000006</v>
      </c>
      <c r="AE480" s="205">
        <v>25.700000000000003</v>
      </c>
      <c r="AF480" s="206">
        <f t="shared" ref="AF480:AO480" si="320">SUM(AF58:AF61)</f>
        <v>28.962173</v>
      </c>
      <c r="AG480" s="206">
        <f t="shared" si="320"/>
        <v>28.624090705089905</v>
      </c>
      <c r="AH480" s="206">
        <f t="shared" si="320"/>
        <v>23.151870045792649</v>
      </c>
      <c r="AI480" s="206">
        <f t="shared" si="320"/>
        <v>23.648225236828885</v>
      </c>
      <c r="AJ480" s="206">
        <f t="shared" si="320"/>
        <v>21.597723943825066</v>
      </c>
      <c r="AK480" s="206">
        <f t="shared" si="320"/>
        <v>22.236744088466274</v>
      </c>
      <c r="AL480" s="206">
        <f t="shared" si="320"/>
        <v>21.569360656304131</v>
      </c>
      <c r="AM480" s="206">
        <f t="shared" si="320"/>
        <v>23.851730804000553</v>
      </c>
      <c r="AN480" s="206">
        <f t="shared" si="320"/>
        <v>22.440784794243424</v>
      </c>
      <c r="AO480" s="206">
        <f t="shared" si="320"/>
        <v>22.580756945885021</v>
      </c>
      <c r="AP480" s="206">
        <f t="shared" ref="AP480:BG480" si="321">SUM(AP58:AP61)</f>
        <v>22.339268857367884</v>
      </c>
      <c r="AQ480" s="206">
        <f t="shared" si="321"/>
        <v>22.535875457779877</v>
      </c>
      <c r="AR480" s="206">
        <f t="shared" si="321"/>
        <v>22.556380411560191</v>
      </c>
      <c r="AS480" s="206">
        <f t="shared" si="321"/>
        <v>22.749683371855369</v>
      </c>
      <c r="AT480" s="206">
        <f t="shared" si="321"/>
        <v>22.490613293367268</v>
      </c>
      <c r="AU480" s="206">
        <f t="shared" si="321"/>
        <v>22.552393008889688</v>
      </c>
      <c r="AV480" s="206">
        <f t="shared" si="321"/>
        <v>22.534364278386136</v>
      </c>
      <c r="AW480" s="206">
        <f t="shared" si="321"/>
        <v>22.576989108690515</v>
      </c>
      <c r="AX480" s="206">
        <f t="shared" si="321"/>
        <v>22.576686872811727</v>
      </c>
      <c r="AY480" s="206">
        <f t="shared" si="321"/>
        <v>22.580808612237789</v>
      </c>
      <c r="AZ480" s="206">
        <f t="shared" si="321"/>
        <v>22.546209312429063</v>
      </c>
      <c r="BA480" s="206">
        <f t="shared" si="321"/>
        <v>22.564248376203139</v>
      </c>
      <c r="BB480" s="206">
        <f t="shared" si="321"/>
        <v>22.563011636911053</v>
      </c>
      <c r="BC480" s="206">
        <f t="shared" si="321"/>
        <v>22.568988456474457</v>
      </c>
      <c r="BD480" s="206">
        <f t="shared" si="321"/>
        <v>22.566192962118571</v>
      </c>
      <c r="BE480" s="206">
        <f t="shared" si="321"/>
        <v>22.564653278851118</v>
      </c>
      <c r="BF480" s="206">
        <f t="shared" si="321"/>
        <v>22.561730148827245</v>
      </c>
      <c r="BG480" s="206">
        <f t="shared" si="321"/>
        <v>22.565418942111666</v>
      </c>
      <c r="BH480" s="206"/>
    </row>
    <row r="481" spans="1:60">
      <c r="A481" s="112" t="s">
        <v>39</v>
      </c>
      <c r="D481" s="204"/>
      <c r="E481" s="205">
        <v>686.10000000000014</v>
      </c>
      <c r="F481" s="205">
        <v>863.39999999999964</v>
      </c>
      <c r="G481" s="205">
        <v>713.30000000000018</v>
      </c>
      <c r="H481" s="205">
        <v>876.80000000000018</v>
      </c>
      <c r="I481" s="205">
        <v>1427.1000000000004</v>
      </c>
      <c r="J481" s="205">
        <v>666.90000000000009</v>
      </c>
      <c r="K481" s="205">
        <v>850.5</v>
      </c>
      <c r="L481" s="205">
        <v>1111</v>
      </c>
      <c r="M481" s="205">
        <v>1094.8000000000002</v>
      </c>
      <c r="N481" s="205">
        <v>1878.1</v>
      </c>
      <c r="O481" s="205">
        <v>1783.4999999999995</v>
      </c>
      <c r="P481" s="205">
        <v>1695.7000000000003</v>
      </c>
      <c r="Q481" s="205">
        <v>3073.8999999999996</v>
      </c>
      <c r="R481" s="205">
        <v>2323.8999999999996</v>
      </c>
      <c r="S481" s="205">
        <v>2295.2000000000007</v>
      </c>
      <c r="T481" s="205">
        <v>2234.8000000000002</v>
      </c>
      <c r="U481" s="205">
        <v>1896.6999999999998</v>
      </c>
      <c r="V481" s="205">
        <v>3752.7000000000007</v>
      </c>
      <c r="W481" s="205">
        <v>3429.5999999999995</v>
      </c>
      <c r="X481" s="205">
        <v>3482.2</v>
      </c>
      <c r="Y481" s="205">
        <v>3623.5999999999995</v>
      </c>
      <c r="Z481" s="205">
        <v>3392.2999999999993</v>
      </c>
      <c r="AA481" s="205">
        <v>2815.8</v>
      </c>
      <c r="AB481" s="205">
        <v>3784.4000000000005</v>
      </c>
      <c r="AC481" s="205">
        <v>2614.5</v>
      </c>
      <c r="AD481" s="205">
        <v>1209.3000000000002</v>
      </c>
      <c r="AE481" s="205">
        <v>2146.1999999999998</v>
      </c>
      <c r="AF481" s="206">
        <f t="shared" ref="AF481:BG481" si="322">SUM(AF74:AF77)</f>
        <v>2816.5692510000003</v>
      </c>
      <c r="AG481" s="206">
        <f t="shared" si="322"/>
        <v>2574.9553341591477</v>
      </c>
      <c r="AH481" s="206">
        <f t="shared" si="322"/>
        <v>3011.3482474905163</v>
      </c>
      <c r="AI481" s="206">
        <f t="shared" si="322"/>
        <v>2808.0739726181901</v>
      </c>
      <c r="AJ481" s="206">
        <f t="shared" si="322"/>
        <v>2856.8377437987792</v>
      </c>
      <c r="AK481" s="206">
        <f t="shared" si="322"/>
        <v>3105.6379503228386</v>
      </c>
      <c r="AL481" s="206">
        <f t="shared" si="322"/>
        <v>3220.044942942839</v>
      </c>
      <c r="AM481" s="206">
        <f t="shared" si="322"/>
        <v>3184.2897201708438</v>
      </c>
      <c r="AN481" s="206">
        <f t="shared" si="322"/>
        <v>3318.3813804236347</v>
      </c>
      <c r="AO481" s="206">
        <f t="shared" si="322"/>
        <v>3421.4838242147071</v>
      </c>
      <c r="AP481" s="206">
        <f t="shared" si="322"/>
        <v>3511.318255727997</v>
      </c>
      <c r="AQ481" s="206">
        <f t="shared" si="322"/>
        <v>3555.9447667763307</v>
      </c>
      <c r="AR481" s="206">
        <f t="shared" si="322"/>
        <v>3602.7402617862404</v>
      </c>
      <c r="AS481" s="206">
        <f t="shared" si="322"/>
        <v>3724.8154252405707</v>
      </c>
      <c r="AT481" s="206">
        <f t="shared" si="322"/>
        <v>3792.5125453345381</v>
      </c>
      <c r="AU481" s="206">
        <f t="shared" si="322"/>
        <v>3744.6046925777082</v>
      </c>
      <c r="AV481" s="206">
        <f t="shared" si="322"/>
        <v>3799.5759775254969</v>
      </c>
      <c r="AW481" s="206">
        <f t="shared" si="322"/>
        <v>3845.7472514853371</v>
      </c>
      <c r="AX481" s="206">
        <f t="shared" si="322"/>
        <v>3991.1755583131126</v>
      </c>
      <c r="AY481" s="206">
        <f t="shared" si="322"/>
        <v>4139.011644200762</v>
      </c>
      <c r="AZ481" s="206">
        <f t="shared" si="322"/>
        <v>4394.2285055204165</v>
      </c>
      <c r="BA481" s="206">
        <f t="shared" si="322"/>
        <v>4650.1816863238673</v>
      </c>
      <c r="BB481" s="206">
        <f t="shared" si="322"/>
        <v>4909.6852340308415</v>
      </c>
      <c r="BC481" s="206">
        <f t="shared" si="322"/>
        <v>5170.327798031959</v>
      </c>
      <c r="BD481" s="206">
        <f t="shared" si="322"/>
        <v>5537.9071755821751</v>
      </c>
      <c r="BE481" s="206">
        <f t="shared" si="322"/>
        <v>5698.6300597345808</v>
      </c>
      <c r="BF481" s="206">
        <f t="shared" si="322"/>
        <v>6178.7467635125486</v>
      </c>
      <c r="BG481" s="206">
        <f t="shared" si="322"/>
        <v>6449.2549930074638</v>
      </c>
      <c r="BH481" s="206"/>
    </row>
    <row r="482" spans="1:60">
      <c r="A482" s="112" t="s">
        <v>181</v>
      </c>
      <c r="D482" s="204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  <c r="AH482" s="205"/>
      <c r="AI482" s="205"/>
      <c r="AJ482" s="205"/>
      <c r="AK482" s="205"/>
      <c r="AL482" s="205"/>
      <c r="AM482" s="205"/>
      <c r="AN482" s="205"/>
      <c r="AO482" s="205"/>
      <c r="AP482" s="205"/>
      <c r="AQ482" s="205"/>
      <c r="AR482" s="205"/>
      <c r="AS482" s="205"/>
      <c r="AT482" s="205"/>
      <c r="AU482" s="205"/>
      <c r="AV482" s="205"/>
      <c r="AW482" s="205"/>
      <c r="AX482" s="205"/>
      <c r="AY482" s="205"/>
      <c r="AZ482" s="205"/>
      <c r="BA482" s="205"/>
      <c r="BB482" s="205"/>
      <c r="BC482" s="205"/>
      <c r="BD482" s="205"/>
      <c r="BE482" s="205"/>
      <c r="BF482" s="205"/>
      <c r="BG482" s="205"/>
      <c r="BH482" s="205"/>
    </row>
    <row r="483" spans="1:60">
      <c r="A483" s="112" t="s">
        <v>182</v>
      </c>
      <c r="D483" s="204"/>
      <c r="E483" s="205">
        <v>35.4</v>
      </c>
      <c r="F483" s="205">
        <v>39.5</v>
      </c>
      <c r="G483" s="205">
        <v>40.4</v>
      </c>
      <c r="H483" s="205">
        <v>35.299999999999997</v>
      </c>
      <c r="I483" s="205">
        <v>27.5</v>
      </c>
      <c r="J483" s="205">
        <v>27.9</v>
      </c>
      <c r="K483" s="205">
        <v>34.1</v>
      </c>
      <c r="L483" s="205">
        <v>37.6</v>
      </c>
      <c r="M483" s="205">
        <v>38.6</v>
      </c>
      <c r="N483" s="205">
        <v>38</v>
      </c>
      <c r="O483" s="205">
        <v>45.9</v>
      </c>
      <c r="P483" s="205">
        <v>47</v>
      </c>
      <c r="Q483" s="205">
        <v>48.1</v>
      </c>
      <c r="R483" s="205">
        <v>51.2</v>
      </c>
      <c r="S483" s="205">
        <v>55.2</v>
      </c>
      <c r="T483" s="205">
        <v>64</v>
      </c>
      <c r="U483" s="205">
        <v>58.9</v>
      </c>
      <c r="V483" s="205">
        <v>60.4</v>
      </c>
      <c r="W483" s="205">
        <v>60.1</v>
      </c>
      <c r="X483" s="205">
        <v>59.1</v>
      </c>
      <c r="Y483" s="205">
        <v>66.8</v>
      </c>
      <c r="Z483" s="205">
        <v>66.3</v>
      </c>
      <c r="AA483" s="205">
        <v>61.5</v>
      </c>
      <c r="AB483" s="205">
        <v>60.4</v>
      </c>
      <c r="AC483" s="205">
        <v>64.7</v>
      </c>
      <c r="AD483" s="205">
        <v>62.2</v>
      </c>
      <c r="AE483" s="205">
        <v>64.099999999999994</v>
      </c>
      <c r="AF483" s="206">
        <f t="shared" ref="AF483:BG483" si="323">AF14</f>
        <v>64</v>
      </c>
      <c r="AG483" s="206">
        <f t="shared" si="323"/>
        <v>63</v>
      </c>
      <c r="AH483" s="206">
        <f t="shared" si="323"/>
        <v>66</v>
      </c>
      <c r="AI483" s="206">
        <f t="shared" si="323"/>
        <v>67</v>
      </c>
      <c r="AJ483" s="206">
        <f t="shared" si="323"/>
        <v>67</v>
      </c>
      <c r="AK483" s="206">
        <f t="shared" si="323"/>
        <v>68</v>
      </c>
      <c r="AL483" s="206">
        <f t="shared" si="323"/>
        <v>69</v>
      </c>
      <c r="AM483" s="206">
        <f t="shared" si="323"/>
        <v>69</v>
      </c>
      <c r="AN483" s="206">
        <f t="shared" si="323"/>
        <v>70</v>
      </c>
      <c r="AO483" s="206">
        <f t="shared" si="323"/>
        <v>70</v>
      </c>
      <c r="AP483" s="206">
        <f t="shared" si="323"/>
        <v>70</v>
      </c>
      <c r="AQ483" s="206">
        <f t="shared" si="323"/>
        <v>71</v>
      </c>
      <c r="AR483" s="206">
        <f t="shared" si="323"/>
        <v>72</v>
      </c>
      <c r="AS483" s="206">
        <f t="shared" si="323"/>
        <v>72</v>
      </c>
      <c r="AT483" s="206">
        <f t="shared" si="323"/>
        <v>73</v>
      </c>
      <c r="AU483" s="206">
        <f t="shared" si="323"/>
        <v>73</v>
      </c>
      <c r="AV483" s="206">
        <f t="shared" si="323"/>
        <v>74</v>
      </c>
      <c r="AW483" s="206">
        <f t="shared" si="323"/>
        <v>75</v>
      </c>
      <c r="AX483" s="206">
        <f t="shared" si="323"/>
        <v>75</v>
      </c>
      <c r="AY483" s="206">
        <f t="shared" si="323"/>
        <v>76</v>
      </c>
      <c r="AZ483" s="206">
        <f t="shared" si="323"/>
        <v>77</v>
      </c>
      <c r="BA483" s="206">
        <f t="shared" si="323"/>
        <v>78</v>
      </c>
      <c r="BB483" s="206">
        <f t="shared" si="323"/>
        <v>79</v>
      </c>
      <c r="BC483" s="206">
        <f t="shared" si="323"/>
        <v>80</v>
      </c>
      <c r="BD483" s="206">
        <f t="shared" si="323"/>
        <v>80</v>
      </c>
      <c r="BE483" s="206">
        <f t="shared" si="323"/>
        <v>81</v>
      </c>
      <c r="BF483" s="206">
        <f t="shared" si="323"/>
        <v>82</v>
      </c>
      <c r="BG483" s="206">
        <f t="shared" si="323"/>
        <v>82</v>
      </c>
      <c r="BH483" s="206"/>
    </row>
    <row r="484" spans="1:60">
      <c r="A484" s="112" t="s">
        <v>183</v>
      </c>
      <c r="D484" s="204"/>
      <c r="E484" s="205">
        <v>901.5</v>
      </c>
      <c r="F484" s="205">
        <v>1057.6000000000004</v>
      </c>
      <c r="G484" s="205">
        <v>817.19999999999982</v>
      </c>
      <c r="H484" s="205">
        <v>918.40000000000009</v>
      </c>
      <c r="I484" s="205">
        <v>814.5</v>
      </c>
      <c r="J484" s="205">
        <v>641.59999999999991</v>
      </c>
      <c r="K484" s="205">
        <v>788.40000000000009</v>
      </c>
      <c r="L484" s="205">
        <v>1137</v>
      </c>
      <c r="M484" s="205">
        <v>931.90000000000009</v>
      </c>
      <c r="N484" s="205">
        <v>1162.5</v>
      </c>
      <c r="O484" s="205">
        <v>1184.2999999999997</v>
      </c>
      <c r="P484" s="205">
        <v>1333.1999999999998</v>
      </c>
      <c r="Q484" s="205">
        <v>1372.0999999999995</v>
      </c>
      <c r="R484" s="205">
        <v>1817.9</v>
      </c>
      <c r="S484" s="205">
        <v>2130.2999999999993</v>
      </c>
      <c r="T484" s="205">
        <v>2201.8000000000002</v>
      </c>
      <c r="U484" s="205">
        <v>2002.5</v>
      </c>
      <c r="V484" s="205">
        <v>2413.3999999999996</v>
      </c>
      <c r="W484" s="205">
        <v>2503</v>
      </c>
      <c r="X484" s="205">
        <v>2813.8999999999996</v>
      </c>
      <c r="Y484" s="205">
        <v>2929</v>
      </c>
      <c r="Z484" s="205">
        <v>3134.4000000000005</v>
      </c>
      <c r="AA484" s="205">
        <v>3212.7</v>
      </c>
      <c r="AB484" s="205">
        <v>3371.8999999999996</v>
      </c>
      <c r="AC484" s="205">
        <v>3384.1999999999989</v>
      </c>
      <c r="AD484" s="205">
        <v>2732.7999999999993</v>
      </c>
      <c r="AE484" s="205">
        <v>3335.0999999999995</v>
      </c>
      <c r="AF484" s="206">
        <f t="shared" ref="AF484:BG484" si="324">SUM(AF90:AF93)</f>
        <v>3659.585</v>
      </c>
      <c r="AG484" s="206">
        <f t="shared" si="324"/>
        <v>3863.1260000000011</v>
      </c>
      <c r="AH484" s="206">
        <f t="shared" si="324"/>
        <v>3865.630710380146</v>
      </c>
      <c r="AI484" s="206">
        <f t="shared" si="324"/>
        <v>3941.9288568931684</v>
      </c>
      <c r="AJ484" s="206">
        <f t="shared" si="324"/>
        <v>4117.066040574904</v>
      </c>
      <c r="AK484" s="206">
        <f t="shared" si="324"/>
        <v>4216.2655682089426</v>
      </c>
      <c r="AL484" s="206">
        <f t="shared" si="324"/>
        <v>4286.2515636241906</v>
      </c>
      <c r="AM484" s="206">
        <f t="shared" si="324"/>
        <v>4366.6100096006139</v>
      </c>
      <c r="AN484" s="206">
        <f t="shared" si="324"/>
        <v>4365.4780854964174</v>
      </c>
      <c r="AO484" s="206">
        <f t="shared" si="324"/>
        <v>4366.8916065425074</v>
      </c>
      <c r="AP484" s="206">
        <f t="shared" si="324"/>
        <v>4451.6998009470044</v>
      </c>
      <c r="AQ484" s="206">
        <f t="shared" si="324"/>
        <v>4617.1138270017918</v>
      </c>
      <c r="AR484" s="206">
        <f t="shared" si="324"/>
        <v>4779.4037805291391</v>
      </c>
      <c r="AS484" s="206">
        <f t="shared" si="324"/>
        <v>4944.4892184955388</v>
      </c>
      <c r="AT484" s="206">
        <f t="shared" si="324"/>
        <v>5109.4759132556392</v>
      </c>
      <c r="AU484" s="206">
        <f t="shared" si="324"/>
        <v>5357.20243835779</v>
      </c>
      <c r="AV484" s="206">
        <f t="shared" si="324"/>
        <v>5439.8070608797307</v>
      </c>
      <c r="AW484" s="206">
        <f t="shared" si="324"/>
        <v>5521.9764348899462</v>
      </c>
      <c r="AX484" s="206">
        <f t="shared" si="324"/>
        <v>5604.0698777595271</v>
      </c>
      <c r="AY484" s="206">
        <f t="shared" si="324"/>
        <v>5686.6675735800836</v>
      </c>
      <c r="AZ484" s="206">
        <f t="shared" si="324"/>
        <v>5933.970378689849</v>
      </c>
      <c r="BA484" s="206">
        <f t="shared" si="324"/>
        <v>5934.0301007571024</v>
      </c>
      <c r="BB484" s="206">
        <f t="shared" si="324"/>
        <v>6098.8314564594593</v>
      </c>
      <c r="BC484" s="206">
        <f t="shared" si="324"/>
        <v>6098.7725950001777</v>
      </c>
      <c r="BD484" s="206">
        <f t="shared" si="324"/>
        <v>6263.5923195230916</v>
      </c>
      <c r="BE484" s="206">
        <f t="shared" si="324"/>
        <v>6428.4687649583411</v>
      </c>
      <c r="BF484" s="206">
        <f t="shared" si="324"/>
        <v>6428.4710715584652</v>
      </c>
      <c r="BG484" s="206">
        <f t="shared" si="324"/>
        <v>6593.303793946131</v>
      </c>
      <c r="BH484" s="206"/>
    </row>
    <row r="485" spans="1:60">
      <c r="A485" s="112" t="s">
        <v>184</v>
      </c>
      <c r="D485" s="204"/>
      <c r="E485" s="205">
        <v>1.0999999999999996</v>
      </c>
      <c r="F485" s="205">
        <v>1.2000000000000002</v>
      </c>
      <c r="G485" s="205">
        <v>48.599999999999994</v>
      </c>
      <c r="H485" s="205">
        <v>1.1000000000000001</v>
      </c>
      <c r="I485" s="205">
        <v>5.3000000000000007</v>
      </c>
      <c r="J485" s="205">
        <v>2.3999999999999995</v>
      </c>
      <c r="K485" s="205">
        <v>1.7000000000000002</v>
      </c>
      <c r="L485" s="205">
        <v>0.60000000000000009</v>
      </c>
      <c r="M485" s="205">
        <v>0.10000000000000003</v>
      </c>
      <c r="N485" s="205">
        <v>0</v>
      </c>
      <c r="O485" s="205">
        <v>0</v>
      </c>
      <c r="P485" s="205">
        <v>0.19999999999999996</v>
      </c>
      <c r="Q485" s="205">
        <v>0.20000000000000007</v>
      </c>
      <c r="R485" s="205">
        <v>0.20000000000000007</v>
      </c>
      <c r="S485" s="205">
        <v>0.30000000000000004</v>
      </c>
      <c r="T485" s="205">
        <v>0.20000000000000007</v>
      </c>
      <c r="U485" s="205">
        <v>0.20000000000000007</v>
      </c>
      <c r="V485" s="205">
        <v>0.20000000000000007</v>
      </c>
      <c r="W485" s="205">
        <v>0.20000000000000007</v>
      </c>
      <c r="X485" s="205">
        <v>0.19999999999999996</v>
      </c>
      <c r="Y485" s="205">
        <v>0.19999999999999996</v>
      </c>
      <c r="Z485" s="205">
        <v>0.19999999999999996</v>
      </c>
      <c r="AA485" s="205">
        <v>0.19999999999999996</v>
      </c>
      <c r="AB485" s="205">
        <v>0.19999999999999996</v>
      </c>
      <c r="AC485" s="205">
        <v>0.19999999999999996</v>
      </c>
      <c r="AD485" s="205">
        <v>0.19999999999999996</v>
      </c>
      <c r="AE485" s="205">
        <v>0.19999999999999996</v>
      </c>
      <c r="AF485" s="206">
        <f t="shared" ref="AF485:BG485" si="325">FORECAST(AF481,V485:AE485,V481:AE481)</f>
        <v>0.19999999999999998</v>
      </c>
      <c r="AG485" s="206">
        <f t="shared" si="325"/>
        <v>0.19999999999999996</v>
      </c>
      <c r="AH485" s="206">
        <f t="shared" si="325"/>
        <v>0.19999999999999996</v>
      </c>
      <c r="AI485" s="206">
        <f t="shared" si="325"/>
        <v>0.19999999999999996</v>
      </c>
      <c r="AJ485" s="206">
        <f t="shared" si="325"/>
        <v>0.19999999999999996</v>
      </c>
      <c r="AK485" s="206">
        <f t="shared" si="325"/>
        <v>0.19999999999999996</v>
      </c>
      <c r="AL485" s="206">
        <f t="shared" si="325"/>
        <v>0.19999999999999996</v>
      </c>
      <c r="AM485" s="206">
        <f t="shared" si="325"/>
        <v>0.19999999999999996</v>
      </c>
      <c r="AN485" s="206">
        <f t="shared" si="325"/>
        <v>0.19999999999999996</v>
      </c>
      <c r="AO485" s="206">
        <f t="shared" si="325"/>
        <v>0.19999999999999996</v>
      </c>
      <c r="AP485" s="206">
        <f t="shared" si="325"/>
        <v>0.19999999999999996</v>
      </c>
      <c r="AQ485" s="206">
        <f t="shared" si="325"/>
        <v>0.19999999999999996</v>
      </c>
      <c r="AR485" s="206">
        <f t="shared" si="325"/>
        <v>0.19999999999999996</v>
      </c>
      <c r="AS485" s="206">
        <f t="shared" si="325"/>
        <v>0.19999999999999996</v>
      </c>
      <c r="AT485" s="206">
        <f t="shared" si="325"/>
        <v>0.19999999999999996</v>
      </c>
      <c r="AU485" s="206">
        <f t="shared" si="325"/>
        <v>0.19999999999999996</v>
      </c>
      <c r="AV485" s="206">
        <f t="shared" si="325"/>
        <v>0.19999999999999996</v>
      </c>
      <c r="AW485" s="206">
        <f t="shared" si="325"/>
        <v>0.19999999999999996</v>
      </c>
      <c r="AX485" s="206">
        <f t="shared" si="325"/>
        <v>0.19999999999999996</v>
      </c>
      <c r="AY485" s="206">
        <f t="shared" si="325"/>
        <v>0.19999999999999996</v>
      </c>
      <c r="AZ485" s="206">
        <f t="shared" si="325"/>
        <v>0.19999999999999996</v>
      </c>
      <c r="BA485" s="206">
        <f t="shared" si="325"/>
        <v>0.19999999999999996</v>
      </c>
      <c r="BB485" s="206">
        <f t="shared" si="325"/>
        <v>0.19999999999999996</v>
      </c>
      <c r="BC485" s="206">
        <f t="shared" si="325"/>
        <v>0.19999999999999996</v>
      </c>
      <c r="BD485" s="206">
        <f t="shared" si="325"/>
        <v>0.19999999999999996</v>
      </c>
      <c r="BE485" s="206">
        <f t="shared" si="325"/>
        <v>0.19999999999999996</v>
      </c>
      <c r="BF485" s="206">
        <f t="shared" si="325"/>
        <v>0.19999999999999996</v>
      </c>
      <c r="BG485" s="206">
        <f t="shared" si="325"/>
        <v>0.19999999999999996</v>
      </c>
      <c r="BH485" s="206"/>
    </row>
    <row r="486" spans="1:60">
      <c r="A486" s="112" t="s">
        <v>185</v>
      </c>
      <c r="D486" s="204"/>
      <c r="E486" s="205">
        <v>58.5</v>
      </c>
      <c r="F486" s="205">
        <v>6.6000000000000227</v>
      </c>
      <c r="G486" s="205">
        <v>97.800000000000011</v>
      </c>
      <c r="H486" s="205">
        <v>-87.100000000000023</v>
      </c>
      <c r="I486" s="205">
        <v>-64.5</v>
      </c>
      <c r="J486" s="205">
        <v>-13.900000000000006</v>
      </c>
      <c r="K486" s="205">
        <v>-221.39999999999998</v>
      </c>
      <c r="L486" s="205">
        <v>-332.1</v>
      </c>
      <c r="M486" s="205">
        <v>109.09999999999997</v>
      </c>
      <c r="N486" s="205">
        <v>88.799999999999983</v>
      </c>
      <c r="O486" s="205">
        <v>46.5</v>
      </c>
      <c r="P486" s="205">
        <v>92.5</v>
      </c>
      <c r="Q486" s="205">
        <v>16.099999999999998</v>
      </c>
      <c r="R486" s="205">
        <v>59.599999999999994</v>
      </c>
      <c r="S486" s="205">
        <v>18.5</v>
      </c>
      <c r="T486" s="205">
        <v>16.699999999999989</v>
      </c>
      <c r="U486" s="205">
        <v>11.100000000000001</v>
      </c>
      <c r="V486" s="205">
        <v>33.299999999999997</v>
      </c>
      <c r="W486" s="205">
        <v>6.3000000000000114</v>
      </c>
      <c r="X486" s="205">
        <v>200.3</v>
      </c>
      <c r="Y486" s="205">
        <v>3.0999999999999943</v>
      </c>
      <c r="Z486" s="205">
        <v>36.799999999999997</v>
      </c>
      <c r="AA486" s="205">
        <v>266.8</v>
      </c>
      <c r="AB486" s="205">
        <v>233.80000000000007</v>
      </c>
      <c r="AC486" s="205">
        <v>1.2999999999999829</v>
      </c>
      <c r="AD486" s="205">
        <v>299.90000000000009</v>
      </c>
      <c r="AE486" s="205">
        <v>7.7999999999999545</v>
      </c>
      <c r="AF486" s="206">
        <f t="shared" ref="AF486:AO486" si="326">AF487-SUM(AF483:AF485)</f>
        <v>-996.69207799999958</v>
      </c>
      <c r="AG486" s="206">
        <f t="shared" si="326"/>
        <v>-1690.8937331149655</v>
      </c>
      <c r="AH486" s="206">
        <f t="shared" si="326"/>
        <v>-1593.5822280181583</v>
      </c>
      <c r="AI486" s="206">
        <f t="shared" si="326"/>
        <v>-498.86992504582258</v>
      </c>
      <c r="AJ486" s="206">
        <f t="shared" si="326"/>
        <v>-145.51771405593718</v>
      </c>
      <c r="AK486" s="206">
        <f t="shared" si="326"/>
        <v>-380.77127525488459</v>
      </c>
      <c r="AL486" s="206">
        <f t="shared" si="326"/>
        <v>-368.28283154439077</v>
      </c>
      <c r="AM486" s="206">
        <f t="shared" si="326"/>
        <v>11.709305908764691</v>
      </c>
      <c r="AN486" s="206">
        <f t="shared" si="326"/>
        <v>355.14440823108816</v>
      </c>
      <c r="AO486" s="206">
        <f t="shared" si="326"/>
        <v>-164.95950973705567</v>
      </c>
      <c r="AP486" s="206">
        <f t="shared" ref="AP486:AW486" si="327">AP487-SUM(AP483:AP485)</f>
        <v>22.303309864921175</v>
      </c>
      <c r="AQ486" s="206">
        <f t="shared" si="327"/>
        <v>-118.32953092011212</v>
      </c>
      <c r="AR486" s="206">
        <f t="shared" si="327"/>
        <v>74.515267130031134</v>
      </c>
      <c r="AS486" s="206">
        <f t="shared" si="327"/>
        <v>-84.167380943337776</v>
      </c>
      <c r="AT486" s="206">
        <f t="shared" si="327"/>
        <v>-393.29570929189958</v>
      </c>
      <c r="AU486" s="206">
        <f t="shared" si="327"/>
        <v>-416.33048718686678</v>
      </c>
      <c r="AV486" s="206">
        <f t="shared" si="327"/>
        <v>-377.86541561795275</v>
      </c>
      <c r="AW486" s="206">
        <f t="shared" si="327"/>
        <v>-585.60266166263409</v>
      </c>
      <c r="AX486" s="206">
        <f t="shared" ref="AX486:BG486" si="328">AX487-SUM(AX483:AX485)</f>
        <v>-444.80432287137592</v>
      </c>
      <c r="AY486" s="206">
        <f t="shared" si="328"/>
        <v>-355.87169500842447</v>
      </c>
      <c r="AZ486" s="206">
        <f t="shared" si="328"/>
        <v>-1026.2610902354572</v>
      </c>
      <c r="BA486" s="206">
        <f t="shared" si="328"/>
        <v>-1276.3764800552044</v>
      </c>
      <c r="BB486" s="206">
        <f t="shared" si="328"/>
        <v>-1793.739371422319</v>
      </c>
      <c r="BC486" s="206">
        <f t="shared" si="328"/>
        <v>-1797.750083334965</v>
      </c>
      <c r="BD486" s="206">
        <f t="shared" si="328"/>
        <v>-2313.4398040573165</v>
      </c>
      <c r="BE486" s="206">
        <f t="shared" si="328"/>
        <v>-2578.5427145410426</v>
      </c>
      <c r="BF486" s="206">
        <f t="shared" si="328"/>
        <v>-3081.124985337181</v>
      </c>
      <c r="BG486" s="206">
        <f t="shared" si="328"/>
        <v>-3595.8881366708897</v>
      </c>
      <c r="BH486" s="206"/>
    </row>
    <row r="487" spans="1:60">
      <c r="A487" s="112" t="s">
        <v>114</v>
      </c>
      <c r="D487" s="204"/>
      <c r="E487" s="205">
        <f>SUM(E483:E486)</f>
        <v>996.5</v>
      </c>
      <c r="F487" s="205">
        <f t="shared" ref="F487:AC487" si="329">SUM(F483:F486)</f>
        <v>1104.9000000000005</v>
      </c>
      <c r="G487" s="205">
        <f t="shared" si="329"/>
        <v>1003.9999999999998</v>
      </c>
      <c r="H487" s="205">
        <f t="shared" si="329"/>
        <v>867.7</v>
      </c>
      <c r="I487" s="205">
        <f t="shared" si="329"/>
        <v>782.8</v>
      </c>
      <c r="J487" s="205">
        <f t="shared" si="329"/>
        <v>657.99999999999989</v>
      </c>
      <c r="K487" s="205">
        <f t="shared" si="329"/>
        <v>602.80000000000018</v>
      </c>
      <c r="L487" s="205">
        <f t="shared" si="329"/>
        <v>843.0999999999998</v>
      </c>
      <c r="M487" s="205">
        <f t="shared" si="329"/>
        <v>1079.7</v>
      </c>
      <c r="N487" s="205">
        <f t="shared" si="329"/>
        <v>1289.3</v>
      </c>
      <c r="O487" s="205">
        <f t="shared" si="329"/>
        <v>1276.6999999999998</v>
      </c>
      <c r="P487" s="205">
        <f t="shared" si="329"/>
        <v>1472.8999999999999</v>
      </c>
      <c r="Q487" s="205">
        <f t="shared" si="329"/>
        <v>1436.4999999999993</v>
      </c>
      <c r="R487" s="205">
        <f t="shared" si="329"/>
        <v>1928.9</v>
      </c>
      <c r="S487" s="205">
        <f t="shared" si="329"/>
        <v>2204.2999999999993</v>
      </c>
      <c r="T487" s="205">
        <f t="shared" si="329"/>
        <v>2282.6999999999998</v>
      </c>
      <c r="U487" s="205">
        <f t="shared" si="329"/>
        <v>2072.6999999999998</v>
      </c>
      <c r="V487" s="205">
        <f t="shared" si="329"/>
        <v>2507.2999999999997</v>
      </c>
      <c r="W487" s="205">
        <f t="shared" si="329"/>
        <v>2569.6</v>
      </c>
      <c r="X487" s="205">
        <f t="shared" si="329"/>
        <v>3073.4999999999995</v>
      </c>
      <c r="Y487" s="205">
        <f t="shared" si="329"/>
        <v>2999.1</v>
      </c>
      <c r="Z487" s="205">
        <f t="shared" si="329"/>
        <v>3237.7000000000007</v>
      </c>
      <c r="AA487" s="205">
        <f t="shared" si="329"/>
        <v>3541.2</v>
      </c>
      <c r="AB487" s="205">
        <f t="shared" si="329"/>
        <v>3666.2999999999997</v>
      </c>
      <c r="AC487" s="205">
        <f t="shared" si="329"/>
        <v>3450.3999999999987</v>
      </c>
      <c r="AD487" s="205">
        <f t="shared" ref="AD487:BG487" si="330">AD478-AD491-AD481+AD480</f>
        <v>3095.1</v>
      </c>
      <c r="AE487" s="205">
        <f t="shared" si="330"/>
        <v>3407.2999999999993</v>
      </c>
      <c r="AF487" s="206">
        <f t="shared" si="330"/>
        <v>2727.0929220000003</v>
      </c>
      <c r="AG487" s="206">
        <f t="shared" si="330"/>
        <v>2235.4322668850355</v>
      </c>
      <c r="AH487" s="206">
        <f t="shared" si="330"/>
        <v>2338.2484823619875</v>
      </c>
      <c r="AI487" s="206">
        <f t="shared" si="330"/>
        <v>3510.2589318473456</v>
      </c>
      <c r="AJ487" s="206">
        <f t="shared" si="330"/>
        <v>4038.7483265189667</v>
      </c>
      <c r="AK487" s="206">
        <f t="shared" si="330"/>
        <v>3903.6942929540578</v>
      </c>
      <c r="AL487" s="206">
        <f t="shared" si="330"/>
        <v>3987.1687320797996</v>
      </c>
      <c r="AM487" s="206">
        <f t="shared" si="330"/>
        <v>4447.5193155093784</v>
      </c>
      <c r="AN487" s="206">
        <f t="shared" si="330"/>
        <v>4790.8224937275054</v>
      </c>
      <c r="AO487" s="206">
        <f t="shared" si="330"/>
        <v>4272.1320968054515</v>
      </c>
      <c r="AP487" s="206">
        <f t="shared" si="330"/>
        <v>4544.2031108119254</v>
      </c>
      <c r="AQ487" s="206">
        <f t="shared" si="330"/>
        <v>4569.9842960816795</v>
      </c>
      <c r="AR487" s="206">
        <f t="shared" si="330"/>
        <v>4926.1190476591701</v>
      </c>
      <c r="AS487" s="206">
        <f t="shared" si="330"/>
        <v>4932.5218375522009</v>
      </c>
      <c r="AT487" s="206">
        <f t="shared" si="330"/>
        <v>4789.3802039637394</v>
      </c>
      <c r="AU487" s="206">
        <f t="shared" si="330"/>
        <v>5014.0719511709231</v>
      </c>
      <c r="AV487" s="206">
        <f t="shared" si="330"/>
        <v>5136.1416452617777</v>
      </c>
      <c r="AW487" s="206">
        <f t="shared" si="330"/>
        <v>5011.5737732273119</v>
      </c>
      <c r="AX487" s="206">
        <f t="shared" si="330"/>
        <v>5234.465554888151</v>
      </c>
      <c r="AY487" s="206">
        <f t="shared" si="330"/>
        <v>5406.995878571659</v>
      </c>
      <c r="AZ487" s="206">
        <f t="shared" si="330"/>
        <v>4984.9092884543916</v>
      </c>
      <c r="BA487" s="206">
        <f t="shared" si="330"/>
        <v>4735.8536207018979</v>
      </c>
      <c r="BB487" s="206">
        <f t="shared" si="330"/>
        <v>4384.2920850371402</v>
      </c>
      <c r="BC487" s="206">
        <f t="shared" si="330"/>
        <v>4381.2225116652126</v>
      </c>
      <c r="BD487" s="206">
        <f t="shared" si="330"/>
        <v>4030.352515465775</v>
      </c>
      <c r="BE487" s="206">
        <f t="shared" si="330"/>
        <v>3931.1260504172983</v>
      </c>
      <c r="BF487" s="206">
        <f t="shared" si="330"/>
        <v>3429.546086221284</v>
      </c>
      <c r="BG487" s="206">
        <f t="shared" si="330"/>
        <v>3079.6156572752411</v>
      </c>
      <c r="BH487" s="206"/>
    </row>
    <row r="488" spans="1:60">
      <c r="A488" s="112" t="s">
        <v>190</v>
      </c>
      <c r="D488" s="204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  <c r="AH488" s="205"/>
      <c r="AI488" s="205"/>
      <c r="AJ488" s="205"/>
      <c r="AK488" s="205"/>
      <c r="AL488" s="205"/>
      <c r="AM488" s="205"/>
      <c r="AN488" s="205"/>
      <c r="AO488" s="205"/>
      <c r="AP488" s="205"/>
      <c r="AQ488" s="205"/>
      <c r="AR488" s="205"/>
      <c r="AS488" s="205"/>
      <c r="AT488" s="205"/>
      <c r="AU488" s="205"/>
      <c r="AV488" s="205"/>
      <c r="AW488" s="205"/>
      <c r="AX488" s="205"/>
      <c r="AY488" s="205"/>
      <c r="AZ488" s="205"/>
      <c r="BA488" s="205"/>
      <c r="BB488" s="205"/>
      <c r="BC488" s="205"/>
      <c r="BD488" s="205"/>
      <c r="BE488" s="205"/>
      <c r="BF488" s="205"/>
      <c r="BG488" s="205"/>
      <c r="BH488" s="205"/>
    </row>
    <row r="489" spans="1:60">
      <c r="A489" s="112" t="s">
        <v>178</v>
      </c>
      <c r="D489" s="204"/>
      <c r="E489" s="205">
        <v>320</v>
      </c>
      <c r="F489" s="205">
        <v>102</v>
      </c>
      <c r="G489" s="205">
        <v>413</v>
      </c>
      <c r="H489" s="205">
        <v>1455</v>
      </c>
      <c r="I489" s="205">
        <v>600</v>
      </c>
      <c r="J489" s="205">
        <v>640</v>
      </c>
      <c r="K489" s="205">
        <v>350</v>
      </c>
      <c r="L489" s="205">
        <v>220</v>
      </c>
      <c r="M489" s="205">
        <v>925</v>
      </c>
      <c r="N489" s="205">
        <v>1113</v>
      </c>
      <c r="O489" s="205">
        <v>679</v>
      </c>
      <c r="P489" s="205">
        <v>521</v>
      </c>
      <c r="Q489" s="205">
        <v>1260</v>
      </c>
      <c r="R489" s="205">
        <v>1665</v>
      </c>
      <c r="S489" s="205">
        <v>1150</v>
      </c>
      <c r="T489" s="205">
        <v>168</v>
      </c>
      <c r="U489" s="205">
        <v>180</v>
      </c>
      <c r="V489" s="205">
        <v>1896</v>
      </c>
      <c r="W489" s="205">
        <v>1235</v>
      </c>
      <c r="X489" s="205">
        <v>990</v>
      </c>
      <c r="Y489" s="205">
        <v>424</v>
      </c>
      <c r="Z489" s="205">
        <v>1682</v>
      </c>
      <c r="AA489" s="205">
        <v>3232</v>
      </c>
      <c r="AB489" s="205">
        <v>2140</v>
      </c>
      <c r="AC489" s="205">
        <f>AC491-AC490</f>
        <v>1072</v>
      </c>
      <c r="AD489" s="205">
        <f>AD491-AD490</f>
        <v>694.99999999999989</v>
      </c>
      <c r="AE489" s="205">
        <f>AE491-AE490</f>
        <v>493.19999999999993</v>
      </c>
      <c r="AF489" s="206">
        <f t="shared" ref="AF489:BG489" si="331">AF491*(SUM(V489:AE489)/SUM(V491:AE491))</f>
        <v>1578.3959648708358</v>
      </c>
      <c r="AG489" s="206">
        <f t="shared" si="331"/>
        <v>1418.3840251456802</v>
      </c>
      <c r="AH489" s="206">
        <f t="shared" si="331"/>
        <v>1586.222771144222</v>
      </c>
      <c r="AI489" s="206">
        <f t="shared" si="331"/>
        <v>1464.102122888449</v>
      </c>
      <c r="AJ489" s="206">
        <f t="shared" si="331"/>
        <v>1349.4715795250181</v>
      </c>
      <c r="AK489" s="206">
        <f t="shared" si="331"/>
        <v>1191.5070630943019</v>
      </c>
      <c r="AL489" s="206">
        <f t="shared" si="331"/>
        <v>1139.7380210048839</v>
      </c>
      <c r="AM489" s="206">
        <f t="shared" si="331"/>
        <v>1122.6263441828141</v>
      </c>
      <c r="AN489" s="206">
        <f t="shared" si="331"/>
        <v>1255.1240556170196</v>
      </c>
      <c r="AO489" s="206">
        <f t="shared" si="331"/>
        <v>1399.6458270350417</v>
      </c>
      <c r="AP489" s="206">
        <f t="shared" si="331"/>
        <v>1436.8536948523338</v>
      </c>
      <c r="AQ489" s="206">
        <f t="shared" si="331"/>
        <v>1436.9543553214801</v>
      </c>
      <c r="AR489" s="206">
        <f t="shared" si="331"/>
        <v>1438.9511650178026</v>
      </c>
      <c r="AS489" s="206">
        <f t="shared" si="331"/>
        <v>1438.5841552759939</v>
      </c>
      <c r="AT489" s="206">
        <f t="shared" si="331"/>
        <v>1435.8104631442054</v>
      </c>
      <c r="AU489" s="206">
        <f t="shared" si="331"/>
        <v>1429.6553918866537</v>
      </c>
      <c r="AV489" s="206">
        <f t="shared" si="331"/>
        <v>1424.6256287724452</v>
      </c>
      <c r="AW489" s="206">
        <f t="shared" si="331"/>
        <v>1567.0839370326155</v>
      </c>
      <c r="AX489" s="206">
        <f t="shared" si="331"/>
        <v>1568.9617541351149</v>
      </c>
      <c r="AY489" s="206">
        <f t="shared" si="331"/>
        <v>1572.0430401687306</v>
      </c>
      <c r="AZ489" s="206">
        <f t="shared" si="331"/>
        <v>1575.1918392396226</v>
      </c>
      <c r="BA489" s="206">
        <f t="shared" si="331"/>
        <v>1717.8301996147688</v>
      </c>
      <c r="BB489" s="206">
        <f t="shared" si="331"/>
        <v>1860.3168723183337</v>
      </c>
      <c r="BC489" s="206">
        <f t="shared" si="331"/>
        <v>2002.3985866260439</v>
      </c>
      <c r="BD489" s="206">
        <f t="shared" si="331"/>
        <v>2001.3703361162784</v>
      </c>
      <c r="BE489" s="206">
        <f t="shared" si="331"/>
        <v>2000.6212495961411</v>
      </c>
      <c r="BF489" s="206">
        <f t="shared" si="331"/>
        <v>2000.5471752948872</v>
      </c>
      <c r="BG489" s="206">
        <f t="shared" si="331"/>
        <v>2001.0328788959641</v>
      </c>
      <c r="BH489" s="206"/>
    </row>
    <row r="490" spans="1:60">
      <c r="A490" s="112" t="s">
        <v>179</v>
      </c>
      <c r="D490" s="204"/>
      <c r="E490" s="205">
        <v>243</v>
      </c>
      <c r="F490" s="205">
        <v>261</v>
      </c>
      <c r="G490" s="205">
        <v>220</v>
      </c>
      <c r="H490" s="205">
        <v>702</v>
      </c>
      <c r="I490" s="205">
        <v>488</v>
      </c>
      <c r="J490" s="205">
        <v>609.6</v>
      </c>
      <c r="K490" s="205">
        <v>544.20000000000005</v>
      </c>
      <c r="L490" s="205">
        <v>388.6</v>
      </c>
      <c r="M490" s="205">
        <v>661.6</v>
      </c>
      <c r="N490" s="205">
        <v>894</v>
      </c>
      <c r="O490" s="205">
        <v>1103.5999999999999</v>
      </c>
      <c r="P490" s="205">
        <v>940.5</v>
      </c>
      <c r="Q490" s="205">
        <v>683.5</v>
      </c>
      <c r="R490" s="205">
        <v>1083.7</v>
      </c>
      <c r="S490" s="205">
        <v>1035.8</v>
      </c>
      <c r="T490" s="205">
        <v>539.4</v>
      </c>
      <c r="U490" s="205">
        <v>408.1</v>
      </c>
      <c r="V490" s="205">
        <v>1112</v>
      </c>
      <c r="W490" s="205">
        <v>1338.3</v>
      </c>
      <c r="X490" s="205">
        <v>1100.8</v>
      </c>
      <c r="Y490" s="205">
        <v>917.7</v>
      </c>
      <c r="Z490" s="205">
        <v>953.7</v>
      </c>
      <c r="AA490" s="205">
        <v>1202.8</v>
      </c>
      <c r="AB490" s="205">
        <v>1294.5999999999999</v>
      </c>
      <c r="AC490" s="205">
        <v>704</v>
      </c>
      <c r="AD490" s="205">
        <v>632.6</v>
      </c>
      <c r="AE490" s="205">
        <v>1012.4</v>
      </c>
      <c r="AF490" s="206">
        <f t="shared" ref="AF490:BG490" si="332">AF491*(SUM(V490:AE490)/SUM(V491:AE491))</f>
        <v>1169.504035129165</v>
      </c>
      <c r="AG490" s="206">
        <f t="shared" si="332"/>
        <v>1081.6159748543203</v>
      </c>
      <c r="AH490" s="206">
        <f t="shared" si="332"/>
        <v>1163.777228855778</v>
      </c>
      <c r="AI490" s="206">
        <f t="shared" si="332"/>
        <v>1035.8978771115508</v>
      </c>
      <c r="AJ490" s="206">
        <f t="shared" si="332"/>
        <v>900.52842047498189</v>
      </c>
      <c r="AK490" s="206">
        <f t="shared" si="332"/>
        <v>808.492936905698</v>
      </c>
      <c r="AL490" s="206">
        <f t="shared" si="332"/>
        <v>860.26197899511601</v>
      </c>
      <c r="AM490" s="206">
        <f t="shared" si="332"/>
        <v>877.37365581718598</v>
      </c>
      <c r="AN490" s="206">
        <f t="shared" si="332"/>
        <v>994.87594438298061</v>
      </c>
      <c r="AO490" s="206">
        <f t="shared" si="332"/>
        <v>1100.3541729649585</v>
      </c>
      <c r="AP490" s="206">
        <f t="shared" si="332"/>
        <v>1063.1463051476658</v>
      </c>
      <c r="AQ490" s="206">
        <f t="shared" si="332"/>
        <v>1063.0456446785199</v>
      </c>
      <c r="AR490" s="206">
        <f t="shared" si="332"/>
        <v>1061.0488349821974</v>
      </c>
      <c r="AS490" s="206">
        <f t="shared" si="332"/>
        <v>1061.4158447240059</v>
      </c>
      <c r="AT490" s="206">
        <f t="shared" si="332"/>
        <v>1064.1895368557946</v>
      </c>
      <c r="AU490" s="206">
        <f t="shared" si="332"/>
        <v>1070.3446081133463</v>
      </c>
      <c r="AV490" s="206">
        <f t="shared" si="332"/>
        <v>1075.3743712275548</v>
      </c>
      <c r="AW490" s="206">
        <f t="shared" si="332"/>
        <v>1182.9160629673847</v>
      </c>
      <c r="AX490" s="206">
        <f t="shared" si="332"/>
        <v>1181.0382458648851</v>
      </c>
      <c r="AY490" s="206">
        <f t="shared" si="332"/>
        <v>1177.9569598312692</v>
      </c>
      <c r="AZ490" s="206">
        <f t="shared" si="332"/>
        <v>1174.8081607603772</v>
      </c>
      <c r="BA490" s="206">
        <f t="shared" si="332"/>
        <v>1282.1698003852312</v>
      </c>
      <c r="BB490" s="206">
        <f t="shared" si="332"/>
        <v>1389.6831276816661</v>
      </c>
      <c r="BC490" s="206">
        <f t="shared" si="332"/>
        <v>1497.6014133739561</v>
      </c>
      <c r="BD490" s="206">
        <f t="shared" si="332"/>
        <v>1498.6296638837214</v>
      </c>
      <c r="BE490" s="206">
        <f t="shared" si="332"/>
        <v>1499.3787504038589</v>
      </c>
      <c r="BF490" s="206">
        <f t="shared" si="332"/>
        <v>1499.452824705113</v>
      </c>
      <c r="BG490" s="206">
        <f t="shared" si="332"/>
        <v>1498.9671211040356</v>
      </c>
      <c r="BH490" s="206"/>
    </row>
    <row r="491" spans="1:60" ht="12" thickBot="1">
      <c r="A491" s="112" t="s">
        <v>114</v>
      </c>
      <c r="D491" s="204"/>
      <c r="E491" s="205">
        <f>SUM(E489:E490)</f>
        <v>563</v>
      </c>
      <c r="F491" s="205">
        <f t="shared" ref="F491:AB491" si="333">SUM(F489:F490)</f>
        <v>363</v>
      </c>
      <c r="G491" s="205">
        <f t="shared" si="333"/>
        <v>633</v>
      </c>
      <c r="H491" s="205">
        <f t="shared" si="333"/>
        <v>2157</v>
      </c>
      <c r="I491" s="205">
        <f t="shared" si="333"/>
        <v>1088</v>
      </c>
      <c r="J491" s="205">
        <f t="shared" si="333"/>
        <v>1249.5999999999999</v>
      </c>
      <c r="K491" s="205">
        <f t="shared" si="333"/>
        <v>894.2</v>
      </c>
      <c r="L491" s="205">
        <f t="shared" si="333"/>
        <v>608.6</v>
      </c>
      <c r="M491" s="205">
        <f t="shared" si="333"/>
        <v>1586.6</v>
      </c>
      <c r="N491" s="205">
        <f t="shared" si="333"/>
        <v>2007</v>
      </c>
      <c r="O491" s="205">
        <f t="shared" si="333"/>
        <v>1782.6</v>
      </c>
      <c r="P491" s="205">
        <f t="shared" si="333"/>
        <v>1461.5</v>
      </c>
      <c r="Q491" s="205">
        <f t="shared" si="333"/>
        <v>1943.5</v>
      </c>
      <c r="R491" s="205">
        <f t="shared" si="333"/>
        <v>2748.7</v>
      </c>
      <c r="S491" s="205">
        <f t="shared" si="333"/>
        <v>2185.8000000000002</v>
      </c>
      <c r="T491" s="205">
        <f t="shared" si="333"/>
        <v>707.4</v>
      </c>
      <c r="U491" s="205">
        <f t="shared" si="333"/>
        <v>588.1</v>
      </c>
      <c r="V491" s="205">
        <f t="shared" si="333"/>
        <v>3008</v>
      </c>
      <c r="W491" s="205">
        <f t="shared" si="333"/>
        <v>2573.3000000000002</v>
      </c>
      <c r="X491" s="205">
        <f t="shared" si="333"/>
        <v>2090.8000000000002</v>
      </c>
      <c r="Y491" s="205">
        <f t="shared" si="333"/>
        <v>1341.7</v>
      </c>
      <c r="Z491" s="205">
        <f t="shared" si="333"/>
        <v>2635.7</v>
      </c>
      <c r="AA491" s="205">
        <f t="shared" si="333"/>
        <v>4434.8</v>
      </c>
      <c r="AB491" s="205">
        <f t="shared" si="333"/>
        <v>3434.6</v>
      </c>
      <c r="AC491" s="205">
        <v>1776</v>
      </c>
      <c r="AD491" s="205">
        <v>1327.6</v>
      </c>
      <c r="AE491" s="205">
        <v>1505.6</v>
      </c>
      <c r="AF491" s="206">
        <f t="shared" ref="AF491:BG491" si="334">AF17</f>
        <v>2747.9</v>
      </c>
      <c r="AG491" s="206">
        <f t="shared" si="334"/>
        <v>2500</v>
      </c>
      <c r="AH491" s="206">
        <f t="shared" si="334"/>
        <v>2750</v>
      </c>
      <c r="AI491" s="206">
        <f t="shared" si="334"/>
        <v>2500</v>
      </c>
      <c r="AJ491" s="206">
        <f t="shared" si="334"/>
        <v>2250</v>
      </c>
      <c r="AK491" s="206">
        <f t="shared" si="334"/>
        <v>2000</v>
      </c>
      <c r="AL491" s="206">
        <f t="shared" si="334"/>
        <v>2000</v>
      </c>
      <c r="AM491" s="206">
        <f t="shared" si="334"/>
        <v>2000</v>
      </c>
      <c r="AN491" s="206">
        <f t="shared" si="334"/>
        <v>2250</v>
      </c>
      <c r="AO491" s="206">
        <f t="shared" si="334"/>
        <v>2500</v>
      </c>
      <c r="AP491" s="206">
        <f t="shared" si="334"/>
        <v>2500</v>
      </c>
      <c r="AQ491" s="206">
        <f t="shared" si="334"/>
        <v>2500</v>
      </c>
      <c r="AR491" s="206">
        <f t="shared" si="334"/>
        <v>2500</v>
      </c>
      <c r="AS491" s="206">
        <f t="shared" si="334"/>
        <v>2500</v>
      </c>
      <c r="AT491" s="206">
        <f t="shared" si="334"/>
        <v>2500</v>
      </c>
      <c r="AU491" s="206">
        <f t="shared" si="334"/>
        <v>2500</v>
      </c>
      <c r="AV491" s="206">
        <f t="shared" si="334"/>
        <v>2500</v>
      </c>
      <c r="AW491" s="206">
        <f t="shared" si="334"/>
        <v>2750</v>
      </c>
      <c r="AX491" s="206">
        <f t="shared" si="334"/>
        <v>2750</v>
      </c>
      <c r="AY491" s="206">
        <f t="shared" si="334"/>
        <v>2750</v>
      </c>
      <c r="AZ491" s="206">
        <f t="shared" si="334"/>
        <v>2750</v>
      </c>
      <c r="BA491" s="206">
        <f t="shared" si="334"/>
        <v>3000</v>
      </c>
      <c r="BB491" s="206">
        <f t="shared" si="334"/>
        <v>3250</v>
      </c>
      <c r="BC491" s="206">
        <f t="shared" si="334"/>
        <v>3500</v>
      </c>
      <c r="BD491" s="206">
        <f t="shared" si="334"/>
        <v>3500</v>
      </c>
      <c r="BE491" s="206">
        <f t="shared" si="334"/>
        <v>3500</v>
      </c>
      <c r="BF491" s="206">
        <f t="shared" si="334"/>
        <v>3500</v>
      </c>
      <c r="BG491" s="206">
        <f t="shared" si="334"/>
        <v>3500</v>
      </c>
      <c r="BH491" s="206"/>
    </row>
    <row r="492" spans="1:60">
      <c r="A492" s="207" t="s">
        <v>191</v>
      </c>
      <c r="B492" s="207"/>
      <c r="C492" s="207"/>
      <c r="D492" s="209"/>
      <c r="E492" s="210"/>
      <c r="F492" s="210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  <c r="AA492" s="210"/>
      <c r="AB492" s="210"/>
      <c r="AC492" s="210"/>
      <c r="AD492" s="210"/>
      <c r="AE492" s="210"/>
      <c r="AF492" s="210"/>
      <c r="AG492" s="210"/>
      <c r="AH492" s="210"/>
      <c r="AI492" s="210"/>
      <c r="AJ492" s="210"/>
      <c r="AK492" s="210"/>
      <c r="AL492" s="210"/>
      <c r="AM492" s="210"/>
      <c r="AN492" s="210"/>
      <c r="AO492" s="210"/>
      <c r="AP492" s="210"/>
      <c r="AQ492" s="210"/>
      <c r="AR492" s="210"/>
      <c r="AS492" s="210"/>
      <c r="AT492" s="210"/>
      <c r="AU492" s="210"/>
      <c r="AV492" s="210"/>
      <c r="AW492" s="210"/>
      <c r="AX492" s="210"/>
      <c r="AY492" s="210"/>
      <c r="AZ492" s="210"/>
      <c r="BA492" s="210"/>
      <c r="BB492" s="210"/>
      <c r="BC492" s="210"/>
      <c r="BD492" s="210"/>
      <c r="BE492" s="210"/>
      <c r="BF492" s="210"/>
      <c r="BG492" s="210"/>
      <c r="BH492" s="205"/>
    </row>
    <row r="493" spans="1:60">
      <c r="A493" s="112" t="s">
        <v>177</v>
      </c>
      <c r="D493" s="204"/>
      <c r="E493" s="205">
        <f>E451</f>
        <v>1030</v>
      </c>
      <c r="F493" s="205">
        <f t="shared" ref="F493:BG494" si="335">F451</f>
        <v>563</v>
      </c>
      <c r="G493" s="205">
        <f t="shared" si="335"/>
        <v>363</v>
      </c>
      <c r="H493" s="205">
        <f t="shared" si="335"/>
        <v>633</v>
      </c>
      <c r="I493" s="205">
        <f t="shared" si="335"/>
        <v>2157</v>
      </c>
      <c r="J493" s="205">
        <f t="shared" si="335"/>
        <v>1088</v>
      </c>
      <c r="K493" s="205">
        <f t="shared" si="335"/>
        <v>1249.5999999999999</v>
      </c>
      <c r="L493" s="205">
        <f t="shared" si="335"/>
        <v>894.2</v>
      </c>
      <c r="M493" s="205">
        <f t="shared" si="335"/>
        <v>608.6</v>
      </c>
      <c r="N493" s="205">
        <f t="shared" si="335"/>
        <v>1586.6</v>
      </c>
      <c r="O493" s="205">
        <f t="shared" si="335"/>
        <v>2007</v>
      </c>
      <c r="P493" s="205">
        <f t="shared" si="335"/>
        <v>1782.6</v>
      </c>
      <c r="Q493" s="205">
        <f t="shared" si="335"/>
        <v>1461.5</v>
      </c>
      <c r="R493" s="205">
        <f t="shared" si="335"/>
        <v>1943.5</v>
      </c>
      <c r="S493" s="205">
        <f t="shared" si="335"/>
        <v>2748.7</v>
      </c>
      <c r="T493" s="205">
        <f t="shared" si="335"/>
        <v>2185.8000000000002</v>
      </c>
      <c r="U493" s="205">
        <f t="shared" si="335"/>
        <v>707.4</v>
      </c>
      <c r="V493" s="205">
        <f t="shared" si="335"/>
        <v>588.1</v>
      </c>
      <c r="W493" s="205">
        <f t="shared" si="335"/>
        <v>3008</v>
      </c>
      <c r="X493" s="205">
        <f t="shared" si="335"/>
        <v>2573.3000000000002</v>
      </c>
      <c r="Y493" s="205">
        <f t="shared" si="335"/>
        <v>2090.8000000000002</v>
      </c>
      <c r="Z493" s="205">
        <f t="shared" si="335"/>
        <v>1341.7</v>
      </c>
      <c r="AA493" s="205">
        <f t="shared" si="335"/>
        <v>2635.7</v>
      </c>
      <c r="AB493" s="205">
        <f t="shared" si="335"/>
        <v>4434.8</v>
      </c>
      <c r="AC493" s="205">
        <f t="shared" si="335"/>
        <v>3434.6</v>
      </c>
      <c r="AD493" s="205">
        <f t="shared" si="335"/>
        <v>1776</v>
      </c>
      <c r="AE493" s="205">
        <f>AE451</f>
        <v>1327.6</v>
      </c>
      <c r="AF493" s="206">
        <f t="shared" si="335"/>
        <v>1505.6</v>
      </c>
      <c r="AG493" s="206">
        <f t="shared" si="335"/>
        <v>2747.9000000000005</v>
      </c>
      <c r="AH493" s="205">
        <f t="shared" si="335"/>
        <v>2500.0000000000005</v>
      </c>
      <c r="AI493" s="205">
        <f t="shared" si="335"/>
        <v>2750</v>
      </c>
      <c r="AJ493" s="205">
        <f t="shared" si="335"/>
        <v>2500</v>
      </c>
      <c r="AK493" s="205">
        <f t="shared" si="335"/>
        <v>2250</v>
      </c>
      <c r="AL493" s="205">
        <f t="shared" si="335"/>
        <v>2000</v>
      </c>
      <c r="AM493" s="205">
        <f t="shared" si="335"/>
        <v>2000</v>
      </c>
      <c r="AN493" s="205">
        <f t="shared" si="335"/>
        <v>2000</v>
      </c>
      <c r="AO493" s="205">
        <f t="shared" si="335"/>
        <v>2250</v>
      </c>
      <c r="AP493" s="205">
        <f t="shared" si="335"/>
        <v>2500</v>
      </c>
      <c r="AQ493" s="205">
        <f t="shared" si="335"/>
        <v>2499.9999999999995</v>
      </c>
      <c r="AR493" s="205">
        <f t="shared" si="335"/>
        <v>2500</v>
      </c>
      <c r="AS493" s="205">
        <f t="shared" si="335"/>
        <v>2500</v>
      </c>
      <c r="AT493" s="205">
        <f t="shared" si="335"/>
        <v>2500</v>
      </c>
      <c r="AU493" s="205">
        <f t="shared" si="335"/>
        <v>2500</v>
      </c>
      <c r="AV493" s="205">
        <f t="shared" si="335"/>
        <v>2500</v>
      </c>
      <c r="AW493" s="205">
        <f t="shared" si="335"/>
        <v>2500</v>
      </c>
      <c r="AX493" s="205">
        <f t="shared" si="335"/>
        <v>2750</v>
      </c>
      <c r="AY493" s="205">
        <f t="shared" si="335"/>
        <v>2750</v>
      </c>
      <c r="AZ493" s="205">
        <f t="shared" si="335"/>
        <v>2750</v>
      </c>
      <c r="BA493" s="205">
        <f t="shared" si="335"/>
        <v>2750</v>
      </c>
      <c r="BB493" s="205">
        <f t="shared" si="335"/>
        <v>3000</v>
      </c>
      <c r="BC493" s="205">
        <f t="shared" si="335"/>
        <v>3250</v>
      </c>
      <c r="BD493" s="205">
        <f t="shared" si="335"/>
        <v>3500</v>
      </c>
      <c r="BE493" s="205">
        <f t="shared" si="335"/>
        <v>3500</v>
      </c>
      <c r="BF493" s="205">
        <f t="shared" si="335"/>
        <v>3500</v>
      </c>
      <c r="BG493" s="205">
        <f t="shared" si="335"/>
        <v>3500</v>
      </c>
      <c r="BH493" s="205"/>
    </row>
    <row r="494" spans="1:60">
      <c r="A494" s="112" t="s">
        <v>35</v>
      </c>
      <c r="D494" s="204"/>
      <c r="E494" s="205">
        <f>E452</f>
        <v>5062.3</v>
      </c>
      <c r="F494" s="205">
        <f t="shared" si="335"/>
        <v>6393.1</v>
      </c>
      <c r="G494" s="205">
        <f t="shared" si="335"/>
        <v>7643.3</v>
      </c>
      <c r="H494" s="205">
        <f t="shared" si="335"/>
        <v>8798.2999999999993</v>
      </c>
      <c r="I494" s="205">
        <f t="shared" si="335"/>
        <v>7205.3</v>
      </c>
      <c r="J494" s="205">
        <f t="shared" si="335"/>
        <v>5017.1000000000004</v>
      </c>
      <c r="K494" s="205">
        <f t="shared" si="335"/>
        <v>4520.5</v>
      </c>
      <c r="L494" s="205">
        <f t="shared" si="335"/>
        <v>6771.2</v>
      </c>
      <c r="M494" s="205">
        <f t="shared" si="335"/>
        <v>7673.6</v>
      </c>
      <c r="N494" s="205">
        <f t="shared" si="335"/>
        <v>9483.2999999999993</v>
      </c>
      <c r="O494" s="205">
        <f t="shared" si="335"/>
        <v>9000.2999999999993</v>
      </c>
      <c r="P494" s="205">
        <f t="shared" si="335"/>
        <v>9611.1</v>
      </c>
      <c r="Q494" s="205">
        <f t="shared" si="335"/>
        <v>12644.9</v>
      </c>
      <c r="R494" s="205">
        <f t="shared" si="335"/>
        <v>12898.1</v>
      </c>
      <c r="S494" s="205">
        <f t="shared" si="335"/>
        <v>12788.6</v>
      </c>
      <c r="T494" s="205">
        <f t="shared" si="335"/>
        <v>14608.1</v>
      </c>
      <c r="U494" s="205">
        <f t="shared" si="335"/>
        <v>13868.5</v>
      </c>
      <c r="V494" s="205">
        <f t="shared" si="335"/>
        <v>18551</v>
      </c>
      <c r="W494" s="205">
        <f t="shared" si="335"/>
        <v>16410.099999999999</v>
      </c>
      <c r="X494" s="205">
        <f t="shared" si="335"/>
        <v>18376.5</v>
      </c>
      <c r="Y494" s="205">
        <f t="shared" si="335"/>
        <v>19599.2</v>
      </c>
      <c r="Z494" s="205">
        <f t="shared" si="335"/>
        <v>21458.1</v>
      </c>
      <c r="AA494" s="205">
        <f t="shared" si="335"/>
        <v>20723.5</v>
      </c>
      <c r="AB494" s="205">
        <f t="shared" si="335"/>
        <v>19912.3</v>
      </c>
      <c r="AC494" s="205">
        <f t="shared" si="335"/>
        <v>19484.7</v>
      </c>
      <c r="AD494" s="205">
        <f t="shared" si="335"/>
        <v>13757.4</v>
      </c>
      <c r="AE494" s="205">
        <f>AE452</f>
        <v>18849.800999999999</v>
      </c>
      <c r="AF494" s="206">
        <f t="shared" si="335"/>
        <v>19463.562000000002</v>
      </c>
      <c r="AG494" s="206">
        <f t="shared" si="335"/>
        <v>19239.463</v>
      </c>
      <c r="AH494" s="205">
        <f t="shared" si="335"/>
        <v>19936.955000000002</v>
      </c>
      <c r="AI494" s="205">
        <f t="shared" si="335"/>
        <v>20800</v>
      </c>
      <c r="AJ494" s="205">
        <f t="shared" si="335"/>
        <v>21200</v>
      </c>
      <c r="AK494" s="205">
        <f t="shared" si="335"/>
        <v>21700</v>
      </c>
      <c r="AL494" s="205">
        <f t="shared" si="335"/>
        <v>22200</v>
      </c>
      <c r="AM494" s="205">
        <f t="shared" si="335"/>
        <v>23100</v>
      </c>
      <c r="AN494" s="205">
        <f t="shared" si="335"/>
        <v>23700</v>
      </c>
      <c r="AO494" s="205">
        <f t="shared" si="335"/>
        <v>23400</v>
      </c>
      <c r="AP494" s="205">
        <f t="shared" si="335"/>
        <v>23600</v>
      </c>
      <c r="AQ494" s="205">
        <f t="shared" si="335"/>
        <v>24000</v>
      </c>
      <c r="AR494" s="205">
        <f t="shared" si="335"/>
        <v>24700</v>
      </c>
      <c r="AS494" s="205">
        <f t="shared" si="335"/>
        <v>25300</v>
      </c>
      <c r="AT494" s="205">
        <f t="shared" si="335"/>
        <v>25500</v>
      </c>
      <c r="AU494" s="205">
        <f t="shared" si="335"/>
        <v>26000</v>
      </c>
      <c r="AV494" s="205">
        <f t="shared" si="335"/>
        <v>26300</v>
      </c>
      <c r="AW494" s="205">
        <f t="shared" si="335"/>
        <v>26600</v>
      </c>
      <c r="AX494" s="205">
        <f t="shared" si="335"/>
        <v>27000</v>
      </c>
      <c r="AY494" s="205">
        <f t="shared" si="335"/>
        <v>27600</v>
      </c>
      <c r="AZ494" s="205">
        <f t="shared" si="335"/>
        <v>28200</v>
      </c>
      <c r="BA494" s="205">
        <f t="shared" si="335"/>
        <v>28700</v>
      </c>
      <c r="BB494" s="205">
        <f t="shared" si="335"/>
        <v>29200</v>
      </c>
      <c r="BC494" s="205">
        <f t="shared" si="335"/>
        <v>29700</v>
      </c>
      <c r="BD494" s="205">
        <f t="shared" si="335"/>
        <v>30200</v>
      </c>
      <c r="BE494" s="205">
        <f t="shared" si="335"/>
        <v>30700</v>
      </c>
      <c r="BF494" s="205">
        <f t="shared" si="335"/>
        <v>31200</v>
      </c>
      <c r="BG494" s="205">
        <f t="shared" si="335"/>
        <v>31700</v>
      </c>
      <c r="BH494" s="205"/>
    </row>
    <row r="495" spans="1:60">
      <c r="A495" s="112" t="s">
        <v>36</v>
      </c>
      <c r="D495" s="204"/>
      <c r="E495" s="205">
        <f>E454+E467+E480</f>
        <v>104</v>
      </c>
      <c r="F495" s="205">
        <f t="shared" ref="F495:BG495" si="336">F454+F467+F480</f>
        <v>140.5</v>
      </c>
      <c r="G495" s="205">
        <f t="shared" si="336"/>
        <v>158.1</v>
      </c>
      <c r="H495" s="205">
        <f t="shared" si="336"/>
        <v>124.2</v>
      </c>
      <c r="I495" s="205">
        <f t="shared" si="336"/>
        <v>224.4</v>
      </c>
      <c r="J495" s="205">
        <f t="shared" si="336"/>
        <v>226.2</v>
      </c>
      <c r="K495" s="205">
        <f t="shared" si="336"/>
        <v>239.6</v>
      </c>
      <c r="L495" s="205">
        <f t="shared" si="336"/>
        <v>242.6</v>
      </c>
      <c r="M495" s="205">
        <f t="shared" si="336"/>
        <v>107.6</v>
      </c>
      <c r="N495" s="205">
        <f t="shared" si="336"/>
        <v>139.5</v>
      </c>
      <c r="O495" s="205">
        <f t="shared" si="336"/>
        <v>203</v>
      </c>
      <c r="P495" s="205">
        <f t="shared" si="336"/>
        <v>178.8</v>
      </c>
      <c r="Q495" s="205">
        <f t="shared" si="336"/>
        <v>120.5</v>
      </c>
      <c r="R495" s="205">
        <f t="shared" si="336"/>
        <v>127.9</v>
      </c>
      <c r="S495" s="205">
        <f t="shared" si="336"/>
        <v>223.7</v>
      </c>
      <c r="T495" s="205">
        <f t="shared" si="336"/>
        <v>96.6</v>
      </c>
      <c r="U495" s="205">
        <f t="shared" si="336"/>
        <v>127.6</v>
      </c>
      <c r="V495" s="205">
        <f t="shared" si="336"/>
        <v>66.099999999999994</v>
      </c>
      <c r="W495" s="205">
        <f t="shared" si="336"/>
        <v>76.599999999999994</v>
      </c>
      <c r="X495" s="205">
        <f t="shared" si="336"/>
        <v>105</v>
      </c>
      <c r="Y495" s="205">
        <f t="shared" si="336"/>
        <v>94.5</v>
      </c>
      <c r="Z495" s="205">
        <f t="shared" si="336"/>
        <v>108</v>
      </c>
      <c r="AA495" s="205">
        <f t="shared" si="336"/>
        <v>146.5</v>
      </c>
      <c r="AB495" s="205">
        <f t="shared" si="336"/>
        <v>132.5</v>
      </c>
      <c r="AC495" s="205">
        <f t="shared" si="336"/>
        <v>125.1</v>
      </c>
      <c r="AD495" s="205">
        <f t="shared" si="336"/>
        <v>104.7</v>
      </c>
      <c r="AE495" s="205">
        <f>AE454+AE467+AE480</f>
        <v>151.4</v>
      </c>
      <c r="AF495" s="206">
        <f t="shared" si="336"/>
        <v>275.162173</v>
      </c>
      <c r="AG495" s="206">
        <f t="shared" si="336"/>
        <v>150</v>
      </c>
      <c r="AH495" s="205">
        <f t="shared" si="336"/>
        <v>150</v>
      </c>
      <c r="AI495" s="205">
        <f t="shared" si="336"/>
        <v>150</v>
      </c>
      <c r="AJ495" s="205">
        <f t="shared" si="336"/>
        <v>149.99999999999997</v>
      </c>
      <c r="AK495" s="205">
        <f t="shared" si="336"/>
        <v>149.99999999999997</v>
      </c>
      <c r="AL495" s="205">
        <f t="shared" si="336"/>
        <v>150</v>
      </c>
      <c r="AM495" s="205">
        <f t="shared" si="336"/>
        <v>150</v>
      </c>
      <c r="AN495" s="205">
        <f t="shared" si="336"/>
        <v>150</v>
      </c>
      <c r="AO495" s="205">
        <f t="shared" si="336"/>
        <v>150.00000000000003</v>
      </c>
      <c r="AP495" s="205">
        <f t="shared" si="336"/>
        <v>150</v>
      </c>
      <c r="AQ495" s="205">
        <f t="shared" si="336"/>
        <v>150</v>
      </c>
      <c r="AR495" s="205">
        <f t="shared" si="336"/>
        <v>150</v>
      </c>
      <c r="AS495" s="205">
        <f t="shared" si="336"/>
        <v>150</v>
      </c>
      <c r="AT495" s="205">
        <f t="shared" si="336"/>
        <v>150</v>
      </c>
      <c r="AU495" s="205">
        <f t="shared" si="336"/>
        <v>150</v>
      </c>
      <c r="AV495" s="205">
        <f t="shared" si="336"/>
        <v>150</v>
      </c>
      <c r="AW495" s="205">
        <f t="shared" si="336"/>
        <v>150.00000000000003</v>
      </c>
      <c r="AX495" s="205">
        <f t="shared" si="336"/>
        <v>150</v>
      </c>
      <c r="AY495" s="205">
        <f t="shared" si="336"/>
        <v>150</v>
      </c>
      <c r="AZ495" s="205">
        <f t="shared" si="336"/>
        <v>150</v>
      </c>
      <c r="BA495" s="205">
        <f t="shared" si="336"/>
        <v>149.99999999999997</v>
      </c>
      <c r="BB495" s="205">
        <f t="shared" si="336"/>
        <v>150.00000000000003</v>
      </c>
      <c r="BC495" s="205">
        <f t="shared" si="336"/>
        <v>150</v>
      </c>
      <c r="BD495" s="205">
        <f t="shared" si="336"/>
        <v>150.00000000000003</v>
      </c>
      <c r="BE495" s="205">
        <f t="shared" si="336"/>
        <v>150.00000000000003</v>
      </c>
      <c r="BF495" s="205">
        <f t="shared" si="336"/>
        <v>150</v>
      </c>
      <c r="BG495" s="205">
        <f t="shared" si="336"/>
        <v>150</v>
      </c>
      <c r="BH495" s="205"/>
    </row>
    <row r="496" spans="1:60">
      <c r="A496" s="112" t="s">
        <v>192</v>
      </c>
      <c r="D496" s="204"/>
      <c r="E496" s="205">
        <f>SUM(E493:E495)</f>
        <v>6196.3</v>
      </c>
      <c r="F496" s="205">
        <f t="shared" ref="F496:BG496" si="337">SUM(F493:F495)</f>
        <v>7096.6</v>
      </c>
      <c r="G496" s="205">
        <f t="shared" si="337"/>
        <v>8164.4000000000005</v>
      </c>
      <c r="H496" s="205">
        <f t="shared" si="337"/>
        <v>9555.5</v>
      </c>
      <c r="I496" s="205">
        <f t="shared" si="337"/>
        <v>9586.6999999999989</v>
      </c>
      <c r="J496" s="205">
        <f t="shared" si="337"/>
        <v>6331.3</v>
      </c>
      <c r="K496" s="205">
        <f t="shared" si="337"/>
        <v>6009.7000000000007</v>
      </c>
      <c r="L496" s="205">
        <f t="shared" si="337"/>
        <v>7908</v>
      </c>
      <c r="M496" s="205">
        <f t="shared" si="337"/>
        <v>8389.8000000000011</v>
      </c>
      <c r="N496" s="205">
        <f t="shared" si="337"/>
        <v>11209.4</v>
      </c>
      <c r="O496" s="205">
        <f t="shared" si="337"/>
        <v>11210.3</v>
      </c>
      <c r="P496" s="205">
        <f t="shared" si="337"/>
        <v>11572.5</v>
      </c>
      <c r="Q496" s="205">
        <f t="shared" si="337"/>
        <v>14226.9</v>
      </c>
      <c r="R496" s="205">
        <f t="shared" si="337"/>
        <v>14969.5</v>
      </c>
      <c r="S496" s="205">
        <f t="shared" si="337"/>
        <v>15761</v>
      </c>
      <c r="T496" s="205">
        <f t="shared" si="337"/>
        <v>16890.5</v>
      </c>
      <c r="U496" s="205">
        <f t="shared" si="337"/>
        <v>14703.5</v>
      </c>
      <c r="V496" s="205">
        <f t="shared" si="337"/>
        <v>19205.199999999997</v>
      </c>
      <c r="W496" s="205">
        <f t="shared" si="337"/>
        <v>19494.699999999997</v>
      </c>
      <c r="X496" s="205">
        <f t="shared" si="337"/>
        <v>21054.799999999999</v>
      </c>
      <c r="Y496" s="205">
        <f t="shared" si="337"/>
        <v>21784.5</v>
      </c>
      <c r="Z496" s="205">
        <f t="shared" si="337"/>
        <v>22907.8</v>
      </c>
      <c r="AA496" s="205">
        <f t="shared" si="337"/>
        <v>23505.7</v>
      </c>
      <c r="AB496" s="205">
        <f t="shared" si="337"/>
        <v>24479.599999999999</v>
      </c>
      <c r="AC496" s="205">
        <f t="shared" si="337"/>
        <v>23044.399999999998</v>
      </c>
      <c r="AD496" s="205">
        <f t="shared" si="337"/>
        <v>15638.1</v>
      </c>
      <c r="AE496" s="205">
        <f>SUM(AE493:AE495)</f>
        <v>20328.800999999999</v>
      </c>
      <c r="AF496" s="206">
        <f t="shared" si="337"/>
        <v>21244.324173000001</v>
      </c>
      <c r="AG496" s="206">
        <f t="shared" si="337"/>
        <v>22137.363000000001</v>
      </c>
      <c r="AH496" s="205">
        <f t="shared" si="337"/>
        <v>22586.955000000002</v>
      </c>
      <c r="AI496" s="205">
        <f t="shared" si="337"/>
        <v>23700</v>
      </c>
      <c r="AJ496" s="205">
        <f t="shared" si="337"/>
        <v>23850</v>
      </c>
      <c r="AK496" s="205">
        <f t="shared" si="337"/>
        <v>24100</v>
      </c>
      <c r="AL496" s="205">
        <f t="shared" si="337"/>
        <v>24350</v>
      </c>
      <c r="AM496" s="205">
        <f t="shared" si="337"/>
        <v>25250</v>
      </c>
      <c r="AN496" s="205">
        <f t="shared" si="337"/>
        <v>25850</v>
      </c>
      <c r="AO496" s="205">
        <f t="shared" si="337"/>
        <v>25800</v>
      </c>
      <c r="AP496" s="205">
        <f t="shared" si="337"/>
        <v>26250</v>
      </c>
      <c r="AQ496" s="205">
        <f t="shared" si="337"/>
        <v>26650</v>
      </c>
      <c r="AR496" s="205">
        <f t="shared" si="337"/>
        <v>27350</v>
      </c>
      <c r="AS496" s="205">
        <f t="shared" si="337"/>
        <v>27950</v>
      </c>
      <c r="AT496" s="205">
        <f t="shared" si="337"/>
        <v>28150</v>
      </c>
      <c r="AU496" s="205">
        <f t="shared" si="337"/>
        <v>28650</v>
      </c>
      <c r="AV496" s="205">
        <f t="shared" si="337"/>
        <v>28950</v>
      </c>
      <c r="AW496" s="205">
        <f t="shared" si="337"/>
        <v>29250</v>
      </c>
      <c r="AX496" s="205">
        <f t="shared" si="337"/>
        <v>29900</v>
      </c>
      <c r="AY496" s="205">
        <f t="shared" si="337"/>
        <v>30500</v>
      </c>
      <c r="AZ496" s="205">
        <f t="shared" si="337"/>
        <v>31100</v>
      </c>
      <c r="BA496" s="205">
        <f t="shared" si="337"/>
        <v>31600</v>
      </c>
      <c r="BB496" s="205">
        <f t="shared" si="337"/>
        <v>32350</v>
      </c>
      <c r="BC496" s="205">
        <f t="shared" si="337"/>
        <v>33100</v>
      </c>
      <c r="BD496" s="205">
        <f t="shared" si="337"/>
        <v>33850</v>
      </c>
      <c r="BE496" s="205">
        <f t="shared" si="337"/>
        <v>34350</v>
      </c>
      <c r="BF496" s="205">
        <f t="shared" si="337"/>
        <v>34850</v>
      </c>
      <c r="BG496" s="205">
        <f t="shared" si="337"/>
        <v>35350</v>
      </c>
      <c r="BH496" s="205"/>
    </row>
    <row r="497" spans="1:60">
      <c r="A497" s="112" t="s">
        <v>39</v>
      </c>
      <c r="D497" s="204"/>
      <c r="E497" s="205">
        <f>E455+E468+E481</f>
        <v>2519.4</v>
      </c>
      <c r="F497" s="205">
        <f t="shared" ref="F497:BG497" si="338">F455+F468+F481</f>
        <v>2963.7</v>
      </c>
      <c r="G497" s="205">
        <f t="shared" si="338"/>
        <v>3899.8</v>
      </c>
      <c r="H497" s="205">
        <f t="shared" si="338"/>
        <v>3884.5</v>
      </c>
      <c r="I497" s="205">
        <f t="shared" si="338"/>
        <v>4858.8</v>
      </c>
      <c r="J497" s="205">
        <f t="shared" si="338"/>
        <v>2523.9</v>
      </c>
      <c r="K497" s="205">
        <f t="shared" si="338"/>
        <v>2394.4</v>
      </c>
      <c r="L497" s="205">
        <f t="shared" si="338"/>
        <v>3754.3</v>
      </c>
      <c r="M497" s="205">
        <f t="shared" si="338"/>
        <v>3411.9</v>
      </c>
      <c r="N497" s="205">
        <f t="shared" si="338"/>
        <v>5408.7</v>
      </c>
      <c r="O497" s="205">
        <f t="shared" si="338"/>
        <v>5476.9</v>
      </c>
      <c r="P497" s="205">
        <f t="shared" si="338"/>
        <v>5661.1</v>
      </c>
      <c r="Q497" s="205">
        <f t="shared" si="338"/>
        <v>7907.9</v>
      </c>
      <c r="R497" s="205">
        <f t="shared" si="338"/>
        <v>7162.5</v>
      </c>
      <c r="S497" s="205">
        <f t="shared" si="338"/>
        <v>7104.6</v>
      </c>
      <c r="T497" s="205">
        <f t="shared" si="338"/>
        <v>8699</v>
      </c>
      <c r="U497" s="205">
        <f t="shared" si="338"/>
        <v>7301.9</v>
      </c>
      <c r="V497" s="205">
        <f t="shared" si="338"/>
        <v>9095.6</v>
      </c>
      <c r="W497" s="205">
        <f t="shared" si="338"/>
        <v>9163.2999999999993</v>
      </c>
      <c r="X497" s="205">
        <f t="shared" si="338"/>
        <v>10299</v>
      </c>
      <c r="Y497" s="205">
        <f t="shared" si="338"/>
        <v>11016.4</v>
      </c>
      <c r="Z497" s="205">
        <f t="shared" si="338"/>
        <v>10782.9</v>
      </c>
      <c r="AA497" s="205">
        <f t="shared" si="338"/>
        <v>9202</v>
      </c>
      <c r="AB497" s="205">
        <f t="shared" si="338"/>
        <v>10039.700000000001</v>
      </c>
      <c r="AC497" s="205">
        <f t="shared" si="338"/>
        <v>10588.6</v>
      </c>
      <c r="AD497" s="205">
        <f t="shared" si="338"/>
        <v>5245</v>
      </c>
      <c r="AE497" s="205">
        <f>AE455+AE468+AE481</f>
        <v>7950</v>
      </c>
      <c r="AF497" s="206">
        <f t="shared" si="338"/>
        <v>6532.8692510000001</v>
      </c>
      <c r="AG497" s="206">
        <f t="shared" si="338"/>
        <v>9000</v>
      </c>
      <c r="AH497" s="205">
        <f t="shared" si="338"/>
        <v>9000</v>
      </c>
      <c r="AI497" s="205">
        <f t="shared" si="338"/>
        <v>9000</v>
      </c>
      <c r="AJ497" s="205">
        <f t="shared" si="338"/>
        <v>8500</v>
      </c>
      <c r="AK497" s="205">
        <f t="shared" si="338"/>
        <v>9000</v>
      </c>
      <c r="AL497" s="205">
        <f t="shared" si="338"/>
        <v>9000</v>
      </c>
      <c r="AM497" s="205">
        <f t="shared" si="338"/>
        <v>9250</v>
      </c>
      <c r="AN497" s="205">
        <f t="shared" si="338"/>
        <v>9250</v>
      </c>
      <c r="AO497" s="205">
        <f t="shared" si="338"/>
        <v>9500</v>
      </c>
      <c r="AP497" s="205">
        <f t="shared" si="338"/>
        <v>9500</v>
      </c>
      <c r="AQ497" s="205">
        <f t="shared" si="338"/>
        <v>9500</v>
      </c>
      <c r="AR497" s="205">
        <f t="shared" si="338"/>
        <v>9500</v>
      </c>
      <c r="AS497" s="205">
        <f t="shared" si="338"/>
        <v>9750</v>
      </c>
      <c r="AT497" s="205">
        <f t="shared" si="338"/>
        <v>9750.0000000000018</v>
      </c>
      <c r="AU497" s="205">
        <f t="shared" si="338"/>
        <v>9500</v>
      </c>
      <c r="AV497" s="205">
        <f t="shared" si="338"/>
        <v>9500</v>
      </c>
      <c r="AW497" s="205">
        <f t="shared" si="338"/>
        <v>9500</v>
      </c>
      <c r="AX497" s="205">
        <f t="shared" si="338"/>
        <v>9750</v>
      </c>
      <c r="AY497" s="205">
        <f t="shared" si="338"/>
        <v>10000.000000000002</v>
      </c>
      <c r="AZ497" s="205">
        <f t="shared" si="338"/>
        <v>10500</v>
      </c>
      <c r="BA497" s="205">
        <f t="shared" si="338"/>
        <v>11000</v>
      </c>
      <c r="BB497" s="205">
        <f t="shared" si="338"/>
        <v>11500</v>
      </c>
      <c r="BC497" s="205">
        <f t="shared" si="338"/>
        <v>12000</v>
      </c>
      <c r="BD497" s="205">
        <f t="shared" si="338"/>
        <v>12750</v>
      </c>
      <c r="BE497" s="205">
        <f t="shared" si="338"/>
        <v>13000</v>
      </c>
      <c r="BF497" s="205">
        <f t="shared" si="338"/>
        <v>14000</v>
      </c>
      <c r="BG497" s="205">
        <f t="shared" si="338"/>
        <v>14500</v>
      </c>
      <c r="BH497" s="205"/>
    </row>
    <row r="498" spans="1:60">
      <c r="A498" s="112" t="s">
        <v>181</v>
      </c>
      <c r="D498" s="204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6"/>
      <c r="AG498" s="206"/>
      <c r="AH498" s="205"/>
      <c r="AI498" s="205"/>
      <c r="AJ498" s="205"/>
      <c r="AK498" s="205"/>
      <c r="AL498" s="205"/>
      <c r="AM498" s="205"/>
      <c r="AN498" s="205"/>
      <c r="AO498" s="205"/>
      <c r="AP498" s="205"/>
      <c r="AQ498" s="205"/>
      <c r="AR498" s="205"/>
      <c r="AS498" s="205"/>
      <c r="AT498" s="205"/>
      <c r="AU498" s="205"/>
      <c r="AV498" s="205"/>
      <c r="AW498" s="205"/>
      <c r="AX498" s="205"/>
      <c r="AY498" s="205"/>
      <c r="AZ498" s="205"/>
      <c r="BA498" s="205"/>
      <c r="BB498" s="205"/>
      <c r="BC498" s="205"/>
      <c r="BD498" s="205"/>
      <c r="BE498" s="205"/>
      <c r="BF498" s="205"/>
      <c r="BG498" s="205"/>
      <c r="BH498" s="205"/>
    </row>
    <row r="499" spans="1:60">
      <c r="A499" s="112" t="s">
        <v>182</v>
      </c>
      <c r="D499" s="204"/>
      <c r="E499" s="205">
        <f>E457+E470+E483</f>
        <v>35.4</v>
      </c>
      <c r="F499" s="205">
        <f t="shared" ref="F499:BG502" si="339">F457+F470+F483</f>
        <v>39.5</v>
      </c>
      <c r="G499" s="205">
        <f t="shared" si="339"/>
        <v>40.4</v>
      </c>
      <c r="H499" s="205">
        <f t="shared" si="339"/>
        <v>35.299999999999997</v>
      </c>
      <c r="I499" s="205">
        <f t="shared" si="339"/>
        <v>27.5</v>
      </c>
      <c r="J499" s="205">
        <f t="shared" si="339"/>
        <v>27.9</v>
      </c>
      <c r="K499" s="205">
        <f t="shared" si="339"/>
        <v>34.1</v>
      </c>
      <c r="L499" s="205">
        <f t="shared" si="339"/>
        <v>37.6</v>
      </c>
      <c r="M499" s="205">
        <f t="shared" si="339"/>
        <v>38.6</v>
      </c>
      <c r="N499" s="205">
        <f t="shared" si="339"/>
        <v>38</v>
      </c>
      <c r="O499" s="205">
        <f t="shared" si="339"/>
        <v>45.9</v>
      </c>
      <c r="P499" s="205">
        <f t="shared" si="339"/>
        <v>47</v>
      </c>
      <c r="Q499" s="205">
        <f t="shared" si="339"/>
        <v>48.1</v>
      </c>
      <c r="R499" s="205">
        <f t="shared" si="339"/>
        <v>51.2</v>
      </c>
      <c r="S499" s="205">
        <f t="shared" si="339"/>
        <v>55.2</v>
      </c>
      <c r="T499" s="205">
        <f t="shared" si="339"/>
        <v>64</v>
      </c>
      <c r="U499" s="205">
        <f t="shared" si="339"/>
        <v>58.9</v>
      </c>
      <c r="V499" s="205">
        <f t="shared" si="339"/>
        <v>60.4</v>
      </c>
      <c r="W499" s="205">
        <f t="shared" si="339"/>
        <v>60.1</v>
      </c>
      <c r="X499" s="205">
        <f t="shared" si="339"/>
        <v>59.1</v>
      </c>
      <c r="Y499" s="205">
        <f t="shared" si="339"/>
        <v>66.8</v>
      </c>
      <c r="Z499" s="205">
        <f t="shared" si="339"/>
        <v>66.3</v>
      </c>
      <c r="AA499" s="205">
        <f t="shared" si="339"/>
        <v>61.5</v>
      </c>
      <c r="AB499" s="205">
        <f t="shared" si="339"/>
        <v>60.4</v>
      </c>
      <c r="AC499" s="205">
        <f t="shared" si="339"/>
        <v>64.7</v>
      </c>
      <c r="AD499" s="205">
        <f t="shared" si="339"/>
        <v>62.2</v>
      </c>
      <c r="AE499" s="205">
        <f>AE457+AE470+AE483</f>
        <v>64.099999999999994</v>
      </c>
      <c r="AF499" s="206">
        <f t="shared" si="339"/>
        <v>64</v>
      </c>
      <c r="AG499" s="206">
        <f t="shared" si="339"/>
        <v>63</v>
      </c>
      <c r="AH499" s="205">
        <f t="shared" si="339"/>
        <v>66</v>
      </c>
      <c r="AI499" s="205">
        <f t="shared" si="339"/>
        <v>67</v>
      </c>
      <c r="AJ499" s="205">
        <f t="shared" si="339"/>
        <v>67</v>
      </c>
      <c r="AK499" s="205">
        <f t="shared" si="339"/>
        <v>68</v>
      </c>
      <c r="AL499" s="205">
        <f t="shared" si="339"/>
        <v>69</v>
      </c>
      <c r="AM499" s="205">
        <f t="shared" si="339"/>
        <v>69</v>
      </c>
      <c r="AN499" s="205">
        <f t="shared" si="339"/>
        <v>70</v>
      </c>
      <c r="AO499" s="205">
        <f t="shared" si="339"/>
        <v>70</v>
      </c>
      <c r="AP499" s="205">
        <f t="shared" si="339"/>
        <v>70</v>
      </c>
      <c r="AQ499" s="205">
        <f t="shared" si="339"/>
        <v>72</v>
      </c>
      <c r="AR499" s="205">
        <f t="shared" si="339"/>
        <v>74</v>
      </c>
      <c r="AS499" s="205">
        <f t="shared" si="339"/>
        <v>75</v>
      </c>
      <c r="AT499" s="205">
        <f t="shared" si="339"/>
        <v>77</v>
      </c>
      <c r="AU499" s="205">
        <f t="shared" si="339"/>
        <v>78</v>
      </c>
      <c r="AV499" s="205">
        <f t="shared" si="339"/>
        <v>80</v>
      </c>
      <c r="AW499" s="205">
        <f t="shared" si="339"/>
        <v>82</v>
      </c>
      <c r="AX499" s="205">
        <f t="shared" si="339"/>
        <v>84</v>
      </c>
      <c r="AY499" s="205">
        <f t="shared" si="339"/>
        <v>87</v>
      </c>
      <c r="AZ499" s="205">
        <f t="shared" si="339"/>
        <v>90</v>
      </c>
      <c r="BA499" s="205">
        <f t="shared" si="339"/>
        <v>93</v>
      </c>
      <c r="BB499" s="205">
        <f t="shared" si="339"/>
        <v>96</v>
      </c>
      <c r="BC499" s="205">
        <f t="shared" si="339"/>
        <v>99</v>
      </c>
      <c r="BD499" s="205">
        <f t="shared" si="339"/>
        <v>101</v>
      </c>
      <c r="BE499" s="205">
        <f t="shared" si="339"/>
        <v>104</v>
      </c>
      <c r="BF499" s="205">
        <f t="shared" si="339"/>
        <v>107</v>
      </c>
      <c r="BG499" s="205">
        <f t="shared" si="339"/>
        <v>109</v>
      </c>
      <c r="BH499" s="205"/>
    </row>
    <row r="500" spans="1:60">
      <c r="A500" s="112" t="s">
        <v>183</v>
      </c>
      <c r="D500" s="204"/>
      <c r="E500" s="205">
        <f>E458+E471+E484</f>
        <v>2711.9</v>
      </c>
      <c r="F500" s="205">
        <f t="shared" si="339"/>
        <v>3238.8</v>
      </c>
      <c r="G500" s="205">
        <f t="shared" si="339"/>
        <v>3062.5</v>
      </c>
      <c r="H500" s="205">
        <f t="shared" si="339"/>
        <v>2983.4</v>
      </c>
      <c r="I500" s="205">
        <f t="shared" si="339"/>
        <v>3013.1</v>
      </c>
      <c r="J500" s="205">
        <f t="shared" si="339"/>
        <v>2293.1999999999998</v>
      </c>
      <c r="K500" s="205">
        <f t="shared" si="339"/>
        <v>2224.9</v>
      </c>
      <c r="L500" s="205">
        <f t="shared" si="339"/>
        <v>3389.6</v>
      </c>
      <c r="M500" s="205">
        <f t="shared" si="339"/>
        <v>3030.9</v>
      </c>
      <c r="N500" s="205">
        <f t="shared" si="339"/>
        <v>3422.6</v>
      </c>
      <c r="O500" s="205">
        <f t="shared" si="339"/>
        <v>3578.6</v>
      </c>
      <c r="P500" s="205">
        <f t="shared" si="339"/>
        <v>4144.3999999999996</v>
      </c>
      <c r="Q500" s="205">
        <f t="shared" si="339"/>
        <v>4279.8999999999996</v>
      </c>
      <c r="R500" s="205">
        <f t="shared" si="339"/>
        <v>4787.8</v>
      </c>
      <c r="S500" s="205">
        <f t="shared" si="339"/>
        <v>6310.4</v>
      </c>
      <c r="T500" s="205">
        <f t="shared" si="339"/>
        <v>6999.3</v>
      </c>
      <c r="U500" s="205">
        <f t="shared" si="339"/>
        <v>6716.8</v>
      </c>
      <c r="V500" s="205">
        <f t="shared" si="339"/>
        <v>6979.4</v>
      </c>
      <c r="W500" s="205">
        <f t="shared" si="339"/>
        <v>7360.4</v>
      </c>
      <c r="X500" s="205">
        <f t="shared" si="339"/>
        <v>8315.4</v>
      </c>
      <c r="Y500" s="205">
        <f t="shared" si="339"/>
        <v>9191.4</v>
      </c>
      <c r="Z500" s="205">
        <f t="shared" si="339"/>
        <v>9269.2000000000007</v>
      </c>
      <c r="AA500" s="205">
        <f t="shared" si="339"/>
        <v>9295.4</v>
      </c>
      <c r="AB500" s="205">
        <f t="shared" si="339"/>
        <v>10129</v>
      </c>
      <c r="AC500" s="205">
        <f t="shared" si="339"/>
        <v>10424.799999999999</v>
      </c>
      <c r="AD500" s="205">
        <f t="shared" si="339"/>
        <v>8555.4</v>
      </c>
      <c r="AE500" s="205">
        <f>AE458+AE471+AE484</f>
        <v>9961.4</v>
      </c>
      <c r="AF500" s="206">
        <f t="shared" si="339"/>
        <v>11032.885</v>
      </c>
      <c r="AG500" s="206">
        <f t="shared" si="339"/>
        <v>11700</v>
      </c>
      <c r="AH500" s="205">
        <f t="shared" si="339"/>
        <v>11750</v>
      </c>
      <c r="AI500" s="205">
        <f t="shared" si="339"/>
        <v>12000</v>
      </c>
      <c r="AJ500" s="205">
        <f t="shared" si="339"/>
        <v>12500.000000000002</v>
      </c>
      <c r="AK500" s="205">
        <f t="shared" si="339"/>
        <v>12750</v>
      </c>
      <c r="AL500" s="205">
        <f t="shared" si="339"/>
        <v>13000</v>
      </c>
      <c r="AM500" s="205">
        <f t="shared" si="339"/>
        <v>13249.999999999998</v>
      </c>
      <c r="AN500" s="205">
        <f t="shared" si="339"/>
        <v>13250</v>
      </c>
      <c r="AO500" s="205">
        <f t="shared" si="339"/>
        <v>13250.000000000002</v>
      </c>
      <c r="AP500" s="205">
        <f t="shared" si="339"/>
        <v>13500.000000000002</v>
      </c>
      <c r="AQ500" s="205">
        <f t="shared" si="339"/>
        <v>14000</v>
      </c>
      <c r="AR500" s="205">
        <f t="shared" si="339"/>
        <v>14499.999999999998</v>
      </c>
      <c r="AS500" s="205">
        <f t="shared" si="339"/>
        <v>15000</v>
      </c>
      <c r="AT500" s="205">
        <f t="shared" si="339"/>
        <v>15500</v>
      </c>
      <c r="AU500" s="205">
        <f t="shared" si="339"/>
        <v>16250</v>
      </c>
      <c r="AV500" s="205">
        <f t="shared" si="339"/>
        <v>16500</v>
      </c>
      <c r="AW500" s="205">
        <f t="shared" si="339"/>
        <v>16750</v>
      </c>
      <c r="AX500" s="205">
        <f t="shared" si="339"/>
        <v>17000</v>
      </c>
      <c r="AY500" s="205">
        <f t="shared" si="339"/>
        <v>17250</v>
      </c>
      <c r="AZ500" s="205">
        <f t="shared" si="339"/>
        <v>18000.000000000004</v>
      </c>
      <c r="BA500" s="205">
        <f t="shared" si="339"/>
        <v>18000</v>
      </c>
      <c r="BB500" s="205">
        <f t="shared" si="339"/>
        <v>18499.999999999996</v>
      </c>
      <c r="BC500" s="205">
        <f t="shared" si="339"/>
        <v>18500</v>
      </c>
      <c r="BD500" s="205">
        <f t="shared" si="339"/>
        <v>19000</v>
      </c>
      <c r="BE500" s="205">
        <f t="shared" si="339"/>
        <v>19500</v>
      </c>
      <c r="BF500" s="205">
        <f t="shared" si="339"/>
        <v>19500</v>
      </c>
      <c r="BG500" s="205">
        <f t="shared" si="339"/>
        <v>20000</v>
      </c>
      <c r="BH500" s="205"/>
    </row>
    <row r="501" spans="1:60">
      <c r="A501" s="112" t="s">
        <v>184</v>
      </c>
      <c r="D501" s="204"/>
      <c r="E501" s="205">
        <f>E459+E472+E485</f>
        <v>3.3</v>
      </c>
      <c r="F501" s="205">
        <f t="shared" si="339"/>
        <v>3.6</v>
      </c>
      <c r="G501" s="205">
        <f t="shared" si="339"/>
        <v>145.69999999999999</v>
      </c>
      <c r="H501" s="205">
        <f t="shared" si="339"/>
        <v>3.2</v>
      </c>
      <c r="I501" s="205">
        <f t="shared" si="339"/>
        <v>15.8</v>
      </c>
      <c r="J501" s="205">
        <f t="shared" si="339"/>
        <v>7.1</v>
      </c>
      <c r="K501" s="205">
        <f t="shared" si="339"/>
        <v>5.2</v>
      </c>
      <c r="L501" s="205">
        <f t="shared" si="339"/>
        <v>4</v>
      </c>
      <c r="M501" s="205">
        <f t="shared" si="339"/>
        <v>0.4</v>
      </c>
      <c r="N501" s="205">
        <f t="shared" si="339"/>
        <v>0</v>
      </c>
      <c r="O501" s="205">
        <f t="shared" si="339"/>
        <v>0</v>
      </c>
      <c r="P501" s="205">
        <f t="shared" si="339"/>
        <v>0.6</v>
      </c>
      <c r="Q501" s="205">
        <f t="shared" si="339"/>
        <v>0.8</v>
      </c>
      <c r="R501" s="205">
        <f t="shared" si="339"/>
        <v>0.8</v>
      </c>
      <c r="S501" s="205">
        <f t="shared" si="339"/>
        <v>0.9</v>
      </c>
      <c r="T501" s="205">
        <f t="shared" si="339"/>
        <v>0.8</v>
      </c>
      <c r="U501" s="205">
        <f t="shared" si="339"/>
        <v>0.8</v>
      </c>
      <c r="V501" s="205">
        <f t="shared" si="339"/>
        <v>0.8</v>
      </c>
      <c r="W501" s="205">
        <f t="shared" si="339"/>
        <v>0.8</v>
      </c>
      <c r="X501" s="205">
        <f t="shared" si="339"/>
        <v>0.7</v>
      </c>
      <c r="Y501" s="205">
        <f t="shared" si="339"/>
        <v>0.7</v>
      </c>
      <c r="Z501" s="205">
        <f t="shared" si="339"/>
        <v>0.7</v>
      </c>
      <c r="AA501" s="205">
        <f t="shared" si="339"/>
        <v>0.7</v>
      </c>
      <c r="AB501" s="205">
        <f t="shared" si="339"/>
        <v>0.7</v>
      </c>
      <c r="AC501" s="205">
        <f t="shared" si="339"/>
        <v>0.7</v>
      </c>
      <c r="AD501" s="205">
        <f t="shared" si="339"/>
        <v>0.7</v>
      </c>
      <c r="AE501" s="205">
        <f>AE459+AE472+AE485</f>
        <v>0.7</v>
      </c>
      <c r="AF501" s="206">
        <f t="shared" si="339"/>
        <v>0.7</v>
      </c>
      <c r="AG501" s="206">
        <f t="shared" si="339"/>
        <v>0.71135145456032112</v>
      </c>
      <c r="AH501" s="205">
        <f t="shared" si="339"/>
        <v>0.70122336933782625</v>
      </c>
      <c r="AI501" s="205">
        <f t="shared" si="339"/>
        <v>0.70134907304213767</v>
      </c>
      <c r="AJ501" s="205">
        <f t="shared" si="339"/>
        <v>0.70144179513347793</v>
      </c>
      <c r="AK501" s="205">
        <f t="shared" si="339"/>
        <v>0.7015327151922397</v>
      </c>
      <c r="AL501" s="205">
        <f t="shared" si="339"/>
        <v>0.70168551688859448</v>
      </c>
      <c r="AM501" s="205">
        <f t="shared" si="339"/>
        <v>0.70181836376619533</v>
      </c>
      <c r="AN501" s="205">
        <f t="shared" si="339"/>
        <v>0.70198265682941186</v>
      </c>
      <c r="AO501" s="205">
        <f t="shared" si="339"/>
        <v>0.702025401624636</v>
      </c>
      <c r="AP501" s="205">
        <f t="shared" si="339"/>
        <v>0.7018831517049049</v>
      </c>
      <c r="AQ501" s="205">
        <f t="shared" si="339"/>
        <v>0.70075639038580528</v>
      </c>
      <c r="AR501" s="205">
        <f t="shared" si="339"/>
        <v>0.7016889576718337</v>
      </c>
      <c r="AS501" s="205">
        <f t="shared" si="339"/>
        <v>0.70160748237054671</v>
      </c>
      <c r="AT501" s="205">
        <f t="shared" si="339"/>
        <v>0.7014889330743812</v>
      </c>
      <c r="AU501" s="205">
        <f t="shared" si="339"/>
        <v>0.7013945105906747</v>
      </c>
      <c r="AV501" s="205">
        <f t="shared" si="339"/>
        <v>0.70121649905872308</v>
      </c>
      <c r="AW501" s="205">
        <f t="shared" si="339"/>
        <v>0.70113211841508016</v>
      </c>
      <c r="AX501" s="205">
        <f t="shared" si="339"/>
        <v>0.70110246633116324</v>
      </c>
      <c r="AY501" s="205">
        <f t="shared" si="339"/>
        <v>0.70110861073094966</v>
      </c>
      <c r="AZ501" s="205">
        <f t="shared" si="339"/>
        <v>0.7011744900492034</v>
      </c>
      <c r="BA501" s="205">
        <f t="shared" si="339"/>
        <v>0.70121257399510584</v>
      </c>
      <c r="BB501" s="205">
        <f t="shared" si="339"/>
        <v>0.70123905825806254</v>
      </c>
      <c r="BC501" s="205">
        <f t="shared" si="339"/>
        <v>0.70126633471485467</v>
      </c>
      <c r="BD501" s="205">
        <f t="shared" si="339"/>
        <v>0.70136318636809714</v>
      </c>
      <c r="BE501" s="205">
        <f t="shared" si="339"/>
        <v>0.70133891635581658</v>
      </c>
      <c r="BF501" s="205">
        <f t="shared" si="339"/>
        <v>0.70148076635941858</v>
      </c>
      <c r="BG501" s="205">
        <f t="shared" si="339"/>
        <v>0.70149767295745358</v>
      </c>
      <c r="BH501" s="205"/>
    </row>
    <row r="502" spans="1:60">
      <c r="A502" s="112" t="s">
        <v>185</v>
      </c>
      <c r="D502" s="204"/>
      <c r="E502" s="205">
        <f>E460+E473+E486</f>
        <v>363.3</v>
      </c>
      <c r="F502" s="205">
        <f t="shared" si="339"/>
        <v>488</v>
      </c>
      <c r="G502" s="205">
        <f t="shared" si="339"/>
        <v>383</v>
      </c>
      <c r="H502" s="205">
        <f t="shared" si="339"/>
        <v>492.1</v>
      </c>
      <c r="I502" s="205">
        <f t="shared" si="339"/>
        <v>583.4</v>
      </c>
      <c r="J502" s="205">
        <f t="shared" si="339"/>
        <v>229.6</v>
      </c>
      <c r="K502" s="205">
        <f t="shared" si="339"/>
        <v>456.9</v>
      </c>
      <c r="L502" s="205">
        <f t="shared" si="339"/>
        <v>113.89999999999998</v>
      </c>
      <c r="M502" s="205">
        <f t="shared" si="339"/>
        <v>321.39999999999998</v>
      </c>
      <c r="N502" s="205">
        <f t="shared" si="339"/>
        <v>333.2</v>
      </c>
      <c r="O502" s="205">
        <f t="shared" si="339"/>
        <v>326.3</v>
      </c>
      <c r="P502" s="205">
        <f t="shared" si="339"/>
        <v>257.8</v>
      </c>
      <c r="Q502" s="205">
        <f t="shared" si="339"/>
        <v>46.8</v>
      </c>
      <c r="R502" s="205">
        <f t="shared" si="339"/>
        <v>218.5</v>
      </c>
      <c r="S502" s="205">
        <f t="shared" si="339"/>
        <v>104.1</v>
      </c>
      <c r="T502" s="205">
        <f t="shared" si="339"/>
        <v>420</v>
      </c>
      <c r="U502" s="205">
        <f t="shared" si="339"/>
        <v>37.1</v>
      </c>
      <c r="V502" s="205">
        <f t="shared" si="339"/>
        <v>61</v>
      </c>
      <c r="W502" s="205">
        <f t="shared" si="339"/>
        <v>336.8</v>
      </c>
      <c r="X502" s="205">
        <f t="shared" si="339"/>
        <v>289.8</v>
      </c>
      <c r="Y502" s="205">
        <f t="shared" si="339"/>
        <v>167.4</v>
      </c>
      <c r="Z502" s="205">
        <f t="shared" si="339"/>
        <v>153.09999999999997</v>
      </c>
      <c r="AA502" s="205">
        <f t="shared" si="339"/>
        <v>511.3</v>
      </c>
      <c r="AB502" s="205">
        <f t="shared" si="339"/>
        <v>815.2</v>
      </c>
      <c r="AC502" s="205">
        <f t="shared" si="339"/>
        <v>189.6</v>
      </c>
      <c r="AD502" s="205">
        <f t="shared" si="339"/>
        <v>938.2</v>
      </c>
      <c r="AE502" s="205">
        <f>AE460+AE473+AE486</f>
        <v>691.9</v>
      </c>
      <c r="AF502" s="206">
        <f t="shared" si="339"/>
        <v>-269.29207799999949</v>
      </c>
      <c r="AG502" s="206">
        <f t="shared" si="339"/>
        <v>-1126.348351454559</v>
      </c>
      <c r="AH502" s="205">
        <f t="shared" si="339"/>
        <v>-979.74622336933351</v>
      </c>
      <c r="AI502" s="205">
        <f t="shared" si="339"/>
        <v>132.29865092695695</v>
      </c>
      <c r="AJ502" s="205">
        <f t="shared" si="339"/>
        <v>532.29855820486773</v>
      </c>
      <c r="AK502" s="205">
        <f t="shared" si="339"/>
        <v>281.29846728480197</v>
      </c>
      <c r="AL502" s="205">
        <f t="shared" si="339"/>
        <v>280.2983144831137</v>
      </c>
      <c r="AM502" s="205">
        <f t="shared" si="339"/>
        <v>680.29818163623668</v>
      </c>
      <c r="AN502" s="205">
        <f t="shared" si="339"/>
        <v>1029.2980173431706</v>
      </c>
      <c r="AO502" s="205">
        <f t="shared" si="339"/>
        <v>479.29797459837255</v>
      </c>
      <c r="AP502" s="205">
        <f t="shared" si="339"/>
        <v>679.2981168482919</v>
      </c>
      <c r="AQ502" s="205">
        <f t="shared" si="339"/>
        <v>577.29924360961797</v>
      </c>
      <c r="AR502" s="205">
        <f t="shared" si="339"/>
        <v>775.29831104233062</v>
      </c>
      <c r="AS502" s="205">
        <f t="shared" si="339"/>
        <v>624.29839251762894</v>
      </c>
      <c r="AT502" s="205">
        <f t="shared" si="339"/>
        <v>322.29851106692502</v>
      </c>
      <c r="AU502" s="205">
        <f t="shared" si="339"/>
        <v>321.29860548940826</v>
      </c>
      <c r="AV502" s="205">
        <f t="shared" si="339"/>
        <v>369.29878350094486</v>
      </c>
      <c r="AW502" s="205">
        <f t="shared" si="339"/>
        <v>167.29886788158149</v>
      </c>
      <c r="AX502" s="205">
        <f t="shared" si="339"/>
        <v>315.29889753366854</v>
      </c>
      <c r="AY502" s="205">
        <f t="shared" si="339"/>
        <v>412.29889138926637</v>
      </c>
      <c r="AZ502" s="205">
        <f t="shared" si="339"/>
        <v>-240.70117449004908</v>
      </c>
      <c r="BA502" s="205">
        <f t="shared" si="339"/>
        <v>-493.70121257399705</v>
      </c>
      <c r="BB502" s="205">
        <f t="shared" si="339"/>
        <v>-996.7012390582546</v>
      </c>
      <c r="BC502" s="205">
        <f t="shared" si="339"/>
        <v>-999.70126633471386</v>
      </c>
      <c r="BD502" s="205">
        <f t="shared" si="339"/>
        <v>-1501.7013631863649</v>
      </c>
      <c r="BE502" s="205">
        <f t="shared" si="339"/>
        <v>-1754.7013389163526</v>
      </c>
      <c r="BF502" s="205">
        <f t="shared" si="339"/>
        <v>-2257.701480766355</v>
      </c>
      <c r="BG502" s="205">
        <f t="shared" si="339"/>
        <v>-2759.7014976729615</v>
      </c>
      <c r="BH502" s="205"/>
    </row>
    <row r="503" spans="1:60">
      <c r="A503" s="112" t="s">
        <v>114</v>
      </c>
      <c r="D503" s="204"/>
      <c r="E503" s="205">
        <f>SUM(E499:E502)</f>
        <v>3113.9000000000005</v>
      </c>
      <c r="F503" s="205">
        <f t="shared" ref="F503:BG503" si="340">SUM(F499:F502)</f>
        <v>3769.9</v>
      </c>
      <c r="G503" s="205">
        <f t="shared" si="340"/>
        <v>3631.6</v>
      </c>
      <c r="H503" s="205">
        <f t="shared" si="340"/>
        <v>3514</v>
      </c>
      <c r="I503" s="205">
        <f t="shared" si="340"/>
        <v>3639.8</v>
      </c>
      <c r="J503" s="205">
        <f t="shared" si="340"/>
        <v>2557.7999999999997</v>
      </c>
      <c r="K503" s="205">
        <f t="shared" si="340"/>
        <v>2721.1</v>
      </c>
      <c r="L503" s="205">
        <f t="shared" si="340"/>
        <v>3545.1</v>
      </c>
      <c r="M503" s="205">
        <f t="shared" si="340"/>
        <v>3391.3</v>
      </c>
      <c r="N503" s="205">
        <f t="shared" si="340"/>
        <v>3793.7999999999997</v>
      </c>
      <c r="O503" s="205">
        <f t="shared" si="340"/>
        <v>3950.8</v>
      </c>
      <c r="P503" s="205">
        <f t="shared" si="340"/>
        <v>4449.8</v>
      </c>
      <c r="Q503" s="205">
        <f t="shared" si="340"/>
        <v>4375.6000000000004</v>
      </c>
      <c r="R503" s="205">
        <f t="shared" si="340"/>
        <v>5058.3</v>
      </c>
      <c r="S503" s="205">
        <f t="shared" si="340"/>
        <v>6470.5999999999995</v>
      </c>
      <c r="T503" s="205">
        <f t="shared" si="340"/>
        <v>7484.1</v>
      </c>
      <c r="U503" s="205">
        <f t="shared" si="340"/>
        <v>6813.6</v>
      </c>
      <c r="V503" s="205">
        <f t="shared" si="340"/>
        <v>7101.5999999999995</v>
      </c>
      <c r="W503" s="205">
        <f t="shared" si="340"/>
        <v>7758.1</v>
      </c>
      <c r="X503" s="205">
        <f t="shared" si="340"/>
        <v>8665</v>
      </c>
      <c r="Y503" s="205">
        <f t="shared" si="340"/>
        <v>9426.2999999999993</v>
      </c>
      <c r="Z503" s="205">
        <f t="shared" si="340"/>
        <v>9489.3000000000011</v>
      </c>
      <c r="AA503" s="205">
        <f t="shared" si="340"/>
        <v>9868.9</v>
      </c>
      <c r="AB503" s="205">
        <f t="shared" si="340"/>
        <v>11005.300000000001</v>
      </c>
      <c r="AC503" s="205">
        <f t="shared" si="340"/>
        <v>10679.800000000001</v>
      </c>
      <c r="AD503" s="205">
        <f t="shared" si="340"/>
        <v>9556.5000000000018</v>
      </c>
      <c r="AE503" s="205">
        <f>SUM(AE499:AE502)</f>
        <v>10718.1</v>
      </c>
      <c r="AF503" s="206">
        <f t="shared" si="340"/>
        <v>10828.292922000001</v>
      </c>
      <c r="AG503" s="206">
        <f t="shared" si="340"/>
        <v>10637.363000000001</v>
      </c>
      <c r="AH503" s="205">
        <f t="shared" si="340"/>
        <v>10836.955000000005</v>
      </c>
      <c r="AI503" s="205">
        <f t="shared" si="340"/>
        <v>12200</v>
      </c>
      <c r="AJ503" s="205">
        <f t="shared" si="340"/>
        <v>13100.000000000004</v>
      </c>
      <c r="AK503" s="205">
        <f t="shared" si="340"/>
        <v>13099.999999999995</v>
      </c>
      <c r="AL503" s="205">
        <f t="shared" si="340"/>
        <v>13350.000000000004</v>
      </c>
      <c r="AM503" s="205">
        <f t="shared" si="340"/>
        <v>14000.000000000002</v>
      </c>
      <c r="AN503" s="205">
        <f t="shared" si="340"/>
        <v>14350</v>
      </c>
      <c r="AO503" s="205">
        <f t="shared" si="340"/>
        <v>13799.999999999998</v>
      </c>
      <c r="AP503" s="205">
        <f t="shared" si="340"/>
        <v>14249.999999999998</v>
      </c>
      <c r="AQ503" s="205">
        <f t="shared" si="340"/>
        <v>14650.000000000004</v>
      </c>
      <c r="AR503" s="205">
        <f t="shared" si="340"/>
        <v>15350</v>
      </c>
      <c r="AS503" s="205">
        <f t="shared" si="340"/>
        <v>15700</v>
      </c>
      <c r="AT503" s="205">
        <f t="shared" si="340"/>
        <v>15900</v>
      </c>
      <c r="AU503" s="205">
        <f t="shared" si="340"/>
        <v>16650</v>
      </c>
      <c r="AV503" s="205">
        <f t="shared" si="340"/>
        <v>16950.000000000004</v>
      </c>
      <c r="AW503" s="205">
        <f t="shared" si="340"/>
        <v>16999.999999999996</v>
      </c>
      <c r="AX503" s="205">
        <f t="shared" si="340"/>
        <v>17400</v>
      </c>
      <c r="AY503" s="205">
        <f t="shared" si="340"/>
        <v>17749.999999999996</v>
      </c>
      <c r="AZ503" s="205">
        <f t="shared" si="340"/>
        <v>17850.000000000004</v>
      </c>
      <c r="BA503" s="205">
        <f t="shared" si="340"/>
        <v>17600</v>
      </c>
      <c r="BB503" s="205">
        <f t="shared" si="340"/>
        <v>17600</v>
      </c>
      <c r="BC503" s="205">
        <f t="shared" si="340"/>
        <v>17600.000000000004</v>
      </c>
      <c r="BD503" s="205">
        <f t="shared" si="340"/>
        <v>17600</v>
      </c>
      <c r="BE503" s="205">
        <f t="shared" si="340"/>
        <v>17850.000000000004</v>
      </c>
      <c r="BF503" s="205">
        <f t="shared" si="340"/>
        <v>17350.000000000004</v>
      </c>
      <c r="BG503" s="205">
        <f t="shared" si="340"/>
        <v>17349.999999999996</v>
      </c>
      <c r="BH503" s="205"/>
    </row>
    <row r="504" spans="1:60">
      <c r="A504" s="112" t="s">
        <v>193</v>
      </c>
      <c r="D504" s="204"/>
      <c r="E504" s="205">
        <f>E503+E497</f>
        <v>5633.3000000000011</v>
      </c>
      <c r="F504" s="205">
        <f t="shared" ref="F504:BG504" si="341">F503+F497</f>
        <v>6733.6</v>
      </c>
      <c r="G504" s="205">
        <f t="shared" si="341"/>
        <v>7531.4</v>
      </c>
      <c r="H504" s="205">
        <f t="shared" si="341"/>
        <v>7398.5</v>
      </c>
      <c r="I504" s="205">
        <f t="shared" si="341"/>
        <v>8498.6</v>
      </c>
      <c r="J504" s="205">
        <f t="shared" si="341"/>
        <v>5081.7</v>
      </c>
      <c r="K504" s="205">
        <f t="shared" si="341"/>
        <v>5115.5</v>
      </c>
      <c r="L504" s="205">
        <f t="shared" si="341"/>
        <v>7299.4</v>
      </c>
      <c r="M504" s="205">
        <f t="shared" si="341"/>
        <v>6803.2000000000007</v>
      </c>
      <c r="N504" s="205">
        <f t="shared" si="341"/>
        <v>9202.5</v>
      </c>
      <c r="O504" s="205">
        <f t="shared" si="341"/>
        <v>9427.7000000000007</v>
      </c>
      <c r="P504" s="205">
        <f t="shared" si="341"/>
        <v>10110.900000000001</v>
      </c>
      <c r="Q504" s="205">
        <f t="shared" si="341"/>
        <v>12283.5</v>
      </c>
      <c r="R504" s="205">
        <f t="shared" si="341"/>
        <v>12220.8</v>
      </c>
      <c r="S504" s="205">
        <f t="shared" si="341"/>
        <v>13575.2</v>
      </c>
      <c r="T504" s="205">
        <f t="shared" si="341"/>
        <v>16183.1</v>
      </c>
      <c r="U504" s="205">
        <f t="shared" si="341"/>
        <v>14115.5</v>
      </c>
      <c r="V504" s="205">
        <f t="shared" si="341"/>
        <v>16197.2</v>
      </c>
      <c r="W504" s="205">
        <f t="shared" si="341"/>
        <v>16921.400000000001</v>
      </c>
      <c r="X504" s="205">
        <f t="shared" si="341"/>
        <v>18964</v>
      </c>
      <c r="Y504" s="205">
        <f t="shared" si="341"/>
        <v>20442.699999999997</v>
      </c>
      <c r="Z504" s="205">
        <f t="shared" si="341"/>
        <v>20272.2</v>
      </c>
      <c r="AA504" s="205">
        <f t="shared" si="341"/>
        <v>19070.900000000001</v>
      </c>
      <c r="AB504" s="205">
        <f t="shared" si="341"/>
        <v>21045</v>
      </c>
      <c r="AC504" s="205">
        <f t="shared" si="341"/>
        <v>21268.400000000001</v>
      </c>
      <c r="AD504" s="205">
        <f t="shared" si="341"/>
        <v>14801.500000000002</v>
      </c>
      <c r="AE504" s="205">
        <f>AE503+AE497</f>
        <v>18668.099999999999</v>
      </c>
      <c r="AF504" s="206">
        <f t="shared" si="341"/>
        <v>17361.162173000001</v>
      </c>
      <c r="AG504" s="206">
        <f t="shared" si="341"/>
        <v>19637.363000000001</v>
      </c>
      <c r="AH504" s="205">
        <f t="shared" si="341"/>
        <v>19836.955000000005</v>
      </c>
      <c r="AI504" s="205">
        <f t="shared" si="341"/>
        <v>21200</v>
      </c>
      <c r="AJ504" s="205">
        <f t="shared" si="341"/>
        <v>21600.000000000004</v>
      </c>
      <c r="AK504" s="205">
        <f t="shared" si="341"/>
        <v>22099.999999999993</v>
      </c>
      <c r="AL504" s="205">
        <f t="shared" si="341"/>
        <v>22350.000000000004</v>
      </c>
      <c r="AM504" s="205">
        <f t="shared" si="341"/>
        <v>23250</v>
      </c>
      <c r="AN504" s="205">
        <f t="shared" si="341"/>
        <v>23600</v>
      </c>
      <c r="AO504" s="205">
        <f t="shared" si="341"/>
        <v>23300</v>
      </c>
      <c r="AP504" s="205">
        <f t="shared" si="341"/>
        <v>23750</v>
      </c>
      <c r="AQ504" s="205">
        <f t="shared" si="341"/>
        <v>24150.000000000004</v>
      </c>
      <c r="AR504" s="205">
        <f t="shared" si="341"/>
        <v>24850</v>
      </c>
      <c r="AS504" s="205">
        <f t="shared" si="341"/>
        <v>25450</v>
      </c>
      <c r="AT504" s="205">
        <f t="shared" si="341"/>
        <v>25650</v>
      </c>
      <c r="AU504" s="205">
        <f t="shared" si="341"/>
        <v>26150</v>
      </c>
      <c r="AV504" s="205">
        <f t="shared" si="341"/>
        <v>26450.000000000004</v>
      </c>
      <c r="AW504" s="205">
        <f t="shared" si="341"/>
        <v>26499.999999999996</v>
      </c>
      <c r="AX504" s="205">
        <f t="shared" si="341"/>
        <v>27150</v>
      </c>
      <c r="AY504" s="205">
        <f t="shared" si="341"/>
        <v>27750</v>
      </c>
      <c r="AZ504" s="205">
        <f t="shared" si="341"/>
        <v>28350.000000000004</v>
      </c>
      <c r="BA504" s="205">
        <f t="shared" si="341"/>
        <v>28600</v>
      </c>
      <c r="BB504" s="205">
        <f t="shared" si="341"/>
        <v>29100</v>
      </c>
      <c r="BC504" s="205">
        <f t="shared" si="341"/>
        <v>29600.000000000004</v>
      </c>
      <c r="BD504" s="205">
        <f t="shared" si="341"/>
        <v>30350</v>
      </c>
      <c r="BE504" s="205">
        <f t="shared" si="341"/>
        <v>30850.000000000004</v>
      </c>
      <c r="BF504" s="205">
        <f t="shared" si="341"/>
        <v>31350.000000000004</v>
      </c>
      <c r="BG504" s="205">
        <f t="shared" si="341"/>
        <v>31849.999999999996</v>
      </c>
      <c r="BH504" s="205"/>
    </row>
    <row r="505" spans="1:60">
      <c r="A505" s="112" t="s">
        <v>194</v>
      </c>
      <c r="D505" s="204"/>
      <c r="E505" s="205">
        <f>E496-E504</f>
        <v>562.99999999999909</v>
      </c>
      <c r="F505" s="205">
        <f t="shared" ref="F505:BG505" si="342">F496-F504</f>
        <v>363</v>
      </c>
      <c r="G505" s="205">
        <f t="shared" si="342"/>
        <v>633.00000000000091</v>
      </c>
      <c r="H505" s="205">
        <f t="shared" si="342"/>
        <v>2157</v>
      </c>
      <c r="I505" s="205">
        <f t="shared" si="342"/>
        <v>1088.0999999999985</v>
      </c>
      <c r="J505" s="205">
        <f t="shared" si="342"/>
        <v>1249.6000000000004</v>
      </c>
      <c r="K505" s="205">
        <f t="shared" si="342"/>
        <v>894.20000000000073</v>
      </c>
      <c r="L505" s="205">
        <f t="shared" si="342"/>
        <v>608.60000000000036</v>
      </c>
      <c r="M505" s="205">
        <f t="shared" si="342"/>
        <v>1586.6000000000004</v>
      </c>
      <c r="N505" s="205">
        <f t="shared" si="342"/>
        <v>2006.8999999999996</v>
      </c>
      <c r="O505" s="205">
        <f t="shared" si="342"/>
        <v>1782.5999999999985</v>
      </c>
      <c r="P505" s="205">
        <f t="shared" si="342"/>
        <v>1461.5999999999985</v>
      </c>
      <c r="Q505" s="205">
        <f t="shared" si="342"/>
        <v>1943.3999999999996</v>
      </c>
      <c r="R505" s="205">
        <f t="shared" si="342"/>
        <v>2748.7000000000007</v>
      </c>
      <c r="S505" s="205">
        <f t="shared" si="342"/>
        <v>2185.7999999999993</v>
      </c>
      <c r="T505" s="205">
        <f t="shared" si="342"/>
        <v>707.39999999999964</v>
      </c>
      <c r="U505" s="205">
        <f t="shared" si="342"/>
        <v>588</v>
      </c>
      <c r="V505" s="205">
        <f t="shared" si="342"/>
        <v>3007.9999999999964</v>
      </c>
      <c r="W505" s="205">
        <f t="shared" si="342"/>
        <v>2573.2999999999956</v>
      </c>
      <c r="X505" s="205">
        <f t="shared" si="342"/>
        <v>2090.7999999999993</v>
      </c>
      <c r="Y505" s="205">
        <f t="shared" si="342"/>
        <v>1341.8000000000029</v>
      </c>
      <c r="Z505" s="205">
        <f t="shared" si="342"/>
        <v>2635.5999999999985</v>
      </c>
      <c r="AA505" s="205">
        <f t="shared" si="342"/>
        <v>4434.7999999999993</v>
      </c>
      <c r="AB505" s="205">
        <f t="shared" si="342"/>
        <v>3434.5999999999985</v>
      </c>
      <c r="AC505" s="205">
        <f t="shared" si="342"/>
        <v>1775.9999999999964</v>
      </c>
      <c r="AD505" s="205">
        <v>1325</v>
      </c>
      <c r="AE505" s="205">
        <v>1326</v>
      </c>
      <c r="AF505" s="206">
        <f t="shared" si="342"/>
        <v>3883.1620000000003</v>
      </c>
      <c r="AG505" s="206">
        <f t="shared" si="342"/>
        <v>2500</v>
      </c>
      <c r="AH505" s="205">
        <f t="shared" si="342"/>
        <v>2749.9999999999964</v>
      </c>
      <c r="AI505" s="205">
        <f t="shared" si="342"/>
        <v>2500</v>
      </c>
      <c r="AJ505" s="205">
        <f t="shared" si="342"/>
        <v>2249.9999999999964</v>
      </c>
      <c r="AK505" s="205">
        <f t="shared" si="342"/>
        <v>2000.0000000000073</v>
      </c>
      <c r="AL505" s="205">
        <f t="shared" si="342"/>
        <v>1999.9999999999964</v>
      </c>
      <c r="AM505" s="205">
        <f t="shared" si="342"/>
        <v>2000</v>
      </c>
      <c r="AN505" s="205">
        <f t="shared" si="342"/>
        <v>2250</v>
      </c>
      <c r="AO505" s="205">
        <f t="shared" si="342"/>
        <v>2500</v>
      </c>
      <c r="AP505" s="205">
        <f t="shared" si="342"/>
        <v>2500</v>
      </c>
      <c r="AQ505" s="205">
        <f t="shared" si="342"/>
        <v>2499.9999999999964</v>
      </c>
      <c r="AR505" s="205">
        <f t="shared" si="342"/>
        <v>2500</v>
      </c>
      <c r="AS505" s="205">
        <f t="shared" si="342"/>
        <v>2500</v>
      </c>
      <c r="AT505" s="205">
        <f t="shared" si="342"/>
        <v>2500</v>
      </c>
      <c r="AU505" s="205">
        <f t="shared" si="342"/>
        <v>2500</v>
      </c>
      <c r="AV505" s="205">
        <f t="shared" si="342"/>
        <v>2499.9999999999964</v>
      </c>
      <c r="AW505" s="205">
        <f t="shared" si="342"/>
        <v>2750.0000000000036</v>
      </c>
      <c r="AX505" s="205">
        <f t="shared" si="342"/>
        <v>2750</v>
      </c>
      <c r="AY505" s="205">
        <f t="shared" si="342"/>
        <v>2750</v>
      </c>
      <c r="AZ505" s="205">
        <f t="shared" si="342"/>
        <v>2749.9999999999964</v>
      </c>
      <c r="BA505" s="205">
        <f t="shared" si="342"/>
        <v>3000</v>
      </c>
      <c r="BB505" s="205">
        <f t="shared" si="342"/>
        <v>3250</v>
      </c>
      <c r="BC505" s="205">
        <f t="shared" si="342"/>
        <v>3499.9999999999964</v>
      </c>
      <c r="BD505" s="205">
        <f t="shared" si="342"/>
        <v>3500</v>
      </c>
      <c r="BE505" s="205">
        <f t="shared" si="342"/>
        <v>3499.9999999999964</v>
      </c>
      <c r="BF505" s="205">
        <f t="shared" si="342"/>
        <v>3499.9999999999964</v>
      </c>
      <c r="BG505" s="205">
        <f t="shared" si="342"/>
        <v>3500.0000000000036</v>
      </c>
      <c r="BH505" s="205"/>
    </row>
    <row r="506" spans="1:60">
      <c r="D506" s="204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6"/>
      <c r="AG506" s="206"/>
      <c r="AH506" s="205"/>
      <c r="AI506" s="205"/>
      <c r="AJ506" s="205"/>
      <c r="AK506" s="205"/>
      <c r="AL506" s="205"/>
      <c r="AM506" s="205"/>
      <c r="AN506" s="205"/>
      <c r="AO506" s="205"/>
      <c r="AP506" s="205"/>
      <c r="AQ506" s="205"/>
      <c r="AR506" s="205"/>
      <c r="AS506" s="205"/>
      <c r="AT506" s="205"/>
      <c r="AU506" s="205"/>
      <c r="AV506" s="205"/>
      <c r="AW506" s="205"/>
      <c r="AX506" s="205"/>
      <c r="AY506" s="205"/>
      <c r="AZ506" s="205"/>
      <c r="BA506" s="205"/>
      <c r="BB506" s="205"/>
      <c r="BC506" s="205"/>
      <c r="BD506" s="205"/>
      <c r="BE506" s="205"/>
      <c r="BF506" s="205"/>
      <c r="BG506" s="205"/>
      <c r="BH506" s="205"/>
    </row>
    <row r="507" spans="1:60">
      <c r="A507" s="112" t="s">
        <v>195</v>
      </c>
      <c r="D507" s="204"/>
      <c r="E507" s="205">
        <f>E505-E491</f>
        <v>-9.0949470177292824E-13</v>
      </c>
      <c r="F507" s="205">
        <f t="shared" ref="F507:BG507" si="343">F505-F491</f>
        <v>0</v>
      </c>
      <c r="G507" s="205">
        <f t="shared" si="343"/>
        <v>9.0949470177292824E-13</v>
      </c>
      <c r="H507" s="205">
        <f t="shared" si="343"/>
        <v>0</v>
      </c>
      <c r="I507" s="205">
        <f t="shared" si="343"/>
        <v>9.9999999998544808E-2</v>
      </c>
      <c r="J507" s="205">
        <f t="shared" si="343"/>
        <v>0</v>
      </c>
      <c r="K507" s="205">
        <f t="shared" si="343"/>
        <v>0</v>
      </c>
      <c r="L507" s="205">
        <f t="shared" si="343"/>
        <v>0</v>
      </c>
      <c r="M507" s="205">
        <f t="shared" si="343"/>
        <v>0</v>
      </c>
      <c r="N507" s="205">
        <f t="shared" si="343"/>
        <v>-0.1000000000003638</v>
      </c>
      <c r="O507" s="205">
        <f t="shared" si="343"/>
        <v>0</v>
      </c>
      <c r="P507" s="205">
        <f t="shared" si="343"/>
        <v>9.9999999998544808E-2</v>
      </c>
      <c r="Q507" s="205">
        <f t="shared" si="343"/>
        <v>-0.1000000000003638</v>
      </c>
      <c r="R507" s="205">
        <f t="shared" si="343"/>
        <v>0</v>
      </c>
      <c r="S507" s="205">
        <f t="shared" si="343"/>
        <v>0</v>
      </c>
      <c r="T507" s="205">
        <f t="shared" si="343"/>
        <v>0</v>
      </c>
      <c r="U507" s="205">
        <f t="shared" si="343"/>
        <v>-0.10000000000002274</v>
      </c>
      <c r="V507" s="205">
        <f t="shared" si="343"/>
        <v>-3.637978807091713E-12</v>
      </c>
      <c r="W507" s="205">
        <f t="shared" si="343"/>
        <v>-4.5474735088646412E-12</v>
      </c>
      <c r="X507" s="205">
        <f t="shared" si="343"/>
        <v>0</v>
      </c>
      <c r="Y507" s="205">
        <f t="shared" si="343"/>
        <v>0.10000000000286491</v>
      </c>
      <c r="Z507" s="205">
        <f t="shared" si="343"/>
        <v>-0.10000000000127329</v>
      </c>
      <c r="AA507" s="205">
        <f t="shared" si="343"/>
        <v>0</v>
      </c>
      <c r="AB507" s="205">
        <f t="shared" si="343"/>
        <v>0</v>
      </c>
      <c r="AC507" s="205">
        <f t="shared" si="343"/>
        <v>-3.637978807091713E-12</v>
      </c>
      <c r="AD507" s="205">
        <f t="shared" si="343"/>
        <v>-2.5999999999999091</v>
      </c>
      <c r="AE507" s="205">
        <f>AE505-AE491</f>
        <v>-179.59999999999991</v>
      </c>
      <c r="AF507" s="206">
        <f t="shared" si="343"/>
        <v>1135.2620000000002</v>
      </c>
      <c r="AG507" s="206">
        <f t="shared" si="343"/>
        <v>0</v>
      </c>
      <c r="AH507" s="205">
        <f t="shared" si="343"/>
        <v>-3.637978807091713E-12</v>
      </c>
      <c r="AI507" s="205">
        <f t="shared" si="343"/>
        <v>0</v>
      </c>
      <c r="AJ507" s="205">
        <f t="shared" si="343"/>
        <v>-3.637978807091713E-12</v>
      </c>
      <c r="AK507" s="205">
        <f t="shared" si="343"/>
        <v>7.2759576141834259E-12</v>
      </c>
      <c r="AL507" s="205">
        <f t="shared" si="343"/>
        <v>-3.637978807091713E-12</v>
      </c>
      <c r="AM507" s="205">
        <f t="shared" si="343"/>
        <v>0</v>
      </c>
      <c r="AN507" s="205">
        <f t="shared" si="343"/>
        <v>0</v>
      </c>
      <c r="AO507" s="205">
        <f t="shared" si="343"/>
        <v>0</v>
      </c>
      <c r="AP507" s="205">
        <f t="shared" si="343"/>
        <v>0</v>
      </c>
      <c r="AQ507" s="205">
        <f t="shared" si="343"/>
        <v>-3.637978807091713E-12</v>
      </c>
      <c r="AR507" s="205">
        <f t="shared" si="343"/>
        <v>0</v>
      </c>
      <c r="AS507" s="205">
        <f t="shared" si="343"/>
        <v>0</v>
      </c>
      <c r="AT507" s="205">
        <f t="shared" si="343"/>
        <v>0</v>
      </c>
      <c r="AU507" s="205">
        <f t="shared" si="343"/>
        <v>0</v>
      </c>
      <c r="AV507" s="205">
        <f t="shared" si="343"/>
        <v>-3.637978807091713E-12</v>
      </c>
      <c r="AW507" s="205">
        <f t="shared" si="343"/>
        <v>3.637978807091713E-12</v>
      </c>
      <c r="AX507" s="205">
        <f t="shared" si="343"/>
        <v>0</v>
      </c>
      <c r="AY507" s="205">
        <f t="shared" si="343"/>
        <v>0</v>
      </c>
      <c r="AZ507" s="205">
        <f t="shared" si="343"/>
        <v>-3.637978807091713E-12</v>
      </c>
      <c r="BA507" s="205">
        <f t="shared" si="343"/>
        <v>0</v>
      </c>
      <c r="BB507" s="205">
        <f t="shared" si="343"/>
        <v>0</v>
      </c>
      <c r="BC507" s="205">
        <f t="shared" si="343"/>
        <v>-3.637978807091713E-12</v>
      </c>
      <c r="BD507" s="205">
        <f t="shared" si="343"/>
        <v>0</v>
      </c>
      <c r="BE507" s="205">
        <f t="shared" si="343"/>
        <v>-3.637978807091713E-12</v>
      </c>
      <c r="BF507" s="205">
        <f t="shared" si="343"/>
        <v>-3.637978807091713E-12</v>
      </c>
      <c r="BG507" s="205">
        <f t="shared" si="343"/>
        <v>3.637978807091713E-12</v>
      </c>
      <c r="BH507" s="205"/>
    </row>
    <row r="508" spans="1:60"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  <c r="AJ508" s="204"/>
      <c r="AK508" s="204"/>
      <c r="AL508" s="204"/>
      <c r="AM508" s="204"/>
      <c r="AN508" s="204"/>
      <c r="AO508" s="204"/>
      <c r="AP508" s="204"/>
    </row>
    <row r="509" spans="1:60">
      <c r="A509" s="112" t="s">
        <v>196</v>
      </c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  <c r="AJ509" s="204"/>
      <c r="AK509" s="204"/>
      <c r="AL509" s="204"/>
      <c r="AM509" s="204"/>
      <c r="AN509" s="204"/>
      <c r="AO509" s="204"/>
      <c r="AP509" s="204"/>
    </row>
    <row r="510" spans="1:60">
      <c r="A510" s="112" t="s">
        <v>177</v>
      </c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  <c r="AJ510" s="204"/>
      <c r="AK510" s="204"/>
      <c r="AL510" s="204"/>
      <c r="AM510" s="204"/>
      <c r="AN510" s="204"/>
      <c r="AO510" s="204"/>
      <c r="AP510" s="204"/>
    </row>
    <row r="511" spans="1:60">
      <c r="A511" s="112" t="s">
        <v>35</v>
      </c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  <c r="AJ511" s="204"/>
      <c r="AK511" s="204"/>
      <c r="AL511" s="204"/>
      <c r="AM511" s="204"/>
      <c r="AN511" s="204"/>
      <c r="AO511" s="204"/>
      <c r="AP511" s="204"/>
    </row>
    <row r="512" spans="1:60">
      <c r="A512" s="112" t="s">
        <v>36</v>
      </c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  <c r="AJ512" s="204"/>
      <c r="AK512" s="204"/>
      <c r="AL512" s="204"/>
      <c r="AM512" s="204"/>
      <c r="AN512" s="204"/>
      <c r="AO512" s="204"/>
      <c r="AP512" s="204"/>
    </row>
    <row r="513" spans="1:42">
      <c r="A513" s="112" t="s">
        <v>192</v>
      </c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  <c r="AJ513" s="204"/>
      <c r="AK513" s="204"/>
      <c r="AL513" s="204"/>
      <c r="AM513" s="204"/>
      <c r="AN513" s="204"/>
      <c r="AO513" s="204"/>
      <c r="AP513" s="204"/>
    </row>
    <row r="514" spans="1:42">
      <c r="A514" s="112" t="s">
        <v>39</v>
      </c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  <c r="AJ514" s="204"/>
      <c r="AK514" s="204"/>
      <c r="AL514" s="204"/>
      <c r="AM514" s="204"/>
      <c r="AN514" s="204"/>
      <c r="AO514" s="204"/>
      <c r="AP514" s="204"/>
    </row>
    <row r="515" spans="1:42">
      <c r="A515" s="112" t="s">
        <v>181</v>
      </c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  <c r="AJ515" s="204"/>
      <c r="AK515" s="204"/>
      <c r="AL515" s="204"/>
      <c r="AM515" s="204"/>
      <c r="AN515" s="204"/>
      <c r="AO515" s="204"/>
      <c r="AP515" s="204"/>
    </row>
    <row r="516" spans="1:42">
      <c r="A516" s="112" t="s">
        <v>182</v>
      </c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  <c r="AJ516" s="204"/>
      <c r="AK516" s="204"/>
      <c r="AL516" s="204"/>
      <c r="AM516" s="204"/>
      <c r="AN516" s="204"/>
      <c r="AO516" s="204"/>
      <c r="AP516" s="204"/>
    </row>
    <row r="517" spans="1:42">
      <c r="A517" s="112" t="s">
        <v>183</v>
      </c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  <c r="AJ517" s="204"/>
      <c r="AK517" s="204"/>
      <c r="AL517" s="204"/>
      <c r="AM517" s="204"/>
      <c r="AN517" s="204"/>
      <c r="AO517" s="204"/>
      <c r="AP517" s="204"/>
    </row>
    <row r="518" spans="1:42">
      <c r="A518" s="112" t="s">
        <v>184</v>
      </c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  <c r="AJ518" s="204"/>
      <c r="AK518" s="204"/>
      <c r="AL518" s="204"/>
      <c r="AM518" s="204"/>
      <c r="AN518" s="204"/>
      <c r="AO518" s="204"/>
      <c r="AP518" s="204"/>
    </row>
    <row r="519" spans="1:42">
      <c r="A519" s="112" t="s">
        <v>185</v>
      </c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  <c r="AJ519" s="204"/>
      <c r="AK519" s="204"/>
      <c r="AL519" s="204"/>
      <c r="AM519" s="204"/>
      <c r="AN519" s="204"/>
      <c r="AO519" s="204"/>
      <c r="AP519" s="204"/>
    </row>
    <row r="520" spans="1:42">
      <c r="A520" s="112" t="s">
        <v>114</v>
      </c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  <c r="AJ520" s="204"/>
      <c r="AK520" s="204"/>
      <c r="AL520" s="204"/>
      <c r="AM520" s="204"/>
      <c r="AN520" s="204"/>
      <c r="AO520" s="204"/>
      <c r="AP520" s="204"/>
    </row>
    <row r="521" spans="1:42">
      <c r="A521" s="112" t="s">
        <v>193</v>
      </c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  <c r="AJ521" s="204"/>
      <c r="AK521" s="204"/>
      <c r="AL521" s="204"/>
      <c r="AM521" s="204"/>
      <c r="AN521" s="204"/>
      <c r="AO521" s="204"/>
      <c r="AP521" s="204"/>
    </row>
    <row r="522" spans="1:42">
      <c r="A522" s="112" t="s">
        <v>194</v>
      </c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  <c r="AJ522" s="204"/>
      <c r="AK522" s="204"/>
      <c r="AL522" s="204"/>
      <c r="AM522" s="204"/>
      <c r="AN522" s="204"/>
      <c r="AO522" s="204"/>
      <c r="AP522" s="204"/>
    </row>
    <row r="523" spans="1:42"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  <c r="AJ523" s="204"/>
      <c r="AK523" s="204"/>
      <c r="AL523" s="204"/>
      <c r="AM523" s="204"/>
      <c r="AN523" s="204"/>
      <c r="AO523" s="204"/>
      <c r="AP523" s="204"/>
    </row>
    <row r="524" spans="1:42"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  <c r="AJ524" s="204"/>
      <c r="AK524" s="204"/>
      <c r="AL524" s="204"/>
      <c r="AM524" s="204"/>
      <c r="AN524" s="204"/>
      <c r="AO524" s="204"/>
      <c r="AP524" s="204"/>
    </row>
    <row r="525" spans="1:42">
      <c r="A525" s="112" t="s">
        <v>197</v>
      </c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  <c r="AJ525" s="204"/>
      <c r="AK525" s="204"/>
      <c r="AL525" s="204"/>
      <c r="AM525" s="204"/>
      <c r="AN525" s="204"/>
      <c r="AO525" s="204"/>
      <c r="AP525" s="204"/>
    </row>
    <row r="526" spans="1:42"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  <c r="AJ526" s="204"/>
      <c r="AK526" s="204"/>
      <c r="AL526" s="204"/>
      <c r="AM526" s="204"/>
      <c r="AN526" s="204"/>
      <c r="AO526" s="204"/>
      <c r="AP526" s="204"/>
    </row>
    <row r="527" spans="1:42">
      <c r="A527" s="112" t="s">
        <v>198</v>
      </c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  <c r="AJ527" s="204"/>
      <c r="AK527" s="204"/>
      <c r="AL527" s="204"/>
      <c r="AM527" s="204"/>
      <c r="AN527" s="204"/>
      <c r="AO527" s="204"/>
      <c r="AP527" s="204"/>
    </row>
    <row r="528" spans="1:42">
      <c r="A528" s="112" t="s">
        <v>35</v>
      </c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  <c r="AJ528" s="204"/>
      <c r="AK528" s="204"/>
      <c r="AL528" s="204"/>
      <c r="AM528" s="204"/>
      <c r="AN528" s="204"/>
      <c r="AO528" s="204"/>
      <c r="AP528" s="204"/>
    </row>
    <row r="529" spans="1:42">
      <c r="A529" s="112" t="s">
        <v>199</v>
      </c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  <c r="AJ529" s="204"/>
      <c r="AK529" s="204"/>
      <c r="AL529" s="204"/>
      <c r="AM529" s="204"/>
      <c r="AN529" s="204"/>
      <c r="AO529" s="204"/>
      <c r="AP529" s="204"/>
    </row>
    <row r="530" spans="1:42">
      <c r="A530" s="112" t="s">
        <v>192</v>
      </c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  <c r="AJ530" s="204"/>
      <c r="AK530" s="204"/>
      <c r="AL530" s="204"/>
      <c r="AM530" s="204"/>
      <c r="AN530" s="204"/>
      <c r="AO530" s="204"/>
      <c r="AP530" s="204"/>
    </row>
    <row r="531" spans="1:42">
      <c r="A531" s="112" t="s">
        <v>200</v>
      </c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  <c r="AJ531" s="204"/>
      <c r="AK531" s="204"/>
      <c r="AL531" s="204"/>
      <c r="AM531" s="204"/>
      <c r="AN531" s="204"/>
      <c r="AO531" s="204"/>
      <c r="AP531" s="204"/>
    </row>
    <row r="532" spans="1:42">
      <c r="A532" s="112" t="s">
        <v>38</v>
      </c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  <c r="AJ532" s="204"/>
      <c r="AK532" s="204"/>
      <c r="AL532" s="204"/>
      <c r="AM532" s="204"/>
      <c r="AN532" s="204"/>
      <c r="AO532" s="204"/>
      <c r="AP532" s="204"/>
    </row>
    <row r="533" spans="1:42">
      <c r="A533" s="112" t="s">
        <v>39</v>
      </c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  <c r="AJ533" s="204"/>
      <c r="AK533" s="204"/>
      <c r="AL533" s="204"/>
      <c r="AM533" s="204"/>
      <c r="AN533" s="204"/>
      <c r="AO533" s="204"/>
      <c r="AP533" s="204"/>
    </row>
    <row r="534" spans="1:42">
      <c r="A534" s="112" t="s">
        <v>201</v>
      </c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  <c r="AJ534" s="204"/>
      <c r="AK534" s="204"/>
      <c r="AL534" s="204"/>
      <c r="AM534" s="204"/>
      <c r="AN534" s="204"/>
      <c r="AO534" s="204"/>
      <c r="AP534" s="204"/>
    </row>
    <row r="535" spans="1:42">
      <c r="A535" s="112" t="s">
        <v>41</v>
      </c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  <c r="AJ535" s="204"/>
      <c r="AK535" s="204"/>
      <c r="AL535" s="204"/>
      <c r="AM535" s="204"/>
      <c r="AN535" s="204"/>
      <c r="AO535" s="204"/>
      <c r="AP535" s="204"/>
    </row>
    <row r="536" spans="1:42">
      <c r="A536" s="112" t="s">
        <v>193</v>
      </c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  <c r="AJ536" s="204"/>
      <c r="AK536" s="204"/>
      <c r="AL536" s="204"/>
      <c r="AM536" s="204"/>
      <c r="AN536" s="204"/>
      <c r="AO536" s="204"/>
      <c r="AP536" s="204"/>
    </row>
    <row r="537" spans="1:42">
      <c r="A537" s="112" t="s">
        <v>202</v>
      </c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  <c r="AJ537" s="204"/>
      <c r="AK537" s="204"/>
      <c r="AL537" s="204"/>
      <c r="AM537" s="204"/>
      <c r="AN537" s="204"/>
      <c r="AO537" s="204"/>
      <c r="AP537" s="204"/>
    </row>
    <row r="538" spans="1:42">
      <c r="A538" s="112" t="s">
        <v>203</v>
      </c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  <c r="AJ538" s="204"/>
      <c r="AK538" s="204"/>
      <c r="AL538" s="204"/>
      <c r="AM538" s="204"/>
      <c r="AN538" s="204"/>
      <c r="AO538" s="204"/>
      <c r="AP538" s="204"/>
    </row>
    <row r="539" spans="1:42">
      <c r="A539" s="112" t="s">
        <v>36</v>
      </c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/>
      <c r="AL539" s="204"/>
      <c r="AM539" s="204"/>
      <c r="AN539" s="204"/>
      <c r="AO539" s="204"/>
      <c r="AP539" s="204"/>
    </row>
    <row r="540" spans="1:42">
      <c r="A540" s="112" t="s">
        <v>38</v>
      </c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  <c r="AJ540" s="204"/>
      <c r="AK540" s="204"/>
      <c r="AL540" s="204"/>
      <c r="AM540" s="204"/>
      <c r="AN540" s="204"/>
      <c r="AO540" s="204"/>
      <c r="AP540" s="204"/>
    </row>
    <row r="541" spans="1:42">
      <c r="A541" s="112" t="s">
        <v>39</v>
      </c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/>
      <c r="AL541" s="204"/>
      <c r="AM541" s="204"/>
      <c r="AN541" s="204"/>
      <c r="AO541" s="204"/>
      <c r="AP541" s="204"/>
    </row>
    <row r="542" spans="1:42">
      <c r="A542" s="112" t="s">
        <v>201</v>
      </c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  <c r="AJ542" s="204"/>
      <c r="AK542" s="204"/>
      <c r="AL542" s="204"/>
      <c r="AM542" s="204"/>
      <c r="AN542" s="204"/>
      <c r="AO542" s="204"/>
      <c r="AP542" s="204"/>
    </row>
    <row r="543" spans="1:42">
      <c r="A543" s="112" t="s">
        <v>41</v>
      </c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  <c r="AJ543" s="204"/>
      <c r="AK543" s="204"/>
      <c r="AL543" s="204"/>
      <c r="AM543" s="204"/>
      <c r="AN543" s="204"/>
      <c r="AO543" s="204"/>
      <c r="AP543" s="204"/>
    </row>
    <row r="544" spans="1:42">
      <c r="A544" s="112" t="s">
        <v>193</v>
      </c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  <c r="AJ544" s="204"/>
      <c r="AK544" s="204"/>
      <c r="AL544" s="204"/>
      <c r="AM544" s="204"/>
      <c r="AN544" s="204"/>
      <c r="AO544" s="204"/>
      <c r="AP544" s="204"/>
    </row>
    <row r="545" spans="1:42">
      <c r="A545" s="112" t="s">
        <v>204</v>
      </c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204"/>
      <c r="AO545" s="204"/>
      <c r="AP545" s="204"/>
    </row>
    <row r="546" spans="1:42">
      <c r="A546" s="112" t="s">
        <v>205</v>
      </c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204"/>
      <c r="AO546" s="204"/>
      <c r="AP546" s="204"/>
    </row>
    <row r="547" spans="1:42">
      <c r="A547" s="112" t="s">
        <v>36</v>
      </c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  <c r="AJ547" s="204"/>
      <c r="AK547" s="204"/>
      <c r="AL547" s="204"/>
      <c r="AM547" s="204"/>
      <c r="AN547" s="204"/>
      <c r="AO547" s="204"/>
      <c r="AP547" s="204"/>
    </row>
    <row r="548" spans="1:42">
      <c r="A548" s="112" t="s">
        <v>38</v>
      </c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204"/>
      <c r="AO548" s="204"/>
      <c r="AP548" s="204"/>
    </row>
    <row r="549" spans="1:42">
      <c r="A549" s="112" t="s">
        <v>39</v>
      </c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  <c r="AJ549" s="204"/>
      <c r="AK549" s="204"/>
      <c r="AL549" s="204"/>
      <c r="AM549" s="204"/>
      <c r="AN549" s="204"/>
      <c r="AO549" s="204"/>
      <c r="AP549" s="204"/>
    </row>
    <row r="550" spans="1:42">
      <c r="A550" s="112" t="s">
        <v>201</v>
      </c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  <c r="AJ550" s="204"/>
      <c r="AK550" s="204"/>
      <c r="AL550" s="204"/>
      <c r="AM550" s="204"/>
      <c r="AN550" s="204"/>
      <c r="AO550" s="204"/>
      <c r="AP550" s="204"/>
    </row>
    <row r="551" spans="1:42">
      <c r="A551" s="112" t="s">
        <v>41</v>
      </c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  <c r="AJ551" s="204"/>
      <c r="AK551" s="204"/>
      <c r="AL551" s="204"/>
      <c r="AM551" s="204"/>
      <c r="AN551" s="204"/>
      <c r="AO551" s="204"/>
      <c r="AP551" s="204"/>
    </row>
    <row r="552" spans="1:42">
      <c r="A552" s="112" t="s">
        <v>193</v>
      </c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  <c r="AJ552" s="204"/>
      <c r="AK552" s="204"/>
      <c r="AL552" s="204"/>
      <c r="AM552" s="204"/>
      <c r="AN552" s="204"/>
      <c r="AO552" s="204"/>
      <c r="AP552" s="204"/>
    </row>
    <row r="553" spans="1:42">
      <c r="A553" s="112" t="s">
        <v>206</v>
      </c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  <c r="AJ553" s="204"/>
      <c r="AK553" s="204"/>
      <c r="AL553" s="204"/>
      <c r="AM553" s="204"/>
      <c r="AN553" s="204"/>
      <c r="AO553" s="204"/>
      <c r="AP553" s="204"/>
    </row>
    <row r="554" spans="1:42"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  <c r="AJ554" s="204"/>
      <c r="AK554" s="204"/>
      <c r="AL554" s="204"/>
      <c r="AM554" s="204"/>
      <c r="AN554" s="204"/>
      <c r="AO554" s="204"/>
      <c r="AP554" s="204"/>
    </row>
    <row r="555" spans="1:42">
      <c r="A555" s="112" t="s">
        <v>207</v>
      </c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  <c r="AJ555" s="204"/>
      <c r="AK555" s="204"/>
      <c r="AL555" s="204"/>
      <c r="AM555" s="204"/>
      <c r="AN555" s="204"/>
      <c r="AO555" s="204"/>
      <c r="AP555" s="204"/>
    </row>
    <row r="556" spans="1:42"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  <c r="AJ556" s="204"/>
      <c r="AK556" s="204"/>
      <c r="AL556" s="204"/>
      <c r="AM556" s="204"/>
      <c r="AN556" s="204"/>
      <c r="AO556" s="204"/>
      <c r="AP556" s="204"/>
    </row>
    <row r="557" spans="1:42">
      <c r="A557" s="112" t="s">
        <v>128</v>
      </c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  <c r="AJ557" s="204"/>
      <c r="AK557" s="204"/>
      <c r="AL557" s="204"/>
      <c r="AM557" s="204"/>
      <c r="AN557" s="204"/>
      <c r="AO557" s="204"/>
      <c r="AP557" s="204"/>
    </row>
    <row r="558" spans="1:42">
      <c r="A558" s="112" t="s">
        <v>129</v>
      </c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  <c r="AJ558" s="204"/>
      <c r="AK558" s="204"/>
      <c r="AL558" s="204"/>
      <c r="AM558" s="204"/>
      <c r="AN558" s="204"/>
      <c r="AO558" s="204"/>
      <c r="AP558" s="204"/>
    </row>
    <row r="559" spans="1:42">
      <c r="A559" s="112" t="s">
        <v>130</v>
      </c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  <c r="AJ559" s="204"/>
      <c r="AK559" s="204"/>
      <c r="AL559" s="204"/>
      <c r="AM559" s="204"/>
      <c r="AN559" s="204"/>
      <c r="AO559" s="204"/>
      <c r="AP559" s="204"/>
    </row>
    <row r="560" spans="1:42">
      <c r="A560" s="112" t="s">
        <v>131</v>
      </c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  <c r="AJ560" s="204"/>
      <c r="AK560" s="204"/>
      <c r="AL560" s="204"/>
      <c r="AM560" s="204"/>
      <c r="AN560" s="204"/>
      <c r="AO560" s="204"/>
      <c r="AP560" s="204"/>
    </row>
    <row r="561" spans="1:42">
      <c r="A561" s="112" t="s">
        <v>132</v>
      </c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  <c r="AJ561" s="204"/>
      <c r="AK561" s="204"/>
      <c r="AL561" s="204"/>
      <c r="AM561" s="204"/>
      <c r="AN561" s="204"/>
      <c r="AO561" s="204"/>
      <c r="AP561" s="204"/>
    </row>
    <row r="562" spans="1:42">
      <c r="A562" s="112" t="s">
        <v>133</v>
      </c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  <c r="AJ562" s="204"/>
      <c r="AK562" s="204"/>
      <c r="AL562" s="204"/>
      <c r="AM562" s="204"/>
      <c r="AN562" s="204"/>
      <c r="AO562" s="204"/>
      <c r="AP562" s="204"/>
    </row>
    <row r="563" spans="1:42">
      <c r="A563" s="112" t="s">
        <v>134</v>
      </c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  <c r="AJ563" s="204"/>
      <c r="AK563" s="204"/>
      <c r="AL563" s="204"/>
      <c r="AM563" s="204"/>
      <c r="AN563" s="204"/>
      <c r="AO563" s="204"/>
      <c r="AP563" s="204"/>
    </row>
    <row r="564" spans="1:42">
      <c r="A564" s="112" t="s">
        <v>135</v>
      </c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  <c r="AJ564" s="204"/>
      <c r="AK564" s="204"/>
      <c r="AL564" s="204"/>
      <c r="AM564" s="204"/>
      <c r="AN564" s="204"/>
      <c r="AO564" s="204"/>
      <c r="AP564" s="204"/>
    </row>
    <row r="565" spans="1:42">
      <c r="A565" s="112" t="s">
        <v>136</v>
      </c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  <c r="AJ565" s="204"/>
      <c r="AK565" s="204"/>
      <c r="AL565" s="204"/>
      <c r="AM565" s="204"/>
      <c r="AN565" s="204"/>
      <c r="AO565" s="204"/>
      <c r="AP565" s="204"/>
    </row>
    <row r="566" spans="1:42">
      <c r="A566" s="112" t="s">
        <v>111</v>
      </c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  <c r="AJ566" s="204"/>
      <c r="AK566" s="204"/>
      <c r="AL566" s="204"/>
      <c r="AM566" s="204"/>
      <c r="AN566" s="204"/>
      <c r="AO566" s="204"/>
      <c r="AP566" s="204"/>
    </row>
    <row r="567" spans="1:42">
      <c r="A567" s="112" t="s">
        <v>137</v>
      </c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  <c r="AJ567" s="204"/>
      <c r="AK567" s="204"/>
      <c r="AL567" s="204"/>
      <c r="AM567" s="204"/>
      <c r="AN567" s="204"/>
      <c r="AO567" s="204"/>
      <c r="AP567" s="204"/>
    </row>
    <row r="568" spans="1:42">
      <c r="A568" s="112" t="s">
        <v>138</v>
      </c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  <c r="AJ568" s="204"/>
      <c r="AK568" s="204"/>
      <c r="AL568" s="204"/>
      <c r="AM568" s="204"/>
      <c r="AN568" s="204"/>
      <c r="AO568" s="204"/>
      <c r="AP568" s="204"/>
    </row>
    <row r="569" spans="1:42">
      <c r="A569" s="112" t="s">
        <v>208</v>
      </c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  <c r="AJ569" s="204"/>
      <c r="AK569" s="204"/>
      <c r="AL569" s="204"/>
      <c r="AM569" s="204"/>
      <c r="AN569" s="204"/>
      <c r="AO569" s="204"/>
      <c r="AP569" s="204"/>
    </row>
    <row r="570" spans="1:42"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  <c r="AJ570" s="204"/>
      <c r="AK570" s="204"/>
      <c r="AL570" s="204"/>
      <c r="AM570" s="204"/>
      <c r="AN570" s="204"/>
      <c r="AO570" s="204"/>
      <c r="AP570" s="204"/>
    </row>
    <row r="571" spans="1:42">
      <c r="A571" s="112" t="s">
        <v>209</v>
      </c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  <c r="AJ571" s="204"/>
      <c r="AK571" s="204"/>
      <c r="AL571" s="204"/>
      <c r="AM571" s="204"/>
      <c r="AN571" s="204"/>
      <c r="AO571" s="204"/>
      <c r="AP571" s="204"/>
    </row>
    <row r="572" spans="1:42">
      <c r="A572" s="112" t="s">
        <v>36</v>
      </c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  <c r="AJ572" s="204"/>
      <c r="AK572" s="204"/>
      <c r="AL572" s="204"/>
      <c r="AM572" s="204"/>
      <c r="AN572" s="204"/>
      <c r="AO572" s="204"/>
      <c r="AP572" s="204"/>
    </row>
    <row r="573" spans="1:42">
      <c r="A573" s="112" t="s">
        <v>38</v>
      </c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  <c r="AJ573" s="204"/>
      <c r="AK573" s="204"/>
      <c r="AL573" s="204"/>
      <c r="AM573" s="204"/>
      <c r="AN573" s="204"/>
      <c r="AO573" s="204"/>
      <c r="AP573" s="204"/>
    </row>
    <row r="574" spans="1:42">
      <c r="A574" s="112" t="s">
        <v>39</v>
      </c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  <c r="AJ574" s="204"/>
      <c r="AK574" s="204"/>
      <c r="AL574" s="204"/>
      <c r="AM574" s="204"/>
      <c r="AN574" s="204"/>
      <c r="AO574" s="204"/>
      <c r="AP574" s="204"/>
    </row>
    <row r="575" spans="1:42">
      <c r="A575" s="112" t="s">
        <v>201</v>
      </c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  <c r="AJ575" s="204"/>
      <c r="AK575" s="204"/>
      <c r="AL575" s="204"/>
      <c r="AM575" s="204"/>
      <c r="AN575" s="204"/>
      <c r="AO575" s="204"/>
      <c r="AP575" s="204"/>
    </row>
    <row r="576" spans="1:42">
      <c r="A576" s="112" t="s">
        <v>210</v>
      </c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  <c r="AJ576" s="204"/>
      <c r="AK576" s="204"/>
      <c r="AL576" s="204"/>
      <c r="AM576" s="204"/>
      <c r="AN576" s="204"/>
      <c r="AO576" s="204"/>
      <c r="AP576" s="204"/>
    </row>
    <row r="577" spans="1:42">
      <c r="A577" s="112" t="s">
        <v>211</v>
      </c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  <c r="AJ577" s="204"/>
      <c r="AK577" s="204"/>
      <c r="AL577" s="204"/>
      <c r="AM577" s="204"/>
      <c r="AN577" s="204"/>
      <c r="AO577" s="204"/>
      <c r="AP577" s="204"/>
    </row>
    <row r="578" spans="1:42"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  <c r="AJ578" s="204"/>
      <c r="AK578" s="204"/>
      <c r="AL578" s="204"/>
      <c r="AM578" s="204"/>
      <c r="AN578" s="204"/>
      <c r="AO578" s="204"/>
      <c r="AP578" s="204"/>
    </row>
    <row r="579" spans="1:42">
      <c r="A579" s="112" t="s">
        <v>212</v>
      </c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  <c r="AJ579" s="204"/>
      <c r="AK579" s="204"/>
      <c r="AL579" s="204"/>
      <c r="AM579" s="204"/>
      <c r="AN579" s="204"/>
      <c r="AO579" s="204"/>
      <c r="AP579" s="204"/>
    </row>
    <row r="580" spans="1:42">
      <c r="A580" s="112" t="s">
        <v>213</v>
      </c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  <c r="AJ580" s="204"/>
      <c r="AK580" s="204"/>
      <c r="AL580" s="204"/>
      <c r="AM580" s="204"/>
      <c r="AN580" s="204"/>
      <c r="AO580" s="204"/>
      <c r="AP580" s="204"/>
    </row>
    <row r="581" spans="1:42"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  <c r="AJ581" s="204"/>
      <c r="AK581" s="204"/>
      <c r="AL581" s="204"/>
      <c r="AM581" s="204"/>
      <c r="AN581" s="204"/>
      <c r="AO581" s="204"/>
      <c r="AP581" s="204"/>
    </row>
    <row r="582" spans="1:42">
      <c r="A582" s="112" t="s">
        <v>214</v>
      </c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  <c r="AJ582" s="204"/>
      <c r="AK582" s="204"/>
      <c r="AL582" s="204"/>
      <c r="AM582" s="204"/>
      <c r="AN582" s="204"/>
      <c r="AO582" s="204"/>
      <c r="AP582" s="204"/>
    </row>
    <row r="583" spans="1:42">
      <c r="A583" s="112" t="s">
        <v>215</v>
      </c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  <c r="AJ583" s="204"/>
      <c r="AK583" s="204"/>
      <c r="AL583" s="204"/>
      <c r="AM583" s="204"/>
      <c r="AN583" s="204"/>
      <c r="AO583" s="204"/>
      <c r="AP583" s="204"/>
    </row>
    <row r="584" spans="1:42"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  <c r="AJ584" s="204"/>
      <c r="AK584" s="204"/>
      <c r="AL584" s="204"/>
      <c r="AM584" s="204"/>
      <c r="AN584" s="204"/>
      <c r="AO584" s="204"/>
      <c r="AP584" s="204"/>
    </row>
    <row r="585" spans="1:42">
      <c r="A585" s="112" t="s">
        <v>216</v>
      </c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  <c r="AJ585" s="204"/>
      <c r="AK585" s="204"/>
      <c r="AL585" s="204"/>
      <c r="AM585" s="204"/>
      <c r="AN585" s="204"/>
      <c r="AO585" s="204"/>
      <c r="AP585" s="204"/>
    </row>
    <row r="586" spans="1:42">
      <c r="A586" s="112" t="s">
        <v>217</v>
      </c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04"/>
      <c r="AK586" s="204"/>
      <c r="AL586" s="204"/>
      <c r="AM586" s="204"/>
      <c r="AN586" s="204"/>
      <c r="AO586" s="204"/>
      <c r="AP586" s="204"/>
    </row>
    <row r="587" spans="1:42"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  <c r="AJ587" s="204"/>
      <c r="AK587" s="204"/>
      <c r="AL587" s="204"/>
      <c r="AM587" s="204"/>
      <c r="AN587" s="204"/>
      <c r="AO587" s="204"/>
      <c r="AP587" s="204"/>
    </row>
    <row r="588" spans="1:42">
      <c r="A588" s="112" t="s">
        <v>218</v>
      </c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204"/>
      <c r="AK588" s="204"/>
      <c r="AL588" s="204"/>
      <c r="AM588" s="204"/>
      <c r="AN588" s="204"/>
      <c r="AO588" s="204"/>
      <c r="AP588" s="204"/>
    </row>
    <row r="589" spans="1:42">
      <c r="A589" s="112" t="s">
        <v>219</v>
      </c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  <c r="AJ589" s="204"/>
      <c r="AK589" s="204"/>
      <c r="AL589" s="204"/>
      <c r="AM589" s="204"/>
      <c r="AN589" s="204"/>
      <c r="AO589" s="204"/>
      <c r="AP589" s="204"/>
    </row>
    <row r="590" spans="1:42">
      <c r="A590" s="112" t="s">
        <v>220</v>
      </c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  <c r="AJ590" s="204"/>
      <c r="AK590" s="204"/>
      <c r="AL590" s="204"/>
      <c r="AM590" s="204"/>
      <c r="AN590" s="204"/>
      <c r="AO590" s="204"/>
      <c r="AP590" s="204"/>
    </row>
    <row r="591" spans="1:42">
      <c r="A591" s="112" t="s">
        <v>221</v>
      </c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  <c r="AJ591" s="204"/>
      <c r="AK591" s="204"/>
      <c r="AL591" s="204"/>
      <c r="AM591" s="204"/>
      <c r="AN591" s="204"/>
      <c r="AO591" s="204"/>
      <c r="AP591" s="204"/>
    </row>
    <row r="592" spans="1:42">
      <c r="A592" s="112" t="s">
        <v>222</v>
      </c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  <c r="AJ592" s="204"/>
      <c r="AK592" s="204"/>
      <c r="AL592" s="204"/>
      <c r="AM592" s="204"/>
      <c r="AN592" s="204"/>
      <c r="AO592" s="204"/>
      <c r="AP592" s="204"/>
    </row>
    <row r="593" spans="1:42"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  <c r="AJ593" s="204"/>
      <c r="AK593" s="204"/>
      <c r="AL593" s="204"/>
      <c r="AM593" s="204"/>
      <c r="AN593" s="204"/>
      <c r="AO593" s="204"/>
      <c r="AP593" s="204"/>
    </row>
    <row r="594" spans="1:42">
      <c r="A594" s="112" t="s">
        <v>223</v>
      </c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  <c r="AJ594" s="204"/>
      <c r="AK594" s="204"/>
      <c r="AL594" s="204"/>
      <c r="AM594" s="204"/>
      <c r="AN594" s="204"/>
      <c r="AO594" s="204"/>
      <c r="AP594" s="204"/>
    </row>
    <row r="595" spans="1:42">
      <c r="A595" s="112" t="s">
        <v>224</v>
      </c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  <c r="AJ595" s="204"/>
      <c r="AK595" s="204"/>
      <c r="AL595" s="204"/>
      <c r="AM595" s="204"/>
      <c r="AN595" s="204"/>
      <c r="AO595" s="204"/>
      <c r="AP595" s="204"/>
    </row>
    <row r="596" spans="1:42"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  <c r="AJ596" s="204"/>
      <c r="AK596" s="204"/>
      <c r="AL596" s="204"/>
      <c r="AM596" s="204"/>
      <c r="AN596" s="204"/>
      <c r="AO596" s="204"/>
      <c r="AP596" s="204"/>
    </row>
    <row r="597" spans="1:42"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  <c r="AJ597" s="204"/>
      <c r="AK597" s="204"/>
      <c r="AL597" s="204"/>
      <c r="AM597" s="204"/>
      <c r="AN597" s="204"/>
      <c r="AO597" s="204"/>
      <c r="AP597" s="204"/>
    </row>
    <row r="598" spans="1:42">
      <c r="A598" s="112" t="s">
        <v>225</v>
      </c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  <c r="AJ598" s="204"/>
      <c r="AK598" s="204"/>
      <c r="AL598" s="204"/>
      <c r="AM598" s="204"/>
      <c r="AN598" s="204"/>
      <c r="AO598" s="204"/>
      <c r="AP598" s="204"/>
    </row>
    <row r="599" spans="1:42">
      <c r="A599" s="112" t="s">
        <v>224</v>
      </c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  <c r="AJ599" s="204"/>
      <c r="AK599" s="204"/>
      <c r="AL599" s="204"/>
      <c r="AM599" s="204"/>
      <c r="AN599" s="204"/>
      <c r="AO599" s="204"/>
      <c r="AP599" s="204"/>
    </row>
    <row r="600" spans="1:42"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204"/>
      <c r="AO600" s="204"/>
      <c r="AP600" s="204"/>
    </row>
    <row r="601" spans="1:42"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  <c r="AJ601" s="204"/>
      <c r="AK601" s="204"/>
      <c r="AL601" s="204"/>
      <c r="AM601" s="204"/>
      <c r="AN601" s="204"/>
      <c r="AO601" s="204"/>
      <c r="AP601" s="204"/>
    </row>
    <row r="602" spans="1:42">
      <c r="A602" s="112" t="s">
        <v>226</v>
      </c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  <c r="AJ602" s="204"/>
      <c r="AK602" s="204"/>
      <c r="AL602" s="204"/>
      <c r="AM602" s="204"/>
      <c r="AN602" s="204"/>
      <c r="AO602" s="204"/>
      <c r="AP602" s="204"/>
    </row>
    <row r="603" spans="1:42">
      <c r="A603" s="112" t="s">
        <v>224</v>
      </c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  <c r="AJ603" s="204"/>
      <c r="AK603" s="204"/>
      <c r="AL603" s="204"/>
      <c r="AM603" s="204"/>
      <c r="AN603" s="204"/>
      <c r="AO603" s="204"/>
      <c r="AP603" s="204"/>
    </row>
    <row r="604" spans="1:42"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204"/>
      <c r="AO604" s="204"/>
      <c r="AP604" s="204"/>
    </row>
    <row r="605" spans="1:42"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  <c r="AJ605" s="204"/>
      <c r="AK605" s="204"/>
      <c r="AL605" s="204"/>
      <c r="AM605" s="204"/>
      <c r="AN605" s="204"/>
      <c r="AO605" s="204"/>
      <c r="AP605" s="204"/>
    </row>
    <row r="606" spans="1:42">
      <c r="A606" s="112" t="s">
        <v>227</v>
      </c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  <c r="AJ606" s="204"/>
      <c r="AK606" s="204"/>
      <c r="AL606" s="204"/>
      <c r="AM606" s="204"/>
      <c r="AN606" s="204"/>
      <c r="AO606" s="204"/>
      <c r="AP606" s="204"/>
    </row>
    <row r="607" spans="1:42">
      <c r="A607" s="112" t="s">
        <v>223</v>
      </c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  <c r="AJ607" s="204"/>
      <c r="AK607" s="204"/>
      <c r="AL607" s="204"/>
      <c r="AM607" s="204"/>
      <c r="AN607" s="204"/>
      <c r="AO607" s="204"/>
      <c r="AP607" s="204"/>
    </row>
    <row r="608" spans="1:42">
      <c r="A608" s="112" t="s">
        <v>224</v>
      </c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  <c r="AJ608" s="204"/>
      <c r="AK608" s="204"/>
      <c r="AL608" s="204"/>
      <c r="AM608" s="204"/>
      <c r="AN608" s="204"/>
      <c r="AO608" s="204"/>
      <c r="AP608" s="204"/>
    </row>
    <row r="609" spans="1:60">
      <c r="A609" s="112" t="s">
        <v>228</v>
      </c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  <c r="AJ609" s="204"/>
      <c r="AK609" s="204"/>
      <c r="AL609" s="204"/>
      <c r="AM609" s="204"/>
      <c r="AN609" s="204"/>
      <c r="AO609" s="204"/>
      <c r="AP609" s="204"/>
    </row>
    <row r="610" spans="1:60"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  <c r="AJ610" s="204"/>
      <c r="AK610" s="204"/>
      <c r="AL610" s="204"/>
      <c r="AM610" s="204"/>
      <c r="AN610" s="204"/>
      <c r="AO610" s="204"/>
      <c r="AP610" s="204"/>
    </row>
    <row r="611" spans="1:60">
      <c r="A611" s="112" t="s">
        <v>225</v>
      </c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  <c r="AJ611" s="204"/>
      <c r="AK611" s="204"/>
      <c r="AL611" s="204"/>
      <c r="AM611" s="204"/>
      <c r="AN611" s="204"/>
      <c r="AO611" s="204"/>
      <c r="AP611" s="204"/>
    </row>
    <row r="612" spans="1:60">
      <c r="A612" s="112" t="s">
        <v>224</v>
      </c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  <c r="AJ612" s="204"/>
      <c r="AK612" s="204"/>
      <c r="AL612" s="204"/>
      <c r="AM612" s="204"/>
      <c r="AN612" s="204"/>
      <c r="AO612" s="204"/>
      <c r="AP612" s="204"/>
    </row>
    <row r="613" spans="1:60"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  <c r="AJ613" s="204"/>
      <c r="AK613" s="204"/>
      <c r="AL613" s="204"/>
      <c r="AM613" s="204"/>
      <c r="AN613" s="204"/>
      <c r="AO613" s="204"/>
      <c r="AP613" s="204"/>
    </row>
    <row r="614" spans="1:60"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  <c r="AJ614" s="204"/>
      <c r="AK614" s="204"/>
      <c r="AL614" s="204"/>
      <c r="AM614" s="204"/>
      <c r="AN614" s="204"/>
      <c r="AO614" s="204"/>
      <c r="AP614" s="204"/>
    </row>
    <row r="615" spans="1:60">
      <c r="A615" s="112" t="s">
        <v>226</v>
      </c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  <c r="AJ615" s="204"/>
      <c r="AK615" s="204"/>
      <c r="AL615" s="204"/>
      <c r="AM615" s="204"/>
      <c r="AN615" s="204"/>
      <c r="AO615" s="204"/>
      <c r="AP615" s="204"/>
    </row>
    <row r="616" spans="1:60">
      <c r="A616" s="112" t="s">
        <v>224</v>
      </c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/>
      <c r="AL616" s="204"/>
      <c r="AM616" s="204"/>
      <c r="AN616" s="204"/>
      <c r="AO616" s="204"/>
      <c r="AP616" s="204"/>
    </row>
    <row r="617" spans="1:60"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  <c r="AJ617" s="204"/>
      <c r="AK617" s="204"/>
      <c r="AL617" s="204"/>
      <c r="AM617" s="204"/>
      <c r="AN617" s="204"/>
      <c r="AO617" s="204"/>
      <c r="AP617" s="204"/>
    </row>
    <row r="618" spans="1:60" ht="12" thickBot="1">
      <c r="A618" s="112" t="s">
        <v>229</v>
      </c>
    </row>
    <row r="619" spans="1:60" ht="12" thickBot="1">
      <c r="A619" s="168"/>
      <c r="B619" s="168" t="str">
        <f t="shared" ref="B619:AP619" si="344">B2</f>
        <v xml:space="preserve">93/94 </v>
      </c>
      <c r="C619" s="168" t="str">
        <f t="shared" si="344"/>
        <v xml:space="preserve">94/95 </v>
      </c>
      <c r="D619" s="168" t="str">
        <f t="shared" si="344"/>
        <v xml:space="preserve">95/96 </v>
      </c>
      <c r="E619" s="168" t="str">
        <f t="shared" si="344"/>
        <v xml:space="preserve">96/97 </v>
      </c>
      <c r="F619" s="168" t="str">
        <f t="shared" si="344"/>
        <v xml:space="preserve">97/98 </v>
      </c>
      <c r="G619" s="168" t="str">
        <f t="shared" si="344"/>
        <v xml:space="preserve">98/99 </v>
      </c>
      <c r="H619" s="168" t="str">
        <f t="shared" si="344"/>
        <v xml:space="preserve">99/00 </v>
      </c>
      <c r="I619" s="168" t="str">
        <f t="shared" si="344"/>
        <v xml:space="preserve">00/01 </v>
      </c>
      <c r="J619" s="168" t="str">
        <f t="shared" si="344"/>
        <v xml:space="preserve">01/02 </v>
      </c>
      <c r="K619" s="168" t="str">
        <f t="shared" si="344"/>
        <v xml:space="preserve">02/03 </v>
      </c>
      <c r="L619" s="168" t="str">
        <f t="shared" si="344"/>
        <v xml:space="preserve">03/04 </v>
      </c>
      <c r="M619" s="168" t="str">
        <f t="shared" si="344"/>
        <v xml:space="preserve">04/05 </v>
      </c>
      <c r="N619" s="168" t="str">
        <f t="shared" si="344"/>
        <v xml:space="preserve">05/06 </v>
      </c>
      <c r="O619" s="168" t="str">
        <f t="shared" si="344"/>
        <v xml:space="preserve">06/07 </v>
      </c>
      <c r="P619" s="168" t="str">
        <f t="shared" si="344"/>
        <v xml:space="preserve">07/08 </v>
      </c>
      <c r="Q619" s="168" t="str">
        <f t="shared" si="344"/>
        <v xml:space="preserve">08/09 </v>
      </c>
      <c r="R619" s="168" t="str">
        <f t="shared" si="344"/>
        <v xml:space="preserve">09/10 </v>
      </c>
      <c r="S619" s="168" t="str">
        <f t="shared" si="344"/>
        <v xml:space="preserve">10/11 </v>
      </c>
      <c r="T619" s="168" t="str">
        <f t="shared" si="344"/>
        <v xml:space="preserve">11/12 </v>
      </c>
      <c r="U619" s="168" t="str">
        <f t="shared" si="344"/>
        <v xml:space="preserve">12/13 </v>
      </c>
      <c r="V619" s="168" t="str">
        <f t="shared" si="344"/>
        <v xml:space="preserve">13/14 </v>
      </c>
      <c r="W619" s="168" t="str">
        <f t="shared" si="344"/>
        <v xml:space="preserve">14/15 </v>
      </c>
      <c r="X619" s="168" t="str">
        <f t="shared" si="344"/>
        <v xml:space="preserve">15/16 </v>
      </c>
      <c r="Y619" s="168" t="str">
        <f t="shared" si="344"/>
        <v xml:space="preserve">16/17 </v>
      </c>
      <c r="Z619" s="168" t="str">
        <f t="shared" si="344"/>
        <v xml:space="preserve">17/18 </v>
      </c>
      <c r="AA619" s="168" t="str">
        <f t="shared" si="344"/>
        <v xml:space="preserve">18/19 </v>
      </c>
      <c r="AB619" s="168" t="str">
        <f t="shared" si="344"/>
        <v>19/20</v>
      </c>
      <c r="AC619" s="168" t="str">
        <f t="shared" si="344"/>
        <v>20/21</v>
      </c>
      <c r="AD619" s="168" t="str">
        <f t="shared" si="344"/>
        <v xml:space="preserve">21/22 </v>
      </c>
      <c r="AE619" s="168" t="str">
        <f t="shared" si="344"/>
        <v xml:space="preserve">22/23 </v>
      </c>
      <c r="AF619" s="168" t="str">
        <f t="shared" si="344"/>
        <v xml:space="preserve">23/24 </v>
      </c>
      <c r="AG619" s="168" t="str">
        <f t="shared" si="344"/>
        <v xml:space="preserve">24/25 </v>
      </c>
      <c r="AH619" s="168" t="str">
        <f t="shared" si="344"/>
        <v>25/26</v>
      </c>
      <c r="AI619" s="168" t="str">
        <f t="shared" si="344"/>
        <v>26/27</v>
      </c>
      <c r="AJ619" s="168" t="str">
        <f t="shared" si="344"/>
        <v>27/28</v>
      </c>
      <c r="AK619" s="168" t="str">
        <f t="shared" si="344"/>
        <v>28/29</v>
      </c>
      <c r="AL619" s="168" t="str">
        <f t="shared" si="344"/>
        <v>29/30</v>
      </c>
      <c r="AM619" s="168" t="str">
        <f t="shared" si="344"/>
        <v>30/31</v>
      </c>
      <c r="AN619" s="168" t="str">
        <f t="shared" si="344"/>
        <v>31/32</v>
      </c>
      <c r="AO619" s="168" t="str">
        <f t="shared" si="344"/>
        <v>32/33</v>
      </c>
      <c r="AP619" s="168" t="str">
        <f t="shared" si="344"/>
        <v>33/34</v>
      </c>
    </row>
    <row r="620" spans="1:60">
      <c r="A620" s="112" t="s">
        <v>102</v>
      </c>
      <c r="B620" s="211">
        <v>298.74</v>
      </c>
      <c r="C620" s="211">
        <v>345.53</v>
      </c>
      <c r="D620" s="211">
        <v>376.05</v>
      </c>
      <c r="E620" s="211">
        <v>425.87</v>
      </c>
      <c r="F620" s="211">
        <v>371.01</v>
      </c>
      <c r="G620" s="211">
        <v>360.93</v>
      </c>
      <c r="H620" s="211">
        <v>286.20999999999998</v>
      </c>
      <c r="I620" s="211">
        <v>235.83</v>
      </c>
      <c r="J620" s="211">
        <v>319.07</v>
      </c>
      <c r="K620" s="211">
        <v>386.71</v>
      </c>
      <c r="L620" s="211">
        <v>344.08</v>
      </c>
      <c r="M620" s="211">
        <v>394.65</v>
      </c>
      <c r="N620" s="211">
        <v>273.8</v>
      </c>
      <c r="O620" s="211">
        <v>288.02</v>
      </c>
      <c r="P620" s="211">
        <v>395.66</v>
      </c>
      <c r="Q620" s="211">
        <v>528.28</v>
      </c>
      <c r="R620" s="211">
        <v>443.71</v>
      </c>
      <c r="S620" s="211">
        <v>435.48</v>
      </c>
      <c r="T620" s="211">
        <v>532.97</v>
      </c>
      <c r="U620" s="211">
        <v>590.52</v>
      </c>
      <c r="V620" s="211">
        <v>556.66999999999996</v>
      </c>
      <c r="W620" s="211">
        <v>479.17</v>
      </c>
      <c r="X620" s="211">
        <v>494.97</v>
      </c>
      <c r="Y620" s="211">
        <v>500.02</v>
      </c>
      <c r="Z620" s="211">
        <v>517.20000000000005</v>
      </c>
      <c r="AA620" s="211">
        <v>510.48</v>
      </c>
      <c r="AB620" s="211">
        <v>449.19</v>
      </c>
      <c r="AC620" s="211">
        <v>484.52</v>
      </c>
      <c r="AD620" s="211">
        <v>836</v>
      </c>
      <c r="AE620" s="211">
        <v>813</v>
      </c>
      <c r="AF620" s="211">
        <v>771.04</v>
      </c>
      <c r="AG620" s="130">
        <f t="shared" ref="AG620:AG626" si="345">MROUND(AG$632*(SUM(AB620:AF620)/SUM(AB$632:AF$632)),5)</f>
        <v>645</v>
      </c>
      <c r="AH620" s="130">
        <f t="shared" ref="AH620:AW627" si="346">MROUND(AH$632*(SUM(AC620:AG620)/SUM(AC$632:AG$632)),5)</f>
        <v>665</v>
      </c>
      <c r="AI620" s="130">
        <f t="shared" si="346"/>
        <v>720</v>
      </c>
      <c r="AJ620" s="130">
        <f t="shared" si="346"/>
        <v>755</v>
      </c>
      <c r="AK620" s="130">
        <f t="shared" si="346"/>
        <v>790</v>
      </c>
      <c r="AL620" s="130">
        <f t="shared" si="346"/>
        <v>790</v>
      </c>
      <c r="AM620" s="130">
        <f t="shared" si="346"/>
        <v>805</v>
      </c>
      <c r="AN620" s="130">
        <f t="shared" si="346"/>
        <v>830</v>
      </c>
      <c r="AO620" s="130">
        <f t="shared" si="346"/>
        <v>850</v>
      </c>
      <c r="AP620" s="130">
        <f t="shared" si="346"/>
        <v>870</v>
      </c>
      <c r="AQ620" s="130">
        <f t="shared" si="346"/>
        <v>890</v>
      </c>
      <c r="AR620" s="130">
        <f t="shared" si="346"/>
        <v>910</v>
      </c>
      <c r="AS620" s="130">
        <f t="shared" si="346"/>
        <v>910</v>
      </c>
      <c r="AT620" s="130">
        <f t="shared" si="346"/>
        <v>920</v>
      </c>
      <c r="AU620" s="130">
        <f t="shared" si="346"/>
        <v>940</v>
      </c>
      <c r="AV620" s="130">
        <f t="shared" si="346"/>
        <v>960</v>
      </c>
      <c r="AW620" s="130">
        <f t="shared" si="346"/>
        <v>970</v>
      </c>
      <c r="AX620" s="130">
        <f t="shared" ref="AX620:BG627" si="347">MROUND(AX$632*(SUM(AS620:AW620)/SUM(AS$632:AW$632)),5)</f>
        <v>990</v>
      </c>
      <c r="AY620" s="130">
        <f t="shared" si="347"/>
        <v>1010</v>
      </c>
      <c r="AZ620" s="130">
        <f t="shared" si="347"/>
        <v>1040</v>
      </c>
      <c r="BA620" s="130">
        <f t="shared" si="347"/>
        <v>1060</v>
      </c>
      <c r="BB620" s="130">
        <f t="shared" si="347"/>
        <v>1070</v>
      </c>
      <c r="BC620" s="130">
        <f t="shared" si="347"/>
        <v>1090</v>
      </c>
      <c r="BD620" s="130">
        <f t="shared" si="347"/>
        <v>1100</v>
      </c>
      <c r="BE620" s="130">
        <f t="shared" si="347"/>
        <v>1120</v>
      </c>
      <c r="BF620" s="130">
        <f t="shared" si="347"/>
        <v>1130</v>
      </c>
      <c r="BG620" s="130">
        <f t="shared" si="347"/>
        <v>1130</v>
      </c>
      <c r="BH620" s="130"/>
    </row>
    <row r="621" spans="1:60">
      <c r="A621" s="112" t="s">
        <v>103</v>
      </c>
      <c r="B621" s="211">
        <v>295.18</v>
      </c>
      <c r="C621" s="211">
        <v>349.8</v>
      </c>
      <c r="D621" s="211">
        <v>372.88</v>
      </c>
      <c r="E621" s="211">
        <v>430.52</v>
      </c>
      <c r="F621" s="211">
        <v>372.8</v>
      </c>
      <c r="G621" s="211">
        <v>363.81</v>
      </c>
      <c r="H621" s="211">
        <v>284.66000000000003</v>
      </c>
      <c r="I621" s="211">
        <v>252.14</v>
      </c>
      <c r="J621" s="211">
        <v>320.77999999999997</v>
      </c>
      <c r="K621" s="211">
        <v>389.97</v>
      </c>
      <c r="L621" s="211">
        <v>344.1</v>
      </c>
      <c r="M621" s="211">
        <v>374.16</v>
      </c>
      <c r="N621" s="211">
        <v>167.03</v>
      </c>
      <c r="O621" s="211">
        <v>291.07</v>
      </c>
      <c r="P621" s="211">
        <v>389.93</v>
      </c>
      <c r="Q621" s="211">
        <v>508.14</v>
      </c>
      <c r="R621" s="211">
        <v>432.28</v>
      </c>
      <c r="S621" s="211">
        <v>433.71</v>
      </c>
      <c r="T621" s="211">
        <v>535.76</v>
      </c>
      <c r="U621" s="211">
        <v>578.04</v>
      </c>
      <c r="V621" s="211">
        <v>550</v>
      </c>
      <c r="W621" s="211">
        <v>451.68</v>
      </c>
      <c r="X621" s="211">
        <v>518.38</v>
      </c>
      <c r="Y621" s="211">
        <v>495.62</v>
      </c>
      <c r="Z621" s="211">
        <v>510.21</v>
      </c>
      <c r="AA621" s="211">
        <v>495.46</v>
      </c>
      <c r="AB621" s="211">
        <v>447.25</v>
      </c>
      <c r="AC621" s="211">
        <v>486.87</v>
      </c>
      <c r="AD621" s="211">
        <v>713.31</v>
      </c>
      <c r="AE621" s="211">
        <v>800</v>
      </c>
      <c r="AF621" s="211">
        <v>722.52</v>
      </c>
      <c r="AG621" s="130">
        <f t="shared" si="345"/>
        <v>610</v>
      </c>
      <c r="AH621" s="130">
        <f t="shared" si="346"/>
        <v>625</v>
      </c>
      <c r="AI621" s="130">
        <f t="shared" si="346"/>
        <v>670</v>
      </c>
      <c r="AJ621" s="130">
        <f t="shared" si="346"/>
        <v>715</v>
      </c>
      <c r="AK621" s="130">
        <f t="shared" si="346"/>
        <v>745</v>
      </c>
      <c r="AL621" s="130">
        <f t="shared" si="346"/>
        <v>740</v>
      </c>
      <c r="AM621" s="130">
        <f t="shared" si="346"/>
        <v>755</v>
      </c>
      <c r="AN621" s="130">
        <f t="shared" si="346"/>
        <v>780</v>
      </c>
      <c r="AO621" s="130">
        <f t="shared" si="346"/>
        <v>800</v>
      </c>
      <c r="AP621" s="130">
        <f t="shared" si="346"/>
        <v>820</v>
      </c>
      <c r="AQ621" s="130">
        <f t="shared" si="346"/>
        <v>835</v>
      </c>
      <c r="AR621" s="130">
        <f t="shared" si="346"/>
        <v>855</v>
      </c>
      <c r="AS621" s="130">
        <f t="shared" si="346"/>
        <v>855</v>
      </c>
      <c r="AT621" s="130">
        <f t="shared" si="346"/>
        <v>865</v>
      </c>
      <c r="AU621" s="130">
        <f t="shared" si="346"/>
        <v>885</v>
      </c>
      <c r="AV621" s="130">
        <f t="shared" si="346"/>
        <v>905</v>
      </c>
      <c r="AW621" s="130">
        <f t="shared" si="346"/>
        <v>915</v>
      </c>
      <c r="AX621" s="130">
        <f t="shared" si="347"/>
        <v>935</v>
      </c>
      <c r="AY621" s="130">
        <f t="shared" si="347"/>
        <v>955</v>
      </c>
      <c r="AZ621" s="130">
        <f t="shared" si="347"/>
        <v>985</v>
      </c>
      <c r="BA621" s="130">
        <f t="shared" si="347"/>
        <v>1005</v>
      </c>
      <c r="BB621" s="130">
        <f t="shared" si="347"/>
        <v>1015</v>
      </c>
      <c r="BC621" s="130">
        <f t="shared" si="347"/>
        <v>1035</v>
      </c>
      <c r="BD621" s="130">
        <f t="shared" si="347"/>
        <v>1045</v>
      </c>
      <c r="BE621" s="130">
        <f t="shared" si="347"/>
        <v>1065</v>
      </c>
      <c r="BF621" s="130">
        <f t="shared" si="347"/>
        <v>1075</v>
      </c>
      <c r="BG621" s="130">
        <f t="shared" si="347"/>
        <v>1075</v>
      </c>
      <c r="BH621" s="130"/>
    </row>
    <row r="622" spans="1:60">
      <c r="A622" s="112" t="s">
        <v>104</v>
      </c>
      <c r="B622" s="211">
        <v>293.33</v>
      </c>
      <c r="C622" s="211">
        <v>354.8</v>
      </c>
      <c r="D622" s="211">
        <v>378.19</v>
      </c>
      <c r="E622" s="211">
        <v>422.45</v>
      </c>
      <c r="F622" s="211">
        <v>369.2</v>
      </c>
      <c r="G622" s="211">
        <v>355.99</v>
      </c>
      <c r="H622" s="211">
        <v>274.87</v>
      </c>
      <c r="I622" s="211">
        <v>243.74</v>
      </c>
      <c r="J622" s="211">
        <v>315.85000000000002</v>
      </c>
      <c r="K622" s="211">
        <v>399.06</v>
      </c>
      <c r="L622" s="211">
        <v>353.67</v>
      </c>
      <c r="M622" s="211">
        <v>358</v>
      </c>
      <c r="N622" s="211">
        <v>102.47</v>
      </c>
      <c r="O622" s="211">
        <v>268.44</v>
      </c>
      <c r="P622" s="211">
        <v>385.62</v>
      </c>
      <c r="Q622" s="211">
        <v>501.44</v>
      </c>
      <c r="R622" s="211">
        <v>412.82</v>
      </c>
      <c r="S622" s="211">
        <v>446.44</v>
      </c>
      <c r="T622" s="211">
        <v>513.67999999999995</v>
      </c>
      <c r="U622" s="211">
        <v>565.88</v>
      </c>
      <c r="V622" s="211">
        <v>514.91999999999996</v>
      </c>
      <c r="W622" s="211">
        <v>444.76</v>
      </c>
      <c r="X622" s="211">
        <v>486.37</v>
      </c>
      <c r="Y622" s="211">
        <v>491.22</v>
      </c>
      <c r="Z622" s="211">
        <v>502.25</v>
      </c>
      <c r="AA622" s="211">
        <v>489</v>
      </c>
      <c r="AB622" s="211">
        <v>450</v>
      </c>
      <c r="AC622" s="211">
        <v>495.7</v>
      </c>
      <c r="AD622" s="211">
        <v>729</v>
      </c>
      <c r="AE622" s="211">
        <v>801.52</v>
      </c>
      <c r="AF622" s="211">
        <v>758.34</v>
      </c>
      <c r="AG622" s="130">
        <f t="shared" si="345"/>
        <v>625</v>
      </c>
      <c r="AH622" s="130">
        <f t="shared" si="346"/>
        <v>640</v>
      </c>
      <c r="AI622" s="130">
        <f t="shared" si="346"/>
        <v>685</v>
      </c>
      <c r="AJ622" s="130">
        <f t="shared" si="346"/>
        <v>730</v>
      </c>
      <c r="AK622" s="130">
        <f t="shared" si="346"/>
        <v>765</v>
      </c>
      <c r="AL622" s="130">
        <f t="shared" si="346"/>
        <v>760</v>
      </c>
      <c r="AM622" s="130">
        <f t="shared" si="346"/>
        <v>775</v>
      </c>
      <c r="AN622" s="130">
        <f t="shared" si="346"/>
        <v>800</v>
      </c>
      <c r="AO622" s="130">
        <f t="shared" si="346"/>
        <v>820</v>
      </c>
      <c r="AP622" s="130">
        <f t="shared" si="346"/>
        <v>840</v>
      </c>
      <c r="AQ622" s="130">
        <f t="shared" si="346"/>
        <v>855</v>
      </c>
      <c r="AR622" s="130">
        <f t="shared" si="346"/>
        <v>880</v>
      </c>
      <c r="AS622" s="130">
        <f t="shared" si="346"/>
        <v>880</v>
      </c>
      <c r="AT622" s="130">
        <f t="shared" si="346"/>
        <v>890</v>
      </c>
      <c r="AU622" s="130">
        <f t="shared" si="346"/>
        <v>910</v>
      </c>
      <c r="AV622" s="130">
        <f t="shared" si="346"/>
        <v>930</v>
      </c>
      <c r="AW622" s="130">
        <f t="shared" si="346"/>
        <v>940</v>
      </c>
      <c r="AX622" s="130">
        <f t="shared" si="347"/>
        <v>960</v>
      </c>
      <c r="AY622" s="130">
        <f t="shared" si="347"/>
        <v>980</v>
      </c>
      <c r="AZ622" s="130">
        <f t="shared" si="347"/>
        <v>1010</v>
      </c>
      <c r="BA622" s="130">
        <f t="shared" si="347"/>
        <v>1030</v>
      </c>
      <c r="BB622" s="130">
        <f t="shared" si="347"/>
        <v>1040</v>
      </c>
      <c r="BC622" s="130">
        <f t="shared" si="347"/>
        <v>1060</v>
      </c>
      <c r="BD622" s="130">
        <f t="shared" si="347"/>
        <v>1070</v>
      </c>
      <c r="BE622" s="130">
        <f t="shared" si="347"/>
        <v>1090</v>
      </c>
      <c r="BF622" s="130">
        <f t="shared" si="347"/>
        <v>1100</v>
      </c>
      <c r="BG622" s="130">
        <f t="shared" si="347"/>
        <v>1100</v>
      </c>
      <c r="BH622" s="130"/>
    </row>
    <row r="623" spans="1:60">
      <c r="A623" s="112" t="s">
        <v>105</v>
      </c>
      <c r="B623" s="211">
        <v>303.10000000000002</v>
      </c>
      <c r="C623" s="211">
        <v>368.63</v>
      </c>
      <c r="D623" s="211">
        <v>384.87</v>
      </c>
      <c r="E623" s="211">
        <v>412.06</v>
      </c>
      <c r="F623" s="211">
        <v>388.62</v>
      </c>
      <c r="G623" s="211">
        <v>368.55</v>
      </c>
      <c r="H623" s="211">
        <v>260.92</v>
      </c>
      <c r="I623" s="211">
        <v>244.06</v>
      </c>
      <c r="J623" s="211">
        <v>337.35</v>
      </c>
      <c r="K623" s="211">
        <v>425.22</v>
      </c>
      <c r="L623" s="211">
        <v>354.71</v>
      </c>
      <c r="M623" s="211">
        <v>327.92</v>
      </c>
      <c r="N623" s="211">
        <v>147.54</v>
      </c>
      <c r="O623" s="211">
        <v>287.23</v>
      </c>
      <c r="P623" s="211">
        <v>394.29</v>
      </c>
      <c r="Q623" s="211">
        <v>471.43</v>
      </c>
      <c r="R623" s="211">
        <v>406</v>
      </c>
      <c r="S623" s="211">
        <v>460.87</v>
      </c>
      <c r="T623" s="211">
        <v>514.26</v>
      </c>
      <c r="U623" s="211">
        <v>541.62</v>
      </c>
      <c r="V623" s="211">
        <v>497.97</v>
      </c>
      <c r="W623" s="211">
        <v>460.49</v>
      </c>
      <c r="X623" s="211">
        <v>483.55</v>
      </c>
      <c r="Y623" s="211">
        <v>516.94000000000005</v>
      </c>
      <c r="Z623" s="211">
        <v>510.74</v>
      </c>
      <c r="AA623" s="211">
        <v>488</v>
      </c>
      <c r="AB623" s="211">
        <v>440.67</v>
      </c>
      <c r="AC623" s="211">
        <v>482.2</v>
      </c>
      <c r="AD623" s="211">
        <v>906</v>
      </c>
      <c r="AE623" s="211">
        <v>850.88</v>
      </c>
      <c r="AF623" s="211">
        <v>725.84</v>
      </c>
      <c r="AG623" s="130">
        <f t="shared" si="345"/>
        <v>655</v>
      </c>
      <c r="AH623" s="130">
        <f t="shared" si="346"/>
        <v>680</v>
      </c>
      <c r="AI623" s="130">
        <f t="shared" si="346"/>
        <v>735</v>
      </c>
      <c r="AJ623" s="130">
        <f t="shared" si="346"/>
        <v>760</v>
      </c>
      <c r="AK623" s="130">
        <f t="shared" si="346"/>
        <v>790</v>
      </c>
      <c r="AL623" s="130">
        <f t="shared" si="346"/>
        <v>800</v>
      </c>
      <c r="AM623" s="130">
        <f t="shared" si="346"/>
        <v>815</v>
      </c>
      <c r="AN623" s="130">
        <f t="shared" si="346"/>
        <v>840</v>
      </c>
      <c r="AO623" s="130">
        <f t="shared" si="346"/>
        <v>860</v>
      </c>
      <c r="AP623" s="130">
        <f t="shared" si="346"/>
        <v>880</v>
      </c>
      <c r="AQ623" s="130">
        <f t="shared" si="346"/>
        <v>900</v>
      </c>
      <c r="AR623" s="130">
        <f t="shared" si="346"/>
        <v>920</v>
      </c>
      <c r="AS623" s="130">
        <f t="shared" si="346"/>
        <v>920</v>
      </c>
      <c r="AT623" s="130">
        <f t="shared" si="346"/>
        <v>930</v>
      </c>
      <c r="AU623" s="130">
        <f t="shared" si="346"/>
        <v>950</v>
      </c>
      <c r="AV623" s="130">
        <f t="shared" si="346"/>
        <v>970</v>
      </c>
      <c r="AW623" s="130">
        <f t="shared" si="346"/>
        <v>980</v>
      </c>
      <c r="AX623" s="130">
        <f t="shared" si="347"/>
        <v>1000</v>
      </c>
      <c r="AY623" s="130">
        <f t="shared" si="347"/>
        <v>1020</v>
      </c>
      <c r="AZ623" s="130">
        <f t="shared" si="347"/>
        <v>1055</v>
      </c>
      <c r="BA623" s="130">
        <f t="shared" si="347"/>
        <v>1075</v>
      </c>
      <c r="BB623" s="130">
        <f t="shared" si="347"/>
        <v>1085</v>
      </c>
      <c r="BC623" s="130">
        <f t="shared" si="347"/>
        <v>1105</v>
      </c>
      <c r="BD623" s="130">
        <f t="shared" si="347"/>
        <v>1115</v>
      </c>
      <c r="BE623" s="130">
        <f t="shared" si="347"/>
        <v>1135</v>
      </c>
      <c r="BF623" s="130">
        <f t="shared" si="347"/>
        <v>1145</v>
      </c>
      <c r="BG623" s="130">
        <f t="shared" si="347"/>
        <v>1145</v>
      </c>
      <c r="BH623" s="130"/>
    </row>
    <row r="624" spans="1:60">
      <c r="A624" s="112" t="s">
        <v>106</v>
      </c>
      <c r="B624" s="211">
        <v>336.02</v>
      </c>
      <c r="C624" s="211">
        <v>397.17</v>
      </c>
      <c r="D624" s="211">
        <v>381.49</v>
      </c>
      <c r="E624" s="211">
        <v>406.65</v>
      </c>
      <c r="F624" s="211">
        <v>382.51</v>
      </c>
      <c r="G624" s="211">
        <v>384.05</v>
      </c>
      <c r="H624" s="211">
        <v>249.57</v>
      </c>
      <c r="I624" s="211">
        <v>243.13</v>
      </c>
      <c r="J624" s="211">
        <v>334.81</v>
      </c>
      <c r="K624" s="211">
        <v>405.08</v>
      </c>
      <c r="L624" s="211">
        <v>346.66</v>
      </c>
      <c r="M624" s="211">
        <v>286.32</v>
      </c>
      <c r="N624" s="211">
        <v>179.36</v>
      </c>
      <c r="O624" s="211">
        <v>315.10000000000002</v>
      </c>
      <c r="P624" s="211">
        <v>435.42</v>
      </c>
      <c r="Q624" s="211">
        <v>465.8</v>
      </c>
      <c r="R624" s="211">
        <v>408.29</v>
      </c>
      <c r="S624" s="211">
        <v>487.71</v>
      </c>
      <c r="T624" s="211">
        <v>510.58</v>
      </c>
      <c r="U624" s="211">
        <v>569.5</v>
      </c>
      <c r="V624" s="211">
        <v>474.2</v>
      </c>
      <c r="W624" s="211">
        <v>472.01</v>
      </c>
      <c r="X624" s="211">
        <v>491.4</v>
      </c>
      <c r="Y624" s="211">
        <v>510.72</v>
      </c>
      <c r="Z624" s="211">
        <v>505.67</v>
      </c>
      <c r="AA624" s="211">
        <v>466.01</v>
      </c>
      <c r="AB624" s="211">
        <v>453.27</v>
      </c>
      <c r="AC624" s="211">
        <v>514.73</v>
      </c>
      <c r="AD624" s="211">
        <v>992.04</v>
      </c>
      <c r="AE624" s="211">
        <v>804.08</v>
      </c>
      <c r="AF624" s="211">
        <v>708.3</v>
      </c>
      <c r="AG624" s="130">
        <f t="shared" si="345"/>
        <v>670</v>
      </c>
      <c r="AH624" s="130">
        <f t="shared" si="346"/>
        <v>690</v>
      </c>
      <c r="AI624" s="130">
        <f t="shared" si="346"/>
        <v>745</v>
      </c>
      <c r="AJ624" s="130">
        <f t="shared" si="346"/>
        <v>755</v>
      </c>
      <c r="AK624" s="130">
        <f t="shared" si="346"/>
        <v>795</v>
      </c>
      <c r="AL624" s="130">
        <f t="shared" si="346"/>
        <v>805</v>
      </c>
      <c r="AM624" s="130">
        <f t="shared" si="346"/>
        <v>820</v>
      </c>
      <c r="AN624" s="130">
        <f t="shared" si="346"/>
        <v>845</v>
      </c>
      <c r="AO624" s="130">
        <f t="shared" si="346"/>
        <v>865</v>
      </c>
      <c r="AP624" s="130">
        <f t="shared" si="346"/>
        <v>885</v>
      </c>
      <c r="AQ624" s="130">
        <f t="shared" si="346"/>
        <v>905</v>
      </c>
      <c r="AR624" s="130">
        <f t="shared" si="346"/>
        <v>925</v>
      </c>
      <c r="AS624" s="130">
        <f t="shared" si="346"/>
        <v>925</v>
      </c>
      <c r="AT624" s="130">
        <f t="shared" si="346"/>
        <v>935</v>
      </c>
      <c r="AU624" s="130">
        <f t="shared" si="346"/>
        <v>955</v>
      </c>
      <c r="AV624" s="130">
        <f t="shared" si="346"/>
        <v>975</v>
      </c>
      <c r="AW624" s="130">
        <f t="shared" si="346"/>
        <v>985</v>
      </c>
      <c r="AX624" s="130">
        <f t="shared" si="347"/>
        <v>1005</v>
      </c>
      <c r="AY624" s="130">
        <f t="shared" si="347"/>
        <v>1030</v>
      </c>
      <c r="AZ624" s="130">
        <f t="shared" si="347"/>
        <v>1060</v>
      </c>
      <c r="BA624" s="130">
        <f t="shared" si="347"/>
        <v>1080</v>
      </c>
      <c r="BB624" s="130">
        <f t="shared" si="347"/>
        <v>1090</v>
      </c>
      <c r="BC624" s="130">
        <f t="shared" si="347"/>
        <v>1110</v>
      </c>
      <c r="BD624" s="130">
        <f t="shared" si="347"/>
        <v>1120</v>
      </c>
      <c r="BE624" s="130">
        <f t="shared" si="347"/>
        <v>1140</v>
      </c>
      <c r="BF624" s="130">
        <f t="shared" si="347"/>
        <v>1150</v>
      </c>
      <c r="BG624" s="130">
        <f t="shared" si="347"/>
        <v>1150</v>
      </c>
      <c r="BH624" s="130"/>
    </row>
    <row r="625" spans="1:60">
      <c r="A625" s="112" t="s">
        <v>107</v>
      </c>
      <c r="B625" s="211">
        <v>365.14</v>
      </c>
      <c r="C625" s="211">
        <v>389.5</v>
      </c>
      <c r="D625" s="211">
        <v>387.89</v>
      </c>
      <c r="E625" s="211">
        <v>400.56</v>
      </c>
      <c r="F625" s="211">
        <v>382.46</v>
      </c>
      <c r="G625" s="211">
        <v>372.65</v>
      </c>
      <c r="H625" s="211">
        <v>248.22</v>
      </c>
      <c r="I625" s="211">
        <v>236.5</v>
      </c>
      <c r="J625" s="211">
        <v>337.28</v>
      </c>
      <c r="K625" s="211">
        <v>393.57</v>
      </c>
      <c r="L625" s="211">
        <v>367.44</v>
      </c>
      <c r="M625" s="211">
        <v>303.97000000000003</v>
      </c>
      <c r="N625" s="211">
        <v>225.9</v>
      </c>
      <c r="O625" s="211">
        <v>309.70999999999998</v>
      </c>
      <c r="P625" s="211">
        <v>458.9</v>
      </c>
      <c r="Q625" s="211">
        <v>471.22</v>
      </c>
      <c r="R625" s="211">
        <v>404.64</v>
      </c>
      <c r="S625" s="211">
        <v>492.2</v>
      </c>
      <c r="T625" s="211">
        <v>519.83000000000004</v>
      </c>
      <c r="U625" s="211">
        <v>588.66</v>
      </c>
      <c r="V625" s="211">
        <v>467.41</v>
      </c>
      <c r="W625" s="211">
        <v>487.02</v>
      </c>
      <c r="X625" s="211">
        <v>494.35</v>
      </c>
      <c r="Y625" s="211">
        <v>523.99</v>
      </c>
      <c r="Z625" s="211">
        <v>512</v>
      </c>
      <c r="AA625" s="211">
        <v>477.85</v>
      </c>
      <c r="AB625" s="211">
        <v>453</v>
      </c>
      <c r="AC625" s="211">
        <v>556.73</v>
      </c>
      <c r="AD625" s="211">
        <v>830.1</v>
      </c>
      <c r="AE625" s="211">
        <v>884.98</v>
      </c>
      <c r="AF625" s="211">
        <v>654.66999999999996</v>
      </c>
      <c r="AG625" s="130">
        <f t="shared" si="345"/>
        <v>650</v>
      </c>
      <c r="AH625" s="130">
        <f t="shared" si="346"/>
        <v>670</v>
      </c>
      <c r="AI625" s="130">
        <f t="shared" si="346"/>
        <v>710</v>
      </c>
      <c r="AJ625" s="130">
        <f t="shared" si="346"/>
        <v>745</v>
      </c>
      <c r="AK625" s="130">
        <f t="shared" si="346"/>
        <v>765</v>
      </c>
      <c r="AL625" s="130">
        <f t="shared" si="346"/>
        <v>780</v>
      </c>
      <c r="AM625" s="130">
        <f t="shared" si="346"/>
        <v>795</v>
      </c>
      <c r="AN625" s="130">
        <f t="shared" si="346"/>
        <v>815</v>
      </c>
      <c r="AO625" s="130">
        <f t="shared" si="346"/>
        <v>835</v>
      </c>
      <c r="AP625" s="130">
        <f t="shared" si="346"/>
        <v>855</v>
      </c>
      <c r="AQ625" s="130">
        <f t="shared" si="346"/>
        <v>875</v>
      </c>
      <c r="AR625" s="130">
        <f t="shared" si="346"/>
        <v>895</v>
      </c>
      <c r="AS625" s="130">
        <f t="shared" si="346"/>
        <v>895</v>
      </c>
      <c r="AT625" s="130">
        <f t="shared" si="346"/>
        <v>905</v>
      </c>
      <c r="AU625" s="130">
        <f t="shared" si="346"/>
        <v>925</v>
      </c>
      <c r="AV625" s="130">
        <f t="shared" si="346"/>
        <v>945</v>
      </c>
      <c r="AW625" s="130">
        <f t="shared" si="346"/>
        <v>955</v>
      </c>
      <c r="AX625" s="130">
        <f t="shared" si="347"/>
        <v>975</v>
      </c>
      <c r="AY625" s="130">
        <f t="shared" si="347"/>
        <v>995</v>
      </c>
      <c r="AZ625" s="130">
        <f t="shared" si="347"/>
        <v>1025</v>
      </c>
      <c r="BA625" s="130">
        <f t="shared" si="347"/>
        <v>1045</v>
      </c>
      <c r="BB625" s="130">
        <f t="shared" si="347"/>
        <v>1055</v>
      </c>
      <c r="BC625" s="130">
        <f t="shared" si="347"/>
        <v>1075</v>
      </c>
      <c r="BD625" s="130">
        <f t="shared" si="347"/>
        <v>1085</v>
      </c>
      <c r="BE625" s="130">
        <f t="shared" si="347"/>
        <v>1105</v>
      </c>
      <c r="BF625" s="130">
        <f t="shared" si="347"/>
        <v>1115</v>
      </c>
      <c r="BG625" s="130">
        <f t="shared" si="347"/>
        <v>1115</v>
      </c>
      <c r="BH625" s="130"/>
    </row>
    <row r="626" spans="1:60">
      <c r="A626" s="112" t="s">
        <v>108</v>
      </c>
      <c r="B626" s="211">
        <v>389.54</v>
      </c>
      <c r="C626" s="211">
        <v>425.6</v>
      </c>
      <c r="D626" s="211">
        <v>383.87</v>
      </c>
      <c r="E626" s="211">
        <v>401.41</v>
      </c>
      <c r="F626" s="211">
        <v>392.47</v>
      </c>
      <c r="G626" s="211">
        <v>340.19</v>
      </c>
      <c r="H626" s="211">
        <v>243.44</v>
      </c>
      <c r="I626" s="211">
        <v>235.14</v>
      </c>
      <c r="J626" s="211">
        <v>335.4</v>
      </c>
      <c r="K626" s="211">
        <v>379.29</v>
      </c>
      <c r="L626" s="211">
        <v>367.14</v>
      </c>
      <c r="M626" s="211">
        <v>257.58</v>
      </c>
      <c r="N626" s="211">
        <v>203.98</v>
      </c>
      <c r="O626" s="211">
        <v>303.64999999999998</v>
      </c>
      <c r="P626" s="211">
        <v>524.76</v>
      </c>
      <c r="Q626" s="211">
        <v>378.68</v>
      </c>
      <c r="R626" s="211">
        <v>382.31</v>
      </c>
      <c r="S626" s="211">
        <v>534.89</v>
      </c>
      <c r="T626" s="211">
        <v>538.41</v>
      </c>
      <c r="U626" s="211">
        <v>619.37</v>
      </c>
      <c r="V626" s="211">
        <v>446.62</v>
      </c>
      <c r="W626" s="211">
        <v>492.21</v>
      </c>
      <c r="X626" s="211">
        <v>496.06</v>
      </c>
      <c r="Y626" s="211">
        <v>525.02</v>
      </c>
      <c r="Z626" s="211">
        <v>505.02</v>
      </c>
      <c r="AA626" s="211">
        <v>479.38</v>
      </c>
      <c r="AB626" s="211">
        <v>462</v>
      </c>
      <c r="AC626" s="211">
        <v>567.69000000000005</v>
      </c>
      <c r="AD626" s="211">
        <v>851.16</v>
      </c>
      <c r="AE626" s="211">
        <v>833.33</v>
      </c>
      <c r="AF626" s="211">
        <v>643.58000000000004</v>
      </c>
      <c r="AG626" s="130">
        <f t="shared" si="345"/>
        <v>645</v>
      </c>
      <c r="AH626" s="130">
        <f t="shared" si="346"/>
        <v>665</v>
      </c>
      <c r="AI626" s="130">
        <f t="shared" si="346"/>
        <v>700</v>
      </c>
      <c r="AJ626" s="130">
        <f t="shared" si="346"/>
        <v>730</v>
      </c>
      <c r="AK626" s="130">
        <f t="shared" si="346"/>
        <v>755</v>
      </c>
      <c r="AL626" s="130">
        <f t="shared" si="346"/>
        <v>770</v>
      </c>
      <c r="AM626" s="130">
        <f t="shared" si="346"/>
        <v>780</v>
      </c>
      <c r="AN626" s="130">
        <f t="shared" si="346"/>
        <v>805</v>
      </c>
      <c r="AO626" s="130">
        <f t="shared" si="346"/>
        <v>825</v>
      </c>
      <c r="AP626" s="130">
        <f t="shared" si="346"/>
        <v>845</v>
      </c>
      <c r="AQ626" s="130">
        <f t="shared" si="346"/>
        <v>865</v>
      </c>
      <c r="AR626" s="130">
        <f t="shared" si="346"/>
        <v>885</v>
      </c>
      <c r="AS626" s="130">
        <f t="shared" si="346"/>
        <v>885</v>
      </c>
      <c r="AT626" s="130">
        <f t="shared" si="346"/>
        <v>895</v>
      </c>
      <c r="AU626" s="130">
        <f t="shared" si="346"/>
        <v>915</v>
      </c>
      <c r="AV626" s="130">
        <f t="shared" si="346"/>
        <v>935</v>
      </c>
      <c r="AW626" s="130">
        <f t="shared" si="346"/>
        <v>945</v>
      </c>
      <c r="AX626" s="130">
        <f t="shared" si="347"/>
        <v>965</v>
      </c>
      <c r="AY626" s="130">
        <f t="shared" si="347"/>
        <v>985</v>
      </c>
      <c r="AZ626" s="130">
        <f t="shared" si="347"/>
        <v>1015</v>
      </c>
      <c r="BA626" s="130">
        <f t="shared" si="347"/>
        <v>1035</v>
      </c>
      <c r="BB626" s="130">
        <f t="shared" si="347"/>
        <v>1045</v>
      </c>
      <c r="BC626" s="130">
        <f t="shared" si="347"/>
        <v>1065</v>
      </c>
      <c r="BD626" s="130">
        <f t="shared" si="347"/>
        <v>1075</v>
      </c>
      <c r="BE626" s="130">
        <f t="shared" si="347"/>
        <v>1095</v>
      </c>
      <c r="BF626" s="130">
        <f t="shared" si="347"/>
        <v>1105</v>
      </c>
      <c r="BG626" s="130">
        <f t="shared" si="347"/>
        <v>1105</v>
      </c>
      <c r="BH626" s="130"/>
    </row>
    <row r="627" spans="1:60">
      <c r="A627" s="112" t="s">
        <v>109</v>
      </c>
      <c r="B627" s="211">
        <v>400.65</v>
      </c>
      <c r="C627" s="211">
        <v>439.12</v>
      </c>
      <c r="D627" s="211">
        <v>381.66</v>
      </c>
      <c r="E627" s="211">
        <v>420.64</v>
      </c>
      <c r="F627" s="211">
        <v>389.28</v>
      </c>
      <c r="G627" s="211">
        <v>320.44</v>
      </c>
      <c r="H627" s="211">
        <v>232.7</v>
      </c>
      <c r="I627" s="211">
        <v>245.92</v>
      </c>
      <c r="J627" s="211">
        <v>327.81</v>
      </c>
      <c r="K627" s="211">
        <v>340.18</v>
      </c>
      <c r="L627" s="211">
        <v>390.29</v>
      </c>
      <c r="M627" s="211">
        <v>287.51</v>
      </c>
      <c r="N627" s="211">
        <v>251.69</v>
      </c>
      <c r="O627" s="211">
        <v>338.17</v>
      </c>
      <c r="P627" s="211">
        <v>557</v>
      </c>
      <c r="Q627" s="211">
        <v>373.62</v>
      </c>
      <c r="R627" s="211">
        <v>382.8</v>
      </c>
      <c r="S627" s="211">
        <v>544.44000000000005</v>
      </c>
      <c r="T627" s="211">
        <v>549.03</v>
      </c>
      <c r="U627" s="211">
        <v>606.64</v>
      </c>
      <c r="V627" s="211">
        <v>458.55</v>
      </c>
      <c r="W627" s="211">
        <v>490.82</v>
      </c>
      <c r="X627" s="211">
        <v>473.89</v>
      </c>
      <c r="Y627" s="211">
        <v>537.20000000000005</v>
      </c>
      <c r="Z627" s="211">
        <v>527.91</v>
      </c>
      <c r="AA627" s="211">
        <v>486.72</v>
      </c>
      <c r="AB627" s="211">
        <v>453</v>
      </c>
      <c r="AC627" s="211">
        <v>671.09</v>
      </c>
      <c r="AD627" s="211">
        <v>819</v>
      </c>
      <c r="AE627" s="211">
        <v>814.43</v>
      </c>
      <c r="AF627" s="130">
        <f>MROUND(AF$632*(SUM(AA627:AE627)/SUM(AA$632:AE$632)),5)</f>
        <v>635</v>
      </c>
      <c r="AG627" s="130">
        <f>MROUND(AG$632*(SUM(AB627:AF627)/SUM(AB$632:AF$632)),5)</f>
        <v>655</v>
      </c>
      <c r="AH627" s="130">
        <f t="shared" si="346"/>
        <v>675</v>
      </c>
      <c r="AI627" s="130">
        <f t="shared" si="346"/>
        <v>695</v>
      </c>
      <c r="AJ627" s="130">
        <f t="shared" si="346"/>
        <v>725</v>
      </c>
      <c r="AK627" s="130">
        <f t="shared" si="346"/>
        <v>755</v>
      </c>
      <c r="AL627" s="130">
        <f t="shared" si="346"/>
        <v>775</v>
      </c>
      <c r="AM627" s="130">
        <f t="shared" si="346"/>
        <v>785</v>
      </c>
      <c r="AN627" s="130">
        <f t="shared" si="346"/>
        <v>805</v>
      </c>
      <c r="AO627" s="130">
        <f t="shared" si="346"/>
        <v>825</v>
      </c>
      <c r="AP627" s="130">
        <f t="shared" si="346"/>
        <v>845</v>
      </c>
      <c r="AQ627" s="130">
        <f t="shared" si="346"/>
        <v>865</v>
      </c>
      <c r="AR627" s="130">
        <f t="shared" si="346"/>
        <v>885</v>
      </c>
      <c r="AS627" s="130">
        <f t="shared" si="346"/>
        <v>885</v>
      </c>
      <c r="AT627" s="130">
        <f t="shared" si="346"/>
        <v>895</v>
      </c>
      <c r="AU627" s="130">
        <f t="shared" si="346"/>
        <v>915</v>
      </c>
      <c r="AV627" s="130">
        <f t="shared" si="346"/>
        <v>935</v>
      </c>
      <c r="AW627" s="130">
        <f t="shared" si="346"/>
        <v>945</v>
      </c>
      <c r="AX627" s="130">
        <f t="shared" si="347"/>
        <v>965</v>
      </c>
      <c r="AY627" s="130">
        <f t="shared" si="347"/>
        <v>985</v>
      </c>
      <c r="AZ627" s="130">
        <f t="shared" si="347"/>
        <v>1015</v>
      </c>
      <c r="BA627" s="130">
        <f t="shared" si="347"/>
        <v>1035</v>
      </c>
      <c r="BB627" s="130">
        <f t="shared" si="347"/>
        <v>1045</v>
      </c>
      <c r="BC627" s="130">
        <f t="shared" si="347"/>
        <v>1065</v>
      </c>
      <c r="BD627" s="130">
        <f t="shared" si="347"/>
        <v>1075</v>
      </c>
      <c r="BE627" s="130">
        <f t="shared" si="347"/>
        <v>1095</v>
      </c>
      <c r="BF627" s="130">
        <f t="shared" si="347"/>
        <v>1105</v>
      </c>
      <c r="BG627" s="130">
        <f t="shared" si="347"/>
        <v>1105</v>
      </c>
      <c r="BH627" s="130"/>
    </row>
    <row r="628" spans="1:60">
      <c r="A628" s="112" t="s">
        <v>110</v>
      </c>
      <c r="B628" s="211">
        <v>449.34</v>
      </c>
      <c r="C628" s="211">
        <v>413.89</v>
      </c>
      <c r="D628" s="211">
        <v>404.73</v>
      </c>
      <c r="E628" s="211">
        <v>412.23</v>
      </c>
      <c r="F628" s="211">
        <v>400.8</v>
      </c>
      <c r="G628" s="211">
        <v>320.68</v>
      </c>
      <c r="H628" s="211">
        <v>250.21</v>
      </c>
      <c r="I628" s="211">
        <v>257.18</v>
      </c>
      <c r="J628" s="211">
        <v>318</v>
      </c>
      <c r="K628" s="211">
        <v>451.18</v>
      </c>
      <c r="L628" s="211">
        <v>402.72</v>
      </c>
      <c r="M628" s="211">
        <v>278.58</v>
      </c>
      <c r="N628" s="211">
        <v>229.08</v>
      </c>
      <c r="O628" s="211">
        <v>332.8</v>
      </c>
      <c r="P628" s="211">
        <v>549.49</v>
      </c>
      <c r="Q628" s="211">
        <v>396.45</v>
      </c>
      <c r="R628" s="211">
        <v>362.84</v>
      </c>
      <c r="S628" s="211">
        <v>558.91</v>
      </c>
      <c r="T628" s="211">
        <v>562.49</v>
      </c>
      <c r="U628" s="211">
        <v>630.24</v>
      </c>
      <c r="V628" s="211">
        <v>473.37</v>
      </c>
      <c r="W628" s="211">
        <v>481.37</v>
      </c>
      <c r="X628" s="211">
        <v>490.61</v>
      </c>
      <c r="Y628" s="211">
        <v>544</v>
      </c>
      <c r="Z628" s="211">
        <v>531.26</v>
      </c>
      <c r="AA628" s="211">
        <v>458.5</v>
      </c>
      <c r="AB628" s="211">
        <v>451.14</v>
      </c>
      <c r="AC628" s="211">
        <v>718.07</v>
      </c>
      <c r="AD628" s="211">
        <v>1038.18</v>
      </c>
      <c r="AE628" s="211">
        <v>788.49</v>
      </c>
      <c r="AF628" s="130">
        <f t="shared" ref="AF628:AG631" si="348">MROUND(AF$648*(SUM(AA628:AE628)/SUM(AA$648:AE$648)),5)</f>
        <v>685</v>
      </c>
      <c r="AG628" s="130">
        <f t="shared" si="348"/>
        <v>715</v>
      </c>
      <c r="AH628" s="130">
        <f t="shared" ref="AH628:AW631" si="349">MROUND(AH$648*(SUM(AC628:AG628)/SUM(AC$648:AG$648)),5)</f>
        <v>740</v>
      </c>
      <c r="AI628" s="130">
        <f t="shared" si="349"/>
        <v>745</v>
      </c>
      <c r="AJ628" s="130">
        <f t="shared" si="349"/>
        <v>750</v>
      </c>
      <c r="AK628" s="130">
        <f t="shared" si="349"/>
        <v>800</v>
      </c>
      <c r="AL628" s="130">
        <f t="shared" si="349"/>
        <v>825</v>
      </c>
      <c r="AM628" s="130">
        <f t="shared" si="349"/>
        <v>840</v>
      </c>
      <c r="AN628" s="130">
        <f t="shared" si="349"/>
        <v>850</v>
      </c>
      <c r="AO628" s="130">
        <f t="shared" si="349"/>
        <v>870</v>
      </c>
      <c r="AP628" s="130">
        <f t="shared" si="349"/>
        <v>895</v>
      </c>
      <c r="AQ628" s="130">
        <f t="shared" si="349"/>
        <v>915</v>
      </c>
      <c r="AR628" s="130">
        <f t="shared" si="349"/>
        <v>935</v>
      </c>
      <c r="AS628" s="130">
        <f t="shared" si="349"/>
        <v>935</v>
      </c>
      <c r="AT628" s="130">
        <f t="shared" si="349"/>
        <v>955</v>
      </c>
      <c r="AU628" s="130">
        <f t="shared" si="349"/>
        <v>980</v>
      </c>
      <c r="AV628" s="130">
        <f t="shared" si="349"/>
        <v>1000</v>
      </c>
      <c r="AW628" s="130">
        <f t="shared" si="349"/>
        <v>1010</v>
      </c>
      <c r="AX628" s="130">
        <f t="shared" ref="AR628:BG631" si="350">MROUND(AX$648*(SUM(AS628:AW628)/SUM(AS$648:AW$648)),5)</f>
        <v>1030</v>
      </c>
      <c r="AY628" s="130">
        <f t="shared" si="350"/>
        <v>1050</v>
      </c>
      <c r="AZ628" s="130">
        <f t="shared" si="350"/>
        <v>1085</v>
      </c>
      <c r="BA628" s="130">
        <f t="shared" si="350"/>
        <v>1105</v>
      </c>
      <c r="BB628" s="130">
        <f t="shared" si="350"/>
        <v>1125</v>
      </c>
      <c r="BC628" s="130">
        <f t="shared" si="350"/>
        <v>1135</v>
      </c>
      <c r="BD628" s="130">
        <f t="shared" si="350"/>
        <v>1155</v>
      </c>
      <c r="BE628" s="130">
        <f t="shared" si="350"/>
        <v>1170</v>
      </c>
      <c r="BF628" s="130">
        <f t="shared" si="350"/>
        <v>1180</v>
      </c>
      <c r="BG628" s="130">
        <f t="shared" si="350"/>
        <v>1180</v>
      </c>
      <c r="BH628" s="130"/>
    </row>
    <row r="629" spans="1:60">
      <c r="A629" s="112" t="s">
        <v>111</v>
      </c>
      <c r="B629" s="211">
        <v>461.34</v>
      </c>
      <c r="C629" s="211">
        <v>378</v>
      </c>
      <c r="D629" s="211">
        <v>433.85</v>
      </c>
      <c r="E629" s="211">
        <v>416.24</v>
      </c>
      <c r="F629" s="211">
        <v>411.37</v>
      </c>
      <c r="G629" s="211">
        <v>293.43</v>
      </c>
      <c r="H629" s="211">
        <v>258.08999999999997</v>
      </c>
      <c r="I629" s="211">
        <v>248.57</v>
      </c>
      <c r="J629" s="211">
        <v>319</v>
      </c>
      <c r="K629" s="211">
        <v>343.56</v>
      </c>
      <c r="L629" s="211">
        <v>402.72</v>
      </c>
      <c r="M629" s="211">
        <v>283.67</v>
      </c>
      <c r="N629" s="211">
        <v>233.23</v>
      </c>
      <c r="O629" s="211">
        <v>340.81</v>
      </c>
      <c r="P629" s="211">
        <v>546</v>
      </c>
      <c r="Q629" s="211">
        <v>426.37</v>
      </c>
      <c r="R629" s="211">
        <v>377.85</v>
      </c>
      <c r="S629" s="211">
        <v>525</v>
      </c>
      <c r="T629" s="211">
        <v>586.74</v>
      </c>
      <c r="U629" s="211">
        <v>640.89</v>
      </c>
      <c r="V629" s="211">
        <v>514.53</v>
      </c>
      <c r="W629" s="211">
        <v>468.55</v>
      </c>
      <c r="X629" s="211">
        <v>492.78</v>
      </c>
      <c r="Y629" s="211">
        <v>508.93</v>
      </c>
      <c r="Z629" s="211">
        <v>531.91</v>
      </c>
      <c r="AA629" s="211">
        <v>504.13</v>
      </c>
      <c r="AB629" s="211">
        <v>451.32</v>
      </c>
      <c r="AC629" s="211">
        <v>775.64</v>
      </c>
      <c r="AD629" s="211">
        <v>1113</v>
      </c>
      <c r="AE629" s="211">
        <v>708.51</v>
      </c>
      <c r="AF629" s="130">
        <f t="shared" si="348"/>
        <v>705</v>
      </c>
      <c r="AG629" s="130">
        <f t="shared" si="348"/>
        <v>730</v>
      </c>
      <c r="AH629" s="130">
        <f t="shared" si="349"/>
        <v>760</v>
      </c>
      <c r="AI629" s="130">
        <f t="shared" si="349"/>
        <v>755</v>
      </c>
      <c r="AJ629" s="130">
        <f t="shared" si="349"/>
        <v>745</v>
      </c>
      <c r="AK629" s="130">
        <f t="shared" si="349"/>
        <v>815</v>
      </c>
      <c r="AL629" s="130">
        <f t="shared" si="349"/>
        <v>835</v>
      </c>
      <c r="AM629" s="130">
        <f t="shared" si="349"/>
        <v>855</v>
      </c>
      <c r="AN629" s="130">
        <f t="shared" si="349"/>
        <v>860</v>
      </c>
      <c r="AO629" s="130">
        <f t="shared" si="349"/>
        <v>880</v>
      </c>
      <c r="AP629" s="130">
        <f t="shared" si="349"/>
        <v>905</v>
      </c>
      <c r="AQ629" s="130">
        <f t="shared" si="349"/>
        <v>925</v>
      </c>
      <c r="AR629" s="130">
        <f t="shared" si="350"/>
        <v>945</v>
      </c>
      <c r="AS629" s="130">
        <f t="shared" si="350"/>
        <v>945</v>
      </c>
      <c r="AT629" s="130">
        <f t="shared" si="350"/>
        <v>965</v>
      </c>
      <c r="AU629" s="130">
        <f t="shared" si="350"/>
        <v>990</v>
      </c>
      <c r="AV629" s="130">
        <f t="shared" si="350"/>
        <v>1010</v>
      </c>
      <c r="AW629" s="130">
        <f t="shared" si="350"/>
        <v>1020</v>
      </c>
      <c r="AX629" s="130">
        <f t="shared" si="350"/>
        <v>1040</v>
      </c>
      <c r="AY629" s="130">
        <f t="shared" si="350"/>
        <v>1065</v>
      </c>
      <c r="AZ629" s="130">
        <f t="shared" si="350"/>
        <v>1095</v>
      </c>
      <c r="BA629" s="130">
        <f t="shared" si="350"/>
        <v>1115</v>
      </c>
      <c r="BB629" s="130">
        <f t="shared" si="350"/>
        <v>1140</v>
      </c>
      <c r="BC629" s="130">
        <f t="shared" si="350"/>
        <v>1150</v>
      </c>
      <c r="BD629" s="130">
        <f t="shared" si="350"/>
        <v>1170</v>
      </c>
      <c r="BE629" s="130">
        <f t="shared" si="350"/>
        <v>1180</v>
      </c>
      <c r="BF629" s="130">
        <f t="shared" si="350"/>
        <v>1190</v>
      </c>
      <c r="BG629" s="130">
        <f t="shared" si="350"/>
        <v>1190</v>
      </c>
      <c r="BH629" s="130"/>
    </row>
    <row r="630" spans="1:60">
      <c r="A630" s="112" t="s">
        <v>112</v>
      </c>
      <c r="B630" s="211">
        <v>435</v>
      </c>
      <c r="C630" s="211">
        <v>377.48</v>
      </c>
      <c r="D630" s="211">
        <v>436.33</v>
      </c>
      <c r="E630" s="211">
        <v>389.01</v>
      </c>
      <c r="F630" s="211">
        <v>407.85</v>
      </c>
      <c r="G630" s="211">
        <v>316.69</v>
      </c>
      <c r="H630" s="211">
        <v>228.48</v>
      </c>
      <c r="I630" s="211">
        <v>271.58</v>
      </c>
      <c r="J630" s="211">
        <v>334.79</v>
      </c>
      <c r="K630" s="211">
        <v>326.02999999999997</v>
      </c>
      <c r="L630" s="211">
        <v>392.53</v>
      </c>
      <c r="M630" s="211">
        <v>296</v>
      </c>
      <c r="N630" s="211">
        <v>250.11</v>
      </c>
      <c r="O630" s="211">
        <v>321.52</v>
      </c>
      <c r="P630" s="211">
        <v>562.23</v>
      </c>
      <c r="Q630" s="211">
        <v>443.57</v>
      </c>
      <c r="R630" s="211">
        <v>391.77</v>
      </c>
      <c r="S630" s="211">
        <v>555</v>
      </c>
      <c r="T630" s="211">
        <v>593.5</v>
      </c>
      <c r="U630" s="211">
        <v>617.79999999999995</v>
      </c>
      <c r="V630" s="211">
        <v>479.54</v>
      </c>
      <c r="W630" s="211">
        <v>478.67</v>
      </c>
      <c r="X630" s="211">
        <v>513.91</v>
      </c>
      <c r="Y630" s="211">
        <v>528.15</v>
      </c>
      <c r="Z630" s="211">
        <v>516.16999999999996</v>
      </c>
      <c r="AA630" s="211">
        <v>441.57</v>
      </c>
      <c r="AB630" s="211">
        <v>440.33</v>
      </c>
      <c r="AC630" s="211">
        <v>781</v>
      </c>
      <c r="AD630" s="211">
        <v>1004.72</v>
      </c>
      <c r="AE630" s="211">
        <v>724.2</v>
      </c>
      <c r="AF630" s="130">
        <f t="shared" si="348"/>
        <v>670</v>
      </c>
      <c r="AG630" s="130">
        <f t="shared" si="348"/>
        <v>700</v>
      </c>
      <c r="AH630" s="130">
        <f t="shared" si="349"/>
        <v>730</v>
      </c>
      <c r="AI630" s="130">
        <f t="shared" si="349"/>
        <v>720</v>
      </c>
      <c r="AJ630" s="130">
        <f t="shared" si="349"/>
        <v>725</v>
      </c>
      <c r="AK630" s="130">
        <f t="shared" si="349"/>
        <v>780</v>
      </c>
      <c r="AL630" s="130">
        <f t="shared" si="349"/>
        <v>800</v>
      </c>
      <c r="AM630" s="130">
        <f t="shared" si="349"/>
        <v>820</v>
      </c>
      <c r="AN630" s="130">
        <f t="shared" si="349"/>
        <v>825</v>
      </c>
      <c r="AO630" s="130">
        <f t="shared" si="349"/>
        <v>845</v>
      </c>
      <c r="AP630" s="130">
        <f t="shared" si="349"/>
        <v>870</v>
      </c>
      <c r="AQ630" s="130">
        <f t="shared" si="349"/>
        <v>890</v>
      </c>
      <c r="AR630" s="130">
        <f t="shared" si="350"/>
        <v>910</v>
      </c>
      <c r="AS630" s="130">
        <f t="shared" si="350"/>
        <v>910</v>
      </c>
      <c r="AT630" s="130">
        <f t="shared" si="350"/>
        <v>930</v>
      </c>
      <c r="AU630" s="130">
        <f t="shared" si="350"/>
        <v>950</v>
      </c>
      <c r="AV630" s="130">
        <f t="shared" si="350"/>
        <v>970</v>
      </c>
      <c r="AW630" s="130">
        <f t="shared" si="350"/>
        <v>980</v>
      </c>
      <c r="AX630" s="130">
        <f t="shared" si="350"/>
        <v>1000</v>
      </c>
      <c r="AY630" s="130">
        <f t="shared" si="350"/>
        <v>1020</v>
      </c>
      <c r="AZ630" s="130">
        <f t="shared" si="350"/>
        <v>1050</v>
      </c>
      <c r="BA630" s="130">
        <f t="shared" si="350"/>
        <v>1070</v>
      </c>
      <c r="BB630" s="130">
        <f t="shared" si="350"/>
        <v>1090</v>
      </c>
      <c r="BC630" s="130">
        <f t="shared" si="350"/>
        <v>1100</v>
      </c>
      <c r="BD630" s="130">
        <f t="shared" si="350"/>
        <v>1120</v>
      </c>
      <c r="BE630" s="130">
        <f t="shared" si="350"/>
        <v>1130</v>
      </c>
      <c r="BF630" s="130">
        <f t="shared" si="350"/>
        <v>1140</v>
      </c>
      <c r="BG630" s="130">
        <f t="shared" si="350"/>
        <v>1140</v>
      </c>
      <c r="BH630" s="130"/>
    </row>
    <row r="631" spans="1:60">
      <c r="A631" s="112" t="s">
        <v>113</v>
      </c>
      <c r="B631" s="211">
        <v>329.01</v>
      </c>
      <c r="C631" s="211">
        <v>378.89</v>
      </c>
      <c r="D631" s="211">
        <v>421.58</v>
      </c>
      <c r="E631" s="211">
        <v>349.33</v>
      </c>
      <c r="F631" s="211">
        <v>378.34</v>
      </c>
      <c r="G631" s="211">
        <v>268.5</v>
      </c>
      <c r="H631" s="211">
        <v>222.76</v>
      </c>
      <c r="I631" s="211">
        <v>280.77999999999997</v>
      </c>
      <c r="J631" s="211">
        <v>371.28</v>
      </c>
      <c r="K631" s="211">
        <v>333.18</v>
      </c>
      <c r="L631" s="211">
        <v>374.05</v>
      </c>
      <c r="M631" s="211">
        <v>295.91000000000003</v>
      </c>
      <c r="N631" s="211">
        <v>290.73</v>
      </c>
      <c r="O631" s="211">
        <v>389.57</v>
      </c>
      <c r="P631" s="211">
        <v>535.86</v>
      </c>
      <c r="Q631" s="211">
        <v>427.72</v>
      </c>
      <c r="R631" s="211">
        <v>414.28</v>
      </c>
      <c r="S631" s="211">
        <v>533.33000000000004</v>
      </c>
      <c r="T631" s="211">
        <v>588.41999999999996</v>
      </c>
      <c r="U631" s="211">
        <v>645.46</v>
      </c>
      <c r="V631" s="211">
        <v>463.43</v>
      </c>
      <c r="W631" s="211">
        <v>488.78</v>
      </c>
      <c r="X631" s="211">
        <v>541.48</v>
      </c>
      <c r="Y631" s="211">
        <v>526.85</v>
      </c>
      <c r="Z631" s="211">
        <v>523.42999999999995</v>
      </c>
      <c r="AA631" s="211">
        <v>456.64</v>
      </c>
      <c r="AB631" s="211">
        <v>482.69</v>
      </c>
      <c r="AC631" s="211">
        <v>731.6</v>
      </c>
      <c r="AD631" s="211">
        <v>775.58</v>
      </c>
      <c r="AE631" s="211">
        <v>785.07</v>
      </c>
      <c r="AF631" s="130">
        <f t="shared" si="348"/>
        <v>640</v>
      </c>
      <c r="AG631" s="130">
        <f t="shared" si="348"/>
        <v>660</v>
      </c>
      <c r="AH631" s="130">
        <f t="shared" si="349"/>
        <v>675</v>
      </c>
      <c r="AI631" s="130">
        <f t="shared" si="349"/>
        <v>665</v>
      </c>
      <c r="AJ631" s="130">
        <f t="shared" si="349"/>
        <v>700</v>
      </c>
      <c r="AK631" s="130">
        <f t="shared" si="349"/>
        <v>735</v>
      </c>
      <c r="AL631" s="130">
        <f t="shared" si="349"/>
        <v>755</v>
      </c>
      <c r="AM631" s="130">
        <f t="shared" si="349"/>
        <v>770</v>
      </c>
      <c r="AN631" s="130">
        <f t="shared" si="349"/>
        <v>775</v>
      </c>
      <c r="AO631" s="130">
        <f t="shared" si="349"/>
        <v>800</v>
      </c>
      <c r="AP631" s="130">
        <f t="shared" si="349"/>
        <v>820</v>
      </c>
      <c r="AQ631" s="130">
        <f t="shared" si="349"/>
        <v>840</v>
      </c>
      <c r="AR631" s="130">
        <f t="shared" si="350"/>
        <v>860</v>
      </c>
      <c r="AS631" s="130">
        <f t="shared" si="350"/>
        <v>860</v>
      </c>
      <c r="AT631" s="130">
        <f t="shared" si="350"/>
        <v>880</v>
      </c>
      <c r="AU631" s="130">
        <f t="shared" si="350"/>
        <v>900</v>
      </c>
      <c r="AV631" s="130">
        <f t="shared" si="350"/>
        <v>920</v>
      </c>
      <c r="AW631" s="130">
        <f t="shared" si="350"/>
        <v>930</v>
      </c>
      <c r="AX631" s="130">
        <f t="shared" si="350"/>
        <v>950</v>
      </c>
      <c r="AY631" s="130">
        <f t="shared" si="350"/>
        <v>970</v>
      </c>
      <c r="AZ631" s="130">
        <f t="shared" si="350"/>
        <v>1000</v>
      </c>
      <c r="BA631" s="130">
        <f t="shared" si="350"/>
        <v>1020</v>
      </c>
      <c r="BB631" s="130">
        <f t="shared" si="350"/>
        <v>1040</v>
      </c>
      <c r="BC631" s="130">
        <f t="shared" si="350"/>
        <v>1050</v>
      </c>
      <c r="BD631" s="130">
        <f t="shared" si="350"/>
        <v>1070</v>
      </c>
      <c r="BE631" s="130">
        <f t="shared" si="350"/>
        <v>1080</v>
      </c>
      <c r="BF631" s="130">
        <f t="shared" si="350"/>
        <v>1090</v>
      </c>
      <c r="BG631" s="130">
        <f t="shared" si="350"/>
        <v>1090</v>
      </c>
      <c r="BH631" s="130"/>
    </row>
    <row r="632" spans="1:60" ht="12" thickBot="1">
      <c r="A632" s="112" t="s">
        <v>143</v>
      </c>
      <c r="B632" s="211">
        <f t="shared" ref="B632:AB632" si="351">AVERAGE(B620:B631)</f>
        <v>363.03250000000003</v>
      </c>
      <c r="C632" s="211">
        <f t="shared" si="351"/>
        <v>384.86750000000001</v>
      </c>
      <c r="D632" s="211">
        <f t="shared" si="351"/>
        <v>395.28250000000003</v>
      </c>
      <c r="E632" s="211">
        <f t="shared" si="351"/>
        <v>407.24749999999995</v>
      </c>
      <c r="F632" s="211">
        <f t="shared" si="351"/>
        <v>387.22583333333336</v>
      </c>
      <c r="G632" s="211">
        <f t="shared" si="351"/>
        <v>338.82583333333332</v>
      </c>
      <c r="H632" s="211">
        <f t="shared" si="351"/>
        <v>253.34416666666667</v>
      </c>
      <c r="I632" s="211">
        <f t="shared" si="351"/>
        <v>249.54749999999999</v>
      </c>
      <c r="J632" s="211">
        <f t="shared" si="351"/>
        <v>330.95166666666665</v>
      </c>
      <c r="K632" s="211">
        <f t="shared" si="351"/>
        <v>381.08583333333331</v>
      </c>
      <c r="L632" s="211">
        <f t="shared" si="351"/>
        <v>370.00916666666672</v>
      </c>
      <c r="M632" s="211">
        <f t="shared" si="351"/>
        <v>312.02249999999998</v>
      </c>
      <c r="N632" s="211">
        <f t="shared" si="351"/>
        <v>212.91</v>
      </c>
      <c r="O632" s="211">
        <f t="shared" si="351"/>
        <v>315.50750000000005</v>
      </c>
      <c r="P632" s="211">
        <f t="shared" si="351"/>
        <v>477.92999999999989</v>
      </c>
      <c r="Q632" s="211">
        <f t="shared" si="351"/>
        <v>449.39333333333337</v>
      </c>
      <c r="R632" s="211">
        <f t="shared" si="351"/>
        <v>401.63249999999994</v>
      </c>
      <c r="S632" s="211">
        <f t="shared" si="351"/>
        <v>500.66499999999996</v>
      </c>
      <c r="T632" s="211">
        <f t="shared" si="351"/>
        <v>545.47249999999997</v>
      </c>
      <c r="U632" s="211">
        <f t="shared" si="351"/>
        <v>599.55166666666662</v>
      </c>
      <c r="V632" s="211">
        <f t="shared" si="351"/>
        <v>491.43416666666667</v>
      </c>
      <c r="W632" s="211">
        <f t="shared" si="351"/>
        <v>474.62750000000005</v>
      </c>
      <c r="X632" s="211">
        <f t="shared" si="351"/>
        <v>498.14583333333331</v>
      </c>
      <c r="Y632" s="211">
        <f t="shared" si="351"/>
        <v>517.38833333333343</v>
      </c>
      <c r="Z632" s="211">
        <f t="shared" si="351"/>
        <v>516.14750000000004</v>
      </c>
      <c r="AA632" s="211">
        <f t="shared" si="351"/>
        <v>479.4783333333333</v>
      </c>
      <c r="AB632" s="211">
        <f t="shared" si="351"/>
        <v>452.82166666666666</v>
      </c>
      <c r="AC632" s="211">
        <f>AVERAGE(AC620:AC631)</f>
        <v>605.48666666666668</v>
      </c>
      <c r="AD632" s="211">
        <f>AVERAGE(AD620:AD631)</f>
        <v>884.00750000000005</v>
      </c>
      <c r="AE632" s="211">
        <f>AVERAGE(AE620:AE631)</f>
        <v>800.70749999999998</v>
      </c>
      <c r="AF632" s="130">
        <f>MROUND(FORECAST(AF$47,B632:AE632,B$47:AE$47),10)</f>
        <v>630</v>
      </c>
      <c r="AG632" s="130">
        <f>MROUND(FORECAST(AG$47,C632:AF632,C$47:AF$47),10)</f>
        <v>650</v>
      </c>
      <c r="AH632" s="130">
        <f t="shared" ref="AH632:BG632" si="352">MROUND(FORECAST(AH$47,D632:AG632,D$47:AG$47),10)</f>
        <v>670</v>
      </c>
      <c r="AI632" s="130">
        <f t="shared" si="352"/>
        <v>700</v>
      </c>
      <c r="AJ632" s="130">
        <f t="shared" si="352"/>
        <v>720</v>
      </c>
      <c r="AK632" s="130">
        <f t="shared" si="352"/>
        <v>750</v>
      </c>
      <c r="AL632" s="130">
        <f t="shared" si="352"/>
        <v>770</v>
      </c>
      <c r="AM632" s="130">
        <f t="shared" si="352"/>
        <v>780</v>
      </c>
      <c r="AN632" s="130">
        <f t="shared" si="352"/>
        <v>800</v>
      </c>
      <c r="AO632" s="130">
        <f t="shared" si="352"/>
        <v>820</v>
      </c>
      <c r="AP632" s="130">
        <f t="shared" si="352"/>
        <v>840</v>
      </c>
      <c r="AQ632" s="130">
        <f t="shared" si="352"/>
        <v>860</v>
      </c>
      <c r="AR632" s="130">
        <f t="shared" si="352"/>
        <v>880</v>
      </c>
      <c r="AS632" s="130">
        <f t="shared" si="352"/>
        <v>880</v>
      </c>
      <c r="AT632" s="130">
        <f t="shared" si="352"/>
        <v>890</v>
      </c>
      <c r="AU632" s="130">
        <f t="shared" si="352"/>
        <v>910</v>
      </c>
      <c r="AV632" s="130">
        <f t="shared" si="352"/>
        <v>930</v>
      </c>
      <c r="AW632" s="130">
        <f t="shared" si="352"/>
        <v>940</v>
      </c>
      <c r="AX632" s="130">
        <f t="shared" si="352"/>
        <v>960</v>
      </c>
      <c r="AY632" s="130">
        <f t="shared" si="352"/>
        <v>980</v>
      </c>
      <c r="AZ632" s="130">
        <f t="shared" si="352"/>
        <v>1010</v>
      </c>
      <c r="BA632" s="130">
        <f t="shared" si="352"/>
        <v>1030</v>
      </c>
      <c r="BB632" s="130">
        <f t="shared" si="352"/>
        <v>1040</v>
      </c>
      <c r="BC632" s="130">
        <f t="shared" si="352"/>
        <v>1060</v>
      </c>
      <c r="BD632" s="130">
        <f t="shared" si="352"/>
        <v>1070</v>
      </c>
      <c r="BE632" s="130">
        <f t="shared" si="352"/>
        <v>1090</v>
      </c>
      <c r="BF632" s="130">
        <f t="shared" si="352"/>
        <v>1100</v>
      </c>
      <c r="BG632" s="130">
        <f t="shared" si="352"/>
        <v>1100</v>
      </c>
      <c r="BH632" s="130"/>
    </row>
    <row r="633" spans="1:60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  <c r="AB633" s="174"/>
      <c r="AC633" s="174"/>
      <c r="AD633" s="174"/>
      <c r="AE633" s="174"/>
      <c r="AF633" s="174"/>
      <c r="AG633" s="174"/>
      <c r="AH633" s="174"/>
      <c r="AI633" s="174"/>
      <c r="AJ633" s="174"/>
      <c r="AK633" s="174"/>
      <c r="AL633" s="174"/>
      <c r="AM633" s="174"/>
      <c r="AN633" s="174"/>
      <c r="AO633" s="174"/>
      <c r="AP633" s="174"/>
    </row>
    <row r="634" spans="1:60" ht="12" thickBot="1">
      <c r="A634" s="112" t="s">
        <v>230</v>
      </c>
    </row>
    <row r="635" spans="1:60" ht="12" thickBot="1">
      <c r="A635" s="168"/>
      <c r="B635" s="168" t="str">
        <f t="shared" ref="B635:AP635" si="353">B2</f>
        <v xml:space="preserve">93/94 </v>
      </c>
      <c r="C635" s="168" t="str">
        <f t="shared" si="353"/>
        <v xml:space="preserve">94/95 </v>
      </c>
      <c r="D635" s="168" t="str">
        <f t="shared" si="353"/>
        <v xml:space="preserve">95/96 </v>
      </c>
      <c r="E635" s="168" t="str">
        <f t="shared" si="353"/>
        <v xml:space="preserve">96/97 </v>
      </c>
      <c r="F635" s="168" t="str">
        <f t="shared" si="353"/>
        <v xml:space="preserve">97/98 </v>
      </c>
      <c r="G635" s="168" t="str">
        <f t="shared" si="353"/>
        <v xml:space="preserve">98/99 </v>
      </c>
      <c r="H635" s="168" t="str">
        <f t="shared" si="353"/>
        <v xml:space="preserve">99/00 </v>
      </c>
      <c r="I635" s="168" t="str">
        <f t="shared" si="353"/>
        <v xml:space="preserve">00/01 </v>
      </c>
      <c r="J635" s="168" t="str">
        <f t="shared" si="353"/>
        <v xml:space="preserve">01/02 </v>
      </c>
      <c r="K635" s="168" t="str">
        <f t="shared" si="353"/>
        <v xml:space="preserve">02/03 </v>
      </c>
      <c r="L635" s="168" t="str">
        <f t="shared" si="353"/>
        <v xml:space="preserve">03/04 </v>
      </c>
      <c r="M635" s="168" t="str">
        <f t="shared" si="353"/>
        <v xml:space="preserve">04/05 </v>
      </c>
      <c r="N635" s="168" t="str">
        <f t="shared" si="353"/>
        <v xml:space="preserve">05/06 </v>
      </c>
      <c r="O635" s="168" t="str">
        <f t="shared" si="353"/>
        <v xml:space="preserve">06/07 </v>
      </c>
      <c r="P635" s="168" t="str">
        <f t="shared" si="353"/>
        <v xml:space="preserve">07/08 </v>
      </c>
      <c r="Q635" s="168" t="str">
        <f t="shared" si="353"/>
        <v xml:space="preserve">08/09 </v>
      </c>
      <c r="R635" s="168" t="str">
        <f t="shared" si="353"/>
        <v xml:space="preserve">09/10 </v>
      </c>
      <c r="S635" s="168" t="str">
        <f t="shared" si="353"/>
        <v xml:space="preserve">10/11 </v>
      </c>
      <c r="T635" s="168" t="str">
        <f t="shared" si="353"/>
        <v xml:space="preserve">11/12 </v>
      </c>
      <c r="U635" s="168" t="str">
        <f t="shared" si="353"/>
        <v xml:space="preserve">12/13 </v>
      </c>
      <c r="V635" s="168" t="str">
        <f t="shared" si="353"/>
        <v xml:space="preserve">13/14 </v>
      </c>
      <c r="W635" s="168" t="str">
        <f t="shared" si="353"/>
        <v xml:space="preserve">14/15 </v>
      </c>
      <c r="X635" s="168" t="str">
        <f t="shared" si="353"/>
        <v xml:space="preserve">15/16 </v>
      </c>
      <c r="Y635" s="168" t="str">
        <f t="shared" si="353"/>
        <v xml:space="preserve">16/17 </v>
      </c>
      <c r="Z635" s="168" t="str">
        <f t="shared" si="353"/>
        <v xml:space="preserve">17/18 </v>
      </c>
      <c r="AA635" s="168" t="str">
        <f t="shared" si="353"/>
        <v xml:space="preserve">18/19 </v>
      </c>
      <c r="AB635" s="168" t="str">
        <f t="shared" si="353"/>
        <v>19/20</v>
      </c>
      <c r="AC635" s="168" t="str">
        <f t="shared" si="353"/>
        <v>20/21</v>
      </c>
      <c r="AD635" s="168" t="str">
        <f t="shared" si="353"/>
        <v xml:space="preserve">21/22 </v>
      </c>
      <c r="AE635" s="168" t="str">
        <f t="shared" si="353"/>
        <v xml:space="preserve">22/23 </v>
      </c>
      <c r="AF635" s="168" t="str">
        <f t="shared" si="353"/>
        <v xml:space="preserve">23/24 </v>
      </c>
      <c r="AG635" s="168" t="str">
        <f t="shared" si="353"/>
        <v xml:space="preserve">24/25 </v>
      </c>
      <c r="AH635" s="168" t="str">
        <f t="shared" si="353"/>
        <v>25/26</v>
      </c>
      <c r="AI635" s="168" t="str">
        <f t="shared" si="353"/>
        <v>26/27</v>
      </c>
      <c r="AJ635" s="168" t="str">
        <f t="shared" si="353"/>
        <v>27/28</v>
      </c>
      <c r="AK635" s="168" t="str">
        <f t="shared" si="353"/>
        <v>28/29</v>
      </c>
      <c r="AL635" s="168" t="str">
        <f t="shared" si="353"/>
        <v>29/30</v>
      </c>
      <c r="AM635" s="168" t="str">
        <f t="shared" si="353"/>
        <v>30/31</v>
      </c>
      <c r="AN635" s="168" t="str">
        <f t="shared" si="353"/>
        <v>31/32</v>
      </c>
      <c r="AO635" s="168" t="str">
        <f t="shared" si="353"/>
        <v>32/33</v>
      </c>
      <c r="AP635" s="168" t="str">
        <f t="shared" si="353"/>
        <v>33/34</v>
      </c>
    </row>
    <row r="636" spans="1:60">
      <c r="A636" s="112" t="s">
        <v>102</v>
      </c>
      <c r="B636" s="211">
        <v>259.88</v>
      </c>
      <c r="C636" s="211">
        <v>312.04000000000002</v>
      </c>
      <c r="D636" s="211">
        <v>342.44</v>
      </c>
      <c r="E636" s="211">
        <v>387.13</v>
      </c>
      <c r="F636" s="211">
        <v>346.51</v>
      </c>
      <c r="G636" s="211">
        <v>343.04</v>
      </c>
      <c r="H636" s="211">
        <v>268.12</v>
      </c>
      <c r="I636" s="211">
        <v>220.78</v>
      </c>
      <c r="J636" s="211">
        <v>319.32</v>
      </c>
      <c r="K636" s="211">
        <v>376.74</v>
      </c>
      <c r="L636" s="211">
        <v>316.5</v>
      </c>
      <c r="M636" s="211">
        <v>354.54</v>
      </c>
      <c r="N636" s="211">
        <v>254.82</v>
      </c>
      <c r="O636" s="211">
        <v>271.42</v>
      </c>
      <c r="P636" s="211">
        <v>372.57</v>
      </c>
      <c r="Q636" s="211">
        <v>533.4</v>
      </c>
      <c r="R636" s="211">
        <v>450.35</v>
      </c>
      <c r="S636" s="211">
        <v>438.62</v>
      </c>
      <c r="T636" s="211">
        <v>548.73</v>
      </c>
      <c r="U636" s="211">
        <v>589.14</v>
      </c>
      <c r="V636" s="211">
        <v>562.41999999999996</v>
      </c>
      <c r="W636" s="211">
        <v>456.52</v>
      </c>
      <c r="X636" s="211">
        <v>487.38</v>
      </c>
      <c r="Y636" s="211">
        <v>467.11</v>
      </c>
      <c r="Z636" s="211">
        <v>512.37</v>
      </c>
      <c r="AA636" s="211">
        <v>506.94</v>
      </c>
      <c r="AB636" s="211">
        <v>439.34</v>
      </c>
      <c r="AC636" s="211">
        <v>463.94</v>
      </c>
      <c r="AD636" s="211">
        <v>754.65</v>
      </c>
      <c r="AE636" s="211">
        <v>923.5</v>
      </c>
      <c r="AF636" s="211">
        <v>794.97</v>
      </c>
      <c r="AG636" s="130">
        <f t="shared" ref="AG636:AH642" si="354">MROUND(AG$648*(SUM(AB636:AF636)/SUM(AB$648:AF$648)),5)</f>
        <v>655</v>
      </c>
      <c r="AH636" s="130">
        <f t="shared" si="354"/>
        <v>675</v>
      </c>
      <c r="AI636" s="130">
        <f t="shared" ref="AI636:AX647" si="355">MROUND(AI$648*(SUM(AD636:AH636)/SUM(AD$648:AH$648)),5)</f>
        <v>715</v>
      </c>
      <c r="AJ636" s="130">
        <f t="shared" si="355"/>
        <v>770</v>
      </c>
      <c r="AK636" s="130">
        <f t="shared" si="355"/>
        <v>795</v>
      </c>
      <c r="AL636" s="130">
        <f t="shared" si="355"/>
        <v>790</v>
      </c>
      <c r="AM636" s="130">
        <f t="shared" si="355"/>
        <v>815</v>
      </c>
      <c r="AN636" s="130">
        <f t="shared" si="355"/>
        <v>835</v>
      </c>
      <c r="AO636" s="130">
        <f t="shared" si="355"/>
        <v>855</v>
      </c>
      <c r="AP636" s="130">
        <f t="shared" si="355"/>
        <v>875</v>
      </c>
      <c r="AQ636" s="130">
        <f t="shared" si="355"/>
        <v>890</v>
      </c>
      <c r="AR636" s="130">
        <f t="shared" si="355"/>
        <v>915</v>
      </c>
      <c r="AS636" s="130">
        <f t="shared" si="355"/>
        <v>915</v>
      </c>
      <c r="AT636" s="130">
        <f t="shared" si="355"/>
        <v>935</v>
      </c>
      <c r="AU636" s="130">
        <f t="shared" si="355"/>
        <v>955</v>
      </c>
      <c r="AV636" s="130">
        <f t="shared" si="355"/>
        <v>975</v>
      </c>
      <c r="AW636" s="130">
        <f t="shared" si="355"/>
        <v>985</v>
      </c>
      <c r="AX636" s="130">
        <f t="shared" si="355"/>
        <v>1005</v>
      </c>
      <c r="AY636" s="130">
        <f t="shared" ref="AY636:BG647" si="356">MROUND(AY$648*(SUM(AT636:AX636)/SUM(AT$648:AX$648)),5)</f>
        <v>1025</v>
      </c>
      <c r="AZ636" s="130">
        <f t="shared" si="356"/>
        <v>1055</v>
      </c>
      <c r="BA636" s="130">
        <f t="shared" si="356"/>
        <v>1075</v>
      </c>
      <c r="BB636" s="130">
        <f t="shared" si="356"/>
        <v>1095</v>
      </c>
      <c r="BC636" s="130">
        <f t="shared" si="356"/>
        <v>1105</v>
      </c>
      <c r="BD636" s="130">
        <f t="shared" si="356"/>
        <v>1125</v>
      </c>
      <c r="BE636" s="130">
        <f t="shared" si="356"/>
        <v>1135</v>
      </c>
      <c r="BF636" s="130">
        <f t="shared" si="356"/>
        <v>1145</v>
      </c>
      <c r="BG636" s="130">
        <f t="shared" si="356"/>
        <v>1145</v>
      </c>
      <c r="BH636" s="130"/>
    </row>
    <row r="637" spans="1:60">
      <c r="A637" s="112" t="s">
        <v>103</v>
      </c>
      <c r="B637" s="211">
        <v>258.98</v>
      </c>
      <c r="C637" s="211">
        <v>314.61</v>
      </c>
      <c r="D637" s="211">
        <v>339.16</v>
      </c>
      <c r="E637" s="211">
        <v>398.79</v>
      </c>
      <c r="F637" s="211">
        <v>340.21</v>
      </c>
      <c r="G637" s="211">
        <v>343.93</v>
      </c>
      <c r="H637" s="211">
        <v>263.13</v>
      </c>
      <c r="I637" s="211">
        <v>228.19</v>
      </c>
      <c r="J637" s="211">
        <v>298.35000000000002</v>
      </c>
      <c r="K637" s="211">
        <v>385.61</v>
      </c>
      <c r="L637" s="211">
        <v>318.11</v>
      </c>
      <c r="M637" s="211">
        <v>331.24</v>
      </c>
      <c r="N637" s="211">
        <v>240.01</v>
      </c>
      <c r="O637" s="211">
        <v>265.27</v>
      </c>
      <c r="P637" s="211">
        <v>383.57</v>
      </c>
      <c r="Q637" s="211">
        <v>477.64</v>
      </c>
      <c r="R637" s="211">
        <v>407.86</v>
      </c>
      <c r="S637" s="211">
        <v>443.73</v>
      </c>
      <c r="T637" s="211">
        <v>530.86</v>
      </c>
      <c r="U637" s="211">
        <v>570.75</v>
      </c>
      <c r="V637" s="211">
        <v>505.09</v>
      </c>
      <c r="W637" s="211">
        <v>431.74</v>
      </c>
      <c r="X637" s="211">
        <v>462.2</v>
      </c>
      <c r="Y637" s="211">
        <v>454.77</v>
      </c>
      <c r="Z637" s="211">
        <v>478.29</v>
      </c>
      <c r="AA637" s="211">
        <v>479.04</v>
      </c>
      <c r="AB637" s="211">
        <v>433.66</v>
      </c>
      <c r="AC637" s="211">
        <v>463.24</v>
      </c>
      <c r="AD637" s="211">
        <v>661.11</v>
      </c>
      <c r="AE637" s="211">
        <v>851.35</v>
      </c>
      <c r="AF637" s="211">
        <v>753.36</v>
      </c>
      <c r="AG637" s="130">
        <f t="shared" si="354"/>
        <v>615</v>
      </c>
      <c r="AH637" s="130">
        <f t="shared" si="354"/>
        <v>630</v>
      </c>
      <c r="AI637" s="130">
        <f t="shared" si="355"/>
        <v>660</v>
      </c>
      <c r="AJ637" s="130">
        <f t="shared" si="355"/>
        <v>715</v>
      </c>
      <c r="AK637" s="130">
        <f t="shared" si="355"/>
        <v>745</v>
      </c>
      <c r="AL637" s="130">
        <f t="shared" si="355"/>
        <v>740</v>
      </c>
      <c r="AM637" s="130">
        <f t="shared" si="355"/>
        <v>760</v>
      </c>
      <c r="AN637" s="130">
        <f t="shared" si="355"/>
        <v>775</v>
      </c>
      <c r="AO637" s="130">
        <f t="shared" si="355"/>
        <v>800</v>
      </c>
      <c r="AP637" s="130">
        <f t="shared" si="355"/>
        <v>815</v>
      </c>
      <c r="AQ637" s="130">
        <f t="shared" si="355"/>
        <v>830</v>
      </c>
      <c r="AR637" s="130">
        <f t="shared" si="355"/>
        <v>850</v>
      </c>
      <c r="AS637" s="130">
        <f t="shared" si="355"/>
        <v>855</v>
      </c>
      <c r="AT637" s="130">
        <f t="shared" si="355"/>
        <v>875</v>
      </c>
      <c r="AU637" s="130">
        <f t="shared" si="355"/>
        <v>890</v>
      </c>
      <c r="AV637" s="130">
        <f t="shared" si="355"/>
        <v>910</v>
      </c>
      <c r="AW637" s="130">
        <f t="shared" si="355"/>
        <v>920</v>
      </c>
      <c r="AX637" s="130">
        <f t="shared" si="355"/>
        <v>940</v>
      </c>
      <c r="AY637" s="130">
        <f t="shared" si="356"/>
        <v>960</v>
      </c>
      <c r="AZ637" s="130">
        <f t="shared" si="356"/>
        <v>990</v>
      </c>
      <c r="BA637" s="130">
        <f t="shared" si="356"/>
        <v>1010</v>
      </c>
      <c r="BB637" s="130">
        <f t="shared" si="356"/>
        <v>1030</v>
      </c>
      <c r="BC637" s="130">
        <f t="shared" si="356"/>
        <v>1040</v>
      </c>
      <c r="BD637" s="130">
        <f t="shared" si="356"/>
        <v>1060</v>
      </c>
      <c r="BE637" s="130">
        <f t="shared" si="356"/>
        <v>1070</v>
      </c>
      <c r="BF637" s="130">
        <f t="shared" si="356"/>
        <v>1080</v>
      </c>
      <c r="BG637" s="130">
        <f t="shared" si="356"/>
        <v>1080</v>
      </c>
      <c r="BH637" s="130"/>
    </row>
    <row r="638" spans="1:60">
      <c r="A638" s="112" t="s">
        <v>104</v>
      </c>
      <c r="B638" s="211">
        <v>252.76</v>
      </c>
      <c r="C638" s="211">
        <v>315.16000000000003</v>
      </c>
      <c r="D638" s="211">
        <v>349.01</v>
      </c>
      <c r="E638" s="211">
        <v>364.51</v>
      </c>
      <c r="F638" s="211">
        <v>346.49</v>
      </c>
      <c r="G638" s="211">
        <v>366.63</v>
      </c>
      <c r="H638" s="211">
        <v>253.12</v>
      </c>
      <c r="I638" s="211">
        <v>226.8</v>
      </c>
      <c r="J638" s="211">
        <v>292.02999999999997</v>
      </c>
      <c r="K638" s="211">
        <v>398.77</v>
      </c>
      <c r="L638" s="211">
        <v>333.39</v>
      </c>
      <c r="M638" s="211">
        <v>293.77999999999997</v>
      </c>
      <c r="N638" s="211">
        <v>248.72</v>
      </c>
      <c r="O638" s="211">
        <v>283.22000000000003</v>
      </c>
      <c r="P638" s="211">
        <v>384.15</v>
      </c>
      <c r="Q638" s="211">
        <v>471.91</v>
      </c>
      <c r="R638" s="211">
        <v>394.7</v>
      </c>
      <c r="S638" s="211">
        <v>450.09</v>
      </c>
      <c r="T638" s="211">
        <v>521.01</v>
      </c>
      <c r="U638" s="211">
        <v>569.30999999999995</v>
      </c>
      <c r="V638" s="211">
        <v>494.6</v>
      </c>
      <c r="W638" s="211">
        <v>433.12</v>
      </c>
      <c r="X638" s="211">
        <v>442.64</v>
      </c>
      <c r="Y638" s="211">
        <v>462.81</v>
      </c>
      <c r="Z638" s="211">
        <v>482.64</v>
      </c>
      <c r="AA638" s="211">
        <v>480.26</v>
      </c>
      <c r="AB638" s="211">
        <v>432.26</v>
      </c>
      <c r="AC638" s="211">
        <v>474.8</v>
      </c>
      <c r="AD638" s="211">
        <v>687.04</v>
      </c>
      <c r="AE638" s="211">
        <v>868.73</v>
      </c>
      <c r="AF638" s="211">
        <v>762.34</v>
      </c>
      <c r="AG638" s="130">
        <f t="shared" si="354"/>
        <v>625</v>
      </c>
      <c r="AH638" s="130">
        <f t="shared" si="354"/>
        <v>640</v>
      </c>
      <c r="AI638" s="130">
        <f t="shared" si="355"/>
        <v>675</v>
      </c>
      <c r="AJ638" s="130">
        <f t="shared" si="355"/>
        <v>730</v>
      </c>
      <c r="AK638" s="130">
        <f t="shared" si="355"/>
        <v>755</v>
      </c>
      <c r="AL638" s="130">
        <f t="shared" si="355"/>
        <v>750</v>
      </c>
      <c r="AM638" s="130">
        <f t="shared" si="355"/>
        <v>775</v>
      </c>
      <c r="AN638" s="130">
        <f t="shared" si="355"/>
        <v>790</v>
      </c>
      <c r="AO638" s="130">
        <f t="shared" si="355"/>
        <v>815</v>
      </c>
      <c r="AP638" s="130">
        <f t="shared" si="355"/>
        <v>830</v>
      </c>
      <c r="AQ638" s="130">
        <f t="shared" si="355"/>
        <v>845</v>
      </c>
      <c r="AR638" s="130">
        <f t="shared" si="355"/>
        <v>870</v>
      </c>
      <c r="AS638" s="130">
        <f t="shared" si="355"/>
        <v>870</v>
      </c>
      <c r="AT638" s="130">
        <f t="shared" si="355"/>
        <v>890</v>
      </c>
      <c r="AU638" s="130">
        <f t="shared" si="355"/>
        <v>910</v>
      </c>
      <c r="AV638" s="130">
        <f t="shared" si="355"/>
        <v>930</v>
      </c>
      <c r="AW638" s="130">
        <f t="shared" si="355"/>
        <v>940</v>
      </c>
      <c r="AX638" s="130">
        <f t="shared" si="355"/>
        <v>960</v>
      </c>
      <c r="AY638" s="130">
        <f t="shared" si="356"/>
        <v>980</v>
      </c>
      <c r="AZ638" s="130">
        <f t="shared" si="356"/>
        <v>1010</v>
      </c>
      <c r="BA638" s="130">
        <f t="shared" si="356"/>
        <v>1030</v>
      </c>
      <c r="BB638" s="130">
        <f t="shared" si="356"/>
        <v>1050</v>
      </c>
      <c r="BC638" s="130">
        <f t="shared" si="356"/>
        <v>1060</v>
      </c>
      <c r="BD638" s="130">
        <f t="shared" si="356"/>
        <v>1080</v>
      </c>
      <c r="BE638" s="130">
        <f t="shared" si="356"/>
        <v>1090</v>
      </c>
      <c r="BF638" s="130">
        <f t="shared" si="356"/>
        <v>1100</v>
      </c>
      <c r="BG638" s="130">
        <f t="shared" si="356"/>
        <v>1100</v>
      </c>
      <c r="BH638" s="130"/>
    </row>
    <row r="639" spans="1:60">
      <c r="A639" s="112" t="s">
        <v>105</v>
      </c>
      <c r="B639" s="211">
        <v>259.07</v>
      </c>
      <c r="C639" s="211">
        <v>334.95</v>
      </c>
      <c r="D639" s="211">
        <v>348.18</v>
      </c>
      <c r="E639" s="211">
        <v>359.38</v>
      </c>
      <c r="F639" s="211">
        <v>313.38</v>
      </c>
      <c r="G639" s="211">
        <v>362.67</v>
      </c>
      <c r="H639" s="211">
        <v>244.59</v>
      </c>
      <c r="I639" s="211">
        <v>230.61</v>
      </c>
      <c r="J639" s="211">
        <v>324.20999999999998</v>
      </c>
      <c r="K639" s="211">
        <v>405.08</v>
      </c>
      <c r="L639" s="211">
        <v>340.58</v>
      </c>
      <c r="M639" s="211">
        <v>268.14</v>
      </c>
      <c r="N639" s="211">
        <v>249.73</v>
      </c>
      <c r="O639" s="211">
        <v>310.87</v>
      </c>
      <c r="P639" s="211">
        <v>393.85</v>
      </c>
      <c r="Q639" s="211">
        <v>468.01</v>
      </c>
      <c r="R639" s="211">
        <v>388.49</v>
      </c>
      <c r="S639" s="211">
        <v>463.64</v>
      </c>
      <c r="T639" s="211">
        <v>522.83000000000004</v>
      </c>
      <c r="U639" s="211">
        <v>576.79999999999995</v>
      </c>
      <c r="V639" s="211">
        <v>495.27</v>
      </c>
      <c r="W639" s="211">
        <v>438.19</v>
      </c>
      <c r="X639" s="211">
        <v>468.65</v>
      </c>
      <c r="Y639" s="211">
        <v>477.06</v>
      </c>
      <c r="Z639" s="211">
        <v>491.45</v>
      </c>
      <c r="AA639" s="211">
        <v>476.7</v>
      </c>
      <c r="AB639" s="211">
        <v>434.73</v>
      </c>
      <c r="AC639" s="211">
        <v>495.64</v>
      </c>
      <c r="AD639" s="211">
        <v>753.44</v>
      </c>
      <c r="AE639" s="211">
        <v>885.65</v>
      </c>
      <c r="AF639" s="211">
        <v>728.68</v>
      </c>
      <c r="AG639" s="130">
        <f t="shared" si="354"/>
        <v>640</v>
      </c>
      <c r="AH639" s="130">
        <f t="shared" si="354"/>
        <v>660</v>
      </c>
      <c r="AI639" s="130">
        <f t="shared" si="355"/>
        <v>690</v>
      </c>
      <c r="AJ639" s="130">
        <f t="shared" si="355"/>
        <v>735</v>
      </c>
      <c r="AK639" s="130">
        <f t="shared" si="355"/>
        <v>760</v>
      </c>
      <c r="AL639" s="130">
        <f t="shared" si="355"/>
        <v>765</v>
      </c>
      <c r="AM639" s="130">
        <f t="shared" si="355"/>
        <v>790</v>
      </c>
      <c r="AN639" s="130">
        <f t="shared" si="355"/>
        <v>800</v>
      </c>
      <c r="AO639" s="130">
        <f t="shared" si="355"/>
        <v>825</v>
      </c>
      <c r="AP639" s="130">
        <f t="shared" si="355"/>
        <v>840</v>
      </c>
      <c r="AQ639" s="130">
        <f t="shared" si="355"/>
        <v>860</v>
      </c>
      <c r="AR639" s="130">
        <f t="shared" si="355"/>
        <v>880</v>
      </c>
      <c r="AS639" s="130">
        <f t="shared" si="355"/>
        <v>880</v>
      </c>
      <c r="AT639" s="130">
        <f t="shared" si="355"/>
        <v>900</v>
      </c>
      <c r="AU639" s="130">
        <f t="shared" si="355"/>
        <v>920</v>
      </c>
      <c r="AV639" s="130">
        <f t="shared" si="355"/>
        <v>940</v>
      </c>
      <c r="AW639" s="130">
        <f t="shared" si="355"/>
        <v>950</v>
      </c>
      <c r="AX639" s="130">
        <f t="shared" si="355"/>
        <v>970</v>
      </c>
      <c r="AY639" s="130">
        <f t="shared" si="356"/>
        <v>990</v>
      </c>
      <c r="AZ639" s="130">
        <f t="shared" si="356"/>
        <v>1020</v>
      </c>
      <c r="BA639" s="130">
        <f t="shared" si="356"/>
        <v>1040</v>
      </c>
      <c r="BB639" s="130">
        <f t="shared" si="356"/>
        <v>1060</v>
      </c>
      <c r="BC639" s="130">
        <f t="shared" si="356"/>
        <v>1070</v>
      </c>
      <c r="BD639" s="130">
        <f t="shared" si="356"/>
        <v>1090</v>
      </c>
      <c r="BE639" s="130">
        <f t="shared" si="356"/>
        <v>1100</v>
      </c>
      <c r="BF639" s="130">
        <f t="shared" si="356"/>
        <v>1110</v>
      </c>
      <c r="BG639" s="130">
        <f t="shared" si="356"/>
        <v>1110</v>
      </c>
      <c r="BH639" s="130"/>
    </row>
    <row r="640" spans="1:60">
      <c r="A640" s="112" t="s">
        <v>106</v>
      </c>
      <c r="B640" s="211">
        <v>286.39999999999998</v>
      </c>
      <c r="C640" s="211">
        <v>357.67</v>
      </c>
      <c r="D640" s="211">
        <v>358.52</v>
      </c>
      <c r="E640" s="211">
        <v>359.12</v>
      </c>
      <c r="F640" s="211">
        <v>371.81</v>
      </c>
      <c r="G640" s="211">
        <v>368.31</v>
      </c>
      <c r="H640" s="211">
        <v>239.05</v>
      </c>
      <c r="I640" s="211">
        <v>237.27</v>
      </c>
      <c r="J640" s="211">
        <v>311.24</v>
      </c>
      <c r="K640" s="211">
        <v>393.58</v>
      </c>
      <c r="L640" s="211">
        <v>346.93</v>
      </c>
      <c r="M640" s="211">
        <v>265.56</v>
      </c>
      <c r="N640" s="211">
        <v>246.45</v>
      </c>
      <c r="O640" s="211">
        <v>330.22</v>
      </c>
      <c r="P640" s="211">
        <v>408.62</v>
      </c>
      <c r="Q640" s="211">
        <v>447.13</v>
      </c>
      <c r="R640" s="211">
        <v>391.69</v>
      </c>
      <c r="S640" s="211">
        <v>494.92</v>
      </c>
      <c r="T640" s="211">
        <v>518.33000000000004</v>
      </c>
      <c r="U640" s="211">
        <v>588.41</v>
      </c>
      <c r="V640" s="211">
        <v>486.44</v>
      </c>
      <c r="W640" s="211">
        <v>442.28</v>
      </c>
      <c r="X640" s="211">
        <v>466.85</v>
      </c>
      <c r="Y640" s="211">
        <v>480.59</v>
      </c>
      <c r="Z640" s="211">
        <v>494.23</v>
      </c>
      <c r="AA640" s="211">
        <v>475.42</v>
      </c>
      <c r="AB640" s="211">
        <v>437.1</v>
      </c>
      <c r="AC640" s="211">
        <v>507.33</v>
      </c>
      <c r="AD640" s="211">
        <v>777.73</v>
      </c>
      <c r="AE640" s="211">
        <v>882.18</v>
      </c>
      <c r="AF640" s="211">
        <v>722.99</v>
      </c>
      <c r="AG640" s="130">
        <f t="shared" si="354"/>
        <v>645</v>
      </c>
      <c r="AH640" s="130">
        <f t="shared" si="354"/>
        <v>665</v>
      </c>
      <c r="AI640" s="130">
        <f t="shared" si="355"/>
        <v>695</v>
      </c>
      <c r="AJ640" s="130">
        <f t="shared" si="355"/>
        <v>735</v>
      </c>
      <c r="AK640" s="130">
        <f t="shared" si="355"/>
        <v>765</v>
      </c>
      <c r="AL640" s="130">
        <f t="shared" si="355"/>
        <v>770</v>
      </c>
      <c r="AM640" s="130">
        <f t="shared" si="355"/>
        <v>790</v>
      </c>
      <c r="AN640" s="130">
        <f t="shared" si="355"/>
        <v>805</v>
      </c>
      <c r="AO640" s="130">
        <f t="shared" si="355"/>
        <v>825</v>
      </c>
      <c r="AP640" s="130">
        <f t="shared" si="355"/>
        <v>845</v>
      </c>
      <c r="AQ640" s="130">
        <f t="shared" si="355"/>
        <v>865</v>
      </c>
      <c r="AR640" s="130">
        <f t="shared" si="355"/>
        <v>885</v>
      </c>
      <c r="AS640" s="130">
        <f t="shared" si="355"/>
        <v>885</v>
      </c>
      <c r="AT640" s="130">
        <f t="shared" si="355"/>
        <v>905</v>
      </c>
      <c r="AU640" s="130">
        <f t="shared" si="355"/>
        <v>925</v>
      </c>
      <c r="AV640" s="130">
        <f t="shared" si="355"/>
        <v>945</v>
      </c>
      <c r="AW640" s="130">
        <f t="shared" si="355"/>
        <v>955</v>
      </c>
      <c r="AX640" s="130">
        <f t="shared" si="355"/>
        <v>975</v>
      </c>
      <c r="AY640" s="130">
        <f t="shared" si="356"/>
        <v>995</v>
      </c>
      <c r="AZ640" s="130">
        <f t="shared" si="356"/>
        <v>1025</v>
      </c>
      <c r="BA640" s="130">
        <f t="shared" si="356"/>
        <v>1045</v>
      </c>
      <c r="BB640" s="130">
        <f t="shared" si="356"/>
        <v>1065</v>
      </c>
      <c r="BC640" s="130">
        <f t="shared" si="356"/>
        <v>1075</v>
      </c>
      <c r="BD640" s="130">
        <f t="shared" si="356"/>
        <v>1095</v>
      </c>
      <c r="BE640" s="130">
        <f t="shared" si="356"/>
        <v>1105</v>
      </c>
      <c r="BF640" s="130">
        <f t="shared" si="356"/>
        <v>1115</v>
      </c>
      <c r="BG640" s="130">
        <f t="shared" si="356"/>
        <v>1115</v>
      </c>
      <c r="BH640" s="130"/>
    </row>
    <row r="641" spans="1:60">
      <c r="A641" s="112" t="s">
        <v>107</v>
      </c>
      <c r="B641" s="211">
        <v>312.3</v>
      </c>
      <c r="C641" s="211">
        <v>367.09</v>
      </c>
      <c r="D641" s="211">
        <v>361.87</v>
      </c>
      <c r="E641" s="211">
        <v>358.46</v>
      </c>
      <c r="F641" s="211">
        <v>374.05</v>
      </c>
      <c r="G641" s="211">
        <v>364.69</v>
      </c>
      <c r="H641" s="211">
        <v>239.61</v>
      </c>
      <c r="I641" s="211">
        <v>231.72</v>
      </c>
      <c r="J641" s="211">
        <v>319.99</v>
      </c>
      <c r="K641" s="211">
        <v>381.88</v>
      </c>
      <c r="L641" s="211">
        <v>347.24</v>
      </c>
      <c r="M641" s="211">
        <v>245.29</v>
      </c>
      <c r="N641" s="211">
        <v>236.58</v>
      </c>
      <c r="O641" s="211">
        <v>345.18</v>
      </c>
      <c r="P641" s="211">
        <v>456.21</v>
      </c>
      <c r="Q641" s="211">
        <v>434.24</v>
      </c>
      <c r="R641" s="211">
        <v>387.93</v>
      </c>
      <c r="S641" s="211">
        <v>515.69000000000005</v>
      </c>
      <c r="T641" s="211">
        <v>520.28</v>
      </c>
      <c r="U641" s="211">
        <v>597.16999999999996</v>
      </c>
      <c r="V641" s="211">
        <v>481.87</v>
      </c>
      <c r="W641" s="211">
        <v>450.23</v>
      </c>
      <c r="X641" s="211">
        <v>475.27</v>
      </c>
      <c r="Y641" s="211">
        <v>488.45</v>
      </c>
      <c r="Z641" s="211">
        <v>498.8</v>
      </c>
      <c r="AA641" s="211">
        <v>477.72</v>
      </c>
      <c r="AB641" s="211">
        <v>447.38</v>
      </c>
      <c r="AC641" s="211">
        <v>541.01</v>
      </c>
      <c r="AD641" s="211">
        <v>868.18</v>
      </c>
      <c r="AE641" s="211">
        <v>890.56</v>
      </c>
      <c r="AF641" s="211">
        <v>689.42</v>
      </c>
      <c r="AG641" s="130">
        <f t="shared" si="354"/>
        <v>665</v>
      </c>
      <c r="AH641" s="130">
        <f t="shared" si="354"/>
        <v>685</v>
      </c>
      <c r="AI641" s="130">
        <f t="shared" si="355"/>
        <v>715</v>
      </c>
      <c r="AJ641" s="130">
        <f t="shared" si="355"/>
        <v>745</v>
      </c>
      <c r="AK641" s="130">
        <f t="shared" si="355"/>
        <v>770</v>
      </c>
      <c r="AL641" s="130">
        <f t="shared" si="355"/>
        <v>785</v>
      </c>
      <c r="AM641" s="130">
        <f t="shared" si="355"/>
        <v>805</v>
      </c>
      <c r="AN641" s="130">
        <f t="shared" si="355"/>
        <v>820</v>
      </c>
      <c r="AO641" s="130">
        <f t="shared" si="355"/>
        <v>840</v>
      </c>
      <c r="AP641" s="130">
        <f t="shared" si="355"/>
        <v>860</v>
      </c>
      <c r="AQ641" s="130">
        <f t="shared" si="355"/>
        <v>880</v>
      </c>
      <c r="AR641" s="130">
        <f t="shared" si="355"/>
        <v>900</v>
      </c>
      <c r="AS641" s="130">
        <f t="shared" si="355"/>
        <v>900</v>
      </c>
      <c r="AT641" s="130">
        <f t="shared" si="355"/>
        <v>920</v>
      </c>
      <c r="AU641" s="130">
        <f t="shared" si="355"/>
        <v>940</v>
      </c>
      <c r="AV641" s="130">
        <f t="shared" si="355"/>
        <v>960</v>
      </c>
      <c r="AW641" s="130">
        <f t="shared" si="355"/>
        <v>970</v>
      </c>
      <c r="AX641" s="130">
        <f t="shared" si="355"/>
        <v>990</v>
      </c>
      <c r="AY641" s="130">
        <f t="shared" si="356"/>
        <v>1010</v>
      </c>
      <c r="AZ641" s="130">
        <f t="shared" si="356"/>
        <v>1040</v>
      </c>
      <c r="BA641" s="130">
        <f t="shared" si="356"/>
        <v>1060</v>
      </c>
      <c r="BB641" s="130">
        <f t="shared" si="356"/>
        <v>1080</v>
      </c>
      <c r="BC641" s="130">
        <f t="shared" si="356"/>
        <v>1090</v>
      </c>
      <c r="BD641" s="130">
        <f t="shared" si="356"/>
        <v>1110</v>
      </c>
      <c r="BE641" s="130">
        <f t="shared" si="356"/>
        <v>1120</v>
      </c>
      <c r="BF641" s="130">
        <f t="shared" si="356"/>
        <v>1130</v>
      </c>
      <c r="BG641" s="130">
        <f t="shared" si="356"/>
        <v>1130</v>
      </c>
      <c r="BH641" s="130"/>
    </row>
    <row r="642" spans="1:60">
      <c r="A642" s="112" t="s">
        <v>108</v>
      </c>
      <c r="B642" s="211">
        <v>318.54000000000002</v>
      </c>
      <c r="C642" s="211">
        <v>390.01</v>
      </c>
      <c r="D642" s="211">
        <v>359.88</v>
      </c>
      <c r="E642" s="211">
        <v>396.04</v>
      </c>
      <c r="F642" s="211">
        <v>381.65</v>
      </c>
      <c r="G642" s="211">
        <v>346.39</v>
      </c>
      <c r="H642" s="211">
        <v>232.52</v>
      </c>
      <c r="I642" s="211">
        <v>240.07</v>
      </c>
      <c r="J642" s="211">
        <v>331.05</v>
      </c>
      <c r="K642" s="211">
        <v>384.78</v>
      </c>
      <c r="L642" s="211">
        <v>357.43</v>
      </c>
      <c r="M642" s="211">
        <v>241.64</v>
      </c>
      <c r="N642" s="211">
        <v>234.19</v>
      </c>
      <c r="O642" s="211">
        <v>351.99</v>
      </c>
      <c r="P642" s="211">
        <v>504.95</v>
      </c>
      <c r="Q642" s="211">
        <v>442.41</v>
      </c>
      <c r="R642" s="211">
        <v>377.32</v>
      </c>
      <c r="S642" s="211">
        <v>483.28</v>
      </c>
      <c r="T642" s="211">
        <v>536.44000000000005</v>
      </c>
      <c r="U642" s="211">
        <v>631.48</v>
      </c>
      <c r="V642" s="211">
        <v>451.24</v>
      </c>
      <c r="W642" s="211">
        <v>452.19</v>
      </c>
      <c r="X642" s="211">
        <v>474.22</v>
      </c>
      <c r="Y642" s="211">
        <v>494.45</v>
      </c>
      <c r="Z642" s="211">
        <v>505.44</v>
      </c>
      <c r="AA642" s="211">
        <v>477.74</v>
      </c>
      <c r="AB642" s="211">
        <v>449.01</v>
      </c>
      <c r="AC642" s="211">
        <v>569.29</v>
      </c>
      <c r="AD642" s="211">
        <v>929.81</v>
      </c>
      <c r="AE642" s="211">
        <v>858.37</v>
      </c>
      <c r="AF642" s="211">
        <v>633.44000000000005</v>
      </c>
      <c r="AG642" s="130">
        <f t="shared" si="354"/>
        <v>665</v>
      </c>
      <c r="AH642" s="130">
        <f t="shared" si="354"/>
        <v>685</v>
      </c>
      <c r="AI642" s="130">
        <f t="shared" si="355"/>
        <v>710</v>
      </c>
      <c r="AJ642" s="130">
        <f t="shared" si="355"/>
        <v>725</v>
      </c>
      <c r="AK642" s="130">
        <f t="shared" si="355"/>
        <v>755</v>
      </c>
      <c r="AL642" s="130">
        <f t="shared" si="355"/>
        <v>775</v>
      </c>
      <c r="AM642" s="130">
        <f t="shared" si="355"/>
        <v>795</v>
      </c>
      <c r="AN642" s="130">
        <f t="shared" si="355"/>
        <v>805</v>
      </c>
      <c r="AO642" s="130">
        <f t="shared" si="355"/>
        <v>825</v>
      </c>
      <c r="AP642" s="130">
        <f t="shared" si="355"/>
        <v>845</v>
      </c>
      <c r="AQ642" s="130">
        <f t="shared" si="355"/>
        <v>865</v>
      </c>
      <c r="AR642" s="130">
        <f t="shared" si="355"/>
        <v>885</v>
      </c>
      <c r="AS642" s="130">
        <f t="shared" si="355"/>
        <v>885</v>
      </c>
      <c r="AT642" s="130">
        <f t="shared" si="355"/>
        <v>905</v>
      </c>
      <c r="AU642" s="130">
        <f t="shared" si="355"/>
        <v>925</v>
      </c>
      <c r="AV642" s="130">
        <f t="shared" si="355"/>
        <v>945</v>
      </c>
      <c r="AW642" s="130">
        <f t="shared" si="355"/>
        <v>955</v>
      </c>
      <c r="AX642" s="130">
        <f t="shared" si="355"/>
        <v>975</v>
      </c>
      <c r="AY642" s="130">
        <f t="shared" si="356"/>
        <v>995</v>
      </c>
      <c r="AZ642" s="130">
        <f t="shared" si="356"/>
        <v>1025</v>
      </c>
      <c r="BA642" s="130">
        <f t="shared" si="356"/>
        <v>1045</v>
      </c>
      <c r="BB642" s="130">
        <f t="shared" si="356"/>
        <v>1065</v>
      </c>
      <c r="BC642" s="130">
        <f t="shared" si="356"/>
        <v>1075</v>
      </c>
      <c r="BD642" s="130">
        <f t="shared" si="356"/>
        <v>1095</v>
      </c>
      <c r="BE642" s="130">
        <f t="shared" si="356"/>
        <v>1105</v>
      </c>
      <c r="BF642" s="130">
        <f t="shared" si="356"/>
        <v>1115</v>
      </c>
      <c r="BG642" s="130">
        <f t="shared" si="356"/>
        <v>1115</v>
      </c>
      <c r="BH642" s="130"/>
    </row>
    <row r="643" spans="1:60">
      <c r="A643" s="112" t="s">
        <v>109</v>
      </c>
      <c r="B643" s="211">
        <v>332.69</v>
      </c>
      <c r="C643" s="211">
        <v>402.15</v>
      </c>
      <c r="D643" s="211">
        <v>363.05</v>
      </c>
      <c r="E643" s="211">
        <v>407.95</v>
      </c>
      <c r="F643" s="211">
        <v>389.85</v>
      </c>
      <c r="G643" s="211">
        <v>330.66</v>
      </c>
      <c r="H643" s="211">
        <v>239.77</v>
      </c>
      <c r="I643" s="211">
        <v>253.14</v>
      </c>
      <c r="J643" s="211">
        <v>322.12</v>
      </c>
      <c r="K643" s="211">
        <v>371.32</v>
      </c>
      <c r="L643" s="211">
        <v>372.97</v>
      </c>
      <c r="M643" s="211">
        <v>258.36</v>
      </c>
      <c r="N643" s="211">
        <v>244.2</v>
      </c>
      <c r="O643" s="211">
        <v>352.73</v>
      </c>
      <c r="P643" s="211">
        <v>538.48</v>
      </c>
      <c r="Q643" s="211">
        <v>431.5</v>
      </c>
      <c r="R643" s="211">
        <v>382.8</v>
      </c>
      <c r="S643" s="211">
        <v>540.73</v>
      </c>
      <c r="T643" s="211">
        <v>559.46</v>
      </c>
      <c r="U643" s="211">
        <v>639.13</v>
      </c>
      <c r="V643" s="211">
        <v>438.38</v>
      </c>
      <c r="W643" s="211">
        <v>453.67</v>
      </c>
      <c r="X643" s="211">
        <v>468.38</v>
      </c>
      <c r="Y643" s="211">
        <v>501.47</v>
      </c>
      <c r="Z643" s="211">
        <v>503.52</v>
      </c>
      <c r="AA643" s="211">
        <v>473.64</v>
      </c>
      <c r="AB643" s="211">
        <v>447.55</v>
      </c>
      <c r="AC643" s="211">
        <v>600.91999999999996</v>
      </c>
      <c r="AD643" s="211">
        <v>1005.78</v>
      </c>
      <c r="AE643" s="211">
        <v>849.77</v>
      </c>
      <c r="AF643" s="130">
        <f>MROUND(AF$648*(SUM(AA643:AE643)/SUM(AA$648:AE$648)),5)</f>
        <v>670</v>
      </c>
      <c r="AG643" s="130">
        <f>MROUND(AG$648*(SUM(AB643:AF643)/SUM(AB$648:AF$648)),5)</f>
        <v>695</v>
      </c>
      <c r="AH643" s="130">
        <f>MROUND(AH$648*(SUM(AC643:AG643)/SUM(AC$648:AG$648)),5)</f>
        <v>720</v>
      </c>
      <c r="AI643" s="130">
        <f t="shared" si="355"/>
        <v>740</v>
      </c>
      <c r="AJ643" s="130">
        <f t="shared" si="355"/>
        <v>750</v>
      </c>
      <c r="AK643" s="130">
        <f t="shared" si="355"/>
        <v>790</v>
      </c>
      <c r="AL643" s="130">
        <f t="shared" si="355"/>
        <v>810</v>
      </c>
      <c r="AM643" s="130">
        <f t="shared" si="355"/>
        <v>830</v>
      </c>
      <c r="AN643" s="130">
        <f t="shared" si="355"/>
        <v>840</v>
      </c>
      <c r="AO643" s="130">
        <f t="shared" si="355"/>
        <v>860</v>
      </c>
      <c r="AP643" s="130">
        <f t="shared" si="355"/>
        <v>885</v>
      </c>
      <c r="AQ643" s="130">
        <f t="shared" si="355"/>
        <v>905</v>
      </c>
      <c r="AR643" s="130">
        <f t="shared" si="355"/>
        <v>925</v>
      </c>
      <c r="AS643" s="130">
        <f t="shared" si="355"/>
        <v>925</v>
      </c>
      <c r="AT643" s="130">
        <f t="shared" si="355"/>
        <v>945</v>
      </c>
      <c r="AU643" s="130">
        <f t="shared" si="355"/>
        <v>965</v>
      </c>
      <c r="AV643" s="130">
        <f t="shared" si="355"/>
        <v>990</v>
      </c>
      <c r="AW643" s="130">
        <f t="shared" si="355"/>
        <v>1000</v>
      </c>
      <c r="AX643" s="130">
        <f t="shared" si="355"/>
        <v>1020</v>
      </c>
      <c r="AY643" s="130">
        <f t="shared" si="356"/>
        <v>1040</v>
      </c>
      <c r="AZ643" s="130">
        <f t="shared" si="356"/>
        <v>1070</v>
      </c>
      <c r="BA643" s="130">
        <f t="shared" si="356"/>
        <v>1095</v>
      </c>
      <c r="BB643" s="130">
        <f t="shared" si="356"/>
        <v>1115</v>
      </c>
      <c r="BC643" s="130">
        <f t="shared" si="356"/>
        <v>1125</v>
      </c>
      <c r="BD643" s="130">
        <f t="shared" si="356"/>
        <v>1145</v>
      </c>
      <c r="BE643" s="130">
        <f t="shared" si="356"/>
        <v>1155</v>
      </c>
      <c r="BF643" s="130">
        <f t="shared" si="356"/>
        <v>1165</v>
      </c>
      <c r="BG643" s="130">
        <f t="shared" si="356"/>
        <v>1165</v>
      </c>
      <c r="BH643" s="130"/>
    </row>
    <row r="644" spans="1:60">
      <c r="A644" s="112" t="s">
        <v>110</v>
      </c>
      <c r="B644" s="211">
        <v>368.18</v>
      </c>
      <c r="C644" s="211">
        <v>385.99</v>
      </c>
      <c r="D644" s="211">
        <v>377.86</v>
      </c>
      <c r="E644" s="211">
        <v>397.58</v>
      </c>
      <c r="F644" s="211">
        <v>397.94</v>
      </c>
      <c r="G644" s="211">
        <v>328.49</v>
      </c>
      <c r="H644" s="211">
        <v>244.23</v>
      </c>
      <c r="I644" s="211">
        <v>259.05</v>
      </c>
      <c r="J644" s="211">
        <v>315.7</v>
      </c>
      <c r="K644" s="211">
        <v>356.69</v>
      </c>
      <c r="L644" s="211">
        <v>377.42</v>
      </c>
      <c r="M644" s="211">
        <v>261.45</v>
      </c>
      <c r="N644" s="211">
        <v>248.05</v>
      </c>
      <c r="O644" s="211">
        <v>350.06</v>
      </c>
      <c r="P644" s="211">
        <v>556.38</v>
      </c>
      <c r="Q644" s="211">
        <v>435.43</v>
      </c>
      <c r="R644" s="211">
        <v>368.6</v>
      </c>
      <c r="S644" s="211">
        <v>554.83000000000004</v>
      </c>
      <c r="T644" s="211">
        <v>570.34</v>
      </c>
      <c r="U644" s="211">
        <v>640.27</v>
      </c>
      <c r="V644" s="211">
        <v>448.92</v>
      </c>
      <c r="W644" s="211">
        <v>458.89</v>
      </c>
      <c r="X644" s="211">
        <v>473.64</v>
      </c>
      <c r="Y644" s="211">
        <v>506.26</v>
      </c>
      <c r="Z644" s="211">
        <v>507.93</v>
      </c>
      <c r="AA644" s="211">
        <v>460.44</v>
      </c>
      <c r="AB644" s="211">
        <v>450.59</v>
      </c>
      <c r="AC644" s="211">
        <v>666.2</v>
      </c>
      <c r="AD644" s="211">
        <v>1048.73</v>
      </c>
      <c r="AE644" s="211">
        <v>824.19</v>
      </c>
      <c r="AF644" s="130">
        <f t="shared" ref="AF644:AH647" si="357">MROUND(AF$648*(SUM(AA644:AE644)/SUM(AA$648:AE$648)),5)</f>
        <v>680</v>
      </c>
      <c r="AG644" s="130">
        <f t="shared" si="357"/>
        <v>710</v>
      </c>
      <c r="AH644" s="130">
        <f t="shared" si="357"/>
        <v>740</v>
      </c>
      <c r="AI644" s="130">
        <f t="shared" si="355"/>
        <v>755</v>
      </c>
      <c r="AJ644" s="130">
        <f t="shared" si="355"/>
        <v>755</v>
      </c>
      <c r="AK644" s="130">
        <f t="shared" si="355"/>
        <v>805</v>
      </c>
      <c r="AL644" s="130">
        <f t="shared" si="355"/>
        <v>825</v>
      </c>
      <c r="AM644" s="130">
        <f t="shared" si="355"/>
        <v>845</v>
      </c>
      <c r="AN644" s="130">
        <f t="shared" si="355"/>
        <v>855</v>
      </c>
      <c r="AO644" s="130">
        <f t="shared" si="355"/>
        <v>875</v>
      </c>
      <c r="AP644" s="130">
        <f t="shared" si="355"/>
        <v>900</v>
      </c>
      <c r="AQ644" s="130">
        <f t="shared" si="355"/>
        <v>920</v>
      </c>
      <c r="AR644" s="130">
        <f t="shared" si="355"/>
        <v>940</v>
      </c>
      <c r="AS644" s="130">
        <f t="shared" si="355"/>
        <v>940</v>
      </c>
      <c r="AT644" s="130">
        <f t="shared" si="355"/>
        <v>960</v>
      </c>
      <c r="AU644" s="130">
        <f t="shared" si="355"/>
        <v>985</v>
      </c>
      <c r="AV644" s="130">
        <f t="shared" si="355"/>
        <v>1005</v>
      </c>
      <c r="AW644" s="130">
        <f t="shared" si="355"/>
        <v>1015</v>
      </c>
      <c r="AX644" s="130">
        <f t="shared" si="355"/>
        <v>1035</v>
      </c>
      <c r="AY644" s="130">
        <f t="shared" si="356"/>
        <v>1060</v>
      </c>
      <c r="AZ644" s="130">
        <f t="shared" si="356"/>
        <v>1090</v>
      </c>
      <c r="BA644" s="130">
        <f t="shared" si="356"/>
        <v>1110</v>
      </c>
      <c r="BB644" s="130">
        <f t="shared" si="356"/>
        <v>1135</v>
      </c>
      <c r="BC644" s="130">
        <f t="shared" si="356"/>
        <v>1145</v>
      </c>
      <c r="BD644" s="130">
        <f t="shared" si="356"/>
        <v>1165</v>
      </c>
      <c r="BE644" s="130">
        <f t="shared" si="356"/>
        <v>1175</v>
      </c>
      <c r="BF644" s="130">
        <f t="shared" si="356"/>
        <v>1185</v>
      </c>
      <c r="BG644" s="130">
        <f t="shared" si="356"/>
        <v>1185</v>
      </c>
      <c r="BH644" s="130"/>
    </row>
    <row r="645" spans="1:60">
      <c r="A645" s="112" t="s">
        <v>111</v>
      </c>
      <c r="B645" s="211">
        <v>381.3</v>
      </c>
      <c r="C645" s="211">
        <v>364.83</v>
      </c>
      <c r="D645" s="211">
        <v>396.13</v>
      </c>
      <c r="E645" s="211">
        <v>405.54</v>
      </c>
      <c r="F645" s="211">
        <v>403.05</v>
      </c>
      <c r="G645" s="211">
        <v>317.47000000000003</v>
      </c>
      <c r="H645" s="211">
        <v>244.53</v>
      </c>
      <c r="I645" s="211">
        <v>268.87</v>
      </c>
      <c r="J645" s="211">
        <v>316.72000000000003</v>
      </c>
      <c r="K645" s="211">
        <v>343.4</v>
      </c>
      <c r="L645" s="211">
        <v>384.78</v>
      </c>
      <c r="M645" s="211">
        <v>265.95</v>
      </c>
      <c r="N645" s="211">
        <v>259.77999999999997</v>
      </c>
      <c r="O645" s="211">
        <v>358.27</v>
      </c>
      <c r="P645" s="211">
        <v>574.84</v>
      </c>
      <c r="Q645" s="211">
        <v>446.04</v>
      </c>
      <c r="R645" s="211">
        <v>393.92</v>
      </c>
      <c r="S645" s="211">
        <v>556.41999999999996</v>
      </c>
      <c r="T645" s="211">
        <v>585.79999999999995</v>
      </c>
      <c r="U645" s="211">
        <v>651.5</v>
      </c>
      <c r="V645" s="211">
        <v>456.75</v>
      </c>
      <c r="W645" s="211">
        <v>460.22</v>
      </c>
      <c r="X645" s="211">
        <v>489.61</v>
      </c>
      <c r="Y645" s="211">
        <v>519.86</v>
      </c>
      <c r="Z645" s="211">
        <v>526.41999999999996</v>
      </c>
      <c r="AA645" s="211">
        <v>456.05</v>
      </c>
      <c r="AB645" s="211">
        <v>451.28</v>
      </c>
      <c r="AC645" s="211">
        <v>688.06</v>
      </c>
      <c r="AD645" s="211">
        <v>1080.19</v>
      </c>
      <c r="AE645" s="211">
        <v>801.49</v>
      </c>
      <c r="AF645" s="130">
        <f t="shared" si="357"/>
        <v>690</v>
      </c>
      <c r="AG645" s="130">
        <f t="shared" si="357"/>
        <v>720</v>
      </c>
      <c r="AH645" s="130">
        <f t="shared" si="357"/>
        <v>750</v>
      </c>
      <c r="AI645" s="130">
        <f t="shared" si="355"/>
        <v>760</v>
      </c>
      <c r="AJ645" s="130">
        <f t="shared" si="355"/>
        <v>760</v>
      </c>
      <c r="AK645" s="130">
        <f t="shared" si="355"/>
        <v>810</v>
      </c>
      <c r="AL645" s="130">
        <f t="shared" si="355"/>
        <v>835</v>
      </c>
      <c r="AM645" s="130">
        <f t="shared" si="355"/>
        <v>855</v>
      </c>
      <c r="AN645" s="130">
        <f t="shared" si="355"/>
        <v>860</v>
      </c>
      <c r="AO645" s="130">
        <f t="shared" si="355"/>
        <v>880</v>
      </c>
      <c r="AP645" s="130">
        <f t="shared" si="355"/>
        <v>905</v>
      </c>
      <c r="AQ645" s="130">
        <f t="shared" si="355"/>
        <v>925</v>
      </c>
      <c r="AR645" s="130">
        <f t="shared" si="355"/>
        <v>945</v>
      </c>
      <c r="AS645" s="130">
        <f t="shared" si="355"/>
        <v>945</v>
      </c>
      <c r="AT645" s="130">
        <f t="shared" si="355"/>
        <v>965</v>
      </c>
      <c r="AU645" s="130">
        <f t="shared" si="355"/>
        <v>990</v>
      </c>
      <c r="AV645" s="130">
        <f t="shared" si="355"/>
        <v>1010</v>
      </c>
      <c r="AW645" s="130">
        <f t="shared" si="355"/>
        <v>1020</v>
      </c>
      <c r="AX645" s="130">
        <f t="shared" si="355"/>
        <v>1040</v>
      </c>
      <c r="AY645" s="130">
        <f t="shared" si="356"/>
        <v>1065</v>
      </c>
      <c r="AZ645" s="130">
        <f t="shared" si="356"/>
        <v>1095</v>
      </c>
      <c r="BA645" s="130">
        <f t="shared" si="356"/>
        <v>1115</v>
      </c>
      <c r="BB645" s="130">
        <f t="shared" si="356"/>
        <v>1140</v>
      </c>
      <c r="BC645" s="130">
        <f t="shared" si="356"/>
        <v>1150</v>
      </c>
      <c r="BD645" s="130">
        <f t="shared" si="356"/>
        <v>1170</v>
      </c>
      <c r="BE645" s="130">
        <f t="shared" si="356"/>
        <v>1180</v>
      </c>
      <c r="BF645" s="130">
        <f t="shared" si="356"/>
        <v>1190</v>
      </c>
      <c r="BG645" s="130">
        <f t="shared" si="356"/>
        <v>1190</v>
      </c>
      <c r="BH645" s="130"/>
    </row>
    <row r="646" spans="1:60">
      <c r="A646" s="112" t="s">
        <v>112</v>
      </c>
      <c r="B646" s="211">
        <v>384.32</v>
      </c>
      <c r="C646" s="211">
        <v>362.61</v>
      </c>
      <c r="D646" s="211">
        <v>402.91</v>
      </c>
      <c r="E646" s="211">
        <v>384.56</v>
      </c>
      <c r="F646" s="211">
        <v>400.41</v>
      </c>
      <c r="G646" s="211">
        <v>310.87</v>
      </c>
      <c r="H646" s="211">
        <v>234.33</v>
      </c>
      <c r="I646" s="211">
        <v>271.64</v>
      </c>
      <c r="J646" s="211">
        <v>326.86</v>
      </c>
      <c r="K646" s="211">
        <v>336.75</v>
      </c>
      <c r="L646" s="211">
        <v>382.75</v>
      </c>
      <c r="M646" s="211">
        <v>275.93</v>
      </c>
      <c r="N646" s="211">
        <v>265.83</v>
      </c>
      <c r="O646" s="211">
        <v>364.84</v>
      </c>
      <c r="P646" s="211">
        <v>594.09</v>
      </c>
      <c r="Q646" s="211">
        <v>451.89</v>
      </c>
      <c r="R646" s="211">
        <v>396.79</v>
      </c>
      <c r="S646" s="211">
        <v>577.28</v>
      </c>
      <c r="T646" s="211">
        <v>594.28</v>
      </c>
      <c r="U646" s="211">
        <v>646.98</v>
      </c>
      <c r="V646" s="211">
        <v>457.89</v>
      </c>
      <c r="W646" s="211">
        <v>470.79</v>
      </c>
      <c r="X646" s="211">
        <v>493.52</v>
      </c>
      <c r="Y646" s="211">
        <v>518.20000000000005</v>
      </c>
      <c r="Z646" s="211">
        <v>523.04999999999995</v>
      </c>
      <c r="AA646" s="211">
        <v>457.37</v>
      </c>
      <c r="AB646" s="211">
        <v>453.08</v>
      </c>
      <c r="AC646" s="211">
        <v>727.01</v>
      </c>
      <c r="AD646" s="211">
        <v>1101.49</v>
      </c>
      <c r="AE646" s="211">
        <v>751.87</v>
      </c>
      <c r="AF646" s="130">
        <f t="shared" si="357"/>
        <v>690</v>
      </c>
      <c r="AG646" s="130">
        <f t="shared" si="357"/>
        <v>720</v>
      </c>
      <c r="AH646" s="130">
        <f t="shared" si="357"/>
        <v>750</v>
      </c>
      <c r="AI646" s="130">
        <f t="shared" si="355"/>
        <v>755</v>
      </c>
      <c r="AJ646" s="130">
        <f t="shared" si="355"/>
        <v>750</v>
      </c>
      <c r="AK646" s="130">
        <f t="shared" si="355"/>
        <v>810</v>
      </c>
      <c r="AL646" s="130">
        <f t="shared" si="355"/>
        <v>830</v>
      </c>
      <c r="AM646" s="130">
        <f t="shared" si="355"/>
        <v>850</v>
      </c>
      <c r="AN646" s="130">
        <f t="shared" si="355"/>
        <v>855</v>
      </c>
      <c r="AO646" s="130">
        <f t="shared" si="355"/>
        <v>875</v>
      </c>
      <c r="AP646" s="130">
        <f t="shared" si="355"/>
        <v>900</v>
      </c>
      <c r="AQ646" s="130">
        <f t="shared" si="355"/>
        <v>920</v>
      </c>
      <c r="AR646" s="130">
        <f t="shared" si="355"/>
        <v>940</v>
      </c>
      <c r="AS646" s="130">
        <f t="shared" si="355"/>
        <v>940</v>
      </c>
      <c r="AT646" s="130">
        <f t="shared" si="355"/>
        <v>960</v>
      </c>
      <c r="AU646" s="130">
        <f t="shared" si="355"/>
        <v>985</v>
      </c>
      <c r="AV646" s="130">
        <f t="shared" si="355"/>
        <v>1005</v>
      </c>
      <c r="AW646" s="130">
        <f t="shared" si="355"/>
        <v>1015</v>
      </c>
      <c r="AX646" s="130">
        <f t="shared" si="355"/>
        <v>1035</v>
      </c>
      <c r="AY646" s="130">
        <f t="shared" si="356"/>
        <v>1060</v>
      </c>
      <c r="AZ646" s="130">
        <f t="shared" si="356"/>
        <v>1090</v>
      </c>
      <c r="BA646" s="130">
        <f t="shared" si="356"/>
        <v>1110</v>
      </c>
      <c r="BB646" s="130">
        <f t="shared" si="356"/>
        <v>1135</v>
      </c>
      <c r="BC646" s="130">
        <f t="shared" si="356"/>
        <v>1145</v>
      </c>
      <c r="BD646" s="130">
        <f t="shared" si="356"/>
        <v>1165</v>
      </c>
      <c r="BE646" s="130">
        <f t="shared" si="356"/>
        <v>1175</v>
      </c>
      <c r="BF646" s="130">
        <f t="shared" si="356"/>
        <v>1185</v>
      </c>
      <c r="BG646" s="130">
        <f t="shared" si="356"/>
        <v>1185</v>
      </c>
      <c r="BH646" s="130"/>
    </row>
    <row r="647" spans="1:60">
      <c r="A647" s="112" t="s">
        <v>113</v>
      </c>
      <c r="B647" s="211">
        <v>339.56</v>
      </c>
      <c r="C647" s="211">
        <v>366.89</v>
      </c>
      <c r="D647" s="211">
        <v>405.89</v>
      </c>
      <c r="E647" s="211">
        <v>371.84</v>
      </c>
      <c r="F647" s="211">
        <v>408.1</v>
      </c>
      <c r="G647" s="211">
        <v>287.63</v>
      </c>
      <c r="H647" s="211">
        <v>224.62</v>
      </c>
      <c r="I647" s="211">
        <v>299.73</v>
      </c>
      <c r="J647" s="211">
        <v>353.9</v>
      </c>
      <c r="K647" s="211">
        <v>327.79</v>
      </c>
      <c r="L647" s="211">
        <v>373.83</v>
      </c>
      <c r="M647" s="211">
        <v>268.85000000000002</v>
      </c>
      <c r="N647" s="211">
        <v>271.7</v>
      </c>
      <c r="O647" s="211">
        <v>369.39</v>
      </c>
      <c r="P647" s="211">
        <v>592.23</v>
      </c>
      <c r="Q647" s="211">
        <v>446.08</v>
      </c>
      <c r="R647" s="211">
        <v>412.4</v>
      </c>
      <c r="S647" s="211">
        <v>571.45000000000005</v>
      </c>
      <c r="T647" s="211">
        <v>602.58000000000004</v>
      </c>
      <c r="U647" s="211">
        <v>616.65</v>
      </c>
      <c r="V647" s="211">
        <v>458.3</v>
      </c>
      <c r="W647" s="211">
        <v>485.48</v>
      </c>
      <c r="X647" s="211">
        <v>485.14</v>
      </c>
      <c r="Y647" s="211">
        <v>525.70000000000005</v>
      </c>
      <c r="Z647" s="211">
        <v>526.38</v>
      </c>
      <c r="AA647" s="211">
        <v>447.9</v>
      </c>
      <c r="AB647" s="211">
        <v>462.88</v>
      </c>
      <c r="AC647" s="211">
        <v>780.43</v>
      </c>
      <c r="AD647" s="211">
        <v>1011.4</v>
      </c>
      <c r="AE647" s="211">
        <v>781.78</v>
      </c>
      <c r="AF647" s="130">
        <f t="shared" si="357"/>
        <v>690</v>
      </c>
      <c r="AG647" s="130">
        <f t="shared" si="357"/>
        <v>725</v>
      </c>
      <c r="AH647" s="130">
        <f t="shared" si="357"/>
        <v>750</v>
      </c>
      <c r="AI647" s="130">
        <f t="shared" si="355"/>
        <v>745</v>
      </c>
      <c r="AJ647" s="130">
        <f t="shared" si="355"/>
        <v>755</v>
      </c>
      <c r="AK647" s="130">
        <f t="shared" si="355"/>
        <v>810</v>
      </c>
      <c r="AL647" s="130">
        <f t="shared" si="355"/>
        <v>830</v>
      </c>
      <c r="AM647" s="130">
        <f t="shared" si="355"/>
        <v>850</v>
      </c>
      <c r="AN647" s="130">
        <f t="shared" si="355"/>
        <v>855</v>
      </c>
      <c r="AO647" s="130">
        <f t="shared" si="355"/>
        <v>880</v>
      </c>
      <c r="AP647" s="130">
        <f t="shared" si="355"/>
        <v>905</v>
      </c>
      <c r="AQ647" s="130">
        <f t="shared" si="355"/>
        <v>925</v>
      </c>
      <c r="AR647" s="130">
        <f t="shared" si="355"/>
        <v>945</v>
      </c>
      <c r="AS647" s="130">
        <f t="shared" si="355"/>
        <v>945</v>
      </c>
      <c r="AT647" s="130">
        <f t="shared" si="355"/>
        <v>965</v>
      </c>
      <c r="AU647" s="130">
        <f t="shared" si="355"/>
        <v>990</v>
      </c>
      <c r="AV647" s="130">
        <f t="shared" si="355"/>
        <v>1010</v>
      </c>
      <c r="AW647" s="130">
        <f t="shared" si="355"/>
        <v>1020</v>
      </c>
      <c r="AX647" s="130">
        <f t="shared" si="355"/>
        <v>1040</v>
      </c>
      <c r="AY647" s="130">
        <f t="shared" si="356"/>
        <v>1065</v>
      </c>
      <c r="AZ647" s="130">
        <f t="shared" si="356"/>
        <v>1095</v>
      </c>
      <c r="BA647" s="130">
        <f t="shared" si="356"/>
        <v>1115</v>
      </c>
      <c r="BB647" s="130">
        <f t="shared" si="356"/>
        <v>1140</v>
      </c>
      <c r="BC647" s="130">
        <f t="shared" si="356"/>
        <v>1150</v>
      </c>
      <c r="BD647" s="130">
        <f t="shared" si="356"/>
        <v>1170</v>
      </c>
      <c r="BE647" s="130">
        <f t="shared" si="356"/>
        <v>1180</v>
      </c>
      <c r="BF647" s="130">
        <f t="shared" si="356"/>
        <v>1190</v>
      </c>
      <c r="BG647" s="130">
        <f t="shared" si="356"/>
        <v>1190</v>
      </c>
      <c r="BH647" s="130"/>
    </row>
    <row r="648" spans="1:60" ht="12" thickBot="1">
      <c r="A648" s="112" t="s">
        <v>143</v>
      </c>
      <c r="B648" s="211">
        <f t="shared" ref="B648:AE648" si="358">AVERAGE(B636:B647)</f>
        <v>312.83166666666665</v>
      </c>
      <c r="C648" s="211">
        <f t="shared" si="358"/>
        <v>356.16666666666669</v>
      </c>
      <c r="D648" s="211">
        <f t="shared" si="358"/>
        <v>367.07500000000005</v>
      </c>
      <c r="E648" s="211">
        <f t="shared" si="358"/>
        <v>382.57499999999999</v>
      </c>
      <c r="F648" s="211">
        <f t="shared" si="358"/>
        <v>372.78750000000008</v>
      </c>
      <c r="G648" s="211">
        <f t="shared" si="358"/>
        <v>339.23166666666663</v>
      </c>
      <c r="H648" s="211">
        <f t="shared" si="358"/>
        <v>243.96833333333333</v>
      </c>
      <c r="I648" s="211">
        <f t="shared" si="358"/>
        <v>247.32249999999999</v>
      </c>
      <c r="J648" s="211">
        <f t="shared" si="358"/>
        <v>319.2908333333333</v>
      </c>
      <c r="K648" s="211">
        <f t="shared" si="358"/>
        <v>371.86583333333334</v>
      </c>
      <c r="L648" s="211">
        <f t="shared" si="358"/>
        <v>354.32749999999993</v>
      </c>
      <c r="M648" s="211">
        <f t="shared" si="358"/>
        <v>277.56083333333328</v>
      </c>
      <c r="N648" s="211">
        <f t="shared" si="358"/>
        <v>250.00499999999997</v>
      </c>
      <c r="O648" s="211">
        <f t="shared" si="358"/>
        <v>329.45499999999998</v>
      </c>
      <c r="P648" s="211">
        <f t="shared" si="358"/>
        <v>479.99500000000006</v>
      </c>
      <c r="Q648" s="211">
        <f t="shared" si="358"/>
        <v>457.14000000000004</v>
      </c>
      <c r="R648" s="211">
        <f t="shared" si="358"/>
        <v>396.07083333333338</v>
      </c>
      <c r="S648" s="211">
        <f t="shared" si="358"/>
        <v>507.55666666666667</v>
      </c>
      <c r="T648" s="211">
        <f t="shared" si="358"/>
        <v>550.91166666666675</v>
      </c>
      <c r="U648" s="211">
        <f t="shared" si="358"/>
        <v>609.79916666666657</v>
      </c>
      <c r="V648" s="211">
        <f t="shared" si="358"/>
        <v>478.09750000000008</v>
      </c>
      <c r="W648" s="211">
        <f t="shared" si="358"/>
        <v>452.77666666666664</v>
      </c>
      <c r="X648" s="211">
        <f t="shared" si="358"/>
        <v>473.95833333333343</v>
      </c>
      <c r="Y648" s="211">
        <f t="shared" si="358"/>
        <v>491.39416666666665</v>
      </c>
      <c r="Z648" s="211">
        <f t="shared" si="358"/>
        <v>504.21000000000009</v>
      </c>
      <c r="AA648" s="211">
        <f t="shared" si="358"/>
        <v>472.43499999999995</v>
      </c>
      <c r="AB648" s="211">
        <f t="shared" si="358"/>
        <v>444.90500000000003</v>
      </c>
      <c r="AC648" s="211">
        <f t="shared" si="358"/>
        <v>581.48916666666673</v>
      </c>
      <c r="AD648" s="211">
        <f t="shared" si="358"/>
        <v>889.96250000000009</v>
      </c>
      <c r="AE648" s="211">
        <f t="shared" si="358"/>
        <v>847.45333333333338</v>
      </c>
      <c r="AF648" s="130">
        <f>MROUND(FORECAST(AF47,B648:AE648,B$47:AE$47),10)</f>
        <v>640</v>
      </c>
      <c r="AG648" s="130">
        <f>MROUND(FORECAST(AG47,C648:AF648,C47:AF47),10)</f>
        <v>660</v>
      </c>
      <c r="AH648" s="130">
        <f>MROUND(FORECAST(AH47,D648:AG648,D47:AG47),10)</f>
        <v>680</v>
      </c>
      <c r="AI648" s="130">
        <f t="shared" ref="AI648:BG648" si="359">MROUND(FORECAST(AI47,E648:AH648,E47:AH47),10)</f>
        <v>700</v>
      </c>
      <c r="AJ648" s="130">
        <f t="shared" si="359"/>
        <v>720</v>
      </c>
      <c r="AK648" s="130">
        <f t="shared" si="359"/>
        <v>750</v>
      </c>
      <c r="AL648" s="130">
        <f t="shared" si="359"/>
        <v>770</v>
      </c>
      <c r="AM648" s="130">
        <f t="shared" si="359"/>
        <v>790</v>
      </c>
      <c r="AN648" s="130">
        <f t="shared" si="359"/>
        <v>800</v>
      </c>
      <c r="AO648" s="130">
        <f t="shared" si="359"/>
        <v>820</v>
      </c>
      <c r="AP648" s="130">
        <f t="shared" si="359"/>
        <v>840</v>
      </c>
      <c r="AQ648" s="130">
        <f t="shared" si="359"/>
        <v>860</v>
      </c>
      <c r="AR648" s="130">
        <f t="shared" si="359"/>
        <v>880</v>
      </c>
      <c r="AS648" s="130">
        <f t="shared" si="359"/>
        <v>880</v>
      </c>
      <c r="AT648" s="130">
        <f t="shared" si="359"/>
        <v>900</v>
      </c>
      <c r="AU648" s="130">
        <f t="shared" si="359"/>
        <v>920</v>
      </c>
      <c r="AV648" s="130">
        <f t="shared" si="359"/>
        <v>940</v>
      </c>
      <c r="AW648" s="130">
        <f t="shared" si="359"/>
        <v>950</v>
      </c>
      <c r="AX648" s="130">
        <f t="shared" si="359"/>
        <v>970</v>
      </c>
      <c r="AY648" s="130">
        <f t="shared" si="359"/>
        <v>990</v>
      </c>
      <c r="AZ648" s="130">
        <f t="shared" si="359"/>
        <v>1020</v>
      </c>
      <c r="BA648" s="130">
        <f t="shared" si="359"/>
        <v>1040</v>
      </c>
      <c r="BB648" s="130">
        <f t="shared" si="359"/>
        <v>1060</v>
      </c>
      <c r="BC648" s="130">
        <f t="shared" si="359"/>
        <v>1070</v>
      </c>
      <c r="BD648" s="130">
        <f t="shared" si="359"/>
        <v>1090</v>
      </c>
      <c r="BE648" s="130">
        <f t="shared" si="359"/>
        <v>1100</v>
      </c>
      <c r="BF648" s="130">
        <f t="shared" si="359"/>
        <v>1110</v>
      </c>
      <c r="BG648" s="130">
        <f t="shared" si="359"/>
        <v>1110</v>
      </c>
      <c r="BH648" s="130"/>
    </row>
    <row r="649" spans="1:60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  <c r="AD649" s="174"/>
      <c r="AE649" s="174"/>
      <c r="AF649" s="174"/>
      <c r="AG649" s="174"/>
      <c r="AH649" s="174"/>
      <c r="AI649" s="174"/>
      <c r="AJ649" s="174"/>
      <c r="AK649" s="174"/>
      <c r="AL649" s="174"/>
      <c r="AM649" s="174"/>
      <c r="AN649" s="174"/>
      <c r="AO649" s="174"/>
      <c r="AP649" s="174"/>
    </row>
    <row r="650" spans="1:60" ht="12" thickBot="1">
      <c r="A650" s="112" t="s">
        <v>231</v>
      </c>
    </row>
    <row r="651" spans="1:60" ht="12" thickBot="1">
      <c r="A651" s="168"/>
      <c r="B651" s="168" t="str">
        <f t="shared" ref="B651:AP651" si="360">B2</f>
        <v xml:space="preserve">93/94 </v>
      </c>
      <c r="C651" s="168" t="str">
        <f t="shared" si="360"/>
        <v xml:space="preserve">94/95 </v>
      </c>
      <c r="D651" s="168" t="str">
        <f t="shared" si="360"/>
        <v xml:space="preserve">95/96 </v>
      </c>
      <c r="E651" s="168" t="str">
        <f t="shared" si="360"/>
        <v xml:space="preserve">96/97 </v>
      </c>
      <c r="F651" s="168" t="str">
        <f t="shared" si="360"/>
        <v xml:space="preserve">97/98 </v>
      </c>
      <c r="G651" s="168" t="str">
        <f t="shared" si="360"/>
        <v xml:space="preserve">98/99 </v>
      </c>
      <c r="H651" s="168" t="str">
        <f t="shared" si="360"/>
        <v xml:space="preserve">99/00 </v>
      </c>
      <c r="I651" s="168" t="str">
        <f t="shared" si="360"/>
        <v xml:space="preserve">00/01 </v>
      </c>
      <c r="J651" s="168" t="str">
        <f t="shared" si="360"/>
        <v xml:space="preserve">01/02 </v>
      </c>
      <c r="K651" s="168" t="str">
        <f t="shared" si="360"/>
        <v xml:space="preserve">02/03 </v>
      </c>
      <c r="L651" s="168" t="str">
        <f t="shared" si="360"/>
        <v xml:space="preserve">03/04 </v>
      </c>
      <c r="M651" s="168" t="str">
        <f t="shared" si="360"/>
        <v xml:space="preserve">04/05 </v>
      </c>
      <c r="N651" s="168" t="str">
        <f t="shared" si="360"/>
        <v xml:space="preserve">05/06 </v>
      </c>
      <c r="O651" s="168" t="str">
        <f t="shared" si="360"/>
        <v xml:space="preserve">06/07 </v>
      </c>
      <c r="P651" s="168" t="str">
        <f t="shared" si="360"/>
        <v xml:space="preserve">07/08 </v>
      </c>
      <c r="Q651" s="168" t="str">
        <f t="shared" si="360"/>
        <v xml:space="preserve">08/09 </v>
      </c>
      <c r="R651" s="168" t="str">
        <f t="shared" si="360"/>
        <v xml:space="preserve">09/10 </v>
      </c>
      <c r="S651" s="168" t="str">
        <f t="shared" si="360"/>
        <v xml:space="preserve">10/11 </v>
      </c>
      <c r="T651" s="168" t="str">
        <f t="shared" si="360"/>
        <v xml:space="preserve">11/12 </v>
      </c>
      <c r="U651" s="168" t="str">
        <f t="shared" si="360"/>
        <v xml:space="preserve">12/13 </v>
      </c>
      <c r="V651" s="168" t="str">
        <f t="shared" si="360"/>
        <v xml:space="preserve">13/14 </v>
      </c>
      <c r="W651" s="168" t="str">
        <f t="shared" si="360"/>
        <v xml:space="preserve">14/15 </v>
      </c>
      <c r="X651" s="168" t="str">
        <f t="shared" si="360"/>
        <v xml:space="preserve">15/16 </v>
      </c>
      <c r="Y651" s="168" t="str">
        <f t="shared" si="360"/>
        <v xml:space="preserve">16/17 </v>
      </c>
      <c r="Z651" s="168" t="str">
        <f t="shared" si="360"/>
        <v xml:space="preserve">17/18 </v>
      </c>
      <c r="AA651" s="168" t="str">
        <f t="shared" si="360"/>
        <v xml:space="preserve">18/19 </v>
      </c>
      <c r="AB651" s="168" t="str">
        <f t="shared" si="360"/>
        <v>19/20</v>
      </c>
      <c r="AC651" s="168" t="str">
        <f t="shared" si="360"/>
        <v>20/21</v>
      </c>
      <c r="AD651" s="168" t="str">
        <f t="shared" si="360"/>
        <v xml:space="preserve">21/22 </v>
      </c>
      <c r="AE651" s="168" t="str">
        <f t="shared" si="360"/>
        <v xml:space="preserve">22/23 </v>
      </c>
      <c r="AF651" s="168" t="str">
        <f t="shared" si="360"/>
        <v xml:space="preserve">23/24 </v>
      </c>
      <c r="AG651" s="168" t="str">
        <f t="shared" si="360"/>
        <v xml:space="preserve">24/25 </v>
      </c>
      <c r="AH651" s="168" t="str">
        <f t="shared" si="360"/>
        <v>25/26</v>
      </c>
      <c r="AI651" s="168" t="str">
        <f t="shared" si="360"/>
        <v>26/27</v>
      </c>
      <c r="AJ651" s="168" t="str">
        <f t="shared" si="360"/>
        <v>27/28</v>
      </c>
      <c r="AK651" s="168" t="str">
        <f t="shared" si="360"/>
        <v>28/29</v>
      </c>
      <c r="AL651" s="168" t="str">
        <f t="shared" si="360"/>
        <v>29/30</v>
      </c>
      <c r="AM651" s="168" t="str">
        <f t="shared" si="360"/>
        <v>30/31</v>
      </c>
      <c r="AN651" s="168" t="str">
        <f t="shared" si="360"/>
        <v>31/32</v>
      </c>
      <c r="AO651" s="168" t="str">
        <f t="shared" si="360"/>
        <v>32/33</v>
      </c>
      <c r="AP651" s="168" t="str">
        <f t="shared" si="360"/>
        <v>33/34</v>
      </c>
    </row>
    <row r="652" spans="1:60">
      <c r="A652" s="112" t="s">
        <v>102</v>
      </c>
      <c r="B652" s="211">
        <v>269.44</v>
      </c>
      <c r="C652" s="211">
        <v>315.3</v>
      </c>
      <c r="D652" s="211">
        <v>350.72</v>
      </c>
      <c r="E652" s="211">
        <v>371.26</v>
      </c>
      <c r="F652" s="211">
        <v>345.7</v>
      </c>
      <c r="G652" s="211">
        <v>340.1</v>
      </c>
      <c r="H652" s="211">
        <v>254.44</v>
      </c>
      <c r="I652" s="211">
        <v>228.24</v>
      </c>
      <c r="J652" s="211">
        <v>312.33</v>
      </c>
      <c r="K652" s="211">
        <v>372.6</v>
      </c>
      <c r="L652" s="211">
        <v>317.23</v>
      </c>
      <c r="M652" s="211">
        <v>363.74</v>
      </c>
      <c r="N652" s="211">
        <v>277.93</v>
      </c>
      <c r="O652" s="211">
        <v>275.14999999999998</v>
      </c>
      <c r="P652" s="211">
        <v>382.62</v>
      </c>
      <c r="Q652" s="211">
        <v>526.54</v>
      </c>
      <c r="R652" s="211">
        <v>458.12</v>
      </c>
      <c r="S652" s="211">
        <v>438.95</v>
      </c>
      <c r="T652" s="211">
        <v>555.07000000000005</v>
      </c>
      <c r="U652" s="211">
        <v>593.42999999999995</v>
      </c>
      <c r="V652" s="211">
        <v>541.88</v>
      </c>
      <c r="W652" s="211">
        <v>448.09</v>
      </c>
      <c r="X652" s="211">
        <v>478.56</v>
      </c>
      <c r="Y652" s="211">
        <v>464.91</v>
      </c>
      <c r="Z652" s="211">
        <v>511.6</v>
      </c>
      <c r="AA652" s="211">
        <v>508.03</v>
      </c>
      <c r="AB652" s="211">
        <v>416.44</v>
      </c>
      <c r="AC652" s="211">
        <v>461.5</v>
      </c>
      <c r="AD652" s="211">
        <v>746.5</v>
      </c>
      <c r="AE652" s="211">
        <v>951.86</v>
      </c>
      <c r="AF652" s="211">
        <v>774.83</v>
      </c>
      <c r="AG652" s="130">
        <f t="shared" ref="AG652:AH658" si="361">MROUND(AG$648*(SUM(AB652:AF652)/SUM(AB$648:AF$648)),5)</f>
        <v>650</v>
      </c>
      <c r="AH652" s="130">
        <f t="shared" si="361"/>
        <v>675</v>
      </c>
      <c r="AI652" s="130">
        <f t="shared" ref="AI652:AX663" si="362">MROUND(AI$648*(SUM(AD652:AH652)/SUM(AD$648:AH$648)),5)</f>
        <v>715</v>
      </c>
      <c r="AJ652" s="130">
        <f t="shared" si="362"/>
        <v>770</v>
      </c>
      <c r="AK652" s="130">
        <f t="shared" si="362"/>
        <v>790</v>
      </c>
      <c r="AL652" s="130">
        <f t="shared" si="362"/>
        <v>790</v>
      </c>
      <c r="AM652" s="130">
        <f t="shared" si="362"/>
        <v>815</v>
      </c>
      <c r="AN652" s="130">
        <f t="shared" si="362"/>
        <v>830</v>
      </c>
      <c r="AO652" s="130">
        <f t="shared" si="362"/>
        <v>855</v>
      </c>
      <c r="AP652" s="130">
        <f t="shared" si="362"/>
        <v>870</v>
      </c>
      <c r="AQ652" s="130">
        <f t="shared" si="362"/>
        <v>890</v>
      </c>
      <c r="AR652" s="130">
        <f t="shared" si="362"/>
        <v>910</v>
      </c>
      <c r="AS652" s="130">
        <f t="shared" si="362"/>
        <v>910</v>
      </c>
      <c r="AT652" s="130">
        <f t="shared" si="362"/>
        <v>935</v>
      </c>
      <c r="AU652" s="130">
        <f t="shared" si="362"/>
        <v>955</v>
      </c>
      <c r="AV652" s="130">
        <f t="shared" si="362"/>
        <v>975</v>
      </c>
      <c r="AW652" s="130">
        <f t="shared" si="362"/>
        <v>985</v>
      </c>
      <c r="AX652" s="130">
        <f t="shared" si="362"/>
        <v>1005</v>
      </c>
      <c r="AY652" s="130">
        <f t="shared" ref="AY652:BG663" si="363">MROUND(AY$648*(SUM(AT652:AX652)/SUM(AT$648:AX$648)),5)</f>
        <v>1025</v>
      </c>
      <c r="AZ652" s="130">
        <f t="shared" si="363"/>
        <v>1055</v>
      </c>
      <c r="BA652" s="130">
        <f t="shared" si="363"/>
        <v>1075</v>
      </c>
      <c r="BB652" s="130">
        <f t="shared" si="363"/>
        <v>1095</v>
      </c>
      <c r="BC652" s="130">
        <f t="shared" si="363"/>
        <v>1105</v>
      </c>
      <c r="BD652" s="130">
        <f t="shared" si="363"/>
        <v>1125</v>
      </c>
      <c r="BE652" s="130">
        <f t="shared" si="363"/>
        <v>1135</v>
      </c>
      <c r="BF652" s="130">
        <f t="shared" si="363"/>
        <v>1145</v>
      </c>
      <c r="BG652" s="130">
        <f t="shared" si="363"/>
        <v>1145</v>
      </c>
      <c r="BH652" s="130"/>
    </row>
    <row r="653" spans="1:60">
      <c r="A653" s="112" t="s">
        <v>103</v>
      </c>
      <c r="B653" s="211">
        <v>268.81</v>
      </c>
      <c r="C653" s="211">
        <v>317.61</v>
      </c>
      <c r="D653" s="211">
        <v>346.51</v>
      </c>
      <c r="E653" s="211">
        <v>398.13</v>
      </c>
      <c r="F653" s="211">
        <v>344.11</v>
      </c>
      <c r="G653" s="211">
        <v>338.79</v>
      </c>
      <c r="H653" s="211">
        <v>255.85</v>
      </c>
      <c r="I653" s="211">
        <v>230.95</v>
      </c>
      <c r="J653" s="211">
        <v>297.61</v>
      </c>
      <c r="K653" s="211">
        <v>382.98</v>
      </c>
      <c r="L653" s="211">
        <v>331.09</v>
      </c>
      <c r="M653" s="211">
        <v>342.01</v>
      </c>
      <c r="N653" s="211">
        <v>254.92</v>
      </c>
      <c r="O653" s="211">
        <v>271.41000000000003</v>
      </c>
      <c r="P653" s="211">
        <v>388.44</v>
      </c>
      <c r="Q653" s="211">
        <v>477.93</v>
      </c>
      <c r="R653" s="211">
        <v>430.03</v>
      </c>
      <c r="S653" s="211">
        <v>437.37</v>
      </c>
      <c r="T653" s="211">
        <v>524.17999999999995</v>
      </c>
      <c r="U653" s="211">
        <v>569.33000000000004</v>
      </c>
      <c r="V653" s="211">
        <v>507.75</v>
      </c>
      <c r="W653" s="211">
        <v>429.21</v>
      </c>
      <c r="X653" s="211">
        <v>463.93</v>
      </c>
      <c r="Y653" s="211">
        <v>457.43</v>
      </c>
      <c r="Z653" s="211">
        <v>476.67</v>
      </c>
      <c r="AA653" s="211">
        <v>484.82</v>
      </c>
      <c r="AB653" s="211">
        <v>422.4</v>
      </c>
      <c r="AC653" s="211">
        <v>468.23</v>
      </c>
      <c r="AD653" s="211">
        <v>661.62</v>
      </c>
      <c r="AE653" s="211">
        <v>839.16</v>
      </c>
      <c r="AF653" s="211">
        <v>751.05</v>
      </c>
      <c r="AG653" s="130">
        <f t="shared" si="361"/>
        <v>610</v>
      </c>
      <c r="AH653" s="130">
        <f t="shared" si="361"/>
        <v>625</v>
      </c>
      <c r="AI653" s="130">
        <f t="shared" si="362"/>
        <v>655</v>
      </c>
      <c r="AJ653" s="130">
        <f t="shared" si="362"/>
        <v>710</v>
      </c>
      <c r="AK653" s="130">
        <f t="shared" si="362"/>
        <v>740</v>
      </c>
      <c r="AL653" s="130">
        <f t="shared" si="362"/>
        <v>735</v>
      </c>
      <c r="AM653" s="130">
        <f t="shared" si="362"/>
        <v>755</v>
      </c>
      <c r="AN653" s="130">
        <f t="shared" si="362"/>
        <v>770</v>
      </c>
      <c r="AO653" s="130">
        <f t="shared" si="362"/>
        <v>795</v>
      </c>
      <c r="AP653" s="130">
        <f t="shared" si="362"/>
        <v>810</v>
      </c>
      <c r="AQ653" s="130">
        <f t="shared" si="362"/>
        <v>825</v>
      </c>
      <c r="AR653" s="130">
        <f t="shared" si="362"/>
        <v>845</v>
      </c>
      <c r="AS653" s="130">
        <f t="shared" si="362"/>
        <v>850</v>
      </c>
      <c r="AT653" s="130">
        <f t="shared" si="362"/>
        <v>865</v>
      </c>
      <c r="AU653" s="130">
        <f t="shared" si="362"/>
        <v>885</v>
      </c>
      <c r="AV653" s="130">
        <f t="shared" si="362"/>
        <v>905</v>
      </c>
      <c r="AW653" s="130">
        <f t="shared" si="362"/>
        <v>915</v>
      </c>
      <c r="AX653" s="130">
        <f t="shared" si="362"/>
        <v>935</v>
      </c>
      <c r="AY653" s="130">
        <f t="shared" si="363"/>
        <v>955</v>
      </c>
      <c r="AZ653" s="130">
        <f t="shared" si="363"/>
        <v>985</v>
      </c>
      <c r="BA653" s="130">
        <f t="shared" si="363"/>
        <v>1005</v>
      </c>
      <c r="BB653" s="130">
        <f t="shared" si="363"/>
        <v>1025</v>
      </c>
      <c r="BC653" s="130">
        <f t="shared" si="363"/>
        <v>1035</v>
      </c>
      <c r="BD653" s="130">
        <f t="shared" si="363"/>
        <v>1055</v>
      </c>
      <c r="BE653" s="130">
        <f t="shared" si="363"/>
        <v>1065</v>
      </c>
      <c r="BF653" s="130">
        <f t="shared" si="363"/>
        <v>1075</v>
      </c>
      <c r="BG653" s="130">
        <f t="shared" si="363"/>
        <v>1075</v>
      </c>
      <c r="BH653" s="130"/>
    </row>
    <row r="654" spans="1:60">
      <c r="A654" s="112" t="s">
        <v>104</v>
      </c>
      <c r="B654" s="211">
        <v>258.91000000000003</v>
      </c>
      <c r="C654" s="211">
        <v>317.56</v>
      </c>
      <c r="D654" s="211">
        <v>348.83</v>
      </c>
      <c r="E654" s="211">
        <v>361.69</v>
      </c>
      <c r="F654" s="211">
        <v>352.03</v>
      </c>
      <c r="G654" s="211">
        <v>352.34</v>
      </c>
      <c r="H654" s="211">
        <v>251.44</v>
      </c>
      <c r="I654" s="211">
        <v>223.74</v>
      </c>
      <c r="J654" s="211">
        <v>298.79000000000002</v>
      </c>
      <c r="K654" s="211">
        <v>390</v>
      </c>
      <c r="L654" s="211">
        <v>342.82</v>
      </c>
      <c r="M654" s="211">
        <v>329.68</v>
      </c>
      <c r="N654" s="211">
        <v>246.94</v>
      </c>
      <c r="O654" s="211">
        <v>291.08999999999997</v>
      </c>
      <c r="P654" s="211">
        <v>384.99</v>
      </c>
      <c r="Q654" s="211">
        <v>444.97</v>
      </c>
      <c r="R654" s="211">
        <v>416.13</v>
      </c>
      <c r="S654" s="211">
        <v>444.77</v>
      </c>
      <c r="T654" s="211">
        <v>509.26</v>
      </c>
      <c r="U654" s="211">
        <v>563.94000000000005</v>
      </c>
      <c r="V654" s="211">
        <v>501.61</v>
      </c>
      <c r="W654" s="211">
        <v>421.65</v>
      </c>
      <c r="X654" s="211">
        <v>492.46</v>
      </c>
      <c r="Y654" s="211">
        <v>462.59</v>
      </c>
      <c r="Z654" s="211">
        <v>481.86</v>
      </c>
      <c r="AA654" s="211">
        <v>477.07</v>
      </c>
      <c r="AB654" s="211">
        <v>433.48</v>
      </c>
      <c r="AC654" s="211">
        <v>472.93</v>
      </c>
      <c r="AD654" s="211">
        <v>693.35</v>
      </c>
      <c r="AE654" s="211">
        <v>851.26</v>
      </c>
      <c r="AF654" s="211">
        <v>727.24</v>
      </c>
      <c r="AG654" s="130">
        <f t="shared" si="361"/>
        <v>615</v>
      </c>
      <c r="AH654" s="130">
        <f t="shared" si="361"/>
        <v>630</v>
      </c>
      <c r="AI654" s="130">
        <f t="shared" si="362"/>
        <v>660</v>
      </c>
      <c r="AJ654" s="130">
        <f t="shared" si="362"/>
        <v>710</v>
      </c>
      <c r="AK654" s="130">
        <f t="shared" si="362"/>
        <v>735</v>
      </c>
      <c r="AL654" s="130">
        <f t="shared" si="362"/>
        <v>735</v>
      </c>
      <c r="AM654" s="130">
        <f t="shared" si="362"/>
        <v>755</v>
      </c>
      <c r="AN654" s="130">
        <f t="shared" si="362"/>
        <v>770</v>
      </c>
      <c r="AO654" s="130">
        <f t="shared" si="362"/>
        <v>795</v>
      </c>
      <c r="AP654" s="130">
        <f t="shared" si="362"/>
        <v>810</v>
      </c>
      <c r="AQ654" s="130">
        <f t="shared" si="362"/>
        <v>825</v>
      </c>
      <c r="AR654" s="130">
        <f t="shared" si="362"/>
        <v>845</v>
      </c>
      <c r="AS654" s="130">
        <f t="shared" si="362"/>
        <v>850</v>
      </c>
      <c r="AT654" s="130">
        <f t="shared" si="362"/>
        <v>865</v>
      </c>
      <c r="AU654" s="130">
        <f t="shared" si="362"/>
        <v>885</v>
      </c>
      <c r="AV654" s="130">
        <f t="shared" si="362"/>
        <v>905</v>
      </c>
      <c r="AW654" s="130">
        <f t="shared" si="362"/>
        <v>915</v>
      </c>
      <c r="AX654" s="130">
        <f t="shared" si="362"/>
        <v>935</v>
      </c>
      <c r="AY654" s="130">
        <f t="shared" si="363"/>
        <v>955</v>
      </c>
      <c r="AZ654" s="130">
        <f t="shared" si="363"/>
        <v>985</v>
      </c>
      <c r="BA654" s="130">
        <f t="shared" si="363"/>
        <v>1005</v>
      </c>
      <c r="BB654" s="130">
        <f t="shared" si="363"/>
        <v>1025</v>
      </c>
      <c r="BC654" s="130">
        <f t="shared" si="363"/>
        <v>1035</v>
      </c>
      <c r="BD654" s="130">
        <f t="shared" si="363"/>
        <v>1055</v>
      </c>
      <c r="BE654" s="130">
        <f t="shared" si="363"/>
        <v>1065</v>
      </c>
      <c r="BF654" s="130">
        <f t="shared" si="363"/>
        <v>1075</v>
      </c>
      <c r="BG654" s="130">
        <f t="shared" si="363"/>
        <v>1075</v>
      </c>
      <c r="BH654" s="130"/>
    </row>
    <row r="655" spans="1:60">
      <c r="A655" s="112" t="s">
        <v>105</v>
      </c>
      <c r="B655" s="211">
        <v>265.23</v>
      </c>
      <c r="C655" s="211">
        <v>336.45</v>
      </c>
      <c r="D655" s="211">
        <v>348.11</v>
      </c>
      <c r="E655" s="211">
        <v>374.06</v>
      </c>
      <c r="F655" s="211">
        <v>360.61</v>
      </c>
      <c r="G655" s="211">
        <v>363.56</v>
      </c>
      <c r="H655" s="211">
        <v>246.21</v>
      </c>
      <c r="I655" s="211">
        <v>232.67</v>
      </c>
      <c r="J655" s="211">
        <v>311.3</v>
      </c>
      <c r="K655" s="211">
        <v>372.22</v>
      </c>
      <c r="L655" s="211">
        <v>350.78</v>
      </c>
      <c r="M655" s="211">
        <v>308.39999999999998</v>
      </c>
      <c r="N655" s="211">
        <v>245.04</v>
      </c>
      <c r="O655" s="211">
        <v>315.45999999999998</v>
      </c>
      <c r="P655" s="211">
        <v>395.84</v>
      </c>
      <c r="Q655" s="211">
        <v>462.53</v>
      </c>
      <c r="R655" s="211">
        <v>411.57</v>
      </c>
      <c r="S655" s="211">
        <v>436.33</v>
      </c>
      <c r="T655" s="211">
        <v>510.34</v>
      </c>
      <c r="U655" s="211">
        <v>569.65</v>
      </c>
      <c r="V655" s="211">
        <v>502.7</v>
      </c>
      <c r="W655" s="211">
        <v>432.21</v>
      </c>
      <c r="X655" s="211">
        <v>461.75</v>
      </c>
      <c r="Y655" s="211">
        <v>471.1</v>
      </c>
      <c r="Z655" s="211">
        <v>485.43</v>
      </c>
      <c r="AA655" s="211">
        <v>472.02</v>
      </c>
      <c r="AB655" s="211">
        <v>434.03</v>
      </c>
      <c r="AC655" s="211">
        <v>490.48</v>
      </c>
      <c r="AD655" s="211">
        <v>730.68</v>
      </c>
      <c r="AE655" s="211">
        <v>876.89</v>
      </c>
      <c r="AF655" s="211">
        <v>706.58</v>
      </c>
      <c r="AG655" s="130">
        <f t="shared" si="361"/>
        <v>630</v>
      </c>
      <c r="AH655" s="130">
        <f t="shared" si="361"/>
        <v>645</v>
      </c>
      <c r="AI655" s="130">
        <f t="shared" si="362"/>
        <v>675</v>
      </c>
      <c r="AJ655" s="130">
        <f t="shared" si="362"/>
        <v>720</v>
      </c>
      <c r="AK655" s="130">
        <f t="shared" si="362"/>
        <v>745</v>
      </c>
      <c r="AL655" s="130">
        <f t="shared" si="362"/>
        <v>750</v>
      </c>
      <c r="AM655" s="130">
        <f t="shared" si="362"/>
        <v>770</v>
      </c>
      <c r="AN655" s="130">
        <f t="shared" si="362"/>
        <v>785</v>
      </c>
      <c r="AO655" s="130">
        <f t="shared" si="362"/>
        <v>805</v>
      </c>
      <c r="AP655" s="130">
        <f t="shared" si="362"/>
        <v>825</v>
      </c>
      <c r="AQ655" s="130">
        <f t="shared" si="362"/>
        <v>840</v>
      </c>
      <c r="AR655" s="130">
        <f t="shared" si="362"/>
        <v>860</v>
      </c>
      <c r="AS655" s="130">
        <f t="shared" si="362"/>
        <v>860</v>
      </c>
      <c r="AT655" s="130">
        <f t="shared" si="362"/>
        <v>880</v>
      </c>
      <c r="AU655" s="130">
        <f t="shared" si="362"/>
        <v>900</v>
      </c>
      <c r="AV655" s="130">
        <f t="shared" si="362"/>
        <v>920</v>
      </c>
      <c r="AW655" s="130">
        <f t="shared" si="362"/>
        <v>930</v>
      </c>
      <c r="AX655" s="130">
        <f t="shared" si="362"/>
        <v>950</v>
      </c>
      <c r="AY655" s="130">
        <f t="shared" si="363"/>
        <v>970</v>
      </c>
      <c r="AZ655" s="130">
        <f t="shared" si="363"/>
        <v>1000</v>
      </c>
      <c r="BA655" s="130">
        <f t="shared" si="363"/>
        <v>1020</v>
      </c>
      <c r="BB655" s="130">
        <f t="shared" si="363"/>
        <v>1040</v>
      </c>
      <c r="BC655" s="130">
        <f t="shared" si="363"/>
        <v>1050</v>
      </c>
      <c r="BD655" s="130">
        <f t="shared" si="363"/>
        <v>1070</v>
      </c>
      <c r="BE655" s="130">
        <f t="shared" si="363"/>
        <v>1080</v>
      </c>
      <c r="BF655" s="130">
        <f t="shared" si="363"/>
        <v>1090</v>
      </c>
      <c r="BG655" s="130">
        <f t="shared" si="363"/>
        <v>1090</v>
      </c>
      <c r="BH655" s="130"/>
    </row>
    <row r="656" spans="1:60">
      <c r="A656" s="112" t="s">
        <v>106</v>
      </c>
      <c r="B656" s="211">
        <v>330.95</v>
      </c>
      <c r="C656" s="211">
        <v>358.59</v>
      </c>
      <c r="D656" s="211">
        <v>359.95</v>
      </c>
      <c r="E656" s="211">
        <v>383.55</v>
      </c>
      <c r="F656" s="211">
        <v>358.62</v>
      </c>
      <c r="G656" s="211">
        <v>372.99</v>
      </c>
      <c r="H656" s="211">
        <v>237.92</v>
      </c>
      <c r="I656" s="211">
        <v>236.32</v>
      </c>
      <c r="J656" s="211">
        <v>317.45999999999998</v>
      </c>
      <c r="K656" s="211">
        <v>375.27</v>
      </c>
      <c r="L656" s="211">
        <v>353.59</v>
      </c>
      <c r="M656" s="211">
        <v>306.45</v>
      </c>
      <c r="N656" s="211">
        <v>239.46</v>
      </c>
      <c r="O656" s="211">
        <v>338.01</v>
      </c>
      <c r="P656" s="211">
        <v>412.4</v>
      </c>
      <c r="Q656" s="211">
        <v>450.05</v>
      </c>
      <c r="R656" s="211">
        <v>405.61</v>
      </c>
      <c r="S656" s="211">
        <v>474.67</v>
      </c>
      <c r="T656" s="211">
        <v>510.34</v>
      </c>
      <c r="U656" s="211">
        <v>578.71</v>
      </c>
      <c r="V656" s="211">
        <v>486.18</v>
      </c>
      <c r="W656" s="211">
        <v>433.47</v>
      </c>
      <c r="X656" s="211">
        <v>465.03</v>
      </c>
      <c r="Y656" s="211">
        <v>479</v>
      </c>
      <c r="Z656" s="211">
        <v>491.14</v>
      </c>
      <c r="AA656" s="211">
        <v>473.39</v>
      </c>
      <c r="AB656" s="211">
        <v>435.17</v>
      </c>
      <c r="AC656" s="211">
        <v>509.04</v>
      </c>
      <c r="AD656" s="211">
        <v>797.78</v>
      </c>
      <c r="AE656" s="211">
        <v>879.66</v>
      </c>
      <c r="AF656" s="211">
        <v>699.6</v>
      </c>
      <c r="AG656" s="130">
        <f t="shared" si="361"/>
        <v>645</v>
      </c>
      <c r="AH656" s="130">
        <f t="shared" si="361"/>
        <v>665</v>
      </c>
      <c r="AI656" s="130">
        <f t="shared" si="362"/>
        <v>695</v>
      </c>
      <c r="AJ656" s="130">
        <f t="shared" si="362"/>
        <v>730</v>
      </c>
      <c r="AK656" s="130">
        <f t="shared" si="362"/>
        <v>760</v>
      </c>
      <c r="AL656" s="130">
        <f t="shared" si="362"/>
        <v>765</v>
      </c>
      <c r="AM656" s="130">
        <f t="shared" si="362"/>
        <v>790</v>
      </c>
      <c r="AN656" s="130">
        <f t="shared" si="362"/>
        <v>800</v>
      </c>
      <c r="AO656" s="130">
        <f t="shared" si="362"/>
        <v>825</v>
      </c>
      <c r="AP656" s="130">
        <f t="shared" si="362"/>
        <v>840</v>
      </c>
      <c r="AQ656" s="130">
        <f t="shared" si="362"/>
        <v>860</v>
      </c>
      <c r="AR656" s="130">
        <f t="shared" si="362"/>
        <v>880</v>
      </c>
      <c r="AS656" s="130">
        <f t="shared" si="362"/>
        <v>880</v>
      </c>
      <c r="AT656" s="130">
        <f t="shared" si="362"/>
        <v>900</v>
      </c>
      <c r="AU656" s="130">
        <f t="shared" si="362"/>
        <v>920</v>
      </c>
      <c r="AV656" s="130">
        <f t="shared" si="362"/>
        <v>940</v>
      </c>
      <c r="AW656" s="130">
        <f t="shared" si="362"/>
        <v>950</v>
      </c>
      <c r="AX656" s="130">
        <f t="shared" si="362"/>
        <v>970</v>
      </c>
      <c r="AY656" s="130">
        <f t="shared" si="363"/>
        <v>990</v>
      </c>
      <c r="AZ656" s="130">
        <f t="shared" si="363"/>
        <v>1020</v>
      </c>
      <c r="BA656" s="130">
        <f t="shared" si="363"/>
        <v>1040</v>
      </c>
      <c r="BB656" s="130">
        <f t="shared" si="363"/>
        <v>1060</v>
      </c>
      <c r="BC656" s="130">
        <f t="shared" si="363"/>
        <v>1070</v>
      </c>
      <c r="BD656" s="130">
        <f t="shared" si="363"/>
        <v>1090</v>
      </c>
      <c r="BE656" s="130">
        <f t="shared" si="363"/>
        <v>1100</v>
      </c>
      <c r="BF656" s="130">
        <f t="shared" si="363"/>
        <v>1110</v>
      </c>
      <c r="BG656" s="130">
        <f t="shared" si="363"/>
        <v>1110</v>
      </c>
      <c r="BH656" s="130"/>
    </row>
    <row r="657" spans="1:60">
      <c r="A657" s="112" t="s">
        <v>107</v>
      </c>
      <c r="B657" s="211">
        <v>310</v>
      </c>
      <c r="C657" s="211">
        <v>367.46</v>
      </c>
      <c r="D657" s="211">
        <v>364.07</v>
      </c>
      <c r="E657" s="211">
        <v>388.79</v>
      </c>
      <c r="F657" s="211">
        <v>355.36</v>
      </c>
      <c r="G657" s="211">
        <v>369.75</v>
      </c>
      <c r="H657" s="211">
        <v>242.78</v>
      </c>
      <c r="I657" s="211">
        <v>231.94</v>
      </c>
      <c r="J657" s="211">
        <v>320.81</v>
      </c>
      <c r="K657" s="211">
        <v>371.86</v>
      </c>
      <c r="L657" s="211">
        <v>354.13</v>
      </c>
      <c r="M657" s="211">
        <v>275.05</v>
      </c>
      <c r="N657" s="211">
        <v>236.74</v>
      </c>
      <c r="O657" s="211">
        <v>339.07</v>
      </c>
      <c r="P657" s="211">
        <v>431.85</v>
      </c>
      <c r="Q657" s="211">
        <v>443.9</v>
      </c>
      <c r="R657" s="211">
        <v>404.8</v>
      </c>
      <c r="S657" s="211">
        <v>510.93</v>
      </c>
      <c r="T657" s="211">
        <v>516.63</v>
      </c>
      <c r="U657" s="211">
        <v>600.29999999999995</v>
      </c>
      <c r="V657" s="211">
        <v>470.29</v>
      </c>
      <c r="W657" s="211">
        <v>440.05</v>
      </c>
      <c r="X657" s="211">
        <v>467.83</v>
      </c>
      <c r="Y657" s="211">
        <v>482.78</v>
      </c>
      <c r="Z657" s="211">
        <v>493.8</v>
      </c>
      <c r="AA657" s="211">
        <v>466.19</v>
      </c>
      <c r="AB657" s="211">
        <v>442.73</v>
      </c>
      <c r="AC657" s="211">
        <v>531.03</v>
      </c>
      <c r="AD657" s="211">
        <v>850.49</v>
      </c>
      <c r="AE657" s="211">
        <v>871.27</v>
      </c>
      <c r="AF657" s="211">
        <v>655.33000000000004</v>
      </c>
      <c r="AG657" s="130">
        <f t="shared" si="361"/>
        <v>650</v>
      </c>
      <c r="AH657" s="130">
        <f t="shared" si="361"/>
        <v>670</v>
      </c>
      <c r="AI657" s="130">
        <f t="shared" si="362"/>
        <v>695</v>
      </c>
      <c r="AJ657" s="130">
        <f t="shared" si="362"/>
        <v>725</v>
      </c>
      <c r="AK657" s="130">
        <f t="shared" si="362"/>
        <v>750</v>
      </c>
      <c r="AL657" s="130">
        <f t="shared" si="362"/>
        <v>765</v>
      </c>
      <c r="AM657" s="130">
        <f t="shared" si="362"/>
        <v>785</v>
      </c>
      <c r="AN657" s="130">
        <f t="shared" si="362"/>
        <v>800</v>
      </c>
      <c r="AO657" s="130">
        <f t="shared" si="362"/>
        <v>820</v>
      </c>
      <c r="AP657" s="130">
        <f t="shared" si="362"/>
        <v>840</v>
      </c>
      <c r="AQ657" s="130">
        <f t="shared" si="362"/>
        <v>860</v>
      </c>
      <c r="AR657" s="130">
        <f t="shared" si="362"/>
        <v>880</v>
      </c>
      <c r="AS657" s="130">
        <f t="shared" si="362"/>
        <v>880</v>
      </c>
      <c r="AT657" s="130">
        <f t="shared" si="362"/>
        <v>900</v>
      </c>
      <c r="AU657" s="130">
        <f t="shared" si="362"/>
        <v>920</v>
      </c>
      <c r="AV657" s="130">
        <f t="shared" si="362"/>
        <v>940</v>
      </c>
      <c r="AW657" s="130">
        <f t="shared" si="362"/>
        <v>950</v>
      </c>
      <c r="AX657" s="130">
        <f t="shared" si="362"/>
        <v>970</v>
      </c>
      <c r="AY657" s="130">
        <f t="shared" si="363"/>
        <v>990</v>
      </c>
      <c r="AZ657" s="130">
        <f t="shared" si="363"/>
        <v>1020</v>
      </c>
      <c r="BA657" s="130">
        <f t="shared" si="363"/>
        <v>1040</v>
      </c>
      <c r="BB657" s="130">
        <f t="shared" si="363"/>
        <v>1060</v>
      </c>
      <c r="BC657" s="130">
        <f t="shared" si="363"/>
        <v>1070</v>
      </c>
      <c r="BD657" s="130">
        <f t="shared" si="363"/>
        <v>1090</v>
      </c>
      <c r="BE657" s="130">
        <f t="shared" si="363"/>
        <v>1100</v>
      </c>
      <c r="BF657" s="130">
        <f t="shared" si="363"/>
        <v>1110</v>
      </c>
      <c r="BG657" s="130">
        <f t="shared" si="363"/>
        <v>1110</v>
      </c>
      <c r="BH657" s="130"/>
    </row>
    <row r="658" spans="1:60">
      <c r="A658" s="112" t="s">
        <v>108</v>
      </c>
      <c r="B658" s="211">
        <v>320.41000000000003</v>
      </c>
      <c r="C658" s="211">
        <v>390.35</v>
      </c>
      <c r="D658" s="211">
        <v>364.59</v>
      </c>
      <c r="E658" s="211">
        <v>396.3</v>
      </c>
      <c r="F658" s="211">
        <v>371.81</v>
      </c>
      <c r="G658" s="211">
        <v>351.92</v>
      </c>
      <c r="H658" s="211">
        <v>235.46</v>
      </c>
      <c r="I658" s="211">
        <v>236.61</v>
      </c>
      <c r="J658" s="211">
        <v>319.08</v>
      </c>
      <c r="K658" s="211">
        <v>372.41</v>
      </c>
      <c r="L658" s="211">
        <v>366.63</v>
      </c>
      <c r="M658" s="211">
        <v>263.04000000000002</v>
      </c>
      <c r="N658" s="211">
        <v>243.06</v>
      </c>
      <c r="O658" s="211">
        <v>350.14</v>
      </c>
      <c r="P658" s="211">
        <v>471.02</v>
      </c>
      <c r="Q658" s="211">
        <v>446.33</v>
      </c>
      <c r="R658" s="211">
        <v>389.04</v>
      </c>
      <c r="S658" s="211">
        <v>505.4</v>
      </c>
      <c r="T658" s="211">
        <v>524.54</v>
      </c>
      <c r="U658" s="211">
        <v>611.97</v>
      </c>
      <c r="V658" s="211">
        <v>449.82</v>
      </c>
      <c r="W658" s="211">
        <v>438.52</v>
      </c>
      <c r="X658" s="211">
        <v>466.85</v>
      </c>
      <c r="Y658" s="211">
        <v>492.53</v>
      </c>
      <c r="Z658" s="211">
        <v>490.42</v>
      </c>
      <c r="AA658" s="211">
        <v>469.01</v>
      </c>
      <c r="AB658" s="211">
        <v>447.29</v>
      </c>
      <c r="AC658" s="211">
        <v>557.13</v>
      </c>
      <c r="AD658" s="211">
        <v>882.03</v>
      </c>
      <c r="AE658" s="211">
        <v>848.48</v>
      </c>
      <c r="AF658" s="211">
        <v>612.16999999999996</v>
      </c>
      <c r="AG658" s="130">
        <f t="shared" si="361"/>
        <v>650</v>
      </c>
      <c r="AH658" s="130">
        <f t="shared" si="361"/>
        <v>665</v>
      </c>
      <c r="AI658" s="130">
        <f t="shared" si="362"/>
        <v>690</v>
      </c>
      <c r="AJ658" s="130">
        <f t="shared" si="362"/>
        <v>705</v>
      </c>
      <c r="AK658" s="130">
        <f t="shared" si="362"/>
        <v>735</v>
      </c>
      <c r="AL658" s="130">
        <f t="shared" si="362"/>
        <v>755</v>
      </c>
      <c r="AM658" s="130">
        <f t="shared" si="362"/>
        <v>775</v>
      </c>
      <c r="AN658" s="130">
        <f t="shared" si="362"/>
        <v>785</v>
      </c>
      <c r="AO658" s="130">
        <f t="shared" si="362"/>
        <v>805</v>
      </c>
      <c r="AP658" s="130">
        <f t="shared" si="362"/>
        <v>825</v>
      </c>
      <c r="AQ658" s="130">
        <f t="shared" si="362"/>
        <v>845</v>
      </c>
      <c r="AR658" s="130">
        <f t="shared" si="362"/>
        <v>865</v>
      </c>
      <c r="AS658" s="130">
        <f t="shared" si="362"/>
        <v>865</v>
      </c>
      <c r="AT658" s="130">
        <f t="shared" si="362"/>
        <v>885</v>
      </c>
      <c r="AU658" s="130">
        <f t="shared" si="362"/>
        <v>905</v>
      </c>
      <c r="AV658" s="130">
        <f t="shared" si="362"/>
        <v>925</v>
      </c>
      <c r="AW658" s="130">
        <f t="shared" si="362"/>
        <v>935</v>
      </c>
      <c r="AX658" s="130">
        <f t="shared" si="362"/>
        <v>955</v>
      </c>
      <c r="AY658" s="130">
        <f t="shared" si="363"/>
        <v>975</v>
      </c>
      <c r="AZ658" s="130">
        <f t="shared" si="363"/>
        <v>1005</v>
      </c>
      <c r="BA658" s="130">
        <f t="shared" si="363"/>
        <v>1025</v>
      </c>
      <c r="BB658" s="130">
        <f t="shared" si="363"/>
        <v>1045</v>
      </c>
      <c r="BC658" s="130">
        <f t="shared" si="363"/>
        <v>1055</v>
      </c>
      <c r="BD658" s="130">
        <f t="shared" si="363"/>
        <v>1075</v>
      </c>
      <c r="BE658" s="130">
        <f t="shared" si="363"/>
        <v>1085</v>
      </c>
      <c r="BF658" s="130">
        <f t="shared" si="363"/>
        <v>1095</v>
      </c>
      <c r="BG658" s="130">
        <f t="shared" si="363"/>
        <v>1095</v>
      </c>
      <c r="BH658" s="130"/>
    </row>
    <row r="659" spans="1:60">
      <c r="A659" s="112" t="s">
        <v>109</v>
      </c>
      <c r="B659" s="211">
        <v>336.52</v>
      </c>
      <c r="C659" s="211">
        <v>402.33</v>
      </c>
      <c r="D659" s="211">
        <v>363.68</v>
      </c>
      <c r="E659" s="211">
        <v>407.43</v>
      </c>
      <c r="F659" s="211">
        <v>389.42</v>
      </c>
      <c r="G659" s="211">
        <v>303.91000000000003</v>
      </c>
      <c r="H659" s="211">
        <v>238.3</v>
      </c>
      <c r="I659" s="211">
        <v>255.97</v>
      </c>
      <c r="J659" s="211">
        <v>326.87</v>
      </c>
      <c r="K659" s="211">
        <v>375.88</v>
      </c>
      <c r="L659" s="211">
        <v>381.41</v>
      </c>
      <c r="M659" s="211">
        <v>272.2</v>
      </c>
      <c r="N659" s="211">
        <v>240.98</v>
      </c>
      <c r="O659" s="211">
        <v>352.98</v>
      </c>
      <c r="P659" s="211">
        <v>491.77</v>
      </c>
      <c r="Q659" s="211">
        <v>440.2</v>
      </c>
      <c r="R659" s="211">
        <v>390.5</v>
      </c>
      <c r="S659" s="211">
        <v>526.79</v>
      </c>
      <c r="T659" s="211">
        <v>540.98</v>
      </c>
      <c r="U659" s="211">
        <v>618.98</v>
      </c>
      <c r="V659" s="211">
        <v>436.88</v>
      </c>
      <c r="W659" s="211">
        <v>431.71</v>
      </c>
      <c r="X659" s="211">
        <v>467.36</v>
      </c>
      <c r="Y659" s="211">
        <v>499.75</v>
      </c>
      <c r="Z659" s="211">
        <v>496.66</v>
      </c>
      <c r="AA659" s="211">
        <v>470.83</v>
      </c>
      <c r="AB659" s="211">
        <v>442.8</v>
      </c>
      <c r="AC659" s="211">
        <v>593.41999999999996</v>
      </c>
      <c r="AD659" s="211">
        <v>978.34</v>
      </c>
      <c r="AE659" s="211">
        <v>821.9</v>
      </c>
      <c r="AF659" s="130">
        <f>MROUND(AF$648*(SUM(AA659:AE659)/SUM(AA$648:AE$648)),5)</f>
        <v>655</v>
      </c>
      <c r="AG659" s="130">
        <f>MROUND(AG$648*(SUM(AB659:AF659)/SUM(AB$648:AF$648)),5)</f>
        <v>675</v>
      </c>
      <c r="AH659" s="130">
        <f>MROUND(AH$648*(SUM(AC659:AG659)/SUM(AC$648:AG$648)),5)</f>
        <v>700</v>
      </c>
      <c r="AI659" s="130">
        <f t="shared" si="362"/>
        <v>720</v>
      </c>
      <c r="AJ659" s="130">
        <f t="shared" si="362"/>
        <v>730</v>
      </c>
      <c r="AK659" s="130">
        <f t="shared" si="362"/>
        <v>770</v>
      </c>
      <c r="AL659" s="130">
        <f t="shared" si="362"/>
        <v>790</v>
      </c>
      <c r="AM659" s="130">
        <f t="shared" si="362"/>
        <v>810</v>
      </c>
      <c r="AN659" s="130">
        <f t="shared" si="362"/>
        <v>820</v>
      </c>
      <c r="AO659" s="130">
        <f t="shared" si="362"/>
        <v>840</v>
      </c>
      <c r="AP659" s="130">
        <f t="shared" si="362"/>
        <v>860</v>
      </c>
      <c r="AQ659" s="130">
        <f t="shared" si="362"/>
        <v>880</v>
      </c>
      <c r="AR659" s="130">
        <f t="shared" si="362"/>
        <v>900</v>
      </c>
      <c r="AS659" s="130">
        <f t="shared" si="362"/>
        <v>900</v>
      </c>
      <c r="AT659" s="130">
        <f t="shared" si="362"/>
        <v>920</v>
      </c>
      <c r="AU659" s="130">
        <f t="shared" si="362"/>
        <v>940</v>
      </c>
      <c r="AV659" s="130">
        <f t="shared" si="362"/>
        <v>960</v>
      </c>
      <c r="AW659" s="130">
        <f t="shared" si="362"/>
        <v>970</v>
      </c>
      <c r="AX659" s="130">
        <f t="shared" si="362"/>
        <v>990</v>
      </c>
      <c r="AY659" s="130">
        <f t="shared" si="363"/>
        <v>1010</v>
      </c>
      <c r="AZ659" s="130">
        <f t="shared" si="363"/>
        <v>1040</v>
      </c>
      <c r="BA659" s="130">
        <f t="shared" si="363"/>
        <v>1060</v>
      </c>
      <c r="BB659" s="130">
        <f t="shared" si="363"/>
        <v>1080</v>
      </c>
      <c r="BC659" s="130">
        <f t="shared" si="363"/>
        <v>1090</v>
      </c>
      <c r="BD659" s="130">
        <f t="shared" si="363"/>
        <v>1110</v>
      </c>
      <c r="BE659" s="130">
        <f t="shared" si="363"/>
        <v>1120</v>
      </c>
      <c r="BF659" s="130">
        <f t="shared" si="363"/>
        <v>1130</v>
      </c>
      <c r="BG659" s="130">
        <f t="shared" si="363"/>
        <v>1130</v>
      </c>
      <c r="BH659" s="130"/>
    </row>
    <row r="660" spans="1:60">
      <c r="A660" s="112" t="s">
        <v>110</v>
      </c>
      <c r="B660" s="211">
        <v>357.37</v>
      </c>
      <c r="C660" s="211">
        <v>393.65</v>
      </c>
      <c r="D660" s="211">
        <v>379.47</v>
      </c>
      <c r="E660" s="211">
        <v>409.8</v>
      </c>
      <c r="F660" s="211">
        <v>395.24</v>
      </c>
      <c r="G660" s="211">
        <v>325.52</v>
      </c>
      <c r="H660" s="211">
        <v>243.87</v>
      </c>
      <c r="I660" s="211">
        <v>266.29000000000002</v>
      </c>
      <c r="J660" s="211">
        <v>311.25</v>
      </c>
      <c r="K660" s="211">
        <v>356.11</v>
      </c>
      <c r="L660" s="211">
        <v>384.46</v>
      </c>
      <c r="M660" s="211">
        <v>282.57</v>
      </c>
      <c r="N660" s="211">
        <v>247.79</v>
      </c>
      <c r="O660" s="211">
        <v>353.98</v>
      </c>
      <c r="P660" s="211">
        <v>513.25</v>
      </c>
      <c r="Q660" s="211">
        <v>439.17</v>
      </c>
      <c r="R660" s="211">
        <v>386.13</v>
      </c>
      <c r="S660" s="211">
        <v>540.09</v>
      </c>
      <c r="T660" s="211">
        <v>562.95000000000005</v>
      </c>
      <c r="U660" s="211">
        <v>630.17999999999995</v>
      </c>
      <c r="V660" s="211">
        <v>439.38</v>
      </c>
      <c r="W660" s="211">
        <v>449.32</v>
      </c>
      <c r="X660" s="211">
        <v>473.81</v>
      </c>
      <c r="Y660" s="211">
        <v>506.72</v>
      </c>
      <c r="Z660" s="211">
        <v>507.28</v>
      </c>
      <c r="AA660" s="211">
        <v>462.92</v>
      </c>
      <c r="AB660" s="211">
        <v>443.58</v>
      </c>
      <c r="AC660" s="211">
        <v>647.22</v>
      </c>
      <c r="AD660" s="211">
        <v>1046.78</v>
      </c>
      <c r="AE660" s="211">
        <v>803.3</v>
      </c>
      <c r="AF660" s="130">
        <f t="shared" ref="AF660:AH663" si="364">MROUND(AF$648*(SUM(AA660:AE660)/SUM(AA$648:AE$648)),5)</f>
        <v>675</v>
      </c>
      <c r="AG660" s="130">
        <f t="shared" si="364"/>
        <v>700</v>
      </c>
      <c r="AH660" s="130">
        <f t="shared" si="364"/>
        <v>730</v>
      </c>
      <c r="AI660" s="130">
        <f t="shared" si="362"/>
        <v>745</v>
      </c>
      <c r="AJ660" s="130">
        <f t="shared" si="362"/>
        <v>745</v>
      </c>
      <c r="AK660" s="130">
        <f t="shared" si="362"/>
        <v>795</v>
      </c>
      <c r="AL660" s="130">
        <f t="shared" si="362"/>
        <v>815</v>
      </c>
      <c r="AM660" s="130">
        <f t="shared" si="362"/>
        <v>835</v>
      </c>
      <c r="AN660" s="130">
        <f t="shared" si="362"/>
        <v>845</v>
      </c>
      <c r="AO660" s="130">
        <f t="shared" si="362"/>
        <v>865</v>
      </c>
      <c r="AP660" s="130">
        <f t="shared" si="362"/>
        <v>890</v>
      </c>
      <c r="AQ660" s="130">
        <f t="shared" si="362"/>
        <v>910</v>
      </c>
      <c r="AR660" s="130">
        <f t="shared" si="362"/>
        <v>930</v>
      </c>
      <c r="AS660" s="130">
        <f t="shared" si="362"/>
        <v>930</v>
      </c>
      <c r="AT660" s="130">
        <f t="shared" si="362"/>
        <v>950</v>
      </c>
      <c r="AU660" s="130">
        <f t="shared" si="362"/>
        <v>975</v>
      </c>
      <c r="AV660" s="130">
        <f t="shared" si="362"/>
        <v>995</v>
      </c>
      <c r="AW660" s="130">
        <f t="shared" si="362"/>
        <v>1005</v>
      </c>
      <c r="AX660" s="130">
        <f t="shared" si="362"/>
        <v>1025</v>
      </c>
      <c r="AY660" s="130">
        <f t="shared" si="363"/>
        <v>1045</v>
      </c>
      <c r="AZ660" s="130">
        <f t="shared" si="363"/>
        <v>1080</v>
      </c>
      <c r="BA660" s="130">
        <f t="shared" si="363"/>
        <v>1100</v>
      </c>
      <c r="BB660" s="130">
        <f t="shared" si="363"/>
        <v>1120</v>
      </c>
      <c r="BC660" s="130">
        <f t="shared" si="363"/>
        <v>1130</v>
      </c>
      <c r="BD660" s="130">
        <f t="shared" si="363"/>
        <v>1150</v>
      </c>
      <c r="BE660" s="130">
        <f t="shared" si="363"/>
        <v>1165</v>
      </c>
      <c r="BF660" s="130">
        <f t="shared" si="363"/>
        <v>1175</v>
      </c>
      <c r="BG660" s="130">
        <f t="shared" si="363"/>
        <v>1175</v>
      </c>
      <c r="BH660" s="130"/>
    </row>
    <row r="661" spans="1:60">
      <c r="A661" s="112" t="s">
        <v>111</v>
      </c>
      <c r="B661" s="211">
        <v>373.35</v>
      </c>
      <c r="C661" s="211">
        <v>375.25</v>
      </c>
      <c r="D661" s="211">
        <v>393.32</v>
      </c>
      <c r="E661" s="211">
        <v>397.86</v>
      </c>
      <c r="F661" s="211">
        <v>400.05</v>
      </c>
      <c r="G661" s="211">
        <v>297.93</v>
      </c>
      <c r="H661" s="211">
        <v>236.3</v>
      </c>
      <c r="I661" s="211">
        <v>267.77</v>
      </c>
      <c r="J661" s="211">
        <v>323.87</v>
      </c>
      <c r="K661" s="211">
        <v>352.81</v>
      </c>
      <c r="L661" s="211">
        <v>385.16</v>
      </c>
      <c r="M661" s="211">
        <v>284.7</v>
      </c>
      <c r="N661" s="211">
        <v>262.41000000000003</v>
      </c>
      <c r="O661" s="211">
        <v>362.58</v>
      </c>
      <c r="P661" s="211">
        <v>527.23</v>
      </c>
      <c r="Q661" s="211">
        <v>448.05</v>
      </c>
      <c r="R661" s="211">
        <v>387.46</v>
      </c>
      <c r="S661" s="211">
        <v>549.74</v>
      </c>
      <c r="T661" s="212">
        <f>MROUND(AVERAGE(FORECAST(T645,T652:T660,T636:T644),FORECAST(T629,T652:T660,T620:T628)),0.1)</f>
        <v>580.1</v>
      </c>
      <c r="U661" s="211">
        <v>640.65</v>
      </c>
      <c r="V661" s="211">
        <v>451.69</v>
      </c>
      <c r="W661" s="211">
        <v>446.53</v>
      </c>
      <c r="X661" s="211">
        <v>483.99</v>
      </c>
      <c r="Y661" s="211">
        <v>511.83</v>
      </c>
      <c r="Z661" s="211">
        <v>516.82000000000005</v>
      </c>
      <c r="AA661" s="211">
        <v>443.75</v>
      </c>
      <c r="AB661" s="211">
        <v>448.65</v>
      </c>
      <c r="AC661" s="211">
        <v>673.39</v>
      </c>
      <c r="AD661" s="211">
        <v>1043.08</v>
      </c>
      <c r="AE661" s="211">
        <v>774.09</v>
      </c>
      <c r="AF661" s="130">
        <f t="shared" si="364"/>
        <v>670</v>
      </c>
      <c r="AG661" s="130">
        <f t="shared" si="364"/>
        <v>700</v>
      </c>
      <c r="AH661" s="130">
        <f t="shared" si="364"/>
        <v>725</v>
      </c>
      <c r="AI661" s="130">
        <f t="shared" si="362"/>
        <v>735</v>
      </c>
      <c r="AJ661" s="130">
        <f t="shared" si="362"/>
        <v>735</v>
      </c>
      <c r="AK661" s="130">
        <f t="shared" si="362"/>
        <v>785</v>
      </c>
      <c r="AL661" s="130">
        <f t="shared" si="362"/>
        <v>805</v>
      </c>
      <c r="AM661" s="130">
        <f t="shared" si="362"/>
        <v>825</v>
      </c>
      <c r="AN661" s="130">
        <f t="shared" si="362"/>
        <v>835</v>
      </c>
      <c r="AO661" s="130">
        <f t="shared" si="362"/>
        <v>855</v>
      </c>
      <c r="AP661" s="130">
        <f t="shared" si="362"/>
        <v>875</v>
      </c>
      <c r="AQ661" s="130">
        <f t="shared" si="362"/>
        <v>895</v>
      </c>
      <c r="AR661" s="130">
        <f t="shared" si="362"/>
        <v>915</v>
      </c>
      <c r="AS661" s="130">
        <f t="shared" si="362"/>
        <v>915</v>
      </c>
      <c r="AT661" s="130">
        <f t="shared" si="362"/>
        <v>935</v>
      </c>
      <c r="AU661" s="130">
        <f t="shared" si="362"/>
        <v>955</v>
      </c>
      <c r="AV661" s="130">
        <f t="shared" si="362"/>
        <v>975</v>
      </c>
      <c r="AW661" s="130">
        <f t="shared" si="362"/>
        <v>985</v>
      </c>
      <c r="AX661" s="130">
        <f t="shared" si="362"/>
        <v>1005</v>
      </c>
      <c r="AY661" s="130">
        <f t="shared" si="363"/>
        <v>1025</v>
      </c>
      <c r="AZ661" s="130">
        <f t="shared" si="363"/>
        <v>1055</v>
      </c>
      <c r="BA661" s="130">
        <f t="shared" si="363"/>
        <v>1075</v>
      </c>
      <c r="BB661" s="130">
        <f t="shared" si="363"/>
        <v>1095</v>
      </c>
      <c r="BC661" s="130">
        <f t="shared" si="363"/>
        <v>1105</v>
      </c>
      <c r="BD661" s="130">
        <f t="shared" si="363"/>
        <v>1125</v>
      </c>
      <c r="BE661" s="130">
        <f t="shared" si="363"/>
        <v>1135</v>
      </c>
      <c r="BF661" s="130">
        <f t="shared" si="363"/>
        <v>1145</v>
      </c>
      <c r="BG661" s="130">
        <f t="shared" si="363"/>
        <v>1145</v>
      </c>
      <c r="BH661" s="130"/>
    </row>
    <row r="662" spans="1:60">
      <c r="A662" s="112" t="s">
        <v>112</v>
      </c>
      <c r="B662" s="211">
        <v>380.24</v>
      </c>
      <c r="C662" s="211">
        <v>367.91</v>
      </c>
      <c r="D662" s="211">
        <v>392.03</v>
      </c>
      <c r="E662" s="211">
        <v>373.72</v>
      </c>
      <c r="F662" s="211">
        <v>401.55</v>
      </c>
      <c r="G662" s="211">
        <v>308.19</v>
      </c>
      <c r="H662" s="211">
        <v>226.69</v>
      </c>
      <c r="I662" s="211">
        <v>278</v>
      </c>
      <c r="J662" s="211">
        <v>342.32</v>
      </c>
      <c r="K662" s="211">
        <v>339.78</v>
      </c>
      <c r="L662" s="211">
        <v>390.58</v>
      </c>
      <c r="M662" s="211">
        <v>292.31</v>
      </c>
      <c r="N662" s="211">
        <v>267.10000000000002</v>
      </c>
      <c r="O662" s="211">
        <v>370.8</v>
      </c>
      <c r="P662" s="211">
        <v>563.9</v>
      </c>
      <c r="Q662" s="211">
        <v>456.49</v>
      </c>
      <c r="R662" s="211">
        <v>392.05</v>
      </c>
      <c r="S662" s="211">
        <v>560.38</v>
      </c>
      <c r="T662" s="211">
        <v>586.22</v>
      </c>
      <c r="U662" s="211">
        <v>638.67999999999995</v>
      </c>
      <c r="V662" s="211">
        <v>442.32</v>
      </c>
      <c r="W662" s="211">
        <v>458.39</v>
      </c>
      <c r="X662" s="211">
        <v>488.91</v>
      </c>
      <c r="Y662" s="211">
        <v>514.04999999999995</v>
      </c>
      <c r="Z662" s="211">
        <v>520.12</v>
      </c>
      <c r="AA662" s="211">
        <v>438.61</v>
      </c>
      <c r="AB662" s="211">
        <v>446.12</v>
      </c>
      <c r="AC662" s="211">
        <v>714.87</v>
      </c>
      <c r="AD662" s="211">
        <v>1077.97</v>
      </c>
      <c r="AE662" s="211">
        <v>740.16</v>
      </c>
      <c r="AF662" s="130">
        <f t="shared" si="364"/>
        <v>675</v>
      </c>
      <c r="AG662" s="130">
        <f t="shared" si="364"/>
        <v>710</v>
      </c>
      <c r="AH662" s="130">
        <f t="shared" si="364"/>
        <v>735</v>
      </c>
      <c r="AI662" s="130">
        <f t="shared" si="362"/>
        <v>740</v>
      </c>
      <c r="AJ662" s="130">
        <f t="shared" si="362"/>
        <v>735</v>
      </c>
      <c r="AK662" s="130">
        <f t="shared" si="362"/>
        <v>795</v>
      </c>
      <c r="AL662" s="130">
        <f t="shared" si="362"/>
        <v>815</v>
      </c>
      <c r="AM662" s="130">
        <f t="shared" si="362"/>
        <v>835</v>
      </c>
      <c r="AN662" s="130">
        <f t="shared" si="362"/>
        <v>840</v>
      </c>
      <c r="AO662" s="130">
        <f t="shared" si="362"/>
        <v>860</v>
      </c>
      <c r="AP662" s="130">
        <f t="shared" si="362"/>
        <v>885</v>
      </c>
      <c r="AQ662" s="130">
        <f t="shared" si="362"/>
        <v>905</v>
      </c>
      <c r="AR662" s="130">
        <f t="shared" si="362"/>
        <v>925</v>
      </c>
      <c r="AS662" s="130">
        <f t="shared" si="362"/>
        <v>925</v>
      </c>
      <c r="AT662" s="130">
        <f t="shared" si="362"/>
        <v>945</v>
      </c>
      <c r="AU662" s="130">
        <f t="shared" si="362"/>
        <v>965</v>
      </c>
      <c r="AV662" s="130">
        <f t="shared" si="362"/>
        <v>990</v>
      </c>
      <c r="AW662" s="130">
        <f t="shared" si="362"/>
        <v>1000</v>
      </c>
      <c r="AX662" s="130">
        <f t="shared" si="362"/>
        <v>1020</v>
      </c>
      <c r="AY662" s="130">
        <f t="shared" si="363"/>
        <v>1040</v>
      </c>
      <c r="AZ662" s="130">
        <f t="shared" si="363"/>
        <v>1070</v>
      </c>
      <c r="BA662" s="130">
        <f t="shared" si="363"/>
        <v>1095</v>
      </c>
      <c r="BB662" s="130">
        <f t="shared" si="363"/>
        <v>1115</v>
      </c>
      <c r="BC662" s="130">
        <f t="shared" si="363"/>
        <v>1125</v>
      </c>
      <c r="BD662" s="130">
        <f t="shared" si="363"/>
        <v>1145</v>
      </c>
      <c r="BE662" s="130">
        <f t="shared" si="363"/>
        <v>1155</v>
      </c>
      <c r="BF662" s="130">
        <f t="shared" si="363"/>
        <v>1165</v>
      </c>
      <c r="BG662" s="130">
        <f t="shared" si="363"/>
        <v>1165</v>
      </c>
      <c r="BH662" s="130"/>
    </row>
    <row r="663" spans="1:60">
      <c r="A663" s="112" t="s">
        <v>113</v>
      </c>
      <c r="B663" s="211">
        <v>342.14</v>
      </c>
      <c r="C663" s="211">
        <v>370.66</v>
      </c>
      <c r="D663" s="211">
        <v>408.18</v>
      </c>
      <c r="E663" s="211">
        <v>360.57</v>
      </c>
      <c r="F663" s="211">
        <v>395.01</v>
      </c>
      <c r="G663" s="211">
        <v>284.04000000000002</v>
      </c>
      <c r="H663" s="211">
        <v>229</v>
      </c>
      <c r="I663" s="211">
        <v>314.8</v>
      </c>
      <c r="J663" s="211">
        <v>385.66</v>
      </c>
      <c r="K663" s="211">
        <v>330.11</v>
      </c>
      <c r="L663" s="211">
        <v>383.87</v>
      </c>
      <c r="M663" s="211">
        <v>299.14</v>
      </c>
      <c r="N663" s="211">
        <v>272.82</v>
      </c>
      <c r="O663" s="211">
        <v>376.83</v>
      </c>
      <c r="P663" s="211">
        <v>552.52</v>
      </c>
      <c r="Q663" s="211">
        <v>459.6</v>
      </c>
      <c r="R663" s="211">
        <v>421.5</v>
      </c>
      <c r="S663" s="211">
        <v>559.92999999999995</v>
      </c>
      <c r="T663" s="211">
        <v>595.83000000000004</v>
      </c>
      <c r="U663" s="211">
        <v>614.5</v>
      </c>
      <c r="V663" s="211">
        <v>447.99</v>
      </c>
      <c r="W663" s="211">
        <v>475.11</v>
      </c>
      <c r="X663" s="211">
        <v>483.55</v>
      </c>
      <c r="Y663" s="211">
        <v>517.73</v>
      </c>
      <c r="Z663" s="211">
        <v>516.65</v>
      </c>
      <c r="AA663" s="211">
        <v>428.75</v>
      </c>
      <c r="AB663" s="211">
        <v>459.16</v>
      </c>
      <c r="AC663" s="211">
        <v>771.7</v>
      </c>
      <c r="AD663" s="211">
        <v>1011.26</v>
      </c>
      <c r="AE663" s="211">
        <v>772.94</v>
      </c>
      <c r="AF663" s="130">
        <f t="shared" si="364"/>
        <v>680</v>
      </c>
      <c r="AG663" s="130">
        <f t="shared" si="364"/>
        <v>715</v>
      </c>
      <c r="AH663" s="130">
        <f t="shared" si="364"/>
        <v>740</v>
      </c>
      <c r="AI663" s="130">
        <f t="shared" si="362"/>
        <v>740</v>
      </c>
      <c r="AJ663" s="130">
        <f t="shared" si="362"/>
        <v>745</v>
      </c>
      <c r="AK663" s="130">
        <f t="shared" si="362"/>
        <v>800</v>
      </c>
      <c r="AL663" s="130">
        <f t="shared" si="362"/>
        <v>820</v>
      </c>
      <c r="AM663" s="130">
        <f t="shared" si="362"/>
        <v>840</v>
      </c>
      <c r="AN663" s="130">
        <f t="shared" si="362"/>
        <v>845</v>
      </c>
      <c r="AO663" s="130">
        <f t="shared" si="362"/>
        <v>865</v>
      </c>
      <c r="AP663" s="130">
        <f t="shared" si="362"/>
        <v>890</v>
      </c>
      <c r="AQ663" s="130">
        <f t="shared" si="362"/>
        <v>910</v>
      </c>
      <c r="AR663" s="130">
        <f t="shared" si="362"/>
        <v>930</v>
      </c>
      <c r="AS663" s="130">
        <f t="shared" si="362"/>
        <v>930</v>
      </c>
      <c r="AT663" s="130">
        <f t="shared" si="362"/>
        <v>950</v>
      </c>
      <c r="AU663" s="130">
        <f t="shared" si="362"/>
        <v>975</v>
      </c>
      <c r="AV663" s="130">
        <f t="shared" si="362"/>
        <v>995</v>
      </c>
      <c r="AW663" s="130">
        <f t="shared" si="362"/>
        <v>1005</v>
      </c>
      <c r="AX663" s="130">
        <f t="shared" si="362"/>
        <v>1025</v>
      </c>
      <c r="AY663" s="130">
        <f t="shared" si="363"/>
        <v>1045</v>
      </c>
      <c r="AZ663" s="130">
        <f t="shared" si="363"/>
        <v>1080</v>
      </c>
      <c r="BA663" s="130">
        <f t="shared" si="363"/>
        <v>1100</v>
      </c>
      <c r="BB663" s="130">
        <f t="shared" si="363"/>
        <v>1120</v>
      </c>
      <c r="BC663" s="130">
        <f t="shared" si="363"/>
        <v>1130</v>
      </c>
      <c r="BD663" s="130">
        <f t="shared" si="363"/>
        <v>1150</v>
      </c>
      <c r="BE663" s="130">
        <f t="shared" si="363"/>
        <v>1165</v>
      </c>
      <c r="BF663" s="130">
        <f t="shared" si="363"/>
        <v>1175</v>
      </c>
      <c r="BG663" s="130">
        <f t="shared" si="363"/>
        <v>1175</v>
      </c>
      <c r="BH663" s="130"/>
    </row>
    <row r="664" spans="1:60" ht="12" thickBot="1">
      <c r="A664" s="112" t="s">
        <v>143</v>
      </c>
      <c r="B664" s="211">
        <f t="shared" ref="B664:AE664" si="365">AVERAGE(B652:B663)</f>
        <v>317.78083333333336</v>
      </c>
      <c r="C664" s="211">
        <f t="shared" si="365"/>
        <v>359.42666666666668</v>
      </c>
      <c r="D664" s="211">
        <f t="shared" si="365"/>
        <v>368.28833333333341</v>
      </c>
      <c r="E664" s="211">
        <f t="shared" si="365"/>
        <v>385.26333333333332</v>
      </c>
      <c r="F664" s="211">
        <f t="shared" si="365"/>
        <v>372.4591666666667</v>
      </c>
      <c r="G664" s="211">
        <f t="shared" si="365"/>
        <v>334.08666666666664</v>
      </c>
      <c r="H664" s="211">
        <f t="shared" si="365"/>
        <v>241.52166666666668</v>
      </c>
      <c r="I664" s="211">
        <f t="shared" si="365"/>
        <v>250.27500000000006</v>
      </c>
      <c r="J664" s="211">
        <f t="shared" si="365"/>
        <v>322.27916666666664</v>
      </c>
      <c r="K664" s="211">
        <f t="shared" si="365"/>
        <v>366.0025</v>
      </c>
      <c r="L664" s="211">
        <f t="shared" si="365"/>
        <v>361.8125</v>
      </c>
      <c r="M664" s="211">
        <f t="shared" si="365"/>
        <v>301.60749999999996</v>
      </c>
      <c r="N664" s="211">
        <f t="shared" si="365"/>
        <v>252.9325</v>
      </c>
      <c r="O664" s="211">
        <f t="shared" si="365"/>
        <v>333.125</v>
      </c>
      <c r="P664" s="211">
        <f t="shared" si="365"/>
        <v>459.65249999999997</v>
      </c>
      <c r="Q664" s="211">
        <f t="shared" si="365"/>
        <v>457.98</v>
      </c>
      <c r="R664" s="211">
        <f t="shared" si="365"/>
        <v>407.74500000000006</v>
      </c>
      <c r="S664" s="211">
        <f t="shared" si="365"/>
        <v>498.77916666666664</v>
      </c>
      <c r="T664" s="211">
        <f t="shared" si="365"/>
        <v>543.03666666666675</v>
      </c>
      <c r="U664" s="211">
        <f t="shared" si="365"/>
        <v>602.52666666666664</v>
      </c>
      <c r="V664" s="211">
        <f t="shared" si="365"/>
        <v>473.20749999999992</v>
      </c>
      <c r="W664" s="211">
        <f t="shared" si="365"/>
        <v>442.0216666666667</v>
      </c>
      <c r="X664" s="211">
        <f t="shared" si="365"/>
        <v>474.5025</v>
      </c>
      <c r="Y664" s="211">
        <f t="shared" si="365"/>
        <v>488.36833333333334</v>
      </c>
      <c r="Z664" s="211">
        <f t="shared" si="365"/>
        <v>499.03749999999997</v>
      </c>
      <c r="AA664" s="211">
        <f t="shared" si="365"/>
        <v>466.28249999999997</v>
      </c>
      <c r="AB664" s="211">
        <f t="shared" si="365"/>
        <v>439.32083333333327</v>
      </c>
      <c r="AC664" s="211">
        <f t="shared" si="365"/>
        <v>574.245</v>
      </c>
      <c r="AD664" s="211">
        <f t="shared" si="365"/>
        <v>876.65666666666641</v>
      </c>
      <c r="AE664" s="211">
        <f t="shared" si="365"/>
        <v>835.91416666666657</v>
      </c>
      <c r="AF664" s="130">
        <f>MROUND(FORECAST(AF$47,B664:AE664,B$47:AE$47),10)</f>
        <v>630</v>
      </c>
      <c r="AG664" s="130">
        <f>MROUND(FORECAST(AG$47,C664:AF664,C$47:AF$47),10)</f>
        <v>650</v>
      </c>
      <c r="AH664" s="130">
        <f>MROUND(FORECAST(AH$47,D664:AG664,D$47:AG$47),10)</f>
        <v>670</v>
      </c>
      <c r="AI664" s="130">
        <f t="shared" ref="AI664:BG664" si="366">MROUND(FORECAST(AI$47,E664:AH664,E$47:AH$47),10)</f>
        <v>690</v>
      </c>
      <c r="AJ664" s="130">
        <f t="shared" si="366"/>
        <v>710</v>
      </c>
      <c r="AK664" s="130">
        <f t="shared" si="366"/>
        <v>740</v>
      </c>
      <c r="AL664" s="130">
        <f t="shared" si="366"/>
        <v>760</v>
      </c>
      <c r="AM664" s="130">
        <f t="shared" si="366"/>
        <v>770</v>
      </c>
      <c r="AN664" s="130">
        <f t="shared" si="366"/>
        <v>790</v>
      </c>
      <c r="AO664" s="130">
        <f t="shared" si="366"/>
        <v>810</v>
      </c>
      <c r="AP664" s="130">
        <f t="shared" si="366"/>
        <v>830</v>
      </c>
      <c r="AQ664" s="130">
        <f t="shared" si="366"/>
        <v>850</v>
      </c>
      <c r="AR664" s="130">
        <f t="shared" si="366"/>
        <v>860</v>
      </c>
      <c r="AS664" s="130">
        <f t="shared" si="366"/>
        <v>870</v>
      </c>
      <c r="AT664" s="130">
        <f t="shared" si="366"/>
        <v>880</v>
      </c>
      <c r="AU664" s="130">
        <f t="shared" si="366"/>
        <v>900</v>
      </c>
      <c r="AV664" s="130">
        <f t="shared" si="366"/>
        <v>920</v>
      </c>
      <c r="AW664" s="130">
        <f t="shared" si="366"/>
        <v>930</v>
      </c>
      <c r="AX664" s="130">
        <f t="shared" si="366"/>
        <v>950</v>
      </c>
      <c r="AY664" s="130">
        <f t="shared" si="366"/>
        <v>980</v>
      </c>
      <c r="AZ664" s="130">
        <f t="shared" si="366"/>
        <v>1000</v>
      </c>
      <c r="BA664" s="130">
        <f t="shared" si="366"/>
        <v>1020</v>
      </c>
      <c r="BB664" s="130">
        <f t="shared" si="366"/>
        <v>1040</v>
      </c>
      <c r="BC664" s="130">
        <f t="shared" si="366"/>
        <v>1050</v>
      </c>
      <c r="BD664" s="130">
        <f t="shared" si="366"/>
        <v>1070</v>
      </c>
      <c r="BE664" s="130">
        <f t="shared" si="366"/>
        <v>1080</v>
      </c>
      <c r="BF664" s="130">
        <f t="shared" si="366"/>
        <v>1090</v>
      </c>
      <c r="BG664" s="130">
        <f t="shared" si="366"/>
        <v>1090</v>
      </c>
      <c r="BH664" s="130"/>
    </row>
    <row r="665" spans="1:60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  <c r="AB665" s="174"/>
      <c r="AC665" s="174"/>
      <c r="AD665" s="174"/>
      <c r="AE665" s="174"/>
      <c r="AF665" s="174"/>
      <c r="AG665" s="174"/>
      <c r="AH665" s="174"/>
      <c r="AI665" s="174"/>
      <c r="AJ665" s="174"/>
      <c r="AK665" s="174"/>
      <c r="AL665" s="174"/>
      <c r="AM665" s="174"/>
      <c r="AN665" s="174"/>
      <c r="AO665" s="174"/>
      <c r="AP665" s="174"/>
    </row>
    <row r="666" spans="1:60" ht="12" thickBot="1">
      <c r="A666" s="112" t="s">
        <v>232</v>
      </c>
    </row>
    <row r="667" spans="1:60" ht="12" thickBot="1">
      <c r="A667" s="168"/>
      <c r="B667" s="168" t="str">
        <f t="shared" ref="B667:AP667" si="367">B2</f>
        <v xml:space="preserve">93/94 </v>
      </c>
      <c r="C667" s="168" t="str">
        <f t="shared" si="367"/>
        <v xml:space="preserve">94/95 </v>
      </c>
      <c r="D667" s="168" t="str">
        <f t="shared" si="367"/>
        <v xml:space="preserve">95/96 </v>
      </c>
      <c r="E667" s="168" t="str">
        <f t="shared" si="367"/>
        <v xml:space="preserve">96/97 </v>
      </c>
      <c r="F667" s="168" t="str">
        <f t="shared" si="367"/>
        <v xml:space="preserve">97/98 </v>
      </c>
      <c r="G667" s="168" t="str">
        <f t="shared" si="367"/>
        <v xml:space="preserve">98/99 </v>
      </c>
      <c r="H667" s="168" t="str">
        <f t="shared" si="367"/>
        <v xml:space="preserve">99/00 </v>
      </c>
      <c r="I667" s="168" t="str">
        <f t="shared" si="367"/>
        <v xml:space="preserve">00/01 </v>
      </c>
      <c r="J667" s="168" t="str">
        <f t="shared" si="367"/>
        <v xml:space="preserve">01/02 </v>
      </c>
      <c r="K667" s="168" t="str">
        <f t="shared" si="367"/>
        <v xml:space="preserve">02/03 </v>
      </c>
      <c r="L667" s="168" t="str">
        <f t="shared" si="367"/>
        <v xml:space="preserve">03/04 </v>
      </c>
      <c r="M667" s="168" t="str">
        <f t="shared" si="367"/>
        <v xml:space="preserve">04/05 </v>
      </c>
      <c r="N667" s="168" t="str">
        <f t="shared" si="367"/>
        <v xml:space="preserve">05/06 </v>
      </c>
      <c r="O667" s="168" t="str">
        <f t="shared" si="367"/>
        <v xml:space="preserve">06/07 </v>
      </c>
      <c r="P667" s="168" t="str">
        <f t="shared" si="367"/>
        <v xml:space="preserve">07/08 </v>
      </c>
      <c r="Q667" s="168" t="str">
        <f t="shared" si="367"/>
        <v xml:space="preserve">08/09 </v>
      </c>
      <c r="R667" s="168" t="str">
        <f t="shared" si="367"/>
        <v xml:space="preserve">09/10 </v>
      </c>
      <c r="S667" s="168" t="str">
        <f t="shared" si="367"/>
        <v xml:space="preserve">10/11 </v>
      </c>
      <c r="T667" s="168" t="str">
        <f t="shared" si="367"/>
        <v xml:space="preserve">11/12 </v>
      </c>
      <c r="U667" s="168" t="str">
        <f t="shared" si="367"/>
        <v xml:space="preserve">12/13 </v>
      </c>
      <c r="V667" s="168" t="str">
        <f t="shared" si="367"/>
        <v xml:space="preserve">13/14 </v>
      </c>
      <c r="W667" s="168" t="str">
        <f t="shared" si="367"/>
        <v xml:space="preserve">14/15 </v>
      </c>
      <c r="X667" s="168" t="str">
        <f t="shared" si="367"/>
        <v xml:space="preserve">15/16 </v>
      </c>
      <c r="Y667" s="168" t="str">
        <f t="shared" si="367"/>
        <v xml:space="preserve">16/17 </v>
      </c>
      <c r="Z667" s="168" t="str">
        <f t="shared" si="367"/>
        <v xml:space="preserve">17/18 </v>
      </c>
      <c r="AA667" s="168" t="str">
        <f t="shared" si="367"/>
        <v xml:space="preserve">18/19 </v>
      </c>
      <c r="AB667" s="168" t="str">
        <f t="shared" si="367"/>
        <v>19/20</v>
      </c>
      <c r="AC667" s="168" t="str">
        <f t="shared" si="367"/>
        <v>20/21</v>
      </c>
      <c r="AD667" s="168" t="str">
        <f t="shared" si="367"/>
        <v xml:space="preserve">21/22 </v>
      </c>
      <c r="AE667" s="168" t="str">
        <f t="shared" si="367"/>
        <v xml:space="preserve">22/23 </v>
      </c>
      <c r="AF667" s="168" t="str">
        <f t="shared" si="367"/>
        <v xml:space="preserve">23/24 </v>
      </c>
      <c r="AG667" s="168" t="str">
        <f t="shared" si="367"/>
        <v xml:space="preserve">24/25 </v>
      </c>
      <c r="AH667" s="168" t="str">
        <f t="shared" si="367"/>
        <v>25/26</v>
      </c>
      <c r="AI667" s="168" t="str">
        <f t="shared" si="367"/>
        <v>26/27</v>
      </c>
      <c r="AJ667" s="168" t="str">
        <f t="shared" si="367"/>
        <v>27/28</v>
      </c>
      <c r="AK667" s="168" t="str">
        <f t="shared" si="367"/>
        <v>28/29</v>
      </c>
      <c r="AL667" s="168" t="str">
        <f t="shared" si="367"/>
        <v>29/30</v>
      </c>
      <c r="AM667" s="168" t="str">
        <f t="shared" si="367"/>
        <v>30/31</v>
      </c>
      <c r="AN667" s="168" t="str">
        <f t="shared" si="367"/>
        <v>31/32</v>
      </c>
      <c r="AO667" s="168" t="str">
        <f t="shared" si="367"/>
        <v>32/33</v>
      </c>
      <c r="AP667" s="168" t="str">
        <f t="shared" si="367"/>
        <v>33/34</v>
      </c>
    </row>
    <row r="668" spans="1:60">
      <c r="A668" s="112" t="s">
        <v>102</v>
      </c>
      <c r="B668" s="211"/>
      <c r="C668" s="211"/>
      <c r="D668" s="211"/>
      <c r="E668" s="211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>
        <v>340.44</v>
      </c>
      <c r="W668" s="211">
        <v>303.74</v>
      </c>
      <c r="X668" s="211">
        <v>285.83</v>
      </c>
      <c r="Y668" s="211">
        <v>255.35</v>
      </c>
      <c r="Z668" s="211">
        <v>289.45</v>
      </c>
      <c r="AA668" s="211">
        <v>274.55</v>
      </c>
      <c r="AB668" s="211"/>
      <c r="AC668" s="211">
        <v>281.08999999999997</v>
      </c>
      <c r="AD668" s="211">
        <v>329.45</v>
      </c>
      <c r="AE668" s="211"/>
      <c r="AF668" s="211"/>
      <c r="AG668" s="211"/>
      <c r="AH668" s="211"/>
      <c r="AI668" s="211"/>
      <c r="AJ668" s="211"/>
      <c r="AK668" s="211"/>
      <c r="AL668" s="211"/>
      <c r="AM668" s="211"/>
      <c r="AN668" s="211"/>
      <c r="AO668" s="211"/>
      <c r="AP668" s="211"/>
    </row>
    <row r="669" spans="1:60">
      <c r="A669" s="112" t="s">
        <v>103</v>
      </c>
      <c r="B669" s="211"/>
      <c r="C669" s="211"/>
      <c r="D669" s="211"/>
      <c r="E669" s="211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>
        <v>354.55</v>
      </c>
      <c r="W669" s="211">
        <v>316.94</v>
      </c>
      <c r="X669" s="211">
        <v>264.01</v>
      </c>
      <c r="Y669" s="211">
        <v>231</v>
      </c>
      <c r="Z669" s="211">
        <v>262.33</v>
      </c>
      <c r="AA669" s="211">
        <v>266.86</v>
      </c>
      <c r="AB669" s="211">
        <v>253.03</v>
      </c>
      <c r="AC669" s="211">
        <v>296.60000000000002</v>
      </c>
      <c r="AD669" s="211">
        <v>322.96249999999998</v>
      </c>
      <c r="AE669" s="211"/>
      <c r="AF669" s="211"/>
      <c r="AG669" s="211"/>
      <c r="AH669" s="211"/>
      <c r="AI669" s="211"/>
      <c r="AJ669" s="211"/>
      <c r="AK669" s="211"/>
      <c r="AL669" s="211"/>
      <c r="AM669" s="211"/>
      <c r="AN669" s="211"/>
      <c r="AO669" s="211"/>
      <c r="AP669" s="211"/>
    </row>
    <row r="670" spans="1:60">
      <c r="A670" s="112" t="s">
        <v>104</v>
      </c>
      <c r="B670" s="211"/>
      <c r="C670" s="211"/>
      <c r="D670" s="211"/>
      <c r="E670" s="211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>
        <v>334.95</v>
      </c>
      <c r="W670" s="211">
        <v>301.75</v>
      </c>
      <c r="X670" s="211">
        <v>257.69</v>
      </c>
      <c r="Y670" s="211">
        <v>225.05</v>
      </c>
      <c r="Z670" s="211">
        <v>257.73</v>
      </c>
      <c r="AA670" s="211">
        <v>279.39999999999998</v>
      </c>
      <c r="AB670" s="211">
        <v>267.89999999999998</v>
      </c>
      <c r="AC670" s="211">
        <v>327.24</v>
      </c>
      <c r="AD670" s="211">
        <v>322.82499999999999</v>
      </c>
      <c r="AE670" s="211"/>
      <c r="AF670" s="211"/>
      <c r="AG670" s="211"/>
      <c r="AH670" s="211"/>
      <c r="AI670" s="211"/>
      <c r="AJ670" s="211"/>
      <c r="AK670" s="211"/>
      <c r="AL670" s="211"/>
      <c r="AM670" s="211"/>
      <c r="AN670" s="211"/>
      <c r="AO670" s="211"/>
      <c r="AP670" s="211"/>
    </row>
    <row r="671" spans="1:60">
      <c r="A671" s="112" t="s">
        <v>105</v>
      </c>
      <c r="B671" s="211"/>
      <c r="C671" s="211"/>
      <c r="D671" s="211"/>
      <c r="E671" s="211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>
        <v>342.86</v>
      </c>
      <c r="W671" s="211">
        <v>356.31</v>
      </c>
      <c r="X671" s="211">
        <v>248.98</v>
      </c>
      <c r="Y671" s="211">
        <v>234.78</v>
      </c>
      <c r="Z671" s="211">
        <v>255.74</v>
      </c>
      <c r="AA671" s="211">
        <v>279.05</v>
      </c>
      <c r="AB671" s="211"/>
      <c r="AC671" s="211">
        <v>297.64999999999998</v>
      </c>
      <c r="AD671" s="211">
        <v>350.21999999999997</v>
      </c>
      <c r="AE671" s="211"/>
      <c r="AF671" s="211"/>
      <c r="AG671" s="211"/>
      <c r="AH671" s="211"/>
      <c r="AI671" s="211"/>
      <c r="AJ671" s="211"/>
      <c r="AK671" s="211"/>
      <c r="AL671" s="211"/>
      <c r="AM671" s="211"/>
      <c r="AN671" s="211"/>
      <c r="AO671" s="211"/>
      <c r="AP671" s="211"/>
    </row>
    <row r="672" spans="1:60">
      <c r="A672" s="112" t="s">
        <v>106</v>
      </c>
      <c r="B672" s="211"/>
      <c r="C672" s="211"/>
      <c r="D672" s="211"/>
      <c r="E672" s="211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>
        <v>373.6</v>
      </c>
      <c r="W672" s="211">
        <v>349.31</v>
      </c>
      <c r="X672" s="211">
        <v>240.64</v>
      </c>
      <c r="Y672" s="211">
        <v>243.3</v>
      </c>
      <c r="Z672" s="211">
        <v>266.52999999999997</v>
      </c>
      <c r="AA672" s="211">
        <v>291.42</v>
      </c>
      <c r="AB672" s="211"/>
      <c r="AC672" s="211">
        <v>296.2</v>
      </c>
      <c r="AD672" s="211">
        <v>382.9666666666667</v>
      </c>
      <c r="AE672" s="211"/>
      <c r="AF672" s="211"/>
      <c r="AG672" s="211"/>
      <c r="AH672" s="211"/>
      <c r="AI672" s="211"/>
      <c r="AJ672" s="211"/>
      <c r="AK672" s="211"/>
      <c r="AL672" s="211"/>
      <c r="AM672" s="211"/>
      <c r="AN672" s="211"/>
      <c r="AO672" s="211"/>
      <c r="AP672" s="211"/>
    </row>
    <row r="673" spans="1:42">
      <c r="A673" s="112" t="s">
        <v>107</v>
      </c>
      <c r="B673" s="211"/>
      <c r="C673" s="211"/>
      <c r="D673" s="211"/>
      <c r="E673" s="211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>
        <v>347.22</v>
      </c>
      <c r="V673" s="211">
        <v>365.48</v>
      </c>
      <c r="W673" s="211">
        <v>311.56</v>
      </c>
      <c r="X673" s="211">
        <v>231.76</v>
      </c>
      <c r="Y673" s="211">
        <v>267.41000000000003</v>
      </c>
      <c r="Z673" s="211">
        <v>270.2</v>
      </c>
      <c r="AA673" s="211"/>
      <c r="AB673" s="211"/>
      <c r="AC673" s="211">
        <v>387.53</v>
      </c>
      <c r="AD673" s="211"/>
      <c r="AE673" s="211"/>
      <c r="AF673" s="211"/>
      <c r="AG673" s="211"/>
      <c r="AH673" s="211"/>
      <c r="AI673" s="211"/>
      <c r="AJ673" s="211"/>
      <c r="AK673" s="211"/>
      <c r="AL673" s="211"/>
      <c r="AM673" s="211"/>
      <c r="AN673" s="211"/>
      <c r="AO673" s="211"/>
      <c r="AP673" s="211"/>
    </row>
    <row r="674" spans="1:42">
      <c r="A674" s="112" t="s">
        <v>108</v>
      </c>
      <c r="B674" s="211"/>
      <c r="C674" s="211"/>
      <c r="D674" s="211"/>
      <c r="E674" s="211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>
        <v>359.23</v>
      </c>
      <c r="V674" s="211">
        <v>384.21</v>
      </c>
      <c r="W674" s="211">
        <v>296.20999999999998</v>
      </c>
      <c r="X674" s="211">
        <v>224.34</v>
      </c>
      <c r="Y674" s="211">
        <v>276.89999999999998</v>
      </c>
      <c r="Z674" s="211">
        <v>315.95</v>
      </c>
      <c r="AA674" s="211"/>
      <c r="AB674" s="211">
        <v>253.67</v>
      </c>
      <c r="AC674" s="211">
        <v>376.07499999999999</v>
      </c>
      <c r="AD674" s="211"/>
      <c r="AE674" s="211"/>
      <c r="AF674" s="211"/>
      <c r="AG674" s="211"/>
      <c r="AH674" s="211"/>
      <c r="AI674" s="211"/>
      <c r="AJ674" s="211"/>
      <c r="AK674" s="211"/>
      <c r="AL674" s="211"/>
      <c r="AM674" s="211"/>
      <c r="AN674" s="211"/>
      <c r="AO674" s="211"/>
      <c r="AP674" s="211"/>
    </row>
    <row r="675" spans="1:42">
      <c r="A675" s="112" t="s">
        <v>109</v>
      </c>
      <c r="B675" s="211"/>
      <c r="C675" s="211"/>
      <c r="D675" s="211"/>
      <c r="E675" s="211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>
        <v>356.74</v>
      </c>
      <c r="V675" s="211">
        <v>383.68</v>
      </c>
      <c r="W675" s="211">
        <v>279.54000000000002</v>
      </c>
      <c r="X675" s="211">
        <v>228.87</v>
      </c>
      <c r="Y675" s="211">
        <v>276.33</v>
      </c>
      <c r="Z675" s="211">
        <v>334.58</v>
      </c>
      <c r="AA675" s="211"/>
      <c r="AB675" s="211">
        <v>274.75</v>
      </c>
      <c r="AC675" s="211">
        <v>365.14</v>
      </c>
      <c r="AD675" s="211"/>
      <c r="AE675" s="211"/>
      <c r="AF675" s="211"/>
      <c r="AG675" s="211"/>
      <c r="AH675" s="211"/>
      <c r="AI675" s="211"/>
      <c r="AJ675" s="211"/>
      <c r="AK675" s="211"/>
      <c r="AL675" s="211"/>
      <c r="AM675" s="211"/>
      <c r="AN675" s="211"/>
      <c r="AO675" s="211"/>
      <c r="AP675" s="211"/>
    </row>
    <row r="676" spans="1:42">
      <c r="A676" s="112" t="s">
        <v>110</v>
      </c>
      <c r="B676" s="211"/>
      <c r="C676" s="211"/>
      <c r="D676" s="211"/>
      <c r="E676" s="211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>
        <v>340.42</v>
      </c>
      <c r="V676" s="211">
        <v>398.39</v>
      </c>
      <c r="W676" s="211">
        <v>261.35000000000002</v>
      </c>
      <c r="X676" s="211">
        <v>247.53</v>
      </c>
      <c r="Y676" s="211">
        <v>270.66000000000003</v>
      </c>
      <c r="Z676" s="211">
        <v>332.16</v>
      </c>
      <c r="AA676" s="211"/>
      <c r="AB676" s="211">
        <v>274.52999999999997</v>
      </c>
      <c r="AC676" s="211">
        <v>377.57499999999999</v>
      </c>
      <c r="AD676" s="211"/>
      <c r="AE676" s="211"/>
      <c r="AF676" s="211"/>
      <c r="AG676" s="211"/>
      <c r="AH676" s="211"/>
      <c r="AI676" s="211"/>
      <c r="AJ676" s="211"/>
      <c r="AK676" s="211"/>
      <c r="AL676" s="211"/>
      <c r="AM676" s="211"/>
      <c r="AN676" s="211"/>
      <c r="AO676" s="211"/>
      <c r="AP676" s="211"/>
    </row>
    <row r="677" spans="1:42">
      <c r="A677" s="112" t="s">
        <v>111</v>
      </c>
      <c r="B677" s="211"/>
      <c r="C677" s="211"/>
      <c r="D677" s="211"/>
      <c r="E677" s="211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>
        <v>362.51</v>
      </c>
      <c r="V677" s="211">
        <v>407.14</v>
      </c>
      <c r="W677" s="211">
        <v>274.60000000000002</v>
      </c>
      <c r="X677" s="211">
        <v>329.01</v>
      </c>
      <c r="Y677" s="211">
        <v>279.64</v>
      </c>
      <c r="Z677" s="211">
        <v>336.93</v>
      </c>
      <c r="AA677" s="211">
        <v>259.55</v>
      </c>
      <c r="AB677" s="211">
        <v>276.25</v>
      </c>
      <c r="AC677" s="211">
        <v>391.45</v>
      </c>
      <c r="AD677" s="211"/>
      <c r="AE677" s="211"/>
      <c r="AF677" s="211"/>
      <c r="AG677" s="211"/>
      <c r="AH677" s="211"/>
      <c r="AI677" s="211"/>
      <c r="AJ677" s="211"/>
      <c r="AK677" s="211"/>
      <c r="AL677" s="211"/>
      <c r="AM677" s="211"/>
      <c r="AN677" s="211"/>
      <c r="AO677" s="211"/>
      <c r="AP677" s="211"/>
    </row>
    <row r="678" spans="1:42">
      <c r="A678" s="112" t="s">
        <v>112</v>
      </c>
      <c r="B678" s="211"/>
      <c r="C678" s="211"/>
      <c r="D678" s="211"/>
      <c r="E678" s="211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>
        <v>376.19</v>
      </c>
      <c r="V678" s="211">
        <v>387.65</v>
      </c>
      <c r="W678" s="211">
        <v>305.85000000000002</v>
      </c>
      <c r="X678" s="211">
        <v>345.14</v>
      </c>
      <c r="Y678" s="211">
        <v>281.66000000000003</v>
      </c>
      <c r="Z678" s="211">
        <v>302.75</v>
      </c>
      <c r="AA678" s="211">
        <v>278.76</v>
      </c>
      <c r="AB678" s="211">
        <v>270.02999999999997</v>
      </c>
      <c r="AC678" s="211">
        <v>345.9</v>
      </c>
      <c r="AD678" s="211"/>
      <c r="AE678" s="211"/>
      <c r="AF678" s="211"/>
      <c r="AG678" s="211"/>
      <c r="AH678" s="211"/>
      <c r="AI678" s="211"/>
      <c r="AJ678" s="211"/>
      <c r="AK678" s="211"/>
      <c r="AL678" s="211"/>
      <c r="AM678" s="211"/>
      <c r="AN678" s="211"/>
      <c r="AO678" s="211"/>
      <c r="AP678" s="211"/>
    </row>
    <row r="679" spans="1:42">
      <c r="A679" s="112" t="s">
        <v>113</v>
      </c>
      <c r="B679" s="211"/>
      <c r="C679" s="211"/>
      <c r="D679" s="211"/>
      <c r="E679" s="211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>
        <v>374.89</v>
      </c>
      <c r="V679" s="211">
        <v>317.81</v>
      </c>
      <c r="W679" s="211">
        <v>328.03</v>
      </c>
      <c r="X679" s="211">
        <v>306.02999999999997</v>
      </c>
      <c r="Y679" s="211">
        <v>307.73</v>
      </c>
      <c r="Z679" s="211">
        <v>279.83999999999997</v>
      </c>
      <c r="AA679" s="211">
        <v>265.45</v>
      </c>
      <c r="AB679" s="211">
        <v>271.11</v>
      </c>
      <c r="AC679" s="211">
        <v>326.67499999999995</v>
      </c>
      <c r="AD679" s="211"/>
      <c r="AE679" s="211"/>
      <c r="AF679" s="211"/>
      <c r="AG679" s="211"/>
      <c r="AH679" s="211"/>
      <c r="AI679" s="211"/>
      <c r="AJ679" s="211"/>
      <c r="AK679" s="211"/>
      <c r="AL679" s="211"/>
      <c r="AM679" s="211"/>
      <c r="AN679" s="211"/>
      <c r="AO679" s="211"/>
      <c r="AP679" s="211"/>
    </row>
    <row r="680" spans="1:42" ht="12" thickBot="1">
      <c r="A680" s="112" t="s">
        <v>143</v>
      </c>
      <c r="B680" s="211"/>
      <c r="C680" s="211"/>
      <c r="D680" s="211"/>
      <c r="E680" s="211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>
        <f>AVERAGE(V668:V679)</f>
        <v>365.8966666666667</v>
      </c>
      <c r="W680" s="211">
        <f t="shared" ref="W680:AC680" si="368">AVERAGE(W668:W679)</f>
        <v>307.09916666666663</v>
      </c>
      <c r="X680" s="211">
        <f t="shared" si="368"/>
        <v>267.48583333333335</v>
      </c>
      <c r="Y680" s="211">
        <f t="shared" si="368"/>
        <v>262.48416666666662</v>
      </c>
      <c r="Z680" s="211">
        <f t="shared" si="368"/>
        <v>292.01583333333332</v>
      </c>
      <c r="AA680" s="211">
        <f t="shared" si="368"/>
        <v>274.38</v>
      </c>
      <c r="AB680" s="211">
        <f t="shared" si="368"/>
        <v>267.65875</v>
      </c>
      <c r="AC680" s="211">
        <f t="shared" si="368"/>
        <v>339.09374999999994</v>
      </c>
      <c r="AD680" s="211"/>
      <c r="AE680" s="211"/>
      <c r="AF680" s="211"/>
      <c r="AG680" s="211"/>
      <c r="AH680" s="211"/>
      <c r="AI680" s="211"/>
      <c r="AJ680" s="211"/>
      <c r="AK680" s="211"/>
      <c r="AL680" s="211"/>
      <c r="AM680" s="211"/>
      <c r="AN680" s="211"/>
      <c r="AO680" s="211"/>
      <c r="AP680" s="211"/>
    </row>
    <row r="681" spans="1:42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  <c r="AB681" s="174"/>
      <c r="AC681" s="174"/>
      <c r="AD681" s="174"/>
      <c r="AE681" s="174"/>
      <c r="AF681" s="174"/>
      <c r="AG681" s="174"/>
      <c r="AH681" s="174"/>
      <c r="AI681" s="174"/>
      <c r="AJ681" s="174"/>
      <c r="AK681" s="174"/>
      <c r="AL681" s="174"/>
      <c r="AM681" s="174"/>
      <c r="AN681" s="174"/>
      <c r="AO681" s="174"/>
      <c r="AP681" s="174"/>
    </row>
    <row r="682" spans="1:42" ht="12" thickBot="1">
      <c r="A682" s="112" t="s">
        <v>233</v>
      </c>
    </row>
    <row r="683" spans="1:42" ht="12" thickBot="1">
      <c r="A683" s="168"/>
      <c r="B683" s="168" t="str">
        <f t="shared" ref="B683:AP683" si="369">B2</f>
        <v xml:space="preserve">93/94 </v>
      </c>
      <c r="C683" s="168" t="str">
        <f t="shared" si="369"/>
        <v xml:space="preserve">94/95 </v>
      </c>
      <c r="D683" s="168" t="str">
        <f t="shared" si="369"/>
        <v xml:space="preserve">95/96 </v>
      </c>
      <c r="E683" s="168" t="str">
        <f t="shared" si="369"/>
        <v xml:space="preserve">96/97 </v>
      </c>
      <c r="F683" s="168" t="str">
        <f t="shared" si="369"/>
        <v xml:space="preserve">97/98 </v>
      </c>
      <c r="G683" s="168" t="str">
        <f t="shared" si="369"/>
        <v xml:space="preserve">98/99 </v>
      </c>
      <c r="H683" s="168" t="str">
        <f t="shared" si="369"/>
        <v xml:space="preserve">99/00 </v>
      </c>
      <c r="I683" s="168" t="str">
        <f t="shared" si="369"/>
        <v xml:space="preserve">00/01 </v>
      </c>
      <c r="J683" s="168" t="str">
        <f t="shared" si="369"/>
        <v xml:space="preserve">01/02 </v>
      </c>
      <c r="K683" s="168" t="str">
        <f t="shared" si="369"/>
        <v xml:space="preserve">02/03 </v>
      </c>
      <c r="L683" s="168" t="str">
        <f t="shared" si="369"/>
        <v xml:space="preserve">03/04 </v>
      </c>
      <c r="M683" s="168" t="str">
        <f t="shared" si="369"/>
        <v xml:space="preserve">04/05 </v>
      </c>
      <c r="N683" s="168" t="str">
        <f t="shared" si="369"/>
        <v xml:space="preserve">05/06 </v>
      </c>
      <c r="O683" s="168" t="str">
        <f t="shared" si="369"/>
        <v xml:space="preserve">06/07 </v>
      </c>
      <c r="P683" s="168" t="str">
        <f t="shared" si="369"/>
        <v xml:space="preserve">07/08 </v>
      </c>
      <c r="Q683" s="168" t="str">
        <f t="shared" si="369"/>
        <v xml:space="preserve">08/09 </v>
      </c>
      <c r="R683" s="168" t="str">
        <f t="shared" si="369"/>
        <v xml:space="preserve">09/10 </v>
      </c>
      <c r="S683" s="168" t="str">
        <f t="shared" si="369"/>
        <v xml:space="preserve">10/11 </v>
      </c>
      <c r="T683" s="168" t="str">
        <f t="shared" si="369"/>
        <v xml:space="preserve">11/12 </v>
      </c>
      <c r="U683" s="168" t="str">
        <f t="shared" si="369"/>
        <v xml:space="preserve">12/13 </v>
      </c>
      <c r="V683" s="168" t="str">
        <f t="shared" si="369"/>
        <v xml:space="preserve">13/14 </v>
      </c>
      <c r="W683" s="168" t="str">
        <f t="shared" si="369"/>
        <v xml:space="preserve">14/15 </v>
      </c>
      <c r="X683" s="168" t="str">
        <f t="shared" si="369"/>
        <v xml:space="preserve">15/16 </v>
      </c>
      <c r="Y683" s="168" t="str">
        <f t="shared" si="369"/>
        <v xml:space="preserve">16/17 </v>
      </c>
      <c r="Z683" s="168" t="str">
        <f t="shared" si="369"/>
        <v xml:space="preserve">17/18 </v>
      </c>
      <c r="AA683" s="168" t="str">
        <f t="shared" si="369"/>
        <v xml:space="preserve">18/19 </v>
      </c>
      <c r="AB683" s="168" t="str">
        <f t="shared" si="369"/>
        <v>19/20</v>
      </c>
      <c r="AC683" s="168" t="str">
        <f t="shared" si="369"/>
        <v>20/21</v>
      </c>
      <c r="AD683" s="168" t="str">
        <f t="shared" si="369"/>
        <v xml:space="preserve">21/22 </v>
      </c>
      <c r="AE683" s="168" t="str">
        <f t="shared" si="369"/>
        <v xml:space="preserve">22/23 </v>
      </c>
      <c r="AF683" s="168" t="str">
        <f t="shared" si="369"/>
        <v xml:space="preserve">23/24 </v>
      </c>
      <c r="AG683" s="168" t="str">
        <f t="shared" si="369"/>
        <v xml:space="preserve">24/25 </v>
      </c>
      <c r="AH683" s="168" t="str">
        <f t="shared" si="369"/>
        <v>25/26</v>
      </c>
      <c r="AI683" s="168" t="str">
        <f t="shared" si="369"/>
        <v>26/27</v>
      </c>
      <c r="AJ683" s="168" t="str">
        <f t="shared" si="369"/>
        <v>27/28</v>
      </c>
      <c r="AK683" s="168" t="str">
        <f t="shared" si="369"/>
        <v>28/29</v>
      </c>
      <c r="AL683" s="168" t="str">
        <f t="shared" si="369"/>
        <v>29/30</v>
      </c>
      <c r="AM683" s="168" t="str">
        <f t="shared" si="369"/>
        <v>30/31</v>
      </c>
      <c r="AN683" s="168" t="str">
        <f t="shared" si="369"/>
        <v>31/32</v>
      </c>
      <c r="AO683" s="168" t="str">
        <f t="shared" si="369"/>
        <v>32/33</v>
      </c>
      <c r="AP683" s="168" t="str">
        <f t="shared" si="369"/>
        <v>33/34</v>
      </c>
    </row>
    <row r="684" spans="1:42">
      <c r="A684" s="112" t="s">
        <v>102</v>
      </c>
      <c r="B684" s="211"/>
      <c r="C684" s="211"/>
      <c r="D684" s="211"/>
      <c r="E684" s="211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>
        <v>48.05</v>
      </c>
      <c r="W684" s="211">
        <v>40.1</v>
      </c>
      <c r="X684" s="211">
        <v>35.130000000000003</v>
      </c>
      <c r="Y684" s="211">
        <v>36.9375</v>
      </c>
      <c r="Z684" s="211">
        <v>41.1875</v>
      </c>
      <c r="AA684" s="211">
        <v>38.75</v>
      </c>
      <c r="AB684" s="211">
        <v>35.25</v>
      </c>
      <c r="AC684" s="211">
        <v>47.8125</v>
      </c>
      <c r="AD684" s="211">
        <v>81</v>
      </c>
      <c r="AE684" s="211"/>
      <c r="AF684" s="211"/>
      <c r="AG684" s="211"/>
      <c r="AH684" s="211"/>
      <c r="AI684" s="211"/>
      <c r="AJ684" s="211"/>
      <c r="AK684" s="211"/>
      <c r="AL684" s="211"/>
      <c r="AM684" s="211"/>
      <c r="AN684" s="211"/>
      <c r="AO684" s="211"/>
      <c r="AP684" s="211"/>
    </row>
    <row r="685" spans="1:42">
      <c r="A685" s="112" t="s">
        <v>103</v>
      </c>
      <c r="B685" s="211"/>
      <c r="C685" s="211"/>
      <c r="D685" s="211"/>
      <c r="E685" s="211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>
        <v>46</v>
      </c>
      <c r="W685" s="211">
        <v>38.94</v>
      </c>
      <c r="X685" s="211">
        <v>33.31</v>
      </c>
      <c r="Y685" s="211">
        <v>37.25</v>
      </c>
      <c r="Z685" s="211">
        <v>41.15</v>
      </c>
      <c r="AA685" s="211">
        <v>38.1875</v>
      </c>
      <c r="AB685" s="211">
        <v>35</v>
      </c>
      <c r="AC685" s="211">
        <v>47.9375</v>
      </c>
      <c r="AD685" s="211">
        <v>76</v>
      </c>
      <c r="AE685" s="211"/>
      <c r="AF685" s="211"/>
      <c r="AG685" s="211"/>
      <c r="AH685" s="211"/>
      <c r="AI685" s="211"/>
      <c r="AJ685" s="211"/>
      <c r="AK685" s="211"/>
      <c r="AL685" s="211"/>
      <c r="AM685" s="211"/>
      <c r="AN685" s="211"/>
      <c r="AO685" s="211"/>
      <c r="AP685" s="211"/>
    </row>
    <row r="686" spans="1:42">
      <c r="A686" s="112" t="s">
        <v>104</v>
      </c>
      <c r="B686" s="211"/>
      <c r="C686" s="211"/>
      <c r="D686" s="211"/>
      <c r="E686" s="211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>
        <v>44.875</v>
      </c>
      <c r="W686" s="211">
        <v>39.450000000000003</v>
      </c>
      <c r="X686" s="211">
        <v>34.200000000000003</v>
      </c>
      <c r="Y686" s="211">
        <v>38.9375</v>
      </c>
      <c r="Z686" s="211">
        <v>39.0625</v>
      </c>
      <c r="AA686" s="211">
        <v>38.9375</v>
      </c>
      <c r="AB686" s="211">
        <v>36.3125</v>
      </c>
      <c r="AC686" s="211">
        <v>44.35</v>
      </c>
      <c r="AD686" s="211">
        <v>82.3</v>
      </c>
      <c r="AE686" s="211"/>
      <c r="AF686" s="211"/>
      <c r="AG686" s="211"/>
      <c r="AH686" s="211"/>
      <c r="AI686" s="211"/>
      <c r="AJ686" s="211"/>
      <c r="AK686" s="211"/>
      <c r="AL686" s="211"/>
      <c r="AM686" s="211"/>
      <c r="AN686" s="211"/>
      <c r="AO686" s="211"/>
      <c r="AP686" s="211"/>
    </row>
    <row r="687" spans="1:42">
      <c r="A687" s="112" t="s">
        <v>105</v>
      </c>
      <c r="B687" s="211"/>
      <c r="C687" s="211"/>
      <c r="D687" s="211"/>
      <c r="E687" s="21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>
        <v>45.05</v>
      </c>
      <c r="W687" s="211">
        <v>38.94</v>
      </c>
      <c r="X687" s="211">
        <v>33.630000000000003</v>
      </c>
      <c r="Y687" s="211">
        <v>39.25</v>
      </c>
      <c r="Z687" s="211">
        <v>39.6875</v>
      </c>
      <c r="AA687" s="211">
        <v>37.450000000000003</v>
      </c>
      <c r="AB687" s="211">
        <v>36.15</v>
      </c>
      <c r="AC687" s="211">
        <v>49.5</v>
      </c>
      <c r="AD687" s="211">
        <v>84.375</v>
      </c>
      <c r="AE687" s="211"/>
      <c r="AF687" s="211"/>
      <c r="AG687" s="211"/>
      <c r="AH687" s="211"/>
      <c r="AI687" s="211"/>
      <c r="AJ687" s="211"/>
      <c r="AK687" s="211"/>
      <c r="AL687" s="211"/>
      <c r="AM687" s="211"/>
      <c r="AN687" s="211"/>
      <c r="AO687" s="211"/>
      <c r="AP687" s="211"/>
    </row>
    <row r="688" spans="1:42">
      <c r="A688" s="112" t="s">
        <v>106</v>
      </c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>
        <v>42.625</v>
      </c>
      <c r="W688" s="211">
        <v>39.25</v>
      </c>
      <c r="X688" s="211">
        <v>36.5</v>
      </c>
      <c r="Y688" s="211">
        <v>40.200000000000003</v>
      </c>
      <c r="Z688" s="211">
        <v>38.65</v>
      </c>
      <c r="AA688" s="211">
        <v>36.75</v>
      </c>
      <c r="AB688" s="211">
        <v>38.0625</v>
      </c>
      <c r="AC688" s="211">
        <v>51.65</v>
      </c>
      <c r="AD688" s="211">
        <v>82.95</v>
      </c>
      <c r="AE688" s="211"/>
      <c r="AF688" s="211"/>
      <c r="AG688" s="211"/>
      <c r="AH688" s="211"/>
      <c r="AI688" s="211"/>
      <c r="AJ688" s="211"/>
      <c r="AK688" s="211"/>
      <c r="AL688" s="211"/>
      <c r="AM688" s="211"/>
      <c r="AN688" s="211"/>
      <c r="AO688" s="211"/>
      <c r="AP688" s="211"/>
    </row>
    <row r="689" spans="1:42">
      <c r="A689" s="112" t="s">
        <v>107</v>
      </c>
      <c r="B689" s="211"/>
      <c r="C689" s="211"/>
      <c r="D689" s="211"/>
      <c r="E689" s="21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>
        <v>57.1875</v>
      </c>
      <c r="V689" s="211">
        <v>39.75</v>
      </c>
      <c r="W689" s="211">
        <v>38.799999999999997</v>
      </c>
      <c r="X689" s="211">
        <v>34.0625</v>
      </c>
      <c r="Y689" s="211">
        <v>38.6875</v>
      </c>
      <c r="Z689" s="211">
        <v>38.3125</v>
      </c>
      <c r="AA689" s="211">
        <v>37.125</v>
      </c>
      <c r="AB689" s="211">
        <v>37.9</v>
      </c>
      <c r="AC689" s="211">
        <v>53.3125</v>
      </c>
      <c r="AD689" s="211">
        <v>88.5625</v>
      </c>
      <c r="AE689" s="211"/>
      <c r="AF689" s="211"/>
      <c r="AG689" s="211"/>
      <c r="AH689" s="211"/>
      <c r="AI689" s="211"/>
      <c r="AJ689" s="211"/>
      <c r="AK689" s="211"/>
      <c r="AL689" s="211"/>
      <c r="AM689" s="211"/>
      <c r="AN689" s="211"/>
      <c r="AO689" s="211"/>
      <c r="AP689" s="211"/>
    </row>
    <row r="690" spans="1:42">
      <c r="A690" s="112" t="s">
        <v>108</v>
      </c>
      <c r="B690" s="211"/>
      <c r="C690" s="211"/>
      <c r="D690" s="211"/>
      <c r="E690" s="211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>
        <v>59.375</v>
      </c>
      <c r="V690" s="211">
        <v>42.56</v>
      </c>
      <c r="W690" s="211">
        <v>38.94</v>
      </c>
      <c r="X690" s="211">
        <v>34.625</v>
      </c>
      <c r="Y690" s="211">
        <v>37.25</v>
      </c>
      <c r="Z690" s="211">
        <v>37.4375</v>
      </c>
      <c r="AA690" s="211">
        <v>37.75</v>
      </c>
      <c r="AB690" s="211">
        <v>35.5</v>
      </c>
      <c r="AC690" s="211">
        <v>58.9375</v>
      </c>
      <c r="AD690" s="211">
        <v>85.875</v>
      </c>
      <c r="AE690" s="211"/>
      <c r="AF690" s="211"/>
      <c r="AG690" s="211"/>
      <c r="AH690" s="211"/>
      <c r="AI690" s="211"/>
      <c r="AJ690" s="211"/>
      <c r="AK690" s="211"/>
      <c r="AL690" s="211"/>
      <c r="AM690" s="211"/>
      <c r="AN690" s="211"/>
      <c r="AO690" s="211"/>
      <c r="AP690" s="211"/>
    </row>
    <row r="691" spans="1:42">
      <c r="A691" s="112" t="s">
        <v>109</v>
      </c>
      <c r="B691" s="211"/>
      <c r="C691" s="211"/>
      <c r="D691" s="211"/>
      <c r="E691" s="211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>
        <v>58.95</v>
      </c>
      <c r="V691" s="211">
        <v>45.75</v>
      </c>
      <c r="W691" s="211">
        <v>35.69</v>
      </c>
      <c r="X691" s="211">
        <v>35.549999999999997</v>
      </c>
      <c r="Y691" s="211">
        <v>37.299999999999997</v>
      </c>
      <c r="Z691" s="211">
        <v>37.1</v>
      </c>
      <c r="AA691" s="211">
        <v>36.15</v>
      </c>
      <c r="AB691" s="211">
        <v>32.875</v>
      </c>
      <c r="AC691" s="211">
        <v>71.3125</v>
      </c>
      <c r="AD691" s="211">
        <v>92</v>
      </c>
      <c r="AE691" s="211"/>
      <c r="AF691" s="211"/>
      <c r="AG691" s="211"/>
      <c r="AH691" s="211"/>
      <c r="AI691" s="211"/>
      <c r="AJ691" s="211"/>
      <c r="AK691" s="211"/>
      <c r="AL691" s="211"/>
      <c r="AM691" s="211"/>
      <c r="AN691" s="211"/>
      <c r="AO691" s="211"/>
      <c r="AP691" s="211"/>
    </row>
    <row r="692" spans="1:42">
      <c r="A692" s="112" t="s">
        <v>110</v>
      </c>
      <c r="B692" s="211"/>
      <c r="C692" s="211"/>
      <c r="D692" s="211"/>
      <c r="E692" s="211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>
        <v>60.4375</v>
      </c>
      <c r="V692" s="211">
        <v>47.63</v>
      </c>
      <c r="W692" s="211">
        <v>37.19</v>
      </c>
      <c r="X692" s="211">
        <v>36.799999999999997</v>
      </c>
      <c r="Y692" s="211">
        <v>36.125</v>
      </c>
      <c r="Z692" s="211">
        <v>37.3125</v>
      </c>
      <c r="AA692" s="211">
        <v>35.4375</v>
      </c>
      <c r="AB692" s="211">
        <v>32.375</v>
      </c>
      <c r="AC692" s="211">
        <v>79.55</v>
      </c>
      <c r="AD692" s="211">
        <v>103.15</v>
      </c>
      <c r="AE692" s="211"/>
      <c r="AF692" s="211"/>
      <c r="AG692" s="211"/>
      <c r="AH692" s="211"/>
      <c r="AI692" s="211"/>
      <c r="AJ692" s="211"/>
      <c r="AK692" s="211"/>
      <c r="AL692" s="211"/>
      <c r="AM692" s="211"/>
      <c r="AN692" s="211"/>
      <c r="AO692" s="211"/>
      <c r="AP692" s="211"/>
    </row>
    <row r="693" spans="1:42">
      <c r="A693" s="112" t="s">
        <v>111</v>
      </c>
      <c r="B693" s="211"/>
      <c r="C693" s="211"/>
      <c r="D693" s="211"/>
      <c r="E693" s="211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>
        <v>60.45</v>
      </c>
      <c r="V693" s="211">
        <v>47.5</v>
      </c>
      <c r="W693" s="211">
        <v>38.549999999999997</v>
      </c>
      <c r="X693" s="211">
        <v>35.0625</v>
      </c>
      <c r="Y693" s="211">
        <v>37.0625</v>
      </c>
      <c r="Z693" s="211">
        <v>38.25</v>
      </c>
      <c r="AA693" s="211">
        <v>34.1</v>
      </c>
      <c r="AB693" s="211">
        <v>32.4</v>
      </c>
      <c r="AC693" s="211">
        <v>94.0625</v>
      </c>
      <c r="AD693" s="211">
        <v>108.6875</v>
      </c>
      <c r="AE693" s="211"/>
      <c r="AF693" s="211"/>
      <c r="AG693" s="211"/>
      <c r="AH693" s="211"/>
      <c r="AI693" s="211"/>
      <c r="AJ693" s="211"/>
      <c r="AK693" s="211"/>
      <c r="AL693" s="211"/>
      <c r="AM693" s="211"/>
      <c r="AN693" s="211"/>
      <c r="AO693" s="211"/>
      <c r="AP693" s="211"/>
    </row>
    <row r="694" spans="1:42">
      <c r="A694" s="112" t="s">
        <v>112</v>
      </c>
      <c r="B694" s="211"/>
      <c r="C694" s="211"/>
      <c r="D694" s="211"/>
      <c r="E694" s="211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>
        <v>57.5</v>
      </c>
      <c r="V694" s="211">
        <v>46</v>
      </c>
      <c r="W694" s="211">
        <v>40.19</v>
      </c>
      <c r="X694" s="211">
        <v>35.1</v>
      </c>
      <c r="Y694" s="211">
        <v>37.85</v>
      </c>
      <c r="Z694" s="211">
        <v>37.75</v>
      </c>
      <c r="AA694" s="211">
        <v>34.625</v>
      </c>
      <c r="AB694" s="211">
        <v>36.625</v>
      </c>
      <c r="AC694" s="211">
        <v>93.5</v>
      </c>
      <c r="AD694" s="211">
        <v>102.25</v>
      </c>
      <c r="AE694" s="211"/>
      <c r="AF694" s="211"/>
      <c r="AG694" s="211"/>
      <c r="AH694" s="211"/>
      <c r="AI694" s="211"/>
      <c r="AJ694" s="211"/>
      <c r="AK694" s="211"/>
      <c r="AL694" s="211"/>
      <c r="AM694" s="211"/>
      <c r="AN694" s="211"/>
      <c r="AO694" s="211"/>
      <c r="AP694" s="211"/>
    </row>
    <row r="695" spans="1:42">
      <c r="A695" s="112" t="s">
        <v>113</v>
      </c>
      <c r="B695" s="211"/>
      <c r="C695" s="211"/>
      <c r="D695" s="211"/>
      <c r="E695" s="211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>
        <v>53.25</v>
      </c>
      <c r="V695" s="211">
        <v>43.63</v>
      </c>
      <c r="W695" s="211">
        <v>38.299999999999997</v>
      </c>
      <c r="X695" s="211">
        <v>33.549999999999997</v>
      </c>
      <c r="Y695" s="211">
        <v>39.75</v>
      </c>
      <c r="Z695" s="211">
        <v>38.6875</v>
      </c>
      <c r="AA695" s="211">
        <v>34.5625</v>
      </c>
      <c r="AB695" s="211">
        <v>40.5</v>
      </c>
      <c r="AC695" s="211">
        <v>92.3</v>
      </c>
      <c r="AD695" s="211"/>
      <c r="AE695" s="211"/>
      <c r="AF695" s="211"/>
      <c r="AG695" s="211"/>
      <c r="AH695" s="211"/>
      <c r="AI695" s="211"/>
      <c r="AJ695" s="211"/>
      <c r="AK695" s="211"/>
      <c r="AL695" s="211"/>
      <c r="AM695" s="211"/>
      <c r="AN695" s="211"/>
      <c r="AO695" s="211"/>
      <c r="AP695" s="211"/>
    </row>
    <row r="696" spans="1:42" ht="12" thickBot="1">
      <c r="A696" s="112" t="s">
        <v>143</v>
      </c>
      <c r="B696" s="211"/>
      <c r="C696" s="211"/>
      <c r="D696" s="211"/>
      <c r="E696" s="211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>
        <f t="shared" ref="U696:AC696" si="370">AVERAGE(U684:U695)</f>
        <v>58.164285714285711</v>
      </c>
      <c r="V696" s="211">
        <f t="shared" si="370"/>
        <v>44.951666666666675</v>
      </c>
      <c r="W696" s="211">
        <f t="shared" si="370"/>
        <v>38.695</v>
      </c>
      <c r="X696" s="211">
        <f t="shared" si="370"/>
        <v>34.793333333333337</v>
      </c>
      <c r="Y696" s="211">
        <f t="shared" si="370"/>
        <v>38.050000000000004</v>
      </c>
      <c r="Z696" s="211">
        <f t="shared" si="370"/>
        <v>38.715625000000003</v>
      </c>
      <c r="AA696" s="211">
        <f t="shared" si="370"/>
        <v>36.65208333333333</v>
      </c>
      <c r="AB696" s="211">
        <f t="shared" si="370"/>
        <v>35.74583333333333</v>
      </c>
      <c r="AC696" s="211">
        <f t="shared" si="370"/>
        <v>65.352083333333326</v>
      </c>
      <c r="AD696" s="211"/>
      <c r="AE696" s="211"/>
      <c r="AF696" s="211"/>
      <c r="AG696" s="211"/>
      <c r="AH696" s="211"/>
      <c r="AI696" s="211"/>
      <c r="AJ696" s="211"/>
      <c r="AK696" s="211"/>
      <c r="AL696" s="211"/>
      <c r="AM696" s="211"/>
      <c r="AN696" s="211"/>
      <c r="AO696" s="211"/>
      <c r="AP696" s="211"/>
    </row>
    <row r="697" spans="1:42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  <c r="AB697" s="174"/>
      <c r="AC697" s="174"/>
      <c r="AD697" s="174"/>
      <c r="AE697" s="174"/>
      <c r="AF697" s="174"/>
      <c r="AG697" s="174"/>
      <c r="AH697" s="174"/>
      <c r="AI697" s="174"/>
      <c r="AJ697" s="174"/>
      <c r="AK697" s="174"/>
      <c r="AL697" s="174"/>
      <c r="AM697" s="174"/>
      <c r="AN697" s="174"/>
      <c r="AO697" s="174"/>
      <c r="AP697" s="174"/>
    </row>
  </sheetData>
  <mergeCells count="4">
    <mergeCell ref="BQ79:BR79"/>
    <mergeCell ref="BQ80:BR80"/>
    <mergeCell ref="BL207:BN207"/>
    <mergeCell ref="BO207:BP207"/>
  </mergeCells>
  <hyperlinks>
    <hyperlink ref="BJ2" r:id="rId1" xr:uid="{20A33525-078F-42CB-A571-7F62DF628379}"/>
    <hyperlink ref="BO64" r:id="rId2" xr:uid="{6DFE7F4B-6624-47D6-B91C-12935184E5D6}"/>
    <hyperlink ref="BO80" r:id="rId3" xr:uid="{36B552CC-417B-443A-88D6-BF23AA7D8803}"/>
    <hyperlink ref="BO27" r:id="rId4" display="Canola Council of Canada - Market Statistics" xr:uid="{3B4E2741-BCB5-4356-A410-F02D5E5EFFB0}"/>
    <hyperlink ref="BP4" r:id="rId5" location="tables" xr:uid="{844C5E5C-2374-49C1-8F5C-D9903D919BBF}"/>
    <hyperlink ref="BP5" r:id="rId6" xr:uid="{E045AD67-E47E-4E27-B85C-5FD9B81DD447}"/>
    <hyperlink ref="BJ32" r:id="rId7" xr:uid="{E6B01FA3-6F38-43A0-9E23-43F90BD6424E}"/>
    <hyperlink ref="BP9" r:id="rId8" xr:uid="{5C41A388-29C9-4E85-8F8D-962B53D1F217}"/>
    <hyperlink ref="BJ446" r:id="rId9" xr:uid="{95C6E58A-B9B9-4B39-A34A-D9443CF6715D}"/>
  </hyperlinks>
  <pageMargins left="0.7" right="0.7" top="0.75" bottom="0.75" header="0.3" footer="0.3"/>
  <pageSetup orientation="portrait" r:id="rId10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931C-7A5E-4E8D-B29B-C5ADE2F47580}">
  <dimension ref="A1:AG15"/>
  <sheetViews>
    <sheetView topLeftCell="X1" workbookViewId="0">
      <selection activeCell="C10" sqref="C10"/>
    </sheetView>
  </sheetViews>
  <sheetFormatPr defaultRowHeight="15"/>
  <cols>
    <col min="1" max="1" width="31.28515625" customWidth="1"/>
  </cols>
  <sheetData>
    <row r="1" spans="1:33">
      <c r="A1" s="213" t="s">
        <v>234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ht="15.75" thickBot="1">
      <c r="A2" s="214"/>
      <c r="B2" s="215">
        <v>2020</v>
      </c>
      <c r="C2" s="215">
        <v>2021</v>
      </c>
      <c r="D2" s="215">
        <v>2022</v>
      </c>
      <c r="E2" s="215">
        <v>2023</v>
      </c>
      <c r="F2" s="215">
        <v>2024</v>
      </c>
      <c r="G2" s="215">
        <v>2025</v>
      </c>
      <c r="H2" s="215">
        <v>2026</v>
      </c>
      <c r="I2" s="215">
        <v>2027</v>
      </c>
      <c r="J2" s="215">
        <v>2028</v>
      </c>
      <c r="K2" s="215">
        <v>2029</v>
      </c>
      <c r="L2" s="215">
        <v>2030</v>
      </c>
      <c r="M2" s="215">
        <v>2031</v>
      </c>
      <c r="N2" s="215">
        <v>2032</v>
      </c>
      <c r="O2" s="215">
        <v>2033</v>
      </c>
      <c r="P2" s="215">
        <v>2034</v>
      </c>
      <c r="Q2" s="215">
        <v>2035</v>
      </c>
      <c r="R2" s="215">
        <v>2036</v>
      </c>
      <c r="S2" s="215">
        <v>2037</v>
      </c>
      <c r="T2" s="215">
        <v>2038</v>
      </c>
      <c r="U2" s="215">
        <v>2039</v>
      </c>
      <c r="V2" s="215">
        <v>2040</v>
      </c>
      <c r="W2" s="215">
        <v>2041</v>
      </c>
      <c r="X2" s="215">
        <v>2042</v>
      </c>
      <c r="Y2" s="215">
        <v>2043</v>
      </c>
      <c r="Z2" s="215">
        <v>2044</v>
      </c>
      <c r="AA2" s="215">
        <v>2045</v>
      </c>
      <c r="AB2" s="215">
        <v>2046</v>
      </c>
      <c r="AC2" s="215">
        <v>2047</v>
      </c>
      <c r="AD2" s="215">
        <v>2048</v>
      </c>
      <c r="AE2" s="215">
        <v>2049</v>
      </c>
      <c r="AF2" s="215">
        <v>2050</v>
      </c>
      <c r="AG2" s="215">
        <v>2051</v>
      </c>
    </row>
    <row r="3" spans="1:33">
      <c r="A3" s="216" t="s">
        <v>235</v>
      </c>
      <c r="B3" s="217">
        <f>'Canada Rapeseed'!AB421</f>
        <v>86.742307692307662</v>
      </c>
      <c r="C3" s="217">
        <f>B14</f>
        <v>84.642307692307668</v>
      </c>
      <c r="D3" s="217">
        <f t="shared" ref="D3:AG3" si="0">C14</f>
        <v>91.837692307692336</v>
      </c>
      <c r="E3" s="217">
        <f t="shared" si="0"/>
        <v>78.022461538461528</v>
      </c>
      <c r="F3" s="217">
        <f t="shared" si="0"/>
        <v>94.366153846153821</v>
      </c>
      <c r="G3" s="217">
        <f t="shared" si="0"/>
        <v>111.54400000000001</v>
      </c>
      <c r="H3" s="217">
        <f t="shared" si="0"/>
        <v>118.84615384615387</v>
      </c>
      <c r="I3" s="217">
        <f t="shared" si="0"/>
        <v>126.92307692307693</v>
      </c>
      <c r="J3" s="217">
        <f t="shared" si="0"/>
        <v>131.92307692307693</v>
      </c>
      <c r="K3" s="217">
        <f t="shared" si="0"/>
        <v>135</v>
      </c>
      <c r="L3" s="217">
        <f t="shared" si="0"/>
        <v>135</v>
      </c>
      <c r="M3" s="217">
        <f t="shared" si="0"/>
        <v>135</v>
      </c>
      <c r="N3" s="217">
        <f t="shared" si="0"/>
        <v>135</v>
      </c>
      <c r="O3" s="217">
        <f t="shared" si="0"/>
        <v>136.92307692307693</v>
      </c>
      <c r="P3" s="217">
        <f t="shared" si="0"/>
        <v>140</v>
      </c>
      <c r="Q3" s="217">
        <f t="shared" si="0"/>
        <v>140</v>
      </c>
      <c r="R3" s="217">
        <f t="shared" si="0"/>
        <v>141.92307692307693</v>
      </c>
      <c r="S3" s="217">
        <f t="shared" si="0"/>
        <v>145</v>
      </c>
      <c r="T3" s="217">
        <f t="shared" si="0"/>
        <v>146.92307692307693</v>
      </c>
      <c r="U3" s="217">
        <f t="shared" si="0"/>
        <v>150</v>
      </c>
      <c r="V3" s="217">
        <f t="shared" si="0"/>
        <v>151.92307692307693</v>
      </c>
      <c r="W3" s="217">
        <f t="shared" si="0"/>
        <v>155</v>
      </c>
      <c r="X3" s="217">
        <f t="shared" si="0"/>
        <v>156.92307692307693</v>
      </c>
      <c r="Y3" s="217">
        <f t="shared" si="0"/>
        <v>160</v>
      </c>
      <c r="Z3" s="217">
        <f t="shared" si="0"/>
        <v>161.92307692307693</v>
      </c>
      <c r="AA3" s="217">
        <f t="shared" si="0"/>
        <v>165</v>
      </c>
      <c r="AB3" s="217">
        <f t="shared" si="0"/>
        <v>166.92307692307693</v>
      </c>
      <c r="AC3" s="217">
        <f t="shared" si="0"/>
        <v>170</v>
      </c>
      <c r="AD3" s="217">
        <f t="shared" si="0"/>
        <v>171.92307692307693</v>
      </c>
      <c r="AE3" s="217">
        <f t="shared" si="0"/>
        <v>176.92307692307693</v>
      </c>
      <c r="AF3" s="217">
        <f t="shared" si="0"/>
        <v>181.92307692307693</v>
      </c>
      <c r="AG3" s="217">
        <f t="shared" si="0"/>
        <v>186.92307692307693</v>
      </c>
    </row>
    <row r="4" spans="1:33">
      <c r="A4" s="216" t="s">
        <v>35</v>
      </c>
      <c r="B4" s="217">
        <f>SUM('Canada Rapeseed'!AB214:AB220,'Canada Rapeseed'!AC209:AC213)</f>
        <v>4495.4950000000008</v>
      </c>
      <c r="C4" s="217">
        <f>SUM('Canada Rapeseed'!AC214:AC220,'Canada Rapeseed'!AD209:AD213)</f>
        <v>4218.1099999999997</v>
      </c>
      <c r="D4" s="217">
        <f>SUM('Canada Rapeseed'!AD214:AD220,'Canada Rapeseed'!AE209:AE213)</f>
        <v>3651.9550000000004</v>
      </c>
      <c r="E4" s="217">
        <f>SUM('Canada Rapeseed'!AE214:AE220,'Canada Rapeseed'!AF209:AF213)</f>
        <v>4422.3679999999995</v>
      </c>
      <c r="F4" s="217">
        <f>SUM('Canada Rapeseed'!AF214:AF220,'Canada Rapeseed'!AG209:AG213)</f>
        <v>4838.3239999999996</v>
      </c>
      <c r="G4" s="217">
        <f>SUM('Canada Rapeseed'!AG214:AG220,'Canada Rapeseed'!AH209:AH213)</f>
        <v>5117.1036572046023</v>
      </c>
      <c r="H4" s="217">
        <f>SUM('Canada Rapeseed'!AH214:AH220,'Canada Rapeseed'!AI209:AI213)</f>
        <v>5261.9145621988919</v>
      </c>
      <c r="I4" s="217">
        <f>SUM('Canada Rapeseed'!AI214:AI220,'Canada Rapeseed'!AJ209:AJ213)</f>
        <v>5414.0668054043936</v>
      </c>
      <c r="J4" s="217">
        <f>SUM('Canada Rapeseed'!AJ214:AJ220,'Canada Rapeseed'!AK209:AK213)</f>
        <v>5576.5003986509346</v>
      </c>
      <c r="K4" s="217">
        <f>SUM('Canada Rapeseed'!AK214:AK220,'Canada Rapeseed'!AL209:AL213)</f>
        <v>5714.5210182061783</v>
      </c>
      <c r="L4" s="217">
        <f>SUM('Canada Rapeseed'!AL214:AL220,'Canada Rapeseed'!AM209:AM213)</f>
        <v>5825.5382392889969</v>
      </c>
      <c r="M4" s="217">
        <f>SUM('Canada Rapeseed'!AM214:AM220,'Canada Rapeseed'!AN209:AN213)</f>
        <v>5874.8380654346338</v>
      </c>
      <c r="N4" s="217">
        <f>SUM('Canada Rapeseed'!AN214:AN220,'Canada Rapeseed'!AO209:AO213)</f>
        <v>5882.5666038395311</v>
      </c>
      <c r="O4" s="217">
        <f>SUM('Canada Rapeseed'!AO214:AO220,'Canada Rapeseed'!AP209:AP213)</f>
        <v>5927.3031992340802</v>
      </c>
      <c r="P4" s="217">
        <f>SUM('Canada Rapeseed'!AP214:AP220,'Canada Rapeseed'!AQ209:AQ213)</f>
        <v>6089.4868560806563</v>
      </c>
      <c r="Q4" s="217">
        <f>SUM('Canada Rapeseed'!AQ214:AQ220,'Canada Rapeseed'!AR209:AR213)</f>
        <v>6318.0874206021281</v>
      </c>
      <c r="R4" s="217">
        <f>SUM('Canada Rapeseed'!AR214:AR220,'Canada Rapeseed'!AS209:AS213)</f>
        <v>6544.9881628185904</v>
      </c>
      <c r="S4" s="217">
        <f>SUM('Canada Rapeseed'!AS214:AS220,'Canada Rapeseed'!AT209:AT213)</f>
        <v>6784.0502432517724</v>
      </c>
      <c r="T4" s="217">
        <f>SUM('Canada Rapeseed'!AT214:AT220,'Canada Rapeseed'!AU209:AU213)</f>
        <v>7067.4351975444524</v>
      </c>
      <c r="U4" s="217">
        <f>SUM('Canada Rapeseed'!AU214:AU220,'Canada Rapeseed'!AV209:AV213)</f>
        <v>7320.543146394084</v>
      </c>
      <c r="V4" s="217">
        <f>SUM('Canada Rapeseed'!AV214:AV220,'Canada Rapeseed'!AW209:AW213)</f>
        <v>7448.2844776056636</v>
      </c>
      <c r="W4" s="217">
        <f>SUM('Canada Rapeseed'!AW214:AW220,'Canada Rapeseed'!AX209:AX213)</f>
        <v>7579.19264757169</v>
      </c>
      <c r="X4" s="217">
        <f>SUM('Canada Rapeseed'!AX214:AX220,'Canada Rapeseed'!AY209:AY213)</f>
        <v>7721.243417307599</v>
      </c>
      <c r="Y4" s="217">
        <f>SUM('Canada Rapeseed'!AY214:AY220,'Canada Rapeseed'!AZ209:AZ213)</f>
        <v>7967.9196690691979</v>
      </c>
      <c r="Z4" s="217">
        <f>SUM('Canada Rapeseed'!AZ214:AZ220,'Canada Rapeseed'!BA209:BA213)</f>
        <v>8196.6265326543471</v>
      </c>
      <c r="AA4" s="217">
        <f>SUM('Canada Rapeseed'!BA214:BA220,'Canada Rapeseed'!BB209:BB213)</f>
        <v>8332.5939881769937</v>
      </c>
      <c r="AB4" s="217">
        <f>SUM('Canada Rapeseed'!BB214:BB220,'Canada Rapeseed'!BC209:BC213)</f>
        <v>8490.4027942651046</v>
      </c>
      <c r="AC4" s="217">
        <f>SUM('Canada Rapeseed'!BC214:BC220,'Canada Rapeseed'!BD209:BD213)</f>
        <v>8598.0305941972892</v>
      </c>
      <c r="AD4" s="217">
        <f>SUM('Canada Rapeseed'!BD214:BD220,'Canada Rapeseed'!BE209:BE213)</f>
        <v>8838.3492958005645</v>
      </c>
      <c r="AE4" s="217">
        <f>SUM('Canada Rapeseed'!BE214:BE220,'Canada Rapeseed'!BF209:BF213)</f>
        <v>8990.8336886072284</v>
      </c>
      <c r="AF4" s="217">
        <f>SUM('Canada Rapeseed'!BF214:BF220,'Canada Rapeseed'!BG209:BG213)</f>
        <v>9118.384084922689</v>
      </c>
      <c r="AG4" s="217">
        <f>SUM('Canada Rapeseed'!BG214:BG220,'Canada Rapeseed'!BH209:BH213)</f>
        <v>9269.2772981369271</v>
      </c>
    </row>
    <row r="5" spans="1:33">
      <c r="A5" s="216" t="s">
        <v>36</v>
      </c>
      <c r="B5" s="217">
        <f>SUM('Canada Rapeseed'!AB262:AB268,'Canada Rapeseed'!AC257:AC261)</f>
        <v>19.943073999999999</v>
      </c>
      <c r="C5" s="217">
        <f>SUM('Canada Rapeseed'!AC262:AC268,'Canada Rapeseed'!AD257:AD261)</f>
        <v>19.710888000000001</v>
      </c>
      <c r="D5" s="217">
        <f>SUM('Canada Rapeseed'!AD262:AD268,'Canada Rapeseed'!AE257:AE261)</f>
        <v>21.261999999999997</v>
      </c>
      <c r="E5" s="217">
        <f>SUM('Canada Rapeseed'!AE262:AE268,'Canada Rapeseed'!AF257:AF261)</f>
        <v>20.077583000000001</v>
      </c>
      <c r="F5" s="217">
        <f>SUM('Canada Rapeseed'!AF262:AF268,'Canada Rapeseed'!AG257:AG261)</f>
        <v>21.106584044110964</v>
      </c>
      <c r="G5" s="217">
        <f>SUM('Canada Rapeseed'!AG262:AG268,'Canada Rapeseed'!AH257:AH261)</f>
        <v>24.925613735811297</v>
      </c>
      <c r="H5" s="217">
        <f>SUM('Canada Rapeseed'!AH262:AH268,'Canada Rapeseed'!AI257:AI261)</f>
        <v>24.843128302773184</v>
      </c>
      <c r="I5" s="217">
        <f>SUM('Canada Rapeseed'!AI262:AI268,'Canada Rapeseed'!AJ257:AJ261)</f>
        <v>24.921742447207649</v>
      </c>
      <c r="J5" s="217">
        <f>SUM('Canada Rapeseed'!AJ262:AJ268,'Canada Rapeseed'!AK257:AK261)</f>
        <v>24.908962127109753</v>
      </c>
      <c r="K5" s="217">
        <f>SUM('Canada Rapeseed'!AK262:AK268,'Canada Rapeseed'!AL257:AL261)</f>
        <v>24.301697429529881</v>
      </c>
      <c r="L5" s="217">
        <f>SUM('Canada Rapeseed'!AL262:AL268,'Canada Rapeseed'!AM257:AM261)</f>
        <v>24.918994892093234</v>
      </c>
      <c r="M5" s="217">
        <f>SUM('Canada Rapeseed'!AM262:AM268,'Canada Rapeseed'!AN257:AN261)</f>
        <v>24.790096673409458</v>
      </c>
      <c r="N5" s="217">
        <f>SUM('Canada Rapeseed'!AN262:AN268,'Canada Rapeseed'!AO257:AO261)</f>
        <v>24.841573223515713</v>
      </c>
      <c r="O5" s="217">
        <f>SUM('Canada Rapeseed'!AO262:AO268,'Canada Rapeseed'!AP257:AP261)</f>
        <v>24.786602546565089</v>
      </c>
      <c r="P5" s="217">
        <f>SUM('Canada Rapeseed'!AP262:AP268,'Canada Rapeseed'!AQ257:AQ261)</f>
        <v>24.780021412968853</v>
      </c>
      <c r="Q5" s="217">
        <f>SUM('Canada Rapeseed'!AQ262:AQ268,'Canada Rapeseed'!AR257:AR261)</f>
        <v>24.755424355425141</v>
      </c>
      <c r="R5" s="217">
        <f>SUM('Canada Rapeseed'!AR262:AR268,'Canada Rapeseed'!AS257:AS261)</f>
        <v>24.85915015443053</v>
      </c>
      <c r="S5" s="217">
        <f>SUM('Canada Rapeseed'!AS262:AS268,'Canada Rapeseed'!AT257:AT261)</f>
        <v>24.861340351255269</v>
      </c>
      <c r="T5" s="217">
        <f>SUM('Canada Rapeseed'!AT262:AT268,'Canada Rapeseed'!AU257:AU261)</f>
        <v>24.920560589243838</v>
      </c>
      <c r="U5" s="217">
        <f>SUM('Canada Rapeseed'!AU262:AU268,'Canada Rapeseed'!AV257:AV261)</f>
        <v>24.956186593487832</v>
      </c>
      <c r="V5" s="217">
        <f>SUM('Canada Rapeseed'!AV262:AV268,'Canada Rapeseed'!AW257:AW261)</f>
        <v>25.005136966576078</v>
      </c>
      <c r="W5" s="217">
        <f>SUM('Canada Rapeseed'!AW262:AW268,'Canada Rapeseed'!AX257:AX261)</f>
        <v>25.40315599560688</v>
      </c>
      <c r="X5" s="217">
        <f>SUM('Canada Rapeseed'!AX262:AX268,'Canada Rapeseed'!AY257:AY261)</f>
        <v>26.460903369822876</v>
      </c>
      <c r="Y5" s="217">
        <f>SUM('Canada Rapeseed'!AY262:AY268,'Canada Rapeseed'!AZ257:AZ261)</f>
        <v>27.510406154651704</v>
      </c>
      <c r="Z5" s="217">
        <f>SUM('Canada Rapeseed'!AZ262:AZ268,'Canada Rapeseed'!BA257:BA261)</f>
        <v>28.559898286456338</v>
      </c>
      <c r="AA5" s="217">
        <f>SUM('Canada Rapeseed'!BA262:BA268,'Canada Rapeseed'!BB257:BB261)</f>
        <v>29.594190617140292</v>
      </c>
      <c r="AB5" s="217">
        <f>SUM('Canada Rapeseed'!BB262:BB268,'Canada Rapeseed'!BC257:BC261)</f>
        <v>30.616309753712912</v>
      </c>
      <c r="AC5" s="217">
        <f>SUM('Canada Rapeseed'!BC262:BC268,'Canada Rapeseed'!BD257:BD261)</f>
        <v>31.624946599699907</v>
      </c>
      <c r="AD5" s="217">
        <f>SUM('Canada Rapeseed'!BD262:BD268,'Canada Rapeseed'!BE257:BE261)</f>
        <v>32.630825890958967</v>
      </c>
      <c r="AE5" s="217">
        <f>SUM('Canada Rapeseed'!BE262:BE268,'Canada Rapeseed'!BF257:BF261)</f>
        <v>33.633985996646359</v>
      </c>
      <c r="AF5" s="217">
        <f>SUM('Canada Rapeseed'!BF262:BF268,'Canada Rapeseed'!BG257:BG261)</f>
        <v>34.63874493257125</v>
      </c>
      <c r="AG5" s="217">
        <f>SUM('Canada Rapeseed'!BG262:BG268,'Canada Rapeseed'!BH257:BH261)</f>
        <v>20.623539557218766</v>
      </c>
    </row>
    <row r="6" spans="1:33">
      <c r="A6" s="218" t="s">
        <v>37</v>
      </c>
      <c r="B6" s="219">
        <f>SUM(B3:B5)</f>
        <v>4602.1803816923084</v>
      </c>
      <c r="C6" s="219">
        <f>SUM(C3:C5)</f>
        <v>4322.4631956923067</v>
      </c>
      <c r="D6" s="219">
        <f t="shared" ref="D6:AG6" si="1">SUM(D3:D5)</f>
        <v>3765.0546923076927</v>
      </c>
      <c r="E6" s="219">
        <f t="shared" si="1"/>
        <v>4520.4680445384611</v>
      </c>
      <c r="F6" s="219">
        <f t="shared" si="1"/>
        <v>4953.796737890264</v>
      </c>
      <c r="G6" s="219">
        <f t="shared" si="1"/>
        <v>5253.5732709404137</v>
      </c>
      <c r="H6" s="219">
        <f t="shared" si="1"/>
        <v>5405.6038443478192</v>
      </c>
      <c r="I6" s="219">
        <f t="shared" si="1"/>
        <v>5565.9116247746788</v>
      </c>
      <c r="J6" s="219">
        <f t="shared" si="1"/>
        <v>5733.3324377011213</v>
      </c>
      <c r="K6" s="219">
        <f t="shared" si="1"/>
        <v>5873.8227156357079</v>
      </c>
      <c r="L6" s="219">
        <f t="shared" si="1"/>
        <v>5985.4572341810899</v>
      </c>
      <c r="M6" s="219">
        <f t="shared" si="1"/>
        <v>6034.6281621080434</v>
      </c>
      <c r="N6" s="219">
        <f t="shared" si="1"/>
        <v>6042.4081770630464</v>
      </c>
      <c r="O6" s="219">
        <f t="shared" si="1"/>
        <v>6089.0128787037229</v>
      </c>
      <c r="P6" s="219">
        <f t="shared" si="1"/>
        <v>6254.2668774936255</v>
      </c>
      <c r="Q6" s="219">
        <f t="shared" si="1"/>
        <v>6482.8428449575531</v>
      </c>
      <c r="R6" s="219">
        <f t="shared" si="1"/>
        <v>6711.7703898960981</v>
      </c>
      <c r="S6" s="219">
        <f t="shared" si="1"/>
        <v>6953.9115836030278</v>
      </c>
      <c r="T6" s="219">
        <f t="shared" si="1"/>
        <v>7239.2788350567735</v>
      </c>
      <c r="U6" s="219">
        <f t="shared" si="1"/>
        <v>7495.4993329875715</v>
      </c>
      <c r="V6" s="219">
        <f t="shared" si="1"/>
        <v>7625.2126914953169</v>
      </c>
      <c r="W6" s="219">
        <f t="shared" si="1"/>
        <v>7759.5958035672966</v>
      </c>
      <c r="X6" s="219">
        <f t="shared" si="1"/>
        <v>7904.6273976004986</v>
      </c>
      <c r="Y6" s="219">
        <f t="shared" si="1"/>
        <v>8155.4300752238496</v>
      </c>
      <c r="Z6" s="219">
        <f t="shared" si="1"/>
        <v>8387.1095078638791</v>
      </c>
      <c r="AA6" s="219">
        <f t="shared" si="1"/>
        <v>8527.1881787941347</v>
      </c>
      <c r="AB6" s="219">
        <f t="shared" si="1"/>
        <v>8687.9421809418945</v>
      </c>
      <c r="AC6" s="219">
        <f t="shared" si="1"/>
        <v>8799.65554079699</v>
      </c>
      <c r="AD6" s="219">
        <f t="shared" si="1"/>
        <v>9042.9031986146001</v>
      </c>
      <c r="AE6" s="219">
        <f t="shared" si="1"/>
        <v>9201.3907515269511</v>
      </c>
      <c r="AF6" s="219">
        <f t="shared" si="1"/>
        <v>9334.9459067783373</v>
      </c>
      <c r="AG6" s="219">
        <f t="shared" si="1"/>
        <v>9476.8239146172218</v>
      </c>
    </row>
    <row r="7" spans="1:33">
      <c r="A7" s="216" t="s">
        <v>236</v>
      </c>
      <c r="B7" s="217">
        <f>B13-B12</f>
        <v>1107.4952960000005</v>
      </c>
      <c r="C7" s="217">
        <f>C13-C12</f>
        <v>1087.3016903846142</v>
      </c>
      <c r="D7" s="217">
        <f t="shared" ref="D7:AG7" si="2">D13-D12</f>
        <v>1069.6812307692308</v>
      </c>
      <c r="E7" s="217">
        <f t="shared" si="2"/>
        <v>1274.8148906923079</v>
      </c>
      <c r="F7" s="217">
        <f t="shared" si="2"/>
        <v>1304.2950685861501</v>
      </c>
      <c r="G7" s="217">
        <f t="shared" si="2"/>
        <v>1740.9248714218138</v>
      </c>
      <c r="H7" s="217">
        <f t="shared" si="2"/>
        <v>2902.6026507764268</v>
      </c>
      <c r="I7" s="217">
        <f t="shared" si="2"/>
        <v>4243.3294651372071</v>
      </c>
      <c r="J7" s="217">
        <f t="shared" si="2"/>
        <v>4848.9106999055657</v>
      </c>
      <c r="K7" s="217">
        <f t="shared" si="2"/>
        <v>4990.9804378422477</v>
      </c>
      <c r="L7" s="217">
        <f t="shared" si="2"/>
        <v>4855.735942609821</v>
      </c>
      <c r="M7" s="217">
        <f t="shared" si="2"/>
        <v>4385.9575196149099</v>
      </c>
      <c r="N7" s="217">
        <f t="shared" si="2"/>
        <v>4141.3656269871499</v>
      </c>
      <c r="O7" s="217">
        <f t="shared" si="2"/>
        <v>4187.5220535016851</v>
      </c>
      <c r="P7" s="217">
        <f t="shared" si="2"/>
        <v>4252.4409620977931</v>
      </c>
      <c r="Q7" s="217">
        <f t="shared" si="2"/>
        <v>4293.6443518858814</v>
      </c>
      <c r="R7" s="217">
        <f t="shared" si="2"/>
        <v>4398.6175449522052</v>
      </c>
      <c r="S7" s="217">
        <f t="shared" si="2"/>
        <v>4447.5117388935851</v>
      </c>
      <c r="T7" s="217">
        <f t="shared" si="2"/>
        <v>4478.7797966559774</v>
      </c>
      <c r="U7" s="217">
        <f t="shared" si="2"/>
        <v>4590.0804660237445</v>
      </c>
      <c r="V7" s="217">
        <f t="shared" si="2"/>
        <v>4717.3291881948026</v>
      </c>
      <c r="W7" s="217">
        <f t="shared" si="2"/>
        <v>4851.0483355275755</v>
      </c>
      <c r="X7" s="217">
        <f t="shared" si="2"/>
        <v>4994.510906527039</v>
      </c>
      <c r="Y7" s="217">
        <f t="shared" si="2"/>
        <v>5245.2144025689186</v>
      </c>
      <c r="Z7" s="217">
        <f t="shared" si="2"/>
        <v>5475.5850412040027</v>
      </c>
      <c r="AA7" s="217">
        <f t="shared" si="2"/>
        <v>5615.6887830820569</v>
      </c>
      <c r="AB7" s="217">
        <f t="shared" si="2"/>
        <v>5774.8689832094897</v>
      </c>
      <c r="AC7" s="217">
        <f t="shared" si="2"/>
        <v>5885.6856350842099</v>
      </c>
      <c r="AD7" s="217">
        <f t="shared" si="2"/>
        <v>6124.4617518671021</v>
      </c>
      <c r="AE7" s="217">
        <f t="shared" si="2"/>
        <v>6278.0643632879655</v>
      </c>
      <c r="AF7" s="217">
        <f t="shared" si="2"/>
        <v>6406.3173023423406</v>
      </c>
      <c r="AG7" s="217">
        <f t="shared" si="2"/>
        <v>6551.4392992326066</v>
      </c>
    </row>
    <row r="8" spans="1:33">
      <c r="A8" s="216" t="s">
        <v>237</v>
      </c>
      <c r="B8" s="217">
        <f>B9+B10</f>
        <v>323.44934933686619</v>
      </c>
      <c r="C8" s="217">
        <f t="shared" ref="C8:AG8" si="3">C9+C10</f>
        <v>331.57524670593148</v>
      </c>
      <c r="D8" s="217">
        <f t="shared" si="3"/>
        <v>335.4876794925334</v>
      </c>
      <c r="E8" s="217">
        <f t="shared" si="3"/>
        <v>396.9374500237605</v>
      </c>
      <c r="F8" s="217">
        <f t="shared" si="3"/>
        <v>933.26454728338342</v>
      </c>
      <c r="G8" s="217">
        <f t="shared" si="3"/>
        <v>882.61598192165752</v>
      </c>
      <c r="H8" s="217">
        <f t="shared" si="3"/>
        <v>1830.1910790420611</v>
      </c>
      <c r="I8" s="217">
        <f t="shared" si="3"/>
        <v>2561.388362802395</v>
      </c>
      <c r="J8" s="217">
        <f t="shared" si="3"/>
        <v>2897.5509594396726</v>
      </c>
      <c r="K8" s="217">
        <f t="shared" si="3"/>
        <v>2891.5926434501262</v>
      </c>
      <c r="L8" s="217">
        <f t="shared" si="3"/>
        <v>2960.4689723380516</v>
      </c>
      <c r="M8" s="217">
        <f t="shared" si="3"/>
        <v>2591.3059889652791</v>
      </c>
      <c r="N8" s="217">
        <f t="shared" si="3"/>
        <v>2616.4844155094988</v>
      </c>
      <c r="O8" s="217">
        <f t="shared" si="3"/>
        <v>2644.187479721113</v>
      </c>
      <c r="P8" s="217">
        <f t="shared" si="3"/>
        <v>2667.13044411702</v>
      </c>
      <c r="Q8" s="217">
        <f t="shared" si="3"/>
        <v>2690.7076876512015</v>
      </c>
      <c r="R8" s="217">
        <f t="shared" si="3"/>
        <v>2702.6068162330484</v>
      </c>
      <c r="S8" s="217">
        <f t="shared" si="3"/>
        <v>2703.0352809921205</v>
      </c>
      <c r="T8" s="217">
        <f t="shared" si="3"/>
        <v>2703.3652424373822</v>
      </c>
      <c r="U8" s="217">
        <f t="shared" si="3"/>
        <v>2703.0720723725908</v>
      </c>
      <c r="V8" s="217">
        <f t="shared" si="3"/>
        <v>2702.9831644588776</v>
      </c>
      <c r="W8" s="217">
        <f t="shared" si="3"/>
        <v>2703.0125152988035</v>
      </c>
      <c r="X8" s="217">
        <f t="shared" si="3"/>
        <v>2703.0936551119548</v>
      </c>
      <c r="Y8" s="217">
        <f t="shared" si="3"/>
        <v>2708.8559610968969</v>
      </c>
      <c r="Z8" s="217">
        <f t="shared" si="3"/>
        <v>2708.8039785966052</v>
      </c>
      <c r="AA8" s="217">
        <f t="shared" si="3"/>
        <v>2708.8002336092131</v>
      </c>
      <c r="AB8" s="217">
        <f t="shared" si="3"/>
        <v>2708.8135212070847</v>
      </c>
      <c r="AC8" s="217">
        <f t="shared" si="3"/>
        <v>2708.8235961565456</v>
      </c>
      <c r="AD8" s="217">
        <f t="shared" si="3"/>
        <v>2708.8194581332687</v>
      </c>
      <c r="AE8" s="217">
        <f t="shared" si="3"/>
        <v>2708.812157540543</v>
      </c>
      <c r="AF8" s="217">
        <f t="shared" si="3"/>
        <v>2708.813793329331</v>
      </c>
      <c r="AG8" s="217">
        <f t="shared" si="3"/>
        <v>2708.813793329331</v>
      </c>
    </row>
    <row r="9" spans="1:33">
      <c r="A9" s="216" t="s">
        <v>90</v>
      </c>
      <c r="B9" s="217">
        <f>SUM('Canada Rapeseed'!AB326:AB332,'Canada Rapeseed'!AC321:AC325)</f>
        <v>323.44934933686619</v>
      </c>
      <c r="C9" s="217">
        <f>SUM('Canada Rapeseed'!AC326:AC332,'Canada Rapeseed'!AD321:AD325)</f>
        <v>331.57524670593148</v>
      </c>
      <c r="D9" s="217">
        <f>SUM('Canada Rapeseed'!AD326:AD332,'Canada Rapeseed'!AE321:AE325)</f>
        <v>335.4876794925334</v>
      </c>
      <c r="E9" s="217">
        <f>SUM('Canada Rapeseed'!AE326:AE332,'Canada Rapeseed'!AF321:AF325)</f>
        <v>396.9374500237605</v>
      </c>
      <c r="F9" s="217">
        <f>SUM('Canada Rapeseed'!AF326:AF332,'Canada Rapeseed'!AG321:AG325)</f>
        <v>933.26454728338342</v>
      </c>
      <c r="G9" s="217">
        <f>SUM('Canada Rapeseed'!AG326:AG332,'Canada Rapeseed'!AH321:AH325)</f>
        <v>882.61598192165752</v>
      </c>
      <c r="H9" s="217">
        <f>SUM('Canada Rapeseed'!AH326:AH332,'Canada Rapeseed'!AI321:AI325)</f>
        <v>1092.1320552672819</v>
      </c>
      <c r="I9" s="217">
        <f>SUM('Canada Rapeseed'!AI326:AI332,'Canada Rapeseed'!AJ321:AJ325)</f>
        <v>1429.0764538433066</v>
      </c>
      <c r="J9" s="217">
        <f>SUM('Canada Rapeseed'!AJ326:AJ332,'Canada Rapeseed'!AK321:AK325)</f>
        <v>1587.6489177707956</v>
      </c>
      <c r="K9" s="217">
        <f>SUM('Canada Rapeseed'!AK326:AK332,'Canada Rapeseed'!AL321:AL325)</f>
        <v>1581.6906017812494</v>
      </c>
      <c r="L9" s="217">
        <f>SUM('Canada Rapeseed'!AL326:AL332,'Canada Rapeseed'!AM321:AM325)</f>
        <v>1577.7945950209032</v>
      </c>
      <c r="M9" s="217">
        <f>SUM('Canada Rapeseed'!AM326:AM332,'Canada Rapeseed'!AN321:AN325)</f>
        <v>1184.374166432041</v>
      </c>
      <c r="N9" s="217">
        <f>SUM('Canada Rapeseed'!AN326:AN332,'Canada Rapeseed'!AO321:AO325)</f>
        <v>1185.2951477601703</v>
      </c>
      <c r="O9" s="217">
        <f>SUM('Canada Rapeseed'!AO326:AO332,'Canada Rapeseed'!AP321:AP325)</f>
        <v>1188.7407667556936</v>
      </c>
      <c r="P9" s="217">
        <f>SUM('Canada Rapeseed'!AP326:AP332,'Canada Rapeseed'!AQ321:AQ325)</f>
        <v>1187.4262859355106</v>
      </c>
      <c r="Q9" s="217">
        <f>SUM('Canada Rapeseed'!AQ326:AQ332,'Canada Rapeseed'!AR321:AR325)</f>
        <v>1186.746084253602</v>
      </c>
      <c r="R9" s="217">
        <f>SUM('Canada Rapeseed'!AR326:AR332,'Canada Rapeseed'!AS321:AS325)</f>
        <v>1186.5164902274037</v>
      </c>
      <c r="S9" s="217">
        <f>SUM('Canada Rapeseed'!AS326:AS332,'Canada Rapeseed'!AT321:AT325)</f>
        <v>1186.944954986476</v>
      </c>
      <c r="T9" s="217">
        <f>SUM('Canada Rapeseed'!AT326:AT332,'Canada Rapeseed'!AU321:AU325)</f>
        <v>1187.2749164317374</v>
      </c>
      <c r="U9" s="217">
        <f>SUM('Canada Rapeseed'!AU326:AU332,'Canada Rapeseed'!AV321:AV325)</f>
        <v>1186.9817463669458</v>
      </c>
      <c r="V9" s="217">
        <f>SUM('Canada Rapeseed'!AV326:AV332,'Canada Rapeseed'!AW321:AW325)</f>
        <v>1186.892838453233</v>
      </c>
      <c r="W9" s="217">
        <f>SUM('Canada Rapeseed'!AW326:AW332,'Canada Rapeseed'!AX321:AX325)</f>
        <v>1186.9221892931589</v>
      </c>
      <c r="X9" s="217">
        <f>SUM('Canada Rapeseed'!AX326:AX332,'Canada Rapeseed'!AY321:AY325)</f>
        <v>1187.0033291063103</v>
      </c>
      <c r="Y9" s="217">
        <f>SUM('Canada Rapeseed'!AY326:AY332,'Canada Rapeseed'!AZ321:AZ325)</f>
        <v>1187.0150039302771</v>
      </c>
      <c r="Z9" s="217">
        <f>SUM('Canada Rapeseed'!AZ326:AZ332,'Canada Rapeseed'!BA321:BA325)</f>
        <v>1186.963021429985</v>
      </c>
      <c r="AA9" s="217">
        <f>SUM('Canada Rapeseed'!BA326:BA332,'Canada Rapeseed'!BB321:BB325)</f>
        <v>1186.9592764425929</v>
      </c>
      <c r="AB9" s="217">
        <f>SUM('Canada Rapeseed'!BB326:BB332,'Canada Rapeseed'!BC321:BC325)</f>
        <v>1186.9725640404649</v>
      </c>
      <c r="AC9" s="217">
        <f>SUM('Canada Rapeseed'!BC326:BC332,'Canada Rapeseed'!BD321:BD325)</f>
        <v>1186.9826389899258</v>
      </c>
      <c r="AD9" s="217">
        <f>SUM('Canada Rapeseed'!BD326:BD332,'Canada Rapeseed'!BE321:BE325)</f>
        <v>1186.9785009666491</v>
      </c>
      <c r="AE9" s="217">
        <f>SUM('Canada Rapeseed'!BE326:BE332,'Canada Rapeseed'!BF321:BF325)</f>
        <v>1186.9712003739235</v>
      </c>
      <c r="AF9" s="217">
        <f>SUM('Canada Rapeseed'!BF326:BF332,'Canada Rapeseed'!BG321:BG325)</f>
        <v>1186.9728361627112</v>
      </c>
      <c r="AG9" s="217">
        <f>SUM('Canada Rapeseed'!BG326:BG332,'Canada Rapeseed'!BH321:BH325)</f>
        <v>1186.9728361627112</v>
      </c>
    </row>
    <row r="10" spans="1:33">
      <c r="A10" s="216" t="s">
        <v>238</v>
      </c>
      <c r="B10" s="217">
        <f>SUM('Canada Rapeseed'!AB342:AB348,'Canada Rapeseed'!AC337:AC341,'Canada Rapeseed'!AB358:AB364,'Canada Rapeseed'!AC353:AC357)</f>
        <v>0</v>
      </c>
      <c r="C10" s="217">
        <f>SUM('Canada Rapeseed'!AC342:AC348,'Canada Rapeseed'!AD337:AD341)</f>
        <v>0</v>
      </c>
      <c r="D10" s="217">
        <f>SUM('Canada Rapeseed'!AD342:AD348,'Canada Rapeseed'!AE337:AE341)</f>
        <v>0</v>
      </c>
      <c r="E10" s="217">
        <f>SUM('Canada Rapeseed'!AE342:AE348,'Canada Rapeseed'!AF337:AF341)</f>
        <v>0</v>
      </c>
      <c r="F10" s="217">
        <f>SUM('Canada Rapeseed'!AF342:AF348,'Canada Rapeseed'!AG337:AG341)</f>
        <v>0</v>
      </c>
      <c r="G10" s="217">
        <f>SUM('Canada Rapeseed'!AG342:AG348,'Canada Rapeseed'!AH337:AH341)</f>
        <v>0</v>
      </c>
      <c r="H10" s="217">
        <f>SUM('Canada Rapeseed'!AH342:AH348,'Canada Rapeseed'!AI337:AI341)</f>
        <v>738.05902377477912</v>
      </c>
      <c r="I10" s="217">
        <f>SUM('Canada Rapeseed'!AI342:AI348,'Canada Rapeseed'!AJ337:AJ341)</f>
        <v>1132.3119089590884</v>
      </c>
      <c r="J10" s="217">
        <f>SUM('Canada Rapeseed'!AJ342:AJ348,'Canada Rapeseed'!AK337:AK341)</f>
        <v>1309.902041668877</v>
      </c>
      <c r="K10" s="217">
        <f>SUM('Canada Rapeseed'!AK342:AK348,'Canada Rapeseed'!AL337:AL341)</f>
        <v>1309.902041668877</v>
      </c>
      <c r="L10" s="217">
        <f>SUM('Canada Rapeseed'!AL342:AL348,'Canada Rapeseed'!AM337:AM341)</f>
        <v>1382.6743773171481</v>
      </c>
      <c r="M10" s="217">
        <f>SUM('Canada Rapeseed'!AM342:AM348,'Canada Rapeseed'!AN337:AN341)</f>
        <v>1406.9318225332381</v>
      </c>
      <c r="N10" s="217">
        <f>SUM('Canada Rapeseed'!AN342:AN348,'Canada Rapeseed'!AO337:AO341)</f>
        <v>1431.1892677493286</v>
      </c>
      <c r="O10" s="217">
        <f>SUM('Canada Rapeseed'!AO342:AO348,'Canada Rapeseed'!AP337:AP341)</f>
        <v>1455.4467129654195</v>
      </c>
      <c r="P10" s="217">
        <f>SUM('Canada Rapeseed'!AP342:AP348,'Canada Rapeseed'!AQ337:AQ341)</f>
        <v>1479.7041581815095</v>
      </c>
      <c r="Q10" s="217">
        <f>SUM('Canada Rapeseed'!AQ342:AQ348,'Canada Rapeseed'!AR337:AR341)</f>
        <v>1503.9616033975994</v>
      </c>
      <c r="R10" s="217">
        <f>SUM('Canada Rapeseed'!AR342:AR348,'Canada Rapeseed'!AS337:AS341)</f>
        <v>1516.090326005645</v>
      </c>
      <c r="S10" s="217">
        <f>SUM('Canada Rapeseed'!AS342:AS348,'Canada Rapeseed'!AT337:AT341)</f>
        <v>1516.0903260056446</v>
      </c>
      <c r="T10" s="217">
        <f>SUM('Canada Rapeseed'!AT342:AT348,'Canada Rapeseed'!AU337:AU341)</f>
        <v>1516.0903260056448</v>
      </c>
      <c r="U10" s="217">
        <f>SUM('Canada Rapeseed'!AU342:AU348,'Canada Rapeseed'!AV337:AV341)</f>
        <v>1516.0903260056448</v>
      </c>
      <c r="V10" s="217">
        <f>SUM('Canada Rapeseed'!AV342:AV348,'Canada Rapeseed'!AW337:AW341)</f>
        <v>1516.0903260056448</v>
      </c>
      <c r="W10" s="217">
        <f>SUM('Canada Rapeseed'!AW342:AW348,'Canada Rapeseed'!AX337:AX341)</f>
        <v>1516.0903260056446</v>
      </c>
      <c r="X10" s="217">
        <f>SUM('Canada Rapeseed'!AX342:AX348,'Canada Rapeseed'!AY337:AY341)</f>
        <v>1516.0903260056443</v>
      </c>
      <c r="Y10" s="217">
        <f>SUM('Canada Rapeseed'!AY342:AY348,'Canada Rapeseed'!AZ337:AZ341)</f>
        <v>1521.8409571666198</v>
      </c>
      <c r="Z10" s="217">
        <f>SUM('Canada Rapeseed'!AZ342:AZ348,'Canada Rapeseed'!BA337:BA341)</f>
        <v>1521.8409571666202</v>
      </c>
      <c r="AA10" s="217">
        <f>SUM('Canada Rapeseed'!BA342:BA348,'Canada Rapeseed'!BB337:BB341)</f>
        <v>1521.84095716662</v>
      </c>
      <c r="AB10" s="217">
        <f>SUM('Canada Rapeseed'!BB342:BB348,'Canada Rapeseed'!BC337:BC341)</f>
        <v>1521.8409571666198</v>
      </c>
      <c r="AC10" s="217">
        <f>SUM('Canada Rapeseed'!BC342:BC348,'Canada Rapeseed'!BD337:BD341)</f>
        <v>1521.8409571666198</v>
      </c>
      <c r="AD10" s="217">
        <f>SUM('Canada Rapeseed'!BD342:BD348,'Canada Rapeseed'!BE337:BE341)</f>
        <v>1521.8409571666195</v>
      </c>
      <c r="AE10" s="217">
        <f>SUM('Canada Rapeseed'!BE342:BE348,'Canada Rapeseed'!BF337:BF341)</f>
        <v>1521.8409571666195</v>
      </c>
      <c r="AF10" s="217">
        <f>SUM('Canada Rapeseed'!BF342:BF348,'Canada Rapeseed'!BG337:BG341)</f>
        <v>1521.8409571666198</v>
      </c>
      <c r="AG10" s="217">
        <f>SUM('Canada Rapeseed'!BG342:BG348,'Canada Rapeseed'!BH337:BH341)</f>
        <v>1521.8409571666198</v>
      </c>
    </row>
    <row r="11" spans="1:33">
      <c r="A11" s="216" t="s">
        <v>239</v>
      </c>
      <c r="B11" s="217">
        <f t="shared" ref="B11:AG11" si="4">B7-B8</f>
        <v>784.04594666313437</v>
      </c>
      <c r="C11" s="217">
        <f t="shared" si="4"/>
        <v>755.7264436786827</v>
      </c>
      <c r="D11" s="217">
        <f t="shared" si="4"/>
        <v>734.19355127669735</v>
      </c>
      <c r="E11" s="217">
        <f t="shared" si="4"/>
        <v>877.87744066854748</v>
      </c>
      <c r="F11" s="217">
        <f t="shared" si="4"/>
        <v>371.03052130276672</v>
      </c>
      <c r="G11" s="217">
        <f t="shared" si="4"/>
        <v>858.30888950015628</v>
      </c>
      <c r="H11" s="217">
        <f t="shared" si="4"/>
        <v>1072.4115717343657</v>
      </c>
      <c r="I11" s="217">
        <f t="shared" si="4"/>
        <v>1681.9411023348121</v>
      </c>
      <c r="J11" s="217">
        <f t="shared" si="4"/>
        <v>1951.3597404658931</v>
      </c>
      <c r="K11" s="217">
        <f t="shared" si="4"/>
        <v>2099.3877943921216</v>
      </c>
      <c r="L11" s="217">
        <f t="shared" si="4"/>
        <v>1895.2669702717694</v>
      </c>
      <c r="M11" s="217">
        <f t="shared" si="4"/>
        <v>1794.6515306496308</v>
      </c>
      <c r="N11" s="217">
        <f t="shared" si="4"/>
        <v>1524.881211477651</v>
      </c>
      <c r="O11" s="217">
        <f t="shared" si="4"/>
        <v>1543.3345737805721</v>
      </c>
      <c r="P11" s="217">
        <f t="shared" si="4"/>
        <v>1585.3105179807731</v>
      </c>
      <c r="Q11" s="217">
        <f t="shared" si="4"/>
        <v>1602.9366642346799</v>
      </c>
      <c r="R11" s="217">
        <f t="shared" si="4"/>
        <v>1696.0107287191568</v>
      </c>
      <c r="S11" s="217">
        <f t="shared" si="4"/>
        <v>1744.4764579014645</v>
      </c>
      <c r="T11" s="217">
        <f t="shared" si="4"/>
        <v>1775.4145542185952</v>
      </c>
      <c r="U11" s="217">
        <f t="shared" si="4"/>
        <v>1887.0083936511537</v>
      </c>
      <c r="V11" s="217">
        <f t="shared" si="4"/>
        <v>2014.346023735925</v>
      </c>
      <c r="W11" s="217">
        <f t="shared" si="4"/>
        <v>2148.0358202287721</v>
      </c>
      <c r="X11" s="217">
        <f t="shared" si="4"/>
        <v>2291.4172514150841</v>
      </c>
      <c r="Y11" s="217">
        <f t="shared" si="4"/>
        <v>2536.3584414720217</v>
      </c>
      <c r="Z11" s="217">
        <f t="shared" si="4"/>
        <v>2766.7810626073974</v>
      </c>
      <c r="AA11" s="217">
        <f t="shared" si="4"/>
        <v>2906.8885494728438</v>
      </c>
      <c r="AB11" s="217">
        <f t="shared" si="4"/>
        <v>3066.055462002405</v>
      </c>
      <c r="AC11" s="217">
        <f t="shared" si="4"/>
        <v>3176.8620389276643</v>
      </c>
      <c r="AD11" s="217">
        <f t="shared" si="4"/>
        <v>3415.6422937338334</v>
      </c>
      <c r="AE11" s="217">
        <f t="shared" si="4"/>
        <v>3569.2522057474225</v>
      </c>
      <c r="AF11" s="217">
        <f t="shared" si="4"/>
        <v>3697.5035090130095</v>
      </c>
      <c r="AG11" s="217">
        <f t="shared" si="4"/>
        <v>3842.6255059032756</v>
      </c>
    </row>
    <row r="12" spans="1:33">
      <c r="A12" s="216" t="s">
        <v>39</v>
      </c>
      <c r="B12" s="217">
        <f>SUM('Canada Rapeseed'!AB278:AB284,'Canada Rapeseed'!AC273:AC277)</f>
        <v>3410.0427780000005</v>
      </c>
      <c r="C12" s="217">
        <f>SUM('Canada Rapeseed'!AC278:AC284,'Canada Rapeseed'!AD273:AD277)</f>
        <v>3143.3238130000004</v>
      </c>
      <c r="D12" s="217">
        <f>SUM('Canada Rapeseed'!AD278:AD284,'Canada Rapeseed'!AE273:AE277)</f>
        <v>2617.3510000000006</v>
      </c>
      <c r="E12" s="217">
        <f>SUM('Canada Rapeseed'!AE278:AE284,'Canada Rapeseed'!AF273:AF277)</f>
        <v>3151.2869999999994</v>
      </c>
      <c r="F12" s="217">
        <f>SUM('Canada Rapeseed'!AF278:AF284,'Canada Rapeseed'!AG273:AG277)</f>
        <v>3537.957669304114</v>
      </c>
      <c r="G12" s="217">
        <f>SUM('Canada Rapeseed'!AG278:AG284,'Canada Rapeseed'!AH273:AH277)</f>
        <v>3393.8022456724457</v>
      </c>
      <c r="H12" s="217">
        <f>SUM('Canada Rapeseed'!AH278:AH284,'Canada Rapeseed'!AI273:AI277)</f>
        <v>2376.0781166483152</v>
      </c>
      <c r="I12" s="217">
        <f>SUM('Canada Rapeseed'!AI278:AI284,'Canada Rapeseed'!AJ273:AJ277)</f>
        <v>1190.6590827143946</v>
      </c>
      <c r="J12" s="217">
        <f>SUM('Canada Rapeseed'!AJ278:AJ284,'Canada Rapeseed'!AK273:AK277)</f>
        <v>749.42173779555571</v>
      </c>
      <c r="K12" s="217">
        <f>SUM('Canada Rapeseed'!AK278:AK284,'Canada Rapeseed'!AL273:AL277)</f>
        <v>747.84227779346031</v>
      </c>
      <c r="L12" s="217">
        <f>SUM('Canada Rapeseed'!AL278:AL284,'Canada Rapeseed'!AM273:AM277)</f>
        <v>994.72129157126926</v>
      </c>
      <c r="M12" s="217">
        <f>SUM('Canada Rapeseed'!AM278:AM284,'Canada Rapeseed'!AN273:AN277)</f>
        <v>1513.6706424931338</v>
      </c>
      <c r="N12" s="217">
        <f>SUM('Canada Rapeseed'!AN278:AN284,'Canada Rapeseed'!AO273:AO277)</f>
        <v>1764.119473152819</v>
      </c>
      <c r="O12" s="217">
        <f>SUM('Canada Rapeseed'!AO278:AO284,'Canada Rapeseed'!AP273:AP277)</f>
        <v>1761.4908252020375</v>
      </c>
      <c r="P12" s="217">
        <f>SUM('Canada Rapeseed'!AP278:AP284,'Canada Rapeseed'!AQ273:AQ277)</f>
        <v>1861.8259153958322</v>
      </c>
      <c r="Q12" s="217">
        <f>SUM('Canada Rapeseed'!AQ278:AQ284,'Canada Rapeseed'!AR273:AR277)</f>
        <v>2047.2754161485941</v>
      </c>
      <c r="R12" s="217">
        <f>SUM('Canada Rapeseed'!AR278:AR284,'Canada Rapeseed'!AS273:AS277)</f>
        <v>2168.1528449438924</v>
      </c>
      <c r="S12" s="217">
        <f>SUM('Canada Rapeseed'!AS278:AS284,'Canada Rapeseed'!AT273:AT277)</f>
        <v>2359.4767677863656</v>
      </c>
      <c r="T12" s="217">
        <f>SUM('Canada Rapeseed'!AT278:AT284,'Canada Rapeseed'!AU273:AU277)</f>
        <v>2610.4990384007965</v>
      </c>
      <c r="U12" s="217">
        <f>SUM('Canada Rapeseed'!AU278:AU284,'Canada Rapeseed'!AV273:AV277)</f>
        <v>2753.4957900407499</v>
      </c>
      <c r="V12" s="217">
        <f>SUM('Canada Rapeseed'!AV278:AV284,'Canada Rapeseed'!AW273:AW277)</f>
        <v>2752.8835033005148</v>
      </c>
      <c r="W12" s="217">
        <f>SUM('Canada Rapeseed'!AW278:AW284,'Canada Rapeseed'!AX273:AX277)</f>
        <v>2751.6243911166439</v>
      </c>
      <c r="X12" s="217">
        <f>SUM('Canada Rapeseed'!AX278:AX284,'Canada Rapeseed'!AY273:AY277)</f>
        <v>2750.1164910734592</v>
      </c>
      <c r="Y12" s="217">
        <f>SUM('Canada Rapeseed'!AY278:AY284,'Canada Rapeseed'!AZ273:AZ277)</f>
        <v>2748.2925957318539</v>
      </c>
      <c r="Z12" s="217">
        <f>SUM('Canada Rapeseed'!AZ278:AZ284,'Canada Rapeseed'!BA273:BA277)</f>
        <v>2746.5244666598765</v>
      </c>
      <c r="AA12" s="217">
        <f>SUM('Canada Rapeseed'!BA278:BA284,'Canada Rapeseed'!BB273:BB277)</f>
        <v>2744.5763187890016</v>
      </c>
      <c r="AB12" s="217">
        <f>SUM('Canada Rapeseed'!BB278:BB284,'Canada Rapeseed'!BC273:BC277)</f>
        <v>2743.0731977324053</v>
      </c>
      <c r="AC12" s="217">
        <f>SUM('Canada Rapeseed'!BC278:BC284,'Canada Rapeseed'!BD273:BD277)</f>
        <v>2742.0468287897043</v>
      </c>
      <c r="AD12" s="217">
        <f>SUM('Canada Rapeseed'!BD278:BD284,'Canada Rapeseed'!BE273:BE277)</f>
        <v>2741.5183698244223</v>
      </c>
      <c r="AE12" s="217">
        <f>SUM('Canada Rapeseed'!BE278:BE284,'Canada Rapeseed'!BF273:BF277)</f>
        <v>2741.4033113159089</v>
      </c>
      <c r="AF12" s="217">
        <f>SUM('Canada Rapeseed'!BF278:BF284,'Canada Rapeseed'!BG273:BG277)</f>
        <v>2741.7055275129201</v>
      </c>
      <c r="AG12" s="217">
        <f>SUM('Canada Rapeseed'!BG278:BG284,'Canada Rapeseed'!BH273:BH277)</f>
        <v>2750</v>
      </c>
    </row>
    <row r="13" spans="1:33">
      <c r="A13" s="218" t="s">
        <v>42</v>
      </c>
      <c r="B13" s="219">
        <f t="shared" ref="B13:AG13" si="5">B6-B14</f>
        <v>4517.538074000001</v>
      </c>
      <c r="C13" s="219">
        <f t="shared" si="5"/>
        <v>4230.6255033846146</v>
      </c>
      <c r="D13" s="219">
        <f t="shared" si="5"/>
        <v>3687.0322307692313</v>
      </c>
      <c r="E13" s="219">
        <f t="shared" si="5"/>
        <v>4426.1018906923073</v>
      </c>
      <c r="F13" s="219">
        <f t="shared" si="5"/>
        <v>4842.2527378902641</v>
      </c>
      <c r="G13" s="219">
        <f t="shared" si="5"/>
        <v>5134.7271170942595</v>
      </c>
      <c r="H13" s="219">
        <f t="shared" si="5"/>
        <v>5278.680767424742</v>
      </c>
      <c r="I13" s="219">
        <f t="shared" si="5"/>
        <v>5433.9885478516017</v>
      </c>
      <c r="J13" s="219">
        <f t="shared" si="5"/>
        <v>5598.3324377011213</v>
      </c>
      <c r="K13" s="219">
        <f t="shared" si="5"/>
        <v>5738.8227156357079</v>
      </c>
      <c r="L13" s="219">
        <f t="shared" si="5"/>
        <v>5850.4572341810899</v>
      </c>
      <c r="M13" s="219">
        <f t="shared" si="5"/>
        <v>5899.6281621080434</v>
      </c>
      <c r="N13" s="219">
        <f t="shared" si="5"/>
        <v>5905.4851001399693</v>
      </c>
      <c r="O13" s="219">
        <f t="shared" si="5"/>
        <v>5949.0128787037229</v>
      </c>
      <c r="P13" s="219">
        <f t="shared" si="5"/>
        <v>6114.2668774936255</v>
      </c>
      <c r="Q13" s="219">
        <f t="shared" si="5"/>
        <v>6340.919768034476</v>
      </c>
      <c r="R13" s="219">
        <f t="shared" si="5"/>
        <v>6566.7703898960981</v>
      </c>
      <c r="S13" s="219">
        <f t="shared" si="5"/>
        <v>6806.9885066799507</v>
      </c>
      <c r="T13" s="219">
        <f t="shared" si="5"/>
        <v>7089.2788350567735</v>
      </c>
      <c r="U13" s="219">
        <f t="shared" si="5"/>
        <v>7343.5762560644944</v>
      </c>
      <c r="V13" s="219">
        <f t="shared" si="5"/>
        <v>7470.2126914953169</v>
      </c>
      <c r="W13" s="219">
        <f t="shared" si="5"/>
        <v>7602.6727266442194</v>
      </c>
      <c r="X13" s="219">
        <f t="shared" si="5"/>
        <v>7744.6273976004986</v>
      </c>
      <c r="Y13" s="219">
        <f t="shared" si="5"/>
        <v>7993.5069983007725</v>
      </c>
      <c r="Z13" s="219">
        <f t="shared" si="5"/>
        <v>8222.1095078638791</v>
      </c>
      <c r="AA13" s="219">
        <f t="shared" si="5"/>
        <v>8360.2651018710585</v>
      </c>
      <c r="AB13" s="219">
        <f t="shared" si="5"/>
        <v>8517.9421809418945</v>
      </c>
      <c r="AC13" s="219">
        <f t="shared" si="5"/>
        <v>8627.7324638739137</v>
      </c>
      <c r="AD13" s="219">
        <f t="shared" si="5"/>
        <v>8865.9801216915239</v>
      </c>
      <c r="AE13" s="219">
        <f t="shared" si="5"/>
        <v>9019.4676746038749</v>
      </c>
      <c r="AF13" s="219">
        <f t="shared" si="5"/>
        <v>9148.0228298552611</v>
      </c>
      <c r="AG13" s="219">
        <f t="shared" si="5"/>
        <v>9301.4392992326066</v>
      </c>
    </row>
    <row r="14" spans="1:33" ht="15.75" thickBot="1">
      <c r="A14" s="216" t="s">
        <v>240</v>
      </c>
      <c r="B14" s="217">
        <f>'Canada Rapeseed'!AC421</f>
        <v>84.642307692307668</v>
      </c>
      <c r="C14" s="217">
        <f>'Canada Rapeseed'!AD421</f>
        <v>91.837692307692336</v>
      </c>
      <c r="D14" s="217">
        <f>'Canada Rapeseed'!AE421</f>
        <v>78.022461538461528</v>
      </c>
      <c r="E14" s="217">
        <f>'Canada Rapeseed'!AF421</f>
        <v>94.366153846153821</v>
      </c>
      <c r="F14" s="217">
        <f>'Canada Rapeseed'!AG421</f>
        <v>111.54400000000001</v>
      </c>
      <c r="G14" s="217">
        <f>'Canada Rapeseed'!AH421</f>
        <v>118.84615384615387</v>
      </c>
      <c r="H14" s="217">
        <f>'Canada Rapeseed'!AI421</f>
        <v>126.92307692307693</v>
      </c>
      <c r="I14" s="217">
        <f>'Canada Rapeseed'!AJ421</f>
        <v>131.92307692307693</v>
      </c>
      <c r="J14" s="217">
        <f>'Canada Rapeseed'!AK421</f>
        <v>135</v>
      </c>
      <c r="K14" s="217">
        <f>'Canada Rapeseed'!AL421</f>
        <v>135</v>
      </c>
      <c r="L14" s="217">
        <f>'Canada Rapeseed'!AM421</f>
        <v>135</v>
      </c>
      <c r="M14" s="217">
        <f>'Canada Rapeseed'!AN421</f>
        <v>135</v>
      </c>
      <c r="N14" s="217">
        <f>'Canada Rapeseed'!AO421</f>
        <v>136.92307692307693</v>
      </c>
      <c r="O14" s="217">
        <f>'Canada Rapeseed'!AP421</f>
        <v>140</v>
      </c>
      <c r="P14" s="217">
        <f>'Canada Rapeseed'!AQ421</f>
        <v>140</v>
      </c>
      <c r="Q14" s="217">
        <f>'Canada Rapeseed'!AR421</f>
        <v>141.92307692307693</v>
      </c>
      <c r="R14" s="217">
        <f>'Canada Rapeseed'!AS421</f>
        <v>145</v>
      </c>
      <c r="S14" s="217">
        <f>'Canada Rapeseed'!AT421</f>
        <v>146.92307692307693</v>
      </c>
      <c r="T14" s="217">
        <f>'Canada Rapeseed'!AU421</f>
        <v>150</v>
      </c>
      <c r="U14" s="217">
        <f>'Canada Rapeseed'!AV421</f>
        <v>151.92307692307693</v>
      </c>
      <c r="V14" s="217">
        <f>'Canada Rapeseed'!AW421</f>
        <v>155</v>
      </c>
      <c r="W14" s="217">
        <f>'Canada Rapeseed'!AX421</f>
        <v>156.92307692307693</v>
      </c>
      <c r="X14" s="217">
        <f>'Canada Rapeseed'!AY421</f>
        <v>160</v>
      </c>
      <c r="Y14" s="217">
        <f>'Canada Rapeseed'!AZ421</f>
        <v>161.92307692307693</v>
      </c>
      <c r="Z14" s="217">
        <f>'Canada Rapeseed'!BA421</f>
        <v>165</v>
      </c>
      <c r="AA14" s="217">
        <f>'Canada Rapeseed'!BB421</f>
        <v>166.92307692307693</v>
      </c>
      <c r="AB14" s="217">
        <f>'Canada Rapeseed'!BC421</f>
        <v>170</v>
      </c>
      <c r="AC14" s="217">
        <f>'Canada Rapeseed'!BD421</f>
        <v>171.92307692307693</v>
      </c>
      <c r="AD14" s="217">
        <f>'Canada Rapeseed'!BE421</f>
        <v>176.92307692307693</v>
      </c>
      <c r="AE14" s="217">
        <f>'Canada Rapeseed'!BF421</f>
        <v>181.92307692307693</v>
      </c>
      <c r="AF14" s="217">
        <f>'Canada Rapeseed'!BG421</f>
        <v>186.92307692307693</v>
      </c>
      <c r="AG14" s="217">
        <f>'Canada Rapeseed'!BH421</f>
        <v>175.38461538461539</v>
      </c>
    </row>
    <row r="15" spans="1:33" ht="15.75" thickTop="1">
      <c r="A15" s="220"/>
      <c r="B15" s="221"/>
      <c r="C15" s="221"/>
      <c r="D15" s="221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3559926-56B7-4DBB-AD88-8B0DFF664A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'Canada Canola Oil CY'!B3:AG3</xm:f>
              <xm:sqref>AH3</xm:sqref>
            </x14:sparkline>
            <x14:sparkline>
              <xm:f>'Canada Canola Oil CY'!B4:AG4</xm:f>
              <xm:sqref>AH4</xm:sqref>
            </x14:sparkline>
            <x14:sparkline>
              <xm:f>'Canada Canola Oil CY'!B5:AG5</xm:f>
              <xm:sqref>AH5</xm:sqref>
            </x14:sparkline>
            <x14:sparkline>
              <xm:f>'Canada Canola Oil CY'!B6:AG6</xm:f>
              <xm:sqref>AH6</xm:sqref>
            </x14:sparkline>
            <x14:sparkline>
              <xm:f>'Canada Canola Oil CY'!B7:AG7</xm:f>
              <xm:sqref>AH7</xm:sqref>
            </x14:sparkline>
            <x14:sparkline>
              <xm:f>'Canada Canola Oil CY'!B8:AG8</xm:f>
              <xm:sqref>AH8</xm:sqref>
            </x14:sparkline>
            <x14:sparkline>
              <xm:f>'Canada Canola Oil CY'!B9:AG9</xm:f>
              <xm:sqref>AH9</xm:sqref>
            </x14:sparkline>
            <x14:sparkline>
              <xm:f>'Canada Canola Oil CY'!B10:AG10</xm:f>
              <xm:sqref>AH10</xm:sqref>
            </x14:sparkline>
            <x14:sparkline>
              <xm:f>'Canada Canola Oil CY'!B11:AG11</xm:f>
              <xm:sqref>AH11</xm:sqref>
            </x14:sparkline>
            <x14:sparkline>
              <xm:f>'Canada Canola Oil CY'!B12:AG12</xm:f>
              <xm:sqref>AH12</xm:sqref>
            </x14:sparkline>
            <x14:sparkline>
              <xm:f>'Canada Canola Oil CY'!B13:AG13</xm:f>
              <xm:sqref>AH13</xm:sqref>
            </x14:sparkline>
            <x14:sparkline>
              <xm:f>'Canada Canola Oil CY'!B14:AG14</xm:f>
              <xm:sqref>AH14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1E1B-4EF1-4F5E-B9AD-E793B025F45A}">
  <dimension ref="A1:AJ366"/>
  <sheetViews>
    <sheetView zoomScale="85" zoomScaleNormal="85" workbookViewId="0">
      <pane xSplit="1" ySplit="2" topLeftCell="R35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.85546875" defaultRowHeight="15"/>
  <cols>
    <col min="1" max="1" width="32.28515625" customWidth="1"/>
    <col min="2" max="34" width="9.140625" customWidth="1"/>
  </cols>
  <sheetData>
    <row r="1" spans="1:35" ht="15.75" thickBot="1">
      <c r="A1" s="1" t="s">
        <v>241</v>
      </c>
    </row>
    <row r="2" spans="1:35" ht="15.75" thickBo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242</v>
      </c>
      <c r="AE2" s="4" t="s">
        <v>54</v>
      </c>
      <c r="AF2" s="4" t="s">
        <v>55</v>
      </c>
      <c r="AG2" s="4" t="s">
        <v>56</v>
      </c>
      <c r="AH2" s="4" t="s">
        <v>243</v>
      </c>
    </row>
    <row r="3" spans="1:35" ht="16.5">
      <c r="A3" s="5" t="s">
        <v>244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35" ht="16.5">
      <c r="A4" s="5" t="s">
        <v>69</v>
      </c>
      <c r="B4" s="223">
        <f>B5/0.985</f>
        <v>179.22030456852792</v>
      </c>
      <c r="C4" s="223">
        <f t="shared" ref="C4:AH4" si="0">C5/0.985</f>
        <v>361.65888324873094</v>
      </c>
      <c r="D4" s="223">
        <f t="shared" si="0"/>
        <v>382.29238578680201</v>
      </c>
      <c r="E4" s="223">
        <f t="shared" si="0"/>
        <v>413.66091370558377</v>
      </c>
      <c r="F4" s="223">
        <f t="shared" si="0"/>
        <v>708.11269035532996</v>
      </c>
      <c r="G4" s="223">
        <f t="shared" si="0"/>
        <v>1266.2010152284265</v>
      </c>
      <c r="H4" s="223">
        <f t="shared" si="0"/>
        <v>1938.6223350253806</v>
      </c>
      <c r="I4" s="223">
        <f t="shared" si="0"/>
        <v>1480.8253807106601</v>
      </c>
      <c r="J4" s="223">
        <f t="shared" si="0"/>
        <v>1351.7817258883249</v>
      </c>
      <c r="K4" s="223">
        <f t="shared" si="0"/>
        <v>1316.8263959390863</v>
      </c>
      <c r="L4" s="223">
        <f t="shared" si="0"/>
        <v>1229.0335025380709</v>
      </c>
      <c r="M4" s="223">
        <f t="shared" si="0"/>
        <v>1398.0314720812182</v>
      </c>
      <c r="N4" s="223">
        <f t="shared" si="0"/>
        <v>986.49137055837559</v>
      </c>
      <c r="O4" s="223">
        <f t="shared" si="0"/>
        <v>1067.8406091370559</v>
      </c>
      <c r="P4" s="223">
        <f t="shared" si="0"/>
        <v>1296.5299492385789</v>
      </c>
      <c r="Q4" s="223">
        <f t="shared" si="0"/>
        <v>1718.3837563451777</v>
      </c>
      <c r="R4" s="223">
        <f t="shared" si="0"/>
        <v>1720.7472081218273</v>
      </c>
      <c r="S4" s="223">
        <f t="shared" si="0"/>
        <v>2109.1604060913705</v>
      </c>
      <c r="T4" s="223">
        <f t="shared" si="0"/>
        <v>2498.2588832487309</v>
      </c>
      <c r="U4" s="223">
        <f t="shared" si="0"/>
        <v>3321.3187817258881</v>
      </c>
      <c r="V4" s="223">
        <f t="shared" si="0"/>
        <v>2762.1167512690354</v>
      </c>
      <c r="W4" s="223">
        <f t="shared" si="0"/>
        <v>2941.0670050761423</v>
      </c>
      <c r="X4" s="223">
        <f t="shared" si="0"/>
        <v>2122.7329949238579</v>
      </c>
      <c r="Y4" s="223">
        <f t="shared" si="0"/>
        <v>2721.9918781725887</v>
      </c>
      <c r="Z4" s="223">
        <f t="shared" si="0"/>
        <v>3219.4101522842643</v>
      </c>
      <c r="AA4" s="223">
        <f t="shared" si="0"/>
        <v>2152.1177664974616</v>
      </c>
      <c r="AB4" s="223">
        <f t="shared" si="0"/>
        <v>1835.2791878172588</v>
      </c>
      <c r="AC4" s="223">
        <f t="shared" si="0"/>
        <v>2413.7055837563453</v>
      </c>
      <c r="AD4" s="223">
        <f t="shared" si="0"/>
        <v>2749.3096446700511</v>
      </c>
      <c r="AE4" s="223">
        <f t="shared" si="0"/>
        <v>2561.9380710659898</v>
      </c>
      <c r="AF4" s="223">
        <f t="shared" si="0"/>
        <v>2456.3502538071066</v>
      </c>
      <c r="AG4" s="223">
        <f t="shared" si="0"/>
        <v>2413.4781725888324</v>
      </c>
      <c r="AH4" s="223">
        <f t="shared" si="0"/>
        <v>2394.8852791878171</v>
      </c>
      <c r="AI4" s="223">
        <f>MROUND(FORECAST(AI42,H4:AH4,H42:AH42),50)</f>
        <v>2850</v>
      </c>
    </row>
    <row r="5" spans="1:35" ht="16.5">
      <c r="A5" s="5" t="s">
        <v>60</v>
      </c>
      <c r="B5" s="24">
        <f>B335</f>
        <v>176.53200000000001</v>
      </c>
      <c r="C5" s="24">
        <f t="shared" ref="C5:AG5" si="1">C335</f>
        <v>356.23399999999998</v>
      </c>
      <c r="D5" s="24">
        <f t="shared" si="1"/>
        <v>376.55799999999999</v>
      </c>
      <c r="E5" s="24">
        <f t="shared" si="1"/>
        <v>407.45600000000002</v>
      </c>
      <c r="F5" s="24">
        <f t="shared" si="1"/>
        <v>697.49099999999999</v>
      </c>
      <c r="G5" s="24">
        <f t="shared" si="1"/>
        <v>1247.2080000000001</v>
      </c>
      <c r="H5" s="24">
        <f t="shared" si="1"/>
        <v>1909.5429999999999</v>
      </c>
      <c r="I5" s="24">
        <f t="shared" si="1"/>
        <v>1458.6130000000001</v>
      </c>
      <c r="J5" s="24">
        <f t="shared" si="1"/>
        <v>1331.5050000000001</v>
      </c>
      <c r="K5" s="24">
        <f t="shared" si="1"/>
        <v>1297.0740000000001</v>
      </c>
      <c r="L5" s="24">
        <f t="shared" si="1"/>
        <v>1210.598</v>
      </c>
      <c r="M5" s="24">
        <f t="shared" si="1"/>
        <v>1377.0609999999999</v>
      </c>
      <c r="N5" s="24">
        <f t="shared" si="1"/>
        <v>971.69399999999996</v>
      </c>
      <c r="O5" s="24">
        <f t="shared" si="1"/>
        <v>1051.8230000000001</v>
      </c>
      <c r="P5" s="24">
        <f t="shared" si="1"/>
        <v>1277.0820000000001</v>
      </c>
      <c r="Q5" s="24">
        <f t="shared" si="1"/>
        <v>1692.6079999999999</v>
      </c>
      <c r="R5" s="24">
        <f t="shared" si="1"/>
        <v>1694.9359999999999</v>
      </c>
      <c r="S5" s="24">
        <f t="shared" si="1"/>
        <v>2077.5230000000001</v>
      </c>
      <c r="T5" s="24">
        <f t="shared" si="1"/>
        <v>2460.7849999999999</v>
      </c>
      <c r="U5" s="24">
        <f t="shared" si="1"/>
        <v>3271.4989999999998</v>
      </c>
      <c r="V5" s="24">
        <f t="shared" si="1"/>
        <v>2720.6849999999999</v>
      </c>
      <c r="W5" s="24">
        <f t="shared" si="1"/>
        <v>2896.951</v>
      </c>
      <c r="X5" s="24">
        <f t="shared" si="1"/>
        <v>2090.8919999999998</v>
      </c>
      <c r="Y5" s="24">
        <f t="shared" si="1"/>
        <v>2681.1619999999998</v>
      </c>
      <c r="Z5" s="24">
        <f t="shared" si="1"/>
        <v>3171.1190000000001</v>
      </c>
      <c r="AA5" s="24">
        <f t="shared" si="1"/>
        <v>2119.8359999999998</v>
      </c>
      <c r="AB5" s="24">
        <f t="shared" si="1"/>
        <v>1807.75</v>
      </c>
      <c r="AC5" s="24">
        <f t="shared" si="1"/>
        <v>2377.5</v>
      </c>
      <c r="AD5" s="223">
        <f t="shared" si="1"/>
        <v>2708.07</v>
      </c>
      <c r="AE5" s="223">
        <f t="shared" si="1"/>
        <v>2523.509</v>
      </c>
      <c r="AF5" s="223">
        <f t="shared" si="1"/>
        <v>2419.5050000000001</v>
      </c>
      <c r="AG5" s="223">
        <f t="shared" si="1"/>
        <v>2377.2759999999998</v>
      </c>
      <c r="AH5" s="223">
        <f>AH335</f>
        <v>2358.962</v>
      </c>
    </row>
    <row r="6" spans="1:35" ht="14.25" customHeight="1">
      <c r="A6" s="6" t="s">
        <v>32</v>
      </c>
      <c r="B6" s="224">
        <f>B5/B4</f>
        <v>0.98499999999999999</v>
      </c>
      <c r="C6" s="224">
        <f t="shared" ref="C6:AD6" si="2">C5/C4</f>
        <v>0.98499999999999999</v>
      </c>
      <c r="D6" s="224">
        <f t="shared" si="2"/>
        <v>0.98499999999999999</v>
      </c>
      <c r="E6" s="224">
        <f t="shared" si="2"/>
        <v>0.98499999999999999</v>
      </c>
      <c r="F6" s="224">
        <f t="shared" si="2"/>
        <v>0.98499999999999999</v>
      </c>
      <c r="G6" s="224">
        <f t="shared" si="2"/>
        <v>0.98499999999999999</v>
      </c>
      <c r="H6" s="224">
        <f t="shared" si="2"/>
        <v>0.98499999999999999</v>
      </c>
      <c r="I6" s="224">
        <f t="shared" si="2"/>
        <v>0.98499999999999999</v>
      </c>
      <c r="J6" s="224">
        <f t="shared" si="2"/>
        <v>0.9850000000000001</v>
      </c>
      <c r="K6" s="224">
        <f t="shared" si="2"/>
        <v>0.9850000000000001</v>
      </c>
      <c r="L6" s="224">
        <f t="shared" si="2"/>
        <v>0.9850000000000001</v>
      </c>
      <c r="M6" s="224">
        <f t="shared" si="2"/>
        <v>0.98499999999999999</v>
      </c>
      <c r="N6" s="224">
        <f t="shared" si="2"/>
        <v>0.98499999999999999</v>
      </c>
      <c r="O6" s="224">
        <f t="shared" si="2"/>
        <v>0.98499999999999999</v>
      </c>
      <c r="P6" s="224">
        <f t="shared" si="2"/>
        <v>0.98499999999999999</v>
      </c>
      <c r="Q6" s="224">
        <f t="shared" si="2"/>
        <v>0.98499999999999988</v>
      </c>
      <c r="R6" s="224">
        <f t="shared" si="2"/>
        <v>0.98499999999999999</v>
      </c>
      <c r="S6" s="224">
        <f t="shared" si="2"/>
        <v>0.9850000000000001</v>
      </c>
      <c r="T6" s="224">
        <f t="shared" si="2"/>
        <v>0.98499999999999999</v>
      </c>
      <c r="U6" s="224">
        <f t="shared" si="2"/>
        <v>0.98499999999999999</v>
      </c>
      <c r="V6" s="224">
        <f t="shared" si="2"/>
        <v>0.98499999999999999</v>
      </c>
      <c r="W6" s="224">
        <f t="shared" si="2"/>
        <v>0.98499999999999999</v>
      </c>
      <c r="X6" s="224">
        <f t="shared" si="2"/>
        <v>0.98499999999999988</v>
      </c>
      <c r="Y6" s="224">
        <f t="shared" si="2"/>
        <v>0.98499999999999999</v>
      </c>
      <c r="Z6" s="224">
        <f t="shared" si="2"/>
        <v>0.98499999999999999</v>
      </c>
      <c r="AA6" s="224">
        <f t="shared" si="2"/>
        <v>0.9850000000000001</v>
      </c>
      <c r="AB6" s="224">
        <f t="shared" si="2"/>
        <v>0.98499999999999999</v>
      </c>
      <c r="AC6" s="224">
        <f t="shared" si="2"/>
        <v>0.98499999999999999</v>
      </c>
      <c r="AD6" s="224">
        <f t="shared" si="2"/>
        <v>0.98499999999999999</v>
      </c>
      <c r="AE6" s="224">
        <f>AE5/AE4</f>
        <v>0.98499999999999999</v>
      </c>
      <c r="AF6" s="224">
        <f>AF5/AF4</f>
        <v>0.9850000000000001</v>
      </c>
      <c r="AG6" s="224">
        <f>AG5/AG4</f>
        <v>0.98499999999999999</v>
      </c>
      <c r="AH6" s="224">
        <f>AH5/AH4</f>
        <v>0.9850000000000001</v>
      </c>
    </row>
    <row r="7" spans="1:35" ht="16.5">
      <c r="A7" s="5" t="s">
        <v>245</v>
      </c>
      <c r="B7" s="225">
        <f>B9/B4</f>
        <v>1.7019276958285181</v>
      </c>
      <c r="C7" s="225">
        <f t="shared" ref="C7:AC7" si="3">C9/C4</f>
        <v>0.72967100276784369</v>
      </c>
      <c r="D7" s="225">
        <f t="shared" si="3"/>
        <v>1.457141237206486</v>
      </c>
      <c r="E7" s="225">
        <f t="shared" si="3"/>
        <v>1.5066422263999057</v>
      </c>
      <c r="F7" s="225">
        <f t="shared" si="3"/>
        <v>1.2079433283010104</v>
      </c>
      <c r="G7" s="225">
        <f t="shared" si="3"/>
        <v>1.3350629004945445</v>
      </c>
      <c r="H7" s="225">
        <f t="shared" si="3"/>
        <v>1.2682583686253728</v>
      </c>
      <c r="I7" s="225">
        <f t="shared" si="3"/>
        <v>1.1980609078624691</v>
      </c>
      <c r="J7" s="225">
        <f t="shared" si="3"/>
        <v>1.298924942076823</v>
      </c>
      <c r="K7" s="225">
        <f t="shared" si="3"/>
        <v>0.66072414912333455</v>
      </c>
      <c r="L7" s="225">
        <f t="shared" si="3"/>
        <v>1.385111957065847</v>
      </c>
      <c r="M7" s="225">
        <f t="shared" si="3"/>
        <v>1.1032069240215212</v>
      </c>
      <c r="N7" s="225">
        <f t="shared" si="3"/>
        <v>1.4383714266013787</v>
      </c>
      <c r="O7" s="225">
        <f t="shared" si="3"/>
        <v>0.53690128947551063</v>
      </c>
      <c r="P7" s="225">
        <f t="shared" si="3"/>
        <v>0.93663397495227385</v>
      </c>
      <c r="Q7" s="225">
        <f t="shared" si="3"/>
        <v>1.0731927563854122</v>
      </c>
      <c r="R7" s="225">
        <f t="shared" si="3"/>
        <v>1.1083975560139145</v>
      </c>
      <c r="S7" s="225">
        <f t="shared" si="3"/>
        <v>1.1183198741963385</v>
      </c>
      <c r="T7" s="225">
        <f t="shared" si="3"/>
        <v>1.3718726361709781</v>
      </c>
      <c r="U7" s="225">
        <f t="shared" si="3"/>
        <v>1.2469703368394733</v>
      </c>
      <c r="V7" s="225">
        <f t="shared" si="3"/>
        <v>1.3873088450151341</v>
      </c>
      <c r="W7" s="225">
        <f t="shared" si="3"/>
        <v>1.2036519378477579</v>
      </c>
      <c r="X7" s="225">
        <f t="shared" si="3"/>
        <v>1.307502642412903</v>
      </c>
      <c r="Y7" s="225">
        <f t="shared" si="3"/>
        <v>1.5845859183443596</v>
      </c>
      <c r="Z7" s="225">
        <f t="shared" si="3"/>
        <v>1.2092491530592195</v>
      </c>
      <c r="AA7" s="225">
        <f t="shared" si="3"/>
        <v>1.0993074063276596</v>
      </c>
      <c r="AB7" s="225">
        <f t="shared" si="3"/>
        <v>1.2687442953948278</v>
      </c>
      <c r="AC7" s="225">
        <f t="shared" si="3"/>
        <v>1.678249421661409</v>
      </c>
      <c r="AD7" s="226">
        <f>FORECAST(AD42,E7:AC7,E42:AC42)</f>
        <v>1.3010319298686781</v>
      </c>
      <c r="AE7" s="226">
        <f>FORECAST(AE42,F7:AD7,F42:AD42)</f>
        <v>1.3394628872769658</v>
      </c>
      <c r="AF7" s="226">
        <f>FORECAST(AF42,G7:AE7,G42:AE42)</f>
        <v>1.3592160000069882</v>
      </c>
      <c r="AG7" s="226">
        <f>FORECAST(AG42,H7:AF7,H42:AF42)</f>
        <v>1.3922551766814735</v>
      </c>
      <c r="AH7" s="226">
        <f>FORECAST(AH42,I7:AG7,I42:AG42)</f>
        <v>1.4243266827605296</v>
      </c>
    </row>
    <row r="8" spans="1:35" ht="16.5">
      <c r="A8" s="7" t="s">
        <v>246</v>
      </c>
      <c r="B8" s="227">
        <v>0</v>
      </c>
      <c r="C8" s="227">
        <f>B17</f>
        <v>0</v>
      </c>
      <c r="D8" s="227">
        <f t="shared" ref="D8:AD8" si="4">C17</f>
        <v>0</v>
      </c>
      <c r="E8" s="227">
        <f t="shared" si="4"/>
        <v>0</v>
      </c>
      <c r="F8" s="227">
        <f t="shared" si="4"/>
        <v>0</v>
      </c>
      <c r="G8" s="227">
        <f t="shared" si="4"/>
        <v>0</v>
      </c>
      <c r="H8" s="227">
        <f t="shared" si="4"/>
        <v>0</v>
      </c>
      <c r="I8" s="227">
        <f t="shared" si="4"/>
        <v>112</v>
      </c>
      <c r="J8" s="227">
        <f t="shared" si="4"/>
        <v>83</v>
      </c>
      <c r="K8" s="227">
        <f t="shared" si="4"/>
        <v>80</v>
      </c>
      <c r="L8" s="227">
        <f t="shared" si="4"/>
        <v>45</v>
      </c>
      <c r="M8" s="227">
        <f t="shared" si="4"/>
        <v>83</v>
      </c>
      <c r="N8" s="227">
        <f t="shared" si="4"/>
        <v>244</v>
      </c>
      <c r="O8" s="227">
        <f t="shared" si="4"/>
        <v>334</v>
      </c>
      <c r="P8" s="227">
        <f t="shared" si="4"/>
        <v>259</v>
      </c>
      <c r="Q8" s="227">
        <f t="shared" si="4"/>
        <v>366</v>
      </c>
      <c r="R8" s="227">
        <f t="shared" si="4"/>
        <v>451</v>
      </c>
      <c r="S8" s="227">
        <f t="shared" si="4"/>
        <v>415</v>
      </c>
      <c r="T8" s="227">
        <f t="shared" si="4"/>
        <v>430</v>
      </c>
      <c r="U8" s="227">
        <f t="shared" si="4"/>
        <v>572</v>
      </c>
      <c r="V8" s="227">
        <f t="shared" si="4"/>
        <v>244</v>
      </c>
      <c r="W8" s="227">
        <f t="shared" si="4"/>
        <v>510</v>
      </c>
      <c r="X8" s="227">
        <f t="shared" si="4"/>
        <v>413</v>
      </c>
      <c r="Y8" s="227">
        <f t="shared" si="4"/>
        <v>353</v>
      </c>
      <c r="Z8" s="227">
        <f t="shared" si="4"/>
        <v>646</v>
      </c>
      <c r="AA8" s="227">
        <f t="shared" si="4"/>
        <v>1167</v>
      </c>
      <c r="AB8" s="227">
        <f t="shared" si="4"/>
        <v>1034</v>
      </c>
      <c r="AC8" s="227">
        <f t="shared" si="4"/>
        <v>752</v>
      </c>
      <c r="AD8" s="228">
        <f t="shared" si="4"/>
        <v>1035</v>
      </c>
      <c r="AE8" s="228">
        <f>AD17</f>
        <v>1025</v>
      </c>
      <c r="AF8" s="228">
        <f>AE17</f>
        <v>1250</v>
      </c>
      <c r="AG8" s="228">
        <f>AF17</f>
        <v>1600</v>
      </c>
      <c r="AH8" s="228">
        <f>AG17</f>
        <v>2050</v>
      </c>
    </row>
    <row r="9" spans="1:35" ht="16.5">
      <c r="A9" s="5" t="s">
        <v>35</v>
      </c>
      <c r="B9" s="24">
        <f>B337</f>
        <v>305.02</v>
      </c>
      <c r="C9" s="24">
        <f t="shared" ref="C9:AB9" si="5">C337</f>
        <v>263.892</v>
      </c>
      <c r="D9" s="24">
        <f t="shared" si="5"/>
        <v>557.05399999999997</v>
      </c>
      <c r="E9" s="24">
        <f t="shared" si="5"/>
        <v>623.23900000000003</v>
      </c>
      <c r="F9" s="24">
        <f t="shared" si="5"/>
        <v>855.36</v>
      </c>
      <c r="G9" s="24">
        <f t="shared" si="5"/>
        <v>1690.4580000000001</v>
      </c>
      <c r="H9" s="24">
        <f t="shared" si="5"/>
        <v>2458.674</v>
      </c>
      <c r="I9" s="24">
        <f t="shared" si="5"/>
        <v>1774.1189999999999</v>
      </c>
      <c r="J9" s="24">
        <f t="shared" si="5"/>
        <v>1755.8630000000001</v>
      </c>
      <c r="K9" s="24">
        <f t="shared" si="5"/>
        <v>870.05899999999997</v>
      </c>
      <c r="L9" s="24">
        <f t="shared" si="5"/>
        <v>1702.3489999999999</v>
      </c>
      <c r="M9" s="24">
        <f t="shared" si="5"/>
        <v>1542.318</v>
      </c>
      <c r="N9" s="24">
        <f t="shared" si="5"/>
        <v>1418.941</v>
      </c>
      <c r="O9" s="24">
        <f t="shared" si="5"/>
        <v>573.32500000000005</v>
      </c>
      <c r="P9" s="24">
        <f t="shared" si="5"/>
        <v>1214.374</v>
      </c>
      <c r="Q9" s="24">
        <f t="shared" si="5"/>
        <v>1844.1569999999999</v>
      </c>
      <c r="R9" s="24">
        <f t="shared" si="5"/>
        <v>1907.2719999999999</v>
      </c>
      <c r="S9" s="24">
        <f t="shared" si="5"/>
        <v>2358.7159999999999</v>
      </c>
      <c r="T9" s="24">
        <f t="shared" si="5"/>
        <v>3427.2930000000001</v>
      </c>
      <c r="U9" s="24">
        <f t="shared" si="5"/>
        <v>4141.5860000000002</v>
      </c>
      <c r="V9" s="24">
        <f t="shared" si="5"/>
        <v>3831.9090000000001</v>
      </c>
      <c r="W9" s="24">
        <f t="shared" si="5"/>
        <v>3540.0210000000002</v>
      </c>
      <c r="X9" s="24">
        <f t="shared" si="5"/>
        <v>2775.4789999999998</v>
      </c>
      <c r="Y9" s="24">
        <f t="shared" si="5"/>
        <v>4313.2299999999996</v>
      </c>
      <c r="Z9" s="24">
        <f t="shared" si="5"/>
        <v>3893.069</v>
      </c>
      <c r="AA9" s="24">
        <f t="shared" si="5"/>
        <v>2365.8389999999999</v>
      </c>
      <c r="AB9" s="24">
        <f t="shared" si="5"/>
        <v>2328.5</v>
      </c>
      <c r="AC9" s="223">
        <f>AC337</f>
        <v>4050.8</v>
      </c>
      <c r="AD9" s="223">
        <f>AD5*AD7</f>
        <v>3523.2855383194715</v>
      </c>
      <c r="AE9" s="223">
        <f>AE5*AE7</f>
        <v>3380.1466512094089</v>
      </c>
      <c r="AF9" s="223">
        <f>AF5*AF7</f>
        <v>3288.6299080969079</v>
      </c>
      <c r="AG9" s="223">
        <f>AG5*AG7</f>
        <v>3309.7748174006265</v>
      </c>
      <c r="AH9" s="223">
        <f>AH5*AH7</f>
        <v>3359.9325202181444</v>
      </c>
    </row>
    <row r="10" spans="1:35" ht="16.5">
      <c r="A10" s="5" t="s">
        <v>36</v>
      </c>
      <c r="B10" s="24">
        <f>B57</f>
        <v>0</v>
      </c>
      <c r="C10" s="24">
        <f t="shared" ref="C10:AB10" si="6">C57</f>
        <v>0.252</v>
      </c>
      <c r="D10" s="24">
        <f t="shared" si="6"/>
        <v>0.14100000000000001</v>
      </c>
      <c r="E10" s="24">
        <f t="shared" si="6"/>
        <v>0.16600000000000001</v>
      </c>
      <c r="F10" s="24">
        <f t="shared" si="6"/>
        <v>0.17300000000000001</v>
      </c>
      <c r="G10" s="24">
        <f t="shared" si="6"/>
        <v>0.109</v>
      </c>
      <c r="H10" s="24">
        <f t="shared" si="6"/>
        <v>9.8000000000000004E-2</v>
      </c>
      <c r="I10" s="24">
        <f t="shared" si="6"/>
        <v>0.10099999999999999</v>
      </c>
      <c r="J10" s="24">
        <f t="shared" si="6"/>
        <v>0.17300000000000001</v>
      </c>
      <c r="K10" s="24">
        <f t="shared" si="6"/>
        <v>0.26900000000000002</v>
      </c>
      <c r="L10" s="24">
        <f t="shared" si="6"/>
        <v>0.10300000000000001</v>
      </c>
      <c r="M10" s="24">
        <f t="shared" si="6"/>
        <v>0.151</v>
      </c>
      <c r="N10" s="24">
        <f t="shared" si="6"/>
        <v>0.20500000000000002</v>
      </c>
      <c r="O10" s="24">
        <f t="shared" si="6"/>
        <v>57.344999999999999</v>
      </c>
      <c r="P10" s="24">
        <f t="shared" si="6"/>
        <v>0.28399999999999997</v>
      </c>
      <c r="Q10" s="24">
        <f t="shared" si="6"/>
        <v>0.42600000000000005</v>
      </c>
      <c r="R10" s="24">
        <f t="shared" si="6"/>
        <v>0.34399999999999997</v>
      </c>
      <c r="S10" s="24">
        <f t="shared" si="6"/>
        <v>0.64700000000000002</v>
      </c>
      <c r="T10" s="24">
        <f t="shared" si="6"/>
        <v>0.626</v>
      </c>
      <c r="U10" s="24">
        <f t="shared" si="6"/>
        <v>0.96500000000000008</v>
      </c>
      <c r="V10" s="24">
        <f t="shared" si="6"/>
        <v>0.59199999999999997</v>
      </c>
      <c r="W10" s="24">
        <f t="shared" si="6"/>
        <v>0.64800000000000013</v>
      </c>
      <c r="X10" s="24">
        <f t="shared" si="6"/>
        <v>0.59900000000000009</v>
      </c>
      <c r="Y10" s="24">
        <f t="shared" si="6"/>
        <v>0.52300000000000013</v>
      </c>
      <c r="Z10" s="24">
        <f t="shared" si="6"/>
        <v>1.1139999999999999</v>
      </c>
      <c r="AA10" s="24">
        <f t="shared" si="6"/>
        <v>1.2480000000000002</v>
      </c>
      <c r="AB10" s="24">
        <f t="shared" si="6"/>
        <v>1.375</v>
      </c>
      <c r="AC10" s="223">
        <v>1.6</v>
      </c>
      <c r="AD10" s="223">
        <v>1.5</v>
      </c>
      <c r="AE10" s="223">
        <v>1.5</v>
      </c>
      <c r="AF10" s="223">
        <v>1.5</v>
      </c>
      <c r="AG10" s="223">
        <v>1.5</v>
      </c>
      <c r="AH10" s="223">
        <v>1.5</v>
      </c>
    </row>
    <row r="11" spans="1:35" ht="16.5">
      <c r="A11" s="7" t="s">
        <v>37</v>
      </c>
      <c r="B11" s="227">
        <f>SUM(B8:B10)</f>
        <v>305.02</v>
      </c>
      <c r="C11" s="227">
        <f t="shared" ref="C11:AH11" si="7">SUM(C8:C10)</f>
        <v>264.14400000000001</v>
      </c>
      <c r="D11" s="227">
        <f t="shared" si="7"/>
        <v>557.19499999999994</v>
      </c>
      <c r="E11" s="227">
        <f t="shared" si="7"/>
        <v>623.40500000000009</v>
      </c>
      <c r="F11" s="227">
        <f t="shared" si="7"/>
        <v>855.53300000000002</v>
      </c>
      <c r="G11" s="227">
        <f t="shared" si="7"/>
        <v>1690.567</v>
      </c>
      <c r="H11" s="227">
        <f t="shared" si="7"/>
        <v>2458.7719999999999</v>
      </c>
      <c r="I11" s="227">
        <f t="shared" si="7"/>
        <v>1886.22</v>
      </c>
      <c r="J11" s="227">
        <f t="shared" si="7"/>
        <v>1839.0360000000001</v>
      </c>
      <c r="K11" s="227">
        <f t="shared" si="7"/>
        <v>950.32799999999997</v>
      </c>
      <c r="L11" s="227">
        <f t="shared" si="7"/>
        <v>1747.452</v>
      </c>
      <c r="M11" s="227">
        <f t="shared" si="7"/>
        <v>1625.4690000000001</v>
      </c>
      <c r="N11" s="227">
        <f t="shared" si="7"/>
        <v>1663.146</v>
      </c>
      <c r="O11" s="227">
        <f t="shared" si="7"/>
        <v>964.67000000000007</v>
      </c>
      <c r="P11" s="227">
        <f t="shared" si="7"/>
        <v>1473.6580000000001</v>
      </c>
      <c r="Q11" s="227">
        <f t="shared" si="7"/>
        <v>2210.5830000000001</v>
      </c>
      <c r="R11" s="227">
        <f t="shared" si="7"/>
        <v>2358.616</v>
      </c>
      <c r="S11" s="227">
        <f t="shared" si="7"/>
        <v>2774.3629999999998</v>
      </c>
      <c r="T11" s="227">
        <f t="shared" si="7"/>
        <v>3857.9190000000003</v>
      </c>
      <c r="U11" s="227">
        <f t="shared" si="7"/>
        <v>4714.5510000000004</v>
      </c>
      <c r="V11" s="227">
        <f t="shared" si="7"/>
        <v>4076.5010000000002</v>
      </c>
      <c r="W11" s="227">
        <f t="shared" si="7"/>
        <v>4050.6690000000003</v>
      </c>
      <c r="X11" s="227">
        <f t="shared" si="7"/>
        <v>3189.078</v>
      </c>
      <c r="Y11" s="227">
        <f t="shared" si="7"/>
        <v>4666.7529999999997</v>
      </c>
      <c r="Z11" s="227">
        <f t="shared" si="7"/>
        <v>4540.1829999999991</v>
      </c>
      <c r="AA11" s="227">
        <f t="shared" si="7"/>
        <v>3534.087</v>
      </c>
      <c r="AB11" s="227">
        <f t="shared" si="7"/>
        <v>3363.875</v>
      </c>
      <c r="AC11" s="228">
        <f t="shared" si="7"/>
        <v>4804.4000000000005</v>
      </c>
      <c r="AD11" s="228">
        <f t="shared" si="7"/>
        <v>4559.785538319471</v>
      </c>
      <c r="AE11" s="228">
        <f t="shared" si="7"/>
        <v>4406.6466512094084</v>
      </c>
      <c r="AF11" s="228">
        <f t="shared" si="7"/>
        <v>4540.1299080969075</v>
      </c>
      <c r="AG11" s="228">
        <f t="shared" si="7"/>
        <v>4911.2748174006265</v>
      </c>
      <c r="AH11" s="228">
        <f t="shared" si="7"/>
        <v>5411.4325202181444</v>
      </c>
    </row>
    <row r="12" spans="1:35" ht="16.5">
      <c r="A12" s="5" t="s">
        <v>38</v>
      </c>
      <c r="B12" s="24">
        <f>B89</f>
        <v>200</v>
      </c>
      <c r="C12" s="24">
        <f t="shared" ref="C12:AB12" si="8">C89</f>
        <v>209</v>
      </c>
      <c r="D12" s="24">
        <f t="shared" si="8"/>
        <v>171</v>
      </c>
      <c r="E12" s="24">
        <f t="shared" si="8"/>
        <v>243</v>
      </c>
      <c r="F12" s="24">
        <f t="shared" si="8"/>
        <v>301</v>
      </c>
      <c r="G12" s="24">
        <f t="shared" si="8"/>
        <v>153</v>
      </c>
      <c r="H12" s="24">
        <f t="shared" si="8"/>
        <v>496</v>
      </c>
      <c r="I12" s="24">
        <f t="shared" si="8"/>
        <v>365</v>
      </c>
      <c r="J12" s="24">
        <f t="shared" si="8"/>
        <v>391</v>
      </c>
      <c r="K12" s="24">
        <f t="shared" si="8"/>
        <v>400</v>
      </c>
      <c r="L12" s="24">
        <f t="shared" si="8"/>
        <v>435</v>
      </c>
      <c r="M12" s="24">
        <f t="shared" si="8"/>
        <v>460</v>
      </c>
      <c r="N12" s="24">
        <f t="shared" si="8"/>
        <v>485</v>
      </c>
      <c r="O12" s="24">
        <f t="shared" si="8"/>
        <v>460</v>
      </c>
      <c r="P12" s="24">
        <f t="shared" si="8"/>
        <v>610</v>
      </c>
      <c r="Q12" s="24">
        <f t="shared" si="8"/>
        <v>640</v>
      </c>
      <c r="R12" s="24">
        <f t="shared" si="8"/>
        <v>700</v>
      </c>
      <c r="S12" s="24">
        <f t="shared" si="8"/>
        <v>700</v>
      </c>
      <c r="T12" s="24">
        <f t="shared" si="8"/>
        <v>700</v>
      </c>
      <c r="U12" s="24">
        <f t="shared" si="8"/>
        <v>700</v>
      </c>
      <c r="V12" s="24">
        <f t="shared" si="8"/>
        <v>750</v>
      </c>
      <c r="W12" s="24">
        <f t="shared" si="8"/>
        <v>750</v>
      </c>
      <c r="X12" s="24">
        <f t="shared" si="8"/>
        <v>770</v>
      </c>
      <c r="Y12" s="24">
        <f t="shared" si="8"/>
        <v>800</v>
      </c>
      <c r="Z12" s="24">
        <f t="shared" si="8"/>
        <v>800</v>
      </c>
      <c r="AA12" s="24">
        <f t="shared" si="8"/>
        <v>800</v>
      </c>
      <c r="AB12" s="24">
        <f t="shared" si="8"/>
        <v>850</v>
      </c>
      <c r="AC12" s="223">
        <f t="shared" ref="AC12:AH12" si="9">AC340</f>
        <v>1025</v>
      </c>
      <c r="AD12" s="223">
        <f t="shared" si="9"/>
        <v>950</v>
      </c>
      <c r="AE12" s="223">
        <f t="shared" si="9"/>
        <v>850</v>
      </c>
      <c r="AF12" s="223">
        <f t="shared" si="9"/>
        <v>800</v>
      </c>
      <c r="AG12" s="223">
        <f t="shared" si="9"/>
        <v>750</v>
      </c>
      <c r="AH12" s="223">
        <f t="shared" si="9"/>
        <v>775</v>
      </c>
    </row>
    <row r="13" spans="1:35" ht="16.5">
      <c r="A13" s="5" t="s">
        <v>39</v>
      </c>
      <c r="B13" s="24">
        <f>B73</f>
        <v>0</v>
      </c>
      <c r="C13" s="24">
        <f t="shared" ref="C13:AB13" si="10">C73</f>
        <v>83.964742000000015</v>
      </c>
      <c r="D13" s="24">
        <f t="shared" si="10"/>
        <v>384.43143800000013</v>
      </c>
      <c r="E13" s="24">
        <f t="shared" si="10"/>
        <v>329.56796800000006</v>
      </c>
      <c r="F13" s="24">
        <f t="shared" si="10"/>
        <v>553.94254100000001</v>
      </c>
      <c r="G13" s="24">
        <f t="shared" si="10"/>
        <v>1354.6434929999998</v>
      </c>
      <c r="H13" s="24">
        <f t="shared" si="10"/>
        <v>2033.9004569999995</v>
      </c>
      <c r="I13" s="24">
        <f t="shared" si="10"/>
        <v>1392.1321400000002</v>
      </c>
      <c r="J13" s="24">
        <f t="shared" si="10"/>
        <v>0</v>
      </c>
      <c r="K13" s="24">
        <f t="shared" si="10"/>
        <v>0</v>
      </c>
      <c r="L13" s="24">
        <f t="shared" si="10"/>
        <v>0</v>
      </c>
      <c r="M13" s="24">
        <f t="shared" si="10"/>
        <v>751.10925299999997</v>
      </c>
      <c r="N13" s="24">
        <f t="shared" si="10"/>
        <v>830.72515599999997</v>
      </c>
      <c r="O13" s="24">
        <f t="shared" si="10"/>
        <v>228.37440000000001</v>
      </c>
      <c r="P13" s="24">
        <f t="shared" si="10"/>
        <v>471.88429400000007</v>
      </c>
      <c r="Q13" s="24">
        <f t="shared" si="10"/>
        <v>1066.6542049999998</v>
      </c>
      <c r="R13" s="24">
        <f t="shared" si="10"/>
        <v>1186.805836</v>
      </c>
      <c r="S13" s="24">
        <f t="shared" si="10"/>
        <v>1549.1091220000001</v>
      </c>
      <c r="T13" s="24">
        <f t="shared" si="10"/>
        <v>2557.2313740000004</v>
      </c>
      <c r="U13" s="24">
        <f t="shared" si="10"/>
        <v>3512.0142099999994</v>
      </c>
      <c r="V13" s="24">
        <f t="shared" si="10"/>
        <v>2863.4058890000006</v>
      </c>
      <c r="W13" s="24">
        <f t="shared" si="10"/>
        <v>2625.8652520000001</v>
      </c>
      <c r="X13" s="24">
        <f t="shared" si="10"/>
        <v>1857.4816460000002</v>
      </c>
      <c r="Y13" s="24">
        <f t="shared" si="10"/>
        <v>3456.8448159999994</v>
      </c>
      <c r="Z13" s="24">
        <f t="shared" si="10"/>
        <v>2405.7090619999999</v>
      </c>
      <c r="AA13" s="24">
        <f t="shared" si="10"/>
        <v>1591.0715439999999</v>
      </c>
      <c r="AB13" s="24">
        <f t="shared" si="10"/>
        <v>1523.8319350000002</v>
      </c>
      <c r="AC13" s="223">
        <f>AC342-200</f>
        <v>2700</v>
      </c>
      <c r="AD13" s="223">
        <f>AD342</f>
        <v>2750</v>
      </c>
      <c r="AE13" s="223">
        <f>AE342</f>
        <v>2188.8609999999999</v>
      </c>
      <c r="AF13" s="223">
        <f>AF342</f>
        <v>2017.5509999999999</v>
      </c>
      <c r="AG13" s="223">
        <f>AG342</f>
        <v>1980.056</v>
      </c>
      <c r="AH13" s="223">
        <f>AH342</f>
        <v>1962.539</v>
      </c>
    </row>
    <row r="14" spans="1:35" ht="16.5">
      <c r="A14" s="5" t="s">
        <v>40</v>
      </c>
      <c r="B14" s="24">
        <f>B339</f>
        <v>1.4</v>
      </c>
      <c r="C14" s="24">
        <f t="shared" ref="C14:AG14" si="11">C339</f>
        <v>1.5</v>
      </c>
      <c r="D14" s="24">
        <f t="shared" si="11"/>
        <v>1.6</v>
      </c>
      <c r="E14" s="24">
        <f t="shared" si="11"/>
        <v>2.8</v>
      </c>
      <c r="F14" s="24">
        <f t="shared" si="11"/>
        <v>5</v>
      </c>
      <c r="G14" s="24">
        <f t="shared" si="11"/>
        <v>10</v>
      </c>
      <c r="H14" s="24">
        <f t="shared" si="11"/>
        <v>7</v>
      </c>
      <c r="I14" s="24">
        <f t="shared" si="11"/>
        <v>7</v>
      </c>
      <c r="J14" s="24">
        <f t="shared" si="11"/>
        <v>6</v>
      </c>
      <c r="K14" s="24">
        <f t="shared" si="11"/>
        <v>5</v>
      </c>
      <c r="L14" s="24">
        <f t="shared" si="11"/>
        <v>6</v>
      </c>
      <c r="M14" s="24">
        <f t="shared" si="11"/>
        <v>5</v>
      </c>
      <c r="N14" s="24">
        <f t="shared" si="11"/>
        <v>5</v>
      </c>
      <c r="O14" s="24">
        <f t="shared" si="11"/>
        <v>6.3849999999999998</v>
      </c>
      <c r="P14" s="24">
        <f t="shared" si="11"/>
        <v>8.4649999999999999</v>
      </c>
      <c r="Q14" s="24">
        <f t="shared" si="11"/>
        <v>6.9</v>
      </c>
      <c r="R14" s="24">
        <f t="shared" si="11"/>
        <v>8.0749999999999993</v>
      </c>
      <c r="S14" s="24">
        <f t="shared" si="11"/>
        <v>8.5250000000000004</v>
      </c>
      <c r="T14" s="24">
        <f t="shared" si="11"/>
        <v>15.1</v>
      </c>
      <c r="U14" s="24">
        <f t="shared" si="11"/>
        <v>12.6</v>
      </c>
      <c r="V14" s="24">
        <f t="shared" si="11"/>
        <v>13.4</v>
      </c>
      <c r="W14" s="24">
        <f t="shared" si="11"/>
        <v>9.6999999999999993</v>
      </c>
      <c r="X14" s="24">
        <f t="shared" si="11"/>
        <v>12.4</v>
      </c>
      <c r="Y14" s="24">
        <f t="shared" si="11"/>
        <v>14.7</v>
      </c>
      <c r="Z14" s="24">
        <f t="shared" si="11"/>
        <v>9.8000000000000007</v>
      </c>
      <c r="AA14" s="24">
        <f t="shared" si="11"/>
        <v>8.4</v>
      </c>
      <c r="AB14" s="24">
        <f t="shared" si="11"/>
        <v>11</v>
      </c>
      <c r="AC14" s="223">
        <f t="shared" si="11"/>
        <v>12.5</v>
      </c>
      <c r="AD14" s="223">
        <f t="shared" si="11"/>
        <v>11.7</v>
      </c>
      <c r="AE14" s="223">
        <f t="shared" si="11"/>
        <v>11.2</v>
      </c>
      <c r="AF14" s="223">
        <f t="shared" si="11"/>
        <v>11</v>
      </c>
      <c r="AG14" s="223">
        <f t="shared" si="11"/>
        <v>10.9</v>
      </c>
      <c r="AH14" s="223">
        <f>AH339</f>
        <v>13.2</v>
      </c>
    </row>
    <row r="15" spans="1:35" ht="16.5">
      <c r="A15" s="5" t="s">
        <v>41</v>
      </c>
      <c r="B15" s="24">
        <f>B16-SUM(B12:B14)</f>
        <v>103.61999999999998</v>
      </c>
      <c r="C15" s="24">
        <f t="shared" ref="C15:Y15" si="12">C16-SUM(C12:C14)</f>
        <v>-30.320741999999996</v>
      </c>
      <c r="D15" s="24">
        <f t="shared" si="12"/>
        <v>0.16356199999984256</v>
      </c>
      <c r="E15" s="24">
        <f t="shared" si="12"/>
        <v>48.037032000000067</v>
      </c>
      <c r="F15" s="24">
        <f t="shared" si="12"/>
        <v>-4.4095409999999902</v>
      </c>
      <c r="G15" s="24">
        <f t="shared" si="12"/>
        <v>172.9235070000002</v>
      </c>
      <c r="H15" s="24">
        <f t="shared" si="12"/>
        <v>-190.1284569999998</v>
      </c>
      <c r="I15" s="24">
        <f t="shared" si="12"/>
        <v>39.087859999999864</v>
      </c>
      <c r="J15" s="24">
        <f t="shared" si="12"/>
        <v>1362.0360000000001</v>
      </c>
      <c r="K15" s="24">
        <f t="shared" si="12"/>
        <v>500.32799999999997</v>
      </c>
      <c r="L15" s="24">
        <f t="shared" si="12"/>
        <v>1223.452</v>
      </c>
      <c r="M15" s="24">
        <f t="shared" si="12"/>
        <v>165.35974699999997</v>
      </c>
      <c r="N15" s="24">
        <f t="shared" si="12"/>
        <v>8.4208439999999882</v>
      </c>
      <c r="O15" s="24">
        <f t="shared" si="12"/>
        <v>10.910600000000045</v>
      </c>
      <c r="P15" s="24">
        <f t="shared" si="12"/>
        <v>17.308706000000257</v>
      </c>
      <c r="Q15" s="24">
        <f t="shared" si="12"/>
        <v>46.028795000000173</v>
      </c>
      <c r="R15" s="24">
        <f t="shared" si="12"/>
        <v>48.735163999999941</v>
      </c>
      <c r="S15" s="24">
        <f t="shared" si="12"/>
        <v>86.728877999999895</v>
      </c>
      <c r="T15" s="24">
        <f t="shared" si="12"/>
        <v>13.587626</v>
      </c>
      <c r="U15" s="24">
        <f t="shared" si="12"/>
        <v>245.93679000000066</v>
      </c>
      <c r="V15" s="24">
        <f t="shared" si="12"/>
        <v>-60.304889000000458</v>
      </c>
      <c r="W15" s="24">
        <f t="shared" si="12"/>
        <v>252.10374800000045</v>
      </c>
      <c r="X15" s="24">
        <f t="shared" si="12"/>
        <v>196.1963539999997</v>
      </c>
      <c r="Y15" s="24">
        <f t="shared" si="12"/>
        <v>-250.79181599999902</v>
      </c>
      <c r="Z15" s="24">
        <f t="shared" ref="Z15:AH15" si="13">Z16-SUM(Z12:Z14)</f>
        <v>157.673937999999</v>
      </c>
      <c r="AA15" s="24">
        <f t="shared" si="13"/>
        <v>100.61545599999999</v>
      </c>
      <c r="AB15" s="24">
        <f t="shared" si="13"/>
        <v>227.04306499999984</v>
      </c>
      <c r="AC15" s="223">
        <f t="shared" si="13"/>
        <v>31.900000000000546</v>
      </c>
      <c r="AD15" s="223">
        <f t="shared" si="13"/>
        <v>-176.9144616805288</v>
      </c>
      <c r="AE15" s="223">
        <f t="shared" si="13"/>
        <v>106.58565120940875</v>
      </c>
      <c r="AF15" s="223">
        <f t="shared" si="13"/>
        <v>111.57890809690753</v>
      </c>
      <c r="AG15" s="223">
        <f t="shared" si="13"/>
        <v>120.31881740062636</v>
      </c>
      <c r="AH15" s="223">
        <f t="shared" si="13"/>
        <v>60.69352021814484</v>
      </c>
    </row>
    <row r="16" spans="1:35" ht="16.5">
      <c r="A16" s="7" t="s">
        <v>42</v>
      </c>
      <c r="B16" s="227">
        <f>B11-B17</f>
        <v>305.02</v>
      </c>
      <c r="C16" s="227">
        <f t="shared" ref="C16:AC16" si="14">C11-C17</f>
        <v>264.14400000000001</v>
      </c>
      <c r="D16" s="227">
        <f t="shared" si="14"/>
        <v>557.19499999999994</v>
      </c>
      <c r="E16" s="227">
        <f t="shared" si="14"/>
        <v>623.40500000000009</v>
      </c>
      <c r="F16" s="227">
        <f t="shared" si="14"/>
        <v>855.53300000000002</v>
      </c>
      <c r="G16" s="227">
        <f t="shared" si="14"/>
        <v>1690.567</v>
      </c>
      <c r="H16" s="227">
        <f t="shared" si="14"/>
        <v>2346.7719999999999</v>
      </c>
      <c r="I16" s="227">
        <f t="shared" si="14"/>
        <v>1803.22</v>
      </c>
      <c r="J16" s="227">
        <f t="shared" si="14"/>
        <v>1759.0360000000001</v>
      </c>
      <c r="K16" s="227">
        <f t="shared" si="14"/>
        <v>905.32799999999997</v>
      </c>
      <c r="L16" s="227">
        <f t="shared" si="14"/>
        <v>1664.452</v>
      </c>
      <c r="M16" s="227">
        <f t="shared" si="14"/>
        <v>1381.4690000000001</v>
      </c>
      <c r="N16" s="227">
        <f t="shared" si="14"/>
        <v>1329.146</v>
      </c>
      <c r="O16" s="227">
        <f t="shared" si="14"/>
        <v>705.67000000000007</v>
      </c>
      <c r="P16" s="227">
        <f t="shared" si="14"/>
        <v>1107.6580000000001</v>
      </c>
      <c r="Q16" s="227">
        <f t="shared" si="14"/>
        <v>1759.5830000000001</v>
      </c>
      <c r="R16" s="227">
        <f t="shared" si="14"/>
        <v>1943.616</v>
      </c>
      <c r="S16" s="227">
        <f t="shared" si="14"/>
        <v>2344.3629999999998</v>
      </c>
      <c r="T16" s="227">
        <f t="shared" si="14"/>
        <v>3285.9190000000003</v>
      </c>
      <c r="U16" s="227">
        <f t="shared" si="14"/>
        <v>4470.5510000000004</v>
      </c>
      <c r="V16" s="227">
        <f t="shared" si="14"/>
        <v>3566.5010000000002</v>
      </c>
      <c r="W16" s="227">
        <f t="shared" si="14"/>
        <v>3637.6690000000003</v>
      </c>
      <c r="X16" s="227">
        <f t="shared" si="14"/>
        <v>2836.078</v>
      </c>
      <c r="Y16" s="227">
        <f t="shared" si="14"/>
        <v>4020.7529999999997</v>
      </c>
      <c r="Z16" s="227">
        <f t="shared" si="14"/>
        <v>3373.1829999999991</v>
      </c>
      <c r="AA16" s="227">
        <f t="shared" si="14"/>
        <v>2500.087</v>
      </c>
      <c r="AB16" s="227">
        <f t="shared" si="14"/>
        <v>2611.875</v>
      </c>
      <c r="AC16" s="228">
        <f t="shared" si="14"/>
        <v>3769.4000000000005</v>
      </c>
      <c r="AD16" s="228">
        <f>AD11-AD17</f>
        <v>3534.785538319471</v>
      </c>
      <c r="AE16" s="228">
        <f>AE11-AE17</f>
        <v>3156.6466512094084</v>
      </c>
      <c r="AF16" s="228">
        <f>AF11-AF17</f>
        <v>2940.1299080969075</v>
      </c>
      <c r="AG16" s="228">
        <f>AG11-AG17</f>
        <v>2861.2748174006265</v>
      </c>
      <c r="AH16" s="228">
        <f>AH11-AH17</f>
        <v>2811.4325202181444</v>
      </c>
    </row>
    <row r="17" spans="1:34" ht="16.5">
      <c r="A17" s="5" t="s">
        <v>247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112</v>
      </c>
      <c r="I17" s="24">
        <v>83</v>
      </c>
      <c r="J17" s="24">
        <v>80</v>
      </c>
      <c r="K17" s="24">
        <v>45</v>
      </c>
      <c r="L17" s="24">
        <v>83</v>
      </c>
      <c r="M17" s="24">
        <v>244</v>
      </c>
      <c r="N17" s="24">
        <v>334</v>
      </c>
      <c r="O17" s="24">
        <v>259</v>
      </c>
      <c r="P17" s="24">
        <v>366</v>
      </c>
      <c r="Q17" s="24">
        <v>451</v>
      </c>
      <c r="R17" s="24">
        <v>415</v>
      </c>
      <c r="S17" s="24">
        <v>430</v>
      </c>
      <c r="T17" s="24">
        <v>572</v>
      </c>
      <c r="U17" s="24">
        <v>244</v>
      </c>
      <c r="V17" s="24">
        <v>510</v>
      </c>
      <c r="W17" s="24">
        <v>413</v>
      </c>
      <c r="X17" s="24">
        <v>353</v>
      </c>
      <c r="Y17" s="24">
        <v>646</v>
      </c>
      <c r="Z17" s="24">
        <v>1167</v>
      </c>
      <c r="AA17" s="24">
        <v>1034</v>
      </c>
      <c r="AB17" s="24">
        <v>752</v>
      </c>
      <c r="AC17" s="223">
        <v>1035</v>
      </c>
      <c r="AD17" s="223">
        <v>1025</v>
      </c>
      <c r="AE17" s="223">
        <v>1250</v>
      </c>
      <c r="AF17" s="223">
        <v>1600</v>
      </c>
      <c r="AG17" s="223">
        <v>2050</v>
      </c>
      <c r="AH17" s="223">
        <v>2600</v>
      </c>
    </row>
    <row r="18" spans="1:34">
      <c r="A18" s="7" t="s">
        <v>44</v>
      </c>
      <c r="B18" s="8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</row>
    <row r="19" spans="1:34" ht="15.75" thickBot="1">
      <c r="A19" s="5" t="s">
        <v>248</v>
      </c>
    </row>
    <row r="20" spans="1:34" ht="16.5">
      <c r="A20" s="9" t="s">
        <v>249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</row>
    <row r="21" spans="1:34" ht="16.5">
      <c r="A21" s="5" t="s">
        <v>46</v>
      </c>
      <c r="B21" s="24">
        <f>SUM(B77:B87)+17</f>
        <v>198.57051282051276</v>
      </c>
      <c r="C21" s="24">
        <f>SUM(B88,C77:C87)</f>
        <v>208.2397183049228</v>
      </c>
      <c r="D21" s="24">
        <f t="shared" ref="D21:AD21" si="15">SUM(C88,D77:D87)</f>
        <v>179.32493081674409</v>
      </c>
      <c r="E21" s="24">
        <f t="shared" si="15"/>
        <v>231.42410414447789</v>
      </c>
      <c r="F21" s="24">
        <f t="shared" si="15"/>
        <v>296.76984917406651</v>
      </c>
      <c r="G21" s="24">
        <f t="shared" si="15"/>
        <v>180.53222412430247</v>
      </c>
      <c r="H21" s="24">
        <f t="shared" si="15"/>
        <v>451.54018871702215</v>
      </c>
      <c r="I21" s="24">
        <f t="shared" si="15"/>
        <v>381.23871085486741</v>
      </c>
      <c r="J21" s="24">
        <f t="shared" si="15"/>
        <v>387.88351856790814</v>
      </c>
      <c r="K21" s="24">
        <f t="shared" si="15"/>
        <v>397.53738278414198</v>
      </c>
      <c r="L21" s="24">
        <f t="shared" si="15"/>
        <v>433.35554705367093</v>
      </c>
      <c r="M21" s="24">
        <f t="shared" si="15"/>
        <v>454.50161396749087</v>
      </c>
      <c r="N21" s="24">
        <f t="shared" si="15"/>
        <v>482.28099499999996</v>
      </c>
      <c r="O21" s="24">
        <f t="shared" si="15"/>
        <v>473.05704852564099</v>
      </c>
      <c r="P21" s="24">
        <f t="shared" si="15"/>
        <v>582.37802365384607</v>
      </c>
      <c r="Q21" s="24">
        <f t="shared" si="15"/>
        <v>641.6431664423078</v>
      </c>
      <c r="R21" s="24">
        <f t="shared" si="15"/>
        <v>710.08983440705117</v>
      </c>
      <c r="S21" s="24">
        <f t="shared" si="15"/>
        <v>690.18528165064095</v>
      </c>
      <c r="T21" s="24">
        <f t="shared" si="15"/>
        <v>708.95305332461794</v>
      </c>
      <c r="U21" s="24">
        <f t="shared" si="15"/>
        <v>701.52890974180582</v>
      </c>
      <c r="V21" s="24">
        <f t="shared" si="15"/>
        <v>739.10855209951922</v>
      </c>
      <c r="W21" s="24">
        <f t="shared" si="15"/>
        <v>755.18930846774185</v>
      </c>
      <c r="X21" s="24">
        <f t="shared" si="15"/>
        <v>759.62134248619486</v>
      </c>
      <c r="Y21" s="24">
        <f t="shared" si="15"/>
        <v>796.10425783553978</v>
      </c>
      <c r="Z21" s="223">
        <f t="shared" si="15"/>
        <v>808.47757110768976</v>
      </c>
      <c r="AA21" s="223">
        <f t="shared" si="15"/>
        <v>797.58311190911638</v>
      </c>
      <c r="AB21" s="223">
        <f t="shared" si="15"/>
        <v>845.41088081355838</v>
      </c>
      <c r="AC21" s="223">
        <f t="shared" si="15"/>
        <v>850.1537681366251</v>
      </c>
      <c r="AD21" s="223">
        <f t="shared" si="15"/>
        <v>941.28578167426167</v>
      </c>
      <c r="AE21" s="223">
        <f>SUM(AD88,AE77:AE87)</f>
        <v>858.36902993882882</v>
      </c>
      <c r="AF21" s="223">
        <f>SUM(AE88,AF77:AF87)</f>
        <v>804.52514868091362</v>
      </c>
      <c r="AG21" s="223">
        <f>SUM(AF88,AG77:AG87)</f>
        <v>753.08533234269237</v>
      </c>
      <c r="AH21" s="223">
        <f>SUM(AG88,AH77:AH87)</f>
        <v>773.08559358971218</v>
      </c>
    </row>
    <row r="22" spans="1:34" ht="16.5">
      <c r="A22" s="7" t="s">
        <v>246</v>
      </c>
      <c r="B22" s="227">
        <v>0</v>
      </c>
      <c r="C22" s="227">
        <f>B29</f>
        <v>0</v>
      </c>
      <c r="D22" s="227">
        <f t="shared" ref="D22:AD22" si="16">C29</f>
        <v>0</v>
      </c>
      <c r="E22" s="227">
        <f t="shared" si="16"/>
        <v>0</v>
      </c>
      <c r="F22" s="227">
        <f t="shared" si="16"/>
        <v>0</v>
      </c>
      <c r="G22" s="227">
        <f t="shared" si="16"/>
        <v>0</v>
      </c>
      <c r="H22" s="227">
        <f t="shared" si="16"/>
        <v>0</v>
      </c>
      <c r="I22" s="227">
        <f t="shared" si="16"/>
        <v>0</v>
      </c>
      <c r="J22" s="227">
        <f t="shared" si="16"/>
        <v>0</v>
      </c>
      <c r="K22" s="227">
        <f t="shared" si="16"/>
        <v>0</v>
      </c>
      <c r="L22" s="227">
        <f t="shared" si="16"/>
        <v>0</v>
      </c>
      <c r="M22" s="227">
        <f t="shared" si="16"/>
        <v>0</v>
      </c>
      <c r="N22" s="227">
        <f t="shared" si="16"/>
        <v>0</v>
      </c>
      <c r="O22" s="227">
        <f t="shared" si="16"/>
        <v>10</v>
      </c>
      <c r="P22" s="227">
        <f t="shared" si="16"/>
        <v>0</v>
      </c>
      <c r="Q22" s="227">
        <f t="shared" si="16"/>
        <v>0</v>
      </c>
      <c r="R22" s="227">
        <f t="shared" si="16"/>
        <v>0</v>
      </c>
      <c r="S22" s="227">
        <f t="shared" si="16"/>
        <v>10</v>
      </c>
      <c r="T22" s="227">
        <f t="shared" si="16"/>
        <v>10</v>
      </c>
      <c r="U22" s="227">
        <f t="shared" si="16"/>
        <v>21</v>
      </c>
      <c r="V22" s="227">
        <f t="shared" si="16"/>
        <v>6</v>
      </c>
      <c r="W22" s="227">
        <f t="shared" si="16"/>
        <v>6</v>
      </c>
      <c r="X22" s="227">
        <f t="shared" si="16"/>
        <v>8</v>
      </c>
      <c r="Y22" s="227">
        <f t="shared" si="16"/>
        <v>4</v>
      </c>
      <c r="Z22" s="227">
        <f t="shared" si="16"/>
        <v>24</v>
      </c>
      <c r="AA22" s="228">
        <f t="shared" si="16"/>
        <v>24</v>
      </c>
      <c r="AB22" s="228">
        <f t="shared" si="16"/>
        <v>19</v>
      </c>
      <c r="AC22" s="228">
        <f t="shared" si="16"/>
        <v>19</v>
      </c>
      <c r="AD22" s="228">
        <f t="shared" si="16"/>
        <v>19</v>
      </c>
      <c r="AE22" s="228">
        <f>AD29</f>
        <v>15</v>
      </c>
      <c r="AF22" s="228">
        <f>AE29</f>
        <v>15</v>
      </c>
      <c r="AG22" s="228">
        <f>AF29</f>
        <v>15</v>
      </c>
      <c r="AH22" s="228">
        <f>AG29</f>
        <v>15</v>
      </c>
    </row>
    <row r="23" spans="1:34" ht="16.5">
      <c r="A23" s="5" t="s">
        <v>35</v>
      </c>
      <c r="B23" s="24">
        <v>113</v>
      </c>
      <c r="C23" s="24">
        <v>118</v>
      </c>
      <c r="D23" s="24">
        <v>99</v>
      </c>
      <c r="E23" s="24">
        <v>140</v>
      </c>
      <c r="F23" s="24">
        <v>172</v>
      </c>
      <c r="G23" s="24">
        <v>88</v>
      </c>
      <c r="H23" s="24">
        <v>285</v>
      </c>
      <c r="I23" s="24">
        <v>210</v>
      </c>
      <c r="J23" s="24">
        <v>225</v>
      </c>
      <c r="K23" s="24">
        <v>230</v>
      </c>
      <c r="L23" s="24">
        <v>250</v>
      </c>
      <c r="M23" s="24">
        <v>264</v>
      </c>
      <c r="N23" s="24">
        <v>280</v>
      </c>
      <c r="O23" s="24">
        <v>265</v>
      </c>
      <c r="P23" s="24">
        <v>351</v>
      </c>
      <c r="Q23" s="24">
        <v>369</v>
      </c>
      <c r="R23" s="24">
        <v>403</v>
      </c>
      <c r="S23" s="24">
        <v>403</v>
      </c>
      <c r="T23" s="24">
        <v>403</v>
      </c>
      <c r="U23" s="24">
        <v>403</v>
      </c>
      <c r="V23" s="24">
        <v>432</v>
      </c>
      <c r="W23" s="24">
        <v>430</v>
      </c>
      <c r="X23" s="24">
        <v>442</v>
      </c>
      <c r="Y23" s="24">
        <v>460</v>
      </c>
      <c r="Z23" s="24">
        <v>460</v>
      </c>
      <c r="AA23" s="24">
        <v>460</v>
      </c>
      <c r="AB23" s="24">
        <v>490</v>
      </c>
      <c r="AC23" s="223">
        <v>490</v>
      </c>
      <c r="AD23" s="223">
        <f>AD105</f>
        <v>546.746847366427</v>
      </c>
      <c r="AE23" s="223">
        <f>AE105</f>
        <v>489.30956150747051</v>
      </c>
      <c r="AF23" s="223">
        <f>AF105</f>
        <v>460.31845938338529</v>
      </c>
      <c r="AG23" s="223">
        <f>AG105</f>
        <v>431.54253040939926</v>
      </c>
      <c r="AH23" s="223">
        <f>AH105</f>
        <v>445.87871834746903</v>
      </c>
    </row>
    <row r="24" spans="1:34" ht="16.5">
      <c r="A24" s="5" t="s">
        <v>36</v>
      </c>
      <c r="B24" s="24">
        <f>B137</f>
        <v>0</v>
      </c>
      <c r="C24" s="24">
        <f t="shared" ref="C24:AB24" si="17">C137</f>
        <v>0</v>
      </c>
      <c r="D24" s="24">
        <f t="shared" si="17"/>
        <v>0</v>
      </c>
      <c r="E24" s="24">
        <f t="shared" si="17"/>
        <v>0</v>
      </c>
      <c r="F24" s="24">
        <f t="shared" si="17"/>
        <v>0</v>
      </c>
      <c r="G24" s="24">
        <f t="shared" si="17"/>
        <v>0</v>
      </c>
      <c r="H24" s="24">
        <f t="shared" si="17"/>
        <v>0</v>
      </c>
      <c r="I24" s="24">
        <f t="shared" si="17"/>
        <v>0</v>
      </c>
      <c r="J24" s="24">
        <f t="shared" si="17"/>
        <v>11.371</v>
      </c>
      <c r="K24" s="24">
        <f t="shared" si="17"/>
        <v>0</v>
      </c>
      <c r="L24" s="24">
        <f t="shared" si="17"/>
        <v>0</v>
      </c>
      <c r="M24" s="24">
        <f t="shared" si="17"/>
        <v>0</v>
      </c>
      <c r="N24" s="24">
        <f t="shared" si="17"/>
        <v>0</v>
      </c>
      <c r="O24" s="24">
        <f t="shared" si="17"/>
        <v>0</v>
      </c>
      <c r="P24" s="24">
        <f t="shared" si="17"/>
        <v>0</v>
      </c>
      <c r="Q24" s="24">
        <f t="shared" si="17"/>
        <v>0</v>
      </c>
      <c r="R24" s="24">
        <f t="shared" si="17"/>
        <v>0</v>
      </c>
      <c r="S24" s="24">
        <f t="shared" si="17"/>
        <v>0</v>
      </c>
      <c r="T24" s="24">
        <f t="shared" si="17"/>
        <v>0</v>
      </c>
      <c r="U24" s="24">
        <f t="shared" si="17"/>
        <v>0.47600000000000003</v>
      </c>
      <c r="V24" s="24">
        <f t="shared" si="17"/>
        <v>0</v>
      </c>
      <c r="W24" s="24">
        <f t="shared" si="17"/>
        <v>0</v>
      </c>
      <c r="X24" s="24">
        <f t="shared" si="17"/>
        <v>0</v>
      </c>
      <c r="Y24" s="24">
        <f t="shared" si="17"/>
        <v>0</v>
      </c>
      <c r="Z24" s="24">
        <f t="shared" si="17"/>
        <v>0</v>
      </c>
      <c r="AA24" s="24">
        <f t="shared" si="17"/>
        <v>0</v>
      </c>
      <c r="AB24" s="24">
        <f t="shared" si="17"/>
        <v>0</v>
      </c>
      <c r="AC24" s="223">
        <v>0</v>
      </c>
      <c r="AD24" s="223">
        <v>0</v>
      </c>
      <c r="AE24" s="223">
        <v>0</v>
      </c>
      <c r="AF24" s="223">
        <v>0</v>
      </c>
      <c r="AG24" s="223">
        <v>0</v>
      </c>
      <c r="AH24" s="223">
        <v>0</v>
      </c>
    </row>
    <row r="25" spans="1:34" ht="16.5">
      <c r="A25" s="7" t="s">
        <v>37</v>
      </c>
      <c r="B25" s="227">
        <f>SUM(B22:B24)</f>
        <v>113</v>
      </c>
      <c r="C25" s="227">
        <f t="shared" ref="C25:AC25" si="18">SUM(C22:C24)</f>
        <v>118</v>
      </c>
      <c r="D25" s="227">
        <f t="shared" si="18"/>
        <v>99</v>
      </c>
      <c r="E25" s="227">
        <f t="shared" si="18"/>
        <v>140</v>
      </c>
      <c r="F25" s="227">
        <f t="shared" si="18"/>
        <v>172</v>
      </c>
      <c r="G25" s="227">
        <f t="shared" si="18"/>
        <v>88</v>
      </c>
      <c r="H25" s="227">
        <f t="shared" si="18"/>
        <v>285</v>
      </c>
      <c r="I25" s="227">
        <f t="shared" si="18"/>
        <v>210</v>
      </c>
      <c r="J25" s="227">
        <f t="shared" si="18"/>
        <v>236.37100000000001</v>
      </c>
      <c r="K25" s="227">
        <f t="shared" si="18"/>
        <v>230</v>
      </c>
      <c r="L25" s="227">
        <f t="shared" si="18"/>
        <v>250</v>
      </c>
      <c r="M25" s="227">
        <f t="shared" si="18"/>
        <v>264</v>
      </c>
      <c r="N25" s="227">
        <f t="shared" si="18"/>
        <v>280</v>
      </c>
      <c r="O25" s="227">
        <f t="shared" si="18"/>
        <v>275</v>
      </c>
      <c r="P25" s="227">
        <f t="shared" si="18"/>
        <v>351</v>
      </c>
      <c r="Q25" s="227">
        <f t="shared" si="18"/>
        <v>369</v>
      </c>
      <c r="R25" s="227">
        <f t="shared" si="18"/>
        <v>403</v>
      </c>
      <c r="S25" s="227">
        <f t="shared" si="18"/>
        <v>413</v>
      </c>
      <c r="T25" s="227">
        <f t="shared" si="18"/>
        <v>413</v>
      </c>
      <c r="U25" s="227">
        <f t="shared" si="18"/>
        <v>424.476</v>
      </c>
      <c r="V25" s="227">
        <f t="shared" si="18"/>
        <v>438</v>
      </c>
      <c r="W25" s="227">
        <f t="shared" si="18"/>
        <v>436</v>
      </c>
      <c r="X25" s="227">
        <f t="shared" si="18"/>
        <v>450</v>
      </c>
      <c r="Y25" s="227">
        <f t="shared" si="18"/>
        <v>464</v>
      </c>
      <c r="Z25" s="227">
        <f>SUM(Z22:Z24)</f>
        <v>484</v>
      </c>
      <c r="AA25" s="227">
        <f>SUM(AA22:AA24)</f>
        <v>484</v>
      </c>
      <c r="AB25" s="227">
        <f>SUM(AB22:AB24)</f>
        <v>509</v>
      </c>
      <c r="AC25" s="228">
        <f t="shared" si="18"/>
        <v>509</v>
      </c>
      <c r="AD25" s="228">
        <f>SUM(AD22:AD24)</f>
        <v>565.746847366427</v>
      </c>
      <c r="AE25" s="228">
        <f>SUM(AE22:AE24)</f>
        <v>504.30956150747051</v>
      </c>
      <c r="AF25" s="228">
        <f>SUM(AF22:AF24)</f>
        <v>475.31845938338529</v>
      </c>
      <c r="AG25" s="228">
        <f>SUM(AG22:AG24)</f>
        <v>446.54253040939926</v>
      </c>
      <c r="AH25" s="228">
        <f>SUM(AH22:AH24)</f>
        <v>460.87871834746903</v>
      </c>
    </row>
    <row r="26" spans="1:34" ht="16.5">
      <c r="A26" s="5" t="s">
        <v>48</v>
      </c>
      <c r="B26" s="24">
        <f>B28-B27</f>
        <v>113</v>
      </c>
      <c r="C26" s="24">
        <f t="shared" ref="C26:AC26" si="19">C28-C27</f>
        <v>118</v>
      </c>
      <c r="D26" s="24">
        <f t="shared" si="19"/>
        <v>99</v>
      </c>
      <c r="E26" s="24">
        <f t="shared" si="19"/>
        <v>140</v>
      </c>
      <c r="F26" s="24">
        <f t="shared" si="19"/>
        <v>172</v>
      </c>
      <c r="G26" s="24">
        <f t="shared" si="19"/>
        <v>87.820166</v>
      </c>
      <c r="H26" s="24">
        <f t="shared" si="19"/>
        <v>282.73200000000003</v>
      </c>
      <c r="I26" s="24">
        <f t="shared" si="19"/>
        <v>210</v>
      </c>
      <c r="J26" s="24">
        <f t="shared" si="19"/>
        <v>236.37100000000001</v>
      </c>
      <c r="K26" s="24">
        <f t="shared" si="19"/>
        <v>230</v>
      </c>
      <c r="L26" s="24">
        <f t="shared" si="19"/>
        <v>250</v>
      </c>
      <c r="M26" s="24">
        <f t="shared" si="19"/>
        <v>264</v>
      </c>
      <c r="N26" s="24">
        <f t="shared" si="19"/>
        <v>270</v>
      </c>
      <c r="O26" s="24">
        <f t="shared" si="19"/>
        <v>275</v>
      </c>
      <c r="P26" s="24">
        <f t="shared" si="19"/>
        <v>348.85930000000002</v>
      </c>
      <c r="Q26" s="24">
        <f t="shared" si="19"/>
        <v>366.24360000000001</v>
      </c>
      <c r="R26" s="24">
        <f t="shared" si="19"/>
        <v>380.43720000000002</v>
      </c>
      <c r="S26" s="24">
        <f t="shared" si="19"/>
        <v>370.39368999999999</v>
      </c>
      <c r="T26" s="24">
        <f t="shared" si="19"/>
        <v>372.91933</v>
      </c>
      <c r="U26" s="24">
        <f t="shared" si="19"/>
        <v>369.64236</v>
      </c>
      <c r="V26" s="24">
        <f t="shared" si="19"/>
        <v>385.99106</v>
      </c>
      <c r="W26" s="24">
        <f t="shared" si="19"/>
        <v>403.62617999999998</v>
      </c>
      <c r="X26" s="24">
        <f t="shared" si="19"/>
        <v>419.12871999999999</v>
      </c>
      <c r="Y26" s="24">
        <f t="shared" si="19"/>
        <v>440</v>
      </c>
      <c r="Z26" s="24">
        <f>Z28-Z27</f>
        <v>460</v>
      </c>
      <c r="AA26" s="24">
        <f>AA28-AA27</f>
        <v>465</v>
      </c>
      <c r="AB26" s="24">
        <f>AB28-AB27</f>
        <v>489.79899999999998</v>
      </c>
      <c r="AC26" s="223">
        <f t="shared" si="19"/>
        <v>489.5</v>
      </c>
      <c r="AD26" s="223">
        <f>AD28-AD27</f>
        <v>550.746847366427</v>
      </c>
      <c r="AE26" s="223">
        <f>AE28-AE27</f>
        <v>489.30956150747051</v>
      </c>
      <c r="AF26" s="223">
        <f>AF28-AF27</f>
        <v>460.31845938338529</v>
      </c>
      <c r="AG26" s="223">
        <f>AG28-AG27</f>
        <v>431.54253040939926</v>
      </c>
      <c r="AH26" s="223">
        <f>AH28-AH27</f>
        <v>445.87871834746903</v>
      </c>
    </row>
    <row r="27" spans="1:34" ht="16.5">
      <c r="A27" s="5" t="s">
        <v>39</v>
      </c>
      <c r="B27" s="24">
        <f>B153</f>
        <v>0</v>
      </c>
      <c r="C27" s="24">
        <f t="shared" ref="C27:Y27" si="20">C153</f>
        <v>0</v>
      </c>
      <c r="D27" s="24">
        <f t="shared" si="20"/>
        <v>0</v>
      </c>
      <c r="E27" s="24">
        <f t="shared" si="20"/>
        <v>0</v>
      </c>
      <c r="F27" s="24">
        <f t="shared" si="20"/>
        <v>0</v>
      </c>
      <c r="G27" s="24">
        <f t="shared" si="20"/>
        <v>0.17983399999999999</v>
      </c>
      <c r="H27" s="24">
        <f t="shared" si="20"/>
        <v>2.2679999999999998</v>
      </c>
      <c r="I27" s="24">
        <f t="shared" si="20"/>
        <v>0</v>
      </c>
      <c r="J27" s="24">
        <f t="shared" si="20"/>
        <v>0</v>
      </c>
      <c r="K27" s="24">
        <f t="shared" si="20"/>
        <v>0</v>
      </c>
      <c r="L27" s="24">
        <f t="shared" si="20"/>
        <v>0</v>
      </c>
      <c r="M27" s="24">
        <f t="shared" si="20"/>
        <v>0</v>
      </c>
      <c r="N27" s="24">
        <f t="shared" si="20"/>
        <v>0</v>
      </c>
      <c r="O27" s="24">
        <f t="shared" si="20"/>
        <v>0</v>
      </c>
      <c r="P27" s="24">
        <f t="shared" si="20"/>
        <v>2.1407000000000003</v>
      </c>
      <c r="Q27" s="24">
        <f t="shared" si="20"/>
        <v>2.7564000000000002</v>
      </c>
      <c r="R27" s="24">
        <f t="shared" si="20"/>
        <v>12.562800000000001</v>
      </c>
      <c r="S27" s="24">
        <f t="shared" si="20"/>
        <v>32.606310000000001</v>
      </c>
      <c r="T27" s="24">
        <f t="shared" si="20"/>
        <v>19.080669999999994</v>
      </c>
      <c r="U27" s="24">
        <f t="shared" si="20"/>
        <v>48.833639999999995</v>
      </c>
      <c r="V27" s="24">
        <f t="shared" si="20"/>
        <v>46.00894000000001</v>
      </c>
      <c r="W27" s="24">
        <f t="shared" si="20"/>
        <v>24.373819999999998</v>
      </c>
      <c r="X27" s="24">
        <f t="shared" si="20"/>
        <v>26.871279999999999</v>
      </c>
      <c r="Y27" s="24">
        <f t="shared" si="20"/>
        <v>0</v>
      </c>
      <c r="Z27" s="24">
        <f>Z153</f>
        <v>0</v>
      </c>
      <c r="AA27" s="24">
        <f>AA153</f>
        <v>0</v>
      </c>
      <c r="AB27" s="24">
        <f>AB153</f>
        <v>0.20100000000000001</v>
      </c>
      <c r="AC27" s="223">
        <v>0.5</v>
      </c>
      <c r="AD27" s="223">
        <v>0</v>
      </c>
      <c r="AE27" s="223">
        <v>0</v>
      </c>
      <c r="AF27" s="223">
        <v>0</v>
      </c>
      <c r="AG27" s="223">
        <v>0</v>
      </c>
      <c r="AH27" s="223">
        <v>0</v>
      </c>
    </row>
    <row r="28" spans="1:34" ht="16.5">
      <c r="A28" s="7" t="s">
        <v>42</v>
      </c>
      <c r="B28" s="227">
        <f>B25-B29</f>
        <v>113</v>
      </c>
      <c r="C28" s="227">
        <f t="shared" ref="C28:AC28" si="21">C25-C29</f>
        <v>118</v>
      </c>
      <c r="D28" s="227">
        <f t="shared" si="21"/>
        <v>99</v>
      </c>
      <c r="E28" s="227">
        <f t="shared" si="21"/>
        <v>140</v>
      </c>
      <c r="F28" s="227">
        <f t="shared" si="21"/>
        <v>172</v>
      </c>
      <c r="G28" s="227">
        <f t="shared" si="21"/>
        <v>88</v>
      </c>
      <c r="H28" s="227">
        <f t="shared" si="21"/>
        <v>285</v>
      </c>
      <c r="I28" s="227">
        <f t="shared" si="21"/>
        <v>210</v>
      </c>
      <c r="J28" s="227">
        <f t="shared" si="21"/>
        <v>236.37100000000001</v>
      </c>
      <c r="K28" s="227">
        <f t="shared" si="21"/>
        <v>230</v>
      </c>
      <c r="L28" s="227">
        <f t="shared" si="21"/>
        <v>250</v>
      </c>
      <c r="M28" s="227">
        <f t="shared" si="21"/>
        <v>264</v>
      </c>
      <c r="N28" s="227">
        <f t="shared" si="21"/>
        <v>270</v>
      </c>
      <c r="O28" s="227">
        <f t="shared" si="21"/>
        <v>275</v>
      </c>
      <c r="P28" s="227">
        <f t="shared" si="21"/>
        <v>351</v>
      </c>
      <c r="Q28" s="227">
        <f t="shared" si="21"/>
        <v>369</v>
      </c>
      <c r="R28" s="227">
        <f t="shared" si="21"/>
        <v>393</v>
      </c>
      <c r="S28" s="227">
        <f t="shared" si="21"/>
        <v>403</v>
      </c>
      <c r="T28" s="227">
        <f t="shared" si="21"/>
        <v>392</v>
      </c>
      <c r="U28" s="227">
        <f t="shared" si="21"/>
        <v>418.476</v>
      </c>
      <c r="V28" s="227">
        <f t="shared" si="21"/>
        <v>432</v>
      </c>
      <c r="W28" s="227">
        <f t="shared" si="21"/>
        <v>428</v>
      </c>
      <c r="X28" s="227">
        <f t="shared" si="21"/>
        <v>446</v>
      </c>
      <c r="Y28" s="227">
        <f t="shared" si="21"/>
        <v>440</v>
      </c>
      <c r="Z28" s="227">
        <f>Z25-Z29</f>
        <v>460</v>
      </c>
      <c r="AA28" s="227">
        <f>AA25-AA29</f>
        <v>465</v>
      </c>
      <c r="AB28" s="227">
        <f>AB25-AB29</f>
        <v>490</v>
      </c>
      <c r="AC28" s="228">
        <f t="shared" si="21"/>
        <v>490</v>
      </c>
      <c r="AD28" s="228">
        <f>AD25-AD29</f>
        <v>550.746847366427</v>
      </c>
      <c r="AE28" s="228">
        <f>AE25-AE29</f>
        <v>489.30956150747051</v>
      </c>
      <c r="AF28" s="228">
        <f>AF25-AF29</f>
        <v>460.31845938338529</v>
      </c>
      <c r="AG28" s="228">
        <f>AG25-AG29</f>
        <v>431.54253040939926</v>
      </c>
      <c r="AH28" s="228">
        <f>AH25-AH29</f>
        <v>445.87871834746903</v>
      </c>
    </row>
    <row r="29" spans="1:34" ht="16.5">
      <c r="A29" s="5" t="s">
        <v>247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10</v>
      </c>
      <c r="O29" s="24">
        <v>0</v>
      </c>
      <c r="P29" s="24">
        <v>0</v>
      </c>
      <c r="Q29" s="24">
        <v>0</v>
      </c>
      <c r="R29" s="24">
        <v>10</v>
      </c>
      <c r="S29" s="24">
        <v>10</v>
      </c>
      <c r="T29" s="24">
        <v>21</v>
      </c>
      <c r="U29" s="24">
        <v>6</v>
      </c>
      <c r="V29" s="24">
        <v>6</v>
      </c>
      <c r="W29" s="24">
        <v>8</v>
      </c>
      <c r="X29" s="24">
        <v>4</v>
      </c>
      <c r="Y29" s="24">
        <v>24</v>
      </c>
      <c r="Z29" s="24">
        <v>24</v>
      </c>
      <c r="AA29" s="24">
        <v>19</v>
      </c>
      <c r="AB29" s="24">
        <v>19</v>
      </c>
      <c r="AC29" s="223">
        <v>19</v>
      </c>
      <c r="AD29" s="223">
        <v>15</v>
      </c>
      <c r="AE29" s="223">
        <v>15</v>
      </c>
      <c r="AF29" s="223">
        <v>15</v>
      </c>
      <c r="AG29" s="223">
        <v>15</v>
      </c>
      <c r="AH29" s="223">
        <v>15</v>
      </c>
    </row>
    <row r="30" spans="1:34" ht="15.75" thickBot="1">
      <c r="A30" s="5" t="s">
        <v>250</v>
      </c>
    </row>
    <row r="31" spans="1:34">
      <c r="A31" s="9" t="s">
        <v>251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16.5">
      <c r="A32" s="7" t="s">
        <v>246</v>
      </c>
      <c r="B32" s="24">
        <v>0</v>
      </c>
      <c r="C32" s="24">
        <f>B39</f>
        <v>10</v>
      </c>
      <c r="D32" s="24">
        <f t="shared" ref="D32:AD32" si="22">C39</f>
        <v>20</v>
      </c>
      <c r="E32" s="24">
        <f t="shared" si="22"/>
        <v>10</v>
      </c>
      <c r="F32" s="24">
        <f t="shared" si="22"/>
        <v>20</v>
      </c>
      <c r="G32" s="24">
        <f t="shared" si="22"/>
        <v>40</v>
      </c>
      <c r="H32" s="24">
        <f t="shared" si="22"/>
        <v>0</v>
      </c>
      <c r="I32" s="24">
        <f t="shared" si="22"/>
        <v>38</v>
      </c>
      <c r="J32" s="24">
        <f t="shared" si="22"/>
        <v>25</v>
      </c>
      <c r="K32" s="24">
        <f t="shared" si="22"/>
        <v>17</v>
      </c>
      <c r="L32" s="24">
        <f t="shared" si="22"/>
        <v>15</v>
      </c>
      <c r="M32" s="24">
        <f t="shared" si="22"/>
        <v>8</v>
      </c>
      <c r="N32" s="24">
        <f t="shared" si="22"/>
        <v>30</v>
      </c>
      <c r="O32" s="24">
        <f t="shared" si="22"/>
        <v>52</v>
      </c>
      <c r="P32" s="24">
        <f t="shared" si="22"/>
        <v>41</v>
      </c>
      <c r="Q32" s="24">
        <f t="shared" si="22"/>
        <v>40</v>
      </c>
      <c r="R32" s="24">
        <f t="shared" si="22"/>
        <v>58</v>
      </c>
      <c r="S32" s="24">
        <f t="shared" si="22"/>
        <v>64</v>
      </c>
      <c r="T32" s="24">
        <f t="shared" si="22"/>
        <v>50</v>
      </c>
      <c r="U32" s="24">
        <f t="shared" si="22"/>
        <v>53</v>
      </c>
      <c r="V32" s="24">
        <f t="shared" si="22"/>
        <v>51</v>
      </c>
      <c r="W32" s="24">
        <f t="shared" si="22"/>
        <v>59</v>
      </c>
      <c r="X32" s="24">
        <f t="shared" si="22"/>
        <v>41</v>
      </c>
      <c r="Y32" s="24">
        <f t="shared" si="22"/>
        <v>50</v>
      </c>
      <c r="Z32" s="24">
        <f t="shared" si="22"/>
        <v>57</v>
      </c>
      <c r="AA32" s="24">
        <f t="shared" si="22"/>
        <v>63</v>
      </c>
      <c r="AB32" s="24">
        <f t="shared" si="22"/>
        <v>63</v>
      </c>
      <c r="AC32" s="24">
        <f t="shared" si="22"/>
        <v>58</v>
      </c>
      <c r="AD32" s="223">
        <f t="shared" si="22"/>
        <v>54</v>
      </c>
      <c r="AE32" s="223">
        <f>AD39</f>
        <v>45</v>
      </c>
      <c r="AF32" s="223">
        <f>AE39</f>
        <v>45</v>
      </c>
      <c r="AG32" s="223">
        <f>AF39</f>
        <v>45</v>
      </c>
      <c r="AH32" s="223">
        <f>AG39</f>
        <v>45</v>
      </c>
    </row>
    <row r="33" spans="1:35" ht="16.5">
      <c r="A33" s="5" t="s">
        <v>35</v>
      </c>
      <c r="B33" s="24">
        <v>80</v>
      </c>
      <c r="C33" s="24">
        <v>84</v>
      </c>
      <c r="D33" s="24">
        <v>69</v>
      </c>
      <c r="E33" s="24">
        <v>98</v>
      </c>
      <c r="F33" s="24">
        <v>121</v>
      </c>
      <c r="G33" s="24">
        <v>62</v>
      </c>
      <c r="H33" s="24">
        <v>199</v>
      </c>
      <c r="I33" s="24">
        <v>147</v>
      </c>
      <c r="J33" s="24">
        <v>157</v>
      </c>
      <c r="K33" s="24">
        <v>161</v>
      </c>
      <c r="L33" s="24">
        <v>175</v>
      </c>
      <c r="M33" s="24">
        <v>184</v>
      </c>
      <c r="N33" s="24">
        <v>194</v>
      </c>
      <c r="O33" s="24">
        <v>184</v>
      </c>
      <c r="P33" s="24">
        <v>244</v>
      </c>
      <c r="Q33" s="24">
        <v>256</v>
      </c>
      <c r="R33" s="24">
        <v>280</v>
      </c>
      <c r="S33" s="24">
        <v>280</v>
      </c>
      <c r="T33" s="24">
        <v>285</v>
      </c>
      <c r="U33" s="24">
        <v>290</v>
      </c>
      <c r="V33" s="24">
        <v>310</v>
      </c>
      <c r="W33" s="24">
        <v>310</v>
      </c>
      <c r="X33" s="24">
        <v>318</v>
      </c>
      <c r="Y33" s="24">
        <v>330</v>
      </c>
      <c r="Z33" s="24">
        <v>330</v>
      </c>
      <c r="AA33" s="24">
        <v>330</v>
      </c>
      <c r="AB33" s="24">
        <v>350</v>
      </c>
      <c r="AC33" s="223">
        <v>350</v>
      </c>
      <c r="AD33" s="223">
        <f>AD216</f>
        <v>392.14210624904308</v>
      </c>
      <c r="AE33" s="223">
        <f>AE216</f>
        <v>351.65977097125131</v>
      </c>
      <c r="AF33" s="223">
        <f>AF216</f>
        <v>331.67328057545473</v>
      </c>
      <c r="AG33" s="223">
        <f>AG216</f>
        <v>311.8347341572474</v>
      </c>
      <c r="AH33" s="223">
        <f>AH216</f>
        <v>322.94438468019814</v>
      </c>
    </row>
    <row r="34" spans="1:35" ht="16.5">
      <c r="A34" s="5" t="s">
        <v>36</v>
      </c>
      <c r="B34" s="24">
        <f t="shared" ref="B34:X34" si="23">B264</f>
        <v>0</v>
      </c>
      <c r="C34" s="24">
        <f t="shared" si="23"/>
        <v>0.48800000000000004</v>
      </c>
      <c r="D34" s="24">
        <f t="shared" si="23"/>
        <v>1.2750000000000001</v>
      </c>
      <c r="E34" s="24">
        <f t="shared" si="23"/>
        <v>1.7770000000000001</v>
      </c>
      <c r="F34" s="24">
        <f t="shared" si="23"/>
        <v>1.79</v>
      </c>
      <c r="G34" s="24">
        <f t="shared" si="23"/>
        <v>2.6139999999999999</v>
      </c>
      <c r="H34" s="24">
        <f t="shared" si="23"/>
        <v>3.5049999999999999</v>
      </c>
      <c r="I34" s="24">
        <f t="shared" si="23"/>
        <v>3.5640000000000005</v>
      </c>
      <c r="J34" s="24">
        <f t="shared" si="23"/>
        <v>3.6110000000000002</v>
      </c>
      <c r="K34" s="24">
        <f t="shared" si="23"/>
        <v>4.6949999999999994</v>
      </c>
      <c r="L34" s="24">
        <f t="shared" si="23"/>
        <v>10.320999999999998</v>
      </c>
      <c r="M34" s="24">
        <f t="shared" si="23"/>
        <v>9.5410000000000004</v>
      </c>
      <c r="N34" s="24">
        <f t="shared" si="23"/>
        <v>30.307999999999996</v>
      </c>
      <c r="O34" s="24">
        <f t="shared" si="23"/>
        <v>12.14</v>
      </c>
      <c r="P34" s="24">
        <f t="shared" si="23"/>
        <v>11.249999999999998</v>
      </c>
      <c r="Q34" s="24">
        <f t="shared" si="23"/>
        <v>10.274000000000001</v>
      </c>
      <c r="R34" s="24">
        <f t="shared" si="23"/>
        <v>11.883000000000001</v>
      </c>
      <c r="S34" s="24">
        <f t="shared" si="23"/>
        <v>12.785000000000002</v>
      </c>
      <c r="T34" s="24">
        <f t="shared" si="23"/>
        <v>14.773</v>
      </c>
      <c r="U34" s="24">
        <f t="shared" si="23"/>
        <v>17.02</v>
      </c>
      <c r="V34" s="24">
        <f t="shared" si="23"/>
        <v>26.884999999999998</v>
      </c>
      <c r="W34" s="24">
        <f t="shared" si="23"/>
        <v>22.553000000000001</v>
      </c>
      <c r="X34" s="24">
        <f t="shared" si="23"/>
        <v>20.118000000000002</v>
      </c>
      <c r="Y34" s="24">
        <f>Y264</f>
        <v>18.108999999999998</v>
      </c>
      <c r="Z34" s="24">
        <f>Z264</f>
        <v>17.726000000000003</v>
      </c>
      <c r="AA34" s="24">
        <f>AA264</f>
        <v>17.09</v>
      </c>
      <c r="AB34" s="24">
        <f>AB264</f>
        <v>14.419</v>
      </c>
      <c r="AC34" s="223">
        <v>15</v>
      </c>
      <c r="AD34" s="223">
        <v>26</v>
      </c>
      <c r="AE34" s="223">
        <v>27</v>
      </c>
      <c r="AF34" s="223">
        <v>28</v>
      </c>
      <c r="AG34" s="223">
        <v>29</v>
      </c>
      <c r="AH34" s="223">
        <v>30</v>
      </c>
    </row>
    <row r="35" spans="1:35" ht="16.5">
      <c r="A35" s="7" t="s">
        <v>37</v>
      </c>
      <c r="B35" s="227">
        <f>SUM(B32:B34)</f>
        <v>80</v>
      </c>
      <c r="C35" s="227">
        <f t="shared" ref="C35:AC35" si="24">SUM(C32:C34)</f>
        <v>94.488</v>
      </c>
      <c r="D35" s="227">
        <f t="shared" si="24"/>
        <v>90.275000000000006</v>
      </c>
      <c r="E35" s="227">
        <f t="shared" si="24"/>
        <v>109.777</v>
      </c>
      <c r="F35" s="227">
        <f t="shared" si="24"/>
        <v>142.79</v>
      </c>
      <c r="G35" s="227">
        <f t="shared" si="24"/>
        <v>104.614</v>
      </c>
      <c r="H35" s="227">
        <f t="shared" si="24"/>
        <v>202.505</v>
      </c>
      <c r="I35" s="227">
        <f t="shared" si="24"/>
        <v>188.56399999999999</v>
      </c>
      <c r="J35" s="227">
        <f t="shared" si="24"/>
        <v>185.61099999999999</v>
      </c>
      <c r="K35" s="227">
        <f t="shared" si="24"/>
        <v>182.69499999999999</v>
      </c>
      <c r="L35" s="227">
        <f t="shared" si="24"/>
        <v>200.321</v>
      </c>
      <c r="M35" s="227">
        <f t="shared" si="24"/>
        <v>201.541</v>
      </c>
      <c r="N35" s="227">
        <f t="shared" si="24"/>
        <v>254.30799999999999</v>
      </c>
      <c r="O35" s="227">
        <f t="shared" si="24"/>
        <v>248.14</v>
      </c>
      <c r="P35" s="227">
        <f t="shared" si="24"/>
        <v>296.25</v>
      </c>
      <c r="Q35" s="227">
        <f t="shared" si="24"/>
        <v>306.274</v>
      </c>
      <c r="R35" s="227">
        <f t="shared" si="24"/>
        <v>349.88299999999998</v>
      </c>
      <c r="S35" s="227">
        <f t="shared" si="24"/>
        <v>356.78500000000003</v>
      </c>
      <c r="T35" s="227">
        <f t="shared" si="24"/>
        <v>349.77300000000002</v>
      </c>
      <c r="U35" s="227">
        <f t="shared" si="24"/>
        <v>360.02</v>
      </c>
      <c r="V35" s="227">
        <f t="shared" si="24"/>
        <v>387.88499999999999</v>
      </c>
      <c r="W35" s="227">
        <f t="shared" si="24"/>
        <v>391.553</v>
      </c>
      <c r="X35" s="227">
        <f t="shared" si="24"/>
        <v>379.11799999999999</v>
      </c>
      <c r="Y35" s="227">
        <f t="shared" si="24"/>
        <v>398.10899999999998</v>
      </c>
      <c r="Z35" s="227">
        <f>SUM(Z32:Z34)</f>
        <v>404.726</v>
      </c>
      <c r="AA35" s="227">
        <f>SUM(AA32:AA34)</f>
        <v>410.09</v>
      </c>
      <c r="AB35" s="227">
        <f>SUM(AB32:AB34)</f>
        <v>427.41899999999998</v>
      </c>
      <c r="AC35" s="228">
        <f t="shared" si="24"/>
        <v>423</v>
      </c>
      <c r="AD35" s="228">
        <f>SUM(AD32:AD34)</f>
        <v>472.14210624904308</v>
      </c>
      <c r="AE35" s="228">
        <f>SUM(AE32:AE34)</f>
        <v>423.65977097125131</v>
      </c>
      <c r="AF35" s="228">
        <f>SUM(AF32:AF34)</f>
        <v>404.67328057545473</v>
      </c>
      <c r="AG35" s="228">
        <f>SUM(AG32:AG34)</f>
        <v>385.8347341572474</v>
      </c>
      <c r="AH35" s="228">
        <f>SUM(AH32:AH34)</f>
        <v>397.94438468019814</v>
      </c>
    </row>
    <row r="36" spans="1:35" ht="16.5">
      <c r="A36" s="5" t="s">
        <v>48</v>
      </c>
      <c r="B36" s="24">
        <f>B38-B37</f>
        <v>70</v>
      </c>
      <c r="C36" s="24">
        <f t="shared" ref="C36:AC36" si="25">C38-C37</f>
        <v>74.038768852278167</v>
      </c>
      <c r="D36" s="24">
        <f t="shared" si="25"/>
        <v>73.692493827252633</v>
      </c>
      <c r="E36" s="24">
        <f t="shared" si="25"/>
        <v>75.080546011659493</v>
      </c>
      <c r="F36" s="24">
        <f t="shared" si="25"/>
        <v>64.929719076560218</v>
      </c>
      <c r="G36" s="24">
        <f t="shared" si="25"/>
        <v>54.997999973868104</v>
      </c>
      <c r="H36" s="24">
        <f t="shared" si="25"/>
        <v>123.962988</v>
      </c>
      <c r="I36" s="24">
        <f t="shared" si="25"/>
        <v>135.63339199999999</v>
      </c>
      <c r="J36" s="24">
        <f t="shared" si="25"/>
        <v>166.72839399999998</v>
      </c>
      <c r="K36" s="24">
        <f t="shared" si="25"/>
        <v>167.69499999999999</v>
      </c>
      <c r="L36" s="24">
        <f t="shared" si="25"/>
        <v>192.321</v>
      </c>
      <c r="M36" s="24">
        <f t="shared" si="25"/>
        <v>138.98121700000002</v>
      </c>
      <c r="N36" s="24">
        <f t="shared" si="25"/>
        <v>170.55110499999998</v>
      </c>
      <c r="O36" s="24">
        <f t="shared" si="25"/>
        <v>170.852949</v>
      </c>
      <c r="P36" s="24">
        <f t="shared" si="25"/>
        <v>188.55089699999999</v>
      </c>
      <c r="Q36" s="24">
        <f t="shared" si="25"/>
        <v>181.23367500000001</v>
      </c>
      <c r="R36" s="24">
        <f t="shared" si="25"/>
        <v>190.97144800000001</v>
      </c>
      <c r="S36" s="24">
        <f t="shared" si="25"/>
        <v>190.20731700000002</v>
      </c>
      <c r="T36" s="24">
        <f t="shared" si="25"/>
        <v>188.52191900000003</v>
      </c>
      <c r="U36" s="24">
        <f t="shared" si="25"/>
        <v>181.21669600000001</v>
      </c>
      <c r="V36" s="24">
        <f t="shared" si="25"/>
        <v>172.84786899999997</v>
      </c>
      <c r="W36" s="24">
        <f t="shared" si="25"/>
        <v>183.506471</v>
      </c>
      <c r="X36" s="24">
        <f t="shared" si="25"/>
        <v>186.10102000000001</v>
      </c>
      <c r="Y36" s="24">
        <f t="shared" si="25"/>
        <v>174.09394799999998</v>
      </c>
      <c r="Z36" s="24">
        <f>Z38-Z37</f>
        <v>187.65724299999999</v>
      </c>
      <c r="AA36" s="24">
        <f>AA38-AA37</f>
        <v>189.31002199999998</v>
      </c>
      <c r="AB36" s="24">
        <f>AB38-AB37</f>
        <v>202.71925399999998</v>
      </c>
      <c r="AC36" s="223">
        <f t="shared" si="25"/>
        <v>204</v>
      </c>
      <c r="AD36" s="223">
        <f>AD38-AD37</f>
        <v>262.14210624904308</v>
      </c>
      <c r="AE36" s="223">
        <f>AE38-AE37</f>
        <v>213.65977097125131</v>
      </c>
      <c r="AF36" s="223">
        <f>AF38-AF37</f>
        <v>194.67328057545473</v>
      </c>
      <c r="AG36" s="223">
        <f>AG38-AG37</f>
        <v>175.8347341572474</v>
      </c>
      <c r="AH36" s="223">
        <f>AH38-AH37</f>
        <v>187.94438468019814</v>
      </c>
    </row>
    <row r="37" spans="1:35" ht="16.5">
      <c r="A37" s="5" t="s">
        <v>39</v>
      </c>
      <c r="B37" s="24">
        <f>B280</f>
        <v>0</v>
      </c>
      <c r="C37" s="24">
        <f t="shared" ref="C37:AB37" si="26">C280</f>
        <v>0.44923114772183326</v>
      </c>
      <c r="D37" s="24">
        <f t="shared" si="26"/>
        <v>6.5825061727473795</v>
      </c>
      <c r="E37" s="24">
        <f t="shared" si="26"/>
        <v>14.696453988340503</v>
      </c>
      <c r="F37" s="24">
        <f t="shared" si="26"/>
        <v>37.860280923439774</v>
      </c>
      <c r="G37" s="24">
        <f t="shared" si="26"/>
        <v>49.6160000261319</v>
      </c>
      <c r="H37" s="24">
        <f t="shared" si="26"/>
        <v>40.542012</v>
      </c>
      <c r="I37" s="24">
        <f t="shared" si="26"/>
        <v>27.930607999999999</v>
      </c>
      <c r="J37" s="24">
        <f t="shared" si="26"/>
        <v>1.8826060000000002</v>
      </c>
      <c r="K37" s="24">
        <f t="shared" si="26"/>
        <v>0</v>
      </c>
      <c r="L37" s="24">
        <f t="shared" si="26"/>
        <v>0</v>
      </c>
      <c r="M37" s="24">
        <f t="shared" si="26"/>
        <v>32.559782999999996</v>
      </c>
      <c r="N37" s="24">
        <f t="shared" si="26"/>
        <v>31.756895000000004</v>
      </c>
      <c r="O37" s="24">
        <f t="shared" si="26"/>
        <v>36.287050999999998</v>
      </c>
      <c r="P37" s="24">
        <f t="shared" si="26"/>
        <v>67.699103000000008</v>
      </c>
      <c r="Q37" s="24">
        <f t="shared" si="26"/>
        <v>67.04032500000001</v>
      </c>
      <c r="R37" s="24">
        <f t="shared" si="26"/>
        <v>94.911551999999986</v>
      </c>
      <c r="S37" s="24">
        <f t="shared" si="26"/>
        <v>116.57768300000001</v>
      </c>
      <c r="T37" s="24">
        <f t="shared" si="26"/>
        <v>108.251081</v>
      </c>
      <c r="U37" s="24">
        <f t="shared" si="26"/>
        <v>127.80330399999998</v>
      </c>
      <c r="V37" s="24">
        <f t="shared" si="26"/>
        <v>156.03713100000002</v>
      </c>
      <c r="W37" s="24">
        <f t="shared" si="26"/>
        <v>167.04652899999999</v>
      </c>
      <c r="X37" s="24">
        <f t="shared" si="26"/>
        <v>143.01697999999999</v>
      </c>
      <c r="Y37" s="24">
        <f t="shared" si="26"/>
        <v>167.015052</v>
      </c>
      <c r="Z37" s="24">
        <f t="shared" si="26"/>
        <v>154.06875700000001</v>
      </c>
      <c r="AA37" s="24">
        <f t="shared" si="26"/>
        <v>157.779978</v>
      </c>
      <c r="AB37" s="24">
        <f t="shared" si="26"/>
        <v>166.699746</v>
      </c>
      <c r="AC37" s="223">
        <f t="shared" ref="AC37:AH37" si="27">150+15</f>
        <v>165</v>
      </c>
      <c r="AD37" s="223">
        <f t="shared" si="27"/>
        <v>165</v>
      </c>
      <c r="AE37" s="223">
        <f t="shared" si="27"/>
        <v>165</v>
      </c>
      <c r="AF37" s="223">
        <f t="shared" si="27"/>
        <v>165</v>
      </c>
      <c r="AG37" s="223">
        <f t="shared" si="27"/>
        <v>165</v>
      </c>
      <c r="AH37" s="223">
        <f t="shared" si="27"/>
        <v>165</v>
      </c>
    </row>
    <row r="38" spans="1:35" ht="16.5">
      <c r="A38" s="7" t="s">
        <v>42</v>
      </c>
      <c r="B38" s="227">
        <f>B35-B39</f>
        <v>70</v>
      </c>
      <c r="C38" s="227">
        <f t="shared" ref="C38:AC38" si="28">C35-C39</f>
        <v>74.488</v>
      </c>
      <c r="D38" s="227">
        <f t="shared" si="28"/>
        <v>80.275000000000006</v>
      </c>
      <c r="E38" s="227">
        <f t="shared" si="28"/>
        <v>89.777000000000001</v>
      </c>
      <c r="F38" s="227">
        <f t="shared" si="28"/>
        <v>102.78999999999999</v>
      </c>
      <c r="G38" s="227">
        <f t="shared" si="28"/>
        <v>104.614</v>
      </c>
      <c r="H38" s="227">
        <f t="shared" si="28"/>
        <v>164.505</v>
      </c>
      <c r="I38" s="227">
        <f t="shared" si="28"/>
        <v>163.56399999999999</v>
      </c>
      <c r="J38" s="227">
        <f t="shared" si="28"/>
        <v>168.61099999999999</v>
      </c>
      <c r="K38" s="227">
        <f t="shared" si="28"/>
        <v>167.69499999999999</v>
      </c>
      <c r="L38" s="227">
        <f t="shared" si="28"/>
        <v>192.321</v>
      </c>
      <c r="M38" s="227">
        <f t="shared" si="28"/>
        <v>171.541</v>
      </c>
      <c r="N38" s="227">
        <f t="shared" si="28"/>
        <v>202.30799999999999</v>
      </c>
      <c r="O38" s="227">
        <f t="shared" si="28"/>
        <v>207.14</v>
      </c>
      <c r="P38" s="227">
        <f t="shared" si="28"/>
        <v>256.25</v>
      </c>
      <c r="Q38" s="227">
        <f t="shared" si="28"/>
        <v>248.274</v>
      </c>
      <c r="R38" s="227">
        <f t="shared" si="28"/>
        <v>285.88299999999998</v>
      </c>
      <c r="S38" s="227">
        <f t="shared" si="28"/>
        <v>306.78500000000003</v>
      </c>
      <c r="T38" s="227">
        <f t="shared" si="28"/>
        <v>296.77300000000002</v>
      </c>
      <c r="U38" s="227">
        <f t="shared" si="28"/>
        <v>309.02</v>
      </c>
      <c r="V38" s="227">
        <f t="shared" si="28"/>
        <v>328.88499999999999</v>
      </c>
      <c r="W38" s="227">
        <f t="shared" si="28"/>
        <v>350.553</v>
      </c>
      <c r="X38" s="227">
        <f t="shared" si="28"/>
        <v>329.11799999999999</v>
      </c>
      <c r="Y38" s="227">
        <f t="shared" si="28"/>
        <v>341.10899999999998</v>
      </c>
      <c r="Z38" s="227">
        <f t="shared" si="28"/>
        <v>341.726</v>
      </c>
      <c r="AA38" s="227">
        <f t="shared" si="28"/>
        <v>347.09</v>
      </c>
      <c r="AB38" s="227">
        <f t="shared" si="28"/>
        <v>369.41899999999998</v>
      </c>
      <c r="AC38" s="228">
        <f t="shared" si="28"/>
        <v>369</v>
      </c>
      <c r="AD38" s="228">
        <f>AD35-AD39</f>
        <v>427.14210624904308</v>
      </c>
      <c r="AE38" s="228">
        <f>AE35-AE39</f>
        <v>378.65977097125131</v>
      </c>
      <c r="AF38" s="228">
        <f>AF35-AF39</f>
        <v>359.67328057545473</v>
      </c>
      <c r="AG38" s="228">
        <f>AG35-AG39</f>
        <v>340.8347341572474</v>
      </c>
      <c r="AH38" s="228">
        <f>AH35-AH39</f>
        <v>352.94438468019814</v>
      </c>
    </row>
    <row r="39" spans="1:35" ht="16.5">
      <c r="A39" s="5" t="s">
        <v>247</v>
      </c>
      <c r="B39" s="24">
        <v>10</v>
      </c>
      <c r="C39" s="24">
        <v>20</v>
      </c>
      <c r="D39" s="24">
        <v>10</v>
      </c>
      <c r="E39" s="24">
        <v>20</v>
      </c>
      <c r="F39" s="24">
        <v>40</v>
      </c>
      <c r="G39" s="24">
        <v>0</v>
      </c>
      <c r="H39" s="24">
        <v>38</v>
      </c>
      <c r="I39" s="24">
        <v>25</v>
      </c>
      <c r="J39" s="24">
        <v>17</v>
      </c>
      <c r="K39" s="24">
        <v>15</v>
      </c>
      <c r="L39" s="24">
        <v>8</v>
      </c>
      <c r="M39" s="24">
        <v>30</v>
      </c>
      <c r="N39" s="24">
        <v>52</v>
      </c>
      <c r="O39" s="24">
        <v>41</v>
      </c>
      <c r="P39" s="24">
        <v>40</v>
      </c>
      <c r="Q39" s="24">
        <v>58</v>
      </c>
      <c r="R39" s="24">
        <v>64</v>
      </c>
      <c r="S39" s="24">
        <v>50</v>
      </c>
      <c r="T39" s="24">
        <v>53</v>
      </c>
      <c r="U39" s="24">
        <v>51</v>
      </c>
      <c r="V39" s="24">
        <v>59</v>
      </c>
      <c r="W39" s="24">
        <v>41</v>
      </c>
      <c r="X39" s="24">
        <v>50</v>
      </c>
      <c r="Y39" s="24">
        <v>57</v>
      </c>
      <c r="Z39" s="24">
        <v>63</v>
      </c>
      <c r="AA39" s="24">
        <v>63</v>
      </c>
      <c r="AB39" s="24">
        <v>58</v>
      </c>
      <c r="AC39" s="223">
        <v>54</v>
      </c>
      <c r="AD39" s="223">
        <v>45</v>
      </c>
      <c r="AE39" s="223">
        <v>45</v>
      </c>
      <c r="AF39" s="223">
        <v>45</v>
      </c>
      <c r="AG39" s="223">
        <v>45</v>
      </c>
      <c r="AH39" s="223">
        <v>45</v>
      </c>
    </row>
    <row r="40" spans="1:35" ht="15.75" thickBot="1">
      <c r="A40" s="5" t="s">
        <v>250</v>
      </c>
    </row>
    <row r="41" spans="1:35">
      <c r="A41" s="11" t="s">
        <v>51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5">
      <c r="A42" s="5"/>
      <c r="B42" s="5">
        <v>1993</v>
      </c>
      <c r="C42" s="5">
        <v>1994</v>
      </c>
      <c r="D42" s="5">
        <v>1995</v>
      </c>
      <c r="E42" s="5">
        <v>1996</v>
      </c>
      <c r="F42" s="5">
        <v>1997</v>
      </c>
      <c r="G42" s="5">
        <v>1998</v>
      </c>
      <c r="H42" s="5">
        <v>1999</v>
      </c>
      <c r="I42" s="5">
        <v>2000</v>
      </c>
      <c r="J42" s="5">
        <v>2001</v>
      </c>
      <c r="K42" s="5">
        <v>2002</v>
      </c>
      <c r="L42" s="5">
        <v>2003</v>
      </c>
      <c r="M42" s="5">
        <v>2004</v>
      </c>
      <c r="N42" s="5">
        <v>2005</v>
      </c>
      <c r="O42" s="5">
        <v>2006</v>
      </c>
      <c r="P42" s="5">
        <v>2007</v>
      </c>
      <c r="Q42" s="5">
        <v>2008</v>
      </c>
      <c r="R42" s="5">
        <v>2009</v>
      </c>
      <c r="S42" s="5">
        <v>2010</v>
      </c>
      <c r="T42" s="5">
        <v>2011</v>
      </c>
      <c r="U42" s="5">
        <v>2012</v>
      </c>
      <c r="V42" s="5">
        <v>2013</v>
      </c>
      <c r="W42" s="5">
        <v>2014</v>
      </c>
      <c r="X42" s="5">
        <v>2015</v>
      </c>
      <c r="Y42" s="5">
        <v>2016</v>
      </c>
      <c r="Z42" s="5">
        <v>2017</v>
      </c>
      <c r="AA42" s="5">
        <v>2018</v>
      </c>
      <c r="AB42" s="5">
        <v>2019</v>
      </c>
      <c r="AC42" s="5">
        <v>2020</v>
      </c>
      <c r="AD42" s="5">
        <v>2021</v>
      </c>
      <c r="AE42" s="5">
        <v>2022</v>
      </c>
      <c r="AF42" s="5">
        <v>2023</v>
      </c>
      <c r="AG42" s="5">
        <v>2024</v>
      </c>
      <c r="AH42" s="5">
        <v>2025</v>
      </c>
      <c r="AI42" s="5">
        <v>2026</v>
      </c>
    </row>
    <row r="43" spans="1:35" ht="15.75" thickBot="1">
      <c r="A43" s="6" t="s">
        <v>252</v>
      </c>
    </row>
    <row r="44" spans="1:35" ht="15.75" thickBot="1">
      <c r="A44" s="3"/>
      <c r="B44" s="3" t="str">
        <f>B$2</f>
        <v xml:space="preserve">93/94 </v>
      </c>
      <c r="C44" s="3" t="str">
        <f t="shared" ref="C44:AH44" si="29">C$2</f>
        <v xml:space="preserve">94/95 </v>
      </c>
      <c r="D44" s="3" t="str">
        <f t="shared" si="29"/>
        <v xml:space="preserve">95/96 </v>
      </c>
      <c r="E44" s="3" t="str">
        <f t="shared" si="29"/>
        <v xml:space="preserve">96/97 </v>
      </c>
      <c r="F44" s="3" t="str">
        <f t="shared" si="29"/>
        <v xml:space="preserve">97/98 </v>
      </c>
      <c r="G44" s="3" t="str">
        <f t="shared" si="29"/>
        <v xml:space="preserve">98/99 </v>
      </c>
      <c r="H44" s="3" t="str">
        <f t="shared" si="29"/>
        <v xml:space="preserve">99/00 </v>
      </c>
      <c r="I44" s="3" t="str">
        <f t="shared" si="29"/>
        <v xml:space="preserve">00/01 </v>
      </c>
      <c r="J44" s="3" t="str">
        <f t="shared" si="29"/>
        <v xml:space="preserve">01/02 </v>
      </c>
      <c r="K44" s="3" t="str">
        <f t="shared" si="29"/>
        <v xml:space="preserve">02/03 </v>
      </c>
      <c r="L44" s="3" t="str">
        <f t="shared" si="29"/>
        <v xml:space="preserve">03/04 </v>
      </c>
      <c r="M44" s="3" t="str">
        <f t="shared" si="29"/>
        <v xml:space="preserve">04/05 </v>
      </c>
      <c r="N44" s="3" t="str">
        <f t="shared" si="29"/>
        <v xml:space="preserve">05/06 </v>
      </c>
      <c r="O44" s="3" t="str">
        <f t="shared" si="29"/>
        <v xml:space="preserve">06/07 </v>
      </c>
      <c r="P44" s="3" t="str">
        <f t="shared" si="29"/>
        <v xml:space="preserve">07/08 </v>
      </c>
      <c r="Q44" s="3" t="str">
        <f t="shared" si="29"/>
        <v xml:space="preserve">08/09 </v>
      </c>
      <c r="R44" s="3" t="str">
        <f t="shared" si="29"/>
        <v xml:space="preserve">09/10 </v>
      </c>
      <c r="S44" s="3" t="str">
        <f t="shared" si="29"/>
        <v xml:space="preserve">10/11 </v>
      </c>
      <c r="T44" s="3" t="str">
        <f t="shared" si="29"/>
        <v xml:space="preserve">11/12 </v>
      </c>
      <c r="U44" s="3" t="str">
        <f t="shared" si="29"/>
        <v xml:space="preserve">12/13 </v>
      </c>
      <c r="V44" s="3" t="str">
        <f t="shared" si="29"/>
        <v xml:space="preserve">13/14 </v>
      </c>
      <c r="W44" s="3" t="str">
        <f t="shared" si="29"/>
        <v xml:space="preserve">14/15 </v>
      </c>
      <c r="X44" s="3" t="str">
        <f t="shared" si="29"/>
        <v xml:space="preserve">15/16 </v>
      </c>
      <c r="Y44" s="3" t="str">
        <f t="shared" si="29"/>
        <v xml:space="preserve">16/17 </v>
      </c>
      <c r="Z44" s="3" t="str">
        <f t="shared" si="29"/>
        <v xml:space="preserve">17/18 </v>
      </c>
      <c r="AA44" s="3" t="str">
        <f t="shared" si="29"/>
        <v>18/19</v>
      </c>
      <c r="AB44" s="3" t="str">
        <f t="shared" si="29"/>
        <v>19/20</v>
      </c>
      <c r="AC44" s="3" t="str">
        <f t="shared" si="29"/>
        <v>20/21</v>
      </c>
      <c r="AD44" s="3" t="str">
        <f t="shared" si="29"/>
        <v>21/22</v>
      </c>
      <c r="AE44" s="3" t="str">
        <f t="shared" si="29"/>
        <v>22/23</v>
      </c>
      <c r="AF44" s="3" t="str">
        <f t="shared" si="29"/>
        <v>23/24</v>
      </c>
      <c r="AG44" s="3" t="str">
        <f t="shared" si="29"/>
        <v>24/25</v>
      </c>
      <c r="AH44" s="3" t="str">
        <f t="shared" si="29"/>
        <v>25/26</v>
      </c>
    </row>
    <row r="45" spans="1:35">
      <c r="A45" s="6" t="s">
        <v>105</v>
      </c>
      <c r="B45" s="231"/>
      <c r="C45" s="232"/>
      <c r="D45" s="232">
        <v>1E-3</v>
      </c>
      <c r="E45" s="232">
        <v>0</v>
      </c>
      <c r="F45" s="232">
        <v>0</v>
      </c>
      <c r="G45" s="232">
        <v>1E-3</v>
      </c>
      <c r="H45" s="232">
        <v>0</v>
      </c>
      <c r="I45" s="232">
        <v>0.02</v>
      </c>
      <c r="J45" s="232">
        <v>7.0000000000000001E-3</v>
      </c>
      <c r="K45" s="233">
        <v>0.01</v>
      </c>
      <c r="L45" s="233">
        <v>1E-3</v>
      </c>
      <c r="M45" s="233">
        <v>0</v>
      </c>
      <c r="N45" s="233">
        <v>1.0999999999999999E-2</v>
      </c>
      <c r="O45" s="233">
        <v>0</v>
      </c>
      <c r="P45" s="233">
        <v>0</v>
      </c>
      <c r="Q45" s="233">
        <v>0</v>
      </c>
      <c r="R45" s="233">
        <v>1.7999999999999999E-2</v>
      </c>
      <c r="S45" s="233">
        <v>0</v>
      </c>
      <c r="T45" s="233">
        <v>4.9000000000000002E-2</v>
      </c>
      <c r="U45" s="233">
        <v>0.28499999999999998</v>
      </c>
      <c r="V45" s="233">
        <v>1.4999999999999999E-2</v>
      </c>
      <c r="W45" s="233">
        <v>0</v>
      </c>
      <c r="X45" s="233">
        <v>3.5000000000000003E-2</v>
      </c>
      <c r="Y45" s="233">
        <v>0.02</v>
      </c>
      <c r="Z45" s="234">
        <v>4.7E-2</v>
      </c>
      <c r="AA45" s="234">
        <v>1.6E-2</v>
      </c>
      <c r="AB45" s="234">
        <v>0.156</v>
      </c>
      <c r="AC45" s="234">
        <v>2.3E-2</v>
      </c>
      <c r="AD45" s="235">
        <f>(SUM(X45:AB45)/SUM(X$57:AB$57))*AD$57</f>
        <v>8.4585305618440021E-2</v>
      </c>
      <c r="AE45" s="235">
        <f t="shared" ref="AE45:AH55" si="30">(SUM(Y45:AC45)/SUM(Y$57:AC$57))*AE$57</f>
        <v>6.7064846416382259E-2</v>
      </c>
      <c r="AF45" s="235">
        <f t="shared" si="30"/>
        <v>7.1651010447222468E-2</v>
      </c>
      <c r="AG45" s="235">
        <f t="shared" si="30"/>
        <v>7.1988817396128113E-2</v>
      </c>
      <c r="AH45" s="235">
        <f t="shared" si="30"/>
        <v>8.0729330263955471E-2</v>
      </c>
    </row>
    <row r="46" spans="1:35">
      <c r="A46" s="6" t="s">
        <v>106</v>
      </c>
      <c r="B46" s="231"/>
      <c r="C46" s="232"/>
      <c r="D46" s="232">
        <v>0</v>
      </c>
      <c r="E46" s="232">
        <v>0</v>
      </c>
      <c r="F46" s="232">
        <v>0</v>
      </c>
      <c r="G46" s="232">
        <v>0</v>
      </c>
      <c r="H46" s="232">
        <v>0</v>
      </c>
      <c r="I46" s="232">
        <v>0</v>
      </c>
      <c r="J46" s="232">
        <v>0</v>
      </c>
      <c r="K46" s="233">
        <v>0</v>
      </c>
      <c r="L46" s="233">
        <v>0</v>
      </c>
      <c r="M46" s="233">
        <v>0</v>
      </c>
      <c r="N46" s="233">
        <v>3.0000000000000001E-3</v>
      </c>
      <c r="O46" s="233">
        <v>57.08</v>
      </c>
      <c r="P46" s="233">
        <v>0</v>
      </c>
      <c r="Q46" s="233">
        <v>0</v>
      </c>
      <c r="R46" s="233">
        <v>3.9E-2</v>
      </c>
      <c r="S46" s="233">
        <v>2.7E-2</v>
      </c>
      <c r="T46" s="233">
        <v>0</v>
      </c>
      <c r="U46" s="233">
        <v>0.14499999999999999</v>
      </c>
      <c r="V46" s="233">
        <v>4.0000000000000001E-3</v>
      </c>
      <c r="W46" s="233">
        <v>8.3000000000000004E-2</v>
      </c>
      <c r="X46" s="233">
        <v>2.4E-2</v>
      </c>
      <c r="Y46" s="233">
        <v>0</v>
      </c>
      <c r="Z46" s="234">
        <v>9.5000000000000001E-2</v>
      </c>
      <c r="AA46" s="234">
        <v>0.188</v>
      </c>
      <c r="AB46" s="234">
        <v>0.14799999999999999</v>
      </c>
      <c r="AC46" s="234">
        <v>0.184</v>
      </c>
      <c r="AD46" s="235">
        <f t="shared" ref="AD46:AD55" si="31">(SUM(X46:AB46)/SUM(X$57:AB$57))*AD$57</f>
        <v>0.14046100020580365</v>
      </c>
      <c r="AE46" s="235">
        <f t="shared" si="30"/>
        <v>0.15742320819112629</v>
      </c>
      <c r="AF46" s="235">
        <f t="shared" si="30"/>
        <v>0.16574396669719257</v>
      </c>
      <c r="AG46" s="235">
        <f t="shared" si="30"/>
        <v>0.16984996713213274</v>
      </c>
      <c r="AH46" s="235">
        <f t="shared" si="30"/>
        <v>0.15965782777808479</v>
      </c>
    </row>
    <row r="47" spans="1:35">
      <c r="A47" s="6" t="s">
        <v>107</v>
      </c>
      <c r="B47" s="231"/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3">
        <v>0</v>
      </c>
      <c r="L47" s="233">
        <v>0</v>
      </c>
      <c r="M47" s="233">
        <v>8.9999999999999993E-3</v>
      </c>
      <c r="N47" s="233">
        <v>0</v>
      </c>
      <c r="O47" s="233">
        <v>0</v>
      </c>
      <c r="P47" s="233">
        <v>0</v>
      </c>
      <c r="Q47" s="233">
        <v>0.01</v>
      </c>
      <c r="R47" s="233">
        <v>0</v>
      </c>
      <c r="S47" s="233">
        <v>0</v>
      </c>
      <c r="T47" s="233">
        <v>0.11799999999999999</v>
      </c>
      <c r="U47" s="233">
        <v>0.16400000000000001</v>
      </c>
      <c r="V47" s="233">
        <v>0.16200000000000001</v>
      </c>
      <c r="W47" s="233">
        <v>0.129</v>
      </c>
      <c r="X47" s="233">
        <v>2.5999999999999999E-2</v>
      </c>
      <c r="Y47" s="233">
        <v>0</v>
      </c>
      <c r="Z47" s="234">
        <v>0</v>
      </c>
      <c r="AA47" s="234">
        <v>0.26800000000000002</v>
      </c>
      <c r="AB47" s="234">
        <v>0.443</v>
      </c>
      <c r="AC47" s="234">
        <v>0.73299999999999998</v>
      </c>
      <c r="AD47" s="235">
        <f t="shared" si="31"/>
        <v>0.22751594978390616</v>
      </c>
      <c r="AE47" s="235">
        <f t="shared" si="30"/>
        <v>0.36962457337883958</v>
      </c>
      <c r="AF47" s="235">
        <f t="shared" si="30"/>
        <v>0.36672135800436728</v>
      </c>
      <c r="AG47" s="235">
        <f t="shared" si="30"/>
        <v>0.42388353658370725</v>
      </c>
      <c r="AH47" s="235">
        <f t="shared" si="30"/>
        <v>0.42940372197333371</v>
      </c>
    </row>
    <row r="48" spans="1:35">
      <c r="A48" s="6" t="s">
        <v>108</v>
      </c>
      <c r="B48" s="231"/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7.0000000000000001E-3</v>
      </c>
      <c r="I48" s="232">
        <v>0</v>
      </c>
      <c r="J48" s="232">
        <v>0</v>
      </c>
      <c r="K48" s="233">
        <v>5.0000000000000001E-3</v>
      </c>
      <c r="L48" s="233">
        <v>6.0000000000000001E-3</v>
      </c>
      <c r="M48" s="233">
        <v>1.4E-2</v>
      </c>
      <c r="N48" s="233">
        <v>0</v>
      </c>
      <c r="O48" s="233">
        <v>0</v>
      </c>
      <c r="P48" s="233">
        <v>0</v>
      </c>
      <c r="Q48" s="233">
        <v>5.6000000000000001E-2</v>
      </c>
      <c r="R48" s="233">
        <v>6.0000000000000001E-3</v>
      </c>
      <c r="S48" s="233">
        <v>2.4E-2</v>
      </c>
      <c r="T48" s="233">
        <v>4.7E-2</v>
      </c>
      <c r="U48" s="233">
        <v>2E-3</v>
      </c>
      <c r="V48" s="233">
        <v>0</v>
      </c>
      <c r="W48" s="233">
        <v>0.13</v>
      </c>
      <c r="X48" s="233">
        <v>7.8E-2</v>
      </c>
      <c r="Y48" s="233">
        <v>1.9E-2</v>
      </c>
      <c r="Z48" s="234">
        <v>0.108</v>
      </c>
      <c r="AA48" s="234">
        <v>0.10299999999999999</v>
      </c>
      <c r="AB48" s="234">
        <v>0.219</v>
      </c>
      <c r="AC48" s="234">
        <v>0.12</v>
      </c>
      <c r="AD48" s="235">
        <f t="shared" si="31"/>
        <v>0.16268779584276599</v>
      </c>
      <c r="AE48" s="235">
        <f t="shared" si="30"/>
        <v>0.14564846416382252</v>
      </c>
      <c r="AF48" s="235">
        <f t="shared" si="30"/>
        <v>0.1563597621418969</v>
      </c>
      <c r="AG48" s="235">
        <f t="shared" si="30"/>
        <v>0.1558222885241427</v>
      </c>
      <c r="AH48" s="235">
        <f t="shared" si="30"/>
        <v>0.16127679374217097</v>
      </c>
    </row>
    <row r="49" spans="1:34">
      <c r="A49" s="6" t="s">
        <v>109</v>
      </c>
      <c r="B49" s="231"/>
      <c r="C49" s="232">
        <v>0</v>
      </c>
      <c r="D49" s="232">
        <v>0</v>
      </c>
      <c r="E49" s="232">
        <v>0</v>
      </c>
      <c r="F49" s="232">
        <v>0</v>
      </c>
      <c r="G49" s="232">
        <v>0</v>
      </c>
      <c r="H49" s="232">
        <v>0</v>
      </c>
      <c r="I49" s="232">
        <v>3.0000000000000001E-3</v>
      </c>
      <c r="J49" s="232">
        <v>6.0000000000000001E-3</v>
      </c>
      <c r="K49" s="233">
        <v>5.0000000000000001E-3</v>
      </c>
      <c r="L49" s="233">
        <v>0</v>
      </c>
      <c r="M49" s="233">
        <v>1E-3</v>
      </c>
      <c r="N49" s="233">
        <v>1.7999999999999999E-2</v>
      </c>
      <c r="O49" s="233">
        <v>6.0000000000000001E-3</v>
      </c>
      <c r="P49" s="233">
        <v>3.0000000000000001E-3</v>
      </c>
      <c r="Q49" s="233">
        <v>0</v>
      </c>
      <c r="R49" s="233">
        <v>3.1E-2</v>
      </c>
      <c r="S49" s="233">
        <v>0.24199999999999999</v>
      </c>
      <c r="T49" s="233">
        <v>5.8000000000000003E-2</v>
      </c>
      <c r="U49" s="233">
        <v>9.7000000000000003E-2</v>
      </c>
      <c r="V49" s="233">
        <v>3.6999999999999998E-2</v>
      </c>
      <c r="W49" s="233">
        <v>7.6999999999999999E-2</v>
      </c>
      <c r="X49" s="233">
        <v>7.0000000000000007E-2</v>
      </c>
      <c r="Y49" s="233">
        <v>0.112</v>
      </c>
      <c r="Z49" s="234">
        <v>0.115</v>
      </c>
      <c r="AA49" s="234">
        <v>0.22900000000000001</v>
      </c>
      <c r="AB49" s="234">
        <v>9.1999999999999998E-2</v>
      </c>
      <c r="AC49" s="235">
        <f>(SUM(W49:AA49)/SUM(W$57:AA$57))*AC$57-0.15</f>
        <v>8.3494675701839299E-2</v>
      </c>
      <c r="AD49" s="235">
        <f t="shared" si="31"/>
        <v>0.19077999588392675</v>
      </c>
      <c r="AE49" s="235">
        <f t="shared" si="30"/>
        <v>0.1616453948042251</v>
      </c>
      <c r="AF49" s="235">
        <f t="shared" si="30"/>
        <v>0.15583033602144936</v>
      </c>
      <c r="AG49" s="235">
        <f t="shared" si="30"/>
        <v>0.15718954722206652</v>
      </c>
      <c r="AH49" s="235">
        <f t="shared" si="30"/>
        <v>0.13720743861099141</v>
      </c>
    </row>
    <row r="50" spans="1:34">
      <c r="A50" s="6" t="s">
        <v>110</v>
      </c>
      <c r="B50" s="231"/>
      <c r="C50" s="232">
        <v>0</v>
      </c>
      <c r="D50" s="232">
        <v>1E-3</v>
      </c>
      <c r="E50" s="232">
        <v>0</v>
      </c>
      <c r="F50" s="232">
        <v>7.0000000000000001E-3</v>
      </c>
      <c r="G50" s="232">
        <v>1.2E-2</v>
      </c>
      <c r="H50" s="232">
        <v>1E-3</v>
      </c>
      <c r="I50" s="232">
        <v>6.0000000000000001E-3</v>
      </c>
      <c r="J50" s="232">
        <v>2E-3</v>
      </c>
      <c r="K50" s="233">
        <v>1.0999999999999999E-2</v>
      </c>
      <c r="L50" s="233">
        <v>0</v>
      </c>
      <c r="M50" s="233">
        <v>0</v>
      </c>
      <c r="N50" s="233">
        <v>1.2E-2</v>
      </c>
      <c r="O50" s="233">
        <v>0</v>
      </c>
      <c r="P50" s="233">
        <v>3.7999999999999999E-2</v>
      </c>
      <c r="Q50" s="233">
        <v>4.5999999999999999E-2</v>
      </c>
      <c r="R50" s="233">
        <v>2.8000000000000001E-2</v>
      </c>
      <c r="S50" s="233">
        <v>2.5000000000000001E-2</v>
      </c>
      <c r="T50" s="233">
        <v>8.2000000000000003E-2</v>
      </c>
      <c r="U50" s="233">
        <v>3.3000000000000002E-2</v>
      </c>
      <c r="V50" s="233">
        <v>0.153</v>
      </c>
      <c r="W50" s="233">
        <v>0.12</v>
      </c>
      <c r="X50" s="233">
        <v>7.0000000000000007E-2</v>
      </c>
      <c r="Y50" s="233">
        <v>0.01</v>
      </c>
      <c r="Z50" s="234">
        <v>1.2999999999999999E-2</v>
      </c>
      <c r="AA50" s="234">
        <v>5.3999999999999999E-2</v>
      </c>
      <c r="AB50" s="234">
        <v>2.5999999999999999E-2</v>
      </c>
      <c r="AC50" s="235">
        <f>(SUM(W50:AA50)/SUM(W$57:AA$57))*AC$57</f>
        <v>0.10338818973862536</v>
      </c>
      <c r="AD50" s="235">
        <f t="shared" si="31"/>
        <v>5.3406050627701172E-2</v>
      </c>
      <c r="AE50" s="235">
        <f t="shared" si="30"/>
        <v>5.2829741400672023E-2</v>
      </c>
      <c r="AF50" s="235">
        <f t="shared" si="30"/>
        <v>5.480347528879477E-2</v>
      </c>
      <c r="AG50" s="235">
        <f t="shared" si="30"/>
        <v>6.0146195853592384E-2</v>
      </c>
      <c r="AH50" s="235">
        <f t="shared" si="30"/>
        <v>5.8279757268721061E-2</v>
      </c>
    </row>
    <row r="51" spans="1:34">
      <c r="A51" s="6" t="s">
        <v>111</v>
      </c>
      <c r="B51" s="231"/>
      <c r="C51" s="232">
        <v>0</v>
      </c>
      <c r="D51" s="232">
        <v>0</v>
      </c>
      <c r="E51" s="232">
        <v>2E-3</v>
      </c>
      <c r="F51" s="232">
        <v>0</v>
      </c>
      <c r="G51" s="232">
        <v>0</v>
      </c>
      <c r="H51" s="232">
        <v>1.9E-2</v>
      </c>
      <c r="I51" s="232">
        <v>5.0000000000000001E-3</v>
      </c>
      <c r="J51" s="232">
        <v>6.0000000000000001E-3</v>
      </c>
      <c r="K51" s="233">
        <v>1.2E-2</v>
      </c>
      <c r="L51" s="233">
        <v>3.0000000000000001E-3</v>
      </c>
      <c r="M51" s="233">
        <v>0</v>
      </c>
      <c r="N51" s="233">
        <v>8.0000000000000002E-3</v>
      </c>
      <c r="O51" s="233">
        <v>3.0000000000000001E-3</v>
      </c>
      <c r="P51" s="233">
        <v>0</v>
      </c>
      <c r="Q51" s="233">
        <v>2.5999999999999999E-2</v>
      </c>
      <c r="R51" s="233">
        <v>1.9E-2</v>
      </c>
      <c r="S51" s="233">
        <v>2.7E-2</v>
      </c>
      <c r="T51" s="233">
        <v>7.0000000000000001E-3</v>
      </c>
      <c r="U51" s="233">
        <v>9.8000000000000004E-2</v>
      </c>
      <c r="V51" s="233">
        <v>8.8999999999999996E-2</v>
      </c>
      <c r="W51" s="233">
        <v>2.9000000000000001E-2</v>
      </c>
      <c r="X51" s="233">
        <v>2.7E-2</v>
      </c>
      <c r="Y51" s="233">
        <v>2.4E-2</v>
      </c>
      <c r="Z51" s="234">
        <v>2.5999999999999999E-2</v>
      </c>
      <c r="AA51" s="234">
        <v>5.5E-2</v>
      </c>
      <c r="AB51" s="234">
        <v>3.7999999999999999E-2</v>
      </c>
      <c r="AC51" s="235">
        <f>(SUM(W51:AA51)/SUM(W$57:AA$57))*AC$57</f>
        <v>6.2342691190706671E-2</v>
      </c>
      <c r="AD51" s="235">
        <f t="shared" si="31"/>
        <v>5.2479934142827742E-2</v>
      </c>
      <c r="AE51" s="235">
        <f t="shared" si="30"/>
        <v>5.2562122318440284E-2</v>
      </c>
      <c r="AF51" s="235">
        <f t="shared" si="30"/>
        <v>5.1299391253517859E-2</v>
      </c>
      <c r="AG51" s="235">
        <f t="shared" si="30"/>
        <v>5.407408576463546E-2</v>
      </c>
      <c r="AH51" s="235">
        <f t="shared" si="30"/>
        <v>5.1508522857289477E-2</v>
      </c>
    </row>
    <row r="52" spans="1:34">
      <c r="A52" s="6" t="s">
        <v>112</v>
      </c>
      <c r="B52" s="231"/>
      <c r="C52" s="232">
        <v>0</v>
      </c>
      <c r="D52" s="232">
        <v>0</v>
      </c>
      <c r="E52" s="232">
        <v>1.9E-2</v>
      </c>
      <c r="F52" s="232">
        <v>5.0000000000000001E-3</v>
      </c>
      <c r="G52" s="232">
        <v>0</v>
      </c>
      <c r="H52" s="232">
        <v>1.9E-2</v>
      </c>
      <c r="I52" s="232">
        <v>0</v>
      </c>
      <c r="J52" s="232">
        <v>0</v>
      </c>
      <c r="K52" s="233">
        <v>1.6E-2</v>
      </c>
      <c r="L52" s="233">
        <v>0.01</v>
      </c>
      <c r="M52" s="233">
        <v>3.9E-2</v>
      </c>
      <c r="N52" s="233">
        <v>0</v>
      </c>
      <c r="O52" s="233">
        <v>2.4E-2</v>
      </c>
      <c r="P52" s="233">
        <v>5.0000000000000001E-3</v>
      </c>
      <c r="Q52" s="233">
        <v>0.06</v>
      </c>
      <c r="R52" s="233">
        <v>0</v>
      </c>
      <c r="S52" s="233">
        <v>2E-3</v>
      </c>
      <c r="T52" s="233">
        <v>3.0000000000000001E-3</v>
      </c>
      <c r="U52" s="233">
        <v>1.4999999999999999E-2</v>
      </c>
      <c r="V52" s="233">
        <v>3.5999999999999997E-2</v>
      </c>
      <c r="W52" s="233">
        <v>0</v>
      </c>
      <c r="X52" s="233">
        <v>4.5999999999999999E-2</v>
      </c>
      <c r="Y52" s="233">
        <v>3.6999999999999998E-2</v>
      </c>
      <c r="Z52" s="234">
        <v>0.38600000000000001</v>
      </c>
      <c r="AA52" s="234">
        <v>0.02</v>
      </c>
      <c r="AB52" s="234">
        <v>7.3999999999999996E-2</v>
      </c>
      <c r="AC52" s="235">
        <f>(SUM(W52:AA52)/SUM(W$57:AA$57))*AC$57-0.1</f>
        <v>8.9351403678605973E-2</v>
      </c>
      <c r="AD52" s="235">
        <f t="shared" si="31"/>
        <v>0.17380119366124713</v>
      </c>
      <c r="AE52" s="235">
        <f t="shared" si="30"/>
        <v>0.15520940367199812</v>
      </c>
      <c r="AF52" s="235">
        <f t="shared" si="30"/>
        <v>0.16304357115837059</v>
      </c>
      <c r="AG52" s="235">
        <f t="shared" si="30"/>
        <v>0.10640218766686652</v>
      </c>
      <c r="AH52" s="235">
        <f t="shared" si="30"/>
        <v>0.13151951281007798</v>
      </c>
    </row>
    <row r="53" spans="1:34">
      <c r="A53" s="6" t="s">
        <v>113</v>
      </c>
      <c r="B53" s="231"/>
      <c r="C53" s="232">
        <v>5.0999999999999997E-2</v>
      </c>
      <c r="D53" s="232">
        <v>4.4999999999999998E-2</v>
      </c>
      <c r="E53" s="232">
        <v>3.2000000000000001E-2</v>
      </c>
      <c r="F53" s="232">
        <v>0.05</v>
      </c>
      <c r="G53" s="232">
        <v>2.3E-2</v>
      </c>
      <c r="H53" s="232">
        <v>0</v>
      </c>
      <c r="I53" s="232">
        <v>0</v>
      </c>
      <c r="J53" s="232">
        <v>2.8000000000000001E-2</v>
      </c>
      <c r="K53" s="233">
        <v>2.9000000000000001E-2</v>
      </c>
      <c r="L53" s="233">
        <v>4.9000000000000002E-2</v>
      </c>
      <c r="M53" s="233">
        <v>3.9E-2</v>
      </c>
      <c r="N53" s="233">
        <v>5.2999999999999999E-2</v>
      </c>
      <c r="O53" s="233">
        <v>7.2999999999999995E-2</v>
      </c>
      <c r="P53" s="233">
        <v>0.04</v>
      </c>
      <c r="Q53" s="233">
        <v>8.3000000000000004E-2</v>
      </c>
      <c r="R53" s="233">
        <v>0.10100000000000001</v>
      </c>
      <c r="S53" s="233">
        <v>3.0000000000000001E-3</v>
      </c>
      <c r="T53" s="233">
        <v>3.5999999999999997E-2</v>
      </c>
      <c r="U53" s="233">
        <v>2.9000000000000001E-2</v>
      </c>
      <c r="V53" s="233">
        <v>0</v>
      </c>
      <c r="W53" s="233">
        <v>3.7999999999999999E-2</v>
      </c>
      <c r="X53" s="233">
        <v>0.105</v>
      </c>
      <c r="Y53" s="233">
        <v>7.0000000000000007E-2</v>
      </c>
      <c r="Z53" s="234">
        <v>0.11899999999999999</v>
      </c>
      <c r="AA53" s="234">
        <v>0.13300000000000001</v>
      </c>
      <c r="AB53" s="234">
        <v>3.2000000000000001E-2</v>
      </c>
      <c r="AC53" s="235">
        <f>(SUM(W53:AA53)/SUM(W$57:AA$57))*AC$57-0.1</f>
        <v>8.0058083252662116E-2</v>
      </c>
      <c r="AD53" s="235">
        <f t="shared" si="31"/>
        <v>0.1416958221856349</v>
      </c>
      <c r="AE53" s="235">
        <f t="shared" si="30"/>
        <v>0.11110701789743913</v>
      </c>
      <c r="AF53" s="235">
        <f t="shared" si="30"/>
        <v>0.11095961067097346</v>
      </c>
      <c r="AG53" s="235">
        <f t="shared" si="30"/>
        <v>0.10339074968899406</v>
      </c>
      <c r="AH53" s="235">
        <f t="shared" si="30"/>
        <v>9.5482381406028688E-2</v>
      </c>
    </row>
    <row r="54" spans="1:34">
      <c r="A54" s="6" t="s">
        <v>102</v>
      </c>
      <c r="B54" s="231"/>
      <c r="C54" s="232">
        <v>0.122</v>
      </c>
      <c r="D54" s="232">
        <v>4.4999999999999998E-2</v>
      </c>
      <c r="E54" s="232">
        <v>7.4999999999999997E-2</v>
      </c>
      <c r="F54" s="232">
        <v>0.08</v>
      </c>
      <c r="G54" s="232">
        <v>1.2E-2</v>
      </c>
      <c r="H54" s="232">
        <v>4.7E-2</v>
      </c>
      <c r="I54" s="232">
        <v>4.8000000000000001E-2</v>
      </c>
      <c r="J54" s="232">
        <v>5.0999999999999997E-2</v>
      </c>
      <c r="K54" s="233">
        <v>0.10299999999999999</v>
      </c>
      <c r="L54" s="233">
        <v>1.7000000000000001E-2</v>
      </c>
      <c r="M54" s="233">
        <v>2.4E-2</v>
      </c>
      <c r="N54" s="233">
        <v>8.7999999999999995E-2</v>
      </c>
      <c r="O54" s="233">
        <v>0.106</v>
      </c>
      <c r="P54" s="233">
        <v>0.14899999999999999</v>
      </c>
      <c r="Q54" s="233">
        <v>5.6000000000000001E-2</v>
      </c>
      <c r="R54" s="233">
        <v>6.0999999999999999E-2</v>
      </c>
      <c r="S54" s="233">
        <v>0.13400000000000001</v>
      </c>
      <c r="T54" s="233">
        <v>0.19</v>
      </c>
      <c r="U54" s="233">
        <v>3.7999999999999999E-2</v>
      </c>
      <c r="V54" s="233">
        <v>5.8000000000000003E-2</v>
      </c>
      <c r="W54" s="233">
        <v>8.0000000000000002E-3</v>
      </c>
      <c r="X54" s="233">
        <v>6.2E-2</v>
      </c>
      <c r="Y54" s="233">
        <v>0.161</v>
      </c>
      <c r="Z54" s="234">
        <v>5.2999999999999999E-2</v>
      </c>
      <c r="AA54" s="234">
        <v>2.5999999999999999E-2</v>
      </c>
      <c r="AB54" s="234">
        <v>4.4999999999999998E-2</v>
      </c>
      <c r="AC54" s="235">
        <f>(SUM(W54:AA54)/SUM(W$57:AA$57))*AC$57-0.07</f>
        <v>5.0038722168441449E-2</v>
      </c>
      <c r="AD54" s="235">
        <f t="shared" si="31"/>
        <v>0.10712080675036018</v>
      </c>
      <c r="AE54" s="235">
        <f t="shared" si="30"/>
        <v>8.5760765060181265E-2</v>
      </c>
      <c r="AF54" s="235">
        <f t="shared" si="30"/>
        <v>6.1684846186661181E-2</v>
      </c>
      <c r="AG54" s="235">
        <f t="shared" si="30"/>
        <v>6.5191809631520742E-2</v>
      </c>
      <c r="AH54" s="235">
        <f t="shared" si="30"/>
        <v>7.0154877625212858E-2</v>
      </c>
    </row>
    <row r="55" spans="1:34">
      <c r="A55" s="6" t="s">
        <v>103</v>
      </c>
      <c r="B55" s="231"/>
      <c r="C55" s="232">
        <v>7.6999999999999999E-2</v>
      </c>
      <c r="D55" s="232">
        <v>3.9E-2</v>
      </c>
      <c r="E55" s="232">
        <v>0.03</v>
      </c>
      <c r="F55" s="232">
        <v>3.1E-2</v>
      </c>
      <c r="G55" s="232">
        <v>2.9000000000000001E-2</v>
      </c>
      <c r="H55" s="232">
        <v>0</v>
      </c>
      <c r="I55" s="232">
        <v>1.4999999999999999E-2</v>
      </c>
      <c r="J55" s="232">
        <v>0.05</v>
      </c>
      <c r="K55" s="233">
        <v>3.5999999999999997E-2</v>
      </c>
      <c r="L55" s="233">
        <v>1E-3</v>
      </c>
      <c r="M55" s="233">
        <v>2.1000000000000001E-2</v>
      </c>
      <c r="N55" s="233">
        <v>1.2E-2</v>
      </c>
      <c r="O55" s="233">
        <v>5.2999999999999999E-2</v>
      </c>
      <c r="P55" s="233">
        <v>4.9000000000000002E-2</v>
      </c>
      <c r="Q55" s="233">
        <v>7.8E-2</v>
      </c>
      <c r="R55" s="233">
        <v>4.1000000000000002E-2</v>
      </c>
      <c r="S55" s="233">
        <v>0.10299999999999999</v>
      </c>
      <c r="T55" s="233">
        <v>2.5000000000000001E-2</v>
      </c>
      <c r="U55" s="233">
        <v>0</v>
      </c>
      <c r="V55" s="233">
        <v>2.8000000000000001E-2</v>
      </c>
      <c r="W55" s="233">
        <v>1.2E-2</v>
      </c>
      <c r="X55" s="233">
        <v>4.9000000000000002E-2</v>
      </c>
      <c r="Y55" s="233">
        <v>2.5999999999999999E-2</v>
      </c>
      <c r="Z55" s="234">
        <v>0.11899999999999999</v>
      </c>
      <c r="AA55" s="234">
        <v>0.10100000000000001</v>
      </c>
      <c r="AB55" s="234">
        <v>7.4999999999999997E-2</v>
      </c>
      <c r="AC55" s="235">
        <f>(SUM(W55:AA55)/SUM(W$57:AA$57))*AC$57-0.07</f>
        <v>4.8877057115198422E-2</v>
      </c>
      <c r="AD55" s="235">
        <f t="shared" si="31"/>
        <v>0.1142210331343898</v>
      </c>
      <c r="AE55" s="235">
        <f t="shared" si="30"/>
        <v>9.4678427589214631E-2</v>
      </c>
      <c r="AF55" s="235">
        <f t="shared" si="30"/>
        <v>0.10050418829521461</v>
      </c>
      <c r="AG55" s="235">
        <f t="shared" si="30"/>
        <v>9.0082344837076583E-2</v>
      </c>
      <c r="AH55" s="235">
        <f t="shared" si="30"/>
        <v>8.6945961097127253E-2</v>
      </c>
    </row>
    <row r="56" spans="1:34">
      <c r="A56" s="6" t="s">
        <v>104</v>
      </c>
      <c r="B56" s="231"/>
      <c r="C56" s="232">
        <v>2E-3</v>
      </c>
      <c r="D56" s="232">
        <v>0.01</v>
      </c>
      <c r="E56" s="232">
        <v>8.0000000000000002E-3</v>
      </c>
      <c r="F56" s="232">
        <v>0</v>
      </c>
      <c r="G56" s="232">
        <v>3.2000000000000001E-2</v>
      </c>
      <c r="H56" s="232">
        <v>5.0000000000000001E-3</v>
      </c>
      <c r="I56" s="232">
        <v>4.0000000000000001E-3</v>
      </c>
      <c r="J56" s="232">
        <v>2.3E-2</v>
      </c>
      <c r="K56" s="233">
        <v>4.2000000000000003E-2</v>
      </c>
      <c r="L56" s="233">
        <v>1.6E-2</v>
      </c>
      <c r="M56" s="233">
        <v>4.0000000000000001E-3</v>
      </c>
      <c r="N56" s="233">
        <v>0</v>
      </c>
      <c r="O56" s="233">
        <v>0</v>
      </c>
      <c r="P56" s="233">
        <v>0</v>
      </c>
      <c r="Q56" s="233">
        <v>1.0999999999999999E-2</v>
      </c>
      <c r="R56" s="233">
        <v>0</v>
      </c>
      <c r="S56" s="233">
        <v>0.06</v>
      </c>
      <c r="T56" s="233">
        <v>1.0999999999999999E-2</v>
      </c>
      <c r="U56" s="233">
        <v>5.8999999999999997E-2</v>
      </c>
      <c r="V56" s="233">
        <v>0.01</v>
      </c>
      <c r="W56" s="233">
        <v>2.1999999999999999E-2</v>
      </c>
      <c r="X56" s="233">
        <v>7.0000000000000001E-3</v>
      </c>
      <c r="Y56" s="233">
        <v>4.3999999999999997E-2</v>
      </c>
      <c r="Z56" s="234">
        <v>3.3000000000000002E-2</v>
      </c>
      <c r="AA56" s="234">
        <v>5.5E-2</v>
      </c>
      <c r="AB56" s="234">
        <v>2.7E-2</v>
      </c>
      <c r="AC56" s="235">
        <f t="shared" ref="AC56:AH56" si="32">AC57-SUM(AC45:AC55)</f>
        <v>2.2449177153920807E-2</v>
      </c>
      <c r="AD56" s="235">
        <f t="shared" si="32"/>
        <v>5.1245112162996653E-2</v>
      </c>
      <c r="AE56" s="235">
        <f t="shared" si="32"/>
        <v>4.6446035107658545E-2</v>
      </c>
      <c r="AF56" s="235">
        <f t="shared" si="32"/>
        <v>4.1398483834338862E-2</v>
      </c>
      <c r="AG56" s="235">
        <f t="shared" si="32"/>
        <v>4.1978469699136767E-2</v>
      </c>
      <c r="AH56" s="235">
        <f t="shared" si="32"/>
        <v>3.7833874567006376E-2</v>
      </c>
    </row>
    <row r="57" spans="1:34" ht="15.75" thickBot="1">
      <c r="A57" s="6" t="s">
        <v>114</v>
      </c>
      <c r="B57" s="236"/>
      <c r="C57" s="236">
        <f>SUM(C45:C56)</f>
        <v>0.252</v>
      </c>
      <c r="D57" s="236">
        <f>SUM(D45:D56)</f>
        <v>0.14100000000000001</v>
      </c>
      <c r="E57" s="236">
        <f t="shared" ref="E57:AB57" si="33">SUM(E45:E56)</f>
        <v>0.16600000000000001</v>
      </c>
      <c r="F57" s="236">
        <f t="shared" si="33"/>
        <v>0.17300000000000001</v>
      </c>
      <c r="G57" s="236">
        <f t="shared" si="33"/>
        <v>0.109</v>
      </c>
      <c r="H57" s="236">
        <f t="shared" si="33"/>
        <v>9.8000000000000004E-2</v>
      </c>
      <c r="I57" s="236">
        <f t="shared" si="33"/>
        <v>0.10099999999999999</v>
      </c>
      <c r="J57" s="236">
        <f t="shared" si="33"/>
        <v>0.17300000000000001</v>
      </c>
      <c r="K57" s="236">
        <f t="shared" si="33"/>
        <v>0.26900000000000002</v>
      </c>
      <c r="L57" s="236">
        <f t="shared" si="33"/>
        <v>0.10300000000000001</v>
      </c>
      <c r="M57" s="236">
        <f t="shared" si="33"/>
        <v>0.151</v>
      </c>
      <c r="N57" s="236">
        <f t="shared" si="33"/>
        <v>0.20500000000000002</v>
      </c>
      <c r="O57" s="236">
        <f t="shared" si="33"/>
        <v>57.344999999999999</v>
      </c>
      <c r="P57" s="236">
        <f t="shared" si="33"/>
        <v>0.28399999999999997</v>
      </c>
      <c r="Q57" s="236">
        <f t="shared" si="33"/>
        <v>0.42600000000000005</v>
      </c>
      <c r="R57" s="236">
        <f t="shared" si="33"/>
        <v>0.34399999999999997</v>
      </c>
      <c r="S57" s="236">
        <f t="shared" si="33"/>
        <v>0.64700000000000002</v>
      </c>
      <c r="T57" s="236">
        <f t="shared" si="33"/>
        <v>0.626</v>
      </c>
      <c r="U57" s="236">
        <f t="shared" si="33"/>
        <v>0.96500000000000008</v>
      </c>
      <c r="V57" s="236">
        <f t="shared" si="33"/>
        <v>0.59199999999999997</v>
      </c>
      <c r="W57" s="236">
        <f t="shared" si="33"/>
        <v>0.64800000000000013</v>
      </c>
      <c r="X57" s="236">
        <f t="shared" si="33"/>
        <v>0.59900000000000009</v>
      </c>
      <c r="Y57" s="236">
        <f t="shared" si="33"/>
        <v>0.52300000000000013</v>
      </c>
      <c r="Z57" s="236">
        <f t="shared" si="33"/>
        <v>1.1139999999999999</v>
      </c>
      <c r="AA57" s="236">
        <f t="shared" si="33"/>
        <v>1.2480000000000002</v>
      </c>
      <c r="AB57" s="236">
        <f t="shared" si="33"/>
        <v>1.375</v>
      </c>
      <c r="AC57" s="237">
        <f t="shared" ref="AC57:AH57" si="34">AC10</f>
        <v>1.6</v>
      </c>
      <c r="AD57" s="237">
        <f t="shared" si="34"/>
        <v>1.5</v>
      </c>
      <c r="AE57" s="237">
        <f t="shared" si="34"/>
        <v>1.5</v>
      </c>
      <c r="AF57" s="237">
        <f t="shared" si="34"/>
        <v>1.5</v>
      </c>
      <c r="AG57" s="237">
        <f t="shared" si="34"/>
        <v>1.5</v>
      </c>
      <c r="AH57" s="237">
        <f t="shared" si="34"/>
        <v>1.5</v>
      </c>
    </row>
    <row r="58" spans="1:3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spans="1:34" ht="15.75" thickBot="1">
      <c r="A59" s="6" t="s">
        <v>253</v>
      </c>
    </row>
    <row r="60" spans="1:34" ht="15.75" thickBot="1">
      <c r="A60" s="3"/>
      <c r="B60" s="3" t="str">
        <f>B$2</f>
        <v xml:space="preserve">93/94 </v>
      </c>
      <c r="C60" s="3" t="str">
        <f t="shared" ref="C60:AH60" si="35">C$2</f>
        <v xml:space="preserve">94/95 </v>
      </c>
      <c r="D60" s="3" t="str">
        <f t="shared" si="35"/>
        <v xml:space="preserve">95/96 </v>
      </c>
      <c r="E60" s="3" t="str">
        <f t="shared" si="35"/>
        <v xml:space="preserve">96/97 </v>
      </c>
      <c r="F60" s="3" t="str">
        <f t="shared" si="35"/>
        <v xml:space="preserve">97/98 </v>
      </c>
      <c r="G60" s="3" t="str">
        <f t="shared" si="35"/>
        <v xml:space="preserve">98/99 </v>
      </c>
      <c r="H60" s="3" t="str">
        <f t="shared" si="35"/>
        <v xml:space="preserve">99/00 </v>
      </c>
      <c r="I60" s="3" t="str">
        <f t="shared" si="35"/>
        <v xml:space="preserve">00/01 </v>
      </c>
      <c r="J60" s="3" t="str">
        <f t="shared" si="35"/>
        <v xml:space="preserve">01/02 </v>
      </c>
      <c r="K60" s="3" t="str">
        <f t="shared" si="35"/>
        <v xml:space="preserve">02/03 </v>
      </c>
      <c r="L60" s="3" t="str">
        <f t="shared" si="35"/>
        <v xml:space="preserve">03/04 </v>
      </c>
      <c r="M60" s="3" t="str">
        <f t="shared" si="35"/>
        <v xml:space="preserve">04/05 </v>
      </c>
      <c r="N60" s="3" t="str">
        <f t="shared" si="35"/>
        <v xml:space="preserve">05/06 </v>
      </c>
      <c r="O60" s="3" t="str">
        <f t="shared" si="35"/>
        <v xml:space="preserve">06/07 </v>
      </c>
      <c r="P60" s="3" t="str">
        <f t="shared" si="35"/>
        <v xml:space="preserve">07/08 </v>
      </c>
      <c r="Q60" s="3" t="str">
        <f t="shared" si="35"/>
        <v xml:space="preserve">08/09 </v>
      </c>
      <c r="R60" s="3" t="str">
        <f t="shared" si="35"/>
        <v xml:space="preserve">09/10 </v>
      </c>
      <c r="S60" s="3" t="str">
        <f t="shared" si="35"/>
        <v xml:space="preserve">10/11 </v>
      </c>
      <c r="T60" s="3" t="str">
        <f t="shared" si="35"/>
        <v xml:space="preserve">11/12 </v>
      </c>
      <c r="U60" s="3" t="str">
        <f t="shared" si="35"/>
        <v xml:space="preserve">12/13 </v>
      </c>
      <c r="V60" s="3" t="str">
        <f t="shared" si="35"/>
        <v xml:space="preserve">13/14 </v>
      </c>
      <c r="W60" s="3" t="str">
        <f t="shared" si="35"/>
        <v xml:space="preserve">14/15 </v>
      </c>
      <c r="X60" s="3" t="str">
        <f t="shared" si="35"/>
        <v xml:space="preserve">15/16 </v>
      </c>
      <c r="Y60" s="3" t="str">
        <f t="shared" si="35"/>
        <v xml:space="preserve">16/17 </v>
      </c>
      <c r="Z60" s="3" t="str">
        <f t="shared" si="35"/>
        <v xml:space="preserve">17/18 </v>
      </c>
      <c r="AA60" s="3" t="str">
        <f t="shared" si="35"/>
        <v>18/19</v>
      </c>
      <c r="AB60" s="3" t="str">
        <f t="shared" si="35"/>
        <v>19/20</v>
      </c>
      <c r="AC60" s="3" t="str">
        <f t="shared" si="35"/>
        <v>20/21</v>
      </c>
      <c r="AD60" s="3" t="str">
        <f t="shared" si="35"/>
        <v>21/22</v>
      </c>
      <c r="AE60" s="3" t="str">
        <f t="shared" si="35"/>
        <v>22/23</v>
      </c>
      <c r="AF60" s="3" t="str">
        <f t="shared" si="35"/>
        <v>23/24</v>
      </c>
      <c r="AG60" s="3" t="str">
        <f t="shared" si="35"/>
        <v>24/25</v>
      </c>
      <c r="AH60" s="3" t="str">
        <f t="shared" si="35"/>
        <v>25/26</v>
      </c>
    </row>
    <row r="61" spans="1:34">
      <c r="A61" s="6" t="s">
        <v>105</v>
      </c>
      <c r="B61" s="37">
        <f>'[3]Australia Seed Exports'!AE$289</f>
        <v>0</v>
      </c>
      <c r="C61" s="37">
        <f>'[3]Australia Seed Exports'!AQ$289</f>
        <v>0</v>
      </c>
      <c r="D61" s="37">
        <f>'[3]Australia Seed Exports'!BC$289</f>
        <v>2.1000000000000001E-2</v>
      </c>
      <c r="E61" s="37">
        <f>'[3]Australia Seed Exports'!BO$289</f>
        <v>8.2439999999999998</v>
      </c>
      <c r="F61" s="37">
        <f>'[3]Australia Seed Exports'!CA$289</f>
        <v>45.644410000000001</v>
      </c>
      <c r="G61" s="37">
        <f>'[3]Australia Seed Exports'!CM$289</f>
        <v>23.220500000000001</v>
      </c>
      <c r="H61" s="37">
        <f>'[3]Australia Seed Exports'!CY$289</f>
        <v>198.70896000000002</v>
      </c>
      <c r="I61" s="37">
        <f>'[3]Australia Seed Exports'!DK$289</f>
        <v>6.4419999999999993</v>
      </c>
      <c r="J61" s="37">
        <f>'[3]Australia Seed Exports'!DW$289</f>
        <v>0</v>
      </c>
      <c r="K61" s="37">
        <f>'[3]Australia Seed Exports'!EI$289</f>
        <v>0</v>
      </c>
      <c r="L61" s="37">
        <f>'[3]Australia Seed Exports'!EU$289</f>
        <v>0</v>
      </c>
      <c r="M61" s="37">
        <f>'[3]Australia Seed Exports'!FG$289</f>
        <v>0</v>
      </c>
      <c r="N61" s="37">
        <f>'[3]Australia Seed Exports'!FS$289</f>
        <v>13.203310000000002</v>
      </c>
      <c r="O61" s="37">
        <f>'[3]Australia Seed Exports'!GE$289</f>
        <v>2.4595850000000001</v>
      </c>
      <c r="P61" s="37">
        <f>'[3]Australia Seed Exports'!GQ$289</f>
        <v>1.2390000000000001</v>
      </c>
      <c r="Q61" s="37">
        <f>'[3]Australia Seed Exports'!HC$289</f>
        <v>1.2189900000000002</v>
      </c>
      <c r="R61" s="37">
        <f>'[3]Australia Seed Exports'!HO$289</f>
        <v>28.229410000000001</v>
      </c>
      <c r="S61" s="37">
        <f>'[3]Australia Seed Exports'!IA$289</f>
        <v>55.542988000000001</v>
      </c>
      <c r="T61" s="37">
        <f>'[3]Australia Seed Exports'!IM$289</f>
        <v>121.52311</v>
      </c>
      <c r="U61" s="37">
        <f>'[3]Australia Seed Exports'!IY$289</f>
        <v>100.42406000000001</v>
      </c>
      <c r="V61" s="37">
        <f>'[3]Australia Seed Exports'!JK$289</f>
        <v>309.10374999999999</v>
      </c>
      <c r="W61" s="37">
        <f>'[3]Australia Seed Exports'!JW$289</f>
        <v>182.53220999999999</v>
      </c>
      <c r="X61" s="37">
        <f>'[3]Australia Seed Exports'!KI$289</f>
        <v>364.34977499999997</v>
      </c>
      <c r="Y61" s="37">
        <f>'[3]Australia Seed Exports'!KU$289</f>
        <v>492.23691499999995</v>
      </c>
      <c r="Z61" s="37">
        <f>'[3]Australia Seed Exports'!LG$289</f>
        <v>135.65735000000001</v>
      </c>
      <c r="AA61" s="37">
        <f>'[3]Australia Seed Exports'!LS$289</f>
        <v>155.01345499999999</v>
      </c>
      <c r="AB61" s="37">
        <f>'[3]Australia Seed Exports'!ME$289</f>
        <v>95.38927000000001</v>
      </c>
      <c r="AC61" s="37">
        <f>'[3]Australia Seed Exports'!MQ$289</f>
        <v>233.93062999999998</v>
      </c>
      <c r="AD61" s="238">
        <f t="shared" ref="AD61:AH64" si="36">(SUM(X61:AB61)/SUM(X$73:AB$73))*AD$73</f>
        <v>315.39435550156924</v>
      </c>
      <c r="AE61" s="238">
        <f t="shared" si="36"/>
        <v>208.47960186139858</v>
      </c>
      <c r="AF61" s="238">
        <f t="shared" si="36"/>
        <v>172.02203223813601</v>
      </c>
      <c r="AG61" s="238">
        <f t="shared" si="36"/>
        <v>185.63796352305889</v>
      </c>
      <c r="AH61" s="238">
        <f t="shared" si="36"/>
        <v>179.9626357402783</v>
      </c>
    </row>
    <row r="62" spans="1:34">
      <c r="A62" s="6" t="s">
        <v>106</v>
      </c>
      <c r="B62" s="37">
        <f>'[3]Australia Seed Exports'!AF$289</f>
        <v>0</v>
      </c>
      <c r="C62" s="37">
        <f>'[3]Australia Seed Exports'!AR$289</f>
        <v>0</v>
      </c>
      <c r="D62" s="37">
        <f>'[3]Australia Seed Exports'!BD$289</f>
        <v>44.11665</v>
      </c>
      <c r="E62" s="37">
        <f>'[3]Australia Seed Exports'!BP$289</f>
        <v>4.3825000000000003</v>
      </c>
      <c r="F62" s="37">
        <f>'[3]Australia Seed Exports'!CB$289</f>
        <v>31.540150000000001</v>
      </c>
      <c r="G62" s="37">
        <f>'[3]Australia Seed Exports'!CN$289</f>
        <v>218.56710000000004</v>
      </c>
      <c r="H62" s="37">
        <f>'[3]Australia Seed Exports'!CZ$289</f>
        <v>259.69648799999999</v>
      </c>
      <c r="I62" s="37">
        <f>'[3]Australia Seed Exports'!DL$289</f>
        <v>31.990549999999995</v>
      </c>
      <c r="J62" s="37">
        <f>'[3]Australia Seed Exports'!DX$289</f>
        <v>0</v>
      </c>
      <c r="K62" s="37">
        <f>'[3]Australia Seed Exports'!EJ$289</f>
        <v>0</v>
      </c>
      <c r="L62" s="37">
        <f>'[3]Australia Seed Exports'!EV$289</f>
        <v>0</v>
      </c>
      <c r="M62" s="37">
        <f>'[3]Australia Seed Exports'!FH$289</f>
        <v>0</v>
      </c>
      <c r="N62" s="37">
        <f>'[3]Australia Seed Exports'!FT$289</f>
        <v>78.215925000000013</v>
      </c>
      <c r="O62" s="37">
        <f>'[3]Australia Seed Exports'!GF$289</f>
        <v>22.689720000000001</v>
      </c>
      <c r="P62" s="37">
        <f>'[3]Australia Seed Exports'!GR$289</f>
        <v>5.6574100000000005</v>
      </c>
      <c r="Q62" s="37">
        <f>'[3]Australia Seed Exports'!HD$289</f>
        <v>64.030249999999995</v>
      </c>
      <c r="R62" s="37">
        <f>'[3]Australia Seed Exports'!HP$289</f>
        <v>192.70964499999999</v>
      </c>
      <c r="S62" s="37">
        <f>'[3]Australia Seed Exports'!IB$289</f>
        <v>60.070359999999994</v>
      </c>
      <c r="T62" s="37">
        <f>'[3]Australia Seed Exports'!IN$289</f>
        <v>298.02675500000004</v>
      </c>
      <c r="U62" s="37">
        <f>'[3]Australia Seed Exports'!IZ$289</f>
        <v>438.78588999999999</v>
      </c>
      <c r="V62" s="37">
        <f>'[3]Australia Seed Exports'!JL$289</f>
        <v>513.05596500000001</v>
      </c>
      <c r="W62" s="37">
        <f>'[3]Australia Seed Exports'!JX$289</f>
        <v>333.68834000000004</v>
      </c>
      <c r="X62" s="37">
        <f>'[3]Australia Seed Exports'!KJ$289</f>
        <v>276.68022999999999</v>
      </c>
      <c r="Y62" s="37">
        <f>'[3]Australia Seed Exports'!KV$289</f>
        <v>473.31673499999994</v>
      </c>
      <c r="Z62" s="37">
        <f>'[3]Australia Seed Exports'!LH$289</f>
        <v>333.74205499999999</v>
      </c>
      <c r="AA62" s="37">
        <f>'[3]Australia Seed Exports'!LT$289</f>
        <v>168.92468500000001</v>
      </c>
      <c r="AB62" s="37">
        <f>'[3]Australia Seed Exports'!MF$289</f>
        <v>253.43669000000003</v>
      </c>
      <c r="AC62" s="37">
        <f>'[3]Australia Seed Exports'!MR$289</f>
        <v>261.98224099999999</v>
      </c>
      <c r="AD62" s="238">
        <f t="shared" si="36"/>
        <v>382.26113548984603</v>
      </c>
      <c r="AE62" s="238">
        <f t="shared" si="36"/>
        <v>279.55337039554183</v>
      </c>
      <c r="AF62" s="238">
        <f t="shared" si="36"/>
        <v>257.53084335278737</v>
      </c>
      <c r="AG62" s="238">
        <f t="shared" si="36"/>
        <v>247.86375704926704</v>
      </c>
      <c r="AH62" s="238">
        <f t="shared" si="36"/>
        <v>251.85325759838605</v>
      </c>
    </row>
    <row r="63" spans="1:34">
      <c r="A63" s="6" t="s">
        <v>107</v>
      </c>
      <c r="B63" s="37">
        <f>'[3]Australia Seed Exports'!AG$289</f>
        <v>0</v>
      </c>
      <c r="C63" s="37">
        <f>'[3]Australia Seed Exports'!AS$289</f>
        <v>8.6358599999999992</v>
      </c>
      <c r="D63" s="37">
        <f>'[3]Australia Seed Exports'!BE$289</f>
        <v>56</v>
      </c>
      <c r="E63" s="37">
        <f>'[3]Australia Seed Exports'!BQ$289</f>
        <v>29.62304</v>
      </c>
      <c r="F63" s="37">
        <f>'[3]Australia Seed Exports'!CC$289</f>
        <v>84.009100000000004</v>
      </c>
      <c r="G63" s="37">
        <f>'[3]Australia Seed Exports'!CO$289</f>
        <v>274.61617699999999</v>
      </c>
      <c r="H63" s="37">
        <f>'[3]Australia Seed Exports'!DA$289</f>
        <v>341.38126500000004</v>
      </c>
      <c r="I63" s="37">
        <f>'[3]Australia Seed Exports'!DM$289</f>
        <v>212.83161900000002</v>
      </c>
      <c r="J63" s="37">
        <f>'[3]Australia Seed Exports'!DY$289</f>
        <v>0</v>
      </c>
      <c r="K63" s="37">
        <f>'[3]Australia Seed Exports'!EK$289</f>
        <v>0</v>
      </c>
      <c r="L63" s="37">
        <f>'[3]Australia Seed Exports'!EW$289</f>
        <v>0</v>
      </c>
      <c r="M63" s="37">
        <f>'[3]Australia Seed Exports'!FI$289</f>
        <v>55.882691000000008</v>
      </c>
      <c r="N63" s="37">
        <f>'[3]Australia Seed Exports'!FU$289</f>
        <v>146.74692999999999</v>
      </c>
      <c r="O63" s="37">
        <f>'[3]Australia Seed Exports'!GG$289</f>
        <v>22.484870000000001</v>
      </c>
      <c r="P63" s="37">
        <f>'[3]Australia Seed Exports'!GS$289</f>
        <v>150.20077499999999</v>
      </c>
      <c r="Q63" s="37">
        <f>'[3]Australia Seed Exports'!HE$289</f>
        <v>261.56620099999998</v>
      </c>
      <c r="R63" s="37">
        <f>'[3]Australia Seed Exports'!HQ$289</f>
        <v>257.00417499999998</v>
      </c>
      <c r="S63" s="37">
        <f>'[3]Australia Seed Exports'!IC$289</f>
        <v>243.19557899999998</v>
      </c>
      <c r="T63" s="37">
        <f>'[3]Australia Seed Exports'!IO$289</f>
        <v>316.33370000000002</v>
      </c>
      <c r="U63" s="37">
        <f>'[3]Australia Seed Exports'!JA$289</f>
        <v>367.78768000000002</v>
      </c>
      <c r="V63" s="37">
        <f>'[3]Australia Seed Exports'!JM$289</f>
        <v>579.89736000000005</v>
      </c>
      <c r="W63" s="37">
        <f>'[3]Australia Seed Exports'!JY$289</f>
        <v>488.79362000000003</v>
      </c>
      <c r="X63" s="37">
        <f>'[3]Australia Seed Exports'!KK$289</f>
        <v>312.57350499999995</v>
      </c>
      <c r="Y63" s="37">
        <f>'[3]Australia Seed Exports'!KW$289</f>
        <v>549.234871</v>
      </c>
      <c r="Z63" s="37">
        <f>'[3]Australia Seed Exports'!LI$289</f>
        <v>191.28316199999998</v>
      </c>
      <c r="AA63" s="37">
        <f>'[3]Australia Seed Exports'!LU$289</f>
        <v>459.97239000000002</v>
      </c>
      <c r="AB63" s="37">
        <f>'[3]Australia Seed Exports'!MG$289</f>
        <v>290.23575700000004</v>
      </c>
      <c r="AC63" s="37">
        <f>'[3]Australia Seed Exports'!MS$289</f>
        <v>548.9350629999999</v>
      </c>
      <c r="AD63" s="238">
        <f t="shared" si="36"/>
        <v>457.69285202038714</v>
      </c>
      <c r="AE63" s="238">
        <f t="shared" si="36"/>
        <v>382.32080936163533</v>
      </c>
      <c r="AF63" s="238">
        <f t="shared" si="36"/>
        <v>358.26895479651006</v>
      </c>
      <c r="AG63" s="238">
        <f t="shared" si="36"/>
        <v>393.87606139158049</v>
      </c>
      <c r="AH63" s="238">
        <f t="shared" si="36"/>
        <v>357.64710076376178</v>
      </c>
    </row>
    <row r="64" spans="1:34">
      <c r="A64" s="6" t="s">
        <v>108</v>
      </c>
      <c r="B64" s="37">
        <f>'[3]Australia Seed Exports'!AH$289</f>
        <v>0</v>
      </c>
      <c r="C64" s="37">
        <f>'[3]Australia Seed Exports'!AT$289</f>
        <v>15.75</v>
      </c>
      <c r="D64" s="37">
        <f>'[3]Australia Seed Exports'!BF$289</f>
        <v>18.824999999999999</v>
      </c>
      <c r="E64" s="37">
        <f>'[3]Australia Seed Exports'!BR$289</f>
        <v>40.659999999999997</v>
      </c>
      <c r="F64" s="37">
        <f>'[3]Australia Seed Exports'!CD$289</f>
        <v>126.72399999999999</v>
      </c>
      <c r="G64" s="37">
        <f>'[3]Australia Seed Exports'!CP$289</f>
        <v>321.47065999999995</v>
      </c>
      <c r="H64" s="37">
        <f>'[3]Australia Seed Exports'!DB$289</f>
        <v>324.54494899999992</v>
      </c>
      <c r="I64" s="37">
        <f>'[3]Australia Seed Exports'!DN$289</f>
        <v>304.69605000000001</v>
      </c>
      <c r="J64" s="37">
        <f>'[3]Australia Seed Exports'!DZ$289</f>
        <v>0</v>
      </c>
      <c r="K64" s="37">
        <f>'[3]Australia Seed Exports'!EL$289</f>
        <v>0</v>
      </c>
      <c r="L64" s="37">
        <f>'[3]Australia Seed Exports'!EX$289</f>
        <v>0</v>
      </c>
      <c r="M64" s="37">
        <f>'[3]Australia Seed Exports'!FJ$289</f>
        <v>178.67532700000001</v>
      </c>
      <c r="N64" s="37">
        <f>'[3]Australia Seed Exports'!FV$289</f>
        <v>235.45509499999997</v>
      </c>
      <c r="O64" s="37">
        <f>'[3]Australia Seed Exports'!GH$289</f>
        <v>22.293679999999998</v>
      </c>
      <c r="P64" s="37">
        <f>'[3]Australia Seed Exports'!GT$289</f>
        <v>52.639385000000004</v>
      </c>
      <c r="Q64" s="37">
        <f>'[3]Australia Seed Exports'!HF$289</f>
        <v>109.24163300000001</v>
      </c>
      <c r="R64" s="37">
        <f>'[3]Australia Seed Exports'!HR$289</f>
        <v>179.08711000000002</v>
      </c>
      <c r="S64" s="37">
        <f>'[3]Australia Seed Exports'!ID$289</f>
        <v>171.062275</v>
      </c>
      <c r="T64" s="37">
        <f>'[3]Australia Seed Exports'!IP$289</f>
        <v>278.53518000000003</v>
      </c>
      <c r="U64" s="37">
        <f>'[3]Australia Seed Exports'!JB$289</f>
        <v>464.06019000000003</v>
      </c>
      <c r="V64" s="37">
        <f>'[3]Australia Seed Exports'!JN$289</f>
        <v>410.78255599999994</v>
      </c>
      <c r="W64" s="37">
        <f>'[3]Australia Seed Exports'!JZ$289</f>
        <v>401.79895000000005</v>
      </c>
      <c r="X64" s="37">
        <f>'[3]Australia Seed Exports'!KL$289</f>
        <v>267.50769499999996</v>
      </c>
      <c r="Y64" s="37">
        <f>'[3]Australia Seed Exports'!KX$289</f>
        <v>471.27077800000001</v>
      </c>
      <c r="Z64" s="37">
        <f>'[3]Australia Seed Exports'!LJ$289</f>
        <v>504.81699499999996</v>
      </c>
      <c r="AA64" s="37">
        <f>'[3]Australia Seed Exports'!LV$289</f>
        <v>161.61752800000002</v>
      </c>
      <c r="AB64" s="37">
        <f>'[3]Australia Seed Exports'!MH$289</f>
        <v>164.514095</v>
      </c>
      <c r="AC64" s="37">
        <f>'[3]Australia Seed Exports'!MT$289</f>
        <v>247.95</v>
      </c>
      <c r="AD64" s="238">
        <f t="shared" si="36"/>
        <v>398.41013401688463</v>
      </c>
      <c r="AE64" s="238">
        <f t="shared" si="36"/>
        <v>290.56884821454508</v>
      </c>
      <c r="AF64" s="238">
        <f t="shared" si="36"/>
        <v>271.68453345712021</v>
      </c>
      <c r="AG64" s="238">
        <f t="shared" si="36"/>
        <v>232.56327908575199</v>
      </c>
      <c r="AH64" s="238">
        <f t="shared" si="36"/>
        <v>241.0337827707778</v>
      </c>
    </row>
    <row r="65" spans="1:34">
      <c r="A65" s="6" t="s">
        <v>109</v>
      </c>
      <c r="B65" s="37">
        <f>'[3]Australia Seed Exports'!AI$289</f>
        <v>0</v>
      </c>
      <c r="C65" s="37">
        <f>'[3]Australia Seed Exports'!AU$289</f>
        <v>0.25622899999999998</v>
      </c>
      <c r="D65" s="37">
        <f>'[3]Australia Seed Exports'!BG$289</f>
        <v>49.810218000000006</v>
      </c>
      <c r="E65" s="37">
        <f>'[3]Australia Seed Exports'!BS$289</f>
        <v>39.518780000000007</v>
      </c>
      <c r="F65" s="37">
        <f>'[3]Australia Seed Exports'!CE$289</f>
        <v>134.82744600000001</v>
      </c>
      <c r="G65" s="37">
        <f>'[3]Australia Seed Exports'!CQ$289</f>
        <v>141.37441999999999</v>
      </c>
      <c r="H65" s="37">
        <f>'[3]Australia Seed Exports'!DC$289</f>
        <v>329.79545399999995</v>
      </c>
      <c r="I65" s="37">
        <f>'[3]Australia Seed Exports'!DO$289</f>
        <v>357.88663000000003</v>
      </c>
      <c r="J65" s="37">
        <f>'[3]Australia Seed Exports'!EA$289</f>
        <v>0</v>
      </c>
      <c r="K65" s="37">
        <f>'[3]Australia Seed Exports'!EM$289</f>
        <v>0</v>
      </c>
      <c r="L65" s="37">
        <f>'[3]Australia Seed Exports'!EY$289</f>
        <v>0</v>
      </c>
      <c r="M65" s="37">
        <f>'[3]Australia Seed Exports'!FK$289</f>
        <v>86.085059999999999</v>
      </c>
      <c r="N65" s="37">
        <f>'[3]Australia Seed Exports'!FW$289</f>
        <v>56.145555000000002</v>
      </c>
      <c r="O65" s="37">
        <f>'[3]Australia Seed Exports'!GI$289</f>
        <v>22.948933</v>
      </c>
      <c r="P65" s="37">
        <f>'[3]Australia Seed Exports'!GU$289</f>
        <v>132.39729</v>
      </c>
      <c r="Q65" s="37">
        <f>'[3]Australia Seed Exports'!HG$289</f>
        <v>219.82364999999999</v>
      </c>
      <c r="R65" s="37">
        <f>'[3]Australia Seed Exports'!HS$289</f>
        <v>111.69893999999999</v>
      </c>
      <c r="S65" s="37">
        <f>'[3]Australia Seed Exports'!IE$289</f>
        <v>177.29388999999998</v>
      </c>
      <c r="T65" s="37">
        <f>'[3]Australia Seed Exports'!IQ$289</f>
        <v>447.97161400000005</v>
      </c>
      <c r="U65" s="37">
        <f>'[3]Australia Seed Exports'!JC$289</f>
        <v>604.33803999999998</v>
      </c>
      <c r="V65" s="37">
        <f>'[3]Australia Seed Exports'!JO$289</f>
        <v>465.17692000000005</v>
      </c>
      <c r="W65" s="37">
        <f>'[3]Australia Seed Exports'!KA$289</f>
        <v>343.84862199999998</v>
      </c>
      <c r="X65" s="37">
        <f>'[3]Australia Seed Exports'!KM$289</f>
        <v>161.33056399999998</v>
      </c>
      <c r="Y65" s="37">
        <f>'[3]Australia Seed Exports'!KY$289</f>
        <v>596.205826</v>
      </c>
      <c r="Z65" s="37">
        <f>'[3]Australia Seed Exports'!LK$289</f>
        <v>404.02246000000002</v>
      </c>
      <c r="AA65" s="37">
        <f>'[3]Australia Seed Exports'!LW$289</f>
        <v>293.77003999999999</v>
      </c>
      <c r="AB65" s="37">
        <f>'[3]Australia Seed Exports'!MI$289</f>
        <v>338.39286000000004</v>
      </c>
      <c r="AC65" s="238">
        <f t="shared" ref="AC65:AD69" si="37">(SUM(W65:AA65)/SUM(W$73:AA$73))*AC$73</f>
        <v>406.95237889267383</v>
      </c>
      <c r="AD65" s="238">
        <f t="shared" si="37"/>
        <v>455.26189036543849</v>
      </c>
      <c r="AE65" s="238">
        <f t="shared" ref="AE65:AH71" si="38">(SUM(Y65:AC65)/SUM(Y$73:AC$73))*AE$73</f>
        <v>382.26126273273985</v>
      </c>
      <c r="AF65" s="238">
        <f t="shared" si="38"/>
        <v>349.12527045278443</v>
      </c>
      <c r="AG65" s="238">
        <f t="shared" si="38"/>
        <v>345.53938710024806</v>
      </c>
      <c r="AH65" s="238">
        <f t="shared" si="38"/>
        <v>339.13507901457717</v>
      </c>
    </row>
    <row r="66" spans="1:34">
      <c r="A66" s="6" t="s">
        <v>110</v>
      </c>
      <c r="B66" s="37">
        <f>'[3]Australia Seed Exports'!AJ$289</f>
        <v>0</v>
      </c>
      <c r="C66" s="37">
        <f>'[3]Australia Seed Exports'!AV$289</f>
        <v>19.052548000000002</v>
      </c>
      <c r="D66" s="37">
        <f>'[3]Australia Seed Exports'!BH$289</f>
        <v>90.014485000000008</v>
      </c>
      <c r="E66" s="37">
        <f>'[3]Australia Seed Exports'!BT$289</f>
        <v>64.041000000000011</v>
      </c>
      <c r="F66" s="37">
        <f>'[3]Australia Seed Exports'!CF$289</f>
        <v>24.923589999999997</v>
      </c>
      <c r="G66" s="37">
        <f>'[3]Australia Seed Exports'!CR$289</f>
        <v>148.33874</v>
      </c>
      <c r="H66" s="37">
        <f>'[3]Australia Seed Exports'!DD$289</f>
        <v>208.45219600000001</v>
      </c>
      <c r="I66" s="37">
        <f>'[3]Australia Seed Exports'!DP$289</f>
        <v>228.846281</v>
      </c>
      <c r="J66" s="37">
        <f>'[3]Australia Seed Exports'!EB$289</f>
        <v>0</v>
      </c>
      <c r="K66" s="37">
        <f>'[3]Australia Seed Exports'!EN$289</f>
        <v>0</v>
      </c>
      <c r="L66" s="37">
        <f>'[3]Australia Seed Exports'!EZ$289</f>
        <v>0</v>
      </c>
      <c r="M66" s="37">
        <f>'[3]Australia Seed Exports'!FL$289</f>
        <v>122.76030999999999</v>
      </c>
      <c r="N66" s="37">
        <f>'[3]Australia Seed Exports'!FX$289</f>
        <v>72.858655000000013</v>
      </c>
      <c r="O66" s="37">
        <f>'[3]Australia Seed Exports'!GJ$289</f>
        <v>43.117304999999995</v>
      </c>
      <c r="P66" s="37">
        <f>'[3]Australia Seed Exports'!GV$289</f>
        <v>71.089574999999996</v>
      </c>
      <c r="Q66" s="37">
        <f>'[3]Australia Seed Exports'!HH$289</f>
        <v>175.56512000000001</v>
      </c>
      <c r="R66" s="37">
        <f>'[3]Australia Seed Exports'!HT$289</f>
        <v>87.006270000000001</v>
      </c>
      <c r="S66" s="37">
        <f>'[3]Australia Seed Exports'!IF$289</f>
        <v>319.29693000000003</v>
      </c>
      <c r="T66" s="37">
        <f>'[3]Australia Seed Exports'!IR$289</f>
        <v>271.52656999999999</v>
      </c>
      <c r="U66" s="37">
        <f>'[3]Australia Seed Exports'!JD$289</f>
        <v>649.02145999999993</v>
      </c>
      <c r="V66" s="37">
        <f>'[3]Australia Seed Exports'!JP$289</f>
        <v>274.54792999999995</v>
      </c>
      <c r="W66" s="37">
        <f>'[3]Australia Seed Exports'!KB$289</f>
        <v>260.27479</v>
      </c>
      <c r="X66" s="37">
        <f>'[3]Australia Seed Exports'!KN$289</f>
        <v>227.148909</v>
      </c>
      <c r="Y66" s="37">
        <f>'[3]Australia Seed Exports'!KZ$289</f>
        <v>592.64911099999995</v>
      </c>
      <c r="Z66" s="37">
        <f>'[3]Australia Seed Exports'!LL$289</f>
        <v>552.16797900000006</v>
      </c>
      <c r="AA66" s="37">
        <f>'[3]Australia Seed Exports'!LX$289</f>
        <v>88.783913000000013</v>
      </c>
      <c r="AB66" s="37">
        <f>'[3]Australia Seed Exports'!MJ$289</f>
        <v>139.147344</v>
      </c>
      <c r="AC66" s="238">
        <f t="shared" si="37"/>
        <v>389.27515041770664</v>
      </c>
      <c r="AD66" s="238">
        <f t="shared" si="37"/>
        <v>406.06757940970385</v>
      </c>
      <c r="AE66" s="238">
        <f t="shared" si="38"/>
        <v>330.27947751564784</v>
      </c>
      <c r="AF66" s="238">
        <f t="shared" si="38"/>
        <v>289.73172662128547</v>
      </c>
      <c r="AG66" s="238">
        <f t="shared" si="38"/>
        <v>249.22543762484219</v>
      </c>
      <c r="AH66" s="238">
        <f t="shared" si="38"/>
        <v>272.87145086381929</v>
      </c>
    </row>
    <row r="67" spans="1:34">
      <c r="A67" s="6" t="s">
        <v>111</v>
      </c>
      <c r="B67" s="37">
        <f>'[3]Australia Seed Exports'!AK$289</f>
        <v>0</v>
      </c>
      <c r="C67" s="37">
        <f>'[3]Australia Seed Exports'!AW$289</f>
        <v>28.0122</v>
      </c>
      <c r="D67" s="37">
        <f>'[3]Australia Seed Exports'!BI$289</f>
        <v>63.954010000000011</v>
      </c>
      <c r="E67" s="37">
        <f>'[3]Australia Seed Exports'!BU$289</f>
        <v>35.934418000000001</v>
      </c>
      <c r="F67" s="37">
        <f>'[3]Australia Seed Exports'!CG$289</f>
        <v>46.569728999999995</v>
      </c>
      <c r="G67" s="37">
        <f>'[3]Australia Seed Exports'!CS$289</f>
        <v>109.38366200000002</v>
      </c>
      <c r="H67" s="37">
        <f>'[3]Australia Seed Exports'!DE$289</f>
        <v>95.368245000000002</v>
      </c>
      <c r="I67" s="37">
        <f>'[3]Australia Seed Exports'!DQ$289</f>
        <v>48.000999999999998</v>
      </c>
      <c r="J67" s="37">
        <f>'[3]Australia Seed Exports'!EC$289</f>
        <v>0</v>
      </c>
      <c r="K67" s="37">
        <f>'[3]Australia Seed Exports'!EO$289</f>
        <v>0</v>
      </c>
      <c r="L67" s="37">
        <f>'[3]Australia Seed Exports'!FA$289</f>
        <v>0</v>
      </c>
      <c r="M67" s="37">
        <f>'[3]Australia Seed Exports'!FM$289</f>
        <v>135.995901</v>
      </c>
      <c r="N67" s="37">
        <f>'[3]Australia Seed Exports'!FY$289</f>
        <v>87.088440000000006</v>
      </c>
      <c r="O67" s="37">
        <f>'[3]Australia Seed Exports'!GK$289</f>
        <v>2.4253750000000003</v>
      </c>
      <c r="P67" s="37">
        <f>'[3]Australia Seed Exports'!GW$289</f>
        <v>16.180963999999999</v>
      </c>
      <c r="Q67" s="37">
        <f>'[3]Australia Seed Exports'!HI$289</f>
        <v>100.37612999999999</v>
      </c>
      <c r="R67" s="37">
        <f>'[3]Australia Seed Exports'!HU$289</f>
        <v>182.24822999999998</v>
      </c>
      <c r="S67" s="37">
        <f>'[3]Australia Seed Exports'!IG$289</f>
        <v>294.05900000000003</v>
      </c>
      <c r="T67" s="37">
        <f>'[3]Australia Seed Exports'!IS$289</f>
        <v>312.017335</v>
      </c>
      <c r="U67" s="37">
        <f>'[3]Australia Seed Exports'!JE$289</f>
        <v>222.21450999999999</v>
      </c>
      <c r="V67" s="37">
        <f>'[3]Australia Seed Exports'!JQ$289</f>
        <v>133.22248500000001</v>
      </c>
      <c r="W67" s="37">
        <f>'[3]Australia Seed Exports'!KC$289</f>
        <v>239.41390100000001</v>
      </c>
      <c r="X67" s="37">
        <f>'[3]Australia Seed Exports'!KO$289</f>
        <v>61.337733</v>
      </c>
      <c r="Y67" s="37">
        <f>'[3]Australia Seed Exports'!LA$289</f>
        <v>223.64000000000001</v>
      </c>
      <c r="Z67" s="37">
        <f>'[3]Australia Seed Exports'!LM$289</f>
        <v>37.337946000000002</v>
      </c>
      <c r="AA67" s="37">
        <f>'[3]Australia Seed Exports'!LY$289</f>
        <v>35.756323000000002</v>
      </c>
      <c r="AB67" s="37">
        <f>'[3]Australia Seed Exports'!MK$289</f>
        <v>165.25761</v>
      </c>
      <c r="AC67" s="238">
        <f>(SUM(W67:AA67)/SUM(W$73:AA$73))*AC$73+125</f>
        <v>260.14414667755551</v>
      </c>
      <c r="AD67" s="238">
        <f t="shared" si="37"/>
        <v>132.82552237733165</v>
      </c>
      <c r="AE67" s="238">
        <f t="shared" si="38"/>
        <v>135.35955088314523</v>
      </c>
      <c r="AF67" s="238">
        <f t="shared" si="38"/>
        <v>116.1032181055938</v>
      </c>
      <c r="AG67" s="238">
        <f t="shared" si="38"/>
        <v>134.29160447525069</v>
      </c>
      <c r="AH67" s="238">
        <f t="shared" si="38"/>
        <v>142.1300202782642</v>
      </c>
    </row>
    <row r="68" spans="1:34">
      <c r="A68" s="6" t="s">
        <v>112</v>
      </c>
      <c r="B68" s="37">
        <f>'[3]Australia Seed Exports'!AL$289</f>
        <v>0</v>
      </c>
      <c r="C68" s="37">
        <f>'[3]Australia Seed Exports'!AX$289</f>
        <v>12.128665</v>
      </c>
      <c r="D68" s="37">
        <f>'[3]Australia Seed Exports'!BJ$289</f>
        <v>24.90438</v>
      </c>
      <c r="E68" s="37">
        <f>'[3]Australia Seed Exports'!BV$289</f>
        <v>24.248200000000001</v>
      </c>
      <c r="F68" s="37">
        <f>'[3]Australia Seed Exports'!CH$289</f>
        <v>12.121</v>
      </c>
      <c r="G68" s="37">
        <f>'[3]Australia Seed Exports'!CT$289</f>
        <v>34.667574000000002</v>
      </c>
      <c r="H68" s="37">
        <f>'[3]Australia Seed Exports'!DF$289</f>
        <v>52.206569999999999</v>
      </c>
      <c r="I68" s="37">
        <f>'[3]Australia Seed Exports'!DR$289</f>
        <v>64.599779999999996</v>
      </c>
      <c r="J68" s="37">
        <f>'[3]Australia Seed Exports'!ED$289</f>
        <v>0</v>
      </c>
      <c r="K68" s="37">
        <f>'[3]Australia Seed Exports'!EP$289</f>
        <v>0</v>
      </c>
      <c r="L68" s="37">
        <f>'[3]Australia Seed Exports'!FB$289</f>
        <v>0</v>
      </c>
      <c r="M68" s="37">
        <f>'[3]Australia Seed Exports'!FN$289</f>
        <v>25.421884000000002</v>
      </c>
      <c r="N68" s="37">
        <f>'[3]Australia Seed Exports'!FZ$289</f>
        <v>48.265070000000001</v>
      </c>
      <c r="O68" s="37">
        <f>'[3]Australia Seed Exports'!GL$289</f>
        <v>6.4369050000000003</v>
      </c>
      <c r="P68" s="37">
        <f>'[3]Australia Seed Exports'!GX$289</f>
        <v>6.2139899999999999</v>
      </c>
      <c r="Q68" s="37">
        <f>'[3]Australia Seed Exports'!HJ$289</f>
        <v>4.8865620000000005</v>
      </c>
      <c r="R68" s="37">
        <f>'[3]Australia Seed Exports'!HV$289</f>
        <v>70.546339000000003</v>
      </c>
      <c r="S68" s="37">
        <f>'[3]Australia Seed Exports'!IH$289</f>
        <v>71.938820000000007</v>
      </c>
      <c r="T68" s="37">
        <f>'[3]Australia Seed Exports'!IT$289</f>
        <v>120.2538</v>
      </c>
      <c r="U68" s="37">
        <f>'[3]Australia Seed Exports'!JF$289</f>
        <v>250.12153499999999</v>
      </c>
      <c r="V68" s="37">
        <f>'[3]Australia Seed Exports'!JR$289</f>
        <v>93.34329000000001</v>
      </c>
      <c r="W68" s="37">
        <f>'[3]Australia Seed Exports'!KD$289</f>
        <v>110.241985</v>
      </c>
      <c r="X68" s="37">
        <f>'[3]Australia Seed Exports'!KP$289</f>
        <v>9.3970349999999989</v>
      </c>
      <c r="Y68" s="37">
        <f>'[3]Australia Seed Exports'!LB$289</f>
        <v>22.722999999999999</v>
      </c>
      <c r="Z68" s="37">
        <f>'[3]Australia Seed Exports'!LN$289</f>
        <v>57.809944999999999</v>
      </c>
      <c r="AA68" s="37">
        <f>'[3]Australia Seed Exports'!LZ$289</f>
        <v>16.28912</v>
      </c>
      <c r="AB68" s="37">
        <f>'[3]Australia Seed Exports'!ML$289</f>
        <v>60.095779999999998</v>
      </c>
      <c r="AC68" s="238">
        <f>(SUM(W68:AA68)/SUM(W$73:AA$73))*AC$73+100</f>
        <v>148.96090179590865</v>
      </c>
      <c r="AD68" s="238">
        <f t="shared" si="37"/>
        <v>42.21213611570527</v>
      </c>
      <c r="AE68" s="238">
        <f t="shared" si="38"/>
        <v>57.334917963891769</v>
      </c>
      <c r="AF68" s="238">
        <f t="shared" si="38"/>
        <v>59.836795355127236</v>
      </c>
      <c r="AG68" s="238">
        <f t="shared" si="38"/>
        <v>59.821474599865113</v>
      </c>
      <c r="AH68" s="238">
        <f t="shared" si="38"/>
        <v>64.674699042766022</v>
      </c>
    </row>
    <row r="69" spans="1:34">
      <c r="A69" s="6" t="s">
        <v>113</v>
      </c>
      <c r="B69" s="37">
        <f>'[3]Australia Seed Exports'!AM$289</f>
        <v>0</v>
      </c>
      <c r="C69" s="37">
        <f>'[3]Australia Seed Exports'!AY$289</f>
        <v>0.10774</v>
      </c>
      <c r="D69" s="37">
        <f>'[3]Australia Seed Exports'!BK$289</f>
        <v>19.960004999999999</v>
      </c>
      <c r="E69" s="37">
        <f>'[3]Australia Seed Exports'!BW$289</f>
        <v>60.613050000000008</v>
      </c>
      <c r="F69" s="37">
        <f>'[3]Australia Seed Exports'!CI$289</f>
        <v>21.449490000000001</v>
      </c>
      <c r="G69" s="37">
        <f>'[3]Australia Seed Exports'!CU$289</f>
        <v>24.597500000000004</v>
      </c>
      <c r="H69" s="37">
        <f>'[3]Australia Seed Exports'!DG$289</f>
        <v>76.622</v>
      </c>
      <c r="I69" s="37">
        <f>'[3]Australia Seed Exports'!DS$289</f>
        <v>29.617000000000001</v>
      </c>
      <c r="J69" s="37">
        <f>'[3]Australia Seed Exports'!EE$289</f>
        <v>0</v>
      </c>
      <c r="K69" s="37">
        <f>'[3]Australia Seed Exports'!EQ$289</f>
        <v>0</v>
      </c>
      <c r="L69" s="37">
        <f>'[3]Australia Seed Exports'!FC$289</f>
        <v>0</v>
      </c>
      <c r="M69" s="37">
        <f>'[3]Australia Seed Exports'!FO$289</f>
        <v>4.1510249999999997</v>
      </c>
      <c r="N69" s="37">
        <f>'[3]Australia Seed Exports'!GA$289</f>
        <v>26.507994999999998</v>
      </c>
      <c r="O69" s="37">
        <f>'[3]Australia Seed Exports'!GM$289</f>
        <v>22.762275000000002</v>
      </c>
      <c r="P69" s="37">
        <f>'[3]Australia Seed Exports'!GY$289</f>
        <v>26.01145</v>
      </c>
      <c r="Q69" s="37">
        <f>'[3]Australia Seed Exports'!HK$289</f>
        <v>9.0779899999999998</v>
      </c>
      <c r="R69" s="37">
        <f>'[3]Australia Seed Exports'!HW$289</f>
        <v>42.338234</v>
      </c>
      <c r="S69" s="37">
        <f>'[3]Australia Seed Exports'!II$289</f>
        <v>1.009155</v>
      </c>
      <c r="T69" s="37">
        <f>'[3]Australia Seed Exports'!IU$289</f>
        <v>98.188069999999996</v>
      </c>
      <c r="U69" s="37">
        <f>'[3]Australia Seed Exports'!JG$289</f>
        <v>209.87528</v>
      </c>
      <c r="V69" s="37">
        <f>'[3]Australia Seed Exports'!JS$289</f>
        <v>39.422641000000006</v>
      </c>
      <c r="W69" s="37">
        <f>'[3]Australia Seed Exports'!KE$289</f>
        <v>4.2021999999999995</v>
      </c>
      <c r="X69" s="37">
        <f>'[3]Australia Seed Exports'!KQ$289</f>
        <v>9.0485749999999996</v>
      </c>
      <c r="Y69" s="37">
        <f>'[3]Australia Seed Exports'!LC$289</f>
        <v>5.7325200000000001</v>
      </c>
      <c r="Z69" s="37">
        <f>'[3]Australia Seed Exports'!LO$289</f>
        <v>46.409224999999999</v>
      </c>
      <c r="AA69" s="37">
        <f>'[3]Australia Seed Exports'!MA$289</f>
        <v>38.756640000000004</v>
      </c>
      <c r="AB69" s="37">
        <f>'[3]Australia Seed Exports'!MM$289</f>
        <v>2.35033</v>
      </c>
      <c r="AC69" s="238">
        <f>(SUM(W69:AA69)/SUM(W$73:AA$73))*AC$73+50</f>
        <v>73.557291117183397</v>
      </c>
      <c r="AD69" s="238">
        <f t="shared" si="37"/>
        <v>25.963925355011988</v>
      </c>
      <c r="AE69" s="238">
        <f t="shared" si="38"/>
        <v>31.266666209386546</v>
      </c>
      <c r="AF69" s="238">
        <f t="shared" si="38"/>
        <v>34.39712369230589</v>
      </c>
      <c r="AG69" s="238">
        <f t="shared" si="38"/>
        <v>31.650445300893626</v>
      </c>
      <c r="AH69" s="238">
        <f t="shared" si="38"/>
        <v>29.408538259400103</v>
      </c>
    </row>
    <row r="70" spans="1:34">
      <c r="A70" s="6" t="s">
        <v>102</v>
      </c>
      <c r="B70" s="37">
        <f>'[3]Australia Seed Exports'!AN$289</f>
        <v>0</v>
      </c>
      <c r="C70" s="37">
        <f>'[3]Australia Seed Exports'!AZ$289</f>
        <v>0</v>
      </c>
      <c r="D70" s="37">
        <f>'[3]Australia Seed Exports'!BL$289</f>
        <v>0.2</v>
      </c>
      <c r="E70" s="37">
        <f>'[3]Australia Seed Exports'!BX$289</f>
        <v>0.10299999999999999</v>
      </c>
      <c r="F70" s="37">
        <f>'[3]Australia Seed Exports'!CJ$289</f>
        <v>23.111800000000002</v>
      </c>
      <c r="G70" s="37">
        <f>'[3]Australia Seed Exports'!CV$289</f>
        <v>30.299020000000002</v>
      </c>
      <c r="H70" s="37">
        <f>'[3]Australia Seed Exports'!DH$289</f>
        <v>83.068280000000001</v>
      </c>
      <c r="I70" s="37">
        <f>'[3]Australia Seed Exports'!DT$289</f>
        <v>64.103400000000008</v>
      </c>
      <c r="J70" s="37">
        <f>'[3]Australia Seed Exports'!EF$289</f>
        <v>0</v>
      </c>
      <c r="K70" s="37">
        <f>'[3]Australia Seed Exports'!ER$289</f>
        <v>0</v>
      </c>
      <c r="L70" s="37">
        <f>'[3]Australia Seed Exports'!FD$289</f>
        <v>0</v>
      </c>
      <c r="M70" s="37">
        <f>'[3]Australia Seed Exports'!FP$289</f>
        <v>110.05717499999999</v>
      </c>
      <c r="N70" s="37">
        <f>'[3]Australia Seed Exports'!GB$289</f>
        <v>33.781799999999997</v>
      </c>
      <c r="O70" s="37">
        <f>'[3]Australia Seed Exports'!GN$289</f>
        <v>29.393359999999998</v>
      </c>
      <c r="P70" s="37">
        <f>'[3]Australia Seed Exports'!GZ$289</f>
        <v>3.6911500000000004</v>
      </c>
      <c r="Q70" s="37">
        <f>'[3]Australia Seed Exports'!HL$289</f>
        <v>41.860140000000001</v>
      </c>
      <c r="R70" s="37">
        <f>'[3]Australia Seed Exports'!HX$289</f>
        <v>31.549307999999996</v>
      </c>
      <c r="S70" s="37">
        <f>'[3]Australia Seed Exports'!IJ$289</f>
        <v>114.954025</v>
      </c>
      <c r="T70" s="37">
        <f>'[3]Australia Seed Exports'!IV$289</f>
        <v>142.79975999999999</v>
      </c>
      <c r="U70" s="37">
        <f>'[3]Australia Seed Exports'!JH$289</f>
        <v>137.92731500000002</v>
      </c>
      <c r="V70" s="37">
        <f>'[3]Australia Seed Exports'!JT$289</f>
        <v>4.6341700000000001</v>
      </c>
      <c r="W70" s="37">
        <f>'[3]Australia Seed Exports'!KF$289</f>
        <v>33.989920000000005</v>
      </c>
      <c r="X70" s="37">
        <f>'[3]Australia Seed Exports'!KR$289</f>
        <v>47.033355</v>
      </c>
      <c r="Y70" s="37">
        <f>'[3]Australia Seed Exports'!LD$289</f>
        <v>25.006699999999999</v>
      </c>
      <c r="Z70" s="37">
        <f>'[3]Australia Seed Exports'!LP$289</f>
        <v>95.358355000000017</v>
      </c>
      <c r="AA70" s="37">
        <f>'[3]Australia Seed Exports'!MB$289</f>
        <v>71.69865999999999</v>
      </c>
      <c r="AB70" s="37">
        <f>'[3]Australia Seed Exports'!MN$289</f>
        <v>1.5524200000000001</v>
      </c>
      <c r="AC70" s="238">
        <f>(SUM(W70:AA70)/SUM(W$73:AA$73))*AC$73</f>
        <v>61.769002493590449</v>
      </c>
      <c r="AD70" s="238">
        <f>(SUM(X70:AB70)/SUM(X$73:AB$73))*AD$73</f>
        <v>61.0788946127674</v>
      </c>
      <c r="AE70" s="238">
        <f t="shared" si="38"/>
        <v>47.870229823983586</v>
      </c>
      <c r="AF70" s="238">
        <f t="shared" si="38"/>
        <v>53.600473961767854</v>
      </c>
      <c r="AG70" s="238">
        <f>(SUM(AA70:AE70)/SUM(AA$73:AE$73))*AG$73</f>
        <v>44.921263892380253</v>
      </c>
      <c r="AH70" s="238">
        <f>(SUM(AB70:AF70)/SUM(AB$73:AF$73))*AH$73</f>
        <v>39.648570285920087</v>
      </c>
    </row>
    <row r="71" spans="1:34">
      <c r="A71" s="6" t="s">
        <v>103</v>
      </c>
      <c r="B71" s="37">
        <f>'[3]Australia Seed Exports'!AO$289</f>
        <v>0</v>
      </c>
      <c r="C71" s="37">
        <f>'[3]Australia Seed Exports'!BA$289</f>
        <v>2.1499999999999998E-2</v>
      </c>
      <c r="D71" s="37">
        <f>'[3]Australia Seed Exports'!BM$289</f>
        <v>16.585570000000001</v>
      </c>
      <c r="E71" s="37">
        <f>'[3]Australia Seed Exports'!BY$289</f>
        <v>7.5159799999999999</v>
      </c>
      <c r="F71" s="37">
        <f>'[3]Australia Seed Exports'!CK$289</f>
        <v>1.6810390000000002</v>
      </c>
      <c r="G71" s="37">
        <f>'[3]Australia Seed Exports'!CW$289</f>
        <v>20.186639999999997</v>
      </c>
      <c r="H71" s="37">
        <f>'[3]Australia Seed Exports'!DI$289</f>
        <v>25.83</v>
      </c>
      <c r="I71" s="37">
        <f>'[3]Australia Seed Exports'!DU$289</f>
        <v>27.074730000000002</v>
      </c>
      <c r="J71" s="37">
        <f>'[3]Australia Seed Exports'!EG$289</f>
        <v>0</v>
      </c>
      <c r="K71" s="37">
        <f>'[3]Australia Seed Exports'!ES$289</f>
        <v>0</v>
      </c>
      <c r="L71" s="37">
        <f>'[3]Australia Seed Exports'!FE$289</f>
        <v>0</v>
      </c>
      <c r="M71" s="37">
        <f>'[3]Australia Seed Exports'!FQ$289</f>
        <v>4.0201700000000002</v>
      </c>
      <c r="N71" s="37">
        <f>'[3]Australia Seed Exports'!GC$289</f>
        <v>0.64113600000000004</v>
      </c>
      <c r="O71" s="37">
        <f>'[3]Australia Seed Exports'!GO$289</f>
        <v>2.97262</v>
      </c>
      <c r="P71" s="37">
        <f>'[3]Australia Seed Exports'!HA$289</f>
        <v>3.621051</v>
      </c>
      <c r="Q71" s="37">
        <f>'[3]Australia Seed Exports'!HM$289</f>
        <v>76.706569999999999</v>
      </c>
      <c r="R71" s="37">
        <f>'[3]Australia Seed Exports'!HY$289</f>
        <v>3.4657550000000001</v>
      </c>
      <c r="S71" s="37">
        <f>'[3]Australia Seed Exports'!IK$289</f>
        <v>16.577779999999997</v>
      </c>
      <c r="T71" s="37">
        <f>'[3]Australia Seed Exports'!IW$289</f>
        <v>113.56057999999999</v>
      </c>
      <c r="U71" s="37">
        <f>'[3]Australia Seed Exports'!JI$289</f>
        <v>3.1774050000000003</v>
      </c>
      <c r="V71" s="37">
        <f>'[3]Australia Seed Exports'!JU$289</f>
        <v>6.9615049999999998</v>
      </c>
      <c r="W71" s="37">
        <f>'[3]Australia Seed Exports'!KG$289</f>
        <v>66.825918999999999</v>
      </c>
      <c r="X71" s="37">
        <f>'[3]Australia Seed Exports'!KS$289</f>
        <v>113.12424</v>
      </c>
      <c r="Y71" s="37">
        <f>'[3]Australia Seed Exports'!LE$289</f>
        <v>1.96227</v>
      </c>
      <c r="Z71" s="37">
        <f>'[3]Australia Seed Exports'!LQ$289</f>
        <v>39.217399999999998</v>
      </c>
      <c r="AA71" s="37">
        <f>'[3]Australia Seed Exports'!MC$289</f>
        <v>63.555250000000001</v>
      </c>
      <c r="AB71" s="37">
        <f>'[3]Australia Seed Exports'!MO$289</f>
        <v>11.997114</v>
      </c>
      <c r="AC71" s="238">
        <f>(SUM(W71:AA71)/SUM(W$73:AA$73))*AC$73</f>
        <v>64.392351150228677</v>
      </c>
      <c r="AD71" s="238">
        <f>(SUM(X71:AB71)/SUM(X$73:AB$73))*AD$73</f>
        <v>58.339484267053244</v>
      </c>
      <c r="AE71" s="238">
        <f t="shared" si="38"/>
        <v>33.950550251135006</v>
      </c>
      <c r="AF71" s="238">
        <f t="shared" si="38"/>
        <v>43.677742479296306</v>
      </c>
      <c r="AG71" s="238">
        <f>(SUM(AA71:AE71)/SUM(AA$73:AE$73))*AG$73</f>
        <v>42.76063609049838</v>
      </c>
      <c r="AH71" s="238">
        <f>(SUM(AB71:AF71)/SUM(AB$73:AF$73))*AH$73</f>
        <v>37.276411147225211</v>
      </c>
    </row>
    <row r="72" spans="1:34">
      <c r="A72" s="6" t="s">
        <v>104</v>
      </c>
      <c r="B72" s="37">
        <f>'[3]Australia Seed Exports'!AP$289</f>
        <v>0</v>
      </c>
      <c r="C72" s="37">
        <f>'[3]Australia Seed Exports'!BB$289</f>
        <v>0</v>
      </c>
      <c r="D72" s="37">
        <f>'[3]Australia Seed Exports'!BN$289</f>
        <v>4.0120000000000003E-2</v>
      </c>
      <c r="E72" s="37">
        <f>'[3]Australia Seed Exports'!BZ$289</f>
        <v>14.684000000000001</v>
      </c>
      <c r="F72" s="37">
        <f>'[3]Australia Seed Exports'!CL$289</f>
        <v>1.340787</v>
      </c>
      <c r="G72" s="37">
        <f>'[3]Australia Seed Exports'!CX$289</f>
        <v>7.9214999999999991</v>
      </c>
      <c r="H72" s="37">
        <f>'[3]Australia Seed Exports'!DJ$289</f>
        <v>38.226050000000001</v>
      </c>
      <c r="I72" s="37">
        <f>'[3]Australia Seed Exports'!DV$289</f>
        <v>16.043100000000003</v>
      </c>
      <c r="J72" s="37">
        <f>'[3]Australia Seed Exports'!EH$289</f>
        <v>0</v>
      </c>
      <c r="K72" s="37">
        <f>'[3]Australia Seed Exports'!ET$289</f>
        <v>0</v>
      </c>
      <c r="L72" s="37">
        <f>'[3]Australia Seed Exports'!FF$289</f>
        <v>0</v>
      </c>
      <c r="M72" s="37">
        <f>'[3]Australia Seed Exports'!FR$289</f>
        <v>28.059709999999999</v>
      </c>
      <c r="N72" s="37">
        <f>'[3]Australia Seed Exports'!GD$289</f>
        <v>31.815245000000001</v>
      </c>
      <c r="O72" s="37">
        <f>'[3]Australia Seed Exports'!GP$289</f>
        <v>28.389772000000001</v>
      </c>
      <c r="P72" s="37">
        <f>'[3]Australia Seed Exports'!HB$289</f>
        <v>2.9422539999999997</v>
      </c>
      <c r="Q72" s="37">
        <f>'[3]Australia Seed Exports'!HN$289</f>
        <v>2.3009689999999998</v>
      </c>
      <c r="R72" s="37">
        <f>'[3]Australia Seed Exports'!HZ$289</f>
        <v>0.92242000000000002</v>
      </c>
      <c r="S72" s="37">
        <f>'[3]Australia Seed Exports'!IL$289</f>
        <v>24.108319999999999</v>
      </c>
      <c r="T72" s="37">
        <f>'[3]Australia Seed Exports'!IX$289</f>
        <v>36.494899999999994</v>
      </c>
      <c r="U72" s="37">
        <f>'[3]Australia Seed Exports'!JJ$289</f>
        <v>64.280844999999999</v>
      </c>
      <c r="V72" s="37">
        <f>'[3]Australia Seed Exports'!JV$289</f>
        <v>33.257317</v>
      </c>
      <c r="W72" s="37">
        <f>'[3]Australia Seed Exports'!KH$289</f>
        <v>160.254795</v>
      </c>
      <c r="X72" s="37">
        <f>'[3]Australia Seed Exports'!KT$289</f>
        <v>7.9500300000000008</v>
      </c>
      <c r="Y72" s="37">
        <f>'[3]Australia Seed Exports'!LF$289</f>
        <v>2.8660900000000002</v>
      </c>
      <c r="Z72" s="37">
        <f>'[3]Australia Seed Exports'!LR$289</f>
        <v>7.8861900000000009</v>
      </c>
      <c r="AA72" s="37">
        <f>'[3]Australia Seed Exports'!MD$289</f>
        <v>36.933539999999994</v>
      </c>
      <c r="AB72" s="37">
        <f>'[3]Australia Seed Exports'!MP$289</f>
        <v>1.4626649999999999</v>
      </c>
      <c r="AC72" s="238">
        <f t="shared" ref="AC72:AH72" si="39">AC73-SUM(AC61:AC71)</f>
        <v>2.1508434551528808</v>
      </c>
      <c r="AD72" s="238">
        <f t="shared" si="39"/>
        <v>14.492090468301285</v>
      </c>
      <c r="AE72" s="238">
        <f t="shared" si="39"/>
        <v>9.6157147869489563</v>
      </c>
      <c r="AF72" s="238">
        <f t="shared" si="39"/>
        <v>11.572285487285171</v>
      </c>
      <c r="AG72" s="238">
        <f t="shared" si="39"/>
        <v>11.904689866363469</v>
      </c>
      <c r="AH72" s="238">
        <f t="shared" si="39"/>
        <v>6.8974542348239538</v>
      </c>
    </row>
    <row r="73" spans="1:34" ht="15.75" thickBot="1">
      <c r="A73" s="6" t="s">
        <v>114</v>
      </c>
      <c r="B73" s="37">
        <f t="shared" ref="B73:X73" si="40">SUM(B61:B72)</f>
        <v>0</v>
      </c>
      <c r="C73" s="37">
        <f t="shared" si="40"/>
        <v>83.964742000000015</v>
      </c>
      <c r="D73" s="37">
        <f t="shared" si="40"/>
        <v>384.43143800000013</v>
      </c>
      <c r="E73" s="37">
        <f t="shared" si="40"/>
        <v>329.56796800000006</v>
      </c>
      <c r="F73" s="37">
        <f t="shared" si="40"/>
        <v>553.94254100000001</v>
      </c>
      <c r="G73" s="37">
        <f t="shared" si="40"/>
        <v>1354.6434929999998</v>
      </c>
      <c r="H73" s="37">
        <f t="shared" si="40"/>
        <v>2033.9004569999995</v>
      </c>
      <c r="I73" s="37">
        <f t="shared" si="40"/>
        <v>1392.1321400000002</v>
      </c>
      <c r="J73" s="37">
        <f t="shared" si="40"/>
        <v>0</v>
      </c>
      <c r="K73" s="37">
        <f t="shared" si="40"/>
        <v>0</v>
      </c>
      <c r="L73" s="37">
        <f t="shared" si="40"/>
        <v>0</v>
      </c>
      <c r="M73" s="37">
        <f t="shared" si="40"/>
        <v>751.10925299999997</v>
      </c>
      <c r="N73" s="37">
        <f t="shared" si="40"/>
        <v>830.72515599999997</v>
      </c>
      <c r="O73" s="37">
        <f t="shared" si="40"/>
        <v>228.37440000000001</v>
      </c>
      <c r="P73" s="37">
        <f t="shared" si="40"/>
        <v>471.88429400000007</v>
      </c>
      <c r="Q73" s="37">
        <f t="shared" si="40"/>
        <v>1066.6542049999998</v>
      </c>
      <c r="R73" s="37">
        <f t="shared" si="40"/>
        <v>1186.805836</v>
      </c>
      <c r="S73" s="37">
        <f t="shared" si="40"/>
        <v>1549.1091220000001</v>
      </c>
      <c r="T73" s="37">
        <f t="shared" si="40"/>
        <v>2557.2313740000004</v>
      </c>
      <c r="U73" s="37">
        <f t="shared" si="40"/>
        <v>3512.0142099999994</v>
      </c>
      <c r="V73" s="37">
        <f t="shared" si="40"/>
        <v>2863.4058890000006</v>
      </c>
      <c r="W73" s="37">
        <f t="shared" si="40"/>
        <v>2625.8652520000001</v>
      </c>
      <c r="X73" s="37">
        <f t="shared" si="40"/>
        <v>1857.4816460000002</v>
      </c>
      <c r="Y73" s="37">
        <f>SUM(Y61:Y72)</f>
        <v>3456.8448159999994</v>
      </c>
      <c r="Z73" s="37">
        <f>SUM(Z61:Z72)</f>
        <v>2405.7090619999999</v>
      </c>
      <c r="AA73" s="37">
        <f>SUM(AA61:AA72)</f>
        <v>1591.0715439999999</v>
      </c>
      <c r="AB73" s="37">
        <f>SUM(AB61:AB72)</f>
        <v>1523.8319350000002</v>
      </c>
      <c r="AC73" s="238">
        <f t="shared" ref="AC73:AH73" si="41">AC13</f>
        <v>2700</v>
      </c>
      <c r="AD73" s="238">
        <f t="shared" si="41"/>
        <v>2750</v>
      </c>
      <c r="AE73" s="238">
        <f t="shared" si="41"/>
        <v>2188.8609999999999</v>
      </c>
      <c r="AF73" s="238">
        <f t="shared" si="41"/>
        <v>2017.5509999999999</v>
      </c>
      <c r="AG73" s="238">
        <f t="shared" si="41"/>
        <v>1980.056</v>
      </c>
      <c r="AH73" s="238">
        <f t="shared" si="41"/>
        <v>1962.539</v>
      </c>
    </row>
    <row r="74" spans="1:3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1:34" ht="15.75" thickBot="1">
      <c r="A75" s="6" t="s">
        <v>254</v>
      </c>
    </row>
    <row r="76" spans="1:34" ht="15.75" thickBot="1">
      <c r="A76" s="3"/>
      <c r="B76" s="3" t="str">
        <f>B$2</f>
        <v xml:space="preserve">93/94 </v>
      </c>
      <c r="C76" s="3" t="str">
        <f t="shared" ref="C76:AH76" si="42">C$2</f>
        <v xml:space="preserve">94/95 </v>
      </c>
      <c r="D76" s="3" t="str">
        <f t="shared" si="42"/>
        <v xml:space="preserve">95/96 </v>
      </c>
      <c r="E76" s="3" t="str">
        <f t="shared" si="42"/>
        <v xml:space="preserve">96/97 </v>
      </c>
      <c r="F76" s="3" t="str">
        <f t="shared" si="42"/>
        <v xml:space="preserve">97/98 </v>
      </c>
      <c r="G76" s="3" t="str">
        <f t="shared" si="42"/>
        <v xml:space="preserve">98/99 </v>
      </c>
      <c r="H76" s="3" t="str">
        <f t="shared" si="42"/>
        <v xml:space="preserve">99/00 </v>
      </c>
      <c r="I76" s="3" t="str">
        <f t="shared" si="42"/>
        <v xml:space="preserve">00/01 </v>
      </c>
      <c r="J76" s="3" t="str">
        <f t="shared" si="42"/>
        <v xml:space="preserve">01/02 </v>
      </c>
      <c r="K76" s="3" t="str">
        <f t="shared" si="42"/>
        <v xml:space="preserve">02/03 </v>
      </c>
      <c r="L76" s="3" t="str">
        <f t="shared" si="42"/>
        <v xml:space="preserve">03/04 </v>
      </c>
      <c r="M76" s="3" t="str">
        <f t="shared" si="42"/>
        <v xml:space="preserve">04/05 </v>
      </c>
      <c r="N76" s="3" t="str">
        <f t="shared" si="42"/>
        <v xml:space="preserve">05/06 </v>
      </c>
      <c r="O76" s="3" t="str">
        <f t="shared" si="42"/>
        <v xml:space="preserve">06/07 </v>
      </c>
      <c r="P76" s="3" t="str">
        <f t="shared" si="42"/>
        <v xml:space="preserve">07/08 </v>
      </c>
      <c r="Q76" s="3" t="str">
        <f t="shared" si="42"/>
        <v xml:space="preserve">08/09 </v>
      </c>
      <c r="R76" s="3" t="str">
        <f t="shared" si="42"/>
        <v xml:space="preserve">09/10 </v>
      </c>
      <c r="S76" s="3" t="str">
        <f t="shared" si="42"/>
        <v xml:space="preserve">10/11 </v>
      </c>
      <c r="T76" s="3" t="str">
        <f t="shared" si="42"/>
        <v xml:space="preserve">11/12 </v>
      </c>
      <c r="U76" s="3" t="str">
        <f t="shared" si="42"/>
        <v xml:space="preserve">12/13 </v>
      </c>
      <c r="V76" s="3" t="str">
        <f t="shared" si="42"/>
        <v xml:space="preserve">13/14 </v>
      </c>
      <c r="W76" s="3" t="str">
        <f t="shared" si="42"/>
        <v xml:space="preserve">14/15 </v>
      </c>
      <c r="X76" s="3" t="str">
        <f t="shared" si="42"/>
        <v xml:space="preserve">15/16 </v>
      </c>
      <c r="Y76" s="3" t="str">
        <f t="shared" si="42"/>
        <v xml:space="preserve">16/17 </v>
      </c>
      <c r="Z76" s="3" t="str">
        <f t="shared" si="42"/>
        <v xml:space="preserve">17/18 </v>
      </c>
      <c r="AA76" s="3" t="str">
        <f t="shared" si="42"/>
        <v>18/19</v>
      </c>
      <c r="AB76" s="3" t="str">
        <f t="shared" si="42"/>
        <v>19/20</v>
      </c>
      <c r="AC76" s="3" t="str">
        <f t="shared" si="42"/>
        <v>20/21</v>
      </c>
      <c r="AD76" s="3" t="str">
        <f t="shared" si="42"/>
        <v>21/22</v>
      </c>
      <c r="AE76" s="3" t="str">
        <f t="shared" si="42"/>
        <v>22/23</v>
      </c>
      <c r="AF76" s="3" t="str">
        <f t="shared" si="42"/>
        <v>23/24</v>
      </c>
      <c r="AG76" s="3" t="str">
        <f t="shared" si="42"/>
        <v>24/25</v>
      </c>
      <c r="AH76" s="3" t="str">
        <f t="shared" si="42"/>
        <v>25/26</v>
      </c>
    </row>
    <row r="77" spans="1:34">
      <c r="A77" s="6" t="s">
        <v>105</v>
      </c>
      <c r="B77" s="239">
        <f>B204/B$232</f>
        <v>16.506410256410255</v>
      </c>
      <c r="C77" s="239">
        <f>C204/C$232</f>
        <v>17.26521176523503</v>
      </c>
      <c r="D77" s="239">
        <f t="shared" ref="D77:Y88" si="43">D204/D$232</f>
        <v>13.197135361339122</v>
      </c>
      <c r="E77" s="239">
        <f t="shared" si="43"/>
        <v>17.151195241420222</v>
      </c>
      <c r="F77" s="239">
        <f t="shared" si="43"/>
        <v>24.55788184095843</v>
      </c>
      <c r="G77" s="239">
        <f t="shared" si="43"/>
        <v>14.422705453002349</v>
      </c>
      <c r="H77" s="239">
        <f t="shared" si="43"/>
        <v>43.611260913799775</v>
      </c>
      <c r="I77" s="239">
        <f t="shared" si="43"/>
        <v>33.282707913832198</v>
      </c>
      <c r="J77" s="239">
        <f t="shared" si="43"/>
        <v>32.651745593744891</v>
      </c>
      <c r="K77" s="239">
        <f t="shared" si="43"/>
        <v>33.775744545309763</v>
      </c>
      <c r="L77" s="239">
        <f t="shared" si="43"/>
        <v>36.056002747252748</v>
      </c>
      <c r="M77" s="239">
        <f t="shared" si="43"/>
        <v>30.387689439102566</v>
      </c>
      <c r="N77" s="239">
        <f t="shared" si="43"/>
        <v>6.8985219391025687</v>
      </c>
      <c r="O77" s="239">
        <f t="shared" si="43"/>
        <v>30.260834759615385</v>
      </c>
      <c r="P77" s="239">
        <f t="shared" si="43"/>
        <v>38.1099591826923</v>
      </c>
      <c r="Q77" s="239">
        <f t="shared" si="43"/>
        <v>62.894564086538466</v>
      </c>
      <c r="R77" s="239">
        <f t="shared" si="43"/>
        <v>52.648529487179488</v>
      </c>
      <c r="S77" s="239">
        <f t="shared" si="43"/>
        <v>55.030229182692295</v>
      </c>
      <c r="T77" s="239">
        <f t="shared" si="43"/>
        <v>59.414676502474144</v>
      </c>
      <c r="U77" s="239">
        <f t="shared" si="43"/>
        <v>65.053966984969051</v>
      </c>
      <c r="V77" s="239">
        <f t="shared" si="43"/>
        <v>65.028957335607927</v>
      </c>
      <c r="W77" s="239">
        <f t="shared" si="43"/>
        <v>44.021241609801478</v>
      </c>
      <c r="X77" s="239">
        <f t="shared" si="43"/>
        <v>59.726633646992411</v>
      </c>
      <c r="Y77" s="239">
        <f t="shared" si="43"/>
        <v>65.626185547785553</v>
      </c>
      <c r="Z77" s="239">
        <f>(SUM(T77:X77)/SUM(T$89:X$89))*Z$89</f>
        <v>63.922719581437612</v>
      </c>
      <c r="AA77" s="239">
        <f t="shared" ref="AA77:AD87" si="44">(SUM(U77:Y77)/SUM(U$89:Y$89))*AA$89</f>
        <v>63.545248832924429</v>
      </c>
      <c r="AB77" s="239">
        <f t="shared" si="44"/>
        <v>65.523740843250962</v>
      </c>
      <c r="AC77" s="238">
        <f t="shared" si="44"/>
        <v>64.366256335739862</v>
      </c>
      <c r="AD77" s="238">
        <f t="shared" si="44"/>
        <v>75.230672146709296</v>
      </c>
      <c r="AE77" s="238">
        <f t="shared" ref="AE77:AE87" si="45">(SUM(Y77:AC77)/SUM(Y$89:AC$89))*AE$89</f>
        <v>66.960128895114067</v>
      </c>
      <c r="AF77" s="238">
        <f t="shared" ref="AF77:AH87" si="46">(SUM(Z77:AD77)/SUM(Z$89:AD$89))*AF$89</f>
        <v>62.60492004518818</v>
      </c>
      <c r="AG77" s="238">
        <f t="shared" si="46"/>
        <v>58.539426811698597</v>
      </c>
      <c r="AH77" s="238">
        <f t="shared" si="46"/>
        <v>60.321263175849268</v>
      </c>
    </row>
    <row r="78" spans="1:34">
      <c r="A78" s="6" t="s">
        <v>106</v>
      </c>
      <c r="B78" s="239">
        <f t="shared" ref="B78:C88" si="47">B205/B$232</f>
        <v>16.506410256410255</v>
      </c>
      <c r="C78" s="239">
        <f t="shared" si="47"/>
        <v>17.26521176523503</v>
      </c>
      <c r="D78" s="239">
        <f t="shared" si="43"/>
        <v>13.310269210143311</v>
      </c>
      <c r="E78" s="239">
        <f t="shared" si="43"/>
        <v>20.580470751624304</v>
      </c>
      <c r="F78" s="239">
        <f t="shared" si="43"/>
        <v>27.873250816178999</v>
      </c>
      <c r="G78" s="239">
        <f t="shared" si="43"/>
        <v>21.113930471682725</v>
      </c>
      <c r="H78" s="239">
        <f t="shared" si="43"/>
        <v>32.123736411287211</v>
      </c>
      <c r="I78" s="239">
        <f t="shared" si="43"/>
        <v>27.464955532879817</v>
      </c>
      <c r="J78" s="239">
        <f t="shared" si="43"/>
        <v>36.988349007757627</v>
      </c>
      <c r="K78" s="239">
        <f t="shared" si="43"/>
        <v>33.490030259595478</v>
      </c>
      <c r="L78" s="239">
        <f t="shared" si="43"/>
        <v>35.931717032967036</v>
      </c>
      <c r="M78" s="239">
        <f t="shared" si="43"/>
        <v>31.162689439102568</v>
      </c>
      <c r="N78" s="239">
        <f t="shared" si="43"/>
        <v>45.700876939102564</v>
      </c>
      <c r="O78" s="239">
        <f t="shared" si="43"/>
        <v>41.371547259615383</v>
      </c>
      <c r="P78" s="239">
        <f t="shared" si="43"/>
        <v>49.583646682692297</v>
      </c>
      <c r="Q78" s="239">
        <f t="shared" si="43"/>
        <v>46.07278658653847</v>
      </c>
      <c r="R78" s="239">
        <f t="shared" si="43"/>
        <v>58.453001987179476</v>
      </c>
      <c r="S78" s="239">
        <f t="shared" si="43"/>
        <v>55.946334182692304</v>
      </c>
      <c r="T78" s="239">
        <f t="shared" si="43"/>
        <v>54.552717204228529</v>
      </c>
      <c r="U78" s="239">
        <f t="shared" si="43"/>
        <v>38.633780088417332</v>
      </c>
      <c r="V78" s="239">
        <f t="shared" si="43"/>
        <v>71.978597658188576</v>
      </c>
      <c r="W78" s="239">
        <f t="shared" si="43"/>
        <v>83.638380319478898</v>
      </c>
      <c r="X78" s="239">
        <f t="shared" si="43"/>
        <v>67.375479496049024</v>
      </c>
      <c r="Y78" s="239">
        <f t="shared" si="43"/>
        <v>52.0663600932401</v>
      </c>
      <c r="Z78" s="239">
        <f t="shared" ref="Z78:Z87" si="48">(SUM(T78:X78)/SUM(T$89:X$89))*Z$89</f>
        <v>68.921843000841932</v>
      </c>
      <c r="AA78" s="239">
        <f t="shared" si="44"/>
        <v>66.566068467983868</v>
      </c>
      <c r="AB78" s="239">
        <f t="shared" si="44"/>
        <v>75.551307876648266</v>
      </c>
      <c r="AC78" s="238">
        <f t="shared" si="44"/>
        <v>73.414008079325185</v>
      </c>
      <c r="AD78" s="238">
        <f t="shared" si="44"/>
        <v>78.098757708463921</v>
      </c>
      <c r="AE78" s="238">
        <f t="shared" si="45"/>
        <v>69.766255948861811</v>
      </c>
      <c r="AF78" s="238">
        <f t="shared" si="46"/>
        <v>68.245079554496598</v>
      </c>
      <c r="AG78" s="238">
        <f t="shared" si="46"/>
        <v>63.383092688595887</v>
      </c>
      <c r="AH78" s="238">
        <f t="shared" si="46"/>
        <v>65.798474908149245</v>
      </c>
    </row>
    <row r="79" spans="1:34">
      <c r="A79" s="6" t="s">
        <v>107</v>
      </c>
      <c r="B79" s="239">
        <f t="shared" si="47"/>
        <v>16.506410256410255</v>
      </c>
      <c r="C79" s="239">
        <f t="shared" si="47"/>
        <v>17.155051900885105</v>
      </c>
      <c r="D79" s="239">
        <f t="shared" si="43"/>
        <v>13.045938534242843</v>
      </c>
      <c r="E79" s="239">
        <f t="shared" si="43"/>
        <v>24.522790831543567</v>
      </c>
      <c r="F79" s="239">
        <f t="shared" si="43"/>
        <v>27.796204286290603</v>
      </c>
      <c r="G79" s="239">
        <f t="shared" si="43"/>
        <v>28.508178858309105</v>
      </c>
      <c r="H79" s="239">
        <f t="shared" si="43"/>
        <v>41.514145496714335</v>
      </c>
      <c r="I79" s="239">
        <f t="shared" si="43"/>
        <v>35.172424648526075</v>
      </c>
      <c r="J79" s="239">
        <f t="shared" si="43"/>
        <v>31.93909205871304</v>
      </c>
      <c r="K79" s="239">
        <f t="shared" si="43"/>
        <v>33.266427775123432</v>
      </c>
      <c r="L79" s="239">
        <f t="shared" si="43"/>
        <v>36.595402747252749</v>
      </c>
      <c r="M79" s="239">
        <f t="shared" si="43"/>
        <v>46.265441939102566</v>
      </c>
      <c r="N79" s="239">
        <f t="shared" si="43"/>
        <v>44.355689439102562</v>
      </c>
      <c r="O79" s="239">
        <f t="shared" si="43"/>
        <v>35.054009759615383</v>
      </c>
      <c r="P79" s="239">
        <f t="shared" si="43"/>
        <v>40.705934182692296</v>
      </c>
      <c r="Q79" s="239">
        <f t="shared" si="43"/>
        <v>57.134369086538456</v>
      </c>
      <c r="R79" s="239">
        <f t="shared" si="43"/>
        <v>58.718434487179479</v>
      </c>
      <c r="S79" s="239">
        <f t="shared" si="43"/>
        <v>54.007216682692295</v>
      </c>
      <c r="T79" s="239">
        <f t="shared" si="43"/>
        <v>78.713408783175908</v>
      </c>
      <c r="U79" s="239">
        <f t="shared" si="43"/>
        <v>50.878595260831119</v>
      </c>
      <c r="V79" s="239">
        <f t="shared" si="43"/>
        <v>58.587417819478901</v>
      </c>
      <c r="W79" s="239">
        <f t="shared" si="43"/>
        <v>70.727906932382126</v>
      </c>
      <c r="X79" s="239">
        <f t="shared" si="43"/>
        <v>71.067421257055301</v>
      </c>
      <c r="Y79" s="239">
        <f t="shared" si="43"/>
        <v>68.165303123543126</v>
      </c>
      <c r="Z79" s="239">
        <f t="shared" si="48"/>
        <v>71.929100828975095</v>
      </c>
      <c r="AA79" s="239">
        <f t="shared" si="44"/>
        <v>67.782842311573603</v>
      </c>
      <c r="AB79" s="239">
        <f t="shared" si="44"/>
        <v>74.78180296310579</v>
      </c>
      <c r="AC79" s="238">
        <f t="shared" si="44"/>
        <v>75.821859256505064</v>
      </c>
      <c r="AD79" s="238">
        <f t="shared" si="44"/>
        <v>83.592076358218975</v>
      </c>
      <c r="AE79" s="238">
        <f t="shared" si="45"/>
        <v>74.319212734426173</v>
      </c>
      <c r="AF79" s="238">
        <f t="shared" si="46"/>
        <v>70.382622441106548</v>
      </c>
      <c r="AG79" s="238">
        <f t="shared" si="46"/>
        <v>65.63333609717958</v>
      </c>
      <c r="AH79" s="238">
        <f t="shared" si="46"/>
        <v>68.289678990431625</v>
      </c>
    </row>
    <row r="80" spans="1:34">
      <c r="A80" s="6" t="s">
        <v>108</v>
      </c>
      <c r="B80" s="239">
        <f t="shared" si="47"/>
        <v>16.506410256410255</v>
      </c>
      <c r="C80" s="239">
        <f t="shared" si="47"/>
        <v>17.195545098568363</v>
      </c>
      <c r="D80" s="239">
        <f t="shared" si="43"/>
        <v>14.395911036230267</v>
      </c>
      <c r="E80" s="239">
        <f t="shared" si="43"/>
        <v>22.204409601900672</v>
      </c>
      <c r="F80" s="239">
        <f t="shared" si="43"/>
        <v>25.876653744839672</v>
      </c>
      <c r="G80" s="239">
        <f t="shared" si="43"/>
        <v>13.687955090822495</v>
      </c>
      <c r="H80" s="239">
        <f t="shared" si="43"/>
        <v>41.455971426362588</v>
      </c>
      <c r="I80" s="239">
        <f t="shared" si="43"/>
        <v>28.921650668934237</v>
      </c>
      <c r="J80" s="239">
        <f t="shared" si="43"/>
        <v>32.282773587375459</v>
      </c>
      <c r="K80" s="239">
        <f t="shared" si="43"/>
        <v>33.820465042204169</v>
      </c>
      <c r="L80" s="239">
        <f t="shared" si="43"/>
        <v>36.66500274725275</v>
      </c>
      <c r="M80" s="239">
        <f t="shared" si="43"/>
        <v>36.509829439102568</v>
      </c>
      <c r="N80" s="239">
        <f t="shared" si="43"/>
        <v>42.860826939102566</v>
      </c>
      <c r="O80" s="239">
        <f t="shared" si="43"/>
        <v>31.800872259615382</v>
      </c>
      <c r="P80" s="239">
        <f t="shared" si="43"/>
        <v>56.3317966826923</v>
      </c>
      <c r="Q80" s="239">
        <f t="shared" si="43"/>
        <v>57.465979086538468</v>
      </c>
      <c r="R80" s="239">
        <f t="shared" si="43"/>
        <v>61.873199487179477</v>
      </c>
      <c r="S80" s="239">
        <f t="shared" si="43"/>
        <v>71.810094182692296</v>
      </c>
      <c r="T80" s="239">
        <f t="shared" si="43"/>
        <v>51.408629134053101</v>
      </c>
      <c r="U80" s="239">
        <f t="shared" si="43"/>
        <v>76.69518905393457</v>
      </c>
      <c r="V80" s="239">
        <f t="shared" si="43"/>
        <v>68.556562980769229</v>
      </c>
      <c r="W80" s="239">
        <f t="shared" si="43"/>
        <v>55.084941609801483</v>
      </c>
      <c r="X80" s="239">
        <f t="shared" si="43"/>
        <v>62.68182584825027</v>
      </c>
      <c r="Y80" s="239">
        <f t="shared" si="43"/>
        <v>62.530629184149191</v>
      </c>
      <c r="Z80" s="239">
        <f t="shared" si="48"/>
        <v>68.539977902301601</v>
      </c>
      <c r="AA80" s="239">
        <f t="shared" si="44"/>
        <v>69.082047464595163</v>
      </c>
      <c r="AB80" s="239">
        <f t="shared" si="44"/>
        <v>69.711846743276752</v>
      </c>
      <c r="AC80" s="238">
        <f t="shared" si="44"/>
        <v>68.936609364217617</v>
      </c>
      <c r="AD80" s="238">
        <f t="shared" si="44"/>
        <v>78.586818603344369</v>
      </c>
      <c r="AE80" s="238">
        <f t="shared" si="45"/>
        <v>70.239254648721769</v>
      </c>
      <c r="AF80" s="238">
        <f t="shared" si="46"/>
        <v>66.796668249926668</v>
      </c>
      <c r="AG80" s="238">
        <f t="shared" si="46"/>
        <v>62.190100608864363</v>
      </c>
      <c r="AH80" s="238">
        <f t="shared" si="46"/>
        <v>63.851204220314543</v>
      </c>
    </row>
    <row r="81" spans="1:34">
      <c r="A81" s="6" t="s">
        <v>109</v>
      </c>
      <c r="B81" s="239">
        <f t="shared" si="47"/>
        <v>16.506410256410255</v>
      </c>
      <c r="C81" s="239">
        <f t="shared" si="47"/>
        <v>17.321322108938951</v>
      </c>
      <c r="D81" s="239">
        <f t="shared" si="43"/>
        <v>13.277924539786598</v>
      </c>
      <c r="E81" s="239">
        <f t="shared" si="43"/>
        <v>16.877841549178232</v>
      </c>
      <c r="F81" s="239">
        <f t="shared" si="43"/>
        <v>28.596885240132078</v>
      </c>
      <c r="G81" s="239">
        <f t="shared" si="43"/>
        <v>11.974084982219157</v>
      </c>
      <c r="H81" s="239">
        <f t="shared" si="43"/>
        <v>43.652209577116345</v>
      </c>
      <c r="I81" s="239">
        <f t="shared" si="43"/>
        <v>28.817427029478452</v>
      </c>
      <c r="J81" s="239">
        <f t="shared" si="43"/>
        <v>32.427219447248071</v>
      </c>
      <c r="K81" s="239">
        <f t="shared" si="43"/>
        <v>33.455247650899821</v>
      </c>
      <c r="L81" s="239">
        <f t="shared" si="43"/>
        <v>36.749517032967027</v>
      </c>
      <c r="M81" s="239">
        <f t="shared" si="43"/>
        <v>42.26399193910256</v>
      </c>
      <c r="N81" s="239">
        <f t="shared" si="43"/>
        <v>48.165101939102563</v>
      </c>
      <c r="O81" s="239">
        <f t="shared" si="43"/>
        <v>31.652042259615385</v>
      </c>
      <c r="P81" s="239">
        <f t="shared" si="43"/>
        <v>53.061529182692304</v>
      </c>
      <c r="Q81" s="239">
        <f t="shared" si="43"/>
        <v>58.770144086538465</v>
      </c>
      <c r="R81" s="239">
        <f t="shared" si="43"/>
        <v>65.241991987179489</v>
      </c>
      <c r="S81" s="239">
        <f t="shared" si="43"/>
        <v>75.943516682692291</v>
      </c>
      <c r="T81" s="239">
        <f t="shared" si="43"/>
        <v>69.797037204228531</v>
      </c>
      <c r="U81" s="239">
        <f t="shared" si="43"/>
        <v>59.663397329796638</v>
      </c>
      <c r="V81" s="239">
        <f t="shared" si="43"/>
        <v>79.561148464640183</v>
      </c>
      <c r="W81" s="239">
        <f t="shared" si="43"/>
        <v>82.279082738833736</v>
      </c>
      <c r="X81" s="239">
        <f t="shared" si="43"/>
        <v>80.084382766489284</v>
      </c>
      <c r="Y81" s="239">
        <f t="shared" si="43"/>
        <v>83.110398881118883</v>
      </c>
      <c r="Z81" s="239">
        <f t="shared" si="48"/>
        <v>80.955868883703204</v>
      </c>
      <c r="AA81" s="239">
        <f t="shared" si="44"/>
        <v>81.633614892494165</v>
      </c>
      <c r="AB81" s="239">
        <f t="shared" si="44"/>
        <v>89.171123895237088</v>
      </c>
      <c r="AC81" s="238">
        <f t="shared" si="44"/>
        <v>88.483123963837599</v>
      </c>
      <c r="AD81" s="238">
        <f t="shared" si="44"/>
        <v>98.06159697838072</v>
      </c>
      <c r="AE81" s="238">
        <f t="shared" si="45"/>
        <v>87.768539253398117</v>
      </c>
      <c r="AF81" s="238">
        <f t="shared" si="46"/>
        <v>82.504532444922887</v>
      </c>
      <c r="AG81" s="238">
        <f t="shared" si="46"/>
        <v>77.636860287793198</v>
      </c>
      <c r="AH81" s="238">
        <f t="shared" si="46"/>
        <v>80.381723329122494</v>
      </c>
    </row>
    <row r="82" spans="1:34">
      <c r="A82" s="6" t="s">
        <v>110</v>
      </c>
      <c r="B82" s="239">
        <f t="shared" si="47"/>
        <v>16.506410256410255</v>
      </c>
      <c r="C82" s="239">
        <f t="shared" si="47"/>
        <v>17.002118640289655</v>
      </c>
      <c r="D82" s="239">
        <f t="shared" si="43"/>
        <v>13.301491053348339</v>
      </c>
      <c r="E82" s="239">
        <f t="shared" si="43"/>
        <v>16.840525121723118</v>
      </c>
      <c r="F82" s="239">
        <f t="shared" si="43"/>
        <v>20.842911288473047</v>
      </c>
      <c r="G82" s="239">
        <f t="shared" si="43"/>
        <v>6.0391656273804459</v>
      </c>
      <c r="H82" s="239">
        <f t="shared" si="43"/>
        <v>41.226138984151525</v>
      </c>
      <c r="I82" s="239">
        <f t="shared" si="43"/>
        <v>30.306631995464848</v>
      </c>
      <c r="J82" s="239">
        <f t="shared" si="43"/>
        <v>32.175684415400937</v>
      </c>
      <c r="K82" s="239">
        <f t="shared" si="43"/>
        <v>33.549657588788023</v>
      </c>
      <c r="L82" s="239">
        <f t="shared" si="43"/>
        <v>36.123117032967031</v>
      </c>
      <c r="M82" s="239">
        <f t="shared" si="43"/>
        <v>46.262609439102576</v>
      </c>
      <c r="N82" s="239">
        <f t="shared" si="43"/>
        <v>46.448726939102556</v>
      </c>
      <c r="O82" s="239">
        <f t="shared" si="43"/>
        <v>45.946832259615377</v>
      </c>
      <c r="P82" s="239">
        <f t="shared" si="43"/>
        <v>51.588219182692299</v>
      </c>
      <c r="Q82" s="239">
        <f t="shared" si="43"/>
        <v>50.663239086538468</v>
      </c>
      <c r="R82" s="239">
        <f t="shared" si="43"/>
        <v>58.702884487179482</v>
      </c>
      <c r="S82" s="239">
        <f t="shared" si="43"/>
        <v>61.062064182692296</v>
      </c>
      <c r="T82" s="239">
        <f t="shared" si="43"/>
        <v>51.863405625281167</v>
      </c>
      <c r="U82" s="239">
        <f t="shared" si="43"/>
        <v>66.089455260831116</v>
      </c>
      <c r="V82" s="239">
        <f t="shared" si="43"/>
        <v>55.990462980769223</v>
      </c>
      <c r="W82" s="239">
        <f t="shared" si="43"/>
        <v>55.120215803349872</v>
      </c>
      <c r="X82" s="239">
        <f t="shared" si="43"/>
        <v>78.576403143847756</v>
      </c>
      <c r="Y82" s="239">
        <f t="shared" si="43"/>
        <v>66.364224335664346</v>
      </c>
      <c r="Z82" s="239">
        <f t="shared" si="48"/>
        <v>67.060477997619444</v>
      </c>
      <c r="AA82" s="239">
        <f t="shared" si="44"/>
        <v>68.35878228635805</v>
      </c>
      <c r="AB82" s="239">
        <f t="shared" si="44"/>
        <v>70.96770455350466</v>
      </c>
      <c r="AC82" s="238">
        <f t="shared" si="44"/>
        <v>72.744410212197337</v>
      </c>
      <c r="AD82" s="238">
        <f t="shared" si="44"/>
        <v>83.025177288841917</v>
      </c>
      <c r="AE82" s="238">
        <f t="shared" si="45"/>
        <v>71.627136457937141</v>
      </c>
      <c r="AF82" s="238">
        <f t="shared" si="46"/>
        <v>68.170645146074619</v>
      </c>
      <c r="AG82" s="238">
        <f t="shared" si="46"/>
        <v>63.963350720727753</v>
      </c>
      <c r="AH82" s="238">
        <f t="shared" si="46"/>
        <v>66.061553973344331</v>
      </c>
    </row>
    <row r="83" spans="1:34">
      <c r="A83" s="6" t="s">
        <v>111</v>
      </c>
      <c r="B83" s="239">
        <f t="shared" si="47"/>
        <v>16.506410256410255</v>
      </c>
      <c r="C83" s="239">
        <f t="shared" si="47"/>
        <v>17.166693060445873</v>
      </c>
      <c r="D83" s="239">
        <f t="shared" si="43"/>
        <v>18.215664033124845</v>
      </c>
      <c r="E83" s="239">
        <f t="shared" si="43"/>
        <v>22.018634016930424</v>
      </c>
      <c r="F83" s="239">
        <f t="shared" si="43"/>
        <v>18.7950510878436</v>
      </c>
      <c r="G83" s="239">
        <f t="shared" si="43"/>
        <v>26.029113584545925</v>
      </c>
      <c r="H83" s="239">
        <f t="shared" si="43"/>
        <v>52.320948632392728</v>
      </c>
      <c r="I83" s="239">
        <f t="shared" si="43"/>
        <v>27.20521954648526</v>
      </c>
      <c r="J83" s="239">
        <f t="shared" si="43"/>
        <v>32.454614351706674</v>
      </c>
      <c r="K83" s="239">
        <f t="shared" si="43"/>
        <v>33.181955725433987</v>
      </c>
      <c r="L83" s="239">
        <f t="shared" si="43"/>
        <v>37.142259890109891</v>
      </c>
      <c r="M83" s="239">
        <f t="shared" si="43"/>
        <v>37.935419439102574</v>
      </c>
      <c r="N83" s="239">
        <f t="shared" si="43"/>
        <v>38.850446939102561</v>
      </c>
      <c r="O83" s="239">
        <f t="shared" si="43"/>
        <v>42.815527259615379</v>
      </c>
      <c r="P83" s="239">
        <f t="shared" si="43"/>
        <v>63.079156682692293</v>
      </c>
      <c r="Q83" s="239">
        <f t="shared" si="43"/>
        <v>57.800674086538464</v>
      </c>
      <c r="R83" s="239">
        <f t="shared" si="43"/>
        <v>58.642711987179482</v>
      </c>
      <c r="S83" s="239">
        <f t="shared" si="43"/>
        <v>57.920696682692302</v>
      </c>
      <c r="T83" s="239">
        <f t="shared" si="43"/>
        <v>68.844636853351332</v>
      </c>
      <c r="U83" s="239">
        <f t="shared" si="43"/>
        <v>58.370079743589741</v>
      </c>
      <c r="V83" s="239">
        <f t="shared" si="43"/>
        <v>79.462709754962759</v>
      </c>
      <c r="W83" s="239">
        <f t="shared" si="43"/>
        <v>61.938969029156326</v>
      </c>
      <c r="X83" s="239">
        <f t="shared" si="43"/>
        <v>54.800929118690526</v>
      </c>
      <c r="Y83" s="239">
        <f t="shared" si="43"/>
        <v>66.213807365967369</v>
      </c>
      <c r="Z83" s="239">
        <f t="shared" si="48"/>
        <v>70.499689264250833</v>
      </c>
      <c r="AA83" s="239">
        <f t="shared" si="44"/>
        <v>68.071404777160041</v>
      </c>
      <c r="AB83" s="239">
        <f t="shared" si="44"/>
        <v>73.121108230768385</v>
      </c>
      <c r="AC83" s="238">
        <f t="shared" si="44"/>
        <v>69.718387658658486</v>
      </c>
      <c r="AD83" s="238">
        <f t="shared" si="44"/>
        <v>78.6247740843272</v>
      </c>
      <c r="AE83" s="238">
        <f t="shared" si="45"/>
        <v>72.068472610313265</v>
      </c>
      <c r="AF83" s="238">
        <f t="shared" si="46"/>
        <v>67.771362638148702</v>
      </c>
      <c r="AG83" s="238">
        <f t="shared" si="46"/>
        <v>63.070490818818726</v>
      </c>
      <c r="AH83" s="238">
        <f t="shared" si="46"/>
        <v>65.11876315051569</v>
      </c>
    </row>
    <row r="84" spans="1:34">
      <c r="A84" s="6" t="s">
        <v>112</v>
      </c>
      <c r="B84" s="239">
        <f t="shared" si="47"/>
        <v>16.506410256410255</v>
      </c>
      <c r="C84" s="239">
        <f t="shared" si="47"/>
        <v>17.087591837872779</v>
      </c>
      <c r="D84" s="239">
        <f t="shared" si="43"/>
        <v>23.169091738771407</v>
      </c>
      <c r="E84" s="239">
        <f t="shared" si="43"/>
        <v>17.22104708059781</v>
      </c>
      <c r="F84" s="239">
        <f t="shared" si="43"/>
        <v>17.399322034640459</v>
      </c>
      <c r="G84" s="239">
        <f t="shared" si="43"/>
        <v>5.4434250478261959</v>
      </c>
      <c r="H84" s="239">
        <f t="shared" si="43"/>
        <v>37.661773315809825</v>
      </c>
      <c r="I84" s="239">
        <f t="shared" si="43"/>
        <v>32.053094920634912</v>
      </c>
      <c r="J84" s="239">
        <f t="shared" si="43"/>
        <v>32.825690784827685</v>
      </c>
      <c r="K84" s="239">
        <f t="shared" si="43"/>
        <v>32.938477464564421</v>
      </c>
      <c r="L84" s="239">
        <f t="shared" si="43"/>
        <v>36.160402747252746</v>
      </c>
      <c r="M84" s="239">
        <f t="shared" si="43"/>
        <v>34.587986939102571</v>
      </c>
      <c r="N84" s="239">
        <f t="shared" si="43"/>
        <v>40.779444439102562</v>
      </c>
      <c r="O84" s="239">
        <f t="shared" si="43"/>
        <v>38.88113975961538</v>
      </c>
      <c r="P84" s="239">
        <f t="shared" si="43"/>
        <v>44.593946682692298</v>
      </c>
      <c r="Q84" s="239">
        <f t="shared" si="43"/>
        <v>49.366896586538473</v>
      </c>
      <c r="R84" s="239">
        <f t="shared" si="43"/>
        <v>69.783851987179489</v>
      </c>
      <c r="S84" s="239">
        <f t="shared" si="43"/>
        <v>42.309684182692301</v>
      </c>
      <c r="T84" s="239">
        <f t="shared" si="43"/>
        <v>53.374563169140814</v>
      </c>
      <c r="U84" s="239">
        <f t="shared" si="43"/>
        <v>63.658012502210433</v>
      </c>
      <c r="V84" s="239">
        <f t="shared" si="43"/>
        <v>45.435115400124062</v>
      </c>
      <c r="W84" s="239">
        <f t="shared" si="43"/>
        <v>59.408188383995039</v>
      </c>
      <c r="X84" s="239">
        <f t="shared" si="43"/>
        <v>53.211847672149645</v>
      </c>
      <c r="Y84" s="239">
        <f t="shared" si="43"/>
        <v>59.386449790209795</v>
      </c>
      <c r="Z84" s="239">
        <f t="shared" si="48"/>
        <v>59.964627166783643</v>
      </c>
      <c r="AA84" s="239">
        <f t="shared" si="44"/>
        <v>59.649785410862378</v>
      </c>
      <c r="AB84" s="239">
        <f t="shared" si="44"/>
        <v>60.929016576556286</v>
      </c>
      <c r="AC84" s="238">
        <f t="shared" si="44"/>
        <v>63.2341233827552</v>
      </c>
      <c r="AD84" s="238">
        <f t="shared" si="44"/>
        <v>69.274786140729773</v>
      </c>
      <c r="AE84" s="238">
        <f t="shared" si="45"/>
        <v>62.851073653193218</v>
      </c>
      <c r="AF84" s="238">
        <f t="shared" si="46"/>
        <v>58.927499045211718</v>
      </c>
      <c r="AG84" s="238">
        <f t="shared" si="46"/>
        <v>55.105602063505273</v>
      </c>
      <c r="AH84" s="238">
        <f t="shared" si="46"/>
        <v>56.81227594623158</v>
      </c>
    </row>
    <row r="85" spans="1:34">
      <c r="A85" s="6" t="s">
        <v>113</v>
      </c>
      <c r="B85" s="239">
        <f t="shared" si="47"/>
        <v>16.506410256410255</v>
      </c>
      <c r="C85" s="239">
        <f t="shared" si="47"/>
        <v>17.815574951550335</v>
      </c>
      <c r="D85" s="239">
        <f t="shared" si="43"/>
        <v>13.051351045632678</v>
      </c>
      <c r="E85" s="239">
        <f t="shared" si="43"/>
        <v>24.302159060730688</v>
      </c>
      <c r="F85" s="239">
        <f t="shared" si="43"/>
        <v>33.427753124684266</v>
      </c>
      <c r="G85" s="239">
        <f t="shared" si="43"/>
        <v>4.0991577080256061</v>
      </c>
      <c r="H85" s="239">
        <f t="shared" si="43"/>
        <v>43.771022763046012</v>
      </c>
      <c r="I85" s="239">
        <f t="shared" si="43"/>
        <v>31.522327811791378</v>
      </c>
      <c r="J85" s="239">
        <f t="shared" si="43"/>
        <v>32.110932823044251</v>
      </c>
      <c r="K85" s="239">
        <f t="shared" si="43"/>
        <v>32.975744545309759</v>
      </c>
      <c r="L85" s="239">
        <f t="shared" si="43"/>
        <v>36.732117032967032</v>
      </c>
      <c r="M85" s="239">
        <f t="shared" si="43"/>
        <v>41.547869439102577</v>
      </c>
      <c r="N85" s="239">
        <f t="shared" si="43"/>
        <v>40.24001693910256</v>
      </c>
      <c r="O85" s="239">
        <f t="shared" si="43"/>
        <v>36.960792259615381</v>
      </c>
      <c r="P85" s="239">
        <f t="shared" si="43"/>
        <v>56.51198918269229</v>
      </c>
      <c r="Q85" s="239">
        <f t="shared" si="43"/>
        <v>51.649431586538462</v>
      </c>
      <c r="R85" s="239">
        <f t="shared" si="43"/>
        <v>59.662584487179487</v>
      </c>
      <c r="S85" s="239">
        <f t="shared" si="43"/>
        <v>39.827636682692301</v>
      </c>
      <c r="T85" s="239">
        <f t="shared" si="43"/>
        <v>53.101855449842567</v>
      </c>
      <c r="U85" s="239">
        <f t="shared" si="43"/>
        <v>64.417753881520767</v>
      </c>
      <c r="V85" s="239">
        <f t="shared" si="43"/>
        <v>63.15308152915631</v>
      </c>
      <c r="W85" s="239">
        <f t="shared" si="43"/>
        <v>53.366442416253093</v>
      </c>
      <c r="X85" s="239">
        <f t="shared" si="43"/>
        <v>63.492367074665374</v>
      </c>
      <c r="Y85" s="239">
        <f t="shared" si="43"/>
        <v>75.4519794871795</v>
      </c>
      <c r="Z85" s="239">
        <f t="shared" si="48"/>
        <v>64.857002801403411</v>
      </c>
      <c r="AA85" s="239">
        <f t="shared" si="44"/>
        <v>67.87938979072149</v>
      </c>
      <c r="AB85" s="239">
        <f t="shared" si="44"/>
        <v>70.354713775803376</v>
      </c>
      <c r="AC85" s="238">
        <f t="shared" si="44"/>
        <v>70.482169473135059</v>
      </c>
      <c r="AD85" s="238">
        <f t="shared" si="44"/>
        <v>80.829273702309564</v>
      </c>
      <c r="AE85" s="238">
        <f t="shared" si="45"/>
        <v>72.358894397318636</v>
      </c>
      <c r="AF85" s="238">
        <f t="shared" si="46"/>
        <v>66.711068149340775</v>
      </c>
      <c r="AG85" s="238">
        <f t="shared" si="46"/>
        <v>63.12286764057351</v>
      </c>
      <c r="AH85" s="238">
        <f t="shared" si="46"/>
        <v>65.016393630436809</v>
      </c>
    </row>
    <row r="86" spans="1:34">
      <c r="A86" s="6" t="s">
        <v>102</v>
      </c>
      <c r="B86" s="239">
        <f t="shared" si="47"/>
        <v>16.506410256410255</v>
      </c>
      <c r="C86" s="239">
        <f t="shared" si="47"/>
        <v>17.271774480462906</v>
      </c>
      <c r="D86" s="239">
        <f t="shared" si="43"/>
        <v>12.080498126285871</v>
      </c>
      <c r="E86" s="239">
        <f t="shared" si="43"/>
        <v>19.285703028755478</v>
      </c>
      <c r="F86" s="239">
        <f t="shared" si="43"/>
        <v>23.788121602241922</v>
      </c>
      <c r="G86" s="239">
        <f t="shared" si="43"/>
        <v>8.429815304799801</v>
      </c>
      <c r="H86" s="239">
        <f t="shared" si="43"/>
        <v>35.548309838422888</v>
      </c>
      <c r="I86" s="239">
        <f t="shared" si="43"/>
        <v>33.590790260770973</v>
      </c>
      <c r="J86" s="239">
        <f t="shared" si="43"/>
        <v>32.312658937693932</v>
      </c>
      <c r="K86" s="239">
        <f t="shared" si="43"/>
        <v>33.405558209906033</v>
      </c>
      <c r="L86" s="239">
        <f t="shared" si="43"/>
        <v>35.635917032967036</v>
      </c>
      <c r="M86" s="239">
        <f t="shared" si="43"/>
        <v>35.020914439102576</v>
      </c>
      <c r="N86" s="239">
        <f t="shared" si="43"/>
        <v>40.186469439102559</v>
      </c>
      <c r="O86" s="239">
        <f t="shared" si="43"/>
        <v>44.855577259615387</v>
      </c>
      <c r="P86" s="239">
        <f t="shared" si="43"/>
        <v>52.035904182692299</v>
      </c>
      <c r="Q86" s="239">
        <f t="shared" si="43"/>
        <v>47.670629086538462</v>
      </c>
      <c r="R86" s="239">
        <f t="shared" si="43"/>
        <v>52.59372698717948</v>
      </c>
      <c r="S86" s="239">
        <f t="shared" si="43"/>
        <v>77.336726682692287</v>
      </c>
      <c r="T86" s="239">
        <f t="shared" si="43"/>
        <v>63.87837264282502</v>
      </c>
      <c r="U86" s="239">
        <f t="shared" si="43"/>
        <v>52.889506984969053</v>
      </c>
      <c r="V86" s="239">
        <f t="shared" si="43"/>
        <v>57.770573464640194</v>
      </c>
      <c r="W86" s="239">
        <f t="shared" si="43"/>
        <v>73.593528706575668</v>
      </c>
      <c r="X86" s="239">
        <f t="shared" si="43"/>
        <v>63.016928395420088</v>
      </c>
      <c r="Y86" s="239">
        <f t="shared" si="43"/>
        <v>72.73647645687646</v>
      </c>
      <c r="Z86" s="239">
        <f t="shared" si="48"/>
        <v>67.825375519221808</v>
      </c>
      <c r="AA86" s="239">
        <f t="shared" si="44"/>
        <v>67.90599766758227</v>
      </c>
      <c r="AB86" s="239">
        <f t="shared" si="44"/>
        <v>73.566266191556608</v>
      </c>
      <c r="AC86" s="238">
        <f t="shared" si="44"/>
        <v>74.825653248424715</v>
      </c>
      <c r="AD86" s="238">
        <f t="shared" si="44"/>
        <v>81.541913437593124</v>
      </c>
      <c r="AE86" s="238">
        <f t="shared" si="45"/>
        <v>73.98312285880796</v>
      </c>
      <c r="AF86" s="238">
        <f t="shared" si="46"/>
        <v>68.831097612118313</v>
      </c>
      <c r="AG86" s="238">
        <f t="shared" si="46"/>
        <v>64.852840709993842</v>
      </c>
      <c r="AH86" s="238">
        <f t="shared" si="46"/>
        <v>67.181335196532103</v>
      </c>
    </row>
    <row r="87" spans="1:34">
      <c r="A87" s="6" t="s">
        <v>103</v>
      </c>
      <c r="B87" s="239">
        <f t="shared" si="47"/>
        <v>16.506410256410255</v>
      </c>
      <c r="C87" s="239">
        <f t="shared" si="47"/>
        <v>17.264135515951629</v>
      </c>
      <c r="D87" s="239">
        <f t="shared" si="43"/>
        <v>13.089887263274418</v>
      </c>
      <c r="E87" s="239">
        <f t="shared" si="43"/>
        <v>19.55448980225302</v>
      </c>
      <c r="F87" s="239">
        <f t="shared" si="43"/>
        <v>25.37508019444093</v>
      </c>
      <c r="G87" s="239">
        <f t="shared" si="43"/>
        <v>14.113807256412702</v>
      </c>
      <c r="H87" s="239">
        <f t="shared" si="43"/>
        <v>39.516010742945497</v>
      </c>
      <c r="I87" s="239">
        <f t="shared" si="43"/>
        <v>29.303008628117912</v>
      </c>
      <c r="J87" s="239">
        <f t="shared" si="43"/>
        <v>32.354996517311768</v>
      </c>
      <c r="K87" s="239">
        <f t="shared" si="43"/>
        <v>33.201831501831499</v>
      </c>
      <c r="L87" s="239">
        <f t="shared" si="43"/>
        <v>36.625231318681315</v>
      </c>
      <c r="M87" s="239">
        <f t="shared" si="43"/>
        <v>37.973859439102569</v>
      </c>
      <c r="N87" s="239">
        <f t="shared" si="43"/>
        <v>47.713174439102566</v>
      </c>
      <c r="O87" s="239">
        <f t="shared" si="43"/>
        <v>50.657169759615378</v>
      </c>
      <c r="P87" s="239">
        <f t="shared" si="43"/>
        <v>47.032286682692302</v>
      </c>
      <c r="Q87" s="239">
        <f t="shared" si="43"/>
        <v>44.788821586538461</v>
      </c>
      <c r="R87" s="239">
        <f t="shared" si="43"/>
        <v>58.046451987179481</v>
      </c>
      <c r="S87" s="239">
        <f t="shared" si="43"/>
        <v>53.358451682692305</v>
      </c>
      <c r="T87" s="239">
        <f t="shared" si="43"/>
        <v>48.556401765632039</v>
      </c>
      <c r="U87" s="239">
        <f t="shared" si="43"/>
        <v>58.684876984969051</v>
      </c>
      <c r="V87" s="239">
        <f t="shared" si="43"/>
        <v>48.618538787220835</v>
      </c>
      <c r="W87" s="239">
        <f t="shared" si="43"/>
        <v>60.153577093672446</v>
      </c>
      <c r="X87" s="239">
        <f t="shared" si="43"/>
        <v>54.919598709885499</v>
      </c>
      <c r="Y87" s="239">
        <f t="shared" si="43"/>
        <v>63.406260699300709</v>
      </c>
      <c r="Z87" s="239">
        <f t="shared" si="48"/>
        <v>59.058963126186349</v>
      </c>
      <c r="AA87" s="239">
        <f t="shared" si="44"/>
        <v>60.643576079585891</v>
      </c>
      <c r="AB87" s="239">
        <f t="shared" si="44"/>
        <v>62.851007145691469</v>
      </c>
      <c r="AC87" s="238">
        <f t="shared" si="44"/>
        <v>64.656805957228642</v>
      </c>
      <c r="AD87" s="238">
        <f t="shared" si="44"/>
        <v>71.103342157367521</v>
      </c>
      <c r="AE87" s="238">
        <f t="shared" si="45"/>
        <v>64.396127087022961</v>
      </c>
      <c r="AF87" s="238">
        <f t="shared" si="46"/>
        <v>59.917871899493626</v>
      </c>
      <c r="AG87" s="238">
        <f t="shared" si="46"/>
        <v>56.450731120970303</v>
      </c>
      <c r="AH87" s="238">
        <f t="shared" si="46"/>
        <v>58.201626637505406</v>
      </c>
    </row>
    <row r="88" spans="1:34">
      <c r="A88" s="6" t="s">
        <v>104</v>
      </c>
      <c r="B88" s="239">
        <f t="shared" si="47"/>
        <v>18.429487179487179</v>
      </c>
      <c r="C88" s="239">
        <f t="shared" si="47"/>
        <v>19.189768874564361</v>
      </c>
      <c r="D88" s="239">
        <f t="shared" si="43"/>
        <v>10.864838057820348</v>
      </c>
      <c r="E88" s="239">
        <f t="shared" si="43"/>
        <v>22.440733913342452</v>
      </c>
      <c r="F88" s="239">
        <f t="shared" si="43"/>
        <v>26.670884739275955</v>
      </c>
      <c r="G88" s="239">
        <f t="shared" si="43"/>
        <v>-0.86133938502649221</v>
      </c>
      <c r="H88" s="239">
        <f t="shared" si="43"/>
        <v>43.598471897951306</v>
      </c>
      <c r="I88" s="239">
        <f t="shared" si="43"/>
        <v>27.359761043083896</v>
      </c>
      <c r="J88" s="239">
        <f t="shared" si="43"/>
        <v>30.476242475175599</v>
      </c>
      <c r="K88" s="239">
        <f t="shared" si="43"/>
        <v>32.938859691033585</v>
      </c>
      <c r="L88" s="239">
        <f t="shared" si="43"/>
        <v>34.583312637362631</v>
      </c>
      <c r="M88" s="239">
        <f t="shared" si="43"/>
        <v>40.081698669871784</v>
      </c>
      <c r="N88" s="239">
        <f t="shared" si="43"/>
        <v>42.800703669871766</v>
      </c>
      <c r="O88" s="239">
        <f t="shared" si="43"/>
        <v>29.743655144230782</v>
      </c>
      <c r="P88" s="239">
        <f t="shared" si="43"/>
        <v>57.365631490384708</v>
      </c>
      <c r="Q88" s="239">
        <f t="shared" ref="Q88:Y88" si="49">Q215/Q$232</f>
        <v>55.722465048076856</v>
      </c>
      <c r="R88" s="239">
        <f t="shared" si="49"/>
        <v>45.632630641025692</v>
      </c>
      <c r="S88" s="239">
        <f t="shared" si="49"/>
        <v>55.447348990384711</v>
      </c>
      <c r="T88" s="239">
        <f t="shared" si="49"/>
        <v>46.494295665766913</v>
      </c>
      <c r="U88" s="239">
        <f t="shared" si="49"/>
        <v>44.96538592396108</v>
      </c>
      <c r="V88" s="239">
        <f t="shared" si="49"/>
        <v>55.856833824441743</v>
      </c>
      <c r="W88" s="239">
        <f t="shared" si="49"/>
        <v>50.667525356699805</v>
      </c>
      <c r="X88" s="239">
        <f t="shared" si="49"/>
        <v>61.04618287050473</v>
      </c>
      <c r="Y88" s="239">
        <f t="shared" si="49"/>
        <v>64.941925034964996</v>
      </c>
      <c r="Z88" s="239">
        <f t="shared" ref="Z88:AH88" si="50">Z89-SUM(Z77:Z87)</f>
        <v>56.46435392727517</v>
      </c>
      <c r="AA88" s="239">
        <f t="shared" si="50"/>
        <v>58.881242018158787</v>
      </c>
      <c r="AB88" s="239">
        <f t="shared" si="50"/>
        <v>63.470361204600408</v>
      </c>
      <c r="AC88" s="238">
        <f t="shared" si="50"/>
        <v>63.316593067975191</v>
      </c>
      <c r="AD88" s="238">
        <f t="shared" si="50"/>
        <v>72.030811393713634</v>
      </c>
      <c r="AE88" s="238">
        <f t="shared" si="50"/>
        <v>63.661781454884931</v>
      </c>
      <c r="AF88" s="238">
        <f t="shared" si="50"/>
        <v>59.136632773971314</v>
      </c>
      <c r="AG88" s="238">
        <f t="shared" si="50"/>
        <v>56.051300431278946</v>
      </c>
      <c r="AH88" s="238">
        <f t="shared" si="50"/>
        <v>57.965706841566771</v>
      </c>
    </row>
    <row r="89" spans="1:34" ht="15.75" thickBot="1">
      <c r="A89" s="6" t="s">
        <v>114</v>
      </c>
      <c r="B89" s="37">
        <v>200</v>
      </c>
      <c r="C89" s="37">
        <v>209</v>
      </c>
      <c r="D89" s="37">
        <v>171</v>
      </c>
      <c r="E89" s="37">
        <v>243</v>
      </c>
      <c r="F89" s="37">
        <v>301</v>
      </c>
      <c r="G89" s="37">
        <v>153</v>
      </c>
      <c r="H89" s="37">
        <v>496</v>
      </c>
      <c r="I89" s="37">
        <v>365</v>
      </c>
      <c r="J89" s="37">
        <v>391</v>
      </c>
      <c r="K89" s="37">
        <v>400</v>
      </c>
      <c r="L89" s="37">
        <v>435</v>
      </c>
      <c r="M89" s="37">
        <v>460</v>
      </c>
      <c r="N89" s="37">
        <v>485</v>
      </c>
      <c r="O89" s="37">
        <v>460</v>
      </c>
      <c r="P89" s="37">
        <v>610</v>
      </c>
      <c r="Q89" s="37">
        <v>640</v>
      </c>
      <c r="R89" s="37">
        <v>700</v>
      </c>
      <c r="S89" s="37">
        <v>700</v>
      </c>
      <c r="T89" s="37">
        <v>700</v>
      </c>
      <c r="U89" s="37">
        <v>700</v>
      </c>
      <c r="V89" s="37">
        <v>750</v>
      </c>
      <c r="W89" s="37">
        <v>750</v>
      </c>
      <c r="X89" s="37">
        <v>770</v>
      </c>
      <c r="Y89" s="37">
        <v>800</v>
      </c>
      <c r="Z89" s="238">
        <v>800</v>
      </c>
      <c r="AA89" s="238">
        <v>800</v>
      </c>
      <c r="AB89" s="238">
        <v>850</v>
      </c>
      <c r="AC89" s="238">
        <v>850</v>
      </c>
      <c r="AD89" s="238">
        <f>AD12</f>
        <v>950</v>
      </c>
      <c r="AE89" s="238">
        <f>AE12</f>
        <v>850</v>
      </c>
      <c r="AF89" s="238">
        <f>AF12</f>
        <v>800</v>
      </c>
      <c r="AG89" s="238">
        <f>AG12</f>
        <v>750</v>
      </c>
      <c r="AH89" s="238">
        <f>AH12</f>
        <v>775</v>
      </c>
    </row>
    <row r="90" spans="1:34">
      <c r="A90" s="1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  <c r="AA90" s="240"/>
      <c r="AB90" s="240"/>
      <c r="AC90" s="240"/>
      <c r="AD90" s="240"/>
      <c r="AE90" s="240"/>
      <c r="AF90" s="240"/>
      <c r="AG90" s="240"/>
      <c r="AH90" s="240"/>
    </row>
    <row r="91" spans="1:34" ht="15.75" thickBot="1">
      <c r="A91" s="6" t="s">
        <v>255</v>
      </c>
    </row>
    <row r="92" spans="1:34" ht="15.75" thickBot="1">
      <c r="A92" s="3"/>
      <c r="B92" s="3" t="str">
        <f>B$2</f>
        <v xml:space="preserve">93/94 </v>
      </c>
      <c r="C92" s="3" t="str">
        <f t="shared" ref="C92:AH92" si="51">C$2</f>
        <v xml:space="preserve">94/95 </v>
      </c>
      <c r="D92" s="3" t="str">
        <f t="shared" si="51"/>
        <v xml:space="preserve">95/96 </v>
      </c>
      <c r="E92" s="3" t="str">
        <f t="shared" si="51"/>
        <v xml:space="preserve">96/97 </v>
      </c>
      <c r="F92" s="3" t="str">
        <f t="shared" si="51"/>
        <v xml:space="preserve">97/98 </v>
      </c>
      <c r="G92" s="3" t="str">
        <f t="shared" si="51"/>
        <v xml:space="preserve">98/99 </v>
      </c>
      <c r="H92" s="3" t="str">
        <f t="shared" si="51"/>
        <v xml:space="preserve">99/00 </v>
      </c>
      <c r="I92" s="3" t="str">
        <f t="shared" si="51"/>
        <v xml:space="preserve">00/01 </v>
      </c>
      <c r="J92" s="3" t="str">
        <f t="shared" si="51"/>
        <v xml:space="preserve">01/02 </v>
      </c>
      <c r="K92" s="3" t="str">
        <f t="shared" si="51"/>
        <v xml:space="preserve">02/03 </v>
      </c>
      <c r="L92" s="3" t="str">
        <f t="shared" si="51"/>
        <v xml:space="preserve">03/04 </v>
      </c>
      <c r="M92" s="3" t="str">
        <f t="shared" si="51"/>
        <v xml:space="preserve">04/05 </v>
      </c>
      <c r="N92" s="3" t="str">
        <f t="shared" si="51"/>
        <v xml:space="preserve">05/06 </v>
      </c>
      <c r="O92" s="3" t="str">
        <f t="shared" si="51"/>
        <v xml:space="preserve">06/07 </v>
      </c>
      <c r="P92" s="3" t="str">
        <f t="shared" si="51"/>
        <v xml:space="preserve">07/08 </v>
      </c>
      <c r="Q92" s="3" t="str">
        <f t="shared" si="51"/>
        <v xml:space="preserve">08/09 </v>
      </c>
      <c r="R92" s="3" t="str">
        <f t="shared" si="51"/>
        <v xml:space="preserve">09/10 </v>
      </c>
      <c r="S92" s="3" t="str">
        <f t="shared" si="51"/>
        <v xml:space="preserve">10/11 </v>
      </c>
      <c r="T92" s="3" t="str">
        <f t="shared" si="51"/>
        <v xml:space="preserve">11/12 </v>
      </c>
      <c r="U92" s="3" t="str">
        <f t="shared" si="51"/>
        <v xml:space="preserve">12/13 </v>
      </c>
      <c r="V92" s="3" t="str">
        <f t="shared" si="51"/>
        <v xml:space="preserve">13/14 </v>
      </c>
      <c r="W92" s="3" t="str">
        <f t="shared" si="51"/>
        <v xml:space="preserve">14/15 </v>
      </c>
      <c r="X92" s="3" t="str">
        <f t="shared" si="51"/>
        <v xml:space="preserve">15/16 </v>
      </c>
      <c r="Y92" s="3" t="str">
        <f t="shared" si="51"/>
        <v xml:space="preserve">16/17 </v>
      </c>
      <c r="Z92" s="3" t="str">
        <f t="shared" si="51"/>
        <v xml:space="preserve">17/18 </v>
      </c>
      <c r="AA92" s="3" t="str">
        <f t="shared" si="51"/>
        <v>18/19</v>
      </c>
      <c r="AB92" s="3" t="str">
        <f t="shared" si="51"/>
        <v>19/20</v>
      </c>
      <c r="AC92" s="3" t="str">
        <f t="shared" si="51"/>
        <v>20/21</v>
      </c>
      <c r="AD92" s="3" t="str">
        <f t="shared" si="51"/>
        <v>21/22</v>
      </c>
      <c r="AE92" s="3" t="str">
        <f t="shared" si="51"/>
        <v>22/23</v>
      </c>
      <c r="AF92" s="3" t="str">
        <f t="shared" si="51"/>
        <v>23/24</v>
      </c>
      <c r="AG92" s="3" t="str">
        <f t="shared" si="51"/>
        <v>24/25</v>
      </c>
      <c r="AH92" s="3" t="str">
        <f t="shared" si="51"/>
        <v>25/26</v>
      </c>
    </row>
    <row r="93" spans="1:34">
      <c r="A93" s="6" t="s">
        <v>105</v>
      </c>
      <c r="B93" s="239">
        <f t="shared" ref="B93:AH100" si="52">B77*B$121</f>
        <v>9.3261217948717938</v>
      </c>
      <c r="C93" s="239">
        <f t="shared" si="52"/>
        <v>9.7478229105154703</v>
      </c>
      <c r="D93" s="239">
        <f t="shared" si="52"/>
        <v>7.6404467881437022</v>
      </c>
      <c r="E93" s="239">
        <f t="shared" si="52"/>
        <v>9.8813470526700868</v>
      </c>
      <c r="F93" s="239">
        <f t="shared" si="52"/>
        <v>14.03307533769053</v>
      </c>
      <c r="G93" s="239">
        <f t="shared" si="52"/>
        <v>8.2954122866941606</v>
      </c>
      <c r="H93" s="239">
        <f t="shared" si="52"/>
        <v>25.05888983958253</v>
      </c>
      <c r="I93" s="239">
        <f t="shared" si="52"/>
        <v>19.148955238095237</v>
      </c>
      <c r="J93" s="239">
        <f t="shared" si="52"/>
        <v>18.789367669034785</v>
      </c>
      <c r="K93" s="239">
        <f t="shared" si="52"/>
        <v>19.421053113553111</v>
      </c>
      <c r="L93" s="239">
        <f t="shared" si="52"/>
        <v>20.721840659340657</v>
      </c>
      <c r="M93" s="239">
        <f t="shared" si="52"/>
        <v>17.43989133026756</v>
      </c>
      <c r="N93" s="239">
        <f t="shared" si="52"/>
        <v>3.9826518411313794</v>
      </c>
      <c r="O93" s="239">
        <f t="shared" si="52"/>
        <v>17.43287219847408</v>
      </c>
      <c r="P93" s="239">
        <f t="shared" si="52"/>
        <v>21.928845365778681</v>
      </c>
      <c r="Q93" s="239">
        <f t="shared" si="52"/>
        <v>36.262647106144833</v>
      </c>
      <c r="R93" s="239">
        <f t="shared" si="52"/>
        <v>30.31051054761905</v>
      </c>
      <c r="S93" s="239">
        <f t="shared" si="52"/>
        <v>31.681689086607136</v>
      </c>
      <c r="T93" s="239">
        <f t="shared" si="52"/>
        <v>34.20587804356726</v>
      </c>
      <c r="U93" s="239">
        <f t="shared" si="52"/>
        <v>37.452498135632183</v>
      </c>
      <c r="V93" s="239">
        <f t="shared" si="52"/>
        <v>37.456679425310163</v>
      </c>
      <c r="W93" s="239">
        <f t="shared" si="52"/>
        <v>25.238845189619514</v>
      </c>
      <c r="X93" s="239">
        <f t="shared" si="52"/>
        <v>34.284639054507331</v>
      </c>
      <c r="Y93" s="239">
        <f t="shared" si="52"/>
        <v>37.735056689976687</v>
      </c>
      <c r="Z93" s="239">
        <f t="shared" si="52"/>
        <v>36.755563759326627</v>
      </c>
      <c r="AA93" s="239">
        <f t="shared" si="52"/>
        <v>36.538518078931546</v>
      </c>
      <c r="AB93" s="239">
        <f t="shared" si="52"/>
        <v>37.772509427285847</v>
      </c>
      <c r="AC93" s="238">
        <f t="shared" si="52"/>
        <v>37.024759550235899</v>
      </c>
      <c r="AD93" s="238">
        <f t="shared" si="52"/>
        <v>43.296981917337455</v>
      </c>
      <c r="AE93" s="238">
        <f t="shared" si="52"/>
        <v>38.546154480178792</v>
      </c>
      <c r="AF93" s="238">
        <f t="shared" si="52"/>
        <v>36.0227504312763</v>
      </c>
      <c r="AG93" s="238">
        <f t="shared" si="52"/>
        <v>33.683003166714997</v>
      </c>
      <c r="AH93" s="238">
        <f t="shared" si="52"/>
        <v>34.704474211545872</v>
      </c>
    </row>
    <row r="94" spans="1:34">
      <c r="A94" s="6" t="s">
        <v>106</v>
      </c>
      <c r="B94" s="239">
        <f t="shared" si="52"/>
        <v>9.3261217948717938</v>
      </c>
      <c r="C94" s="239">
        <f t="shared" si="52"/>
        <v>9.7478229105154703</v>
      </c>
      <c r="D94" s="239">
        <f t="shared" si="52"/>
        <v>7.7059453321882332</v>
      </c>
      <c r="E94" s="239">
        <f t="shared" si="52"/>
        <v>11.857061338384373</v>
      </c>
      <c r="F94" s="239">
        <f t="shared" si="52"/>
        <v>15.927571894959428</v>
      </c>
      <c r="G94" s="239">
        <f t="shared" si="52"/>
        <v>12.14396000985673</v>
      </c>
      <c r="H94" s="239">
        <f t="shared" si="52"/>
        <v>18.458195316969466</v>
      </c>
      <c r="I94" s="239">
        <f t="shared" si="52"/>
        <v>15.801755238095236</v>
      </c>
      <c r="J94" s="239">
        <f t="shared" si="52"/>
        <v>21.284855567123955</v>
      </c>
      <c r="K94" s="239">
        <f t="shared" si="52"/>
        <v>19.2567673992674</v>
      </c>
      <c r="L94" s="239">
        <f t="shared" si="52"/>
        <v>20.650412087912088</v>
      </c>
      <c r="M94" s="239">
        <f t="shared" si="52"/>
        <v>17.884673938963214</v>
      </c>
      <c r="N94" s="239">
        <f t="shared" si="52"/>
        <v>26.384011428760239</v>
      </c>
      <c r="O94" s="239">
        <f t="shared" si="52"/>
        <v>23.833608747387125</v>
      </c>
      <c r="P94" s="239">
        <f t="shared" si="52"/>
        <v>28.530918009221303</v>
      </c>
      <c r="Q94" s="239">
        <f t="shared" si="52"/>
        <v>26.563841016301087</v>
      </c>
      <c r="R94" s="239">
        <f t="shared" si="52"/>
        <v>33.652228286904759</v>
      </c>
      <c r="S94" s="239">
        <f t="shared" si="52"/>
        <v>32.209103822321424</v>
      </c>
      <c r="T94" s="239">
        <f t="shared" si="52"/>
        <v>31.406778619005856</v>
      </c>
      <c r="U94" s="239">
        <f t="shared" si="52"/>
        <v>22.24201910804598</v>
      </c>
      <c r="V94" s="239">
        <f t="shared" si="52"/>
        <v>41.459672251116615</v>
      </c>
      <c r="W94" s="239">
        <f t="shared" si="52"/>
        <v>47.952671383167903</v>
      </c>
      <c r="X94" s="239">
        <f t="shared" si="52"/>
        <v>38.675275243186583</v>
      </c>
      <c r="Y94" s="239">
        <f t="shared" si="52"/>
        <v>29.938157053613054</v>
      </c>
      <c r="Z94" s="239">
        <f t="shared" si="52"/>
        <v>39.630059725484109</v>
      </c>
      <c r="AA94" s="239">
        <f t="shared" si="52"/>
        <v>38.275489369090721</v>
      </c>
      <c r="AB94" s="239">
        <f t="shared" si="52"/>
        <v>43.553106893597231</v>
      </c>
      <c r="AC94" s="238">
        <f t="shared" si="52"/>
        <v>42.229207530387697</v>
      </c>
      <c r="AD94" s="238">
        <f t="shared" si="52"/>
        <v>44.947631116144308</v>
      </c>
      <c r="AE94" s="238">
        <f t="shared" si="52"/>
        <v>40.16152483100651</v>
      </c>
      <c r="AF94" s="238">
        <f t="shared" si="52"/>
        <v>39.268087351278048</v>
      </c>
      <c r="AG94" s="238">
        <f t="shared" si="52"/>
        <v>36.47000027201355</v>
      </c>
      <c r="AH94" s="238">
        <f t="shared" si="52"/>
        <v>37.855664079049923</v>
      </c>
    </row>
    <row r="95" spans="1:34">
      <c r="A95" s="6" t="s">
        <v>107</v>
      </c>
      <c r="B95" s="239">
        <f t="shared" si="52"/>
        <v>9.3261217948717938</v>
      </c>
      <c r="C95" s="239">
        <f t="shared" si="52"/>
        <v>9.6856273890164708</v>
      </c>
      <c r="D95" s="239">
        <f t="shared" si="52"/>
        <v>7.5529117829826991</v>
      </c>
      <c r="E95" s="239">
        <f t="shared" si="52"/>
        <v>14.128356857679423</v>
      </c>
      <c r="F95" s="239">
        <f t="shared" si="52"/>
        <v>15.883545306451772</v>
      </c>
      <c r="G95" s="239">
        <f t="shared" si="52"/>
        <v>16.39686104268759</v>
      </c>
      <c r="H95" s="239">
        <f t="shared" si="52"/>
        <v>23.853894085813678</v>
      </c>
      <c r="I95" s="239">
        <f t="shared" si="52"/>
        <v>20.236189523809522</v>
      </c>
      <c r="J95" s="239">
        <f t="shared" si="52"/>
        <v>18.379272923811854</v>
      </c>
      <c r="K95" s="239">
        <f t="shared" si="52"/>
        <v>19.128195970695973</v>
      </c>
      <c r="L95" s="239">
        <f t="shared" si="52"/>
        <v>21.031840659340659</v>
      </c>
      <c r="M95" s="239">
        <f t="shared" si="52"/>
        <v>26.552340591137124</v>
      </c>
      <c r="N95" s="239">
        <f t="shared" si="52"/>
        <v>25.607408335976736</v>
      </c>
      <c r="O95" s="239">
        <f t="shared" si="52"/>
        <v>20.194157796300168</v>
      </c>
      <c r="P95" s="239">
        <f t="shared" si="52"/>
        <v>23.422594914959006</v>
      </c>
      <c r="Q95" s="239">
        <f t="shared" si="52"/>
        <v>32.94153467645733</v>
      </c>
      <c r="R95" s="239">
        <f t="shared" si="52"/>
        <v>33.805041569047617</v>
      </c>
      <c r="S95" s="239">
        <f t="shared" si="52"/>
        <v>31.092726175892849</v>
      </c>
      <c r="T95" s="239">
        <f t="shared" si="52"/>
        <v>45.316433913742699</v>
      </c>
      <c r="U95" s="239">
        <f t="shared" si="52"/>
        <v>29.291534128735631</v>
      </c>
      <c r="V95" s="239">
        <f t="shared" si="52"/>
        <v>33.746352664019845</v>
      </c>
      <c r="W95" s="239">
        <f t="shared" si="52"/>
        <v>40.550666641232418</v>
      </c>
      <c r="X95" s="239">
        <f t="shared" si="52"/>
        <v>40.794545708595379</v>
      </c>
      <c r="Y95" s="239">
        <f t="shared" si="52"/>
        <v>39.195049296037297</v>
      </c>
      <c r="Z95" s="239">
        <f t="shared" si="52"/>
        <v>41.359232976660678</v>
      </c>
      <c r="AA95" s="239">
        <f t="shared" si="52"/>
        <v>38.97513432915482</v>
      </c>
      <c r="AB95" s="239">
        <f t="shared" si="52"/>
        <v>43.109509943437452</v>
      </c>
      <c r="AC95" s="238">
        <f t="shared" si="52"/>
        <v>43.614251743660297</v>
      </c>
      <c r="AD95" s="238">
        <f t="shared" si="52"/>
        <v>48.109162330178805</v>
      </c>
      <c r="AE95" s="238">
        <f t="shared" si="52"/>
        <v>42.782472229014694</v>
      </c>
      <c r="AF95" s="238">
        <f t="shared" si="52"/>
        <v>40.49802541181581</v>
      </c>
      <c r="AG95" s="238">
        <f t="shared" si="52"/>
        <v>37.76476791811659</v>
      </c>
      <c r="AH95" s="238">
        <f t="shared" si="52"/>
        <v>39.288921993049982</v>
      </c>
    </row>
    <row r="96" spans="1:34">
      <c r="A96" s="6" t="s">
        <v>108</v>
      </c>
      <c r="B96" s="239">
        <f t="shared" si="52"/>
        <v>9.3261217948717938</v>
      </c>
      <c r="C96" s="239">
        <f t="shared" si="52"/>
        <v>9.7084895771821369</v>
      </c>
      <c r="D96" s="239">
        <f t="shared" si="52"/>
        <v>8.3344748104491018</v>
      </c>
      <c r="E96" s="239">
        <f t="shared" si="52"/>
        <v>12.792663968173228</v>
      </c>
      <c r="F96" s="239">
        <f t="shared" si="52"/>
        <v>14.786659282765527</v>
      </c>
      <c r="G96" s="239">
        <f t="shared" si="52"/>
        <v>7.8728107711920225</v>
      </c>
      <c r="H96" s="239">
        <f t="shared" si="52"/>
        <v>23.820467452647858</v>
      </c>
      <c r="I96" s="239">
        <f t="shared" si="52"/>
        <v>16.639853809523807</v>
      </c>
      <c r="J96" s="239">
        <f t="shared" si="52"/>
        <v>18.577043624448795</v>
      </c>
      <c r="K96" s="239">
        <f t="shared" si="52"/>
        <v>19.446767399267397</v>
      </c>
      <c r="L96" s="239">
        <f t="shared" si="52"/>
        <v>21.071840659340658</v>
      </c>
      <c r="M96" s="239">
        <f t="shared" si="52"/>
        <v>20.953467330267561</v>
      </c>
      <c r="N96" s="239">
        <f t="shared" si="52"/>
        <v>24.744394933914879</v>
      </c>
      <c r="O96" s="239">
        <f t="shared" si="52"/>
        <v>18.320067714778425</v>
      </c>
      <c r="P96" s="239">
        <f t="shared" si="52"/>
        <v>32.413869894467204</v>
      </c>
      <c r="Q96" s="239">
        <f t="shared" si="52"/>
        <v>33.132728567082331</v>
      </c>
      <c r="R96" s="239">
        <f t="shared" si="52"/>
        <v>35.621284847619044</v>
      </c>
      <c r="S96" s="239">
        <f t="shared" si="52"/>
        <v>41.342097079464281</v>
      </c>
      <c r="T96" s="239">
        <f t="shared" si="52"/>
        <v>29.596682201461999</v>
      </c>
      <c r="U96" s="239">
        <f t="shared" si="52"/>
        <v>44.154515983908048</v>
      </c>
      <c r="V96" s="239">
        <f t="shared" si="52"/>
        <v>39.488580276923074</v>
      </c>
      <c r="W96" s="239">
        <f t="shared" si="52"/>
        <v>31.582033189619519</v>
      </c>
      <c r="X96" s="239">
        <f t="shared" si="52"/>
        <v>35.980996136268338</v>
      </c>
      <c r="Y96" s="239">
        <f t="shared" si="52"/>
        <v>35.95511178088578</v>
      </c>
      <c r="Z96" s="239">
        <f t="shared" si="52"/>
        <v>39.410487293823415</v>
      </c>
      <c r="AA96" s="239">
        <f t="shared" si="52"/>
        <v>39.722177292142213</v>
      </c>
      <c r="AB96" s="239">
        <f t="shared" si="52"/>
        <v>40.186829299065415</v>
      </c>
      <c r="AC96" s="238">
        <f t="shared" si="52"/>
        <v>39.653718131521643</v>
      </c>
      <c r="AD96" s="238">
        <f t="shared" si="52"/>
        <v>45.228521385195592</v>
      </c>
      <c r="AE96" s="238">
        <f t="shared" si="52"/>
        <v>40.433810462091309</v>
      </c>
      <c r="AF96" s="238">
        <f t="shared" si="52"/>
        <v>38.434674275936665</v>
      </c>
      <c r="AG96" s="238">
        <f t="shared" si="52"/>
        <v>35.783564510885938</v>
      </c>
      <c r="AH96" s="238">
        <f t="shared" si="52"/>
        <v>36.735345938963043</v>
      </c>
    </row>
    <row r="97" spans="1:34">
      <c r="A97" s="6" t="s">
        <v>109</v>
      </c>
      <c r="B97" s="239">
        <f t="shared" si="52"/>
        <v>9.3261217948717938</v>
      </c>
      <c r="C97" s="239">
        <f t="shared" si="52"/>
        <v>9.7795024347119419</v>
      </c>
      <c r="D97" s="239">
        <f t="shared" si="52"/>
        <v>7.6872194704027681</v>
      </c>
      <c r="E97" s="239">
        <f t="shared" si="52"/>
        <v>9.7238593287446609</v>
      </c>
      <c r="F97" s="239">
        <f t="shared" si="52"/>
        <v>16.341077280075471</v>
      </c>
      <c r="G97" s="239">
        <f t="shared" si="52"/>
        <v>6.8870554146097112</v>
      </c>
      <c r="H97" s="239">
        <f t="shared" si="52"/>
        <v>25.082418809431772</v>
      </c>
      <c r="I97" s="239">
        <f t="shared" si="52"/>
        <v>16.57988952380952</v>
      </c>
      <c r="J97" s="239">
        <f t="shared" si="52"/>
        <v>18.660164643557074</v>
      </c>
      <c r="K97" s="239">
        <f t="shared" si="52"/>
        <v>19.236767399267396</v>
      </c>
      <c r="L97" s="239">
        <f t="shared" si="52"/>
        <v>21.120412087912083</v>
      </c>
      <c r="M97" s="239">
        <f t="shared" si="52"/>
        <v>24.255856243311037</v>
      </c>
      <c r="N97" s="239">
        <f t="shared" si="52"/>
        <v>27.806656789584981</v>
      </c>
      <c r="O97" s="239">
        <f t="shared" si="52"/>
        <v>18.234328693039298</v>
      </c>
      <c r="P97" s="239">
        <f t="shared" si="52"/>
        <v>30.532125808401634</v>
      </c>
      <c r="Q97" s="239">
        <f t="shared" si="52"/>
        <v>33.884661199894836</v>
      </c>
      <c r="R97" s="239">
        <f t="shared" si="52"/>
        <v>37.560746815476193</v>
      </c>
      <c r="S97" s="239">
        <f t="shared" si="52"/>
        <v>43.721767461607136</v>
      </c>
      <c r="T97" s="239">
        <f t="shared" si="52"/>
        <v>40.183151419005853</v>
      </c>
      <c r="U97" s="239">
        <f t="shared" si="52"/>
        <v>34.349070177011491</v>
      </c>
      <c r="V97" s="239">
        <f t="shared" si="52"/>
        <v>45.827221515632743</v>
      </c>
      <c r="W97" s="239">
        <f t="shared" si="52"/>
        <v>47.17334077026468</v>
      </c>
      <c r="X97" s="239">
        <f t="shared" si="52"/>
        <v>45.970515821802934</v>
      </c>
      <c r="Y97" s="239">
        <f t="shared" si="52"/>
        <v>47.788479356643357</v>
      </c>
      <c r="Z97" s="239">
        <f t="shared" si="52"/>
        <v>46.549624608129335</v>
      </c>
      <c r="AA97" s="239">
        <f t="shared" si="52"/>
        <v>46.939328563184141</v>
      </c>
      <c r="AB97" s="239">
        <f t="shared" si="52"/>
        <v>51.40453024548961</v>
      </c>
      <c r="AC97" s="238">
        <f t="shared" si="52"/>
        <v>50.897264739564193</v>
      </c>
      <c r="AD97" s="238">
        <f t="shared" si="52"/>
        <v>56.436704205944011</v>
      </c>
      <c r="AE97" s="238">
        <f t="shared" si="52"/>
        <v>50.524688772036995</v>
      </c>
      <c r="AF97" s="238">
        <f t="shared" si="52"/>
        <v>47.472949083991786</v>
      </c>
      <c r="AG97" s="238">
        <f t="shared" si="52"/>
        <v>44.671476188847038</v>
      </c>
      <c r="AH97" s="238">
        <f t="shared" si="52"/>
        <v>46.245806163290311</v>
      </c>
    </row>
    <row r="98" spans="1:34">
      <c r="A98" s="6" t="s">
        <v>110</v>
      </c>
      <c r="B98" s="239">
        <f t="shared" si="52"/>
        <v>9.3261217948717938</v>
      </c>
      <c r="C98" s="239">
        <f t="shared" si="52"/>
        <v>9.5992822945176037</v>
      </c>
      <c r="D98" s="239">
        <f t="shared" si="52"/>
        <v>7.7008632414121969</v>
      </c>
      <c r="E98" s="239">
        <f t="shared" si="52"/>
        <v>9.7023601524330729</v>
      </c>
      <c r="F98" s="239">
        <f t="shared" si="52"/>
        <v>11.910235021984597</v>
      </c>
      <c r="G98" s="239">
        <f t="shared" si="52"/>
        <v>3.4735070275129361</v>
      </c>
      <c r="H98" s="239">
        <f t="shared" si="52"/>
        <v>23.688406472748355</v>
      </c>
      <c r="I98" s="239">
        <f t="shared" si="52"/>
        <v>17.436692380952376</v>
      </c>
      <c r="J98" s="239">
        <f t="shared" si="52"/>
        <v>18.51541942062714</v>
      </c>
      <c r="K98" s="239">
        <f t="shared" si="52"/>
        <v>19.291053113553112</v>
      </c>
      <c r="L98" s="239">
        <f t="shared" si="52"/>
        <v>20.760412087912083</v>
      </c>
      <c r="M98" s="239">
        <f t="shared" si="52"/>
        <v>26.55071498244148</v>
      </c>
      <c r="N98" s="239">
        <f t="shared" si="52"/>
        <v>26.815759882368482</v>
      </c>
      <c r="O98" s="239">
        <f t="shared" si="52"/>
        <v>26.469370758256684</v>
      </c>
      <c r="P98" s="239">
        <f t="shared" si="52"/>
        <v>29.684368742827861</v>
      </c>
      <c r="Q98" s="239">
        <f t="shared" si="52"/>
        <v>29.210523785832333</v>
      </c>
      <c r="R98" s="239">
        <f t="shared" si="52"/>
        <v>33.796089211904757</v>
      </c>
      <c r="S98" s="239">
        <f t="shared" si="52"/>
        <v>35.154302665178569</v>
      </c>
      <c r="T98" s="239">
        <f t="shared" si="52"/>
        <v>29.858503524269015</v>
      </c>
      <c r="U98" s="239">
        <f t="shared" si="52"/>
        <v>38.048643528735631</v>
      </c>
      <c r="V98" s="239">
        <f t="shared" si="52"/>
        <v>32.250506676923067</v>
      </c>
      <c r="W98" s="239">
        <f t="shared" si="52"/>
        <v>31.602257060587263</v>
      </c>
      <c r="X98" s="239">
        <f t="shared" si="52"/>
        <v>45.104896350104816</v>
      </c>
      <c r="Y98" s="239">
        <f t="shared" si="52"/>
        <v>38.159428993006998</v>
      </c>
      <c r="Z98" s="239">
        <f t="shared" si="52"/>
        <v>38.559774848631179</v>
      </c>
      <c r="AA98" s="239">
        <f t="shared" si="52"/>
        <v>39.306299814655873</v>
      </c>
      <c r="AB98" s="239">
        <f t="shared" si="52"/>
        <v>40.910794389667387</v>
      </c>
      <c r="AC98" s="238">
        <f t="shared" si="52"/>
        <v>41.844041428813547</v>
      </c>
      <c r="AD98" s="238">
        <f t="shared" si="52"/>
        <v>47.782898878645263</v>
      </c>
      <c r="AE98" s="238">
        <f t="shared" si="52"/>
        <v>41.232756155610566</v>
      </c>
      <c r="AF98" s="238">
        <f t="shared" si="52"/>
        <v>39.225257936015652</v>
      </c>
      <c r="AG98" s="238">
        <f t="shared" si="52"/>
        <v>36.803874964648969</v>
      </c>
      <c r="AH98" s="238">
        <f t="shared" si="52"/>
        <v>38.007020667970224</v>
      </c>
    </row>
    <row r="99" spans="1:34">
      <c r="A99" s="6" t="s">
        <v>111</v>
      </c>
      <c r="B99" s="239">
        <f t="shared" si="52"/>
        <v>9.3261217948717938</v>
      </c>
      <c r="C99" s="239">
        <f t="shared" si="52"/>
        <v>9.6921999097254208</v>
      </c>
      <c r="D99" s="239">
        <f t="shared" si="52"/>
        <v>10.545910756019648</v>
      </c>
      <c r="E99" s="239">
        <f t="shared" si="52"/>
        <v>12.6856327669558</v>
      </c>
      <c r="F99" s="239">
        <f t="shared" si="52"/>
        <v>10.740029193053486</v>
      </c>
      <c r="G99" s="239">
        <f t="shared" si="52"/>
        <v>14.970993434248635</v>
      </c>
      <c r="H99" s="239">
        <f t="shared" si="52"/>
        <v>30.063448306919209</v>
      </c>
      <c r="I99" s="239">
        <f t="shared" si="52"/>
        <v>15.652318095238094</v>
      </c>
      <c r="J99" s="239">
        <f t="shared" si="52"/>
        <v>18.675928974767267</v>
      </c>
      <c r="K99" s="239">
        <f t="shared" si="52"/>
        <v>19.079624542124542</v>
      </c>
      <c r="L99" s="239">
        <f t="shared" si="52"/>
        <v>21.346126373626372</v>
      </c>
      <c r="M99" s="239">
        <f t="shared" si="52"/>
        <v>21.77163202591974</v>
      </c>
      <c r="N99" s="239">
        <f t="shared" si="52"/>
        <v>22.429124006079828</v>
      </c>
      <c r="O99" s="239">
        <f t="shared" si="52"/>
        <v>24.665466790865381</v>
      </c>
      <c r="P99" s="239">
        <f t="shared" si="52"/>
        <v>36.296367205942609</v>
      </c>
      <c r="Q99" s="239">
        <f t="shared" si="52"/>
        <v>33.325701153019835</v>
      </c>
      <c r="R99" s="239">
        <f t="shared" si="52"/>
        <v>33.761447044047614</v>
      </c>
      <c r="S99" s="239">
        <f t="shared" si="52"/>
        <v>33.345772518749996</v>
      </c>
      <c r="T99" s="239">
        <f t="shared" si="52"/>
        <v>39.634840931286554</v>
      </c>
      <c r="U99" s="239">
        <f t="shared" si="52"/>
        <v>33.60448876666667</v>
      </c>
      <c r="V99" s="239">
        <f t="shared" si="52"/>
        <v>45.770520818858543</v>
      </c>
      <c r="W99" s="239">
        <f t="shared" si="52"/>
        <v>35.511675576716293</v>
      </c>
      <c r="X99" s="239">
        <f t="shared" si="52"/>
        <v>31.45715671488469</v>
      </c>
      <c r="Y99" s="239">
        <f t="shared" si="52"/>
        <v>38.072939235431235</v>
      </c>
      <c r="Z99" s="239">
        <f t="shared" si="52"/>
        <v>40.537321326944223</v>
      </c>
      <c r="AA99" s="239">
        <f t="shared" si="52"/>
        <v>39.14105774686702</v>
      </c>
      <c r="AB99" s="239">
        <f t="shared" si="52"/>
        <v>42.152168274207654</v>
      </c>
      <c r="AC99" s="238">
        <f t="shared" si="52"/>
        <v>40.103412661249862</v>
      </c>
      <c r="AD99" s="238">
        <f t="shared" si="52"/>
        <v>45.250365637372056</v>
      </c>
      <c r="AE99" s="238">
        <f t="shared" si="52"/>
        <v>41.486814978194744</v>
      </c>
      <c r="AF99" s="238">
        <f t="shared" si="52"/>
        <v>38.995511549881662</v>
      </c>
      <c r="AG99" s="238">
        <f t="shared" si="52"/>
        <v>36.290132269487756</v>
      </c>
      <c r="AH99" s="238">
        <f t="shared" si="52"/>
        <v>37.464607295386237</v>
      </c>
    </row>
    <row r="100" spans="1:34">
      <c r="A100" s="6" t="s">
        <v>112</v>
      </c>
      <c r="B100" s="239">
        <f t="shared" si="52"/>
        <v>9.3261217948717938</v>
      </c>
      <c r="C100" s="239">
        <f t="shared" si="52"/>
        <v>9.6475398893252997</v>
      </c>
      <c r="D100" s="239">
        <f t="shared" si="52"/>
        <v>13.413684690867656</v>
      </c>
      <c r="E100" s="239">
        <f t="shared" si="52"/>
        <v>9.9215909106324833</v>
      </c>
      <c r="F100" s="239">
        <f t="shared" si="52"/>
        <v>9.9424697340802624</v>
      </c>
      <c r="G100" s="239">
        <f t="shared" si="52"/>
        <v>3.130858851037289</v>
      </c>
      <c r="H100" s="239">
        <f t="shared" si="52"/>
        <v>21.640333457672984</v>
      </c>
      <c r="I100" s="239">
        <f t="shared" si="52"/>
        <v>18.441506666666662</v>
      </c>
      <c r="J100" s="239">
        <f t="shared" si="52"/>
        <v>18.889464006614396</v>
      </c>
      <c r="K100" s="239">
        <f t="shared" si="52"/>
        <v>18.939624542124541</v>
      </c>
      <c r="L100" s="239">
        <f t="shared" si="52"/>
        <v>20.781840659340656</v>
      </c>
      <c r="M100" s="239">
        <f t="shared" si="52"/>
        <v>19.850496852006692</v>
      </c>
      <c r="N100" s="239">
        <f t="shared" si="52"/>
        <v>23.542772047316941</v>
      </c>
      <c r="O100" s="239">
        <f t="shared" si="52"/>
        <v>22.39891747021321</v>
      </c>
      <c r="P100" s="239">
        <f t="shared" si="52"/>
        <v>25.659795550204912</v>
      </c>
      <c r="Q100" s="239">
        <f t="shared" si="52"/>
        <v>28.463101313176086</v>
      </c>
      <c r="R100" s="239">
        <f t="shared" si="52"/>
        <v>40.175560501190482</v>
      </c>
      <c r="S100" s="239">
        <f t="shared" si="52"/>
        <v>24.358289608035712</v>
      </c>
      <c r="T100" s="239">
        <f t="shared" si="52"/>
        <v>30.728498510233926</v>
      </c>
      <c r="U100" s="239">
        <f t="shared" si="52"/>
        <v>36.648827197701152</v>
      </c>
      <c r="V100" s="239">
        <f t="shared" si="52"/>
        <v>26.170626470471458</v>
      </c>
      <c r="W100" s="239">
        <f t="shared" si="52"/>
        <v>34.060694673490488</v>
      </c>
      <c r="X100" s="239">
        <f t="shared" si="52"/>
        <v>30.544982689727458</v>
      </c>
      <c r="Y100" s="239">
        <f t="shared" si="52"/>
        <v>34.147208629370631</v>
      </c>
      <c r="Z100" s="239">
        <f t="shared" ref="C100:AH104" si="53">Z84*Z$121</f>
        <v>34.479660620900589</v>
      </c>
      <c r="AA100" s="239">
        <f t="shared" si="53"/>
        <v>34.298626611245865</v>
      </c>
      <c r="AB100" s="239">
        <f t="shared" si="53"/>
        <v>35.123786026485384</v>
      </c>
      <c r="AC100" s="238">
        <f t="shared" si="53"/>
        <v>36.373534005215639</v>
      </c>
      <c r="AD100" s="238">
        <f t="shared" si="53"/>
        <v>39.869232552028905</v>
      </c>
      <c r="AE100" s="238">
        <f t="shared" si="53"/>
        <v>36.180742693550243</v>
      </c>
      <c r="AF100" s="238">
        <f t="shared" si="53"/>
        <v>33.906769469759709</v>
      </c>
      <c r="AG100" s="238">
        <f t="shared" si="53"/>
        <v>31.707214605624642</v>
      </c>
      <c r="AH100" s="238">
        <f t="shared" si="53"/>
        <v>32.685657787494819</v>
      </c>
    </row>
    <row r="101" spans="1:34">
      <c r="A101" s="6" t="s">
        <v>113</v>
      </c>
      <c r="B101" s="239">
        <f t="shared" ref="B101:B104" si="54">B85*B$121</f>
        <v>9.3261217948717938</v>
      </c>
      <c r="C101" s="239">
        <f t="shared" si="53"/>
        <v>10.058554278865738</v>
      </c>
      <c r="D101" s="239">
        <f t="shared" si="53"/>
        <v>7.5560453422083933</v>
      </c>
      <c r="E101" s="239">
        <f t="shared" si="53"/>
        <v>14.001243903301631</v>
      </c>
      <c r="F101" s="239">
        <f t="shared" si="53"/>
        <v>19.101573214105294</v>
      </c>
      <c r="G101" s="239">
        <f t="shared" si="53"/>
        <v>2.3576854791258386</v>
      </c>
      <c r="H101" s="239">
        <f t="shared" si="53"/>
        <v>25.150688482798614</v>
      </c>
      <c r="I101" s="239">
        <f t="shared" si="53"/>
        <v>18.136133809523805</v>
      </c>
      <c r="J101" s="239">
        <f t="shared" si="53"/>
        <v>18.478158274130326</v>
      </c>
      <c r="K101" s="239">
        <f t="shared" si="53"/>
        <v>18.96105311355311</v>
      </c>
      <c r="L101" s="239">
        <f t="shared" si="53"/>
        <v>21.110412087912085</v>
      </c>
      <c r="M101" s="239">
        <f t="shared" si="53"/>
        <v>23.844864199832784</v>
      </c>
      <c r="N101" s="239">
        <f t="shared" si="53"/>
        <v>23.231349985461268</v>
      </c>
      <c r="O101" s="239">
        <f t="shared" si="53"/>
        <v>21.292630323474079</v>
      </c>
      <c r="P101" s="239">
        <f t="shared" si="53"/>
        <v>32.517554431352444</v>
      </c>
      <c r="Q101" s="239">
        <f t="shared" si="53"/>
        <v>29.779125399113582</v>
      </c>
      <c r="R101" s="239">
        <f t="shared" si="53"/>
        <v>34.348602211904762</v>
      </c>
      <c r="S101" s="239">
        <f t="shared" si="53"/>
        <v>22.929339404464283</v>
      </c>
      <c r="T101" s="239">
        <f t="shared" si="53"/>
        <v>30.571496780409365</v>
      </c>
      <c r="U101" s="239">
        <f t="shared" si="53"/>
        <v>37.086221163218383</v>
      </c>
      <c r="V101" s="239">
        <f t="shared" si="53"/>
        <v>36.376174960794032</v>
      </c>
      <c r="W101" s="239">
        <f t="shared" si="53"/>
        <v>30.596760318651775</v>
      </c>
      <c r="X101" s="239">
        <f t="shared" si="53"/>
        <v>36.446267853249473</v>
      </c>
      <c r="Y101" s="239">
        <f t="shared" si="53"/>
        <v>43.384888205128206</v>
      </c>
      <c r="Z101" s="239">
        <f t="shared" si="53"/>
        <v>37.29277661080696</v>
      </c>
      <c r="AA101" s="239">
        <f t="shared" si="53"/>
        <v>39.030649129664852</v>
      </c>
      <c r="AB101" s="239">
        <f t="shared" si="53"/>
        <v>40.557423235463119</v>
      </c>
      <c r="AC101" s="238">
        <f t="shared" si="53"/>
        <v>40.542755255331045</v>
      </c>
      <c r="AD101" s="238">
        <f t="shared" si="53"/>
        <v>46.519105864900844</v>
      </c>
      <c r="AE101" s="238">
        <f t="shared" si="53"/>
        <v>41.653998692608646</v>
      </c>
      <c r="AF101" s="238">
        <f t="shared" si="53"/>
        <v>38.385420142905716</v>
      </c>
      <c r="AG101" s="238">
        <f t="shared" si="53"/>
        <v>36.320269371080911</v>
      </c>
      <c r="AH101" s="238">
        <f t="shared" si="53"/>
        <v>37.405711307759631</v>
      </c>
    </row>
    <row r="102" spans="1:34">
      <c r="A102" s="6" t="s">
        <v>102</v>
      </c>
      <c r="B102" s="239">
        <f t="shared" si="54"/>
        <v>9.3261217948717938</v>
      </c>
      <c r="C102" s="239">
        <f t="shared" si="53"/>
        <v>9.7515281755723571</v>
      </c>
      <c r="D102" s="239">
        <f t="shared" si="53"/>
        <v>6.9939725994286626</v>
      </c>
      <c r="E102" s="239">
        <f t="shared" si="53"/>
        <v>11.11110462562044</v>
      </c>
      <c r="F102" s="239">
        <f t="shared" si="53"/>
        <v>13.593212344138241</v>
      </c>
      <c r="G102" s="239">
        <f t="shared" si="53"/>
        <v>4.8485212210613229</v>
      </c>
      <c r="H102" s="239">
        <f t="shared" si="53"/>
        <v>20.425944161190571</v>
      </c>
      <c r="I102" s="239">
        <f t="shared" si="53"/>
        <v>19.326208095238094</v>
      </c>
      <c r="J102" s="239">
        <f t="shared" si="53"/>
        <v>18.594241076678095</v>
      </c>
      <c r="K102" s="239">
        <f t="shared" si="53"/>
        <v>19.208195970695968</v>
      </c>
      <c r="L102" s="239">
        <f t="shared" si="53"/>
        <v>20.480412087912089</v>
      </c>
      <c r="M102" s="239">
        <f t="shared" si="53"/>
        <v>20.098959591137131</v>
      </c>
      <c r="N102" s="239">
        <f t="shared" si="53"/>
        <v>23.200435964842711</v>
      </c>
      <c r="O102" s="239">
        <f t="shared" si="53"/>
        <v>25.840712986517559</v>
      </c>
      <c r="P102" s="239">
        <f t="shared" si="53"/>
        <v>29.941971095286878</v>
      </c>
      <c r="Q102" s="239">
        <f t="shared" si="53"/>
        <v>27.48509708270733</v>
      </c>
      <c r="R102" s="239">
        <f t="shared" si="53"/>
        <v>30.278959965476187</v>
      </c>
      <c r="S102" s="239">
        <f t="shared" si="53"/>
        <v>44.523858361607132</v>
      </c>
      <c r="T102" s="239">
        <f t="shared" si="53"/>
        <v>36.775691678654979</v>
      </c>
      <c r="U102" s="239">
        <f t="shared" si="53"/>
        <v>30.449244735632185</v>
      </c>
      <c r="V102" s="239">
        <f t="shared" si="53"/>
        <v>33.275850315632752</v>
      </c>
      <c r="W102" s="239">
        <f t="shared" si="53"/>
        <v>42.193623125103386</v>
      </c>
      <c r="X102" s="239">
        <f t="shared" si="53"/>
        <v>36.173353702306073</v>
      </c>
      <c r="Y102" s="239">
        <f t="shared" si="53"/>
        <v>41.823473962703964</v>
      </c>
      <c r="Z102" s="239">
        <f t="shared" si="53"/>
        <v>38.999590923552539</v>
      </c>
      <c r="AA102" s="239">
        <f t="shared" si="53"/>
        <v>39.0459486588598</v>
      </c>
      <c r="AB102" s="239">
        <f t="shared" si="53"/>
        <v>42.408788745720862</v>
      </c>
      <c r="AC102" s="238">
        <f t="shared" si="53"/>
        <v>43.041214099226174</v>
      </c>
      <c r="AD102" s="238">
        <f t="shared" si="53"/>
        <v>46.929246421294877</v>
      </c>
      <c r="AE102" s="238">
        <f t="shared" si="53"/>
        <v>42.588999299996047</v>
      </c>
      <c r="AF102" s="238">
        <f t="shared" si="53"/>
        <v>39.605281013097141</v>
      </c>
      <c r="AG102" s="238">
        <f t="shared" si="53"/>
        <v>37.315678645637931</v>
      </c>
      <c r="AH102" s="238">
        <f t="shared" si="53"/>
        <v>38.651261463614773</v>
      </c>
    </row>
    <row r="103" spans="1:34">
      <c r="A103" s="6" t="s">
        <v>103</v>
      </c>
      <c r="B103" s="239">
        <f t="shared" si="54"/>
        <v>9.3261217948717938</v>
      </c>
      <c r="C103" s="239">
        <f t="shared" si="53"/>
        <v>9.7472152673793886</v>
      </c>
      <c r="D103" s="239">
        <f t="shared" si="53"/>
        <v>7.578355784000979</v>
      </c>
      <c r="E103" s="239">
        <f t="shared" si="53"/>
        <v>11.265961202944128</v>
      </c>
      <c r="F103" s="239">
        <f t="shared" si="53"/>
        <v>14.500045825394816</v>
      </c>
      <c r="G103" s="239">
        <f t="shared" si="53"/>
        <v>8.1177453500935801</v>
      </c>
      <c r="H103" s="239">
        <f t="shared" si="53"/>
        <v>22.705772301894086</v>
      </c>
      <c r="I103" s="239">
        <f t="shared" si="53"/>
        <v>16.859265238095237</v>
      </c>
      <c r="J103" s="239">
        <f t="shared" si="53"/>
        <v>18.618604134002936</v>
      </c>
      <c r="K103" s="239">
        <f t="shared" si="53"/>
        <v>19.091053113553112</v>
      </c>
      <c r="L103" s="239">
        <f t="shared" si="53"/>
        <v>21.048983516483514</v>
      </c>
      <c r="M103" s="239">
        <f t="shared" si="53"/>
        <v>21.79369324331104</v>
      </c>
      <c r="N103" s="239">
        <f t="shared" si="53"/>
        <v>27.545750191646839</v>
      </c>
      <c r="O103" s="239">
        <f t="shared" si="53"/>
        <v>29.182934752821904</v>
      </c>
      <c r="P103" s="239">
        <f t="shared" si="53"/>
        <v>27.062840369877044</v>
      </c>
      <c r="Q103" s="239">
        <f t="shared" si="53"/>
        <v>25.82355494598858</v>
      </c>
      <c r="R103" s="239">
        <f t="shared" si="53"/>
        <v>33.418171644047618</v>
      </c>
      <c r="S103" s="239">
        <f t="shared" si="53"/>
        <v>30.719222897321426</v>
      </c>
      <c r="T103" s="239">
        <f t="shared" si="53"/>
        <v>27.954614159356733</v>
      </c>
      <c r="U103" s="239">
        <f t="shared" si="53"/>
        <v>33.785722035632183</v>
      </c>
      <c r="V103" s="239">
        <f t="shared" si="53"/>
        <v>28.0042783414392</v>
      </c>
      <c r="W103" s="239">
        <f t="shared" si="53"/>
        <v>34.488050867038872</v>
      </c>
      <c r="X103" s="239">
        <f t="shared" si="53"/>
        <v>31.525276142557647</v>
      </c>
      <c r="Y103" s="239">
        <f t="shared" si="53"/>
        <v>36.458599902097902</v>
      </c>
      <c r="Z103" s="239">
        <f t="shared" si="53"/>
        <v>33.958903797557149</v>
      </c>
      <c r="AA103" s="239">
        <f t="shared" si="53"/>
        <v>34.870056245761887</v>
      </c>
      <c r="AB103" s="239">
        <f t="shared" si="53"/>
        <v>36.231757060457433</v>
      </c>
      <c r="AC103" s="238">
        <f t="shared" si="53"/>
        <v>37.191889510644373</v>
      </c>
      <c r="AD103" s="238">
        <f t="shared" si="53"/>
        <v>40.921608591323221</v>
      </c>
      <c r="AE103" s="238">
        <f t="shared" si="53"/>
        <v>37.070165538506529</v>
      </c>
      <c r="AF103" s="238">
        <f t="shared" si="53"/>
        <v>34.476628102882422</v>
      </c>
      <c r="AG103" s="238">
        <f t="shared" si="53"/>
        <v>32.481188468538868</v>
      </c>
      <c r="AH103" s="238">
        <f t="shared" si="53"/>
        <v>33.484989278540418</v>
      </c>
    </row>
    <row r="104" spans="1:34">
      <c r="A104" s="6" t="s">
        <v>104</v>
      </c>
      <c r="B104" s="239">
        <f t="shared" si="54"/>
        <v>10.412660256410255</v>
      </c>
      <c r="C104" s="239">
        <f t="shared" si="53"/>
        <v>10.834414962672701</v>
      </c>
      <c r="D104" s="239">
        <f t="shared" si="53"/>
        <v>6.2901694018959917</v>
      </c>
      <c r="E104" s="239">
        <f t="shared" si="53"/>
        <v>12.928817892460673</v>
      </c>
      <c r="F104" s="239">
        <f t="shared" si="53"/>
        <v>15.240505565300545</v>
      </c>
      <c r="G104" s="239">
        <f t="shared" si="53"/>
        <v>-0.49541088811981249</v>
      </c>
      <c r="H104" s="239">
        <f t="shared" si="53"/>
        <v>25.05154131233089</v>
      </c>
      <c r="I104" s="239">
        <f t="shared" si="53"/>
        <v>15.741232380952377</v>
      </c>
      <c r="J104" s="239">
        <f t="shared" si="53"/>
        <v>17.537479685203351</v>
      </c>
      <c r="K104" s="239">
        <f t="shared" si="53"/>
        <v>18.93984432234431</v>
      </c>
      <c r="L104" s="239">
        <f t="shared" si="53"/>
        <v>19.875467032967027</v>
      </c>
      <c r="M104" s="239">
        <f t="shared" si="53"/>
        <v>23.003409671404675</v>
      </c>
      <c r="N104" s="239">
        <f t="shared" si="53"/>
        <v>24.709684592915657</v>
      </c>
      <c r="O104" s="239">
        <f t="shared" si="53"/>
        <v>17.134931767872082</v>
      </c>
      <c r="P104" s="239">
        <f t="shared" si="53"/>
        <v>33.008748611680375</v>
      </c>
      <c r="Q104" s="239">
        <f t="shared" si="53"/>
        <v>32.127483754281812</v>
      </c>
      <c r="R104" s="239">
        <f t="shared" si="53"/>
        <v>26.271357354761935</v>
      </c>
      <c r="S104" s="239">
        <f t="shared" si="53"/>
        <v>31.921830918750057</v>
      </c>
      <c r="T104" s="239">
        <f t="shared" si="53"/>
        <v>26.76743021900581</v>
      </c>
      <c r="U104" s="239">
        <f t="shared" si="53"/>
        <v>25.887215039080452</v>
      </c>
      <c r="V104" s="239">
        <f t="shared" si="53"/>
        <v>32.173536282878445</v>
      </c>
      <c r="W104" s="239">
        <f t="shared" si="53"/>
        <v>29.049381204507888</v>
      </c>
      <c r="X104" s="239">
        <f t="shared" si="53"/>
        <v>35.042094582809206</v>
      </c>
      <c r="Y104" s="239">
        <f t="shared" si="53"/>
        <v>37.341606895104867</v>
      </c>
      <c r="Z104" s="239">
        <f t="shared" si="53"/>
        <v>32.467003508183218</v>
      </c>
      <c r="AA104" s="239">
        <f t="shared" si="53"/>
        <v>33.8567141604413</v>
      </c>
      <c r="AB104" s="239">
        <f t="shared" si="53"/>
        <v>36.588796459122584</v>
      </c>
      <c r="AC104" s="238">
        <f t="shared" si="53"/>
        <v>36.420972219573287</v>
      </c>
      <c r="AD104" s="238">
        <f t="shared" si="53"/>
        <v>41.455388466061734</v>
      </c>
      <c r="AE104" s="238">
        <f t="shared" si="53"/>
        <v>36.647433374675487</v>
      </c>
      <c r="AF104" s="238">
        <f t="shared" si="53"/>
        <v>34.027104614544356</v>
      </c>
      <c r="AG104" s="238">
        <f t="shared" si="53"/>
        <v>32.251360027802093</v>
      </c>
      <c r="AH104" s="238">
        <f t="shared" si="53"/>
        <v>33.349258160803757</v>
      </c>
    </row>
    <row r="105" spans="1:34" ht="15.75" thickBot="1">
      <c r="A105" s="6" t="s">
        <v>114</v>
      </c>
      <c r="B105" s="37">
        <f>B23</f>
        <v>113</v>
      </c>
      <c r="C105" s="37">
        <f t="shared" ref="C105:Y105" si="55">C23</f>
        <v>118</v>
      </c>
      <c r="D105" s="37">
        <f t="shared" si="55"/>
        <v>99</v>
      </c>
      <c r="E105" s="37">
        <f t="shared" si="55"/>
        <v>140</v>
      </c>
      <c r="F105" s="37">
        <f t="shared" si="55"/>
        <v>172</v>
      </c>
      <c r="G105" s="37">
        <f t="shared" si="55"/>
        <v>88</v>
      </c>
      <c r="H105" s="37">
        <f t="shared" si="55"/>
        <v>285</v>
      </c>
      <c r="I105" s="37">
        <f t="shared" si="55"/>
        <v>210</v>
      </c>
      <c r="J105" s="37">
        <f t="shared" si="55"/>
        <v>225</v>
      </c>
      <c r="K105" s="37">
        <f t="shared" si="55"/>
        <v>230</v>
      </c>
      <c r="L105" s="37">
        <f t="shared" si="55"/>
        <v>250</v>
      </c>
      <c r="M105" s="37">
        <f t="shared" si="55"/>
        <v>264</v>
      </c>
      <c r="N105" s="37">
        <f t="shared" si="55"/>
        <v>280</v>
      </c>
      <c r="O105" s="37">
        <f t="shared" si="55"/>
        <v>265</v>
      </c>
      <c r="P105" s="37">
        <f t="shared" si="55"/>
        <v>351</v>
      </c>
      <c r="Q105" s="37">
        <f t="shared" si="55"/>
        <v>369</v>
      </c>
      <c r="R105" s="37">
        <f t="shared" si="55"/>
        <v>403</v>
      </c>
      <c r="S105" s="37">
        <f t="shared" si="55"/>
        <v>403</v>
      </c>
      <c r="T105" s="37">
        <f t="shared" si="55"/>
        <v>403</v>
      </c>
      <c r="U105" s="37">
        <f t="shared" si="55"/>
        <v>403</v>
      </c>
      <c r="V105" s="37">
        <f t="shared" si="55"/>
        <v>432</v>
      </c>
      <c r="W105" s="37">
        <f t="shared" si="55"/>
        <v>430</v>
      </c>
      <c r="X105" s="37">
        <f t="shared" si="55"/>
        <v>442</v>
      </c>
      <c r="Y105" s="37">
        <f t="shared" si="55"/>
        <v>460</v>
      </c>
      <c r="Z105" s="37">
        <f>Z23</f>
        <v>460</v>
      </c>
      <c r="AA105" s="37">
        <f>AA23</f>
        <v>460</v>
      </c>
      <c r="AB105" s="37">
        <f>AB23</f>
        <v>490</v>
      </c>
      <c r="AC105" s="238">
        <f t="shared" ref="AC105:AH105" si="56">SUM(AC93:AC104)</f>
        <v>488.93702087542363</v>
      </c>
      <c r="AD105" s="238">
        <f t="shared" si="56"/>
        <v>546.746847366427</v>
      </c>
      <c r="AE105" s="238">
        <f t="shared" si="56"/>
        <v>489.30956150747051</v>
      </c>
      <c r="AF105" s="238">
        <f t="shared" si="56"/>
        <v>460.31845938338529</v>
      </c>
      <c r="AG105" s="238">
        <f t="shared" si="56"/>
        <v>431.54253040939926</v>
      </c>
      <c r="AH105" s="238">
        <f t="shared" si="56"/>
        <v>445.87871834746903</v>
      </c>
    </row>
    <row r="106" spans="1:34">
      <c r="A106" s="1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spans="1:34" ht="15.75" thickBot="1">
      <c r="A107" s="6" t="s">
        <v>256</v>
      </c>
    </row>
    <row r="108" spans="1:34" ht="15.75" thickBot="1">
      <c r="A108" s="3"/>
      <c r="B108" s="3" t="str">
        <f>B$2</f>
        <v xml:space="preserve">93/94 </v>
      </c>
      <c r="C108" s="3" t="str">
        <f t="shared" ref="C108:AH108" si="57">C$2</f>
        <v xml:space="preserve">94/95 </v>
      </c>
      <c r="D108" s="3" t="str">
        <f t="shared" si="57"/>
        <v xml:space="preserve">95/96 </v>
      </c>
      <c r="E108" s="3" t="str">
        <f t="shared" si="57"/>
        <v xml:space="preserve">96/97 </v>
      </c>
      <c r="F108" s="3" t="str">
        <f t="shared" si="57"/>
        <v xml:space="preserve">97/98 </v>
      </c>
      <c r="G108" s="3" t="str">
        <f t="shared" si="57"/>
        <v xml:space="preserve">98/99 </v>
      </c>
      <c r="H108" s="3" t="str">
        <f t="shared" si="57"/>
        <v xml:space="preserve">99/00 </v>
      </c>
      <c r="I108" s="3" t="str">
        <f t="shared" si="57"/>
        <v xml:space="preserve">00/01 </v>
      </c>
      <c r="J108" s="3" t="str">
        <f t="shared" si="57"/>
        <v xml:space="preserve">01/02 </v>
      </c>
      <c r="K108" s="3" t="str">
        <f t="shared" si="57"/>
        <v xml:space="preserve">02/03 </v>
      </c>
      <c r="L108" s="3" t="str">
        <f t="shared" si="57"/>
        <v xml:space="preserve">03/04 </v>
      </c>
      <c r="M108" s="3" t="str">
        <f t="shared" si="57"/>
        <v xml:space="preserve">04/05 </v>
      </c>
      <c r="N108" s="3" t="str">
        <f t="shared" si="57"/>
        <v xml:space="preserve">05/06 </v>
      </c>
      <c r="O108" s="3" t="str">
        <f t="shared" si="57"/>
        <v xml:space="preserve">06/07 </v>
      </c>
      <c r="P108" s="3" t="str">
        <f t="shared" si="57"/>
        <v xml:space="preserve">07/08 </v>
      </c>
      <c r="Q108" s="3" t="str">
        <f t="shared" si="57"/>
        <v xml:space="preserve">08/09 </v>
      </c>
      <c r="R108" s="3" t="str">
        <f t="shared" si="57"/>
        <v xml:space="preserve">09/10 </v>
      </c>
      <c r="S108" s="3" t="str">
        <f t="shared" si="57"/>
        <v xml:space="preserve">10/11 </v>
      </c>
      <c r="T108" s="3" t="str">
        <f t="shared" si="57"/>
        <v xml:space="preserve">11/12 </v>
      </c>
      <c r="U108" s="3" t="str">
        <f t="shared" si="57"/>
        <v xml:space="preserve">12/13 </v>
      </c>
      <c r="V108" s="3" t="str">
        <f t="shared" si="57"/>
        <v xml:space="preserve">13/14 </v>
      </c>
      <c r="W108" s="3" t="str">
        <f t="shared" si="57"/>
        <v xml:space="preserve">14/15 </v>
      </c>
      <c r="X108" s="3" t="str">
        <f t="shared" si="57"/>
        <v xml:space="preserve">15/16 </v>
      </c>
      <c r="Y108" s="3" t="str">
        <f t="shared" si="57"/>
        <v xml:space="preserve">16/17 </v>
      </c>
      <c r="Z108" s="3" t="str">
        <f t="shared" si="57"/>
        <v xml:space="preserve">17/18 </v>
      </c>
      <c r="AA108" s="3" t="str">
        <f t="shared" si="57"/>
        <v>18/19</v>
      </c>
      <c r="AB108" s="3" t="str">
        <f t="shared" si="57"/>
        <v>19/20</v>
      </c>
      <c r="AC108" s="3" t="str">
        <f t="shared" si="57"/>
        <v>20/21</v>
      </c>
      <c r="AD108" s="3" t="str">
        <f t="shared" si="57"/>
        <v>21/22</v>
      </c>
      <c r="AE108" s="3" t="str">
        <f t="shared" si="57"/>
        <v>22/23</v>
      </c>
      <c r="AF108" s="3" t="str">
        <f t="shared" si="57"/>
        <v>23/24</v>
      </c>
      <c r="AG108" s="3" t="str">
        <f t="shared" si="57"/>
        <v>24/25</v>
      </c>
      <c r="AH108" s="3" t="str">
        <f t="shared" si="57"/>
        <v>25/26</v>
      </c>
    </row>
    <row r="109" spans="1:34">
      <c r="A109" s="6" t="s">
        <v>105</v>
      </c>
      <c r="B109" s="241">
        <f t="shared" ref="B109:AH116" si="58">B93/B77</f>
        <v>0.56499999999999995</v>
      </c>
      <c r="C109" s="241">
        <f t="shared" si="58"/>
        <v>0.56459330143540665</v>
      </c>
      <c r="D109" s="241">
        <f t="shared" si="58"/>
        <v>0.57894736842105265</v>
      </c>
      <c r="E109" s="241">
        <f t="shared" si="58"/>
        <v>0.5761316872427984</v>
      </c>
      <c r="F109" s="241">
        <f t="shared" si="58"/>
        <v>0.5714285714285714</v>
      </c>
      <c r="G109" s="241">
        <f t="shared" si="58"/>
        <v>0.57516339869281041</v>
      </c>
      <c r="H109" s="241">
        <f t="shared" si="58"/>
        <v>0.57459677419354838</v>
      </c>
      <c r="I109" s="241">
        <f t="shared" si="58"/>
        <v>0.57534246575342463</v>
      </c>
      <c r="J109" s="241">
        <f t="shared" si="58"/>
        <v>0.57544757033248084</v>
      </c>
      <c r="K109" s="241">
        <f t="shared" si="58"/>
        <v>0.57499999999999996</v>
      </c>
      <c r="L109" s="241">
        <f t="shared" si="58"/>
        <v>0.57471264367816088</v>
      </c>
      <c r="M109" s="241">
        <f t="shared" si="58"/>
        <v>0.57391304347826089</v>
      </c>
      <c r="N109" s="241">
        <f t="shared" si="58"/>
        <v>0.57731958762886593</v>
      </c>
      <c r="O109" s="241">
        <f t="shared" si="58"/>
        <v>0.57608695652173914</v>
      </c>
      <c r="P109" s="241">
        <f t="shared" si="58"/>
        <v>0.57540983606557372</v>
      </c>
      <c r="Q109" s="241">
        <f t="shared" si="58"/>
        <v>0.57656249999999998</v>
      </c>
      <c r="R109" s="241">
        <f t="shared" si="58"/>
        <v>0.57571428571428573</v>
      </c>
      <c r="S109" s="241">
        <f t="shared" si="58"/>
        <v>0.57571428571428573</v>
      </c>
      <c r="T109" s="241">
        <f t="shared" si="58"/>
        <v>0.57571428571428573</v>
      </c>
      <c r="U109" s="241">
        <f t="shared" si="58"/>
        <v>0.57571428571428573</v>
      </c>
      <c r="V109" s="241">
        <f t="shared" si="58"/>
        <v>0.57599999999999996</v>
      </c>
      <c r="W109" s="241">
        <f t="shared" si="58"/>
        <v>0.57333333333333336</v>
      </c>
      <c r="X109" s="241">
        <f t="shared" si="58"/>
        <v>0.574025974025974</v>
      </c>
      <c r="Y109" s="241">
        <f t="shared" si="58"/>
        <v>0.57499999999999996</v>
      </c>
      <c r="Z109" s="241">
        <f t="shared" si="58"/>
        <v>0.57499999999999996</v>
      </c>
      <c r="AA109" s="241">
        <f t="shared" si="58"/>
        <v>0.57499999999999996</v>
      </c>
      <c r="AB109" s="241">
        <f t="shared" si="58"/>
        <v>0.57647058823529407</v>
      </c>
      <c r="AC109" s="242">
        <f t="shared" si="58"/>
        <v>0.57522002455932197</v>
      </c>
      <c r="AD109" s="242">
        <f t="shared" si="58"/>
        <v>0.57552299722781797</v>
      </c>
      <c r="AE109" s="242">
        <f t="shared" si="58"/>
        <v>0.57565830765584769</v>
      </c>
      <c r="AF109" s="242">
        <f t="shared" si="58"/>
        <v>0.57539807422923162</v>
      </c>
      <c r="AG109" s="242">
        <f t="shared" si="58"/>
        <v>0.57539004054586573</v>
      </c>
      <c r="AH109" s="242">
        <f t="shared" si="58"/>
        <v>0.57532737851286331</v>
      </c>
    </row>
    <row r="110" spans="1:34">
      <c r="A110" s="6" t="s">
        <v>106</v>
      </c>
      <c r="B110" s="241">
        <f t="shared" si="58"/>
        <v>0.56499999999999995</v>
      </c>
      <c r="C110" s="241">
        <f t="shared" si="58"/>
        <v>0.56459330143540665</v>
      </c>
      <c r="D110" s="241">
        <f t="shared" si="58"/>
        <v>0.57894736842105265</v>
      </c>
      <c r="E110" s="241">
        <f t="shared" si="58"/>
        <v>0.5761316872427984</v>
      </c>
      <c r="F110" s="241">
        <f t="shared" si="58"/>
        <v>0.5714285714285714</v>
      </c>
      <c r="G110" s="241">
        <f t="shared" si="58"/>
        <v>0.57516339869281041</v>
      </c>
      <c r="H110" s="241">
        <f t="shared" si="58"/>
        <v>0.57459677419354838</v>
      </c>
      <c r="I110" s="241">
        <f t="shared" si="58"/>
        <v>0.57534246575342463</v>
      </c>
      <c r="J110" s="241">
        <f t="shared" si="58"/>
        <v>0.57544757033248084</v>
      </c>
      <c r="K110" s="241">
        <f t="shared" si="58"/>
        <v>0.57499999999999996</v>
      </c>
      <c r="L110" s="241">
        <f t="shared" si="58"/>
        <v>0.57471264367816088</v>
      </c>
      <c r="M110" s="241">
        <f t="shared" si="58"/>
        <v>0.57391304347826089</v>
      </c>
      <c r="N110" s="241">
        <f t="shared" si="58"/>
        <v>0.57731958762886593</v>
      </c>
      <c r="O110" s="241">
        <f t="shared" si="58"/>
        <v>0.57608695652173914</v>
      </c>
      <c r="P110" s="241">
        <f t="shared" si="58"/>
        <v>0.57540983606557372</v>
      </c>
      <c r="Q110" s="241">
        <f t="shared" si="58"/>
        <v>0.57656249999999998</v>
      </c>
      <c r="R110" s="241">
        <f t="shared" si="58"/>
        <v>0.57571428571428573</v>
      </c>
      <c r="S110" s="241">
        <f t="shared" si="58"/>
        <v>0.57571428571428562</v>
      </c>
      <c r="T110" s="241">
        <f t="shared" si="58"/>
        <v>0.57571428571428573</v>
      </c>
      <c r="U110" s="241">
        <f t="shared" si="58"/>
        <v>0.57571428571428573</v>
      </c>
      <c r="V110" s="241">
        <f t="shared" si="58"/>
        <v>0.57599999999999996</v>
      </c>
      <c r="W110" s="241">
        <f t="shared" si="58"/>
        <v>0.57333333333333336</v>
      </c>
      <c r="X110" s="241">
        <f t="shared" si="58"/>
        <v>0.574025974025974</v>
      </c>
      <c r="Y110" s="241">
        <f t="shared" si="58"/>
        <v>0.57499999999999996</v>
      </c>
      <c r="Z110" s="241">
        <f t="shared" si="58"/>
        <v>0.57499999999999996</v>
      </c>
      <c r="AA110" s="241">
        <f t="shared" si="58"/>
        <v>0.57499999999999996</v>
      </c>
      <c r="AB110" s="241">
        <f t="shared" si="58"/>
        <v>0.57647058823529407</v>
      </c>
      <c r="AC110" s="242">
        <f t="shared" si="58"/>
        <v>0.57522002455932197</v>
      </c>
      <c r="AD110" s="242">
        <f t="shared" si="58"/>
        <v>0.57552299722781797</v>
      </c>
      <c r="AE110" s="242">
        <f t="shared" si="58"/>
        <v>0.57565830765584769</v>
      </c>
      <c r="AF110" s="242">
        <f t="shared" si="58"/>
        <v>0.57539807422923162</v>
      </c>
      <c r="AG110" s="242">
        <f t="shared" si="58"/>
        <v>0.57539004054586573</v>
      </c>
      <c r="AH110" s="242">
        <f t="shared" si="58"/>
        <v>0.57532737851286331</v>
      </c>
    </row>
    <row r="111" spans="1:34">
      <c r="A111" s="6" t="s">
        <v>107</v>
      </c>
      <c r="B111" s="241">
        <f t="shared" si="58"/>
        <v>0.56499999999999995</v>
      </c>
      <c r="C111" s="241">
        <f t="shared" si="58"/>
        <v>0.56459330143540665</v>
      </c>
      <c r="D111" s="241">
        <f t="shared" si="58"/>
        <v>0.57894736842105265</v>
      </c>
      <c r="E111" s="241">
        <f t="shared" si="58"/>
        <v>0.5761316872427984</v>
      </c>
      <c r="F111" s="241">
        <f t="shared" si="58"/>
        <v>0.5714285714285714</v>
      </c>
      <c r="G111" s="241">
        <f t="shared" si="58"/>
        <v>0.57516339869281041</v>
      </c>
      <c r="H111" s="241">
        <f t="shared" si="58"/>
        <v>0.57459677419354838</v>
      </c>
      <c r="I111" s="241">
        <f t="shared" si="58"/>
        <v>0.57534246575342463</v>
      </c>
      <c r="J111" s="241">
        <f t="shared" si="58"/>
        <v>0.57544757033248084</v>
      </c>
      <c r="K111" s="241">
        <f t="shared" si="58"/>
        <v>0.57499999999999996</v>
      </c>
      <c r="L111" s="241">
        <f t="shared" si="58"/>
        <v>0.57471264367816088</v>
      </c>
      <c r="M111" s="241">
        <f t="shared" si="58"/>
        <v>0.57391304347826089</v>
      </c>
      <c r="N111" s="241">
        <f t="shared" si="58"/>
        <v>0.57731958762886593</v>
      </c>
      <c r="O111" s="241">
        <f t="shared" si="58"/>
        <v>0.57608695652173914</v>
      </c>
      <c r="P111" s="241">
        <f t="shared" si="58"/>
        <v>0.57540983606557372</v>
      </c>
      <c r="Q111" s="241">
        <f t="shared" si="58"/>
        <v>0.57656249999999998</v>
      </c>
      <c r="R111" s="241">
        <f t="shared" si="58"/>
        <v>0.57571428571428573</v>
      </c>
      <c r="S111" s="241">
        <f t="shared" si="58"/>
        <v>0.57571428571428573</v>
      </c>
      <c r="T111" s="241">
        <f t="shared" si="58"/>
        <v>0.57571428571428573</v>
      </c>
      <c r="U111" s="241">
        <f t="shared" si="58"/>
        <v>0.57571428571428573</v>
      </c>
      <c r="V111" s="241">
        <f t="shared" si="58"/>
        <v>0.57599999999999996</v>
      </c>
      <c r="W111" s="241">
        <f t="shared" si="58"/>
        <v>0.57333333333333336</v>
      </c>
      <c r="X111" s="241">
        <f t="shared" si="58"/>
        <v>0.574025974025974</v>
      </c>
      <c r="Y111" s="241">
        <f t="shared" si="58"/>
        <v>0.57499999999999996</v>
      </c>
      <c r="Z111" s="241">
        <f t="shared" si="58"/>
        <v>0.57499999999999996</v>
      </c>
      <c r="AA111" s="241">
        <f t="shared" si="58"/>
        <v>0.57499999999999996</v>
      </c>
      <c r="AB111" s="241">
        <f t="shared" si="58"/>
        <v>0.57647058823529407</v>
      </c>
      <c r="AC111" s="242">
        <f t="shared" si="58"/>
        <v>0.57522002455932197</v>
      </c>
      <c r="AD111" s="242">
        <f t="shared" si="58"/>
        <v>0.57552299722781797</v>
      </c>
      <c r="AE111" s="242">
        <f t="shared" si="58"/>
        <v>0.57565830765584769</v>
      </c>
      <c r="AF111" s="242">
        <f t="shared" si="58"/>
        <v>0.57539807422923162</v>
      </c>
      <c r="AG111" s="242">
        <f t="shared" si="58"/>
        <v>0.57539004054586573</v>
      </c>
      <c r="AH111" s="242">
        <f t="shared" si="58"/>
        <v>0.57532737851286331</v>
      </c>
    </row>
    <row r="112" spans="1:34">
      <c r="A112" s="6" t="s">
        <v>108</v>
      </c>
      <c r="B112" s="241">
        <f t="shared" si="58"/>
        <v>0.56499999999999995</v>
      </c>
      <c r="C112" s="241">
        <f t="shared" si="58"/>
        <v>0.56459330143540665</v>
      </c>
      <c r="D112" s="241">
        <f t="shared" si="58"/>
        <v>0.57894736842105265</v>
      </c>
      <c r="E112" s="241">
        <f t="shared" si="58"/>
        <v>0.5761316872427984</v>
      </c>
      <c r="F112" s="241">
        <f t="shared" si="58"/>
        <v>0.5714285714285714</v>
      </c>
      <c r="G112" s="241">
        <f t="shared" si="58"/>
        <v>0.57516339869281041</v>
      </c>
      <c r="H112" s="241">
        <f t="shared" si="58"/>
        <v>0.57459677419354838</v>
      </c>
      <c r="I112" s="241">
        <f t="shared" si="58"/>
        <v>0.57534246575342463</v>
      </c>
      <c r="J112" s="241">
        <f t="shared" si="58"/>
        <v>0.57544757033248084</v>
      </c>
      <c r="K112" s="241">
        <f t="shared" si="58"/>
        <v>0.57499999999999996</v>
      </c>
      <c r="L112" s="241">
        <f t="shared" si="58"/>
        <v>0.57471264367816088</v>
      </c>
      <c r="M112" s="241">
        <f t="shared" si="58"/>
        <v>0.57391304347826089</v>
      </c>
      <c r="N112" s="241">
        <f t="shared" si="58"/>
        <v>0.57731958762886593</v>
      </c>
      <c r="O112" s="241">
        <f t="shared" si="58"/>
        <v>0.57608695652173902</v>
      </c>
      <c r="P112" s="241">
        <f t="shared" si="58"/>
        <v>0.57540983606557372</v>
      </c>
      <c r="Q112" s="241">
        <f t="shared" si="58"/>
        <v>0.57656249999999998</v>
      </c>
      <c r="R112" s="241">
        <f t="shared" si="58"/>
        <v>0.57571428571428573</v>
      </c>
      <c r="S112" s="241">
        <f t="shared" si="58"/>
        <v>0.57571428571428573</v>
      </c>
      <c r="T112" s="241">
        <f t="shared" si="58"/>
        <v>0.57571428571428573</v>
      </c>
      <c r="U112" s="241">
        <f t="shared" si="58"/>
        <v>0.57571428571428573</v>
      </c>
      <c r="V112" s="241">
        <f t="shared" si="58"/>
        <v>0.57599999999999996</v>
      </c>
      <c r="W112" s="241">
        <f t="shared" si="58"/>
        <v>0.57333333333333336</v>
      </c>
      <c r="X112" s="241">
        <f t="shared" si="58"/>
        <v>0.574025974025974</v>
      </c>
      <c r="Y112" s="241">
        <f t="shared" si="58"/>
        <v>0.57499999999999996</v>
      </c>
      <c r="Z112" s="241">
        <f t="shared" si="58"/>
        <v>0.57499999999999996</v>
      </c>
      <c r="AA112" s="241">
        <f t="shared" si="58"/>
        <v>0.57499999999999996</v>
      </c>
      <c r="AB112" s="241">
        <f t="shared" si="58"/>
        <v>0.57647058823529407</v>
      </c>
      <c r="AC112" s="242">
        <f t="shared" si="58"/>
        <v>0.57522002455932197</v>
      </c>
      <c r="AD112" s="242">
        <f t="shared" si="58"/>
        <v>0.57552299722781797</v>
      </c>
      <c r="AE112" s="242">
        <f t="shared" si="58"/>
        <v>0.57565830765584769</v>
      </c>
      <c r="AF112" s="242">
        <f t="shared" si="58"/>
        <v>0.57539807422923162</v>
      </c>
      <c r="AG112" s="242">
        <f t="shared" si="58"/>
        <v>0.57539004054586573</v>
      </c>
      <c r="AH112" s="242">
        <f t="shared" si="58"/>
        <v>0.57532737851286331</v>
      </c>
    </row>
    <row r="113" spans="1:34">
      <c r="A113" s="6" t="s">
        <v>109</v>
      </c>
      <c r="B113" s="241">
        <f t="shared" si="58"/>
        <v>0.56499999999999995</v>
      </c>
      <c r="C113" s="241">
        <f t="shared" si="58"/>
        <v>0.56459330143540665</v>
      </c>
      <c r="D113" s="241">
        <f t="shared" si="58"/>
        <v>0.57894736842105265</v>
      </c>
      <c r="E113" s="241">
        <f t="shared" si="58"/>
        <v>0.5761316872427984</v>
      </c>
      <c r="F113" s="241">
        <f t="shared" si="58"/>
        <v>0.57142857142857129</v>
      </c>
      <c r="G113" s="241">
        <f t="shared" si="58"/>
        <v>0.57516339869281041</v>
      </c>
      <c r="H113" s="241">
        <f t="shared" si="58"/>
        <v>0.57459677419354838</v>
      </c>
      <c r="I113" s="241">
        <f t="shared" si="58"/>
        <v>0.57534246575342463</v>
      </c>
      <c r="J113" s="241">
        <f t="shared" si="58"/>
        <v>0.57544757033248084</v>
      </c>
      <c r="K113" s="241">
        <f t="shared" si="58"/>
        <v>0.57499999999999996</v>
      </c>
      <c r="L113" s="241">
        <f t="shared" si="58"/>
        <v>0.57471264367816088</v>
      </c>
      <c r="M113" s="241">
        <f t="shared" si="58"/>
        <v>0.57391304347826089</v>
      </c>
      <c r="N113" s="241">
        <f t="shared" si="58"/>
        <v>0.57731958762886593</v>
      </c>
      <c r="O113" s="241">
        <f t="shared" si="58"/>
        <v>0.57608695652173914</v>
      </c>
      <c r="P113" s="241">
        <f t="shared" si="58"/>
        <v>0.57540983606557372</v>
      </c>
      <c r="Q113" s="241">
        <f t="shared" si="58"/>
        <v>0.57656250000000009</v>
      </c>
      <c r="R113" s="241">
        <f t="shared" si="58"/>
        <v>0.57571428571428573</v>
      </c>
      <c r="S113" s="241">
        <f t="shared" si="58"/>
        <v>0.57571428571428573</v>
      </c>
      <c r="T113" s="241">
        <f t="shared" si="58"/>
        <v>0.57571428571428573</v>
      </c>
      <c r="U113" s="241">
        <f t="shared" si="58"/>
        <v>0.57571428571428573</v>
      </c>
      <c r="V113" s="241">
        <f t="shared" si="58"/>
        <v>0.57599999999999996</v>
      </c>
      <c r="W113" s="241">
        <f t="shared" si="58"/>
        <v>0.57333333333333336</v>
      </c>
      <c r="X113" s="241">
        <f t="shared" si="58"/>
        <v>0.574025974025974</v>
      </c>
      <c r="Y113" s="241">
        <f t="shared" si="58"/>
        <v>0.57499999999999996</v>
      </c>
      <c r="Z113" s="241">
        <f t="shared" si="58"/>
        <v>0.57499999999999996</v>
      </c>
      <c r="AA113" s="241">
        <f t="shared" si="58"/>
        <v>0.57499999999999996</v>
      </c>
      <c r="AB113" s="241">
        <f t="shared" si="58"/>
        <v>0.57647058823529407</v>
      </c>
      <c r="AC113" s="242">
        <f t="shared" si="58"/>
        <v>0.57522002455932197</v>
      </c>
      <c r="AD113" s="242">
        <f t="shared" si="58"/>
        <v>0.57552299722781797</v>
      </c>
      <c r="AE113" s="242">
        <f t="shared" si="58"/>
        <v>0.57565830765584769</v>
      </c>
      <c r="AF113" s="242">
        <f t="shared" si="58"/>
        <v>0.57539807422923162</v>
      </c>
      <c r="AG113" s="242">
        <f t="shared" si="58"/>
        <v>0.57539004054586573</v>
      </c>
      <c r="AH113" s="242">
        <f t="shared" si="58"/>
        <v>0.57532737851286331</v>
      </c>
    </row>
    <row r="114" spans="1:34">
      <c r="A114" s="6" t="s">
        <v>110</v>
      </c>
      <c r="B114" s="241">
        <f t="shared" si="58"/>
        <v>0.56499999999999995</v>
      </c>
      <c r="C114" s="241">
        <f t="shared" si="58"/>
        <v>0.56459330143540665</v>
      </c>
      <c r="D114" s="241">
        <f t="shared" si="58"/>
        <v>0.57894736842105265</v>
      </c>
      <c r="E114" s="241">
        <f t="shared" si="58"/>
        <v>0.5761316872427984</v>
      </c>
      <c r="F114" s="241">
        <f t="shared" si="58"/>
        <v>0.5714285714285714</v>
      </c>
      <c r="G114" s="241">
        <f t="shared" si="58"/>
        <v>0.57516339869281041</v>
      </c>
      <c r="H114" s="241">
        <f t="shared" si="58"/>
        <v>0.57459677419354838</v>
      </c>
      <c r="I114" s="241">
        <f t="shared" si="58"/>
        <v>0.57534246575342463</v>
      </c>
      <c r="J114" s="241">
        <f t="shared" si="58"/>
        <v>0.57544757033248084</v>
      </c>
      <c r="K114" s="241">
        <f t="shared" si="58"/>
        <v>0.57499999999999996</v>
      </c>
      <c r="L114" s="241">
        <f t="shared" si="58"/>
        <v>0.57471264367816088</v>
      </c>
      <c r="M114" s="241">
        <f t="shared" si="58"/>
        <v>0.57391304347826089</v>
      </c>
      <c r="N114" s="241">
        <f t="shared" si="58"/>
        <v>0.57731958762886593</v>
      </c>
      <c r="O114" s="241">
        <f t="shared" si="58"/>
        <v>0.57608695652173914</v>
      </c>
      <c r="P114" s="241">
        <f t="shared" si="58"/>
        <v>0.57540983606557372</v>
      </c>
      <c r="Q114" s="241">
        <f t="shared" si="58"/>
        <v>0.57656249999999998</v>
      </c>
      <c r="R114" s="241">
        <f t="shared" si="58"/>
        <v>0.57571428571428573</v>
      </c>
      <c r="S114" s="241">
        <f t="shared" si="58"/>
        <v>0.57571428571428584</v>
      </c>
      <c r="T114" s="241">
        <f t="shared" si="58"/>
        <v>0.57571428571428573</v>
      </c>
      <c r="U114" s="241">
        <f t="shared" si="58"/>
        <v>0.57571428571428573</v>
      </c>
      <c r="V114" s="241">
        <f t="shared" si="58"/>
        <v>0.57599999999999985</v>
      </c>
      <c r="W114" s="241">
        <f t="shared" si="58"/>
        <v>0.57333333333333336</v>
      </c>
      <c r="X114" s="241">
        <f t="shared" si="58"/>
        <v>0.574025974025974</v>
      </c>
      <c r="Y114" s="241">
        <f t="shared" si="58"/>
        <v>0.57499999999999996</v>
      </c>
      <c r="Z114" s="241">
        <f t="shared" si="58"/>
        <v>0.57499999999999996</v>
      </c>
      <c r="AA114" s="241">
        <f t="shared" si="58"/>
        <v>0.57499999999999996</v>
      </c>
      <c r="AB114" s="241">
        <f t="shared" si="58"/>
        <v>0.57647058823529407</v>
      </c>
      <c r="AC114" s="242">
        <f t="shared" si="58"/>
        <v>0.57522002455932197</v>
      </c>
      <c r="AD114" s="242">
        <f t="shared" si="58"/>
        <v>0.57552299722781797</v>
      </c>
      <c r="AE114" s="242">
        <f t="shared" si="58"/>
        <v>0.57565830765584769</v>
      </c>
      <c r="AF114" s="242">
        <f t="shared" si="58"/>
        <v>0.57539807422923162</v>
      </c>
      <c r="AG114" s="242">
        <f t="shared" si="58"/>
        <v>0.57539004054586573</v>
      </c>
      <c r="AH114" s="242">
        <f t="shared" si="58"/>
        <v>0.57532737851286331</v>
      </c>
    </row>
    <row r="115" spans="1:34">
      <c r="A115" s="6" t="s">
        <v>111</v>
      </c>
      <c r="B115" s="241">
        <f t="shared" si="58"/>
        <v>0.56499999999999995</v>
      </c>
      <c r="C115" s="241">
        <f t="shared" si="58"/>
        <v>0.56459330143540665</v>
      </c>
      <c r="D115" s="241">
        <f t="shared" si="58"/>
        <v>0.57894736842105265</v>
      </c>
      <c r="E115" s="241">
        <f t="shared" si="58"/>
        <v>0.5761316872427984</v>
      </c>
      <c r="F115" s="241">
        <f t="shared" si="58"/>
        <v>0.5714285714285714</v>
      </c>
      <c r="G115" s="241">
        <f t="shared" si="58"/>
        <v>0.57516339869281041</v>
      </c>
      <c r="H115" s="241">
        <f t="shared" si="58"/>
        <v>0.57459677419354838</v>
      </c>
      <c r="I115" s="241">
        <f t="shared" si="58"/>
        <v>0.57534246575342463</v>
      </c>
      <c r="J115" s="241">
        <f t="shared" si="58"/>
        <v>0.57544757033248084</v>
      </c>
      <c r="K115" s="241">
        <f t="shared" si="58"/>
        <v>0.57499999999999996</v>
      </c>
      <c r="L115" s="241">
        <f t="shared" si="58"/>
        <v>0.57471264367816088</v>
      </c>
      <c r="M115" s="241">
        <f t="shared" si="58"/>
        <v>0.57391304347826089</v>
      </c>
      <c r="N115" s="241">
        <f t="shared" si="58"/>
        <v>0.57731958762886593</v>
      </c>
      <c r="O115" s="241">
        <f t="shared" si="58"/>
        <v>0.57608695652173914</v>
      </c>
      <c r="P115" s="241">
        <f t="shared" si="58"/>
        <v>0.57540983606557372</v>
      </c>
      <c r="Q115" s="241">
        <f t="shared" si="58"/>
        <v>0.57656250000000009</v>
      </c>
      <c r="R115" s="241">
        <f t="shared" si="58"/>
        <v>0.57571428571428573</v>
      </c>
      <c r="S115" s="241">
        <f t="shared" si="58"/>
        <v>0.57571428571428573</v>
      </c>
      <c r="T115" s="241">
        <f t="shared" si="58"/>
        <v>0.57571428571428573</v>
      </c>
      <c r="U115" s="241">
        <f t="shared" si="58"/>
        <v>0.57571428571428573</v>
      </c>
      <c r="V115" s="241">
        <f t="shared" si="58"/>
        <v>0.57599999999999996</v>
      </c>
      <c r="W115" s="241">
        <f t="shared" si="58"/>
        <v>0.57333333333333336</v>
      </c>
      <c r="X115" s="241">
        <f t="shared" si="58"/>
        <v>0.574025974025974</v>
      </c>
      <c r="Y115" s="241">
        <f t="shared" si="58"/>
        <v>0.57499999999999996</v>
      </c>
      <c r="Z115" s="241">
        <f t="shared" si="58"/>
        <v>0.57499999999999996</v>
      </c>
      <c r="AA115" s="241">
        <f t="shared" si="58"/>
        <v>0.57499999999999996</v>
      </c>
      <c r="AB115" s="241">
        <f t="shared" si="58"/>
        <v>0.57647058823529407</v>
      </c>
      <c r="AC115" s="242">
        <f t="shared" si="58"/>
        <v>0.57522002455932197</v>
      </c>
      <c r="AD115" s="242">
        <f t="shared" si="58"/>
        <v>0.57552299722781797</v>
      </c>
      <c r="AE115" s="242">
        <f t="shared" si="58"/>
        <v>0.57565830765584769</v>
      </c>
      <c r="AF115" s="242">
        <f t="shared" si="58"/>
        <v>0.57539807422923162</v>
      </c>
      <c r="AG115" s="242">
        <f t="shared" si="58"/>
        <v>0.57539004054586573</v>
      </c>
      <c r="AH115" s="242">
        <f t="shared" si="58"/>
        <v>0.57532737851286331</v>
      </c>
    </row>
    <row r="116" spans="1:34">
      <c r="A116" s="6" t="s">
        <v>112</v>
      </c>
      <c r="B116" s="241">
        <f t="shared" si="58"/>
        <v>0.56499999999999995</v>
      </c>
      <c r="C116" s="241">
        <f t="shared" si="58"/>
        <v>0.56459330143540665</v>
      </c>
      <c r="D116" s="241">
        <f t="shared" si="58"/>
        <v>0.57894736842105265</v>
      </c>
      <c r="E116" s="241">
        <f t="shared" si="58"/>
        <v>0.5761316872427984</v>
      </c>
      <c r="F116" s="241">
        <f t="shared" si="58"/>
        <v>0.5714285714285714</v>
      </c>
      <c r="G116" s="241">
        <f t="shared" si="58"/>
        <v>0.57516339869281041</v>
      </c>
      <c r="H116" s="241">
        <f t="shared" si="58"/>
        <v>0.57459677419354838</v>
      </c>
      <c r="I116" s="241">
        <f t="shared" si="58"/>
        <v>0.57534246575342463</v>
      </c>
      <c r="J116" s="241">
        <f t="shared" si="58"/>
        <v>0.57544757033248084</v>
      </c>
      <c r="K116" s="241">
        <f t="shared" si="58"/>
        <v>0.57499999999999996</v>
      </c>
      <c r="L116" s="241">
        <f t="shared" si="58"/>
        <v>0.57471264367816088</v>
      </c>
      <c r="M116" s="241">
        <f t="shared" si="58"/>
        <v>0.57391304347826089</v>
      </c>
      <c r="N116" s="241">
        <f t="shared" si="58"/>
        <v>0.57731958762886593</v>
      </c>
      <c r="O116" s="241">
        <f t="shared" si="58"/>
        <v>0.57608695652173914</v>
      </c>
      <c r="P116" s="241">
        <f t="shared" si="58"/>
        <v>0.57540983606557372</v>
      </c>
      <c r="Q116" s="241">
        <f t="shared" si="58"/>
        <v>0.57656249999999998</v>
      </c>
      <c r="R116" s="241">
        <f t="shared" si="58"/>
        <v>0.57571428571428573</v>
      </c>
      <c r="S116" s="241">
        <f t="shared" si="58"/>
        <v>0.57571428571428573</v>
      </c>
      <c r="T116" s="241">
        <f t="shared" si="58"/>
        <v>0.57571428571428573</v>
      </c>
      <c r="U116" s="241">
        <f t="shared" si="58"/>
        <v>0.57571428571428573</v>
      </c>
      <c r="V116" s="241">
        <f t="shared" si="58"/>
        <v>0.57599999999999996</v>
      </c>
      <c r="W116" s="241">
        <f t="shared" si="58"/>
        <v>0.57333333333333336</v>
      </c>
      <c r="X116" s="241">
        <f t="shared" si="58"/>
        <v>0.574025974025974</v>
      </c>
      <c r="Y116" s="241">
        <f t="shared" si="58"/>
        <v>0.57499999999999996</v>
      </c>
      <c r="Z116" s="241">
        <f t="shared" ref="C116:AH121" si="59">Z100/Z84</f>
        <v>0.57499999999999984</v>
      </c>
      <c r="AA116" s="241">
        <f t="shared" si="59"/>
        <v>0.57499999999999996</v>
      </c>
      <c r="AB116" s="241">
        <f t="shared" si="59"/>
        <v>0.57647058823529407</v>
      </c>
      <c r="AC116" s="242">
        <f t="shared" si="59"/>
        <v>0.57522002455932197</v>
      </c>
      <c r="AD116" s="242">
        <f t="shared" si="59"/>
        <v>0.57552299722781797</v>
      </c>
      <c r="AE116" s="242">
        <f t="shared" si="59"/>
        <v>0.57565830765584769</v>
      </c>
      <c r="AF116" s="242">
        <f t="shared" si="59"/>
        <v>0.57539807422923162</v>
      </c>
      <c r="AG116" s="242">
        <f t="shared" si="59"/>
        <v>0.57539004054586573</v>
      </c>
      <c r="AH116" s="242">
        <f t="shared" si="59"/>
        <v>0.57532737851286331</v>
      </c>
    </row>
    <row r="117" spans="1:34">
      <c r="A117" s="6" t="s">
        <v>113</v>
      </c>
      <c r="B117" s="241">
        <f t="shared" ref="B117:B121" si="60">B101/B85</f>
        <v>0.56499999999999995</v>
      </c>
      <c r="C117" s="241">
        <f t="shared" si="59"/>
        <v>0.56459330143540665</v>
      </c>
      <c r="D117" s="241">
        <f t="shared" si="59"/>
        <v>0.57894736842105265</v>
      </c>
      <c r="E117" s="241">
        <f t="shared" si="59"/>
        <v>0.5761316872427984</v>
      </c>
      <c r="F117" s="241">
        <f t="shared" si="59"/>
        <v>0.5714285714285714</v>
      </c>
      <c r="G117" s="241">
        <f t="shared" si="59"/>
        <v>0.57516339869281041</v>
      </c>
      <c r="H117" s="241">
        <f t="shared" si="59"/>
        <v>0.57459677419354838</v>
      </c>
      <c r="I117" s="241">
        <f t="shared" si="59"/>
        <v>0.57534246575342463</v>
      </c>
      <c r="J117" s="241">
        <f t="shared" si="59"/>
        <v>0.57544757033248084</v>
      </c>
      <c r="K117" s="241">
        <f t="shared" si="59"/>
        <v>0.57499999999999996</v>
      </c>
      <c r="L117" s="241">
        <f t="shared" si="59"/>
        <v>0.57471264367816088</v>
      </c>
      <c r="M117" s="241">
        <f t="shared" si="59"/>
        <v>0.57391304347826089</v>
      </c>
      <c r="N117" s="241">
        <f t="shared" si="59"/>
        <v>0.57731958762886593</v>
      </c>
      <c r="O117" s="241">
        <f t="shared" si="59"/>
        <v>0.57608695652173914</v>
      </c>
      <c r="P117" s="241">
        <f t="shared" si="59"/>
        <v>0.57540983606557372</v>
      </c>
      <c r="Q117" s="241">
        <f t="shared" si="59"/>
        <v>0.57656249999999998</v>
      </c>
      <c r="R117" s="241">
        <f t="shared" si="59"/>
        <v>0.57571428571428573</v>
      </c>
      <c r="S117" s="241">
        <f t="shared" si="59"/>
        <v>0.57571428571428573</v>
      </c>
      <c r="T117" s="241">
        <f t="shared" si="59"/>
        <v>0.57571428571428573</v>
      </c>
      <c r="U117" s="241">
        <f t="shared" si="59"/>
        <v>0.57571428571428573</v>
      </c>
      <c r="V117" s="241">
        <f t="shared" si="59"/>
        <v>0.57599999999999996</v>
      </c>
      <c r="W117" s="241">
        <f t="shared" si="59"/>
        <v>0.57333333333333336</v>
      </c>
      <c r="X117" s="241">
        <f t="shared" si="59"/>
        <v>0.574025974025974</v>
      </c>
      <c r="Y117" s="241">
        <f t="shared" si="59"/>
        <v>0.57499999999999996</v>
      </c>
      <c r="Z117" s="241">
        <f t="shared" si="59"/>
        <v>0.57499999999999996</v>
      </c>
      <c r="AA117" s="241">
        <f t="shared" si="59"/>
        <v>0.57499999999999996</v>
      </c>
      <c r="AB117" s="241">
        <f t="shared" si="59"/>
        <v>0.57647058823529407</v>
      </c>
      <c r="AC117" s="242">
        <f t="shared" si="59"/>
        <v>0.57522002455932197</v>
      </c>
      <c r="AD117" s="242">
        <f t="shared" si="59"/>
        <v>0.57552299722781797</v>
      </c>
      <c r="AE117" s="242">
        <f t="shared" si="59"/>
        <v>0.57565830765584769</v>
      </c>
      <c r="AF117" s="242">
        <f t="shared" si="59"/>
        <v>0.57539807422923162</v>
      </c>
      <c r="AG117" s="242">
        <f t="shared" si="59"/>
        <v>0.57539004054586573</v>
      </c>
      <c r="AH117" s="242">
        <f t="shared" si="59"/>
        <v>0.57532737851286331</v>
      </c>
    </row>
    <row r="118" spans="1:34">
      <c r="A118" s="6" t="s">
        <v>102</v>
      </c>
      <c r="B118" s="241">
        <f t="shared" si="60"/>
        <v>0.56499999999999995</v>
      </c>
      <c r="C118" s="241">
        <f t="shared" si="59"/>
        <v>0.56459330143540665</v>
      </c>
      <c r="D118" s="241">
        <f t="shared" si="59"/>
        <v>0.57894736842105265</v>
      </c>
      <c r="E118" s="241">
        <f t="shared" si="59"/>
        <v>0.5761316872427984</v>
      </c>
      <c r="F118" s="241">
        <f t="shared" si="59"/>
        <v>0.5714285714285714</v>
      </c>
      <c r="G118" s="241">
        <f t="shared" si="59"/>
        <v>0.57516339869281041</v>
      </c>
      <c r="H118" s="241">
        <f t="shared" si="59"/>
        <v>0.57459677419354838</v>
      </c>
      <c r="I118" s="241">
        <f t="shared" si="59"/>
        <v>0.57534246575342463</v>
      </c>
      <c r="J118" s="241">
        <f t="shared" si="59"/>
        <v>0.57544757033248084</v>
      </c>
      <c r="K118" s="241">
        <f t="shared" si="59"/>
        <v>0.57499999999999996</v>
      </c>
      <c r="L118" s="241">
        <f t="shared" si="59"/>
        <v>0.57471264367816088</v>
      </c>
      <c r="M118" s="241">
        <f t="shared" si="59"/>
        <v>0.57391304347826089</v>
      </c>
      <c r="N118" s="241">
        <f t="shared" si="59"/>
        <v>0.57731958762886593</v>
      </c>
      <c r="O118" s="241">
        <f t="shared" si="59"/>
        <v>0.57608695652173914</v>
      </c>
      <c r="P118" s="241">
        <f t="shared" si="59"/>
        <v>0.57540983606557372</v>
      </c>
      <c r="Q118" s="241">
        <f t="shared" si="59"/>
        <v>0.57656249999999998</v>
      </c>
      <c r="R118" s="241">
        <f t="shared" si="59"/>
        <v>0.57571428571428573</v>
      </c>
      <c r="S118" s="241">
        <f t="shared" si="59"/>
        <v>0.57571428571428573</v>
      </c>
      <c r="T118" s="241">
        <f t="shared" si="59"/>
        <v>0.57571428571428573</v>
      </c>
      <c r="U118" s="241">
        <f t="shared" si="59"/>
        <v>0.57571428571428573</v>
      </c>
      <c r="V118" s="241">
        <f t="shared" si="59"/>
        <v>0.57599999999999996</v>
      </c>
      <c r="W118" s="241">
        <f t="shared" si="59"/>
        <v>0.57333333333333336</v>
      </c>
      <c r="X118" s="241">
        <f t="shared" si="59"/>
        <v>0.574025974025974</v>
      </c>
      <c r="Y118" s="241">
        <f t="shared" si="59"/>
        <v>0.57499999999999996</v>
      </c>
      <c r="Z118" s="241">
        <f t="shared" si="59"/>
        <v>0.57499999999999996</v>
      </c>
      <c r="AA118" s="241">
        <f t="shared" si="59"/>
        <v>0.57499999999999996</v>
      </c>
      <c r="AB118" s="241">
        <f t="shared" si="59"/>
        <v>0.57647058823529407</v>
      </c>
      <c r="AC118" s="242">
        <f t="shared" si="59"/>
        <v>0.57522002455932197</v>
      </c>
      <c r="AD118" s="242">
        <f t="shared" si="59"/>
        <v>0.57552299722781797</v>
      </c>
      <c r="AE118" s="242">
        <f t="shared" si="59"/>
        <v>0.57565830765584769</v>
      </c>
      <c r="AF118" s="242">
        <f t="shared" si="59"/>
        <v>0.57539807422923162</v>
      </c>
      <c r="AG118" s="242">
        <f t="shared" si="59"/>
        <v>0.57539004054586573</v>
      </c>
      <c r="AH118" s="242">
        <f t="shared" si="59"/>
        <v>0.57532737851286331</v>
      </c>
    </row>
    <row r="119" spans="1:34">
      <c r="A119" s="6" t="s">
        <v>103</v>
      </c>
      <c r="B119" s="241">
        <f t="shared" si="60"/>
        <v>0.56499999999999995</v>
      </c>
      <c r="C119" s="241">
        <f t="shared" si="59"/>
        <v>0.56459330143540665</v>
      </c>
      <c r="D119" s="241">
        <f t="shared" si="59"/>
        <v>0.57894736842105265</v>
      </c>
      <c r="E119" s="241">
        <f t="shared" si="59"/>
        <v>0.5761316872427984</v>
      </c>
      <c r="F119" s="241">
        <f t="shared" si="59"/>
        <v>0.5714285714285714</v>
      </c>
      <c r="G119" s="241">
        <f t="shared" si="59"/>
        <v>0.57516339869281041</v>
      </c>
      <c r="H119" s="241">
        <f t="shared" si="59"/>
        <v>0.57459677419354838</v>
      </c>
      <c r="I119" s="241">
        <f t="shared" si="59"/>
        <v>0.57534246575342463</v>
      </c>
      <c r="J119" s="241">
        <f t="shared" si="59"/>
        <v>0.57544757033248084</v>
      </c>
      <c r="K119" s="241">
        <f t="shared" si="59"/>
        <v>0.57499999999999996</v>
      </c>
      <c r="L119" s="241">
        <f t="shared" si="59"/>
        <v>0.57471264367816088</v>
      </c>
      <c r="M119" s="241">
        <f t="shared" si="59"/>
        <v>0.57391304347826089</v>
      </c>
      <c r="N119" s="241">
        <f t="shared" si="59"/>
        <v>0.57731958762886593</v>
      </c>
      <c r="O119" s="241">
        <f t="shared" si="59"/>
        <v>0.57608695652173914</v>
      </c>
      <c r="P119" s="241">
        <f t="shared" si="59"/>
        <v>0.57540983606557372</v>
      </c>
      <c r="Q119" s="241">
        <f t="shared" si="59"/>
        <v>0.57656249999999998</v>
      </c>
      <c r="R119" s="241">
        <f t="shared" si="59"/>
        <v>0.57571428571428573</v>
      </c>
      <c r="S119" s="241">
        <f t="shared" si="59"/>
        <v>0.57571428571428573</v>
      </c>
      <c r="T119" s="241">
        <f t="shared" si="59"/>
        <v>0.57571428571428573</v>
      </c>
      <c r="U119" s="241">
        <f t="shared" si="59"/>
        <v>0.57571428571428573</v>
      </c>
      <c r="V119" s="241">
        <f t="shared" si="59"/>
        <v>0.57599999999999996</v>
      </c>
      <c r="W119" s="241">
        <f t="shared" si="59"/>
        <v>0.57333333333333336</v>
      </c>
      <c r="X119" s="241">
        <f t="shared" si="59"/>
        <v>0.574025974025974</v>
      </c>
      <c r="Y119" s="241">
        <f t="shared" si="59"/>
        <v>0.57499999999999996</v>
      </c>
      <c r="Z119" s="241">
        <f t="shared" si="59"/>
        <v>0.57499999999999996</v>
      </c>
      <c r="AA119" s="241">
        <f t="shared" si="59"/>
        <v>0.57499999999999996</v>
      </c>
      <c r="AB119" s="241">
        <f t="shared" si="59"/>
        <v>0.57647058823529407</v>
      </c>
      <c r="AC119" s="242">
        <f t="shared" si="59"/>
        <v>0.57522002455932197</v>
      </c>
      <c r="AD119" s="242">
        <f t="shared" si="59"/>
        <v>0.57552299722781797</v>
      </c>
      <c r="AE119" s="242">
        <f t="shared" si="59"/>
        <v>0.57565830765584769</v>
      </c>
      <c r="AF119" s="242">
        <f t="shared" si="59"/>
        <v>0.57539807422923162</v>
      </c>
      <c r="AG119" s="242">
        <f t="shared" si="59"/>
        <v>0.57539004054586573</v>
      </c>
      <c r="AH119" s="242">
        <f t="shared" si="59"/>
        <v>0.57532737851286331</v>
      </c>
    </row>
    <row r="120" spans="1:34">
      <c r="A120" s="6" t="s">
        <v>104</v>
      </c>
      <c r="B120" s="241">
        <f t="shared" si="60"/>
        <v>0.56499999999999995</v>
      </c>
      <c r="C120" s="241">
        <f t="shared" si="59"/>
        <v>0.56459330143540665</v>
      </c>
      <c r="D120" s="241">
        <f t="shared" si="59"/>
        <v>0.57894736842105265</v>
      </c>
      <c r="E120" s="241">
        <f t="shared" si="59"/>
        <v>0.5761316872427984</v>
      </c>
      <c r="F120" s="241">
        <f t="shared" si="59"/>
        <v>0.5714285714285714</v>
      </c>
      <c r="G120" s="241">
        <f t="shared" si="59"/>
        <v>0.57516339869281041</v>
      </c>
      <c r="H120" s="241">
        <f t="shared" si="59"/>
        <v>0.57459677419354838</v>
      </c>
      <c r="I120" s="241">
        <f t="shared" si="59"/>
        <v>0.57534246575342463</v>
      </c>
      <c r="J120" s="241">
        <f t="shared" si="59"/>
        <v>0.57544757033248084</v>
      </c>
      <c r="K120" s="241">
        <f t="shared" si="59"/>
        <v>0.57499999999999996</v>
      </c>
      <c r="L120" s="241">
        <f t="shared" si="59"/>
        <v>0.57471264367816088</v>
      </c>
      <c r="M120" s="241">
        <f t="shared" si="59"/>
        <v>0.57391304347826089</v>
      </c>
      <c r="N120" s="241">
        <f t="shared" si="59"/>
        <v>0.57731958762886593</v>
      </c>
      <c r="O120" s="241">
        <f t="shared" si="59"/>
        <v>0.57608695652173914</v>
      </c>
      <c r="P120" s="241">
        <f t="shared" si="59"/>
        <v>0.57540983606557361</v>
      </c>
      <c r="Q120" s="241">
        <f t="shared" si="59"/>
        <v>0.57656249999999998</v>
      </c>
      <c r="R120" s="241">
        <f t="shared" si="59"/>
        <v>0.57571428571428573</v>
      </c>
      <c r="S120" s="241">
        <f t="shared" si="59"/>
        <v>0.57571428571428573</v>
      </c>
      <c r="T120" s="241">
        <f t="shared" si="59"/>
        <v>0.57571428571428573</v>
      </c>
      <c r="U120" s="241">
        <f t="shared" si="59"/>
        <v>0.57571428571428573</v>
      </c>
      <c r="V120" s="241">
        <f t="shared" si="59"/>
        <v>0.57599999999999996</v>
      </c>
      <c r="W120" s="241">
        <f t="shared" si="59"/>
        <v>0.57333333333333336</v>
      </c>
      <c r="X120" s="241">
        <f t="shared" si="59"/>
        <v>0.574025974025974</v>
      </c>
      <c r="Y120" s="241">
        <f t="shared" si="59"/>
        <v>0.57499999999999996</v>
      </c>
      <c r="Z120" s="241">
        <f t="shared" si="59"/>
        <v>0.57499999999999996</v>
      </c>
      <c r="AA120" s="241">
        <f t="shared" si="59"/>
        <v>0.57499999999999996</v>
      </c>
      <c r="AB120" s="241">
        <f t="shared" si="59"/>
        <v>0.57647058823529407</v>
      </c>
      <c r="AC120" s="242">
        <f t="shared" si="59"/>
        <v>0.57522002455932197</v>
      </c>
      <c r="AD120" s="242">
        <f t="shared" si="59"/>
        <v>0.57552299722781797</v>
      </c>
      <c r="AE120" s="242">
        <f t="shared" si="59"/>
        <v>0.57565830765584769</v>
      </c>
      <c r="AF120" s="242">
        <f t="shared" si="59"/>
        <v>0.57539807422923162</v>
      </c>
      <c r="AG120" s="242">
        <f t="shared" si="59"/>
        <v>0.57539004054586573</v>
      </c>
      <c r="AH120" s="242">
        <f t="shared" si="59"/>
        <v>0.57532737851286331</v>
      </c>
    </row>
    <row r="121" spans="1:34" ht="15.75" thickBot="1">
      <c r="A121" s="6" t="s">
        <v>143</v>
      </c>
      <c r="B121" s="243">
        <f t="shared" si="60"/>
        <v>0.56499999999999995</v>
      </c>
      <c r="C121" s="243">
        <f t="shared" si="59"/>
        <v>0.56459330143540665</v>
      </c>
      <c r="D121" s="243">
        <f t="shared" si="59"/>
        <v>0.57894736842105265</v>
      </c>
      <c r="E121" s="243">
        <f t="shared" si="59"/>
        <v>0.5761316872427984</v>
      </c>
      <c r="F121" s="243">
        <f t="shared" si="59"/>
        <v>0.5714285714285714</v>
      </c>
      <c r="G121" s="243">
        <f t="shared" si="59"/>
        <v>0.57516339869281041</v>
      </c>
      <c r="H121" s="243">
        <f t="shared" si="59"/>
        <v>0.57459677419354838</v>
      </c>
      <c r="I121" s="243">
        <f t="shared" si="59"/>
        <v>0.57534246575342463</v>
      </c>
      <c r="J121" s="243">
        <f t="shared" si="59"/>
        <v>0.57544757033248084</v>
      </c>
      <c r="K121" s="243">
        <f t="shared" si="59"/>
        <v>0.57499999999999996</v>
      </c>
      <c r="L121" s="243">
        <f t="shared" si="59"/>
        <v>0.57471264367816088</v>
      </c>
      <c r="M121" s="243">
        <f t="shared" si="59"/>
        <v>0.57391304347826089</v>
      </c>
      <c r="N121" s="243">
        <f t="shared" si="59"/>
        <v>0.57731958762886593</v>
      </c>
      <c r="O121" s="243">
        <f t="shared" si="59"/>
        <v>0.57608695652173914</v>
      </c>
      <c r="P121" s="243">
        <f t="shared" si="59"/>
        <v>0.57540983606557372</v>
      </c>
      <c r="Q121" s="243">
        <f t="shared" si="59"/>
        <v>0.57656249999999998</v>
      </c>
      <c r="R121" s="243">
        <f t="shared" si="59"/>
        <v>0.57571428571428573</v>
      </c>
      <c r="S121" s="243">
        <f t="shared" si="59"/>
        <v>0.57571428571428573</v>
      </c>
      <c r="T121" s="243">
        <f t="shared" si="59"/>
        <v>0.57571428571428573</v>
      </c>
      <c r="U121" s="243">
        <f t="shared" si="59"/>
        <v>0.57571428571428573</v>
      </c>
      <c r="V121" s="243">
        <f t="shared" si="59"/>
        <v>0.57599999999999996</v>
      </c>
      <c r="W121" s="243">
        <f t="shared" si="59"/>
        <v>0.57333333333333336</v>
      </c>
      <c r="X121" s="243">
        <f t="shared" si="59"/>
        <v>0.574025974025974</v>
      </c>
      <c r="Y121" s="243">
        <f t="shared" si="59"/>
        <v>0.57499999999999996</v>
      </c>
      <c r="Z121" s="243">
        <f t="shared" si="59"/>
        <v>0.57499999999999996</v>
      </c>
      <c r="AA121" s="243">
        <f t="shared" si="59"/>
        <v>0.57499999999999996</v>
      </c>
      <c r="AB121" s="243">
        <f t="shared" si="59"/>
        <v>0.57647058823529407</v>
      </c>
      <c r="AC121" s="242">
        <f t="shared" ref="AC121:AH121" si="61">FORECAST(AC42,D121:AB121,D42:AB42)</f>
        <v>0.57522002455932197</v>
      </c>
      <c r="AD121" s="242">
        <f t="shared" si="61"/>
        <v>0.57552299722781797</v>
      </c>
      <c r="AE121" s="242">
        <f t="shared" si="61"/>
        <v>0.57565830765584769</v>
      </c>
      <c r="AF121" s="242">
        <f t="shared" si="61"/>
        <v>0.57539807422923162</v>
      </c>
      <c r="AG121" s="242">
        <f t="shared" si="61"/>
        <v>0.57539004054586573</v>
      </c>
      <c r="AH121" s="242">
        <f t="shared" si="61"/>
        <v>0.57532737851286331</v>
      </c>
    </row>
    <row r="122" spans="1:34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spans="1:34" ht="15.75" thickBot="1">
      <c r="A123" s="6" t="s">
        <v>257</v>
      </c>
    </row>
    <row r="124" spans="1:34" ht="15.75" thickBot="1">
      <c r="A124" s="3"/>
      <c r="B124" s="3" t="str">
        <f>B$2</f>
        <v xml:space="preserve">93/94 </v>
      </c>
      <c r="C124" s="3" t="str">
        <f t="shared" ref="C124:AH124" si="62">C$2</f>
        <v xml:space="preserve">94/95 </v>
      </c>
      <c r="D124" s="3" t="str">
        <f t="shared" si="62"/>
        <v xml:space="preserve">95/96 </v>
      </c>
      <c r="E124" s="3" t="str">
        <f t="shared" si="62"/>
        <v xml:space="preserve">96/97 </v>
      </c>
      <c r="F124" s="3" t="str">
        <f t="shared" si="62"/>
        <v xml:space="preserve">97/98 </v>
      </c>
      <c r="G124" s="3" t="str">
        <f t="shared" si="62"/>
        <v xml:space="preserve">98/99 </v>
      </c>
      <c r="H124" s="3" t="str">
        <f t="shared" si="62"/>
        <v xml:space="preserve">99/00 </v>
      </c>
      <c r="I124" s="3" t="str">
        <f t="shared" si="62"/>
        <v xml:space="preserve">00/01 </v>
      </c>
      <c r="J124" s="3" t="str">
        <f t="shared" si="62"/>
        <v xml:space="preserve">01/02 </v>
      </c>
      <c r="K124" s="3" t="str">
        <f t="shared" si="62"/>
        <v xml:space="preserve">02/03 </v>
      </c>
      <c r="L124" s="3" t="str">
        <f t="shared" si="62"/>
        <v xml:space="preserve">03/04 </v>
      </c>
      <c r="M124" s="3" t="str">
        <f t="shared" si="62"/>
        <v xml:space="preserve">04/05 </v>
      </c>
      <c r="N124" s="3" t="str">
        <f t="shared" si="62"/>
        <v xml:space="preserve">05/06 </v>
      </c>
      <c r="O124" s="3" t="str">
        <f t="shared" si="62"/>
        <v xml:space="preserve">06/07 </v>
      </c>
      <c r="P124" s="3" t="str">
        <f t="shared" si="62"/>
        <v xml:space="preserve">07/08 </v>
      </c>
      <c r="Q124" s="3" t="str">
        <f t="shared" si="62"/>
        <v xml:space="preserve">08/09 </v>
      </c>
      <c r="R124" s="3" t="str">
        <f t="shared" si="62"/>
        <v xml:space="preserve">09/10 </v>
      </c>
      <c r="S124" s="3" t="str">
        <f t="shared" si="62"/>
        <v xml:space="preserve">10/11 </v>
      </c>
      <c r="T124" s="3" t="str">
        <f t="shared" si="62"/>
        <v xml:space="preserve">11/12 </v>
      </c>
      <c r="U124" s="3" t="str">
        <f t="shared" si="62"/>
        <v xml:space="preserve">12/13 </v>
      </c>
      <c r="V124" s="3" t="str">
        <f t="shared" si="62"/>
        <v xml:space="preserve">13/14 </v>
      </c>
      <c r="W124" s="3" t="str">
        <f t="shared" si="62"/>
        <v xml:space="preserve">14/15 </v>
      </c>
      <c r="X124" s="3" t="str">
        <f t="shared" si="62"/>
        <v xml:space="preserve">15/16 </v>
      </c>
      <c r="Y124" s="3" t="str">
        <f t="shared" si="62"/>
        <v xml:space="preserve">16/17 </v>
      </c>
      <c r="Z124" s="3" t="str">
        <f t="shared" si="62"/>
        <v xml:space="preserve">17/18 </v>
      </c>
      <c r="AA124" s="3" t="str">
        <f t="shared" si="62"/>
        <v>18/19</v>
      </c>
      <c r="AB124" s="3" t="str">
        <f t="shared" si="62"/>
        <v>19/20</v>
      </c>
      <c r="AC124" s="3" t="str">
        <f t="shared" si="62"/>
        <v>20/21</v>
      </c>
      <c r="AD124" s="3" t="str">
        <f t="shared" si="62"/>
        <v>21/22</v>
      </c>
      <c r="AE124" s="3" t="str">
        <f t="shared" si="62"/>
        <v>22/23</v>
      </c>
      <c r="AF124" s="3" t="str">
        <f t="shared" si="62"/>
        <v>23/24</v>
      </c>
      <c r="AG124" s="3" t="str">
        <f t="shared" si="62"/>
        <v>24/25</v>
      </c>
      <c r="AH124" s="3" t="str">
        <f t="shared" si="62"/>
        <v>25/26</v>
      </c>
    </row>
    <row r="125" spans="1:34">
      <c r="A125" s="6" t="s">
        <v>105</v>
      </c>
      <c r="B125" s="244">
        <v>0</v>
      </c>
      <c r="C125" s="244">
        <v>0</v>
      </c>
      <c r="D125" s="244">
        <v>0</v>
      </c>
      <c r="E125" s="244">
        <v>0</v>
      </c>
      <c r="F125" s="244">
        <v>0</v>
      </c>
      <c r="G125" s="244">
        <v>0</v>
      </c>
      <c r="H125" s="244">
        <v>0</v>
      </c>
      <c r="I125" s="244">
        <v>0</v>
      </c>
      <c r="J125" s="244">
        <v>0</v>
      </c>
      <c r="K125" s="244">
        <v>0</v>
      </c>
      <c r="L125" s="244">
        <v>0</v>
      </c>
      <c r="M125" s="244">
        <v>0</v>
      </c>
      <c r="N125" s="244">
        <v>0</v>
      </c>
      <c r="O125" s="244">
        <v>0</v>
      </c>
      <c r="P125" s="244">
        <v>0</v>
      </c>
      <c r="Q125" s="244">
        <v>0</v>
      </c>
      <c r="R125" s="244">
        <v>0</v>
      </c>
      <c r="S125" s="244">
        <v>0</v>
      </c>
      <c r="T125" s="244">
        <v>0</v>
      </c>
      <c r="U125" s="244">
        <v>0</v>
      </c>
      <c r="V125" s="244">
        <v>0</v>
      </c>
      <c r="W125" s="244">
        <v>0</v>
      </c>
      <c r="X125" s="244">
        <v>0</v>
      </c>
      <c r="Y125" s="244">
        <v>0</v>
      </c>
      <c r="Z125" s="244">
        <v>0</v>
      </c>
      <c r="AA125" s="244">
        <v>0</v>
      </c>
      <c r="AB125" s="244">
        <v>0</v>
      </c>
      <c r="AC125" s="244">
        <v>0</v>
      </c>
      <c r="AD125" s="245">
        <f>(SUM(S125:W125)/SUM(S$137:W$137))*AD$137</f>
        <v>0</v>
      </c>
      <c r="AE125" s="245">
        <f>(SUM(T125:X125)/SUM(T$137:X$137))*AE$137</f>
        <v>0</v>
      </c>
      <c r="AF125" s="245">
        <f>(SUM(U125:Y125)/SUM(U$137:Y$137))*AF$137</f>
        <v>0</v>
      </c>
      <c r="AG125" s="245">
        <f>(SUM($Q125:$U125)/SUM($Q$137:$U$137))*AG$137</f>
        <v>0</v>
      </c>
      <c r="AH125" s="245">
        <f>(SUM($Q125:$U125)/SUM($Q$137:$U$137))*AH$137</f>
        <v>0</v>
      </c>
    </row>
    <row r="126" spans="1:34">
      <c r="A126" s="6" t="s">
        <v>106</v>
      </c>
      <c r="B126" s="244">
        <v>0</v>
      </c>
      <c r="C126" s="244">
        <v>0</v>
      </c>
      <c r="D126" s="244">
        <v>0</v>
      </c>
      <c r="E126" s="244">
        <v>0</v>
      </c>
      <c r="F126" s="244">
        <v>0</v>
      </c>
      <c r="G126" s="244">
        <v>0</v>
      </c>
      <c r="H126" s="244">
        <v>0</v>
      </c>
      <c r="I126" s="244">
        <v>0</v>
      </c>
      <c r="J126" s="244">
        <v>0</v>
      </c>
      <c r="K126" s="244">
        <v>0</v>
      </c>
      <c r="L126" s="244">
        <v>0</v>
      </c>
      <c r="M126" s="244">
        <v>0</v>
      </c>
      <c r="N126" s="244">
        <v>0</v>
      </c>
      <c r="O126" s="244">
        <v>0</v>
      </c>
      <c r="P126" s="244">
        <v>0</v>
      </c>
      <c r="Q126" s="244">
        <v>0</v>
      </c>
      <c r="R126" s="244">
        <v>0</v>
      </c>
      <c r="S126" s="244">
        <v>0</v>
      </c>
      <c r="T126" s="244">
        <v>0</v>
      </c>
      <c r="U126" s="244">
        <v>0</v>
      </c>
      <c r="V126" s="244">
        <v>0</v>
      </c>
      <c r="W126" s="244">
        <v>0</v>
      </c>
      <c r="X126" s="244">
        <v>0</v>
      </c>
      <c r="Y126" s="244">
        <v>0</v>
      </c>
      <c r="Z126" s="244">
        <v>0</v>
      </c>
      <c r="AA126" s="244">
        <v>0</v>
      </c>
      <c r="AB126" s="244">
        <v>0</v>
      </c>
      <c r="AC126" s="244">
        <v>0</v>
      </c>
      <c r="AD126" s="245">
        <f t="shared" ref="AC126:AD135" si="63">(SUM(S126:W126)/SUM(S$137:W$137))*AD$137</f>
        <v>0</v>
      </c>
      <c r="AE126" s="245">
        <f t="shared" ref="AE126:AE135" si="64">(SUM(T126:X126)/SUM(T$137:X$137))*AE$137</f>
        <v>0</v>
      </c>
      <c r="AF126" s="245">
        <f t="shared" ref="AF126:AF135" si="65">(SUM(U126:Y126)/SUM(U$137:Y$137))*AF$137</f>
        <v>0</v>
      </c>
      <c r="AG126" s="245">
        <f t="shared" ref="AG126:AH135" si="66">(SUM($Q126:$U126)/SUM($Q$137:$U$137))*AG$137</f>
        <v>0</v>
      </c>
      <c r="AH126" s="245">
        <f t="shared" si="66"/>
        <v>0</v>
      </c>
    </row>
    <row r="127" spans="1:34">
      <c r="A127" s="6" t="s">
        <v>107</v>
      </c>
      <c r="B127" s="244">
        <v>0</v>
      </c>
      <c r="C127" s="244">
        <v>0</v>
      </c>
      <c r="D127" s="244">
        <v>0</v>
      </c>
      <c r="E127" s="244">
        <v>0</v>
      </c>
      <c r="F127" s="244">
        <v>0</v>
      </c>
      <c r="G127" s="244">
        <v>0</v>
      </c>
      <c r="H127" s="244">
        <v>0</v>
      </c>
      <c r="I127" s="244">
        <v>0</v>
      </c>
      <c r="J127" s="244">
        <v>0</v>
      </c>
      <c r="K127" s="244">
        <v>0</v>
      </c>
      <c r="L127" s="244">
        <v>0</v>
      </c>
      <c r="M127" s="244">
        <v>0</v>
      </c>
      <c r="N127" s="244">
        <v>0</v>
      </c>
      <c r="O127" s="244">
        <v>0</v>
      </c>
      <c r="P127" s="244">
        <v>0</v>
      </c>
      <c r="Q127" s="244">
        <v>0</v>
      </c>
      <c r="R127" s="244">
        <v>0</v>
      </c>
      <c r="S127" s="244">
        <v>0</v>
      </c>
      <c r="T127" s="244">
        <v>0</v>
      </c>
      <c r="U127" s="244">
        <v>0.16400000000000001</v>
      </c>
      <c r="V127" s="244">
        <v>0</v>
      </c>
      <c r="W127" s="244">
        <v>0</v>
      </c>
      <c r="X127" s="244">
        <v>0</v>
      </c>
      <c r="Y127" s="244">
        <v>0</v>
      </c>
      <c r="Z127" s="244">
        <v>0</v>
      </c>
      <c r="AA127" s="244">
        <v>0</v>
      </c>
      <c r="AB127" s="244">
        <v>0</v>
      </c>
      <c r="AC127" s="244">
        <v>0</v>
      </c>
      <c r="AD127" s="245">
        <f t="shared" si="63"/>
        <v>0</v>
      </c>
      <c r="AE127" s="245">
        <f t="shared" si="64"/>
        <v>0</v>
      </c>
      <c r="AF127" s="245">
        <f t="shared" si="65"/>
        <v>0</v>
      </c>
      <c r="AG127" s="245">
        <f t="shared" si="66"/>
        <v>0</v>
      </c>
      <c r="AH127" s="245">
        <f t="shared" si="66"/>
        <v>0</v>
      </c>
    </row>
    <row r="128" spans="1:34">
      <c r="A128" s="6" t="s">
        <v>108</v>
      </c>
      <c r="B128" s="244">
        <v>0</v>
      </c>
      <c r="C128" s="244">
        <v>0</v>
      </c>
      <c r="D128" s="244">
        <v>0</v>
      </c>
      <c r="E128" s="244">
        <v>0</v>
      </c>
      <c r="F128" s="244">
        <v>0</v>
      </c>
      <c r="G128" s="244">
        <v>0</v>
      </c>
      <c r="H128" s="244">
        <v>0</v>
      </c>
      <c r="I128" s="244">
        <v>0</v>
      </c>
      <c r="J128" s="244">
        <v>0</v>
      </c>
      <c r="K128" s="244">
        <v>0</v>
      </c>
      <c r="L128" s="244">
        <v>0</v>
      </c>
      <c r="M128" s="244">
        <v>0</v>
      </c>
      <c r="N128" s="244">
        <v>0</v>
      </c>
      <c r="O128" s="244">
        <v>0</v>
      </c>
      <c r="P128" s="244">
        <v>0</v>
      </c>
      <c r="Q128" s="244">
        <v>0</v>
      </c>
      <c r="R128" s="244">
        <v>0</v>
      </c>
      <c r="S128" s="244">
        <v>0</v>
      </c>
      <c r="T128" s="244">
        <v>0</v>
      </c>
      <c r="U128" s="244">
        <v>2E-3</v>
      </c>
      <c r="V128" s="244">
        <v>0</v>
      </c>
      <c r="W128" s="244">
        <v>0</v>
      </c>
      <c r="X128" s="244">
        <v>0</v>
      </c>
      <c r="Y128" s="244">
        <v>0</v>
      </c>
      <c r="Z128" s="244">
        <v>0</v>
      </c>
      <c r="AA128" s="244">
        <v>0</v>
      </c>
      <c r="AB128" s="244">
        <v>0</v>
      </c>
      <c r="AC128" s="244">
        <v>0</v>
      </c>
      <c r="AD128" s="245">
        <f t="shared" si="63"/>
        <v>0</v>
      </c>
      <c r="AE128" s="245">
        <f t="shared" si="64"/>
        <v>0</v>
      </c>
      <c r="AF128" s="245">
        <f t="shared" si="65"/>
        <v>0</v>
      </c>
      <c r="AG128" s="245">
        <f t="shared" si="66"/>
        <v>0</v>
      </c>
      <c r="AH128" s="245">
        <f t="shared" si="66"/>
        <v>0</v>
      </c>
    </row>
    <row r="129" spans="1:34">
      <c r="A129" s="6" t="s">
        <v>109</v>
      </c>
      <c r="B129" s="244">
        <v>0</v>
      </c>
      <c r="C129" s="244">
        <v>0</v>
      </c>
      <c r="D129" s="244">
        <v>0</v>
      </c>
      <c r="E129" s="244">
        <v>0</v>
      </c>
      <c r="F129" s="244">
        <v>0</v>
      </c>
      <c r="G129" s="244">
        <v>0</v>
      </c>
      <c r="H129" s="244">
        <v>0</v>
      </c>
      <c r="I129" s="244">
        <v>0</v>
      </c>
      <c r="J129" s="244">
        <v>11.371</v>
      </c>
      <c r="K129" s="244">
        <v>0</v>
      </c>
      <c r="L129" s="244">
        <v>0</v>
      </c>
      <c r="M129" s="244">
        <v>0</v>
      </c>
      <c r="N129" s="244">
        <v>0</v>
      </c>
      <c r="O129" s="244">
        <v>0</v>
      </c>
      <c r="P129" s="244">
        <v>0</v>
      </c>
      <c r="Q129" s="244">
        <v>0</v>
      </c>
      <c r="R129" s="244">
        <v>0</v>
      </c>
      <c r="S129" s="244">
        <v>0</v>
      </c>
      <c r="T129" s="244">
        <v>0</v>
      </c>
      <c r="U129" s="244">
        <v>9.7000000000000003E-2</v>
      </c>
      <c r="V129" s="244">
        <v>0</v>
      </c>
      <c r="W129" s="244">
        <v>0</v>
      </c>
      <c r="X129" s="244">
        <v>0</v>
      </c>
      <c r="Y129" s="244">
        <v>0</v>
      </c>
      <c r="Z129" s="244">
        <v>0</v>
      </c>
      <c r="AA129" s="244">
        <v>0</v>
      </c>
      <c r="AB129" s="244">
        <v>0</v>
      </c>
      <c r="AC129" s="245">
        <f t="shared" si="63"/>
        <v>0</v>
      </c>
      <c r="AD129" s="245">
        <f t="shared" si="63"/>
        <v>0</v>
      </c>
      <c r="AE129" s="245">
        <f t="shared" si="64"/>
        <v>0</v>
      </c>
      <c r="AF129" s="245">
        <f t="shared" si="65"/>
        <v>0</v>
      </c>
      <c r="AG129" s="245">
        <f t="shared" si="66"/>
        <v>0</v>
      </c>
      <c r="AH129" s="245">
        <f t="shared" si="66"/>
        <v>0</v>
      </c>
    </row>
    <row r="130" spans="1:34">
      <c r="A130" s="6" t="s">
        <v>110</v>
      </c>
      <c r="B130" s="244">
        <v>0</v>
      </c>
      <c r="C130" s="244">
        <v>0</v>
      </c>
      <c r="D130" s="244">
        <v>0</v>
      </c>
      <c r="E130" s="244">
        <v>0</v>
      </c>
      <c r="F130" s="244">
        <v>0</v>
      </c>
      <c r="G130" s="244">
        <v>0</v>
      </c>
      <c r="H130" s="244">
        <v>0</v>
      </c>
      <c r="I130" s="244">
        <v>0</v>
      </c>
      <c r="J130" s="244">
        <v>0</v>
      </c>
      <c r="K130" s="244">
        <v>0</v>
      </c>
      <c r="L130" s="244">
        <v>0</v>
      </c>
      <c r="M130" s="244">
        <v>0</v>
      </c>
      <c r="N130" s="244">
        <v>0</v>
      </c>
      <c r="O130" s="244">
        <v>0</v>
      </c>
      <c r="P130" s="244">
        <v>0</v>
      </c>
      <c r="Q130" s="244">
        <v>0</v>
      </c>
      <c r="R130" s="244">
        <v>0</v>
      </c>
      <c r="S130" s="244">
        <v>0</v>
      </c>
      <c r="T130" s="244">
        <v>0</v>
      </c>
      <c r="U130" s="244">
        <v>3.3000000000000002E-2</v>
      </c>
      <c r="V130" s="244">
        <v>0</v>
      </c>
      <c r="W130" s="244">
        <v>0</v>
      </c>
      <c r="X130" s="244">
        <v>0</v>
      </c>
      <c r="Y130" s="244">
        <v>0</v>
      </c>
      <c r="Z130" s="244">
        <v>0</v>
      </c>
      <c r="AA130" s="244">
        <v>0</v>
      </c>
      <c r="AB130" s="244">
        <v>0</v>
      </c>
      <c r="AC130" s="245">
        <f t="shared" si="63"/>
        <v>0</v>
      </c>
      <c r="AD130" s="245">
        <f t="shared" si="63"/>
        <v>0</v>
      </c>
      <c r="AE130" s="245">
        <f t="shared" si="64"/>
        <v>0</v>
      </c>
      <c r="AF130" s="245">
        <f t="shared" si="65"/>
        <v>0</v>
      </c>
      <c r="AG130" s="245">
        <f t="shared" si="66"/>
        <v>0</v>
      </c>
      <c r="AH130" s="245">
        <f t="shared" si="66"/>
        <v>0</v>
      </c>
    </row>
    <row r="131" spans="1:34">
      <c r="A131" s="6" t="s">
        <v>111</v>
      </c>
      <c r="B131" s="244">
        <v>0</v>
      </c>
      <c r="C131" s="244">
        <v>0</v>
      </c>
      <c r="D131" s="244">
        <v>0</v>
      </c>
      <c r="E131" s="244">
        <v>0</v>
      </c>
      <c r="F131" s="244">
        <v>0</v>
      </c>
      <c r="G131" s="244">
        <v>0</v>
      </c>
      <c r="H131" s="244">
        <v>0</v>
      </c>
      <c r="I131" s="244">
        <v>0</v>
      </c>
      <c r="J131" s="244">
        <v>0</v>
      </c>
      <c r="K131" s="244">
        <v>0</v>
      </c>
      <c r="L131" s="244">
        <v>0</v>
      </c>
      <c r="M131" s="244">
        <v>0</v>
      </c>
      <c r="N131" s="244">
        <v>0</v>
      </c>
      <c r="O131" s="244">
        <v>0</v>
      </c>
      <c r="P131" s="244">
        <v>0</v>
      </c>
      <c r="Q131" s="244">
        <v>0</v>
      </c>
      <c r="R131" s="244">
        <v>0</v>
      </c>
      <c r="S131" s="244">
        <v>0</v>
      </c>
      <c r="T131" s="244">
        <v>0</v>
      </c>
      <c r="U131" s="244">
        <v>9.8000000000000004E-2</v>
      </c>
      <c r="V131" s="244">
        <v>0</v>
      </c>
      <c r="W131" s="244">
        <v>0</v>
      </c>
      <c r="X131" s="244">
        <v>0</v>
      </c>
      <c r="Y131" s="244">
        <v>0</v>
      </c>
      <c r="Z131" s="244">
        <v>0</v>
      </c>
      <c r="AA131" s="244">
        <v>0</v>
      </c>
      <c r="AB131" s="244">
        <v>0</v>
      </c>
      <c r="AC131" s="245">
        <f t="shared" si="63"/>
        <v>0</v>
      </c>
      <c r="AD131" s="245">
        <f t="shared" si="63"/>
        <v>0</v>
      </c>
      <c r="AE131" s="245">
        <f t="shared" si="64"/>
        <v>0</v>
      </c>
      <c r="AF131" s="245">
        <f t="shared" si="65"/>
        <v>0</v>
      </c>
      <c r="AG131" s="245">
        <f t="shared" si="66"/>
        <v>0</v>
      </c>
      <c r="AH131" s="245">
        <f t="shared" si="66"/>
        <v>0</v>
      </c>
    </row>
    <row r="132" spans="1:34">
      <c r="A132" s="6" t="s">
        <v>112</v>
      </c>
      <c r="B132" s="244">
        <v>0</v>
      </c>
      <c r="C132" s="244">
        <v>0</v>
      </c>
      <c r="D132" s="244">
        <v>0</v>
      </c>
      <c r="E132" s="244">
        <v>0</v>
      </c>
      <c r="F132" s="244">
        <v>0</v>
      </c>
      <c r="G132" s="244">
        <v>0</v>
      </c>
      <c r="H132" s="244">
        <v>0</v>
      </c>
      <c r="I132" s="244">
        <v>0</v>
      </c>
      <c r="J132" s="244">
        <v>0</v>
      </c>
      <c r="K132" s="244">
        <v>0</v>
      </c>
      <c r="L132" s="244">
        <v>0</v>
      </c>
      <c r="M132" s="244">
        <v>0</v>
      </c>
      <c r="N132" s="244">
        <v>0</v>
      </c>
      <c r="O132" s="244">
        <v>0</v>
      </c>
      <c r="P132" s="244">
        <v>0</v>
      </c>
      <c r="Q132" s="244">
        <v>0</v>
      </c>
      <c r="R132" s="244">
        <v>0</v>
      </c>
      <c r="S132" s="244">
        <v>0</v>
      </c>
      <c r="T132" s="244">
        <v>0</v>
      </c>
      <c r="U132" s="244">
        <v>1.4999999999999999E-2</v>
      </c>
      <c r="V132" s="244">
        <v>0</v>
      </c>
      <c r="W132" s="244">
        <v>0</v>
      </c>
      <c r="X132" s="244">
        <v>0</v>
      </c>
      <c r="Y132" s="244">
        <v>0</v>
      </c>
      <c r="Z132" s="244">
        <v>0</v>
      </c>
      <c r="AA132" s="244">
        <v>0</v>
      </c>
      <c r="AB132" s="244">
        <v>0</v>
      </c>
      <c r="AC132" s="245">
        <f t="shared" si="63"/>
        <v>0</v>
      </c>
      <c r="AD132" s="245">
        <f t="shared" si="63"/>
        <v>0</v>
      </c>
      <c r="AE132" s="245">
        <f t="shared" si="64"/>
        <v>0</v>
      </c>
      <c r="AF132" s="245">
        <f t="shared" si="65"/>
        <v>0</v>
      </c>
      <c r="AG132" s="245">
        <f t="shared" si="66"/>
        <v>0</v>
      </c>
      <c r="AH132" s="245">
        <f t="shared" si="66"/>
        <v>0</v>
      </c>
    </row>
    <row r="133" spans="1:34">
      <c r="A133" s="6" t="s">
        <v>113</v>
      </c>
      <c r="B133" s="244">
        <v>0</v>
      </c>
      <c r="C133" s="244">
        <v>0</v>
      </c>
      <c r="D133" s="244">
        <v>0</v>
      </c>
      <c r="E133" s="244">
        <v>0</v>
      </c>
      <c r="F133" s="244">
        <v>0</v>
      </c>
      <c r="G133" s="244">
        <v>0</v>
      </c>
      <c r="H133" s="244">
        <v>0</v>
      </c>
      <c r="I133" s="244">
        <v>0</v>
      </c>
      <c r="J133" s="244">
        <v>0</v>
      </c>
      <c r="K133" s="244">
        <v>0</v>
      </c>
      <c r="L133" s="244">
        <v>0</v>
      </c>
      <c r="M133" s="244">
        <v>0</v>
      </c>
      <c r="N133" s="244">
        <v>0</v>
      </c>
      <c r="O133" s="244">
        <v>0</v>
      </c>
      <c r="P133" s="244">
        <v>0</v>
      </c>
      <c r="Q133" s="244">
        <v>0</v>
      </c>
      <c r="R133" s="244">
        <v>0</v>
      </c>
      <c r="S133" s="244">
        <v>0</v>
      </c>
      <c r="T133" s="244">
        <v>0</v>
      </c>
      <c r="U133" s="244">
        <v>2.9000000000000001E-2</v>
      </c>
      <c r="V133" s="244">
        <v>0</v>
      </c>
      <c r="W133" s="244">
        <v>0</v>
      </c>
      <c r="X133" s="244">
        <v>0</v>
      </c>
      <c r="Y133" s="244">
        <v>0</v>
      </c>
      <c r="Z133" s="244">
        <v>0</v>
      </c>
      <c r="AA133" s="244">
        <v>0</v>
      </c>
      <c r="AB133" s="244">
        <v>0</v>
      </c>
      <c r="AC133" s="245">
        <f t="shared" si="63"/>
        <v>0</v>
      </c>
      <c r="AD133" s="245">
        <f t="shared" si="63"/>
        <v>0</v>
      </c>
      <c r="AE133" s="245">
        <f t="shared" si="64"/>
        <v>0</v>
      </c>
      <c r="AF133" s="245">
        <f t="shared" si="65"/>
        <v>0</v>
      </c>
      <c r="AG133" s="245">
        <f t="shared" si="66"/>
        <v>0</v>
      </c>
      <c r="AH133" s="245">
        <f t="shared" si="66"/>
        <v>0</v>
      </c>
    </row>
    <row r="134" spans="1:34">
      <c r="A134" s="6" t="s">
        <v>102</v>
      </c>
      <c r="B134" s="244">
        <v>0</v>
      </c>
      <c r="C134" s="244">
        <v>0</v>
      </c>
      <c r="D134" s="244">
        <v>0</v>
      </c>
      <c r="E134" s="244">
        <v>0</v>
      </c>
      <c r="F134" s="244">
        <v>0</v>
      </c>
      <c r="G134" s="244">
        <v>0</v>
      </c>
      <c r="H134" s="244">
        <v>0</v>
      </c>
      <c r="I134" s="244">
        <v>0</v>
      </c>
      <c r="J134" s="244">
        <v>0</v>
      </c>
      <c r="K134" s="244">
        <v>0</v>
      </c>
      <c r="L134" s="244">
        <v>0</v>
      </c>
      <c r="M134" s="244">
        <v>0</v>
      </c>
      <c r="N134" s="244">
        <v>0</v>
      </c>
      <c r="O134" s="244">
        <v>0</v>
      </c>
      <c r="P134" s="244">
        <v>0</v>
      </c>
      <c r="Q134" s="244">
        <v>0</v>
      </c>
      <c r="R134" s="244">
        <v>0</v>
      </c>
      <c r="S134" s="244">
        <v>0</v>
      </c>
      <c r="T134" s="244">
        <v>0</v>
      </c>
      <c r="U134" s="244">
        <v>3.7999999999999999E-2</v>
      </c>
      <c r="V134" s="244">
        <v>0</v>
      </c>
      <c r="W134" s="244">
        <v>0</v>
      </c>
      <c r="X134" s="244">
        <v>0</v>
      </c>
      <c r="Y134" s="244">
        <v>0</v>
      </c>
      <c r="Z134" s="244">
        <v>0</v>
      </c>
      <c r="AA134" s="244">
        <v>0</v>
      </c>
      <c r="AB134" s="244">
        <v>0</v>
      </c>
      <c r="AC134" s="245">
        <f t="shared" si="63"/>
        <v>0</v>
      </c>
      <c r="AD134" s="245">
        <f t="shared" si="63"/>
        <v>0</v>
      </c>
      <c r="AE134" s="245">
        <f t="shared" si="64"/>
        <v>0</v>
      </c>
      <c r="AF134" s="245">
        <f t="shared" si="65"/>
        <v>0</v>
      </c>
      <c r="AG134" s="245">
        <f t="shared" si="66"/>
        <v>0</v>
      </c>
      <c r="AH134" s="245">
        <f t="shared" si="66"/>
        <v>0</v>
      </c>
    </row>
    <row r="135" spans="1:34">
      <c r="A135" s="6" t="s">
        <v>103</v>
      </c>
      <c r="B135" s="244">
        <v>0</v>
      </c>
      <c r="C135" s="244">
        <v>0</v>
      </c>
      <c r="D135" s="244">
        <v>0</v>
      </c>
      <c r="E135" s="244">
        <v>0</v>
      </c>
      <c r="F135" s="244">
        <v>0</v>
      </c>
      <c r="G135" s="244">
        <v>0</v>
      </c>
      <c r="H135" s="244">
        <v>0</v>
      </c>
      <c r="I135" s="244">
        <v>0</v>
      </c>
      <c r="J135" s="244">
        <v>0</v>
      </c>
      <c r="K135" s="244">
        <v>0</v>
      </c>
      <c r="L135" s="244">
        <v>0</v>
      </c>
      <c r="M135" s="244">
        <v>0</v>
      </c>
      <c r="N135" s="244">
        <v>0</v>
      </c>
      <c r="O135" s="244">
        <v>0</v>
      </c>
      <c r="P135" s="244">
        <v>0</v>
      </c>
      <c r="Q135" s="244">
        <v>0</v>
      </c>
      <c r="R135" s="244">
        <v>0</v>
      </c>
      <c r="S135" s="244">
        <v>0</v>
      </c>
      <c r="T135" s="244">
        <v>0</v>
      </c>
      <c r="U135" s="244">
        <v>0</v>
      </c>
      <c r="V135" s="244">
        <v>0</v>
      </c>
      <c r="W135" s="244">
        <v>0</v>
      </c>
      <c r="X135" s="244">
        <v>0</v>
      </c>
      <c r="Y135" s="244">
        <v>0</v>
      </c>
      <c r="Z135" s="244">
        <v>0</v>
      </c>
      <c r="AA135" s="244">
        <v>0</v>
      </c>
      <c r="AB135" s="244">
        <v>0</v>
      </c>
      <c r="AC135" s="245">
        <f t="shared" si="63"/>
        <v>0</v>
      </c>
      <c r="AD135" s="245">
        <f t="shared" si="63"/>
        <v>0</v>
      </c>
      <c r="AE135" s="245">
        <f t="shared" si="64"/>
        <v>0</v>
      </c>
      <c r="AF135" s="245">
        <f t="shared" si="65"/>
        <v>0</v>
      </c>
      <c r="AG135" s="245">
        <f t="shared" si="66"/>
        <v>0</v>
      </c>
      <c r="AH135" s="245">
        <f t="shared" si="66"/>
        <v>0</v>
      </c>
    </row>
    <row r="136" spans="1:34">
      <c r="A136" s="6" t="s">
        <v>104</v>
      </c>
      <c r="B136" s="244">
        <v>0</v>
      </c>
      <c r="C136" s="244">
        <v>0</v>
      </c>
      <c r="D136" s="244">
        <v>0</v>
      </c>
      <c r="E136" s="244">
        <v>0</v>
      </c>
      <c r="F136" s="244">
        <v>0</v>
      </c>
      <c r="G136" s="244">
        <v>0</v>
      </c>
      <c r="H136" s="244">
        <v>0</v>
      </c>
      <c r="I136" s="244">
        <v>0</v>
      </c>
      <c r="J136" s="244">
        <v>0</v>
      </c>
      <c r="K136" s="244">
        <v>0</v>
      </c>
      <c r="L136" s="244">
        <v>0</v>
      </c>
      <c r="M136" s="244">
        <v>0</v>
      </c>
      <c r="N136" s="244">
        <v>0</v>
      </c>
      <c r="O136" s="244">
        <v>0</v>
      </c>
      <c r="P136" s="244">
        <v>0</v>
      </c>
      <c r="Q136" s="244">
        <v>0</v>
      </c>
      <c r="R136" s="244">
        <v>0</v>
      </c>
      <c r="S136" s="244">
        <v>0</v>
      </c>
      <c r="T136" s="244">
        <v>0</v>
      </c>
      <c r="U136" s="244">
        <v>0</v>
      </c>
      <c r="V136" s="244">
        <v>0</v>
      </c>
      <c r="W136" s="244">
        <v>0</v>
      </c>
      <c r="X136" s="244">
        <v>0</v>
      </c>
      <c r="Y136" s="244">
        <v>0</v>
      </c>
      <c r="Z136" s="244">
        <v>0</v>
      </c>
      <c r="AA136" s="244">
        <v>0</v>
      </c>
      <c r="AB136" s="244">
        <v>0</v>
      </c>
      <c r="AC136" s="245">
        <f t="shared" ref="AC136:AH136" si="67">AC137-SUM(AC125:AC135)</f>
        <v>0</v>
      </c>
      <c r="AD136" s="245">
        <f t="shared" si="67"/>
        <v>0</v>
      </c>
      <c r="AE136" s="245">
        <f t="shared" si="67"/>
        <v>0</v>
      </c>
      <c r="AF136" s="245">
        <f t="shared" si="67"/>
        <v>0</v>
      </c>
      <c r="AG136" s="245">
        <f t="shared" si="67"/>
        <v>0</v>
      </c>
      <c r="AH136" s="245">
        <f t="shared" si="67"/>
        <v>0</v>
      </c>
    </row>
    <row r="137" spans="1:34" ht="15.75" thickBot="1">
      <c r="A137" s="6" t="s">
        <v>114</v>
      </c>
      <c r="B137" s="244">
        <f>SUM(B125:B136)</f>
        <v>0</v>
      </c>
      <c r="C137" s="244">
        <f t="shared" ref="C137:AB137" si="68">SUM(C125:C136)</f>
        <v>0</v>
      </c>
      <c r="D137" s="244">
        <f t="shared" si="68"/>
        <v>0</v>
      </c>
      <c r="E137" s="244">
        <f t="shared" si="68"/>
        <v>0</v>
      </c>
      <c r="F137" s="244">
        <f t="shared" si="68"/>
        <v>0</v>
      </c>
      <c r="G137" s="244">
        <f t="shared" si="68"/>
        <v>0</v>
      </c>
      <c r="H137" s="244">
        <f t="shared" si="68"/>
        <v>0</v>
      </c>
      <c r="I137" s="244">
        <f t="shared" si="68"/>
        <v>0</v>
      </c>
      <c r="J137" s="244">
        <f t="shared" si="68"/>
        <v>11.371</v>
      </c>
      <c r="K137" s="244">
        <f t="shared" si="68"/>
        <v>0</v>
      </c>
      <c r="L137" s="244">
        <f t="shared" si="68"/>
        <v>0</v>
      </c>
      <c r="M137" s="244">
        <f t="shared" si="68"/>
        <v>0</v>
      </c>
      <c r="N137" s="244">
        <f t="shared" si="68"/>
        <v>0</v>
      </c>
      <c r="O137" s="244">
        <f t="shared" si="68"/>
        <v>0</v>
      </c>
      <c r="P137" s="244">
        <f t="shared" si="68"/>
        <v>0</v>
      </c>
      <c r="Q137" s="244">
        <f t="shared" si="68"/>
        <v>0</v>
      </c>
      <c r="R137" s="244">
        <f t="shared" si="68"/>
        <v>0</v>
      </c>
      <c r="S137" s="244">
        <f t="shared" si="68"/>
        <v>0</v>
      </c>
      <c r="T137" s="244">
        <f t="shared" si="68"/>
        <v>0</v>
      </c>
      <c r="U137" s="244">
        <f t="shared" si="68"/>
        <v>0.47600000000000003</v>
      </c>
      <c r="V137" s="244">
        <f t="shared" si="68"/>
        <v>0</v>
      </c>
      <c r="W137" s="244">
        <f t="shared" si="68"/>
        <v>0</v>
      </c>
      <c r="X137" s="244">
        <f t="shared" si="68"/>
        <v>0</v>
      </c>
      <c r="Y137" s="244">
        <f t="shared" si="68"/>
        <v>0</v>
      </c>
      <c r="Z137" s="244">
        <f t="shared" si="68"/>
        <v>0</v>
      </c>
      <c r="AA137" s="244">
        <f t="shared" si="68"/>
        <v>0</v>
      </c>
      <c r="AB137" s="244">
        <f t="shared" si="68"/>
        <v>0</v>
      </c>
      <c r="AC137" s="245">
        <f t="shared" ref="AC137:AH137" si="69">AC24</f>
        <v>0</v>
      </c>
      <c r="AD137" s="245">
        <f t="shared" si="69"/>
        <v>0</v>
      </c>
      <c r="AE137" s="245">
        <f t="shared" si="69"/>
        <v>0</v>
      </c>
      <c r="AF137" s="245">
        <f t="shared" si="69"/>
        <v>0</v>
      </c>
      <c r="AG137" s="245">
        <f t="shared" si="69"/>
        <v>0</v>
      </c>
      <c r="AH137" s="245">
        <f t="shared" si="69"/>
        <v>0</v>
      </c>
    </row>
    <row r="138" spans="1:34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ht="15.75" thickBot="1">
      <c r="A139" s="6" t="s">
        <v>258</v>
      </c>
    </row>
    <row r="140" spans="1:34" ht="15.75" thickBot="1">
      <c r="A140" s="3"/>
      <c r="B140" s="3" t="str">
        <f>B$2</f>
        <v xml:space="preserve">93/94 </v>
      </c>
      <c r="C140" s="3" t="str">
        <f t="shared" ref="C140:AH140" si="70">C$2</f>
        <v xml:space="preserve">94/95 </v>
      </c>
      <c r="D140" s="3" t="str">
        <f t="shared" si="70"/>
        <v xml:space="preserve">95/96 </v>
      </c>
      <c r="E140" s="3" t="str">
        <f t="shared" si="70"/>
        <v xml:space="preserve">96/97 </v>
      </c>
      <c r="F140" s="3" t="str">
        <f t="shared" si="70"/>
        <v xml:space="preserve">97/98 </v>
      </c>
      <c r="G140" s="3" t="str">
        <f t="shared" si="70"/>
        <v xml:space="preserve">98/99 </v>
      </c>
      <c r="H140" s="3" t="str">
        <f t="shared" si="70"/>
        <v xml:space="preserve">99/00 </v>
      </c>
      <c r="I140" s="3" t="str">
        <f t="shared" si="70"/>
        <v xml:space="preserve">00/01 </v>
      </c>
      <c r="J140" s="3" t="str">
        <f t="shared" si="70"/>
        <v xml:space="preserve">01/02 </v>
      </c>
      <c r="K140" s="3" t="str">
        <f t="shared" si="70"/>
        <v xml:space="preserve">02/03 </v>
      </c>
      <c r="L140" s="3" t="str">
        <f t="shared" si="70"/>
        <v xml:space="preserve">03/04 </v>
      </c>
      <c r="M140" s="3" t="str">
        <f t="shared" si="70"/>
        <v xml:space="preserve">04/05 </v>
      </c>
      <c r="N140" s="3" t="str">
        <f t="shared" si="70"/>
        <v xml:space="preserve">05/06 </v>
      </c>
      <c r="O140" s="3" t="str">
        <f t="shared" si="70"/>
        <v xml:space="preserve">06/07 </v>
      </c>
      <c r="P140" s="3" t="str">
        <f t="shared" si="70"/>
        <v xml:space="preserve">07/08 </v>
      </c>
      <c r="Q140" s="3" t="str">
        <f t="shared" si="70"/>
        <v xml:space="preserve">08/09 </v>
      </c>
      <c r="R140" s="3" t="str">
        <f t="shared" si="70"/>
        <v xml:space="preserve">09/10 </v>
      </c>
      <c r="S140" s="3" t="str">
        <f t="shared" si="70"/>
        <v xml:space="preserve">10/11 </v>
      </c>
      <c r="T140" s="3" t="str">
        <f t="shared" si="70"/>
        <v xml:space="preserve">11/12 </v>
      </c>
      <c r="U140" s="3" t="str">
        <f t="shared" si="70"/>
        <v xml:space="preserve">12/13 </v>
      </c>
      <c r="V140" s="3" t="str">
        <f t="shared" si="70"/>
        <v xml:space="preserve">13/14 </v>
      </c>
      <c r="W140" s="3" t="str">
        <f t="shared" si="70"/>
        <v xml:space="preserve">14/15 </v>
      </c>
      <c r="X140" s="3" t="str">
        <f t="shared" si="70"/>
        <v xml:space="preserve">15/16 </v>
      </c>
      <c r="Y140" s="3" t="str">
        <f t="shared" si="70"/>
        <v xml:space="preserve">16/17 </v>
      </c>
      <c r="Z140" s="3" t="str">
        <f t="shared" si="70"/>
        <v xml:space="preserve">17/18 </v>
      </c>
      <c r="AA140" s="3" t="str">
        <f t="shared" si="70"/>
        <v>18/19</v>
      </c>
      <c r="AB140" s="3" t="str">
        <f t="shared" si="70"/>
        <v>19/20</v>
      </c>
      <c r="AC140" s="3" t="str">
        <f t="shared" si="70"/>
        <v>20/21</v>
      </c>
      <c r="AD140" s="3" t="str">
        <f t="shared" si="70"/>
        <v>21/22</v>
      </c>
      <c r="AE140" s="3" t="str">
        <f t="shared" si="70"/>
        <v>22/23</v>
      </c>
      <c r="AF140" s="3" t="str">
        <f t="shared" si="70"/>
        <v>23/24</v>
      </c>
      <c r="AG140" s="3" t="str">
        <f t="shared" si="70"/>
        <v>24/25</v>
      </c>
      <c r="AH140" s="3" t="str">
        <f t="shared" si="70"/>
        <v>25/26</v>
      </c>
    </row>
    <row r="141" spans="1:34">
      <c r="A141" s="6" t="s">
        <v>105</v>
      </c>
      <c r="B141" s="244">
        <f>'[3]Australia Meal Exports'!AC$290</f>
        <v>0</v>
      </c>
      <c r="C141" s="244">
        <f>'[3]Australia Meal Exports'!AO$290</f>
        <v>0</v>
      </c>
      <c r="D141" s="244">
        <f>'[3]Australia Meal Exports'!BA$290</f>
        <v>0</v>
      </c>
      <c r="E141" s="244">
        <f>'[3]Australia Meal Exports'!BM$290</f>
        <v>0</v>
      </c>
      <c r="F141" s="244">
        <f>'[3]Australia Meal Exports'!BY$290</f>
        <v>0</v>
      </c>
      <c r="G141" s="244">
        <f>'[3]Australia Meal Exports'!CK$290</f>
        <v>0</v>
      </c>
      <c r="H141" s="244">
        <f>'[3]Australia Meal Exports'!CW$290</f>
        <v>0</v>
      </c>
      <c r="I141" s="244">
        <f>'[3]Australia Meal Exports'!DI$290</f>
        <v>0</v>
      </c>
      <c r="J141" s="244">
        <f>'[3]Australia Meal Exports'!DU$290</f>
        <v>0</v>
      </c>
      <c r="K141" s="244">
        <f>'[3]Australia Meal Exports'!EG$290</f>
        <v>0</v>
      </c>
      <c r="L141" s="244">
        <f>'[3]Australia Meal Exports'!ES$290</f>
        <v>0</v>
      </c>
      <c r="M141" s="244">
        <f>'[3]Australia Meal Exports'!FE$290</f>
        <v>0</v>
      </c>
      <c r="N141" s="244">
        <f>'[3]Australia Meal Exports'!FQ$290</f>
        <v>0</v>
      </c>
      <c r="O141" s="244">
        <f>'[3]Australia Meal Exports'!GC$290</f>
        <v>0</v>
      </c>
      <c r="P141" s="244">
        <f>'[3]Australia Meal Exports'!GO$290</f>
        <v>0.18373999999999999</v>
      </c>
      <c r="Q141" s="244">
        <f>'[3]Australia Meal Exports'!HA$290</f>
        <v>0.09</v>
      </c>
      <c r="R141" s="244">
        <f>'[3]Australia Meal Exports'!HM$290</f>
        <v>0.58379000000000003</v>
      </c>
      <c r="S141" s="244">
        <f>'[3]Australia Meal Exports'!HY$290</f>
        <v>0.69891000000000003</v>
      </c>
      <c r="T141" s="244">
        <f>'[3]Australia Meal Exports'!IK$290</f>
        <v>0.65154000000000001</v>
      </c>
      <c r="U141" s="244">
        <f>'[3]Australia Meal Exports'!IW$290</f>
        <v>2.1938300000000002</v>
      </c>
      <c r="V141" s="244">
        <f>'[3]Australia Meal Exports'!JI$290</f>
        <v>0.96569000000000005</v>
      </c>
      <c r="W141" s="244">
        <f>'[3]Australia Meal Exports'!JU$290</f>
        <v>1.6013999999999999</v>
      </c>
      <c r="X141" s="244">
        <f>'[3]Australia Meal Exports'!KG$290</f>
        <v>0.41250999999999999</v>
      </c>
      <c r="Y141" s="244">
        <f>'[3]Australia Meal Exports'!KS$290</f>
        <v>0</v>
      </c>
      <c r="Z141" s="244">
        <f>'[3]Australia Meal Exports'!LE$290</f>
        <v>0</v>
      </c>
      <c r="AA141" s="244">
        <f>'[3]Australia Meal Exports'!LQ$290</f>
        <v>0</v>
      </c>
      <c r="AB141" s="244">
        <f>'[3]Australia Meal Exports'!MC$290</f>
        <v>0</v>
      </c>
      <c r="AC141" s="244">
        <f>'[3]Australia Meal Exports'!MO$290</f>
        <v>0</v>
      </c>
      <c r="AD141" s="245">
        <f t="shared" ref="AC141:AD151" si="71">(SUM(X141:AB141)/SUM(X$153:AB$153))*AD$153</f>
        <v>0</v>
      </c>
      <c r="AE141" s="245">
        <f t="shared" ref="AE141:AE151" si="72">(SUM(Y141:AC141)/SUM(Y$153:AC$153))*AE$153</f>
        <v>0</v>
      </c>
      <c r="AF141" s="245">
        <f t="shared" ref="AF141:AH151" si="73">(SUM(Z141:AD141)/SUM(Z$153:AD$153))*AF$153</f>
        <v>0</v>
      </c>
      <c r="AG141" s="245">
        <f t="shared" si="73"/>
        <v>0</v>
      </c>
      <c r="AH141" s="245">
        <f t="shared" si="73"/>
        <v>0</v>
      </c>
    </row>
    <row r="142" spans="1:34">
      <c r="A142" s="6" t="s">
        <v>106</v>
      </c>
      <c r="B142" s="244">
        <f>'[3]Australia Meal Exports'!AD$290</f>
        <v>0</v>
      </c>
      <c r="C142" s="244">
        <f>'[3]Australia Meal Exports'!AP$290</f>
        <v>0</v>
      </c>
      <c r="D142" s="244">
        <f>'[3]Australia Meal Exports'!BB$290</f>
        <v>0</v>
      </c>
      <c r="E142" s="244">
        <f>'[3]Australia Meal Exports'!BN$290</f>
        <v>0</v>
      </c>
      <c r="F142" s="244">
        <f>'[3]Australia Meal Exports'!BZ$290</f>
        <v>0</v>
      </c>
      <c r="G142" s="244">
        <f>'[3]Australia Meal Exports'!CL$290</f>
        <v>0</v>
      </c>
      <c r="H142" s="244">
        <f>'[3]Australia Meal Exports'!CX$290</f>
        <v>0</v>
      </c>
      <c r="I142" s="244">
        <f>'[3]Australia Meal Exports'!DJ$290</f>
        <v>0</v>
      </c>
      <c r="J142" s="244">
        <f>'[3]Australia Meal Exports'!DV$290</f>
        <v>0</v>
      </c>
      <c r="K142" s="244">
        <f>'[3]Australia Meal Exports'!EH$290</f>
        <v>0</v>
      </c>
      <c r="L142" s="244">
        <f>'[3]Australia Meal Exports'!ET$290</f>
        <v>0</v>
      </c>
      <c r="M142" s="244">
        <f>'[3]Australia Meal Exports'!FF$290</f>
        <v>0</v>
      </c>
      <c r="N142" s="244">
        <f>'[3]Australia Meal Exports'!FR$290</f>
        <v>0</v>
      </c>
      <c r="O142" s="244">
        <f>'[3]Australia Meal Exports'!GD$290</f>
        <v>0</v>
      </c>
      <c r="P142" s="244">
        <f>'[3]Australia Meal Exports'!GP$290</f>
        <v>0.18257999999999999</v>
      </c>
      <c r="Q142" s="244">
        <f>'[3]Australia Meal Exports'!HB$290</f>
        <v>0.29265999999999998</v>
      </c>
      <c r="R142" s="244">
        <f>'[3]Australia Meal Exports'!HN$290</f>
        <v>0.27039000000000002</v>
      </c>
      <c r="S142" s="244">
        <f>'[3]Australia Meal Exports'!HZ$290</f>
        <v>8.1855399999999996</v>
      </c>
      <c r="T142" s="244">
        <f>'[3]Australia Meal Exports'!IL$290</f>
        <v>4.3055199999999996</v>
      </c>
      <c r="U142" s="244">
        <f>'[3]Australia Meal Exports'!IX$290</f>
        <v>2.1037699999999999</v>
      </c>
      <c r="V142" s="244">
        <f>'[3]Australia Meal Exports'!JJ$290</f>
        <v>8.6201399999999992</v>
      </c>
      <c r="W142" s="244">
        <f>'[3]Australia Meal Exports'!JV$290</f>
        <v>10.09158</v>
      </c>
      <c r="X142" s="244">
        <f>'[3]Australia Meal Exports'!KH$290</f>
        <v>0</v>
      </c>
      <c r="Y142" s="244">
        <f>'[3]Australia Meal Exports'!KT$290</f>
        <v>0</v>
      </c>
      <c r="Z142" s="244">
        <f>'[3]Australia Meal Exports'!LF$290</f>
        <v>0</v>
      </c>
      <c r="AA142" s="244">
        <f>'[3]Australia Meal Exports'!LR$290</f>
        <v>0</v>
      </c>
      <c r="AB142" s="244">
        <f>'[3]Australia Meal Exports'!MD$290</f>
        <v>0</v>
      </c>
      <c r="AC142" s="244">
        <f>'[3]Australia Meal Exports'!MP$290</f>
        <v>0</v>
      </c>
      <c r="AD142" s="245">
        <f t="shared" si="71"/>
        <v>0</v>
      </c>
      <c r="AE142" s="245">
        <f t="shared" si="72"/>
        <v>0</v>
      </c>
      <c r="AF142" s="245">
        <f t="shared" si="73"/>
        <v>0</v>
      </c>
      <c r="AG142" s="245">
        <f t="shared" si="73"/>
        <v>0</v>
      </c>
      <c r="AH142" s="245">
        <f t="shared" si="73"/>
        <v>0</v>
      </c>
    </row>
    <row r="143" spans="1:34">
      <c r="A143" s="6" t="s">
        <v>107</v>
      </c>
      <c r="B143" s="244">
        <f>'[3]Australia Meal Exports'!AE$290</f>
        <v>0</v>
      </c>
      <c r="C143" s="244">
        <f>'[3]Australia Meal Exports'!AQ$290</f>
        <v>0</v>
      </c>
      <c r="D143" s="244">
        <f>'[3]Australia Meal Exports'!BC$290</f>
        <v>0</v>
      </c>
      <c r="E143" s="244">
        <f>'[3]Australia Meal Exports'!BO$290</f>
        <v>0</v>
      </c>
      <c r="F143" s="244">
        <f>'[3]Australia Meal Exports'!CA$290</f>
        <v>0</v>
      </c>
      <c r="G143" s="244">
        <f>'[3]Australia Meal Exports'!CM$290</f>
        <v>0</v>
      </c>
      <c r="H143" s="244">
        <f>'[3]Australia Meal Exports'!CY$290</f>
        <v>0.04</v>
      </c>
      <c r="I143" s="244">
        <f>'[3]Australia Meal Exports'!DK$290</f>
        <v>0</v>
      </c>
      <c r="J143" s="244">
        <f>'[3]Australia Meal Exports'!DW$290</f>
        <v>0</v>
      </c>
      <c r="K143" s="244">
        <f>'[3]Australia Meal Exports'!EI$290</f>
        <v>0</v>
      </c>
      <c r="L143" s="244">
        <f>'[3]Australia Meal Exports'!EU$290</f>
        <v>0</v>
      </c>
      <c r="M143" s="244">
        <f>'[3]Australia Meal Exports'!FG$290</f>
        <v>0</v>
      </c>
      <c r="N143" s="244">
        <f>'[3]Australia Meal Exports'!FS$290</f>
        <v>0</v>
      </c>
      <c r="O143" s="244">
        <f>'[3]Australia Meal Exports'!GE$290</f>
        <v>0</v>
      </c>
      <c r="P143" s="244">
        <f>'[3]Australia Meal Exports'!GQ$290</f>
        <v>0.66590000000000005</v>
      </c>
      <c r="Q143" s="244">
        <f>'[3]Australia Meal Exports'!HC$290</f>
        <v>0.19500000000000001</v>
      </c>
      <c r="R143" s="244">
        <f>'[3]Australia Meal Exports'!HO$290</f>
        <v>0.49961</v>
      </c>
      <c r="S143" s="244">
        <f>'[3]Australia Meal Exports'!IA$290</f>
        <v>2.3994800000000001</v>
      </c>
      <c r="T143" s="244">
        <f>'[3]Australia Meal Exports'!IM$290</f>
        <v>0.72997999999999996</v>
      </c>
      <c r="U143" s="244">
        <f>'[3]Australia Meal Exports'!IY$290</f>
        <v>2.7920400000000001</v>
      </c>
      <c r="V143" s="244">
        <f>'[3]Australia Meal Exports'!JK$290</f>
        <v>3.58467</v>
      </c>
      <c r="W143" s="244">
        <f>'[3]Australia Meal Exports'!JW$290</f>
        <v>1.2595400000000001</v>
      </c>
      <c r="X143" s="244">
        <f>'[3]Australia Meal Exports'!KI$290</f>
        <v>9.2512399999999992</v>
      </c>
      <c r="Y143" s="244">
        <f>'[3]Australia Meal Exports'!KU$290</f>
        <v>0</v>
      </c>
      <c r="Z143" s="244">
        <f>'[3]Australia Meal Exports'!LG$290</f>
        <v>0</v>
      </c>
      <c r="AA143" s="244">
        <f>'[3]Australia Meal Exports'!LS$290</f>
        <v>0</v>
      </c>
      <c r="AB143" s="244">
        <f>'[3]Australia Meal Exports'!ME$290</f>
        <v>0</v>
      </c>
      <c r="AC143" s="244">
        <f>'[3]Australia Meal Exports'!MQ$290</f>
        <v>0.46899999999999997</v>
      </c>
      <c r="AD143" s="245">
        <f t="shared" si="71"/>
        <v>0</v>
      </c>
      <c r="AE143" s="245">
        <f t="shared" si="72"/>
        <v>0</v>
      </c>
      <c r="AF143" s="245">
        <f t="shared" si="73"/>
        <v>0</v>
      </c>
      <c r="AG143" s="245">
        <f t="shared" si="73"/>
        <v>0</v>
      </c>
      <c r="AH143" s="245">
        <f t="shared" si="73"/>
        <v>0</v>
      </c>
    </row>
    <row r="144" spans="1:34">
      <c r="A144" s="6" t="s">
        <v>108</v>
      </c>
      <c r="B144" s="244">
        <f>'[3]Australia Meal Exports'!AF$290</f>
        <v>0</v>
      </c>
      <c r="C144" s="244">
        <f>'[3]Australia Meal Exports'!AR$290</f>
        <v>0</v>
      </c>
      <c r="D144" s="244">
        <f>'[3]Australia Meal Exports'!BD$290</f>
        <v>0</v>
      </c>
      <c r="E144" s="244">
        <f>'[3]Australia Meal Exports'!BP$290</f>
        <v>0</v>
      </c>
      <c r="F144" s="244">
        <f>'[3]Australia Meal Exports'!CB$290</f>
        <v>0</v>
      </c>
      <c r="G144" s="244">
        <f>'[3]Australia Meal Exports'!CN$290</f>
        <v>0</v>
      </c>
      <c r="H144" s="244">
        <f>'[3]Australia Meal Exports'!CZ$290</f>
        <v>0.5</v>
      </c>
      <c r="I144" s="244">
        <f>'[3]Australia Meal Exports'!DL$290</f>
        <v>0</v>
      </c>
      <c r="J144" s="244">
        <f>'[3]Australia Meal Exports'!DX$290</f>
        <v>0</v>
      </c>
      <c r="K144" s="244">
        <f>'[3]Australia Meal Exports'!EJ$290</f>
        <v>0</v>
      </c>
      <c r="L144" s="244">
        <f>'[3]Australia Meal Exports'!EV$290</f>
        <v>0</v>
      </c>
      <c r="M144" s="244">
        <f>'[3]Australia Meal Exports'!FH$290</f>
        <v>0</v>
      </c>
      <c r="N144" s="244">
        <f>'[3]Australia Meal Exports'!FT$290</f>
        <v>0</v>
      </c>
      <c r="O144" s="244">
        <f>'[3]Australia Meal Exports'!GF$290</f>
        <v>0</v>
      </c>
      <c r="P144" s="244">
        <f>'[3]Australia Meal Exports'!GR$290</f>
        <v>0.12</v>
      </c>
      <c r="Q144" s="244">
        <f>'[3]Australia Meal Exports'!HD$290</f>
        <v>9.529E-2</v>
      </c>
      <c r="R144" s="244">
        <f>'[3]Australia Meal Exports'!HP$290</f>
        <v>0.31019999999999998</v>
      </c>
      <c r="S144" s="244">
        <f>'[3]Australia Meal Exports'!IB$290</f>
        <v>0.71848000000000001</v>
      </c>
      <c r="T144" s="244">
        <f>'[3]Australia Meal Exports'!IN$290</f>
        <v>0.21310000000000001</v>
      </c>
      <c r="U144" s="244">
        <f>'[3]Australia Meal Exports'!IZ$290</f>
        <v>1.9684999999999999</v>
      </c>
      <c r="V144" s="244">
        <f>'[3]Australia Meal Exports'!JL$290</f>
        <v>10.72578</v>
      </c>
      <c r="W144" s="244">
        <f>'[3]Australia Meal Exports'!JX$290</f>
        <v>0.24340000000000001</v>
      </c>
      <c r="X144" s="244">
        <f>'[3]Australia Meal Exports'!KJ$290</f>
        <v>0.46994999999999998</v>
      </c>
      <c r="Y144" s="244">
        <f>'[3]Australia Meal Exports'!KV$290</f>
        <v>0</v>
      </c>
      <c r="Z144" s="244">
        <f>'[3]Australia Meal Exports'!LH$290</f>
        <v>0</v>
      </c>
      <c r="AA144" s="244">
        <f>'[3]Australia Meal Exports'!LT$290</f>
        <v>0</v>
      </c>
      <c r="AB144" s="244">
        <f>'[3]Australia Meal Exports'!MF$290</f>
        <v>0</v>
      </c>
      <c r="AC144" s="244">
        <f>'[3]Australia Meal Exports'!MR$290</f>
        <v>0</v>
      </c>
      <c r="AD144" s="245">
        <f t="shared" si="71"/>
        <v>0</v>
      </c>
      <c r="AE144" s="245">
        <f t="shared" si="72"/>
        <v>0</v>
      </c>
      <c r="AF144" s="245">
        <f t="shared" si="73"/>
        <v>0</v>
      </c>
      <c r="AG144" s="245">
        <f t="shared" si="73"/>
        <v>0</v>
      </c>
      <c r="AH144" s="245">
        <f t="shared" si="73"/>
        <v>0</v>
      </c>
    </row>
    <row r="145" spans="1:34">
      <c r="A145" s="6" t="s">
        <v>109</v>
      </c>
      <c r="B145" s="244">
        <f>'[3]Australia Meal Exports'!AG$290</f>
        <v>0</v>
      </c>
      <c r="C145" s="244">
        <f>'[3]Australia Meal Exports'!AS$290</f>
        <v>0</v>
      </c>
      <c r="D145" s="244">
        <f>'[3]Australia Meal Exports'!BE$290</f>
        <v>0</v>
      </c>
      <c r="E145" s="244">
        <f>'[3]Australia Meal Exports'!BQ$290</f>
        <v>0</v>
      </c>
      <c r="F145" s="244">
        <f>'[3]Australia Meal Exports'!CC$290</f>
        <v>0</v>
      </c>
      <c r="G145" s="244">
        <f>'[3]Australia Meal Exports'!CO$290</f>
        <v>0.17983399999999999</v>
      </c>
      <c r="H145" s="244">
        <f>'[3]Australia Meal Exports'!DA$290</f>
        <v>0</v>
      </c>
      <c r="I145" s="244">
        <f>'[3]Australia Meal Exports'!DM$290</f>
        <v>0</v>
      </c>
      <c r="J145" s="244">
        <f>'[3]Australia Meal Exports'!DY$290</f>
        <v>0</v>
      </c>
      <c r="K145" s="244">
        <f>'[3]Australia Meal Exports'!EK$290</f>
        <v>0</v>
      </c>
      <c r="L145" s="244">
        <f>'[3]Australia Meal Exports'!EW$290</f>
        <v>0</v>
      </c>
      <c r="M145" s="244">
        <f>'[3]Australia Meal Exports'!FI$290</f>
        <v>0</v>
      </c>
      <c r="N145" s="244">
        <f>'[3]Australia Meal Exports'!FU$290</f>
        <v>0</v>
      </c>
      <c r="O145" s="244">
        <f>'[3]Australia Meal Exports'!GG$290</f>
        <v>0</v>
      </c>
      <c r="P145" s="244">
        <f>'[3]Australia Meal Exports'!GS$290</f>
        <v>0.29731999999999997</v>
      </c>
      <c r="Q145" s="244">
        <f>'[3]Australia Meal Exports'!HE$290</f>
        <v>0.19345999999999999</v>
      </c>
      <c r="R145" s="244">
        <f>'[3]Australia Meal Exports'!HQ$290</f>
        <v>1.3895200000000001</v>
      </c>
      <c r="S145" s="244">
        <f>'[3]Australia Meal Exports'!IC$290</f>
        <v>0.50966999999999996</v>
      </c>
      <c r="T145" s="244">
        <f>'[3]Australia Meal Exports'!IO$290</f>
        <v>0.44466</v>
      </c>
      <c r="U145" s="244">
        <f>'[3]Australia Meal Exports'!JA$290</f>
        <v>13.498279999999999</v>
      </c>
      <c r="V145" s="244">
        <f>'[3]Australia Meal Exports'!JM$290</f>
        <v>1.37018</v>
      </c>
      <c r="W145" s="244">
        <f>'[3]Australia Meal Exports'!JY$290</f>
        <v>0.39034000000000002</v>
      </c>
      <c r="X145" s="244">
        <f>'[3]Australia Meal Exports'!KK$290</f>
        <v>0.11824</v>
      </c>
      <c r="Y145" s="244">
        <f>'[3]Australia Meal Exports'!KW$290</f>
        <v>0</v>
      </c>
      <c r="Z145" s="244">
        <f>'[3]Australia Meal Exports'!LI$290</f>
        <v>0</v>
      </c>
      <c r="AA145" s="244">
        <f>'[3]Australia Meal Exports'!LU$290</f>
        <v>0</v>
      </c>
      <c r="AB145" s="244">
        <f>'[3]Australia Meal Exports'!MG$290</f>
        <v>0</v>
      </c>
      <c r="AC145" s="245">
        <f t="shared" si="71"/>
        <v>4.9622305352121478E-3</v>
      </c>
      <c r="AD145" s="245">
        <f t="shared" si="71"/>
        <v>0</v>
      </c>
      <c r="AE145" s="245">
        <f t="shared" si="72"/>
        <v>0</v>
      </c>
      <c r="AF145" s="245">
        <f t="shared" si="73"/>
        <v>0</v>
      </c>
      <c r="AG145" s="245">
        <f t="shared" si="73"/>
        <v>0</v>
      </c>
      <c r="AH145" s="245">
        <f t="shared" si="73"/>
        <v>0</v>
      </c>
    </row>
    <row r="146" spans="1:34">
      <c r="A146" s="6" t="s">
        <v>110</v>
      </c>
      <c r="B146" s="244">
        <f>'[3]Australia Meal Exports'!AH$290</f>
        <v>0</v>
      </c>
      <c r="C146" s="244">
        <f>'[3]Australia Meal Exports'!AT$290</f>
        <v>0</v>
      </c>
      <c r="D146" s="244">
        <f>'[3]Australia Meal Exports'!BF$290</f>
        <v>0</v>
      </c>
      <c r="E146" s="244">
        <f>'[3]Australia Meal Exports'!BR$290</f>
        <v>0</v>
      </c>
      <c r="F146" s="244">
        <f>'[3]Australia Meal Exports'!CD$290</f>
        <v>0</v>
      </c>
      <c r="G146" s="244">
        <f>'[3]Australia Meal Exports'!CP$290</f>
        <v>0</v>
      </c>
      <c r="H146" s="244">
        <f>'[3]Australia Meal Exports'!DB$290</f>
        <v>0</v>
      </c>
      <c r="I146" s="244">
        <f>'[3]Australia Meal Exports'!DN$290</f>
        <v>0</v>
      </c>
      <c r="J146" s="244">
        <f>'[3]Australia Meal Exports'!DZ$290</f>
        <v>0</v>
      </c>
      <c r="K146" s="244">
        <f>'[3]Australia Meal Exports'!EL$290</f>
        <v>0</v>
      </c>
      <c r="L146" s="244">
        <f>'[3]Australia Meal Exports'!EX$290</f>
        <v>0</v>
      </c>
      <c r="M146" s="244">
        <f>'[3]Australia Meal Exports'!FJ$290</f>
        <v>0</v>
      </c>
      <c r="N146" s="244">
        <f>'[3]Australia Meal Exports'!FV$290</f>
        <v>0</v>
      </c>
      <c r="O146" s="244">
        <f>'[3]Australia Meal Exports'!GH$290</f>
        <v>0</v>
      </c>
      <c r="P146" s="244">
        <f>'[3]Australia Meal Exports'!GT$290</f>
        <v>0.1956</v>
      </c>
      <c r="Q146" s="244">
        <f>'[3]Australia Meal Exports'!HF$290</f>
        <v>0.15426999999999999</v>
      </c>
      <c r="R146" s="244">
        <f>'[3]Australia Meal Exports'!HR$290</f>
        <v>1.6677500000000001</v>
      </c>
      <c r="S146" s="244">
        <f>'[3]Australia Meal Exports'!ID$290</f>
        <v>3.2486600000000001</v>
      </c>
      <c r="T146" s="244">
        <f>'[3]Australia Meal Exports'!IP$290</f>
        <v>0</v>
      </c>
      <c r="U146" s="244">
        <f>'[3]Australia Meal Exports'!JB$290</f>
        <v>4.0057200000000002</v>
      </c>
      <c r="V146" s="244">
        <f>'[3]Australia Meal Exports'!JN$290</f>
        <v>1.4333400000000001</v>
      </c>
      <c r="W146" s="244">
        <f>'[3]Australia Meal Exports'!JZ$290</f>
        <v>0.35489999999999999</v>
      </c>
      <c r="X146" s="244">
        <f>'[3]Australia Meal Exports'!KL$290</f>
        <v>8.9832599999999996</v>
      </c>
      <c r="Y146" s="244">
        <f>'[3]Australia Meal Exports'!KX$290</f>
        <v>0</v>
      </c>
      <c r="Z146" s="244">
        <f>'[3]Australia Meal Exports'!LJ$290</f>
        <v>0</v>
      </c>
      <c r="AA146" s="244">
        <f>'[3]Australia Meal Exports'!LV$290</f>
        <v>0</v>
      </c>
      <c r="AB146" s="244">
        <f>'[3]Australia Meal Exports'!MH$290</f>
        <v>0.20100000000000001</v>
      </c>
      <c r="AC146" s="245">
        <f t="shared" ref="AC146:AC151" si="74">(SUM(W146:AA146)/SUM(W$153:AA$153))*AC$153*0</f>
        <v>0</v>
      </c>
      <c r="AD146" s="245">
        <f t="shared" si="71"/>
        <v>0</v>
      </c>
      <c r="AE146" s="245">
        <f t="shared" si="72"/>
        <v>0</v>
      </c>
      <c r="AF146" s="245">
        <f t="shared" si="73"/>
        <v>0</v>
      </c>
      <c r="AG146" s="245">
        <f t="shared" si="73"/>
        <v>0</v>
      </c>
      <c r="AH146" s="245">
        <f t="shared" si="73"/>
        <v>0</v>
      </c>
    </row>
    <row r="147" spans="1:34">
      <c r="A147" s="6" t="s">
        <v>111</v>
      </c>
      <c r="B147" s="244">
        <f>'[3]Australia Meal Exports'!AI$290</f>
        <v>0</v>
      </c>
      <c r="C147" s="244">
        <f>'[3]Australia Meal Exports'!AU$290</f>
        <v>0</v>
      </c>
      <c r="D147" s="244">
        <f>'[3]Australia Meal Exports'!BG$290</f>
        <v>0</v>
      </c>
      <c r="E147" s="244">
        <f>'[3]Australia Meal Exports'!BS$290</f>
        <v>0</v>
      </c>
      <c r="F147" s="244">
        <f>'[3]Australia Meal Exports'!CE$290</f>
        <v>0</v>
      </c>
      <c r="G147" s="244">
        <f>'[3]Australia Meal Exports'!CQ$290</f>
        <v>0</v>
      </c>
      <c r="H147" s="244">
        <f>'[3]Australia Meal Exports'!DC$290</f>
        <v>0</v>
      </c>
      <c r="I147" s="244">
        <f>'[3]Australia Meal Exports'!DO$290</f>
        <v>0</v>
      </c>
      <c r="J147" s="244">
        <f>'[3]Australia Meal Exports'!EA$290</f>
        <v>0</v>
      </c>
      <c r="K147" s="244">
        <f>'[3]Australia Meal Exports'!EM$290</f>
        <v>0</v>
      </c>
      <c r="L147" s="244">
        <f>'[3]Australia Meal Exports'!EY$290</f>
        <v>0</v>
      </c>
      <c r="M147" s="244">
        <f>'[3]Australia Meal Exports'!FK$290</f>
        <v>0</v>
      </c>
      <c r="N147" s="244">
        <f>'[3]Australia Meal Exports'!FW$290</f>
        <v>0</v>
      </c>
      <c r="O147" s="244">
        <f>'[3]Australia Meal Exports'!GI$290</f>
        <v>0</v>
      </c>
      <c r="P147" s="244">
        <f>'[3]Australia Meal Exports'!GU$290</f>
        <v>0.39806000000000002</v>
      </c>
      <c r="Q147" s="244">
        <f>'[3]Australia Meal Exports'!HG$290</f>
        <v>0.1731</v>
      </c>
      <c r="R147" s="244">
        <f>'[3]Australia Meal Exports'!HS$290</f>
        <v>1.8375900000000001</v>
      </c>
      <c r="S147" s="244">
        <f>'[3]Australia Meal Exports'!IE$290</f>
        <v>1.5968199999999999</v>
      </c>
      <c r="T147" s="244">
        <f>'[3]Australia Meal Exports'!IQ$290</f>
        <v>0</v>
      </c>
      <c r="U147" s="244">
        <f>'[3]Australia Meal Exports'!JC$290</f>
        <v>10.5702</v>
      </c>
      <c r="V147" s="244">
        <f>'[3]Australia Meal Exports'!JO$290</f>
        <v>0.92698000000000003</v>
      </c>
      <c r="W147" s="244">
        <f>'[3]Australia Meal Exports'!KA$290</f>
        <v>7.8596199999999996</v>
      </c>
      <c r="X147" s="244">
        <f>'[3]Australia Meal Exports'!KM$290</f>
        <v>0</v>
      </c>
      <c r="Y147" s="244">
        <f>'[3]Australia Meal Exports'!KY$290</f>
        <v>0</v>
      </c>
      <c r="Z147" s="244">
        <f>'[3]Australia Meal Exports'!LK$290</f>
        <v>0</v>
      </c>
      <c r="AA147" s="244">
        <f>'[3]Australia Meal Exports'!LW$290</f>
        <v>0</v>
      </c>
      <c r="AB147" s="244">
        <f>'[3]Australia Meal Exports'!MI$290</f>
        <v>0</v>
      </c>
      <c r="AC147" s="245">
        <f t="shared" si="74"/>
        <v>0</v>
      </c>
      <c r="AD147" s="245">
        <f t="shared" si="71"/>
        <v>0</v>
      </c>
      <c r="AE147" s="245">
        <f t="shared" si="72"/>
        <v>0</v>
      </c>
      <c r="AF147" s="245">
        <f t="shared" si="73"/>
        <v>0</v>
      </c>
      <c r="AG147" s="245">
        <f t="shared" si="73"/>
        <v>0</v>
      </c>
      <c r="AH147" s="245">
        <f t="shared" si="73"/>
        <v>0</v>
      </c>
    </row>
    <row r="148" spans="1:34">
      <c r="A148" s="6" t="s">
        <v>112</v>
      </c>
      <c r="B148" s="244">
        <f>'[3]Australia Meal Exports'!AJ$290</f>
        <v>0</v>
      </c>
      <c r="C148" s="244">
        <f>'[3]Australia Meal Exports'!AV$290</f>
        <v>0</v>
      </c>
      <c r="D148" s="244">
        <f>'[3]Australia Meal Exports'!BH$290</f>
        <v>0</v>
      </c>
      <c r="E148" s="244">
        <f>'[3]Australia Meal Exports'!BT$290</f>
        <v>0</v>
      </c>
      <c r="F148" s="244">
        <f>'[3]Australia Meal Exports'!CF$290</f>
        <v>0</v>
      </c>
      <c r="G148" s="244">
        <f>'[3]Australia Meal Exports'!CR$290</f>
        <v>0</v>
      </c>
      <c r="H148" s="244">
        <f>'[3]Australia Meal Exports'!DD$290</f>
        <v>0</v>
      </c>
      <c r="I148" s="244">
        <f>'[3]Australia Meal Exports'!DP$290</f>
        <v>0</v>
      </c>
      <c r="J148" s="244">
        <f>'[3]Australia Meal Exports'!EB$290</f>
        <v>0</v>
      </c>
      <c r="K148" s="244">
        <f>'[3]Australia Meal Exports'!EN$290</f>
        <v>0</v>
      </c>
      <c r="L148" s="244">
        <f>'[3]Australia Meal Exports'!EZ$290</f>
        <v>0</v>
      </c>
      <c r="M148" s="244">
        <f>'[3]Australia Meal Exports'!FL$290</f>
        <v>0</v>
      </c>
      <c r="N148" s="244">
        <f>'[3]Australia Meal Exports'!FX$290</f>
        <v>0</v>
      </c>
      <c r="O148" s="244">
        <f>'[3]Australia Meal Exports'!GJ$290</f>
        <v>0</v>
      </c>
      <c r="P148" s="244">
        <f>'[3]Australia Meal Exports'!GV$290</f>
        <v>0</v>
      </c>
      <c r="Q148" s="244">
        <f>'[3]Australia Meal Exports'!HH$290</f>
        <v>0</v>
      </c>
      <c r="R148" s="244">
        <f>'[3]Australia Meal Exports'!HT$290</f>
        <v>1.4114599999999999</v>
      </c>
      <c r="S148" s="244">
        <f>'[3]Australia Meal Exports'!IF$290</f>
        <v>9.5518800000000006</v>
      </c>
      <c r="T148" s="244">
        <f>'[3]Australia Meal Exports'!IR$290</f>
        <v>9.5308799999999998</v>
      </c>
      <c r="U148" s="244">
        <f>'[3]Australia Meal Exports'!JD$290</f>
        <v>0.83355000000000001</v>
      </c>
      <c r="V148" s="244">
        <f>'[3]Australia Meal Exports'!JP$290</f>
        <v>3.73916</v>
      </c>
      <c r="W148" s="244">
        <f>'[3]Australia Meal Exports'!KB$290</f>
        <v>0.46758</v>
      </c>
      <c r="X148" s="244">
        <f>'[3]Australia Meal Exports'!KN$290</f>
        <v>1.5200800000000001</v>
      </c>
      <c r="Y148" s="244">
        <f>'[3]Australia Meal Exports'!KZ$290</f>
        <v>0</v>
      </c>
      <c r="Z148" s="244">
        <f>'[3]Australia Meal Exports'!LL$290</f>
        <v>0</v>
      </c>
      <c r="AA148" s="244">
        <f>'[3]Australia Meal Exports'!LX$290</f>
        <v>0</v>
      </c>
      <c r="AB148" s="244">
        <f>'[3]Australia Meal Exports'!MJ$290</f>
        <v>0</v>
      </c>
      <c r="AC148" s="245">
        <f t="shared" si="74"/>
        <v>0</v>
      </c>
      <c r="AD148" s="245">
        <f t="shared" si="71"/>
        <v>0</v>
      </c>
      <c r="AE148" s="245">
        <f t="shared" si="72"/>
        <v>0</v>
      </c>
      <c r="AF148" s="245">
        <f t="shared" si="73"/>
        <v>0</v>
      </c>
      <c r="AG148" s="245">
        <f t="shared" si="73"/>
        <v>0</v>
      </c>
      <c r="AH148" s="245">
        <f t="shared" si="73"/>
        <v>0</v>
      </c>
    </row>
    <row r="149" spans="1:34">
      <c r="A149" s="6" t="s">
        <v>113</v>
      </c>
      <c r="B149" s="244">
        <f>'[3]Australia Meal Exports'!AK$290</f>
        <v>0</v>
      </c>
      <c r="C149" s="244">
        <f>'[3]Australia Meal Exports'!AW$290</f>
        <v>0</v>
      </c>
      <c r="D149" s="244">
        <f>'[3]Australia Meal Exports'!BI$290</f>
        <v>0</v>
      </c>
      <c r="E149" s="244">
        <f>'[3]Australia Meal Exports'!BU$290</f>
        <v>0</v>
      </c>
      <c r="F149" s="244">
        <f>'[3]Australia Meal Exports'!CG$290</f>
        <v>0</v>
      </c>
      <c r="G149" s="244">
        <f>'[3]Australia Meal Exports'!CS$290</f>
        <v>0</v>
      </c>
      <c r="H149" s="244">
        <f>'[3]Australia Meal Exports'!DE$290</f>
        <v>0</v>
      </c>
      <c r="I149" s="244">
        <f>'[3]Australia Meal Exports'!DQ$290</f>
        <v>0</v>
      </c>
      <c r="J149" s="244">
        <f>'[3]Australia Meal Exports'!EC$290</f>
        <v>0</v>
      </c>
      <c r="K149" s="244">
        <f>'[3]Australia Meal Exports'!EO$290</f>
        <v>0</v>
      </c>
      <c r="L149" s="244">
        <f>'[3]Australia Meal Exports'!FA$290</f>
        <v>0</v>
      </c>
      <c r="M149" s="244">
        <f>'[3]Australia Meal Exports'!FM$290</f>
        <v>0</v>
      </c>
      <c r="N149" s="244">
        <f>'[3]Australia Meal Exports'!FY$290</f>
        <v>0</v>
      </c>
      <c r="O149" s="244">
        <f>'[3]Australia Meal Exports'!GK$290</f>
        <v>0</v>
      </c>
      <c r="P149" s="244">
        <f>'[3]Australia Meal Exports'!GW$290</f>
        <v>0</v>
      </c>
      <c r="Q149" s="244">
        <f>'[3]Australia Meal Exports'!HI$290</f>
        <v>0.37962000000000001</v>
      </c>
      <c r="R149" s="244">
        <f>'[3]Australia Meal Exports'!HU$290</f>
        <v>1.84216</v>
      </c>
      <c r="S149" s="244">
        <f>'[3]Australia Meal Exports'!IG$290</f>
        <v>0.5</v>
      </c>
      <c r="T149" s="244">
        <f>'[3]Australia Meal Exports'!IS$290</f>
        <v>0.22358</v>
      </c>
      <c r="U149" s="244">
        <f>'[3]Australia Meal Exports'!JE$290</f>
        <v>5.0620700000000003</v>
      </c>
      <c r="V149" s="244">
        <f>'[3]Australia Meal Exports'!JQ$290</f>
        <v>7.0178500000000001</v>
      </c>
      <c r="W149" s="244">
        <f>'[3]Australia Meal Exports'!KC$290</f>
        <v>0.44972000000000001</v>
      </c>
      <c r="X149" s="244">
        <f>'[3]Australia Meal Exports'!KO$290</f>
        <v>2.871</v>
      </c>
      <c r="Y149" s="244">
        <f>'[3]Australia Meal Exports'!LA$290</f>
        <v>0</v>
      </c>
      <c r="Z149" s="244">
        <f>'[3]Australia Meal Exports'!LM$290</f>
        <v>0</v>
      </c>
      <c r="AA149" s="244">
        <f>'[3]Australia Meal Exports'!LY$290</f>
        <v>0</v>
      </c>
      <c r="AB149" s="244">
        <f>'[3]Australia Meal Exports'!MK$290</f>
        <v>0</v>
      </c>
      <c r="AC149" s="245">
        <f t="shared" si="74"/>
        <v>0</v>
      </c>
      <c r="AD149" s="245">
        <f t="shared" si="71"/>
        <v>0</v>
      </c>
      <c r="AE149" s="245">
        <f t="shared" si="72"/>
        <v>0</v>
      </c>
      <c r="AF149" s="245">
        <f t="shared" si="73"/>
        <v>0</v>
      </c>
      <c r="AG149" s="245">
        <f t="shared" si="73"/>
        <v>0</v>
      </c>
      <c r="AH149" s="245">
        <f t="shared" si="73"/>
        <v>0</v>
      </c>
    </row>
    <row r="150" spans="1:34">
      <c r="A150" s="6" t="s">
        <v>102</v>
      </c>
      <c r="B150" s="244">
        <f>'[3]Australia Meal Exports'!AL$290</f>
        <v>0</v>
      </c>
      <c r="C150" s="244">
        <f>'[3]Australia Meal Exports'!AX$290</f>
        <v>0</v>
      </c>
      <c r="D150" s="244">
        <f>'[3]Australia Meal Exports'!BJ$290</f>
        <v>0</v>
      </c>
      <c r="E150" s="244">
        <f>'[3]Australia Meal Exports'!BV$290</f>
        <v>0</v>
      </c>
      <c r="F150" s="244">
        <f>'[3]Australia Meal Exports'!CH$290</f>
        <v>0</v>
      </c>
      <c r="G150" s="244">
        <f>'[3]Australia Meal Exports'!CT$290</f>
        <v>0</v>
      </c>
      <c r="H150" s="244">
        <f>'[3]Australia Meal Exports'!DF$290</f>
        <v>0</v>
      </c>
      <c r="I150" s="244">
        <f>'[3]Australia Meal Exports'!DR$290</f>
        <v>0</v>
      </c>
      <c r="J150" s="244">
        <f>'[3]Australia Meal Exports'!ED$290</f>
        <v>0</v>
      </c>
      <c r="K150" s="244">
        <f>'[3]Australia Meal Exports'!EP$290</f>
        <v>0</v>
      </c>
      <c r="L150" s="244">
        <f>'[3]Australia Meal Exports'!FB$290</f>
        <v>0</v>
      </c>
      <c r="M150" s="244">
        <f>'[3]Australia Meal Exports'!FN$290</f>
        <v>0</v>
      </c>
      <c r="N150" s="244">
        <f>'[3]Australia Meal Exports'!FZ$290</f>
        <v>0</v>
      </c>
      <c r="O150" s="244">
        <f>'[3]Australia Meal Exports'!GL$290</f>
        <v>0</v>
      </c>
      <c r="P150" s="244">
        <f>'[3]Australia Meal Exports'!GX$290</f>
        <v>0</v>
      </c>
      <c r="Q150" s="244">
        <f>'[3]Australia Meal Exports'!HJ$290</f>
        <v>0.48996000000000001</v>
      </c>
      <c r="R150" s="244">
        <f>'[3]Australia Meal Exports'!HV$290</f>
        <v>1.62734</v>
      </c>
      <c r="S150" s="244">
        <f>'[3]Australia Meal Exports'!IH$290</f>
        <v>0.87221000000000004</v>
      </c>
      <c r="T150" s="244">
        <f>'[3]Australia Meal Exports'!IT$290</f>
        <v>1.1309499999999999</v>
      </c>
      <c r="U150" s="244">
        <f>'[3]Australia Meal Exports'!JF$290</f>
        <v>4.5781799999999997</v>
      </c>
      <c r="V150" s="244">
        <f>'[3]Australia Meal Exports'!JR$290</f>
        <v>1.7109700000000001</v>
      </c>
      <c r="W150" s="244">
        <f>'[3]Australia Meal Exports'!KD$290</f>
        <v>0.79413999999999996</v>
      </c>
      <c r="X150" s="244">
        <f>'[3]Australia Meal Exports'!KP$290</f>
        <v>3.2450000000000001</v>
      </c>
      <c r="Y150" s="244">
        <f>'[3]Australia Meal Exports'!LB$290</f>
        <v>0</v>
      </c>
      <c r="Z150" s="244">
        <f>'[3]Australia Meal Exports'!LN$290</f>
        <v>0</v>
      </c>
      <c r="AA150" s="244">
        <f>'[3]Australia Meal Exports'!LZ$290</f>
        <v>0</v>
      </c>
      <c r="AB150" s="244">
        <f>'[3]Australia Meal Exports'!ML$290</f>
        <v>0</v>
      </c>
      <c r="AC150" s="245">
        <f t="shared" si="74"/>
        <v>0</v>
      </c>
      <c r="AD150" s="245">
        <f t="shared" si="71"/>
        <v>0</v>
      </c>
      <c r="AE150" s="245">
        <f t="shared" si="72"/>
        <v>0</v>
      </c>
      <c r="AF150" s="245">
        <f t="shared" si="73"/>
        <v>0</v>
      </c>
      <c r="AG150" s="245">
        <f t="shared" si="73"/>
        <v>0</v>
      </c>
      <c r="AH150" s="245">
        <f t="shared" si="73"/>
        <v>0</v>
      </c>
    </row>
    <row r="151" spans="1:34">
      <c r="A151" s="6" t="s">
        <v>103</v>
      </c>
      <c r="B151" s="244">
        <f>'[3]Australia Meal Exports'!AM$290</f>
        <v>0</v>
      </c>
      <c r="C151" s="244">
        <f>'[3]Australia Meal Exports'!AY$290</f>
        <v>0</v>
      </c>
      <c r="D151" s="244">
        <f>'[3]Australia Meal Exports'!BK$290</f>
        <v>0</v>
      </c>
      <c r="E151" s="244">
        <f>'[3]Australia Meal Exports'!BW$290</f>
        <v>0</v>
      </c>
      <c r="F151" s="244">
        <f>'[3]Australia Meal Exports'!CI$290</f>
        <v>0</v>
      </c>
      <c r="G151" s="244">
        <f>'[3]Australia Meal Exports'!CU$290</f>
        <v>0</v>
      </c>
      <c r="H151" s="244">
        <f>'[3]Australia Meal Exports'!DG$290</f>
        <v>0.57599999999999996</v>
      </c>
      <c r="I151" s="244">
        <f>'[3]Australia Meal Exports'!DS$290</f>
        <v>0</v>
      </c>
      <c r="J151" s="244">
        <f>'[3]Australia Meal Exports'!EE$290</f>
        <v>0</v>
      </c>
      <c r="K151" s="244">
        <f>'[3]Australia Meal Exports'!EQ$290</f>
        <v>0</v>
      </c>
      <c r="L151" s="244">
        <f>'[3]Australia Meal Exports'!FC$290</f>
        <v>0</v>
      </c>
      <c r="M151" s="244">
        <f>'[3]Australia Meal Exports'!FO$290</f>
        <v>0</v>
      </c>
      <c r="N151" s="244">
        <f>'[3]Australia Meal Exports'!GA$290</f>
        <v>0</v>
      </c>
      <c r="O151" s="244">
        <f>'[3]Australia Meal Exports'!GM$290</f>
        <v>0</v>
      </c>
      <c r="P151" s="244">
        <f>'[3]Australia Meal Exports'!GY$290</f>
        <v>9.7500000000000003E-2</v>
      </c>
      <c r="Q151" s="244">
        <f>'[3]Australia Meal Exports'!HK$290</f>
        <v>0.40081</v>
      </c>
      <c r="R151" s="244">
        <f>'[3]Australia Meal Exports'!HW$290</f>
        <v>0.29859000000000002</v>
      </c>
      <c r="S151" s="244">
        <f>'[3]Australia Meal Exports'!II$290</f>
        <v>3.60602</v>
      </c>
      <c r="T151" s="244">
        <f>'[3]Australia Meal Exports'!IU$290</f>
        <v>1.1769400000000001</v>
      </c>
      <c r="U151" s="244">
        <f>'[3]Australia Meal Exports'!JG$290</f>
        <v>0.49173</v>
      </c>
      <c r="V151" s="244">
        <f>'[3]Australia Meal Exports'!JS$290</f>
        <v>3.5030299999999999</v>
      </c>
      <c r="W151" s="244">
        <f>'[3]Australia Meal Exports'!KE$290</f>
        <v>0.44822000000000001</v>
      </c>
      <c r="X151" s="244">
        <f>'[3]Australia Meal Exports'!KQ$290</f>
        <v>0</v>
      </c>
      <c r="Y151" s="244">
        <f>'[3]Australia Meal Exports'!LC$290</f>
        <v>0</v>
      </c>
      <c r="Z151" s="244">
        <f>'[3]Australia Meal Exports'!LO$290</f>
        <v>0</v>
      </c>
      <c r="AA151" s="244">
        <f>'[3]Australia Meal Exports'!MA$290</f>
        <v>0</v>
      </c>
      <c r="AB151" s="244">
        <f>'[3]Australia Meal Exports'!MM$290</f>
        <v>0</v>
      </c>
      <c r="AC151" s="245">
        <f t="shared" si="74"/>
        <v>0</v>
      </c>
      <c r="AD151" s="245">
        <f t="shared" si="71"/>
        <v>0</v>
      </c>
      <c r="AE151" s="245">
        <f t="shared" si="72"/>
        <v>0</v>
      </c>
      <c r="AF151" s="245">
        <f t="shared" si="73"/>
        <v>0</v>
      </c>
      <c r="AG151" s="245">
        <f t="shared" si="73"/>
        <v>0</v>
      </c>
      <c r="AH151" s="245">
        <f t="shared" si="73"/>
        <v>0</v>
      </c>
    </row>
    <row r="152" spans="1:34">
      <c r="A152" s="6" t="s">
        <v>104</v>
      </c>
      <c r="B152" s="244">
        <f>'[3]Australia Meal Exports'!AN$290</f>
        <v>0</v>
      </c>
      <c r="C152" s="244">
        <f>'[3]Australia Meal Exports'!AZ$290</f>
        <v>0</v>
      </c>
      <c r="D152" s="244">
        <f>'[3]Australia Meal Exports'!BL$290</f>
        <v>0</v>
      </c>
      <c r="E152" s="244">
        <f>'[3]Australia Meal Exports'!BX$290</f>
        <v>0</v>
      </c>
      <c r="F152" s="244">
        <f>'[3]Australia Meal Exports'!CJ$290</f>
        <v>0</v>
      </c>
      <c r="G152" s="244">
        <f>'[3]Australia Meal Exports'!CV$290</f>
        <v>0</v>
      </c>
      <c r="H152" s="244">
        <f>'[3]Australia Meal Exports'!DH$290</f>
        <v>1.1519999999999999</v>
      </c>
      <c r="I152" s="244">
        <f>'[3]Australia Meal Exports'!DT$290</f>
        <v>0</v>
      </c>
      <c r="J152" s="244">
        <f>'[3]Australia Meal Exports'!EF$290</f>
        <v>0</v>
      </c>
      <c r="K152" s="244">
        <f>'[3]Australia Meal Exports'!ER$290</f>
        <v>0</v>
      </c>
      <c r="L152" s="244">
        <f>'[3]Australia Meal Exports'!FD$290</f>
        <v>0</v>
      </c>
      <c r="M152" s="244">
        <f>'[3]Australia Meal Exports'!FP$290</f>
        <v>0</v>
      </c>
      <c r="N152" s="244">
        <f>'[3]Australia Meal Exports'!GB$290</f>
        <v>0</v>
      </c>
      <c r="O152" s="244">
        <f>'[3]Australia Meal Exports'!GN$290</f>
        <v>0</v>
      </c>
      <c r="P152" s="244">
        <f>'[3]Australia Meal Exports'!GZ$290</f>
        <v>0</v>
      </c>
      <c r="Q152" s="244">
        <f>'[3]Australia Meal Exports'!HL$290</f>
        <v>0.29222999999999999</v>
      </c>
      <c r="R152" s="244">
        <f>'[3]Australia Meal Exports'!HX$290</f>
        <v>0.82440000000000002</v>
      </c>
      <c r="S152" s="244">
        <f>'[3]Australia Meal Exports'!IJ$290</f>
        <v>0.71863999999999995</v>
      </c>
      <c r="T152" s="244">
        <f>'[3]Australia Meal Exports'!IV$290</f>
        <v>0.67352000000000001</v>
      </c>
      <c r="U152" s="244">
        <f>'[3]Australia Meal Exports'!JH$290</f>
        <v>0.73577000000000004</v>
      </c>
      <c r="V152" s="244">
        <f>'[3]Australia Meal Exports'!JT$290</f>
        <v>2.4111500000000001</v>
      </c>
      <c r="W152" s="244">
        <f>'[3]Australia Meal Exports'!KF$290</f>
        <v>0.41338000000000003</v>
      </c>
      <c r="X152" s="244">
        <f>'[3]Australia Meal Exports'!KR$290</f>
        <v>0</v>
      </c>
      <c r="Y152" s="244">
        <f>'[3]Australia Meal Exports'!LD$290</f>
        <v>0</v>
      </c>
      <c r="Z152" s="244">
        <f>'[3]Australia Meal Exports'!LP$290</f>
        <v>0</v>
      </c>
      <c r="AA152" s="244">
        <f>'[3]Australia Meal Exports'!MB$290</f>
        <v>0</v>
      </c>
      <c r="AB152" s="244">
        <f>'[3]Australia Meal Exports'!MN$290</f>
        <v>0</v>
      </c>
      <c r="AC152" s="245">
        <f t="shared" ref="AC152:AH152" si="75">AC153-SUM(AC141:AC151)</f>
        <v>2.6037769464787863E-2</v>
      </c>
      <c r="AD152" s="245">
        <f t="shared" si="75"/>
        <v>0</v>
      </c>
      <c r="AE152" s="245">
        <f t="shared" si="75"/>
        <v>0</v>
      </c>
      <c r="AF152" s="245">
        <f t="shared" si="75"/>
        <v>0</v>
      </c>
      <c r="AG152" s="245">
        <f t="shared" si="75"/>
        <v>0</v>
      </c>
      <c r="AH152" s="245">
        <f t="shared" si="75"/>
        <v>0</v>
      </c>
    </row>
    <row r="153" spans="1:34" ht="15.75" thickBot="1">
      <c r="A153" s="6" t="s">
        <v>114</v>
      </c>
      <c r="B153" s="244">
        <f>SUM(B141:B152)</f>
        <v>0</v>
      </c>
      <c r="C153" s="244">
        <f t="shared" ref="C153:AB153" si="76">SUM(C141:C152)</f>
        <v>0</v>
      </c>
      <c r="D153" s="244">
        <f t="shared" si="76"/>
        <v>0</v>
      </c>
      <c r="E153" s="244">
        <f t="shared" si="76"/>
        <v>0</v>
      </c>
      <c r="F153" s="244">
        <f t="shared" si="76"/>
        <v>0</v>
      </c>
      <c r="G153" s="244">
        <f t="shared" si="76"/>
        <v>0.17983399999999999</v>
      </c>
      <c r="H153" s="244">
        <f t="shared" si="76"/>
        <v>2.2679999999999998</v>
      </c>
      <c r="I153" s="244">
        <f t="shared" si="76"/>
        <v>0</v>
      </c>
      <c r="J153" s="244">
        <f t="shared" si="76"/>
        <v>0</v>
      </c>
      <c r="K153" s="244">
        <f t="shared" si="76"/>
        <v>0</v>
      </c>
      <c r="L153" s="244">
        <f t="shared" si="76"/>
        <v>0</v>
      </c>
      <c r="M153" s="244">
        <f t="shared" si="76"/>
        <v>0</v>
      </c>
      <c r="N153" s="244">
        <f t="shared" si="76"/>
        <v>0</v>
      </c>
      <c r="O153" s="244">
        <f t="shared" si="76"/>
        <v>0</v>
      </c>
      <c r="P153" s="244">
        <f t="shared" si="76"/>
        <v>2.1407000000000003</v>
      </c>
      <c r="Q153" s="244">
        <f t="shared" si="76"/>
        <v>2.7564000000000002</v>
      </c>
      <c r="R153" s="244">
        <f t="shared" si="76"/>
        <v>12.562800000000001</v>
      </c>
      <c r="S153" s="244">
        <f t="shared" si="76"/>
        <v>32.606310000000001</v>
      </c>
      <c r="T153" s="244">
        <f t="shared" si="76"/>
        <v>19.080669999999994</v>
      </c>
      <c r="U153" s="244">
        <f t="shared" si="76"/>
        <v>48.833639999999995</v>
      </c>
      <c r="V153" s="244">
        <f t="shared" si="76"/>
        <v>46.00894000000001</v>
      </c>
      <c r="W153" s="244">
        <f t="shared" si="76"/>
        <v>24.373819999999998</v>
      </c>
      <c r="X153" s="244">
        <f t="shared" si="76"/>
        <v>26.871279999999999</v>
      </c>
      <c r="Y153" s="244">
        <f t="shared" si="76"/>
        <v>0</v>
      </c>
      <c r="Z153" s="244">
        <f t="shared" si="76"/>
        <v>0</v>
      </c>
      <c r="AA153" s="244">
        <f t="shared" si="76"/>
        <v>0</v>
      </c>
      <c r="AB153" s="244">
        <f t="shared" si="76"/>
        <v>0.20100000000000001</v>
      </c>
      <c r="AC153" s="245">
        <f t="shared" ref="AC153:AH153" si="77">AC27</f>
        <v>0.5</v>
      </c>
      <c r="AD153" s="245">
        <f t="shared" si="77"/>
        <v>0</v>
      </c>
      <c r="AE153" s="245">
        <f t="shared" si="77"/>
        <v>0</v>
      </c>
      <c r="AF153" s="245">
        <f t="shared" si="77"/>
        <v>0</v>
      </c>
      <c r="AG153" s="245">
        <f t="shared" si="77"/>
        <v>0</v>
      </c>
      <c r="AH153" s="245">
        <f t="shared" si="77"/>
        <v>0</v>
      </c>
    </row>
    <row r="154" spans="1:3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spans="1:34" ht="15.75" thickBot="1">
      <c r="A155" s="6" t="s">
        <v>259</v>
      </c>
    </row>
    <row r="156" spans="1:34" ht="15.75" thickBot="1">
      <c r="A156" s="3"/>
      <c r="B156" s="3" t="str">
        <f>B$2</f>
        <v xml:space="preserve">93/94 </v>
      </c>
      <c r="C156" s="3" t="str">
        <f t="shared" ref="C156:AH156" si="78">C$2</f>
        <v xml:space="preserve">94/95 </v>
      </c>
      <c r="D156" s="3" t="str">
        <f t="shared" si="78"/>
        <v xml:space="preserve">95/96 </v>
      </c>
      <c r="E156" s="3" t="str">
        <f t="shared" si="78"/>
        <v xml:space="preserve">96/97 </v>
      </c>
      <c r="F156" s="3" t="str">
        <f t="shared" si="78"/>
        <v xml:space="preserve">97/98 </v>
      </c>
      <c r="G156" s="3" t="str">
        <f t="shared" si="78"/>
        <v xml:space="preserve">98/99 </v>
      </c>
      <c r="H156" s="3" t="str">
        <f t="shared" si="78"/>
        <v xml:space="preserve">99/00 </v>
      </c>
      <c r="I156" s="3" t="str">
        <f t="shared" si="78"/>
        <v xml:space="preserve">00/01 </v>
      </c>
      <c r="J156" s="3" t="str">
        <f t="shared" si="78"/>
        <v xml:space="preserve">01/02 </v>
      </c>
      <c r="K156" s="3" t="str">
        <f t="shared" si="78"/>
        <v xml:space="preserve">02/03 </v>
      </c>
      <c r="L156" s="3" t="str">
        <f t="shared" si="78"/>
        <v xml:space="preserve">03/04 </v>
      </c>
      <c r="M156" s="3" t="str">
        <f t="shared" si="78"/>
        <v xml:space="preserve">04/05 </v>
      </c>
      <c r="N156" s="3" t="str">
        <f t="shared" si="78"/>
        <v xml:space="preserve">05/06 </v>
      </c>
      <c r="O156" s="3" t="str">
        <f t="shared" si="78"/>
        <v xml:space="preserve">06/07 </v>
      </c>
      <c r="P156" s="3" t="str">
        <f t="shared" si="78"/>
        <v xml:space="preserve">07/08 </v>
      </c>
      <c r="Q156" s="3" t="str">
        <f t="shared" si="78"/>
        <v xml:space="preserve">08/09 </v>
      </c>
      <c r="R156" s="3" t="str">
        <f t="shared" si="78"/>
        <v xml:space="preserve">09/10 </v>
      </c>
      <c r="S156" s="3" t="str">
        <f t="shared" si="78"/>
        <v xml:space="preserve">10/11 </v>
      </c>
      <c r="T156" s="3" t="str">
        <f t="shared" si="78"/>
        <v xml:space="preserve">11/12 </v>
      </c>
      <c r="U156" s="3" t="str">
        <f t="shared" si="78"/>
        <v xml:space="preserve">12/13 </v>
      </c>
      <c r="V156" s="3" t="str">
        <f t="shared" si="78"/>
        <v xml:space="preserve">13/14 </v>
      </c>
      <c r="W156" s="3" t="str">
        <f t="shared" si="78"/>
        <v xml:space="preserve">14/15 </v>
      </c>
      <c r="X156" s="3" t="str">
        <f t="shared" si="78"/>
        <v xml:space="preserve">15/16 </v>
      </c>
      <c r="Y156" s="3" t="str">
        <f t="shared" si="78"/>
        <v xml:space="preserve">16/17 </v>
      </c>
      <c r="Z156" s="3" t="str">
        <f t="shared" si="78"/>
        <v xml:space="preserve">17/18 </v>
      </c>
      <c r="AA156" s="3" t="str">
        <f t="shared" si="78"/>
        <v>18/19</v>
      </c>
      <c r="AB156" s="3" t="str">
        <f t="shared" si="78"/>
        <v>19/20</v>
      </c>
      <c r="AC156" s="3" t="str">
        <f t="shared" si="78"/>
        <v>20/21</v>
      </c>
      <c r="AD156" s="3" t="str">
        <f t="shared" si="78"/>
        <v>21/22</v>
      </c>
      <c r="AE156" s="3" t="str">
        <f t="shared" si="78"/>
        <v>22/23</v>
      </c>
      <c r="AF156" s="3" t="str">
        <f t="shared" si="78"/>
        <v>23/24</v>
      </c>
      <c r="AG156" s="3" t="str">
        <f t="shared" si="78"/>
        <v>24/25</v>
      </c>
      <c r="AH156" s="3" t="str">
        <f t="shared" si="78"/>
        <v>25/26</v>
      </c>
    </row>
    <row r="157" spans="1:34">
      <c r="A157" s="6" t="s">
        <v>105</v>
      </c>
      <c r="B157" s="239">
        <f>B22+B93+B125-B141-B173</f>
        <v>9.3261217948717938</v>
      </c>
      <c r="C157" s="239">
        <f>B184+C93+C125-C141-C173</f>
        <v>9.7478229105154703</v>
      </c>
      <c r="D157" s="239">
        <f t="shared" ref="D157:AD157" si="79">C184+D93+D125-D141-D173</f>
        <v>7.6404467881437022</v>
      </c>
      <c r="E157" s="239">
        <f t="shared" si="79"/>
        <v>9.8813470526700868</v>
      </c>
      <c r="F157" s="239">
        <f t="shared" si="79"/>
        <v>14.03307533769053</v>
      </c>
      <c r="G157" s="239">
        <f t="shared" si="79"/>
        <v>8.2954122866941606</v>
      </c>
      <c r="H157" s="239">
        <f t="shared" si="79"/>
        <v>25.05888983958253</v>
      </c>
      <c r="I157" s="239">
        <f t="shared" si="79"/>
        <v>19.148955238095237</v>
      </c>
      <c r="J157" s="239">
        <f t="shared" si="79"/>
        <v>18.789367669034785</v>
      </c>
      <c r="K157" s="239">
        <f t="shared" si="79"/>
        <v>19.421053113553111</v>
      </c>
      <c r="L157" s="239">
        <f t="shared" si="79"/>
        <v>20.721840659340657</v>
      </c>
      <c r="M157" s="239">
        <f t="shared" si="79"/>
        <v>17.43989133026756</v>
      </c>
      <c r="N157" s="239">
        <f t="shared" si="79"/>
        <v>3.2134210719006102</v>
      </c>
      <c r="O157" s="239">
        <f t="shared" si="79"/>
        <v>18.20210296770485</v>
      </c>
      <c r="P157" s="239">
        <f t="shared" si="79"/>
        <v>21.745105365778681</v>
      </c>
      <c r="Q157" s="239">
        <f t="shared" si="79"/>
        <v>36.172647106144829</v>
      </c>
      <c r="R157" s="239">
        <f t="shared" si="79"/>
        <v>28.957489778388279</v>
      </c>
      <c r="S157" s="239">
        <f t="shared" si="79"/>
        <v>30.982779086607138</v>
      </c>
      <c r="T157" s="239">
        <f t="shared" si="79"/>
        <v>32.708184197413416</v>
      </c>
      <c r="U157" s="239">
        <f t="shared" si="79"/>
        <v>36.412514289478338</v>
      </c>
      <c r="V157" s="239">
        <f t="shared" si="79"/>
        <v>36.490989425310161</v>
      </c>
      <c r="W157" s="239">
        <f t="shared" si="79"/>
        <v>23.483599035773359</v>
      </c>
      <c r="X157" s="239">
        <f t="shared" si="79"/>
        <v>34.17982136219964</v>
      </c>
      <c r="Y157" s="239">
        <f t="shared" si="79"/>
        <v>36.196595151515147</v>
      </c>
      <c r="Z157" s="239">
        <f>Y184+Z93+Z125-Z141-Z173</f>
        <v>36.755563759326627</v>
      </c>
      <c r="AA157" s="239">
        <f>Z184+AA93+AA125-AA141-AA173</f>
        <v>36.923133463546932</v>
      </c>
      <c r="AB157" s="239">
        <f>AA184+AB93+AB125-AB141-AB173</f>
        <v>37.772509427285847</v>
      </c>
      <c r="AC157" s="238">
        <f t="shared" si="79"/>
        <v>37.024759550235899</v>
      </c>
      <c r="AD157" s="238">
        <f t="shared" si="79"/>
        <v>43.604674225029761</v>
      </c>
      <c r="AE157" s="238">
        <f>AD184+AE93+AE125-AE141-AE173</f>
        <v>38.546154480178792</v>
      </c>
      <c r="AF157" s="238">
        <f>AE184+AF93+AF125-AF141-AF173</f>
        <v>36.0227504312763</v>
      </c>
      <c r="AG157" s="238">
        <f>AF184+AG93+AG125-AG141-AG173</f>
        <v>33.683003166714997</v>
      </c>
      <c r="AH157" s="238">
        <f>AG184+AH93+AH125-AH141-AH173</f>
        <v>34.704474211545872</v>
      </c>
    </row>
    <row r="158" spans="1:34">
      <c r="A158" s="6" t="s">
        <v>106</v>
      </c>
      <c r="B158" s="239">
        <f>B173+B94+B126-B142-B174</f>
        <v>9.3261217948717938</v>
      </c>
      <c r="C158" s="239">
        <f>C173+C94+C126-C142-C174</f>
        <v>9.7478229105154703</v>
      </c>
      <c r="D158" s="239">
        <f t="shared" ref="D158:AH166" si="80">D173+D94+D126-D142-D174</f>
        <v>7.7059453321882332</v>
      </c>
      <c r="E158" s="239">
        <f t="shared" si="80"/>
        <v>11.857061338384373</v>
      </c>
      <c r="F158" s="239">
        <f t="shared" si="80"/>
        <v>15.927571894959428</v>
      </c>
      <c r="G158" s="239">
        <f t="shared" si="80"/>
        <v>12.14396000985673</v>
      </c>
      <c r="H158" s="239">
        <f t="shared" si="80"/>
        <v>18.458195316969466</v>
      </c>
      <c r="I158" s="239">
        <f t="shared" si="80"/>
        <v>15.801755238095236</v>
      </c>
      <c r="J158" s="239">
        <f t="shared" si="80"/>
        <v>21.284855567123955</v>
      </c>
      <c r="K158" s="239">
        <f t="shared" si="80"/>
        <v>19.2567673992674</v>
      </c>
      <c r="L158" s="239">
        <f t="shared" si="80"/>
        <v>20.650412087912088</v>
      </c>
      <c r="M158" s="239">
        <f t="shared" si="80"/>
        <v>17.884673938963214</v>
      </c>
      <c r="N158" s="239">
        <f t="shared" si="80"/>
        <v>25.614780659529469</v>
      </c>
      <c r="O158" s="239">
        <f t="shared" si="80"/>
        <v>24.602839516617898</v>
      </c>
      <c r="P158" s="239">
        <f t="shared" si="80"/>
        <v>28.348338009221301</v>
      </c>
      <c r="Q158" s="239">
        <f t="shared" si="80"/>
        <v>26.271181016301085</v>
      </c>
      <c r="R158" s="239">
        <f t="shared" si="80"/>
        <v>32.612607517673986</v>
      </c>
      <c r="S158" s="239">
        <f t="shared" si="80"/>
        <v>24.023563822321421</v>
      </c>
      <c r="T158" s="239">
        <f t="shared" si="80"/>
        <v>26.255104772852007</v>
      </c>
      <c r="U158" s="239">
        <f t="shared" si="80"/>
        <v>21.292095261892136</v>
      </c>
      <c r="V158" s="239">
        <f t="shared" si="80"/>
        <v>32.839532251116616</v>
      </c>
      <c r="W158" s="239">
        <f t="shared" si="80"/>
        <v>37.707245229321749</v>
      </c>
      <c r="X158" s="239">
        <f t="shared" si="80"/>
        <v>38.98296755087889</v>
      </c>
      <c r="Y158" s="239">
        <f t="shared" si="80"/>
        <v>28.399695515151517</v>
      </c>
      <c r="Z158" s="239">
        <f t="shared" si="80"/>
        <v>39.630059725484109</v>
      </c>
      <c r="AA158" s="239">
        <f t="shared" si="80"/>
        <v>38.660104753706101</v>
      </c>
      <c r="AB158" s="239">
        <f t="shared" si="80"/>
        <v>43.553106893597231</v>
      </c>
      <c r="AC158" s="238">
        <f t="shared" si="80"/>
        <v>42.229207530387697</v>
      </c>
      <c r="AD158" s="238">
        <f t="shared" si="80"/>
        <v>45.255323423836614</v>
      </c>
      <c r="AE158" s="238">
        <f t="shared" si="80"/>
        <v>40.16152483100651</v>
      </c>
      <c r="AF158" s="238">
        <f t="shared" si="80"/>
        <v>39.268087351278048</v>
      </c>
      <c r="AG158" s="238">
        <f t="shared" si="80"/>
        <v>36.47000027201355</v>
      </c>
      <c r="AH158" s="238">
        <f t="shared" si="80"/>
        <v>37.855664079049923</v>
      </c>
    </row>
    <row r="159" spans="1:34">
      <c r="A159" s="6" t="s">
        <v>107</v>
      </c>
      <c r="B159" s="239">
        <f t="shared" ref="B159:Q168" si="81">B174+B95+B127-B143-B175</f>
        <v>9.3261217948717938</v>
      </c>
      <c r="C159" s="239">
        <f t="shared" si="81"/>
        <v>9.6856273890164708</v>
      </c>
      <c r="D159" s="239">
        <f t="shared" si="80"/>
        <v>7.5529117829826991</v>
      </c>
      <c r="E159" s="239">
        <f t="shared" si="80"/>
        <v>14.128356857679423</v>
      </c>
      <c r="F159" s="239">
        <f t="shared" si="80"/>
        <v>15.883545306451772</v>
      </c>
      <c r="G159" s="239">
        <f t="shared" si="80"/>
        <v>16.39686104268759</v>
      </c>
      <c r="H159" s="239">
        <f t="shared" si="80"/>
        <v>23.813894085813679</v>
      </c>
      <c r="I159" s="239">
        <f t="shared" si="80"/>
        <v>20.236189523809522</v>
      </c>
      <c r="J159" s="239">
        <f t="shared" si="80"/>
        <v>18.379272923811854</v>
      </c>
      <c r="K159" s="239">
        <f t="shared" si="80"/>
        <v>19.128195970695973</v>
      </c>
      <c r="L159" s="239">
        <f t="shared" si="80"/>
        <v>21.031840659340659</v>
      </c>
      <c r="M159" s="239">
        <f t="shared" si="80"/>
        <v>26.552340591137124</v>
      </c>
      <c r="N159" s="239">
        <f t="shared" si="80"/>
        <v>24.838177566745969</v>
      </c>
      <c r="O159" s="239">
        <f t="shared" si="80"/>
        <v>20.963388565530938</v>
      </c>
      <c r="P159" s="239">
        <f t="shared" si="80"/>
        <v>22.756694914959006</v>
      </c>
      <c r="Q159" s="239">
        <f t="shared" si="80"/>
        <v>32.74653467645733</v>
      </c>
      <c r="R159" s="239">
        <f t="shared" si="80"/>
        <v>32.536200799816854</v>
      </c>
      <c r="S159" s="239">
        <f t="shared" si="80"/>
        <v>28.693246175892853</v>
      </c>
      <c r="T159" s="239">
        <f t="shared" si="80"/>
        <v>43.740300067588855</v>
      </c>
      <c r="U159" s="239">
        <f t="shared" si="80"/>
        <v>27.817340282581789</v>
      </c>
      <c r="V159" s="239">
        <f t="shared" si="80"/>
        <v>30.161682664019843</v>
      </c>
      <c r="W159" s="239">
        <f t="shared" si="80"/>
        <v>39.137280487386263</v>
      </c>
      <c r="X159" s="239">
        <f t="shared" si="80"/>
        <v>31.850998016287694</v>
      </c>
      <c r="Y159" s="239">
        <f t="shared" si="80"/>
        <v>37.656587757575764</v>
      </c>
      <c r="Z159" s="239">
        <f t="shared" si="80"/>
        <v>41.359232976660678</v>
      </c>
      <c r="AA159" s="239">
        <f t="shared" si="80"/>
        <v>39.359749713770199</v>
      </c>
      <c r="AB159" s="239">
        <f t="shared" si="80"/>
        <v>43.109509943437452</v>
      </c>
      <c r="AC159" s="238">
        <f t="shared" si="80"/>
        <v>43.145251743660296</v>
      </c>
      <c r="AD159" s="238">
        <f t="shared" si="80"/>
        <v>48.416854637871111</v>
      </c>
      <c r="AE159" s="238">
        <f t="shared" si="80"/>
        <v>42.782472229014694</v>
      </c>
      <c r="AF159" s="238">
        <f t="shared" si="80"/>
        <v>40.49802541181581</v>
      </c>
      <c r="AG159" s="238">
        <f t="shared" si="80"/>
        <v>37.76476791811659</v>
      </c>
      <c r="AH159" s="238">
        <f t="shared" si="80"/>
        <v>39.288921993049982</v>
      </c>
    </row>
    <row r="160" spans="1:34">
      <c r="A160" s="6" t="s">
        <v>108</v>
      </c>
      <c r="B160" s="239">
        <f t="shared" si="81"/>
        <v>9.3261217948717938</v>
      </c>
      <c r="C160" s="239">
        <f t="shared" si="81"/>
        <v>9.7084895771821369</v>
      </c>
      <c r="D160" s="239">
        <f t="shared" si="80"/>
        <v>8.3344748104491018</v>
      </c>
      <c r="E160" s="239">
        <f t="shared" si="80"/>
        <v>12.792663968173228</v>
      </c>
      <c r="F160" s="239">
        <f t="shared" si="80"/>
        <v>14.786659282765527</v>
      </c>
      <c r="G160" s="239">
        <f t="shared" si="80"/>
        <v>7.8728107711920225</v>
      </c>
      <c r="H160" s="239">
        <f t="shared" si="80"/>
        <v>23.320467452647858</v>
      </c>
      <c r="I160" s="239">
        <f t="shared" si="80"/>
        <v>16.639853809523807</v>
      </c>
      <c r="J160" s="239">
        <f t="shared" si="80"/>
        <v>18.577043624448795</v>
      </c>
      <c r="K160" s="239">
        <f t="shared" si="80"/>
        <v>19.446767399267397</v>
      </c>
      <c r="L160" s="239">
        <f t="shared" si="80"/>
        <v>21.071840659340658</v>
      </c>
      <c r="M160" s="239">
        <f t="shared" si="80"/>
        <v>20.953467330267561</v>
      </c>
      <c r="N160" s="239">
        <f t="shared" si="80"/>
        <v>23.975164164684109</v>
      </c>
      <c r="O160" s="239">
        <f t="shared" si="80"/>
        <v>19.089298484009191</v>
      </c>
      <c r="P160" s="239">
        <f t="shared" si="80"/>
        <v>32.293869894467207</v>
      </c>
      <c r="Q160" s="239">
        <f t="shared" si="80"/>
        <v>33.037438567082333</v>
      </c>
      <c r="R160" s="239">
        <f t="shared" si="80"/>
        <v>34.541854078388269</v>
      </c>
      <c r="S160" s="239">
        <f t="shared" si="80"/>
        <v>40.623617079464282</v>
      </c>
      <c r="T160" s="239">
        <f t="shared" si="80"/>
        <v>28.537428355308151</v>
      </c>
      <c r="U160" s="239">
        <f t="shared" si="80"/>
        <v>43.341862137754205</v>
      </c>
      <c r="V160" s="239">
        <f t="shared" si="80"/>
        <v>28.762800276923073</v>
      </c>
      <c r="W160" s="239">
        <f t="shared" si="80"/>
        <v>31.184787035773365</v>
      </c>
      <c r="X160" s="239">
        <f t="shared" si="80"/>
        <v>35.818738443960655</v>
      </c>
      <c r="Y160" s="239">
        <f t="shared" si="80"/>
        <v>34.41665024242424</v>
      </c>
      <c r="Z160" s="239">
        <f t="shared" si="80"/>
        <v>39.410487293823415</v>
      </c>
      <c r="AA160" s="239">
        <f t="shared" si="80"/>
        <v>40.106792676757593</v>
      </c>
      <c r="AB160" s="239">
        <f t="shared" si="80"/>
        <v>40.186829299065415</v>
      </c>
      <c r="AC160" s="238">
        <f t="shared" si="80"/>
        <v>39.653718131521643</v>
      </c>
      <c r="AD160" s="238">
        <f t="shared" si="80"/>
        <v>45.536213692887898</v>
      </c>
      <c r="AE160" s="238">
        <f t="shared" si="80"/>
        <v>40.433810462091309</v>
      </c>
      <c r="AF160" s="238">
        <f t="shared" si="80"/>
        <v>38.434674275936665</v>
      </c>
      <c r="AG160" s="238">
        <f t="shared" si="80"/>
        <v>35.783564510885938</v>
      </c>
      <c r="AH160" s="238">
        <f t="shared" si="80"/>
        <v>36.735345938963043</v>
      </c>
    </row>
    <row r="161" spans="1:34">
      <c r="A161" s="6" t="s">
        <v>109</v>
      </c>
      <c r="B161" s="239">
        <f t="shared" si="81"/>
        <v>9.3261217948717938</v>
      </c>
      <c r="C161" s="239">
        <f t="shared" si="81"/>
        <v>9.7795024347119419</v>
      </c>
      <c r="D161" s="239">
        <f t="shared" si="80"/>
        <v>7.6872194704027681</v>
      </c>
      <c r="E161" s="239">
        <f t="shared" si="80"/>
        <v>9.7238593287446609</v>
      </c>
      <c r="F161" s="239">
        <f t="shared" si="80"/>
        <v>16.341077280075471</v>
      </c>
      <c r="G161" s="239">
        <f t="shared" si="80"/>
        <v>6.7072214146097116</v>
      </c>
      <c r="H161" s="239">
        <f t="shared" si="80"/>
        <v>25.082418809431772</v>
      </c>
      <c r="I161" s="239">
        <f t="shared" si="80"/>
        <v>16.57988952380952</v>
      </c>
      <c r="J161" s="239">
        <f t="shared" si="80"/>
        <v>30.031164643557076</v>
      </c>
      <c r="K161" s="239">
        <f t="shared" si="80"/>
        <v>19.236767399267396</v>
      </c>
      <c r="L161" s="239">
        <f t="shared" si="80"/>
        <v>21.120412087912083</v>
      </c>
      <c r="M161" s="239">
        <f t="shared" si="80"/>
        <v>24.255856243311037</v>
      </c>
      <c r="N161" s="239">
        <f t="shared" si="80"/>
        <v>27.037426020354211</v>
      </c>
      <c r="O161" s="239">
        <f t="shared" si="80"/>
        <v>19.003559462270069</v>
      </c>
      <c r="P161" s="239">
        <f t="shared" si="80"/>
        <v>30.234805808401635</v>
      </c>
      <c r="Q161" s="239">
        <f t="shared" si="80"/>
        <v>33.691201199894834</v>
      </c>
      <c r="R161" s="239">
        <f t="shared" si="80"/>
        <v>35.401996046245429</v>
      </c>
      <c r="S161" s="239">
        <f t="shared" si="80"/>
        <v>43.212097461607136</v>
      </c>
      <c r="T161" s="239">
        <f t="shared" si="80"/>
        <v>38.892337572852007</v>
      </c>
      <c r="U161" s="239">
        <f t="shared" si="80"/>
        <v>22.101636330857644</v>
      </c>
      <c r="V161" s="239">
        <f t="shared" si="80"/>
        <v>44.457041515632746</v>
      </c>
      <c r="W161" s="239">
        <f t="shared" si="80"/>
        <v>46.629154616418525</v>
      </c>
      <c r="X161" s="239">
        <f t="shared" si="80"/>
        <v>46.159968129495248</v>
      </c>
      <c r="Y161" s="239">
        <f t="shared" si="80"/>
        <v>46.250017818181817</v>
      </c>
      <c r="Z161" s="239">
        <f t="shared" si="80"/>
        <v>46.549624608129335</v>
      </c>
      <c r="AA161" s="239">
        <f t="shared" si="80"/>
        <v>47.323943947799521</v>
      </c>
      <c r="AB161" s="239">
        <f t="shared" si="80"/>
        <v>51.40453024548961</v>
      </c>
      <c r="AC161" s="238">
        <f t="shared" si="80"/>
        <v>50.89230250902898</v>
      </c>
      <c r="AD161" s="238">
        <f t="shared" si="80"/>
        <v>56.744396513636318</v>
      </c>
      <c r="AE161" s="238">
        <f t="shared" si="80"/>
        <v>50.524688772036995</v>
      </c>
      <c r="AF161" s="238">
        <f t="shared" si="80"/>
        <v>47.472949083991786</v>
      </c>
      <c r="AG161" s="238">
        <f t="shared" si="80"/>
        <v>44.671476188847038</v>
      </c>
      <c r="AH161" s="238">
        <f t="shared" si="80"/>
        <v>46.245806163290311</v>
      </c>
    </row>
    <row r="162" spans="1:34">
      <c r="A162" s="6" t="s">
        <v>110</v>
      </c>
      <c r="B162" s="239">
        <f t="shared" si="81"/>
        <v>9.3261217948717938</v>
      </c>
      <c r="C162" s="239">
        <f t="shared" si="81"/>
        <v>9.5992822945176037</v>
      </c>
      <c r="D162" s="239">
        <f t="shared" si="80"/>
        <v>7.7008632414121969</v>
      </c>
      <c r="E162" s="239">
        <f t="shared" si="80"/>
        <v>9.7023601524330729</v>
      </c>
      <c r="F162" s="239">
        <f t="shared" si="80"/>
        <v>11.910235021984597</v>
      </c>
      <c r="G162" s="239">
        <f t="shared" si="80"/>
        <v>3.4735070275129361</v>
      </c>
      <c r="H162" s="239">
        <f t="shared" si="80"/>
        <v>23.688406472748355</v>
      </c>
      <c r="I162" s="239">
        <f t="shared" si="80"/>
        <v>17.436692380952376</v>
      </c>
      <c r="J162" s="239">
        <f t="shared" si="80"/>
        <v>18.51541942062714</v>
      </c>
      <c r="K162" s="239">
        <f t="shared" si="80"/>
        <v>19.291053113553112</v>
      </c>
      <c r="L162" s="239">
        <f t="shared" si="80"/>
        <v>20.760412087912083</v>
      </c>
      <c r="M162" s="239">
        <f t="shared" si="80"/>
        <v>26.55071498244148</v>
      </c>
      <c r="N162" s="239">
        <f t="shared" si="80"/>
        <v>26.046529113137712</v>
      </c>
      <c r="O162" s="239">
        <f t="shared" si="80"/>
        <v>27.23860152748745</v>
      </c>
      <c r="P162" s="239">
        <f t="shared" si="80"/>
        <v>29.488768742827862</v>
      </c>
      <c r="Q162" s="239">
        <f t="shared" si="80"/>
        <v>29.056253785832332</v>
      </c>
      <c r="R162" s="239">
        <f t="shared" si="80"/>
        <v>31.359108442673989</v>
      </c>
      <c r="S162" s="239">
        <f t="shared" si="80"/>
        <v>31.905642665178569</v>
      </c>
      <c r="T162" s="239">
        <f t="shared" si="80"/>
        <v>29.012349678115172</v>
      </c>
      <c r="U162" s="239">
        <f t="shared" si="80"/>
        <v>35.229769682581789</v>
      </c>
      <c r="V162" s="239">
        <f t="shared" si="80"/>
        <v>30.817166676923065</v>
      </c>
      <c r="W162" s="239">
        <f t="shared" si="80"/>
        <v>31.093510906741109</v>
      </c>
      <c r="X162" s="239">
        <f t="shared" si="80"/>
        <v>36.429328657797122</v>
      </c>
      <c r="Y162" s="239">
        <f t="shared" si="80"/>
        <v>36.620967454545465</v>
      </c>
      <c r="Z162" s="239">
        <f t="shared" si="80"/>
        <v>38.559774848631179</v>
      </c>
      <c r="AA162" s="239">
        <f t="shared" si="80"/>
        <v>39.690915199271252</v>
      </c>
      <c r="AB162" s="239">
        <f t="shared" si="80"/>
        <v>40.709794389667387</v>
      </c>
      <c r="AC162" s="238">
        <f t="shared" si="80"/>
        <v>41.844041428813547</v>
      </c>
      <c r="AD162" s="238">
        <f t="shared" si="80"/>
        <v>48.090591186337576</v>
      </c>
      <c r="AE162" s="238">
        <f t="shared" si="80"/>
        <v>41.232756155610566</v>
      </c>
      <c r="AF162" s="238">
        <f t="shared" si="80"/>
        <v>39.225257936015652</v>
      </c>
      <c r="AG162" s="238">
        <f t="shared" si="80"/>
        <v>36.803874964648969</v>
      </c>
      <c r="AH162" s="238">
        <f t="shared" si="80"/>
        <v>38.007020667970224</v>
      </c>
    </row>
    <row r="163" spans="1:34">
      <c r="A163" s="6" t="s">
        <v>111</v>
      </c>
      <c r="B163" s="239">
        <f t="shared" si="81"/>
        <v>9.3261217948717938</v>
      </c>
      <c r="C163" s="239">
        <f t="shared" si="81"/>
        <v>9.6921999097254208</v>
      </c>
      <c r="D163" s="239">
        <f t="shared" si="80"/>
        <v>10.545910756019648</v>
      </c>
      <c r="E163" s="239">
        <f t="shared" si="80"/>
        <v>12.6856327669558</v>
      </c>
      <c r="F163" s="239">
        <f t="shared" si="80"/>
        <v>10.740029193053486</v>
      </c>
      <c r="G163" s="239">
        <f t="shared" si="80"/>
        <v>14.970993434248635</v>
      </c>
      <c r="H163" s="239">
        <f t="shared" si="80"/>
        <v>30.063448306919209</v>
      </c>
      <c r="I163" s="239">
        <f t="shared" si="80"/>
        <v>15.652318095238094</v>
      </c>
      <c r="J163" s="239">
        <f t="shared" si="80"/>
        <v>18.675928974767267</v>
      </c>
      <c r="K163" s="239">
        <f t="shared" si="80"/>
        <v>19.079624542124542</v>
      </c>
      <c r="L163" s="239">
        <f t="shared" si="80"/>
        <v>21.346126373626372</v>
      </c>
      <c r="M163" s="239">
        <f t="shared" si="80"/>
        <v>21.77163202591974</v>
      </c>
      <c r="N163" s="239">
        <f t="shared" si="80"/>
        <v>21.659893236849058</v>
      </c>
      <c r="O163" s="239">
        <f t="shared" si="80"/>
        <v>25.434697560096151</v>
      </c>
      <c r="P163" s="239">
        <f t="shared" si="80"/>
        <v>35.898307205942608</v>
      </c>
      <c r="Q163" s="239">
        <f t="shared" si="80"/>
        <v>33.152601153019837</v>
      </c>
      <c r="R163" s="239">
        <f t="shared" si="80"/>
        <v>31.154626274816842</v>
      </c>
      <c r="S163" s="239">
        <f t="shared" si="80"/>
        <v>31.748952518749995</v>
      </c>
      <c r="T163" s="239">
        <f t="shared" si="80"/>
        <v>38.788687085132707</v>
      </c>
      <c r="U163" s="239">
        <f t="shared" si="80"/>
        <v>24.286134920512822</v>
      </c>
      <c r="V163" s="239">
        <f t="shared" si="80"/>
        <v>44.843540818858543</v>
      </c>
      <c r="W163" s="239">
        <f t="shared" si="80"/>
        <v>27.49820942287014</v>
      </c>
      <c r="X163" s="239">
        <f t="shared" si="80"/>
        <v>31.764849022576996</v>
      </c>
      <c r="Y163" s="239">
        <f t="shared" si="80"/>
        <v>36.534477696969695</v>
      </c>
      <c r="Z163" s="239">
        <f t="shared" si="80"/>
        <v>40.537321326944223</v>
      </c>
      <c r="AA163" s="239">
        <f t="shared" si="80"/>
        <v>39.525673131482407</v>
      </c>
      <c r="AB163" s="239">
        <f t="shared" si="80"/>
        <v>42.152168274207654</v>
      </c>
      <c r="AC163" s="238">
        <f t="shared" si="80"/>
        <v>40.103412661249862</v>
      </c>
      <c r="AD163" s="238">
        <f t="shared" si="80"/>
        <v>45.558057945064363</v>
      </c>
      <c r="AE163" s="238">
        <f t="shared" si="80"/>
        <v>41.486814978194744</v>
      </c>
      <c r="AF163" s="238">
        <f t="shared" si="80"/>
        <v>38.995511549881662</v>
      </c>
      <c r="AG163" s="238">
        <f t="shared" si="80"/>
        <v>36.290132269487756</v>
      </c>
      <c r="AH163" s="238">
        <f t="shared" si="80"/>
        <v>37.464607295386237</v>
      </c>
    </row>
    <row r="164" spans="1:34">
      <c r="A164" s="6" t="s">
        <v>112</v>
      </c>
      <c r="B164" s="239">
        <f t="shared" si="81"/>
        <v>9.3261217948717938</v>
      </c>
      <c r="C164" s="239">
        <f t="shared" si="81"/>
        <v>9.6475398893252997</v>
      </c>
      <c r="D164" s="239">
        <f t="shared" si="80"/>
        <v>13.413684690867656</v>
      </c>
      <c r="E164" s="239">
        <f t="shared" si="80"/>
        <v>9.9215909106324833</v>
      </c>
      <c r="F164" s="239">
        <f t="shared" si="80"/>
        <v>9.9424697340802624</v>
      </c>
      <c r="G164" s="239">
        <f t="shared" si="80"/>
        <v>3.130858851037289</v>
      </c>
      <c r="H164" s="239">
        <f t="shared" si="80"/>
        <v>21.640333457672984</v>
      </c>
      <c r="I164" s="239">
        <f t="shared" si="80"/>
        <v>18.441506666666662</v>
      </c>
      <c r="J164" s="239">
        <f t="shared" si="80"/>
        <v>18.889464006614396</v>
      </c>
      <c r="K164" s="239">
        <f t="shared" si="80"/>
        <v>18.939624542124541</v>
      </c>
      <c r="L164" s="239">
        <f t="shared" si="80"/>
        <v>20.781840659340656</v>
      </c>
      <c r="M164" s="239">
        <f t="shared" si="80"/>
        <v>19.850496852006692</v>
      </c>
      <c r="N164" s="239">
        <f t="shared" si="80"/>
        <v>22.773541278086171</v>
      </c>
      <c r="O164" s="239">
        <f t="shared" si="80"/>
        <v>23.16814823944398</v>
      </c>
      <c r="P164" s="239">
        <f t="shared" si="80"/>
        <v>25.659795550204912</v>
      </c>
      <c r="Q164" s="239">
        <f t="shared" si="80"/>
        <v>28.463101313176086</v>
      </c>
      <c r="R164" s="239">
        <f t="shared" si="80"/>
        <v>37.994869731959717</v>
      </c>
      <c r="S164" s="239">
        <f t="shared" si="80"/>
        <v>14.806409608035711</v>
      </c>
      <c r="T164" s="239">
        <f t="shared" si="80"/>
        <v>20.351464664080083</v>
      </c>
      <c r="U164" s="239">
        <f t="shared" si="80"/>
        <v>36.984123351547304</v>
      </c>
      <c r="V164" s="239">
        <f t="shared" si="80"/>
        <v>22.431466470471463</v>
      </c>
      <c r="W164" s="239">
        <f t="shared" si="80"/>
        <v>33.439268519644337</v>
      </c>
      <c r="X164" s="239">
        <f t="shared" si="80"/>
        <v>29.332594997419768</v>
      </c>
      <c r="Y164" s="239">
        <f t="shared" si="80"/>
        <v>32.608747090909091</v>
      </c>
      <c r="Z164" s="239">
        <f t="shared" si="80"/>
        <v>34.479660620900589</v>
      </c>
      <c r="AA164" s="239">
        <f t="shared" si="80"/>
        <v>34.683241995861252</v>
      </c>
      <c r="AB164" s="239">
        <f t="shared" si="80"/>
        <v>35.123786026485384</v>
      </c>
      <c r="AC164" s="238">
        <f t="shared" si="80"/>
        <v>36.373534005215639</v>
      </c>
      <c r="AD164" s="238">
        <f t="shared" si="80"/>
        <v>40.176924859721211</v>
      </c>
      <c r="AE164" s="238">
        <f t="shared" si="80"/>
        <v>36.180742693550243</v>
      </c>
      <c r="AF164" s="238">
        <f t="shared" si="80"/>
        <v>33.906769469759709</v>
      </c>
      <c r="AG164" s="238">
        <f t="shared" si="80"/>
        <v>31.707214605624642</v>
      </c>
      <c r="AH164" s="238">
        <f t="shared" si="80"/>
        <v>32.685657787494819</v>
      </c>
    </row>
    <row r="165" spans="1:34">
      <c r="A165" s="6" t="s">
        <v>113</v>
      </c>
      <c r="B165" s="239">
        <f t="shared" si="81"/>
        <v>9.3261217948717938</v>
      </c>
      <c r="C165" s="239">
        <f t="shared" si="81"/>
        <v>10.058554278865738</v>
      </c>
      <c r="D165" s="239">
        <f t="shared" si="80"/>
        <v>7.5560453422083933</v>
      </c>
      <c r="E165" s="239">
        <f t="shared" si="80"/>
        <v>14.001243903301631</v>
      </c>
      <c r="F165" s="239">
        <f t="shared" si="80"/>
        <v>19.101573214105294</v>
      </c>
      <c r="G165" s="239">
        <f t="shared" si="80"/>
        <v>2.3576854791258386</v>
      </c>
      <c r="H165" s="239">
        <f t="shared" si="80"/>
        <v>25.150688482798614</v>
      </c>
      <c r="I165" s="239">
        <f t="shared" si="80"/>
        <v>18.136133809523805</v>
      </c>
      <c r="J165" s="239">
        <f t="shared" si="80"/>
        <v>18.478158274130326</v>
      </c>
      <c r="K165" s="239">
        <f t="shared" si="80"/>
        <v>18.96105311355311</v>
      </c>
      <c r="L165" s="239">
        <f t="shared" si="80"/>
        <v>21.110412087912085</v>
      </c>
      <c r="M165" s="239">
        <f t="shared" si="80"/>
        <v>23.844864199832784</v>
      </c>
      <c r="N165" s="239">
        <f t="shared" si="80"/>
        <v>22.462119216230498</v>
      </c>
      <c r="O165" s="239">
        <f t="shared" si="80"/>
        <v>22.061861092704849</v>
      </c>
      <c r="P165" s="239">
        <f t="shared" si="80"/>
        <v>32.517554431352444</v>
      </c>
      <c r="Q165" s="239">
        <f t="shared" si="80"/>
        <v>29.399505399113583</v>
      </c>
      <c r="R165" s="239">
        <f t="shared" si="80"/>
        <v>31.737211442673992</v>
      </c>
      <c r="S165" s="239">
        <f t="shared" si="80"/>
        <v>22.429339404464287</v>
      </c>
      <c r="T165" s="239">
        <f t="shared" si="80"/>
        <v>29.501762934255517</v>
      </c>
      <c r="U165" s="239">
        <f t="shared" si="80"/>
        <v>33.206997317064541</v>
      </c>
      <c r="V165" s="239">
        <f t="shared" si="80"/>
        <v>29.358324960794029</v>
      </c>
      <c r="W165" s="239">
        <f t="shared" si="80"/>
        <v>29.993194164805622</v>
      </c>
      <c r="X165" s="239">
        <f t="shared" si="80"/>
        <v>33.882960160941778</v>
      </c>
      <c r="Y165" s="239">
        <f t="shared" si="80"/>
        <v>41.846426666666666</v>
      </c>
      <c r="Z165" s="239">
        <f t="shared" si="80"/>
        <v>37.29277661080696</v>
      </c>
      <c r="AA165" s="239">
        <f t="shared" si="80"/>
        <v>39.415264514280238</v>
      </c>
      <c r="AB165" s="239">
        <f t="shared" si="80"/>
        <v>40.557423235463119</v>
      </c>
      <c r="AC165" s="238">
        <f t="shared" si="80"/>
        <v>40.542755255331045</v>
      </c>
      <c r="AD165" s="238">
        <f t="shared" si="80"/>
        <v>46.826798172593151</v>
      </c>
      <c r="AE165" s="238">
        <f t="shared" si="80"/>
        <v>41.653998692608646</v>
      </c>
      <c r="AF165" s="238">
        <f t="shared" si="80"/>
        <v>38.385420142905716</v>
      </c>
      <c r="AG165" s="238">
        <f t="shared" si="80"/>
        <v>36.320269371080911</v>
      </c>
      <c r="AH165" s="238">
        <f t="shared" si="80"/>
        <v>37.405711307759631</v>
      </c>
    </row>
    <row r="166" spans="1:34">
      <c r="A166" s="6" t="s">
        <v>102</v>
      </c>
      <c r="B166" s="239">
        <f t="shared" si="81"/>
        <v>9.3261217948717938</v>
      </c>
      <c r="C166" s="239">
        <f t="shared" si="81"/>
        <v>9.7515281755723571</v>
      </c>
      <c r="D166" s="239">
        <f t="shared" si="80"/>
        <v>6.9939725994286626</v>
      </c>
      <c r="E166" s="239">
        <f t="shared" si="80"/>
        <v>11.11110462562044</v>
      </c>
      <c r="F166" s="239">
        <f t="shared" si="80"/>
        <v>13.593212344138241</v>
      </c>
      <c r="G166" s="239">
        <f t="shared" si="80"/>
        <v>4.8485212210613229</v>
      </c>
      <c r="H166" s="239">
        <f t="shared" si="80"/>
        <v>20.425944161190571</v>
      </c>
      <c r="I166" s="239">
        <f t="shared" si="80"/>
        <v>19.326208095238094</v>
      </c>
      <c r="J166" s="239">
        <f t="shared" si="80"/>
        <v>18.594241076678095</v>
      </c>
      <c r="K166" s="239">
        <f t="shared" ref="K166:AH168" si="82">K181+K102+K134-K150-K182</f>
        <v>19.208195970695968</v>
      </c>
      <c r="L166" s="239">
        <f t="shared" si="82"/>
        <v>20.480412087912089</v>
      </c>
      <c r="M166" s="239">
        <f t="shared" si="82"/>
        <v>20.098959591137131</v>
      </c>
      <c r="N166" s="239">
        <f t="shared" si="82"/>
        <v>22.431205195611941</v>
      </c>
      <c r="O166" s="239">
        <f t="shared" si="82"/>
        <v>26.609943755748329</v>
      </c>
      <c r="P166" s="239">
        <f t="shared" si="82"/>
        <v>29.941971095286878</v>
      </c>
      <c r="Q166" s="239">
        <f t="shared" si="82"/>
        <v>26.99513708270733</v>
      </c>
      <c r="R166" s="239">
        <f t="shared" si="82"/>
        <v>27.88238919624542</v>
      </c>
      <c r="S166" s="239">
        <f t="shared" si="82"/>
        <v>43.65164836160713</v>
      </c>
      <c r="T166" s="239">
        <f t="shared" si="82"/>
        <v>34.798587832501134</v>
      </c>
      <c r="U166" s="239">
        <f t="shared" si="82"/>
        <v>27.062910889478331</v>
      </c>
      <c r="V166" s="239">
        <f t="shared" si="82"/>
        <v>31.564880315632749</v>
      </c>
      <c r="W166" s="239">
        <f t="shared" si="82"/>
        <v>41.245636971257234</v>
      </c>
      <c r="X166" s="239">
        <f t="shared" si="82"/>
        <v>33.236046009998383</v>
      </c>
      <c r="Y166" s="239">
        <f t="shared" si="82"/>
        <v>40.285012424242424</v>
      </c>
      <c r="Z166" s="239">
        <f t="shared" si="82"/>
        <v>38.999590923552539</v>
      </c>
      <c r="AA166" s="239">
        <f t="shared" si="82"/>
        <v>39.430564043475179</v>
      </c>
      <c r="AB166" s="239">
        <f t="shared" si="82"/>
        <v>42.408788745720862</v>
      </c>
      <c r="AC166" s="238">
        <f t="shared" si="82"/>
        <v>43.041214099226174</v>
      </c>
      <c r="AD166" s="238">
        <f t="shared" si="82"/>
        <v>47.236938728987184</v>
      </c>
      <c r="AE166" s="238">
        <f t="shared" si="82"/>
        <v>42.588999299996047</v>
      </c>
      <c r="AF166" s="238">
        <f t="shared" si="82"/>
        <v>39.605281013097141</v>
      </c>
      <c r="AG166" s="238">
        <f t="shared" si="82"/>
        <v>37.315678645637931</v>
      </c>
      <c r="AH166" s="238">
        <f t="shared" si="82"/>
        <v>38.651261463614773</v>
      </c>
    </row>
    <row r="167" spans="1:34">
      <c r="A167" s="6" t="s">
        <v>103</v>
      </c>
      <c r="B167" s="239">
        <f t="shared" si="81"/>
        <v>9.3261217948717938</v>
      </c>
      <c r="C167" s="239">
        <f t="shared" si="81"/>
        <v>9.7472152673793886</v>
      </c>
      <c r="D167" s="239">
        <f t="shared" si="81"/>
        <v>7.578355784000979</v>
      </c>
      <c r="E167" s="239">
        <f t="shared" si="81"/>
        <v>11.265961202944128</v>
      </c>
      <c r="F167" s="239">
        <f t="shared" si="81"/>
        <v>14.500045825394816</v>
      </c>
      <c r="G167" s="239">
        <f t="shared" si="81"/>
        <v>8.1177453500935801</v>
      </c>
      <c r="H167" s="239">
        <f t="shared" si="81"/>
        <v>22.129772301894086</v>
      </c>
      <c r="I167" s="239">
        <f t="shared" si="81"/>
        <v>16.859265238095237</v>
      </c>
      <c r="J167" s="239">
        <f t="shared" si="81"/>
        <v>18.618604134002936</v>
      </c>
      <c r="K167" s="239">
        <f t="shared" si="81"/>
        <v>19.091053113553112</v>
      </c>
      <c r="L167" s="239">
        <f t="shared" si="81"/>
        <v>21.048983516483514</v>
      </c>
      <c r="M167" s="239">
        <f t="shared" si="81"/>
        <v>21.79369324331104</v>
      </c>
      <c r="N167" s="239">
        <f t="shared" si="81"/>
        <v>26.776519422416072</v>
      </c>
      <c r="O167" s="239">
        <f t="shared" si="81"/>
        <v>29.952165522052674</v>
      </c>
      <c r="P167" s="239">
        <f t="shared" si="81"/>
        <v>26.965340369877044</v>
      </c>
      <c r="Q167" s="239">
        <f t="shared" si="81"/>
        <v>25.42274494598858</v>
      </c>
      <c r="R167" s="239">
        <f t="shared" si="82"/>
        <v>32.350350874816854</v>
      </c>
      <c r="S167" s="239">
        <f t="shared" si="82"/>
        <v>27.113202897321429</v>
      </c>
      <c r="T167" s="239">
        <f t="shared" si="82"/>
        <v>25.931520313202888</v>
      </c>
      <c r="U167" s="239">
        <f t="shared" si="82"/>
        <v>34.44783818947834</v>
      </c>
      <c r="V167" s="239">
        <f t="shared" si="82"/>
        <v>24.501248341439204</v>
      </c>
      <c r="W167" s="239">
        <f t="shared" si="82"/>
        <v>33.88598471319272</v>
      </c>
      <c r="X167" s="239">
        <f t="shared" si="82"/>
        <v>31.832968450249954</v>
      </c>
      <c r="Y167" s="239">
        <f t="shared" si="82"/>
        <v>34.920138363636362</v>
      </c>
      <c r="Z167" s="239">
        <f t="shared" si="82"/>
        <v>33.958903797557149</v>
      </c>
      <c r="AA167" s="239">
        <f t="shared" si="82"/>
        <v>35.254671630377274</v>
      </c>
      <c r="AB167" s="239">
        <f t="shared" si="82"/>
        <v>36.231757060457433</v>
      </c>
      <c r="AC167" s="238">
        <f t="shared" si="82"/>
        <v>37.191889510644373</v>
      </c>
      <c r="AD167" s="238">
        <f t="shared" si="82"/>
        <v>41.229300899015527</v>
      </c>
      <c r="AE167" s="238">
        <f t="shared" si="82"/>
        <v>37.070165538506529</v>
      </c>
      <c r="AF167" s="238">
        <f t="shared" si="82"/>
        <v>34.476628102882422</v>
      </c>
      <c r="AG167" s="238">
        <f t="shared" si="82"/>
        <v>32.481188468538868</v>
      </c>
      <c r="AH167" s="238">
        <f t="shared" si="82"/>
        <v>33.484989278540418</v>
      </c>
    </row>
    <row r="168" spans="1:34">
      <c r="A168" s="6" t="s">
        <v>104</v>
      </c>
      <c r="B168" s="239">
        <f t="shared" si="81"/>
        <v>10.412660256410255</v>
      </c>
      <c r="C168" s="239">
        <f t="shared" si="81"/>
        <v>10.834414962672701</v>
      </c>
      <c r="D168" s="239">
        <f t="shared" si="81"/>
        <v>6.2901694018959917</v>
      </c>
      <c r="E168" s="239">
        <f t="shared" si="81"/>
        <v>12.928817892460673</v>
      </c>
      <c r="F168" s="239">
        <f t="shared" si="81"/>
        <v>15.240505565300545</v>
      </c>
      <c r="G168" s="239">
        <f t="shared" si="81"/>
        <v>-0.49541088811981249</v>
      </c>
      <c r="H168" s="239">
        <f t="shared" si="81"/>
        <v>23.899541312330889</v>
      </c>
      <c r="I168" s="239">
        <f t="shared" si="81"/>
        <v>15.741232380952377</v>
      </c>
      <c r="J168" s="239">
        <f t="shared" si="81"/>
        <v>17.537479685203351</v>
      </c>
      <c r="K168" s="239">
        <f t="shared" si="81"/>
        <v>18.93984432234431</v>
      </c>
      <c r="L168" s="239">
        <f t="shared" si="81"/>
        <v>19.875467032967027</v>
      </c>
      <c r="M168" s="239">
        <f t="shared" si="81"/>
        <v>23.003409671404675</v>
      </c>
      <c r="N168" s="239">
        <f t="shared" si="81"/>
        <v>23.171223054454117</v>
      </c>
      <c r="O168" s="239">
        <f t="shared" si="81"/>
        <v>18.673393306333619</v>
      </c>
      <c r="P168" s="239">
        <f t="shared" si="81"/>
        <v>33.008748611680375</v>
      </c>
      <c r="Q168" s="239">
        <f t="shared" si="81"/>
        <v>31.835253754281812</v>
      </c>
      <c r="R168" s="239">
        <f t="shared" si="82"/>
        <v>23.908495816300402</v>
      </c>
      <c r="S168" s="239">
        <f t="shared" si="82"/>
        <v>31.20319091875006</v>
      </c>
      <c r="T168" s="239">
        <f t="shared" si="82"/>
        <v>24.40160252669812</v>
      </c>
      <c r="U168" s="239">
        <f t="shared" si="82"/>
        <v>27.459137346772764</v>
      </c>
      <c r="V168" s="239">
        <f t="shared" si="82"/>
        <v>29.762386282878445</v>
      </c>
      <c r="W168" s="239">
        <f t="shared" si="82"/>
        <v>28.328308896815585</v>
      </c>
      <c r="X168" s="239">
        <f t="shared" si="82"/>
        <v>35.657479198193826</v>
      </c>
      <c r="Y168" s="239">
        <f t="shared" si="82"/>
        <v>34.264683818181794</v>
      </c>
      <c r="Z168" s="239">
        <f t="shared" si="82"/>
        <v>32.467003508183218</v>
      </c>
      <c r="AA168" s="239">
        <f t="shared" si="82"/>
        <v>34.625944929672087</v>
      </c>
      <c r="AB168" s="239">
        <f t="shared" si="82"/>
        <v>36.588796459122584</v>
      </c>
      <c r="AC168" s="238">
        <f t="shared" si="82"/>
        <v>36.394934450108501</v>
      </c>
      <c r="AD168" s="238">
        <f t="shared" si="82"/>
        <v>42.070773081446362</v>
      </c>
      <c r="AE168" s="238">
        <f t="shared" si="82"/>
        <v>36.647433374675487</v>
      </c>
      <c r="AF168" s="238">
        <f t="shared" si="82"/>
        <v>34.027104614544356</v>
      </c>
      <c r="AG168" s="238">
        <f t="shared" si="82"/>
        <v>32.251360027802093</v>
      </c>
      <c r="AH168" s="238">
        <f t="shared" si="82"/>
        <v>33.349258160803757</v>
      </c>
    </row>
    <row r="169" spans="1:34" ht="15.75" thickBot="1">
      <c r="A169" s="6" t="s">
        <v>114</v>
      </c>
      <c r="B169" s="37">
        <f>SUM(B157:B168)</f>
        <v>113</v>
      </c>
      <c r="C169" s="37">
        <f>SUM(C157:C168)</f>
        <v>118</v>
      </c>
      <c r="D169" s="37">
        <f t="shared" ref="D169:AC169" si="83">SUM(D157:D168)</f>
        <v>99.000000000000028</v>
      </c>
      <c r="E169" s="37">
        <f t="shared" si="83"/>
        <v>140</v>
      </c>
      <c r="F169" s="37">
        <f t="shared" si="83"/>
        <v>171.99999999999994</v>
      </c>
      <c r="G169" s="37">
        <f t="shared" si="83"/>
        <v>87.820166000000015</v>
      </c>
      <c r="H169" s="37">
        <f t="shared" si="83"/>
        <v>282.73200000000003</v>
      </c>
      <c r="I169" s="37">
        <f t="shared" si="83"/>
        <v>210</v>
      </c>
      <c r="J169" s="37">
        <f t="shared" si="83"/>
        <v>236.37099999999995</v>
      </c>
      <c r="K169" s="37">
        <f t="shared" si="83"/>
        <v>229.99999999999997</v>
      </c>
      <c r="L169" s="37">
        <f t="shared" si="83"/>
        <v>250</v>
      </c>
      <c r="M169" s="37">
        <f t="shared" si="83"/>
        <v>264.00000000000006</v>
      </c>
      <c r="N169" s="37">
        <f t="shared" si="83"/>
        <v>269.99999999999989</v>
      </c>
      <c r="O169" s="37">
        <f t="shared" si="83"/>
        <v>274.99999999999994</v>
      </c>
      <c r="P169" s="37">
        <f t="shared" si="83"/>
        <v>348.85929999999996</v>
      </c>
      <c r="Q169" s="37">
        <f t="shared" si="83"/>
        <v>366.24360000000001</v>
      </c>
      <c r="R169" s="37">
        <f t="shared" si="83"/>
        <v>380.43720000000002</v>
      </c>
      <c r="S169" s="37">
        <f t="shared" si="83"/>
        <v>370.39369000000005</v>
      </c>
      <c r="T169" s="37">
        <f t="shared" si="83"/>
        <v>372.91933000000006</v>
      </c>
      <c r="U169" s="37">
        <f t="shared" si="83"/>
        <v>369.64236</v>
      </c>
      <c r="V169" s="37">
        <f t="shared" si="83"/>
        <v>385.99105999999995</v>
      </c>
      <c r="W169" s="37">
        <f t="shared" si="83"/>
        <v>403.62618000000003</v>
      </c>
      <c r="X169" s="37">
        <f t="shared" si="83"/>
        <v>419.12871999999993</v>
      </c>
      <c r="Y169" s="37">
        <f t="shared" si="83"/>
        <v>440</v>
      </c>
      <c r="Z169" s="238">
        <f t="shared" si="83"/>
        <v>460</v>
      </c>
      <c r="AA169" s="238">
        <f t="shared" si="83"/>
        <v>465</v>
      </c>
      <c r="AB169" s="238">
        <f t="shared" si="83"/>
        <v>489.79900000000004</v>
      </c>
      <c r="AC169" s="238">
        <f t="shared" si="83"/>
        <v>488.43702087542363</v>
      </c>
      <c r="AD169" s="238">
        <f>SUM(AD157:AD168)</f>
        <v>550.74684736642712</v>
      </c>
      <c r="AE169" s="238">
        <f>SUM(AE157:AE168)</f>
        <v>489.30956150747051</v>
      </c>
      <c r="AF169" s="238">
        <f>SUM(AF157:AF168)</f>
        <v>460.31845938338529</v>
      </c>
      <c r="AG169" s="238">
        <f>SUM(AG157:AG168)</f>
        <v>431.54253040939926</v>
      </c>
      <c r="AH169" s="238">
        <f>SUM(AH157:AH168)</f>
        <v>445.87871834746903</v>
      </c>
    </row>
    <row r="170" spans="1:34">
      <c r="A170" s="1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</row>
    <row r="171" spans="1:34" ht="15.75" thickBot="1">
      <c r="A171" s="6" t="s">
        <v>260</v>
      </c>
      <c r="Y171" s="37"/>
    </row>
    <row r="172" spans="1:34" ht="15.75" thickBot="1">
      <c r="A172" s="3"/>
      <c r="B172" s="3" t="str">
        <f>B$2</f>
        <v xml:space="preserve">93/94 </v>
      </c>
      <c r="C172" s="3" t="str">
        <f t="shared" ref="C172:AH172" si="84">C$2</f>
        <v xml:space="preserve">94/95 </v>
      </c>
      <c r="D172" s="3" t="str">
        <f t="shared" si="84"/>
        <v xml:space="preserve">95/96 </v>
      </c>
      <c r="E172" s="3" t="str">
        <f t="shared" si="84"/>
        <v xml:space="preserve">96/97 </v>
      </c>
      <c r="F172" s="3" t="str">
        <f t="shared" si="84"/>
        <v xml:space="preserve">97/98 </v>
      </c>
      <c r="G172" s="3" t="str">
        <f t="shared" si="84"/>
        <v xml:space="preserve">98/99 </v>
      </c>
      <c r="H172" s="3" t="str">
        <f t="shared" si="84"/>
        <v xml:space="preserve">99/00 </v>
      </c>
      <c r="I172" s="3" t="str">
        <f t="shared" si="84"/>
        <v xml:space="preserve">00/01 </v>
      </c>
      <c r="J172" s="3" t="str">
        <f t="shared" si="84"/>
        <v xml:space="preserve">01/02 </v>
      </c>
      <c r="K172" s="3" t="str">
        <f t="shared" si="84"/>
        <v xml:space="preserve">02/03 </v>
      </c>
      <c r="L172" s="3" t="str">
        <f t="shared" si="84"/>
        <v xml:space="preserve">03/04 </v>
      </c>
      <c r="M172" s="3" t="str">
        <f t="shared" si="84"/>
        <v xml:space="preserve">04/05 </v>
      </c>
      <c r="N172" s="3" t="str">
        <f t="shared" si="84"/>
        <v xml:space="preserve">05/06 </v>
      </c>
      <c r="O172" s="3" t="str">
        <f t="shared" si="84"/>
        <v xml:space="preserve">06/07 </v>
      </c>
      <c r="P172" s="3" t="str">
        <f t="shared" si="84"/>
        <v xml:space="preserve">07/08 </v>
      </c>
      <c r="Q172" s="3" t="str">
        <f t="shared" si="84"/>
        <v xml:space="preserve">08/09 </v>
      </c>
      <c r="R172" s="3" t="str">
        <f t="shared" si="84"/>
        <v xml:space="preserve">09/10 </v>
      </c>
      <c r="S172" s="3" t="str">
        <f t="shared" si="84"/>
        <v xml:space="preserve">10/11 </v>
      </c>
      <c r="T172" s="3" t="str">
        <f t="shared" si="84"/>
        <v xml:space="preserve">11/12 </v>
      </c>
      <c r="U172" s="3" t="str">
        <f t="shared" si="84"/>
        <v xml:space="preserve">12/13 </v>
      </c>
      <c r="V172" s="3" t="str">
        <f t="shared" si="84"/>
        <v xml:space="preserve">13/14 </v>
      </c>
      <c r="W172" s="3" t="str">
        <f t="shared" si="84"/>
        <v xml:space="preserve">14/15 </v>
      </c>
      <c r="X172" s="3" t="str">
        <f t="shared" si="84"/>
        <v xml:space="preserve">15/16 </v>
      </c>
      <c r="Y172" s="3" t="str">
        <f t="shared" si="84"/>
        <v xml:space="preserve">16/17 </v>
      </c>
      <c r="Z172" s="3" t="str">
        <f t="shared" si="84"/>
        <v xml:space="preserve">17/18 </v>
      </c>
      <c r="AA172" s="3" t="str">
        <f t="shared" si="84"/>
        <v>18/19</v>
      </c>
      <c r="AB172" s="3" t="str">
        <f t="shared" si="84"/>
        <v>19/20</v>
      </c>
      <c r="AC172" s="3" t="str">
        <f t="shared" si="84"/>
        <v>20/21</v>
      </c>
      <c r="AD172" s="3" t="str">
        <f t="shared" si="84"/>
        <v>21/22</v>
      </c>
      <c r="AE172" s="3" t="str">
        <f t="shared" si="84"/>
        <v>22/23</v>
      </c>
      <c r="AF172" s="3" t="str">
        <f t="shared" si="84"/>
        <v>23/24</v>
      </c>
      <c r="AG172" s="3" t="str">
        <f t="shared" si="84"/>
        <v>24/25</v>
      </c>
      <c r="AH172" s="3" t="str">
        <f t="shared" si="84"/>
        <v>25/26</v>
      </c>
    </row>
    <row r="173" spans="1:34">
      <c r="A173" s="6" t="s">
        <v>105</v>
      </c>
      <c r="B173" s="239">
        <f>(B$184-B$22)/13+B22</f>
        <v>0</v>
      </c>
      <c r="C173" s="239">
        <f>(C$184-B$184)/13+B184</f>
        <v>0</v>
      </c>
      <c r="D173" s="239">
        <f t="shared" ref="D173:AD173" si="85">(D$184-C$184)/13+C184</f>
        <v>0</v>
      </c>
      <c r="E173" s="239">
        <f t="shared" si="85"/>
        <v>0</v>
      </c>
      <c r="F173" s="239">
        <f t="shared" si="85"/>
        <v>0</v>
      </c>
      <c r="G173" s="239">
        <f t="shared" si="85"/>
        <v>0</v>
      </c>
      <c r="H173" s="239">
        <f t="shared" si="85"/>
        <v>0</v>
      </c>
      <c r="I173" s="239">
        <f t="shared" si="85"/>
        <v>0</v>
      </c>
      <c r="J173" s="239">
        <f t="shared" si="85"/>
        <v>0</v>
      </c>
      <c r="K173" s="239">
        <f t="shared" si="85"/>
        <v>0</v>
      </c>
      <c r="L173" s="239">
        <f t="shared" si="85"/>
        <v>0</v>
      </c>
      <c r="M173" s="239">
        <f t="shared" si="85"/>
        <v>0</v>
      </c>
      <c r="N173" s="239">
        <f t="shared" si="85"/>
        <v>0.76923076923076927</v>
      </c>
      <c r="O173" s="239">
        <f t="shared" si="85"/>
        <v>9.2307692307692299</v>
      </c>
      <c r="P173" s="239">
        <f t="shared" si="85"/>
        <v>0</v>
      </c>
      <c r="Q173" s="239">
        <f t="shared" si="85"/>
        <v>0</v>
      </c>
      <c r="R173" s="239">
        <f t="shared" si="85"/>
        <v>0.76923076923076927</v>
      </c>
      <c r="S173" s="239">
        <f t="shared" si="85"/>
        <v>10</v>
      </c>
      <c r="T173" s="239">
        <f t="shared" si="85"/>
        <v>10.846153846153847</v>
      </c>
      <c r="U173" s="239">
        <f t="shared" si="85"/>
        <v>19.846153846153847</v>
      </c>
      <c r="V173" s="239">
        <f t="shared" si="85"/>
        <v>6</v>
      </c>
      <c r="W173" s="239">
        <f t="shared" si="85"/>
        <v>6.1538461538461542</v>
      </c>
      <c r="X173" s="239">
        <f t="shared" si="85"/>
        <v>7.6923076923076925</v>
      </c>
      <c r="Y173" s="239">
        <f t="shared" si="85"/>
        <v>5.5384615384615383</v>
      </c>
      <c r="Z173" s="239">
        <f>(Z$184-Y$184)/13+Y184</f>
        <v>24</v>
      </c>
      <c r="AA173" s="239">
        <f>(AA$184-Z$184)/13+Z184</f>
        <v>23.615384615384617</v>
      </c>
      <c r="AB173" s="239">
        <f>(AB$184-AA$184)/13+AA184</f>
        <v>19</v>
      </c>
      <c r="AC173" s="238">
        <f t="shared" si="85"/>
        <v>19</v>
      </c>
      <c r="AD173" s="238">
        <f t="shared" si="85"/>
        <v>18.692307692307693</v>
      </c>
      <c r="AE173" s="238">
        <f>(AE$184-AD$184)/13+AD184</f>
        <v>15</v>
      </c>
      <c r="AF173" s="238">
        <f>(AF$184-AE$184)/13+AE184</f>
        <v>15</v>
      </c>
      <c r="AG173" s="238">
        <f>(AG$184-AF$184)/13+AF184</f>
        <v>15</v>
      </c>
      <c r="AH173" s="238">
        <f>(AH$184-AG$184)/13+AG184</f>
        <v>15</v>
      </c>
    </row>
    <row r="174" spans="1:34">
      <c r="A174" s="6" t="s">
        <v>106</v>
      </c>
      <c r="B174" s="239">
        <f t="shared" ref="B174:B183" si="86">(B$184-B$32)/13+B173</f>
        <v>0</v>
      </c>
      <c r="C174" s="239">
        <f>(C$184-B$184)/13+C173</f>
        <v>0</v>
      </c>
      <c r="D174" s="239">
        <f t="shared" ref="D174:AH182" si="87">(D$184-C$184)/13+D173</f>
        <v>0</v>
      </c>
      <c r="E174" s="239">
        <f t="shared" si="87"/>
        <v>0</v>
      </c>
      <c r="F174" s="239">
        <f t="shared" si="87"/>
        <v>0</v>
      </c>
      <c r="G174" s="239">
        <f t="shared" si="87"/>
        <v>0</v>
      </c>
      <c r="H174" s="239">
        <f t="shared" si="87"/>
        <v>0</v>
      </c>
      <c r="I174" s="239">
        <f t="shared" si="87"/>
        <v>0</v>
      </c>
      <c r="J174" s="239">
        <f t="shared" si="87"/>
        <v>0</v>
      </c>
      <c r="K174" s="239">
        <f t="shared" si="87"/>
        <v>0</v>
      </c>
      <c r="L174" s="239">
        <f t="shared" si="87"/>
        <v>0</v>
      </c>
      <c r="M174" s="239">
        <f t="shared" si="87"/>
        <v>0</v>
      </c>
      <c r="N174" s="239">
        <f t="shared" si="87"/>
        <v>1.5384615384615385</v>
      </c>
      <c r="O174" s="239">
        <f t="shared" si="87"/>
        <v>8.4615384615384599</v>
      </c>
      <c r="P174" s="239">
        <f t="shared" si="87"/>
        <v>0</v>
      </c>
      <c r="Q174" s="239">
        <f t="shared" si="87"/>
        <v>0</v>
      </c>
      <c r="R174" s="239">
        <f t="shared" si="87"/>
        <v>1.5384615384615385</v>
      </c>
      <c r="S174" s="239">
        <f t="shared" si="87"/>
        <v>10</v>
      </c>
      <c r="T174" s="239">
        <f t="shared" si="87"/>
        <v>11.692307692307693</v>
      </c>
      <c r="U174" s="239">
        <f t="shared" si="87"/>
        <v>18.692307692307693</v>
      </c>
      <c r="V174" s="239">
        <f t="shared" si="87"/>
        <v>6</v>
      </c>
      <c r="W174" s="239">
        <f t="shared" si="87"/>
        <v>6.3076923076923084</v>
      </c>
      <c r="X174" s="239">
        <f t="shared" si="87"/>
        <v>7.384615384615385</v>
      </c>
      <c r="Y174" s="239">
        <f t="shared" si="87"/>
        <v>7.0769230769230766</v>
      </c>
      <c r="Z174" s="239">
        <f t="shared" si="87"/>
        <v>24</v>
      </c>
      <c r="AA174" s="239">
        <f t="shared" si="87"/>
        <v>23.230769230769234</v>
      </c>
      <c r="AB174" s="239">
        <f t="shared" si="87"/>
        <v>19</v>
      </c>
      <c r="AC174" s="238">
        <f t="shared" si="87"/>
        <v>19</v>
      </c>
      <c r="AD174" s="238">
        <f t="shared" si="87"/>
        <v>18.384615384615387</v>
      </c>
      <c r="AE174" s="238">
        <f t="shared" si="87"/>
        <v>15</v>
      </c>
      <c r="AF174" s="238">
        <f t="shared" si="87"/>
        <v>15</v>
      </c>
      <c r="AG174" s="238">
        <f t="shared" si="87"/>
        <v>15</v>
      </c>
      <c r="AH174" s="238">
        <f t="shared" si="87"/>
        <v>15</v>
      </c>
    </row>
    <row r="175" spans="1:34">
      <c r="A175" s="6" t="s">
        <v>107</v>
      </c>
      <c r="B175" s="239">
        <f t="shared" si="86"/>
        <v>0</v>
      </c>
      <c r="C175" s="239">
        <f t="shared" ref="C175:C183" si="88">(C$184-B$184)/13+C174</f>
        <v>0</v>
      </c>
      <c r="D175" s="239">
        <f t="shared" si="87"/>
        <v>0</v>
      </c>
      <c r="E175" s="239">
        <f t="shared" si="87"/>
        <v>0</v>
      </c>
      <c r="F175" s="239">
        <f t="shared" si="87"/>
        <v>0</v>
      </c>
      <c r="G175" s="239">
        <f t="shared" si="87"/>
        <v>0</v>
      </c>
      <c r="H175" s="239">
        <f t="shared" si="87"/>
        <v>0</v>
      </c>
      <c r="I175" s="239">
        <f t="shared" si="87"/>
        <v>0</v>
      </c>
      <c r="J175" s="239">
        <f t="shared" si="87"/>
        <v>0</v>
      </c>
      <c r="K175" s="239">
        <f t="shared" si="87"/>
        <v>0</v>
      </c>
      <c r="L175" s="239">
        <f t="shared" si="87"/>
        <v>0</v>
      </c>
      <c r="M175" s="239">
        <f t="shared" si="87"/>
        <v>0</v>
      </c>
      <c r="N175" s="239">
        <f t="shared" si="87"/>
        <v>2.3076923076923079</v>
      </c>
      <c r="O175" s="239">
        <f t="shared" si="87"/>
        <v>7.6923076923076907</v>
      </c>
      <c r="P175" s="239">
        <f t="shared" si="87"/>
        <v>0</v>
      </c>
      <c r="Q175" s="239">
        <f t="shared" si="87"/>
        <v>0</v>
      </c>
      <c r="R175" s="239">
        <f t="shared" si="87"/>
        <v>2.3076923076923079</v>
      </c>
      <c r="S175" s="239">
        <f t="shared" si="87"/>
        <v>10</v>
      </c>
      <c r="T175" s="239">
        <f t="shared" si="87"/>
        <v>12.53846153846154</v>
      </c>
      <c r="U175" s="239">
        <f t="shared" si="87"/>
        <v>17.53846153846154</v>
      </c>
      <c r="V175" s="239">
        <f t="shared" si="87"/>
        <v>6</v>
      </c>
      <c r="W175" s="239">
        <f t="shared" si="87"/>
        <v>6.4615384615384626</v>
      </c>
      <c r="X175" s="239">
        <f t="shared" si="87"/>
        <v>7.0769230769230775</v>
      </c>
      <c r="Y175" s="239">
        <f t="shared" si="87"/>
        <v>8.615384615384615</v>
      </c>
      <c r="Z175" s="239">
        <f t="shared" si="87"/>
        <v>24</v>
      </c>
      <c r="AA175" s="239">
        <f t="shared" si="87"/>
        <v>22.84615384615385</v>
      </c>
      <c r="AB175" s="239">
        <f t="shared" si="87"/>
        <v>19</v>
      </c>
      <c r="AC175" s="238">
        <f t="shared" si="87"/>
        <v>19</v>
      </c>
      <c r="AD175" s="238">
        <f t="shared" si="87"/>
        <v>18.07692307692308</v>
      </c>
      <c r="AE175" s="238">
        <f t="shared" si="87"/>
        <v>15</v>
      </c>
      <c r="AF175" s="238">
        <f t="shared" si="87"/>
        <v>15</v>
      </c>
      <c r="AG175" s="238">
        <f t="shared" si="87"/>
        <v>15</v>
      </c>
      <c r="AH175" s="238">
        <f t="shared" si="87"/>
        <v>15</v>
      </c>
    </row>
    <row r="176" spans="1:34">
      <c r="A176" s="6" t="s">
        <v>108</v>
      </c>
      <c r="B176" s="239">
        <f t="shared" si="86"/>
        <v>0</v>
      </c>
      <c r="C176" s="239">
        <f t="shared" si="88"/>
        <v>0</v>
      </c>
      <c r="D176" s="239">
        <f t="shared" si="87"/>
        <v>0</v>
      </c>
      <c r="E176" s="239">
        <f t="shared" si="87"/>
        <v>0</v>
      </c>
      <c r="F176" s="239">
        <f t="shared" si="87"/>
        <v>0</v>
      </c>
      <c r="G176" s="239">
        <f t="shared" si="87"/>
        <v>0</v>
      </c>
      <c r="H176" s="239">
        <f t="shared" si="87"/>
        <v>0</v>
      </c>
      <c r="I176" s="239">
        <f t="shared" si="87"/>
        <v>0</v>
      </c>
      <c r="J176" s="239">
        <f t="shared" si="87"/>
        <v>0</v>
      </c>
      <c r="K176" s="239">
        <f t="shared" si="87"/>
        <v>0</v>
      </c>
      <c r="L176" s="239">
        <f t="shared" si="87"/>
        <v>0</v>
      </c>
      <c r="M176" s="239">
        <f t="shared" si="87"/>
        <v>0</v>
      </c>
      <c r="N176" s="239">
        <f t="shared" si="87"/>
        <v>3.0769230769230771</v>
      </c>
      <c r="O176" s="239">
        <f t="shared" si="87"/>
        <v>6.9230769230769216</v>
      </c>
      <c r="P176" s="239">
        <f t="shared" si="87"/>
        <v>0</v>
      </c>
      <c r="Q176" s="239">
        <f t="shared" si="87"/>
        <v>0</v>
      </c>
      <c r="R176" s="239">
        <f t="shared" si="87"/>
        <v>3.0769230769230771</v>
      </c>
      <c r="S176" s="239">
        <f t="shared" si="87"/>
        <v>10</v>
      </c>
      <c r="T176" s="239">
        <f t="shared" si="87"/>
        <v>13.384615384615387</v>
      </c>
      <c r="U176" s="239">
        <f t="shared" si="87"/>
        <v>16.384615384615387</v>
      </c>
      <c r="V176" s="239">
        <f t="shared" si="87"/>
        <v>6</v>
      </c>
      <c r="W176" s="239">
        <f t="shared" si="87"/>
        <v>6.6153846153846168</v>
      </c>
      <c r="X176" s="239">
        <f t="shared" si="87"/>
        <v>6.7692307692307701</v>
      </c>
      <c r="Y176" s="239">
        <f t="shared" si="87"/>
        <v>10.153846153846153</v>
      </c>
      <c r="Z176" s="239">
        <f t="shared" si="87"/>
        <v>24</v>
      </c>
      <c r="AA176" s="239">
        <f t="shared" si="87"/>
        <v>22.461538461538467</v>
      </c>
      <c r="AB176" s="239">
        <f t="shared" si="87"/>
        <v>19</v>
      </c>
      <c r="AC176" s="238">
        <f t="shared" si="87"/>
        <v>19</v>
      </c>
      <c r="AD176" s="238">
        <f t="shared" si="87"/>
        <v>17.769230769230774</v>
      </c>
      <c r="AE176" s="238">
        <f t="shared" si="87"/>
        <v>15</v>
      </c>
      <c r="AF176" s="238">
        <f t="shared" si="87"/>
        <v>15</v>
      </c>
      <c r="AG176" s="238">
        <f t="shared" si="87"/>
        <v>15</v>
      </c>
      <c r="AH176" s="238">
        <f t="shared" si="87"/>
        <v>15</v>
      </c>
    </row>
    <row r="177" spans="1:34">
      <c r="A177" s="6" t="s">
        <v>109</v>
      </c>
      <c r="B177" s="239">
        <f t="shared" si="86"/>
        <v>0</v>
      </c>
      <c r="C177" s="239">
        <f t="shared" si="88"/>
        <v>0</v>
      </c>
      <c r="D177" s="239">
        <f t="shared" si="87"/>
        <v>0</v>
      </c>
      <c r="E177" s="239">
        <f t="shared" si="87"/>
        <v>0</v>
      </c>
      <c r="F177" s="239">
        <f t="shared" si="87"/>
        <v>0</v>
      </c>
      <c r="G177" s="239">
        <f t="shared" si="87"/>
        <v>0</v>
      </c>
      <c r="H177" s="239">
        <f t="shared" si="87"/>
        <v>0</v>
      </c>
      <c r="I177" s="239">
        <f t="shared" si="87"/>
        <v>0</v>
      </c>
      <c r="J177" s="239">
        <f t="shared" si="87"/>
        <v>0</v>
      </c>
      <c r="K177" s="239">
        <f t="shared" si="87"/>
        <v>0</v>
      </c>
      <c r="L177" s="239">
        <f t="shared" si="87"/>
        <v>0</v>
      </c>
      <c r="M177" s="239">
        <f t="shared" si="87"/>
        <v>0</v>
      </c>
      <c r="N177" s="239">
        <f t="shared" si="87"/>
        <v>3.8461538461538463</v>
      </c>
      <c r="O177" s="239">
        <f t="shared" si="87"/>
        <v>6.1538461538461524</v>
      </c>
      <c r="P177" s="239">
        <f t="shared" si="87"/>
        <v>0</v>
      </c>
      <c r="Q177" s="239">
        <f t="shared" si="87"/>
        <v>0</v>
      </c>
      <c r="R177" s="239">
        <f t="shared" si="87"/>
        <v>3.8461538461538463</v>
      </c>
      <c r="S177" s="239">
        <f t="shared" si="87"/>
        <v>10</v>
      </c>
      <c r="T177" s="239">
        <f t="shared" si="87"/>
        <v>14.230769230769234</v>
      </c>
      <c r="U177" s="239">
        <f t="shared" si="87"/>
        <v>15.230769230769234</v>
      </c>
      <c r="V177" s="239">
        <f t="shared" si="87"/>
        <v>6</v>
      </c>
      <c r="W177" s="239">
        <f t="shared" si="87"/>
        <v>6.7692307692307709</v>
      </c>
      <c r="X177" s="239">
        <f t="shared" si="87"/>
        <v>6.4615384615384626</v>
      </c>
      <c r="Y177" s="239">
        <f t="shared" si="87"/>
        <v>11.692307692307692</v>
      </c>
      <c r="Z177" s="239">
        <f t="shared" si="87"/>
        <v>24</v>
      </c>
      <c r="AA177" s="239">
        <f t="shared" si="87"/>
        <v>22.076923076923084</v>
      </c>
      <c r="AB177" s="239">
        <f t="shared" si="87"/>
        <v>19</v>
      </c>
      <c r="AC177" s="238">
        <f t="shared" si="87"/>
        <v>19</v>
      </c>
      <c r="AD177" s="238">
        <f t="shared" si="87"/>
        <v>17.461538461538467</v>
      </c>
      <c r="AE177" s="238">
        <f t="shared" si="87"/>
        <v>15</v>
      </c>
      <c r="AF177" s="238">
        <f t="shared" si="87"/>
        <v>15</v>
      </c>
      <c r="AG177" s="238">
        <f t="shared" si="87"/>
        <v>15</v>
      </c>
      <c r="AH177" s="238">
        <f t="shared" si="87"/>
        <v>15</v>
      </c>
    </row>
    <row r="178" spans="1:34">
      <c r="A178" s="6" t="s">
        <v>110</v>
      </c>
      <c r="B178" s="239">
        <f t="shared" si="86"/>
        <v>0</v>
      </c>
      <c r="C178" s="239">
        <f t="shared" si="88"/>
        <v>0</v>
      </c>
      <c r="D178" s="239">
        <f t="shared" si="87"/>
        <v>0</v>
      </c>
      <c r="E178" s="239">
        <f t="shared" si="87"/>
        <v>0</v>
      </c>
      <c r="F178" s="239">
        <f t="shared" si="87"/>
        <v>0</v>
      </c>
      <c r="G178" s="239">
        <f t="shared" si="87"/>
        <v>0</v>
      </c>
      <c r="H178" s="239">
        <f t="shared" si="87"/>
        <v>0</v>
      </c>
      <c r="I178" s="239">
        <f t="shared" si="87"/>
        <v>0</v>
      </c>
      <c r="J178" s="239">
        <f t="shared" si="87"/>
        <v>0</v>
      </c>
      <c r="K178" s="239">
        <f t="shared" si="87"/>
        <v>0</v>
      </c>
      <c r="L178" s="239">
        <f t="shared" si="87"/>
        <v>0</v>
      </c>
      <c r="M178" s="239">
        <f t="shared" si="87"/>
        <v>0</v>
      </c>
      <c r="N178" s="239">
        <f t="shared" si="87"/>
        <v>4.6153846153846159</v>
      </c>
      <c r="O178" s="239">
        <f t="shared" si="87"/>
        <v>5.3846153846153832</v>
      </c>
      <c r="P178" s="239">
        <f t="shared" si="87"/>
        <v>0</v>
      </c>
      <c r="Q178" s="239">
        <f t="shared" si="87"/>
        <v>0</v>
      </c>
      <c r="R178" s="239">
        <f t="shared" si="87"/>
        <v>4.6153846153846159</v>
      </c>
      <c r="S178" s="239">
        <f t="shared" si="87"/>
        <v>10</v>
      </c>
      <c r="T178" s="239">
        <f t="shared" si="87"/>
        <v>15.07692307692308</v>
      </c>
      <c r="U178" s="239">
        <f t="shared" si="87"/>
        <v>14.07692307692308</v>
      </c>
      <c r="V178" s="239">
        <f t="shared" si="87"/>
        <v>6</v>
      </c>
      <c r="W178" s="239">
        <f t="shared" si="87"/>
        <v>6.9230769230769251</v>
      </c>
      <c r="X178" s="239">
        <f t="shared" si="87"/>
        <v>6.1538461538461551</v>
      </c>
      <c r="Y178" s="239">
        <f t="shared" si="87"/>
        <v>13.23076923076923</v>
      </c>
      <c r="Z178" s="239">
        <f t="shared" si="87"/>
        <v>24</v>
      </c>
      <c r="AA178" s="239">
        <f t="shared" si="87"/>
        <v>21.692307692307701</v>
      </c>
      <c r="AB178" s="239">
        <f t="shared" si="87"/>
        <v>19</v>
      </c>
      <c r="AC178" s="238">
        <f t="shared" si="87"/>
        <v>19</v>
      </c>
      <c r="AD178" s="238">
        <f t="shared" si="87"/>
        <v>17.15384615384616</v>
      </c>
      <c r="AE178" s="238">
        <f t="shared" si="87"/>
        <v>15</v>
      </c>
      <c r="AF178" s="238">
        <f t="shared" si="87"/>
        <v>15</v>
      </c>
      <c r="AG178" s="238">
        <f t="shared" si="87"/>
        <v>15</v>
      </c>
      <c r="AH178" s="238">
        <f t="shared" si="87"/>
        <v>15</v>
      </c>
    </row>
    <row r="179" spans="1:34">
      <c r="A179" s="6" t="s">
        <v>111</v>
      </c>
      <c r="B179" s="239">
        <f t="shared" si="86"/>
        <v>0</v>
      </c>
      <c r="C179" s="239">
        <f t="shared" si="88"/>
        <v>0</v>
      </c>
      <c r="D179" s="239">
        <f t="shared" si="87"/>
        <v>0</v>
      </c>
      <c r="E179" s="239">
        <f t="shared" si="87"/>
        <v>0</v>
      </c>
      <c r="F179" s="239">
        <f t="shared" si="87"/>
        <v>0</v>
      </c>
      <c r="G179" s="239">
        <f t="shared" si="87"/>
        <v>0</v>
      </c>
      <c r="H179" s="239">
        <f t="shared" si="87"/>
        <v>0</v>
      </c>
      <c r="I179" s="239">
        <f t="shared" si="87"/>
        <v>0</v>
      </c>
      <c r="J179" s="239">
        <f t="shared" si="87"/>
        <v>0</v>
      </c>
      <c r="K179" s="239">
        <f t="shared" si="87"/>
        <v>0</v>
      </c>
      <c r="L179" s="239">
        <f t="shared" si="87"/>
        <v>0</v>
      </c>
      <c r="M179" s="239">
        <f t="shared" si="87"/>
        <v>0</v>
      </c>
      <c r="N179" s="239">
        <f t="shared" si="87"/>
        <v>5.384615384615385</v>
      </c>
      <c r="O179" s="239">
        <f t="shared" si="87"/>
        <v>4.6153846153846141</v>
      </c>
      <c r="P179" s="239">
        <f t="shared" si="87"/>
        <v>0</v>
      </c>
      <c r="Q179" s="239">
        <f t="shared" si="87"/>
        <v>0</v>
      </c>
      <c r="R179" s="239">
        <f t="shared" si="87"/>
        <v>5.384615384615385</v>
      </c>
      <c r="S179" s="239">
        <f t="shared" si="87"/>
        <v>10</v>
      </c>
      <c r="T179" s="239">
        <f t="shared" si="87"/>
        <v>15.923076923076927</v>
      </c>
      <c r="U179" s="239">
        <f t="shared" si="87"/>
        <v>12.923076923076927</v>
      </c>
      <c r="V179" s="239">
        <f t="shared" si="87"/>
        <v>6</v>
      </c>
      <c r="W179" s="239">
        <f t="shared" si="87"/>
        <v>7.0769230769230793</v>
      </c>
      <c r="X179" s="239">
        <f t="shared" si="87"/>
        <v>5.8461538461538476</v>
      </c>
      <c r="Y179" s="239">
        <f t="shared" si="87"/>
        <v>14.769230769230768</v>
      </c>
      <c r="Z179" s="239">
        <f t="shared" si="87"/>
        <v>24</v>
      </c>
      <c r="AA179" s="239">
        <f t="shared" si="87"/>
        <v>21.307692307692317</v>
      </c>
      <c r="AB179" s="239">
        <f t="shared" si="87"/>
        <v>19</v>
      </c>
      <c r="AC179" s="238">
        <f t="shared" si="87"/>
        <v>19</v>
      </c>
      <c r="AD179" s="238">
        <f t="shared" si="87"/>
        <v>16.846153846153854</v>
      </c>
      <c r="AE179" s="238">
        <f t="shared" si="87"/>
        <v>15</v>
      </c>
      <c r="AF179" s="238">
        <f t="shared" si="87"/>
        <v>15</v>
      </c>
      <c r="AG179" s="238">
        <f t="shared" si="87"/>
        <v>15</v>
      </c>
      <c r="AH179" s="238">
        <f t="shared" si="87"/>
        <v>15</v>
      </c>
    </row>
    <row r="180" spans="1:34">
      <c r="A180" s="6" t="s">
        <v>112</v>
      </c>
      <c r="B180" s="239">
        <f t="shared" si="86"/>
        <v>0</v>
      </c>
      <c r="C180" s="239">
        <f t="shared" si="88"/>
        <v>0</v>
      </c>
      <c r="D180" s="239">
        <f t="shared" si="87"/>
        <v>0</v>
      </c>
      <c r="E180" s="239">
        <f t="shared" si="87"/>
        <v>0</v>
      </c>
      <c r="F180" s="239">
        <f t="shared" si="87"/>
        <v>0</v>
      </c>
      <c r="G180" s="239">
        <f t="shared" si="87"/>
        <v>0</v>
      </c>
      <c r="H180" s="239">
        <f t="shared" si="87"/>
        <v>0</v>
      </c>
      <c r="I180" s="239">
        <f t="shared" si="87"/>
        <v>0</v>
      </c>
      <c r="J180" s="239">
        <f t="shared" si="87"/>
        <v>0</v>
      </c>
      <c r="K180" s="239">
        <f t="shared" si="87"/>
        <v>0</v>
      </c>
      <c r="L180" s="239">
        <f t="shared" si="87"/>
        <v>0</v>
      </c>
      <c r="M180" s="239">
        <f t="shared" si="87"/>
        <v>0</v>
      </c>
      <c r="N180" s="239">
        <f t="shared" si="87"/>
        <v>6.1538461538461542</v>
      </c>
      <c r="O180" s="239">
        <f t="shared" si="87"/>
        <v>3.8461538461538449</v>
      </c>
      <c r="P180" s="239">
        <f t="shared" si="87"/>
        <v>0</v>
      </c>
      <c r="Q180" s="239">
        <f t="shared" si="87"/>
        <v>0</v>
      </c>
      <c r="R180" s="239">
        <f t="shared" si="87"/>
        <v>6.1538461538461542</v>
      </c>
      <c r="S180" s="239">
        <f t="shared" si="87"/>
        <v>10</v>
      </c>
      <c r="T180" s="239">
        <f t="shared" si="87"/>
        <v>16.769230769230774</v>
      </c>
      <c r="U180" s="239">
        <f t="shared" si="87"/>
        <v>11.769230769230774</v>
      </c>
      <c r="V180" s="239">
        <f t="shared" si="87"/>
        <v>6</v>
      </c>
      <c r="W180" s="239">
        <f t="shared" si="87"/>
        <v>7.2307692307692335</v>
      </c>
      <c r="X180" s="239">
        <f t="shared" si="87"/>
        <v>5.5384615384615401</v>
      </c>
      <c r="Y180" s="239">
        <f t="shared" si="87"/>
        <v>16.307692307692307</v>
      </c>
      <c r="Z180" s="239">
        <f t="shared" si="87"/>
        <v>24</v>
      </c>
      <c r="AA180" s="239">
        <f t="shared" si="87"/>
        <v>20.923076923076934</v>
      </c>
      <c r="AB180" s="239">
        <f t="shared" si="87"/>
        <v>19</v>
      </c>
      <c r="AC180" s="238">
        <f t="shared" si="87"/>
        <v>19</v>
      </c>
      <c r="AD180" s="238">
        <f t="shared" si="87"/>
        <v>16.538461538461547</v>
      </c>
      <c r="AE180" s="238">
        <f t="shared" si="87"/>
        <v>15</v>
      </c>
      <c r="AF180" s="238">
        <f t="shared" si="87"/>
        <v>15</v>
      </c>
      <c r="AG180" s="238">
        <f t="shared" si="87"/>
        <v>15</v>
      </c>
      <c r="AH180" s="238">
        <f t="shared" si="87"/>
        <v>15</v>
      </c>
    </row>
    <row r="181" spans="1:34">
      <c r="A181" s="6" t="s">
        <v>113</v>
      </c>
      <c r="B181" s="239">
        <f t="shared" si="86"/>
        <v>0</v>
      </c>
      <c r="C181" s="239">
        <f t="shared" si="88"/>
        <v>0</v>
      </c>
      <c r="D181" s="239">
        <f t="shared" si="87"/>
        <v>0</v>
      </c>
      <c r="E181" s="239">
        <f t="shared" si="87"/>
        <v>0</v>
      </c>
      <c r="F181" s="239">
        <f t="shared" si="87"/>
        <v>0</v>
      </c>
      <c r="G181" s="239">
        <f t="shared" si="87"/>
        <v>0</v>
      </c>
      <c r="H181" s="239">
        <f t="shared" si="87"/>
        <v>0</v>
      </c>
      <c r="I181" s="239">
        <f t="shared" si="87"/>
        <v>0</v>
      </c>
      <c r="J181" s="239">
        <f t="shared" si="87"/>
        <v>0</v>
      </c>
      <c r="K181" s="239">
        <f t="shared" si="87"/>
        <v>0</v>
      </c>
      <c r="L181" s="239">
        <f t="shared" si="87"/>
        <v>0</v>
      </c>
      <c r="M181" s="239">
        <f t="shared" si="87"/>
        <v>0</v>
      </c>
      <c r="N181" s="239">
        <f t="shared" si="87"/>
        <v>6.9230769230769234</v>
      </c>
      <c r="O181" s="239">
        <f t="shared" si="87"/>
        <v>3.0769230769230758</v>
      </c>
      <c r="P181" s="239">
        <f t="shared" si="87"/>
        <v>0</v>
      </c>
      <c r="Q181" s="239">
        <f t="shared" si="87"/>
        <v>0</v>
      </c>
      <c r="R181" s="239">
        <f t="shared" si="87"/>
        <v>6.9230769230769234</v>
      </c>
      <c r="S181" s="239">
        <f t="shared" si="87"/>
        <v>10</v>
      </c>
      <c r="T181" s="239">
        <f t="shared" si="87"/>
        <v>17.61538461538462</v>
      </c>
      <c r="U181" s="239">
        <f t="shared" si="87"/>
        <v>10.61538461538462</v>
      </c>
      <c r="V181" s="239">
        <f t="shared" si="87"/>
        <v>6</v>
      </c>
      <c r="W181" s="239">
        <f t="shared" si="87"/>
        <v>7.3846153846153877</v>
      </c>
      <c r="X181" s="239">
        <f t="shared" si="87"/>
        <v>5.2307692307692326</v>
      </c>
      <c r="Y181" s="239">
        <f t="shared" si="87"/>
        <v>17.846153846153847</v>
      </c>
      <c r="Z181" s="239">
        <f t="shared" si="87"/>
        <v>24</v>
      </c>
      <c r="AA181" s="239">
        <f t="shared" si="87"/>
        <v>20.538461538461551</v>
      </c>
      <c r="AB181" s="239">
        <f t="shared" si="87"/>
        <v>19</v>
      </c>
      <c r="AC181" s="238">
        <f t="shared" si="87"/>
        <v>19</v>
      </c>
      <c r="AD181" s="238">
        <f t="shared" si="87"/>
        <v>16.230769230769241</v>
      </c>
      <c r="AE181" s="238">
        <f t="shared" si="87"/>
        <v>15</v>
      </c>
      <c r="AF181" s="238">
        <f t="shared" si="87"/>
        <v>15</v>
      </c>
      <c r="AG181" s="238">
        <f t="shared" si="87"/>
        <v>15</v>
      </c>
      <c r="AH181" s="238">
        <f t="shared" si="87"/>
        <v>15</v>
      </c>
    </row>
    <row r="182" spans="1:34">
      <c r="A182" s="6" t="s">
        <v>102</v>
      </c>
      <c r="B182" s="239">
        <f t="shared" si="86"/>
        <v>0</v>
      </c>
      <c r="C182" s="239">
        <f t="shared" si="88"/>
        <v>0</v>
      </c>
      <c r="D182" s="239">
        <f t="shared" si="87"/>
        <v>0</v>
      </c>
      <c r="E182" s="239">
        <f t="shared" si="87"/>
        <v>0</v>
      </c>
      <c r="F182" s="239">
        <f t="shared" si="87"/>
        <v>0</v>
      </c>
      <c r="G182" s="239">
        <f t="shared" si="87"/>
        <v>0</v>
      </c>
      <c r="H182" s="239">
        <f t="shared" si="87"/>
        <v>0</v>
      </c>
      <c r="I182" s="239">
        <f t="shared" si="87"/>
        <v>0</v>
      </c>
      <c r="J182" s="239">
        <f t="shared" si="87"/>
        <v>0</v>
      </c>
      <c r="K182" s="239">
        <f t="shared" ref="D182:AH183" si="89">(K$184-J$184)/13+K181</f>
        <v>0</v>
      </c>
      <c r="L182" s="239">
        <f t="shared" si="89"/>
        <v>0</v>
      </c>
      <c r="M182" s="239">
        <f t="shared" si="89"/>
        <v>0</v>
      </c>
      <c r="N182" s="239">
        <f t="shared" si="89"/>
        <v>7.6923076923076925</v>
      </c>
      <c r="O182" s="239">
        <f t="shared" si="89"/>
        <v>2.3076923076923066</v>
      </c>
      <c r="P182" s="239">
        <f t="shared" si="89"/>
        <v>0</v>
      </c>
      <c r="Q182" s="239">
        <f t="shared" si="89"/>
        <v>0</v>
      </c>
      <c r="R182" s="239">
        <f t="shared" si="89"/>
        <v>7.6923076923076925</v>
      </c>
      <c r="S182" s="239">
        <f t="shared" si="89"/>
        <v>10</v>
      </c>
      <c r="T182" s="239">
        <f t="shared" si="89"/>
        <v>18.461538461538467</v>
      </c>
      <c r="U182" s="239">
        <f t="shared" si="89"/>
        <v>9.461538461538467</v>
      </c>
      <c r="V182" s="239">
        <f t="shared" si="89"/>
        <v>6</v>
      </c>
      <c r="W182" s="239">
        <f t="shared" si="89"/>
        <v>7.5384615384615419</v>
      </c>
      <c r="X182" s="239">
        <f t="shared" si="89"/>
        <v>4.9230769230769251</v>
      </c>
      <c r="Y182" s="239">
        <f t="shared" si="89"/>
        <v>19.384615384615387</v>
      </c>
      <c r="Z182" s="239">
        <f t="shared" si="89"/>
        <v>24</v>
      </c>
      <c r="AA182" s="239">
        <f t="shared" si="89"/>
        <v>20.153846153846168</v>
      </c>
      <c r="AB182" s="239">
        <f t="shared" si="89"/>
        <v>19</v>
      </c>
      <c r="AC182" s="238">
        <f t="shared" si="89"/>
        <v>19</v>
      </c>
      <c r="AD182" s="238">
        <f t="shared" si="89"/>
        <v>15.923076923076932</v>
      </c>
      <c r="AE182" s="238">
        <f t="shared" si="89"/>
        <v>15</v>
      </c>
      <c r="AF182" s="238">
        <f t="shared" si="89"/>
        <v>15</v>
      </c>
      <c r="AG182" s="238">
        <f t="shared" si="89"/>
        <v>15</v>
      </c>
      <c r="AH182" s="238">
        <f t="shared" si="89"/>
        <v>15</v>
      </c>
    </row>
    <row r="183" spans="1:34">
      <c r="A183" s="6" t="s">
        <v>103</v>
      </c>
      <c r="B183" s="239">
        <f t="shared" si="86"/>
        <v>0</v>
      </c>
      <c r="C183" s="239">
        <f t="shared" si="88"/>
        <v>0</v>
      </c>
      <c r="D183" s="239">
        <f t="shared" si="89"/>
        <v>0</v>
      </c>
      <c r="E183" s="239">
        <f t="shared" si="89"/>
        <v>0</v>
      </c>
      <c r="F183" s="239">
        <f t="shared" si="89"/>
        <v>0</v>
      </c>
      <c r="G183" s="239">
        <f t="shared" si="89"/>
        <v>0</v>
      </c>
      <c r="H183" s="239">
        <f t="shared" si="89"/>
        <v>0</v>
      </c>
      <c r="I183" s="239">
        <f t="shared" si="89"/>
        <v>0</v>
      </c>
      <c r="J183" s="239">
        <f t="shared" si="89"/>
        <v>0</v>
      </c>
      <c r="K183" s="239">
        <f t="shared" si="89"/>
        <v>0</v>
      </c>
      <c r="L183" s="239">
        <f t="shared" si="89"/>
        <v>0</v>
      </c>
      <c r="M183" s="239">
        <f t="shared" si="89"/>
        <v>0</v>
      </c>
      <c r="N183" s="239">
        <f t="shared" si="89"/>
        <v>8.4615384615384617</v>
      </c>
      <c r="O183" s="239">
        <f t="shared" si="89"/>
        <v>1.5384615384615374</v>
      </c>
      <c r="P183" s="239">
        <f t="shared" si="89"/>
        <v>0</v>
      </c>
      <c r="Q183" s="239">
        <f t="shared" si="89"/>
        <v>0</v>
      </c>
      <c r="R183" s="239">
        <f t="shared" si="89"/>
        <v>8.4615384615384617</v>
      </c>
      <c r="S183" s="239">
        <f t="shared" si="89"/>
        <v>10</v>
      </c>
      <c r="T183" s="239">
        <f t="shared" si="89"/>
        <v>19.307692307692314</v>
      </c>
      <c r="U183" s="239">
        <f t="shared" si="89"/>
        <v>8.3076923076923137</v>
      </c>
      <c r="V183" s="239">
        <f t="shared" si="89"/>
        <v>6</v>
      </c>
      <c r="W183" s="239">
        <f t="shared" si="89"/>
        <v>7.6923076923076961</v>
      </c>
      <c r="X183" s="239">
        <f t="shared" si="89"/>
        <v>4.6153846153846176</v>
      </c>
      <c r="Y183" s="239">
        <f t="shared" si="89"/>
        <v>20.923076923076927</v>
      </c>
      <c r="Z183" s="239">
        <f t="shared" si="89"/>
        <v>24</v>
      </c>
      <c r="AA183" s="239">
        <f t="shared" si="89"/>
        <v>19.769230769230784</v>
      </c>
      <c r="AB183" s="239">
        <f t="shared" si="89"/>
        <v>19</v>
      </c>
      <c r="AC183" s="238">
        <f t="shared" si="89"/>
        <v>19</v>
      </c>
      <c r="AD183" s="238">
        <f t="shared" si="89"/>
        <v>15.615384615384624</v>
      </c>
      <c r="AE183" s="238">
        <f t="shared" si="89"/>
        <v>15</v>
      </c>
      <c r="AF183" s="238">
        <f t="shared" si="89"/>
        <v>15</v>
      </c>
      <c r="AG183" s="238">
        <f t="shared" si="89"/>
        <v>15</v>
      </c>
      <c r="AH183" s="238">
        <f t="shared" si="89"/>
        <v>15</v>
      </c>
    </row>
    <row r="184" spans="1:34" ht="15.75" thickBot="1">
      <c r="A184" s="6" t="s">
        <v>104</v>
      </c>
      <c r="B184" s="37">
        <f>B29</f>
        <v>0</v>
      </c>
      <c r="C184" s="37">
        <f t="shared" ref="C184:AC184" si="90">C29</f>
        <v>0</v>
      </c>
      <c r="D184" s="37">
        <f t="shared" si="90"/>
        <v>0</v>
      </c>
      <c r="E184" s="37">
        <f t="shared" si="90"/>
        <v>0</v>
      </c>
      <c r="F184" s="37">
        <f t="shared" si="90"/>
        <v>0</v>
      </c>
      <c r="G184" s="37">
        <f t="shared" si="90"/>
        <v>0</v>
      </c>
      <c r="H184" s="37">
        <f t="shared" si="90"/>
        <v>0</v>
      </c>
      <c r="I184" s="37">
        <f t="shared" si="90"/>
        <v>0</v>
      </c>
      <c r="J184" s="37">
        <f t="shared" si="90"/>
        <v>0</v>
      </c>
      <c r="K184" s="37">
        <f t="shared" si="90"/>
        <v>0</v>
      </c>
      <c r="L184" s="37">
        <f t="shared" si="90"/>
        <v>0</v>
      </c>
      <c r="M184" s="37">
        <f t="shared" si="90"/>
        <v>0</v>
      </c>
      <c r="N184" s="37">
        <f t="shared" si="90"/>
        <v>10</v>
      </c>
      <c r="O184" s="37">
        <f t="shared" si="90"/>
        <v>0</v>
      </c>
      <c r="P184" s="37">
        <f t="shared" si="90"/>
        <v>0</v>
      </c>
      <c r="Q184" s="37">
        <f t="shared" si="90"/>
        <v>0</v>
      </c>
      <c r="R184" s="37">
        <f t="shared" si="90"/>
        <v>10</v>
      </c>
      <c r="S184" s="37">
        <f t="shared" si="90"/>
        <v>10</v>
      </c>
      <c r="T184" s="37">
        <f t="shared" si="90"/>
        <v>21</v>
      </c>
      <c r="U184" s="37">
        <f t="shared" si="90"/>
        <v>6</v>
      </c>
      <c r="V184" s="37">
        <f t="shared" si="90"/>
        <v>6</v>
      </c>
      <c r="W184" s="37">
        <f t="shared" si="90"/>
        <v>8</v>
      </c>
      <c r="X184" s="37">
        <f t="shared" si="90"/>
        <v>4</v>
      </c>
      <c r="Y184" s="37">
        <f t="shared" si="90"/>
        <v>24</v>
      </c>
      <c r="Z184" s="37">
        <f t="shared" si="90"/>
        <v>24</v>
      </c>
      <c r="AA184" s="37">
        <f t="shared" si="90"/>
        <v>19</v>
      </c>
      <c r="AB184" s="37">
        <f t="shared" si="90"/>
        <v>19</v>
      </c>
      <c r="AC184" s="238">
        <f t="shared" si="90"/>
        <v>19</v>
      </c>
      <c r="AD184" s="238">
        <f>AD29</f>
        <v>15</v>
      </c>
      <c r="AE184" s="238">
        <f>AE29</f>
        <v>15</v>
      </c>
      <c r="AF184" s="238">
        <f>AF29</f>
        <v>15</v>
      </c>
      <c r="AG184" s="238">
        <f>AG29</f>
        <v>15</v>
      </c>
      <c r="AH184" s="238">
        <f>AH29</f>
        <v>15</v>
      </c>
    </row>
    <row r="185" spans="1:34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34" ht="15.75" thickBot="1">
      <c r="A186" s="6" t="s">
        <v>261</v>
      </c>
    </row>
    <row r="187" spans="1:34" ht="15.75" thickBot="1">
      <c r="A187" s="3"/>
      <c r="B187" s="3" t="str">
        <f>B$2</f>
        <v xml:space="preserve">93/94 </v>
      </c>
      <c r="C187" s="3" t="str">
        <f t="shared" ref="C187:AH187" si="91">C$2</f>
        <v xml:space="preserve">94/95 </v>
      </c>
      <c r="D187" s="3" t="str">
        <f t="shared" si="91"/>
        <v xml:space="preserve">95/96 </v>
      </c>
      <c r="E187" s="3" t="str">
        <f t="shared" si="91"/>
        <v xml:space="preserve">96/97 </v>
      </c>
      <c r="F187" s="3" t="str">
        <f t="shared" si="91"/>
        <v xml:space="preserve">97/98 </v>
      </c>
      <c r="G187" s="3" t="str">
        <f t="shared" si="91"/>
        <v xml:space="preserve">98/99 </v>
      </c>
      <c r="H187" s="3" t="str">
        <f t="shared" si="91"/>
        <v xml:space="preserve">99/00 </v>
      </c>
      <c r="I187" s="3" t="str">
        <f t="shared" si="91"/>
        <v xml:space="preserve">00/01 </v>
      </c>
      <c r="J187" s="3" t="str">
        <f t="shared" si="91"/>
        <v xml:space="preserve">01/02 </v>
      </c>
      <c r="K187" s="3" t="str">
        <f t="shared" si="91"/>
        <v xml:space="preserve">02/03 </v>
      </c>
      <c r="L187" s="3" t="str">
        <f t="shared" si="91"/>
        <v xml:space="preserve">03/04 </v>
      </c>
      <c r="M187" s="3" t="str">
        <f t="shared" si="91"/>
        <v xml:space="preserve">04/05 </v>
      </c>
      <c r="N187" s="3" t="str">
        <f t="shared" si="91"/>
        <v xml:space="preserve">05/06 </v>
      </c>
      <c r="O187" s="3" t="str">
        <f t="shared" si="91"/>
        <v xml:space="preserve">06/07 </v>
      </c>
      <c r="P187" s="3" t="str">
        <f t="shared" si="91"/>
        <v xml:space="preserve">07/08 </v>
      </c>
      <c r="Q187" s="3" t="str">
        <f t="shared" si="91"/>
        <v xml:space="preserve">08/09 </v>
      </c>
      <c r="R187" s="3" t="str">
        <f t="shared" si="91"/>
        <v xml:space="preserve">09/10 </v>
      </c>
      <c r="S187" s="3" t="str">
        <f t="shared" si="91"/>
        <v xml:space="preserve">10/11 </v>
      </c>
      <c r="T187" s="3" t="str">
        <f t="shared" si="91"/>
        <v xml:space="preserve">11/12 </v>
      </c>
      <c r="U187" s="3" t="str">
        <f t="shared" si="91"/>
        <v xml:space="preserve">12/13 </v>
      </c>
      <c r="V187" s="3" t="str">
        <f t="shared" si="91"/>
        <v xml:space="preserve">13/14 </v>
      </c>
      <c r="W187" s="3" t="str">
        <f t="shared" si="91"/>
        <v xml:space="preserve">14/15 </v>
      </c>
      <c r="X187" s="3" t="str">
        <f t="shared" si="91"/>
        <v xml:space="preserve">15/16 </v>
      </c>
      <c r="Y187" s="3" t="str">
        <f t="shared" si="91"/>
        <v xml:space="preserve">16/17 </v>
      </c>
      <c r="Z187" s="3" t="str">
        <f t="shared" si="91"/>
        <v xml:space="preserve">17/18 </v>
      </c>
      <c r="AA187" s="3" t="str">
        <f t="shared" si="91"/>
        <v>18/19</v>
      </c>
      <c r="AB187" s="3" t="str">
        <f t="shared" si="91"/>
        <v>19/20</v>
      </c>
      <c r="AC187" s="3" t="str">
        <f t="shared" si="91"/>
        <v>20/21</v>
      </c>
      <c r="AD187" s="3" t="str">
        <f t="shared" si="91"/>
        <v>21/22</v>
      </c>
      <c r="AE187" s="3" t="str">
        <f t="shared" si="91"/>
        <v>22/23</v>
      </c>
      <c r="AF187" s="3" t="str">
        <f t="shared" si="91"/>
        <v>23/24</v>
      </c>
      <c r="AG187" s="3" t="str">
        <f t="shared" si="91"/>
        <v>24/25</v>
      </c>
      <c r="AH187" s="3" t="str">
        <f t="shared" si="91"/>
        <v>25/26</v>
      </c>
    </row>
    <row r="188" spans="1:34">
      <c r="A188" s="6" t="s">
        <v>105</v>
      </c>
    </row>
    <row r="189" spans="1:34">
      <c r="A189" s="6" t="s">
        <v>106</v>
      </c>
    </row>
    <row r="190" spans="1:34">
      <c r="A190" s="6" t="s">
        <v>107</v>
      </c>
    </row>
    <row r="191" spans="1:34">
      <c r="A191" s="6" t="s">
        <v>108</v>
      </c>
    </row>
    <row r="192" spans="1:34">
      <c r="A192" s="6" t="s">
        <v>109</v>
      </c>
    </row>
    <row r="193" spans="1:34">
      <c r="A193" s="6" t="s">
        <v>110</v>
      </c>
    </row>
    <row r="194" spans="1:34">
      <c r="A194" s="6" t="s">
        <v>111</v>
      </c>
    </row>
    <row r="195" spans="1:34">
      <c r="A195" s="6" t="s">
        <v>112</v>
      </c>
    </row>
    <row r="196" spans="1:34">
      <c r="A196" s="6" t="s">
        <v>113</v>
      </c>
    </row>
    <row r="197" spans="1:34">
      <c r="A197" s="6" t="s">
        <v>102</v>
      </c>
    </row>
    <row r="198" spans="1:34">
      <c r="A198" s="6" t="s">
        <v>103</v>
      </c>
    </row>
    <row r="199" spans="1:34">
      <c r="A199" s="6" t="s">
        <v>104</v>
      </c>
    </row>
    <row r="200" spans="1:34" ht="15.75" thickBot="1">
      <c r="A200" s="6" t="s">
        <v>143</v>
      </c>
    </row>
    <row r="201" spans="1:34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</row>
    <row r="202" spans="1:34" ht="15.75" thickBot="1">
      <c r="A202" s="6" t="s">
        <v>262</v>
      </c>
    </row>
    <row r="203" spans="1:34" ht="15.75" thickBot="1">
      <c r="A203" s="3"/>
      <c r="B203" s="3" t="str">
        <f>B$2</f>
        <v xml:space="preserve">93/94 </v>
      </c>
      <c r="C203" s="3" t="str">
        <f t="shared" ref="C203:AH203" si="92">C$2</f>
        <v xml:space="preserve">94/95 </v>
      </c>
      <c r="D203" s="3" t="str">
        <f t="shared" si="92"/>
        <v xml:space="preserve">95/96 </v>
      </c>
      <c r="E203" s="3" t="str">
        <f t="shared" si="92"/>
        <v xml:space="preserve">96/97 </v>
      </c>
      <c r="F203" s="3" t="str">
        <f t="shared" si="92"/>
        <v xml:space="preserve">97/98 </v>
      </c>
      <c r="G203" s="3" t="str">
        <f t="shared" si="92"/>
        <v xml:space="preserve">98/99 </v>
      </c>
      <c r="H203" s="3" t="str">
        <f t="shared" si="92"/>
        <v xml:space="preserve">99/00 </v>
      </c>
      <c r="I203" s="3" t="str">
        <f t="shared" si="92"/>
        <v xml:space="preserve">00/01 </v>
      </c>
      <c r="J203" s="3" t="str">
        <f t="shared" si="92"/>
        <v xml:space="preserve">01/02 </v>
      </c>
      <c r="K203" s="3" t="str">
        <f t="shared" si="92"/>
        <v xml:space="preserve">02/03 </v>
      </c>
      <c r="L203" s="3" t="str">
        <f t="shared" si="92"/>
        <v xml:space="preserve">03/04 </v>
      </c>
      <c r="M203" s="3" t="str">
        <f t="shared" si="92"/>
        <v xml:space="preserve">04/05 </v>
      </c>
      <c r="N203" s="3" t="str">
        <f t="shared" si="92"/>
        <v xml:space="preserve">05/06 </v>
      </c>
      <c r="O203" s="3" t="str">
        <f t="shared" si="92"/>
        <v xml:space="preserve">06/07 </v>
      </c>
      <c r="P203" s="3" t="str">
        <f t="shared" si="92"/>
        <v xml:space="preserve">07/08 </v>
      </c>
      <c r="Q203" s="3" t="str">
        <f t="shared" si="92"/>
        <v xml:space="preserve">08/09 </v>
      </c>
      <c r="R203" s="3" t="str">
        <f t="shared" si="92"/>
        <v xml:space="preserve">09/10 </v>
      </c>
      <c r="S203" s="3" t="str">
        <f t="shared" si="92"/>
        <v xml:space="preserve">10/11 </v>
      </c>
      <c r="T203" s="3" t="str">
        <f t="shared" si="92"/>
        <v xml:space="preserve">11/12 </v>
      </c>
      <c r="U203" s="3" t="str">
        <f t="shared" si="92"/>
        <v xml:space="preserve">12/13 </v>
      </c>
      <c r="V203" s="3" t="str">
        <f t="shared" si="92"/>
        <v xml:space="preserve">13/14 </v>
      </c>
      <c r="W203" s="3" t="str">
        <f t="shared" si="92"/>
        <v xml:space="preserve">14/15 </v>
      </c>
      <c r="X203" s="3" t="str">
        <f t="shared" si="92"/>
        <v xml:space="preserve">15/16 </v>
      </c>
      <c r="Y203" s="3" t="str">
        <f t="shared" si="92"/>
        <v xml:space="preserve">16/17 </v>
      </c>
      <c r="Z203" s="3" t="str">
        <f t="shared" si="92"/>
        <v xml:space="preserve">17/18 </v>
      </c>
      <c r="AA203" s="3" t="str">
        <f t="shared" si="92"/>
        <v>18/19</v>
      </c>
      <c r="AB203" s="3" t="str">
        <f t="shared" si="92"/>
        <v>19/20</v>
      </c>
      <c r="AC203" s="3" t="str">
        <f t="shared" si="92"/>
        <v>20/21</v>
      </c>
      <c r="AD203" s="3" t="str">
        <f t="shared" si="92"/>
        <v>21/22</v>
      </c>
      <c r="AE203" s="3" t="str">
        <f t="shared" si="92"/>
        <v>22/23</v>
      </c>
      <c r="AF203" s="3" t="str">
        <f t="shared" si="92"/>
        <v>23/24</v>
      </c>
      <c r="AG203" s="3" t="str">
        <f t="shared" si="92"/>
        <v>24/25</v>
      </c>
      <c r="AH203" s="3" t="str">
        <f t="shared" si="92"/>
        <v>25/26</v>
      </c>
    </row>
    <row r="204" spans="1:34">
      <c r="A204" s="6" t="s">
        <v>105</v>
      </c>
      <c r="B204" s="231">
        <f>B300-B32+B284+B268-B252</f>
        <v>6.6025641025641022</v>
      </c>
      <c r="C204" s="231">
        <f>C300-B311+C284+C268-C252</f>
        <v>6.9391281735872843</v>
      </c>
      <c r="D204" s="231">
        <f t="shared" ref="D204:Z204" si="93">D300-C311+D284+D268-D252</f>
        <v>5.3251598826456101</v>
      </c>
      <c r="E204" s="231">
        <f t="shared" si="93"/>
        <v>6.9169429368690611</v>
      </c>
      <c r="F204" s="231">
        <f t="shared" si="93"/>
        <v>9.8721053247706649</v>
      </c>
      <c r="G204" s="231">
        <f t="shared" si="93"/>
        <v>5.8444950201708865</v>
      </c>
      <c r="H204" s="231">
        <f t="shared" si="93"/>
        <v>17.497259923076925</v>
      </c>
      <c r="I204" s="231">
        <f t="shared" si="93"/>
        <v>13.404268666666665</v>
      </c>
      <c r="J204" s="231">
        <f t="shared" si="93"/>
        <v>13.110803217948716</v>
      </c>
      <c r="K204" s="231">
        <f t="shared" si="93"/>
        <v>13.594737179487179</v>
      </c>
      <c r="L204" s="231">
        <f t="shared" si="93"/>
        <v>14.505288461538461</v>
      </c>
      <c r="M204" s="231">
        <f t="shared" si="93"/>
        <v>12.155075775641027</v>
      </c>
      <c r="N204" s="231">
        <f t="shared" si="93"/>
        <v>2.7594087756410275</v>
      </c>
      <c r="O204" s="231">
        <f t="shared" si="93"/>
        <v>12.104333903846154</v>
      </c>
      <c r="P204" s="231">
        <f t="shared" si="93"/>
        <v>15.24398367307692</v>
      </c>
      <c r="Q204" s="231">
        <f t="shared" si="93"/>
        <v>25.157825634615389</v>
      </c>
      <c r="R204" s="231">
        <f t="shared" si="93"/>
        <v>21.059411794871796</v>
      </c>
      <c r="S204" s="231">
        <f t="shared" si="93"/>
        <v>22.01209167307692</v>
      </c>
      <c r="T204" s="231">
        <f t="shared" si="93"/>
        <v>24.190261147435901</v>
      </c>
      <c r="U204" s="231">
        <f t="shared" si="93"/>
        <v>26.950929179487179</v>
      </c>
      <c r="V204" s="231">
        <f t="shared" si="93"/>
        <v>26.878635698717943</v>
      </c>
      <c r="W204" s="231">
        <f t="shared" si="93"/>
        <v>18.195446532051278</v>
      </c>
      <c r="X204" s="231">
        <f t="shared" si="93"/>
        <v>24.666324025641025</v>
      </c>
      <c r="Y204" s="231">
        <f t="shared" si="93"/>
        <v>27.070801538461538</v>
      </c>
      <c r="Z204" s="237">
        <f t="shared" si="93"/>
        <v>25.161700044871793</v>
      </c>
      <c r="AA204" s="237">
        <f t="shared" ref="AA204:AH215" si="94">AA$232*AA77</f>
        <v>26.0907839462573</v>
      </c>
      <c r="AB204" s="237">
        <f t="shared" si="94"/>
        <v>26.940521007058003</v>
      </c>
      <c r="AC204" s="237">
        <f t="shared" si="94"/>
        <v>26.511500012419241</v>
      </c>
      <c r="AD204" s="237">
        <f t="shared" si="94"/>
        <v>31.053804452780842</v>
      </c>
      <c r="AE204" s="237">
        <f t="shared" si="94"/>
        <v>27.702568931130916</v>
      </c>
      <c r="AF204" s="237">
        <f t="shared" si="94"/>
        <v>25.955474014439513</v>
      </c>
      <c r="AG204" s="237">
        <f t="shared" si="94"/>
        <v>24.339502130058229</v>
      </c>
      <c r="AH204" s="237">
        <f t="shared" si="94"/>
        <v>25.136017057363798</v>
      </c>
    </row>
    <row r="205" spans="1:34">
      <c r="A205" s="6" t="s">
        <v>106</v>
      </c>
      <c r="B205" s="231">
        <f>B301-B300+B285+B269-B253</f>
        <v>6.6025641025641022</v>
      </c>
      <c r="C205" s="231">
        <f>C301-C300+C285+C269-C253</f>
        <v>6.9391281735872843</v>
      </c>
      <c r="D205" s="231">
        <f t="shared" ref="D205:Z205" si="95">D301-D300+D285+D269-D253</f>
        <v>5.3708103830402827</v>
      </c>
      <c r="E205" s="231">
        <f t="shared" si="95"/>
        <v>8.2999429368690603</v>
      </c>
      <c r="F205" s="231">
        <f t="shared" si="95"/>
        <v>11.204861623779598</v>
      </c>
      <c r="G205" s="231">
        <f t="shared" si="95"/>
        <v>8.555971825126333</v>
      </c>
      <c r="H205" s="231">
        <f t="shared" si="95"/>
        <v>12.888353923076924</v>
      </c>
      <c r="I205" s="231">
        <f t="shared" si="95"/>
        <v>11.061228666666667</v>
      </c>
      <c r="J205" s="231">
        <f t="shared" si="95"/>
        <v>14.852099217948716</v>
      </c>
      <c r="K205" s="231">
        <f t="shared" si="95"/>
        <v>13.479737179487181</v>
      </c>
      <c r="L205" s="231">
        <f t="shared" si="95"/>
        <v>14.455288461538462</v>
      </c>
      <c r="M205" s="231">
        <f t="shared" si="95"/>
        <v>12.465075775641028</v>
      </c>
      <c r="N205" s="231">
        <f t="shared" si="95"/>
        <v>18.280350775641026</v>
      </c>
      <c r="O205" s="231">
        <f t="shared" si="95"/>
        <v>16.548618903846155</v>
      </c>
      <c r="P205" s="231">
        <f t="shared" si="95"/>
        <v>19.833458673076919</v>
      </c>
      <c r="Q205" s="231">
        <f t="shared" si="95"/>
        <v>18.429114634615388</v>
      </c>
      <c r="R205" s="231">
        <f t="shared" si="95"/>
        <v>23.381200794871791</v>
      </c>
      <c r="S205" s="231">
        <f t="shared" si="95"/>
        <v>22.378533673076923</v>
      </c>
      <c r="T205" s="231">
        <f t="shared" si="95"/>
        <v>22.210749147435902</v>
      </c>
      <c r="U205" s="231">
        <f t="shared" si="95"/>
        <v>16.005423179487181</v>
      </c>
      <c r="V205" s="231">
        <f t="shared" si="95"/>
        <v>29.751153698717946</v>
      </c>
      <c r="W205" s="231">
        <f t="shared" si="95"/>
        <v>34.570530532051279</v>
      </c>
      <c r="X205" s="231">
        <f t="shared" si="95"/>
        <v>27.825198025641026</v>
      </c>
      <c r="Y205" s="231">
        <f t="shared" si="95"/>
        <v>21.477373538461539</v>
      </c>
      <c r="Z205" s="237">
        <f t="shared" si="95"/>
        <v>23.864416044871792</v>
      </c>
      <c r="AA205" s="237">
        <f t="shared" si="94"/>
        <v>27.331089931149616</v>
      </c>
      <c r="AB205" s="237">
        <f t="shared" si="94"/>
        <v>31.063421757782585</v>
      </c>
      <c r="AC205" s="237">
        <f t="shared" si="94"/>
        <v>30.238133874908446</v>
      </c>
      <c r="AD205" s="237">
        <f t="shared" si="94"/>
        <v>32.237696150769189</v>
      </c>
      <c r="AE205" s="237">
        <f t="shared" si="94"/>
        <v>28.863512457056991</v>
      </c>
      <c r="AF205" s="237">
        <f t="shared" si="94"/>
        <v>28.293836773715977</v>
      </c>
      <c r="AG205" s="237">
        <f t="shared" si="94"/>
        <v>26.353399811483293</v>
      </c>
      <c r="AH205" s="237">
        <f t="shared" si="94"/>
        <v>27.418384505945447</v>
      </c>
    </row>
    <row r="206" spans="1:34">
      <c r="A206" s="6" t="s">
        <v>107</v>
      </c>
      <c r="B206" s="231">
        <f t="shared" ref="B206:Z215" si="96">B302-B301+B286+B270-B254</f>
        <v>6.6025641025641022</v>
      </c>
      <c r="C206" s="231">
        <f t="shared" si="96"/>
        <v>6.8948533955710474</v>
      </c>
      <c r="D206" s="231">
        <f t="shared" si="96"/>
        <v>5.2641506366243052</v>
      </c>
      <c r="E206" s="231">
        <f t="shared" si="96"/>
        <v>9.889849800375595</v>
      </c>
      <c r="F206" s="231">
        <f t="shared" si="96"/>
        <v>11.173889430701539</v>
      </c>
      <c r="G206" s="231">
        <f t="shared" si="96"/>
        <v>11.552333916438984</v>
      </c>
      <c r="H206" s="231">
        <f t="shared" si="96"/>
        <v>16.655876923076921</v>
      </c>
      <c r="I206" s="231">
        <f t="shared" si="96"/>
        <v>14.165332666666666</v>
      </c>
      <c r="J206" s="231">
        <f t="shared" si="96"/>
        <v>12.824648217948715</v>
      </c>
      <c r="K206" s="231">
        <f t="shared" si="96"/>
        <v>13.389737179487181</v>
      </c>
      <c r="L206" s="231">
        <f t="shared" si="96"/>
        <v>14.722288461538461</v>
      </c>
      <c r="M206" s="231">
        <f t="shared" si="96"/>
        <v>18.506176775641027</v>
      </c>
      <c r="N206" s="231">
        <f t="shared" si="96"/>
        <v>17.742275775641026</v>
      </c>
      <c r="O206" s="231">
        <f t="shared" si="96"/>
        <v>14.021603903846154</v>
      </c>
      <c r="P206" s="231">
        <f t="shared" si="96"/>
        <v>16.282373673076918</v>
      </c>
      <c r="Q206" s="231">
        <f t="shared" si="96"/>
        <v>22.853747634615384</v>
      </c>
      <c r="R206" s="231">
        <f t="shared" si="96"/>
        <v>23.487373794871793</v>
      </c>
      <c r="S206" s="231">
        <f t="shared" si="96"/>
        <v>21.60288667307692</v>
      </c>
      <c r="T206" s="231">
        <f t="shared" si="96"/>
        <v>32.047602147435903</v>
      </c>
      <c r="U206" s="231">
        <f t="shared" si="96"/>
        <v>21.078275179487179</v>
      </c>
      <c r="V206" s="231">
        <f t="shared" si="96"/>
        <v>24.216132698717946</v>
      </c>
      <c r="W206" s="231">
        <f t="shared" si="96"/>
        <v>29.23420153205128</v>
      </c>
      <c r="X206" s="231">
        <f t="shared" si="96"/>
        <v>29.349922025641025</v>
      </c>
      <c r="Y206" s="231">
        <f t="shared" si="96"/>
        <v>28.118187538461537</v>
      </c>
      <c r="Z206" s="237">
        <f t="shared" si="96"/>
        <v>23.970158044871795</v>
      </c>
      <c r="AA206" s="237">
        <f t="shared" si="94"/>
        <v>27.830680129435347</v>
      </c>
      <c r="AB206" s="237">
        <f t="shared" si="94"/>
        <v>30.747034704456084</v>
      </c>
      <c r="AC206" s="237">
        <f t="shared" si="94"/>
        <v>31.229891826166874</v>
      </c>
      <c r="AD206" s="237">
        <f t="shared" si="94"/>
        <v>34.505234619834553</v>
      </c>
      <c r="AE206" s="237">
        <f t="shared" si="94"/>
        <v>30.747149798767069</v>
      </c>
      <c r="AF206" s="237">
        <f t="shared" si="94"/>
        <v>29.180044100681787</v>
      </c>
      <c r="AG206" s="237">
        <f t="shared" si="94"/>
        <v>27.289005218289685</v>
      </c>
      <c r="AH206" s="237">
        <f t="shared" si="94"/>
        <v>28.456475305255747</v>
      </c>
    </row>
    <row r="207" spans="1:34">
      <c r="A207" s="6" t="s">
        <v>108</v>
      </c>
      <c r="B207" s="231">
        <f t="shared" si="96"/>
        <v>6.6025641025641022</v>
      </c>
      <c r="C207" s="231">
        <f t="shared" si="96"/>
        <v>6.9111281735872847</v>
      </c>
      <c r="D207" s="231">
        <f t="shared" si="96"/>
        <v>5.8088763830402828</v>
      </c>
      <c r="E207" s="231">
        <f t="shared" si="96"/>
        <v>8.9548647777212587</v>
      </c>
      <c r="F207" s="231">
        <f t="shared" si="96"/>
        <v>10.402242867526912</v>
      </c>
      <c r="G207" s="231">
        <f t="shared" si="96"/>
        <v>5.5467530433398347</v>
      </c>
      <c r="H207" s="231">
        <f t="shared" si="96"/>
        <v>16.632536923076923</v>
      </c>
      <c r="I207" s="231">
        <f t="shared" si="96"/>
        <v>11.647897666666665</v>
      </c>
      <c r="J207" s="231">
        <f t="shared" si="96"/>
        <v>12.962648217948715</v>
      </c>
      <c r="K207" s="231">
        <f t="shared" si="96"/>
        <v>13.61273717948718</v>
      </c>
      <c r="L207" s="231">
        <f t="shared" si="96"/>
        <v>14.750288461538462</v>
      </c>
      <c r="M207" s="231">
        <f t="shared" si="96"/>
        <v>14.603931775641028</v>
      </c>
      <c r="N207" s="231">
        <f t="shared" si="96"/>
        <v>17.144330775641027</v>
      </c>
      <c r="O207" s="231">
        <f t="shared" si="96"/>
        <v>12.720348903846153</v>
      </c>
      <c r="P207" s="231">
        <f t="shared" si="96"/>
        <v>22.532718673076921</v>
      </c>
      <c r="Q207" s="231">
        <f t="shared" si="96"/>
        <v>22.986391634615387</v>
      </c>
      <c r="R207" s="231">
        <f t="shared" si="96"/>
        <v>24.749279794871793</v>
      </c>
      <c r="S207" s="231">
        <f t="shared" si="96"/>
        <v>28.724037673076921</v>
      </c>
      <c r="T207" s="231">
        <f t="shared" si="96"/>
        <v>20.930656147435904</v>
      </c>
      <c r="U207" s="231">
        <f t="shared" si="96"/>
        <v>31.773721179487179</v>
      </c>
      <c r="V207" s="231">
        <f t="shared" si="96"/>
        <v>28.336712698717946</v>
      </c>
      <c r="W207" s="231">
        <f t="shared" si="96"/>
        <v>22.768442532051278</v>
      </c>
      <c r="X207" s="231">
        <f t="shared" si="96"/>
        <v>25.886780025641023</v>
      </c>
      <c r="Y207" s="231">
        <f t="shared" si="96"/>
        <v>25.793884538461541</v>
      </c>
      <c r="Z207" s="237">
        <f t="shared" si="96"/>
        <v>24.820987044871796</v>
      </c>
      <c r="AA207" s="237">
        <f t="shared" si="94"/>
        <v>28.364115462082697</v>
      </c>
      <c r="AB207" s="237">
        <f t="shared" si="94"/>
        <v>28.662488549316389</v>
      </c>
      <c r="AC207" s="237">
        <f t="shared" si="94"/>
        <v>28.393960190609992</v>
      </c>
      <c r="AD207" s="237">
        <f t="shared" si="94"/>
        <v>32.439158495291515</v>
      </c>
      <c r="AE207" s="237">
        <f t="shared" si="94"/>
        <v>29.059200238777521</v>
      </c>
      <c r="AF207" s="237">
        <f t="shared" si="94"/>
        <v>27.693337612454371</v>
      </c>
      <c r="AG207" s="237">
        <f t="shared" si="94"/>
        <v>25.857377987436916</v>
      </c>
      <c r="AH207" s="237">
        <f t="shared" si="94"/>
        <v>26.606952074863429</v>
      </c>
    </row>
    <row r="208" spans="1:34">
      <c r="A208" s="6" t="s">
        <v>109</v>
      </c>
      <c r="B208" s="231">
        <f t="shared" si="96"/>
        <v>6.6025641025641022</v>
      </c>
      <c r="C208" s="231">
        <f t="shared" si="96"/>
        <v>6.961679699286468</v>
      </c>
      <c r="D208" s="231">
        <f t="shared" si="96"/>
        <v>5.3577590248261711</v>
      </c>
      <c r="E208" s="231">
        <f t="shared" si="96"/>
        <v>6.8067015301212619</v>
      </c>
      <c r="F208" s="231">
        <f t="shared" si="96"/>
        <v>11.495757854006584</v>
      </c>
      <c r="G208" s="231">
        <f t="shared" si="96"/>
        <v>4.8522435875659333</v>
      </c>
      <c r="H208" s="231">
        <f t="shared" si="96"/>
        <v>17.51368892307692</v>
      </c>
      <c r="I208" s="231">
        <f t="shared" si="96"/>
        <v>11.605922666666665</v>
      </c>
      <c r="J208" s="231">
        <f t="shared" si="96"/>
        <v>13.020648217948715</v>
      </c>
      <c r="K208" s="231">
        <f t="shared" si="96"/>
        <v>13.46573717948718</v>
      </c>
      <c r="L208" s="231">
        <f t="shared" si="96"/>
        <v>14.784288461538461</v>
      </c>
      <c r="M208" s="231">
        <f t="shared" si="96"/>
        <v>16.905596775641026</v>
      </c>
      <c r="N208" s="231">
        <f t="shared" si="96"/>
        <v>19.266040775641027</v>
      </c>
      <c r="O208" s="231">
        <f t="shared" si="96"/>
        <v>12.660816903846154</v>
      </c>
      <c r="P208" s="231">
        <f t="shared" si="96"/>
        <v>21.224611673076922</v>
      </c>
      <c r="Q208" s="231">
        <f t="shared" si="96"/>
        <v>23.508057634615387</v>
      </c>
      <c r="R208" s="231">
        <f t="shared" si="96"/>
        <v>26.096796794871796</v>
      </c>
      <c r="S208" s="231">
        <f t="shared" si="96"/>
        <v>30.377406673076919</v>
      </c>
      <c r="T208" s="231">
        <f t="shared" si="96"/>
        <v>28.417365147435902</v>
      </c>
      <c r="U208" s="231">
        <f t="shared" si="96"/>
        <v>24.717693179487181</v>
      </c>
      <c r="V208" s="231">
        <f t="shared" si="96"/>
        <v>32.885274698717943</v>
      </c>
      <c r="W208" s="231">
        <f t="shared" si="96"/>
        <v>34.008687532051276</v>
      </c>
      <c r="X208" s="231">
        <f t="shared" si="96"/>
        <v>33.073810025641031</v>
      </c>
      <c r="Y208" s="231">
        <f t="shared" si="96"/>
        <v>34.283039538461537</v>
      </c>
      <c r="Z208" s="237">
        <f t="shared" si="96"/>
        <v>29.526862044871791</v>
      </c>
      <c r="AA208" s="237">
        <f t="shared" si="94"/>
        <v>33.517612221678633</v>
      </c>
      <c r="AB208" s="237">
        <f t="shared" si="94"/>
        <v>36.66329952481717</v>
      </c>
      <c r="AC208" s="237">
        <f t="shared" si="94"/>
        <v>36.444877729569598</v>
      </c>
      <c r="AD208" s="237">
        <f t="shared" si="94"/>
        <v>40.477980190786326</v>
      </c>
      <c r="AE208" s="237">
        <f t="shared" si="94"/>
        <v>36.311369896860306</v>
      </c>
      <c r="AF208" s="237">
        <f t="shared" si="94"/>
        <v>34.205686172939522</v>
      </c>
      <c r="AG208" s="237">
        <f t="shared" si="94"/>
        <v>32.279826251529798</v>
      </c>
      <c r="AH208" s="237">
        <f t="shared" si="94"/>
        <v>33.495259587170843</v>
      </c>
    </row>
    <row r="209" spans="1:34">
      <c r="A209" s="6" t="s">
        <v>110</v>
      </c>
      <c r="B209" s="231">
        <f t="shared" si="96"/>
        <v>6.6025641025641022</v>
      </c>
      <c r="C209" s="231">
        <f t="shared" si="96"/>
        <v>6.8333873960972777</v>
      </c>
      <c r="D209" s="231">
        <f t="shared" si="96"/>
        <v>5.3672683197721369</v>
      </c>
      <c r="E209" s="231">
        <f t="shared" si="96"/>
        <v>6.7916521067031503</v>
      </c>
      <c r="F209" s="231">
        <f t="shared" si="96"/>
        <v>8.3787118468612594</v>
      </c>
      <c r="G209" s="231">
        <f t="shared" si="96"/>
        <v>2.4472435875659322</v>
      </c>
      <c r="H209" s="231">
        <f t="shared" si="96"/>
        <v>16.540325923076921</v>
      </c>
      <c r="I209" s="231">
        <f t="shared" si="96"/>
        <v>12.205684666666665</v>
      </c>
      <c r="J209" s="231">
        <f t="shared" si="96"/>
        <v>12.919648217948716</v>
      </c>
      <c r="K209" s="231">
        <f t="shared" si="96"/>
        <v>13.50373717948718</v>
      </c>
      <c r="L209" s="231">
        <f t="shared" si="96"/>
        <v>14.532288461538462</v>
      </c>
      <c r="M209" s="231">
        <f t="shared" si="96"/>
        <v>18.505043775641031</v>
      </c>
      <c r="N209" s="231">
        <f t="shared" si="96"/>
        <v>18.579490775641023</v>
      </c>
      <c r="O209" s="231">
        <f t="shared" si="96"/>
        <v>18.378732903846153</v>
      </c>
      <c r="P209" s="231">
        <f t="shared" si="96"/>
        <v>20.63528767307692</v>
      </c>
      <c r="Q209" s="231">
        <f t="shared" si="96"/>
        <v>20.265295634615388</v>
      </c>
      <c r="R209" s="231">
        <f t="shared" si="96"/>
        <v>23.481153794871794</v>
      </c>
      <c r="S209" s="231">
        <f t="shared" si="96"/>
        <v>24.424825673076921</v>
      </c>
      <c r="T209" s="231">
        <f t="shared" si="96"/>
        <v>21.115815147435903</v>
      </c>
      <c r="U209" s="231">
        <f t="shared" si="96"/>
        <v>27.37991717948718</v>
      </c>
      <c r="V209" s="231">
        <f t="shared" si="96"/>
        <v>23.142724698717945</v>
      </c>
      <c r="W209" s="231">
        <f t="shared" si="96"/>
        <v>22.78302253205128</v>
      </c>
      <c r="X209" s="231">
        <f t="shared" si="96"/>
        <v>32.451034025641022</v>
      </c>
      <c r="Y209" s="231">
        <f t="shared" si="96"/>
        <v>27.375242538461542</v>
      </c>
      <c r="Z209" s="237">
        <f t="shared" si="96"/>
        <v>28.409199044871794</v>
      </c>
      <c r="AA209" s="237">
        <f t="shared" si="94"/>
        <v>28.067152969247854</v>
      </c>
      <c r="AB209" s="237">
        <f t="shared" si="94"/>
        <v>29.178842824620371</v>
      </c>
      <c r="AC209" s="237">
        <f t="shared" si="94"/>
        <v>29.962336510368871</v>
      </c>
      <c r="AD209" s="237">
        <f t="shared" si="94"/>
        <v>34.271229361838614</v>
      </c>
      <c r="AE209" s="237">
        <f t="shared" si="94"/>
        <v>29.63339106132322</v>
      </c>
      <c r="AF209" s="237">
        <f t="shared" si="94"/>
        <v>28.262976893179712</v>
      </c>
      <c r="AG209" s="237">
        <f t="shared" si="94"/>
        <v>26.594659290406554</v>
      </c>
      <c r="AH209" s="237">
        <f t="shared" si="94"/>
        <v>27.52801019217986</v>
      </c>
    </row>
    <row r="210" spans="1:34">
      <c r="A210" s="6" t="s">
        <v>111</v>
      </c>
      <c r="B210" s="231">
        <f t="shared" si="96"/>
        <v>6.6025641025641022</v>
      </c>
      <c r="C210" s="231">
        <f t="shared" si="96"/>
        <v>6.8995321391265705</v>
      </c>
      <c r="D210" s="231">
        <f t="shared" si="96"/>
        <v>7.3501802238924805</v>
      </c>
      <c r="E210" s="231">
        <f t="shared" si="96"/>
        <v>8.8799429368690603</v>
      </c>
      <c r="F210" s="231">
        <f t="shared" si="96"/>
        <v>7.5554856532527426</v>
      </c>
      <c r="G210" s="231">
        <f t="shared" si="96"/>
        <v>10.547745374129722</v>
      </c>
      <c r="H210" s="231">
        <f t="shared" si="96"/>
        <v>20.991670923076921</v>
      </c>
      <c r="I210" s="231">
        <f t="shared" si="96"/>
        <v>10.956622666666666</v>
      </c>
      <c r="J210" s="231">
        <f t="shared" si="96"/>
        <v>13.031648217948716</v>
      </c>
      <c r="K210" s="231">
        <f t="shared" si="96"/>
        <v>13.35573717948718</v>
      </c>
      <c r="L210" s="231">
        <f t="shared" si="96"/>
        <v>14.942288461538462</v>
      </c>
      <c r="M210" s="231">
        <f t="shared" si="96"/>
        <v>15.174167775641029</v>
      </c>
      <c r="N210" s="231">
        <f t="shared" si="96"/>
        <v>15.540178775641026</v>
      </c>
      <c r="O210" s="231">
        <f t="shared" si="96"/>
        <v>17.126210903846154</v>
      </c>
      <c r="P210" s="231">
        <f t="shared" si="96"/>
        <v>25.231662673076919</v>
      </c>
      <c r="Q210" s="231">
        <f t="shared" si="96"/>
        <v>23.120269634615386</v>
      </c>
      <c r="R210" s="231">
        <f t="shared" si="96"/>
        <v>23.457084794871793</v>
      </c>
      <c r="S210" s="231">
        <f t="shared" si="96"/>
        <v>23.168278673076923</v>
      </c>
      <c r="T210" s="231">
        <f t="shared" si="96"/>
        <v>28.029602147435899</v>
      </c>
      <c r="U210" s="231">
        <f t="shared" si="96"/>
        <v>24.18189017948718</v>
      </c>
      <c r="V210" s="231">
        <f t="shared" si="96"/>
        <v>32.84458669871794</v>
      </c>
      <c r="W210" s="231">
        <f t="shared" si="96"/>
        <v>25.601440532051281</v>
      </c>
      <c r="X210" s="231">
        <f t="shared" si="96"/>
        <v>22.632072025641023</v>
      </c>
      <c r="Y210" s="231">
        <f t="shared" si="96"/>
        <v>27.313195538461539</v>
      </c>
      <c r="Z210" s="237">
        <f t="shared" si="96"/>
        <v>23.440905044871791</v>
      </c>
      <c r="AA210" s="237">
        <f t="shared" si="94"/>
        <v>27.949159812541321</v>
      </c>
      <c r="AB210" s="237">
        <f t="shared" si="94"/>
        <v>30.064229041240434</v>
      </c>
      <c r="AC210" s="237">
        <f t="shared" si="94"/>
        <v>28.715962998333794</v>
      </c>
      <c r="AD210" s="237">
        <f t="shared" si="94"/>
        <v>32.454825802929726</v>
      </c>
      <c r="AE210" s="237">
        <f t="shared" si="94"/>
        <v>29.815979496930186</v>
      </c>
      <c r="AF210" s="237">
        <f t="shared" si="94"/>
        <v>28.097437719079483</v>
      </c>
      <c r="AG210" s="237">
        <f t="shared" si="94"/>
        <v>26.223426316871265</v>
      </c>
      <c r="AH210" s="237">
        <f t="shared" si="94"/>
        <v>27.135146963585623</v>
      </c>
    </row>
    <row r="211" spans="1:34">
      <c r="A211" s="6" t="s">
        <v>112</v>
      </c>
      <c r="B211" s="231">
        <f t="shared" si="96"/>
        <v>6.6025641025641022</v>
      </c>
      <c r="C211" s="231">
        <f t="shared" si="96"/>
        <v>6.8677402601976718</v>
      </c>
      <c r="D211" s="231">
        <f t="shared" si="96"/>
        <v>9.348931754241093</v>
      </c>
      <c r="E211" s="231">
        <f t="shared" si="96"/>
        <v>6.9451136374427378</v>
      </c>
      <c r="F211" s="231">
        <f t="shared" si="96"/>
        <v>6.9944118478122785</v>
      </c>
      <c r="G211" s="231">
        <f t="shared" si="96"/>
        <v>2.2058323723217264</v>
      </c>
      <c r="H211" s="231">
        <f t="shared" si="96"/>
        <v>15.110267923076924</v>
      </c>
      <c r="I211" s="231">
        <f t="shared" si="96"/>
        <v>12.909054666666664</v>
      </c>
      <c r="J211" s="231">
        <f t="shared" si="96"/>
        <v>13.180648217948715</v>
      </c>
      <c r="K211" s="231">
        <f t="shared" si="96"/>
        <v>13.257737179487179</v>
      </c>
      <c r="L211" s="231">
        <f t="shared" si="96"/>
        <v>14.547288461538461</v>
      </c>
      <c r="M211" s="231">
        <f t="shared" si="96"/>
        <v>13.83519477564103</v>
      </c>
      <c r="N211" s="231">
        <f t="shared" si="96"/>
        <v>16.311777775641026</v>
      </c>
      <c r="O211" s="231">
        <f t="shared" si="96"/>
        <v>15.552455903846154</v>
      </c>
      <c r="P211" s="231">
        <f t="shared" si="96"/>
        <v>17.837578673076919</v>
      </c>
      <c r="Q211" s="231">
        <f t="shared" si="96"/>
        <v>19.746758634615389</v>
      </c>
      <c r="R211" s="231">
        <f t="shared" si="96"/>
        <v>27.913540794871796</v>
      </c>
      <c r="S211" s="231">
        <f t="shared" si="96"/>
        <v>16.923873673076923</v>
      </c>
      <c r="T211" s="231">
        <f t="shared" si="96"/>
        <v>21.731072147435903</v>
      </c>
      <c r="U211" s="231">
        <f t="shared" si="96"/>
        <v>26.372605179487181</v>
      </c>
      <c r="V211" s="231">
        <f t="shared" si="96"/>
        <v>18.779847698717944</v>
      </c>
      <c r="W211" s="231">
        <f t="shared" si="96"/>
        <v>24.555384532051281</v>
      </c>
      <c r="X211" s="231">
        <f t="shared" si="96"/>
        <v>21.975802025641023</v>
      </c>
      <c r="Y211" s="231">
        <f t="shared" si="96"/>
        <v>24.496910538461538</v>
      </c>
      <c r="Z211" s="237">
        <f t="shared" si="96"/>
        <v>32.86679904487179</v>
      </c>
      <c r="AA211" s="237">
        <f t="shared" si="94"/>
        <v>24.491361544390664</v>
      </c>
      <c r="AB211" s="237">
        <f t="shared" si="94"/>
        <v>25.051369624131777</v>
      </c>
      <c r="AC211" s="237">
        <f t="shared" si="94"/>
        <v>26.045191351549565</v>
      </c>
      <c r="AD211" s="237">
        <f t="shared" si="94"/>
        <v>28.595326891766092</v>
      </c>
      <c r="AE211" s="237">
        <f t="shared" si="94"/>
        <v>26.002581371975495</v>
      </c>
      <c r="AF211" s="237">
        <f t="shared" si="94"/>
        <v>24.430846155540436</v>
      </c>
      <c r="AG211" s="237">
        <f t="shared" si="94"/>
        <v>22.911787693397638</v>
      </c>
      <c r="AH211" s="237">
        <f t="shared" si="94"/>
        <v>23.673813545467596</v>
      </c>
    </row>
    <row r="212" spans="1:34">
      <c r="A212" s="6" t="s">
        <v>113</v>
      </c>
      <c r="B212" s="231">
        <f t="shared" si="96"/>
        <v>6.6025641025641022</v>
      </c>
      <c r="C212" s="231">
        <f t="shared" si="96"/>
        <v>7.1603267747857799</v>
      </c>
      <c r="D212" s="231">
        <f t="shared" si="96"/>
        <v>5.2663346324482738</v>
      </c>
      <c r="E212" s="231">
        <f t="shared" si="96"/>
        <v>9.8008707323111413</v>
      </c>
      <c r="F212" s="231">
        <f t="shared" si="96"/>
        <v>13.437734644806634</v>
      </c>
      <c r="G212" s="231">
        <f t="shared" si="96"/>
        <v>1.661096587565932</v>
      </c>
      <c r="H212" s="231">
        <f t="shared" si="96"/>
        <v>17.561357923076926</v>
      </c>
      <c r="I212" s="231">
        <f t="shared" si="96"/>
        <v>12.695293666666664</v>
      </c>
      <c r="J212" s="231">
        <f t="shared" si="96"/>
        <v>12.893648217948716</v>
      </c>
      <c r="K212" s="231">
        <f t="shared" si="96"/>
        <v>13.27273717948718</v>
      </c>
      <c r="L212" s="231">
        <f t="shared" si="96"/>
        <v>14.777288461538461</v>
      </c>
      <c r="M212" s="231">
        <f t="shared" si="96"/>
        <v>16.619147775641032</v>
      </c>
      <c r="N212" s="231">
        <f t="shared" si="96"/>
        <v>16.096006775641026</v>
      </c>
      <c r="O212" s="231">
        <f t="shared" si="96"/>
        <v>14.784316903846154</v>
      </c>
      <c r="P212" s="231">
        <f t="shared" si="96"/>
        <v>22.604795673076918</v>
      </c>
      <c r="Q212" s="231">
        <f t="shared" si="96"/>
        <v>20.659772634615386</v>
      </c>
      <c r="R212" s="231">
        <f t="shared" si="96"/>
        <v>23.865033794871795</v>
      </c>
      <c r="S212" s="231">
        <f t="shared" si="96"/>
        <v>15.931054673076922</v>
      </c>
      <c r="T212" s="231">
        <f t="shared" si="96"/>
        <v>21.620041147435902</v>
      </c>
      <c r="U212" s="231">
        <f t="shared" si="96"/>
        <v>26.687355179487177</v>
      </c>
      <c r="V212" s="231">
        <f t="shared" si="96"/>
        <v>26.103273698717942</v>
      </c>
      <c r="W212" s="231">
        <f t="shared" si="96"/>
        <v>22.058129532051279</v>
      </c>
      <c r="X212" s="231">
        <f t="shared" si="96"/>
        <v>26.221523025641027</v>
      </c>
      <c r="Y212" s="231">
        <f t="shared" si="96"/>
        <v>31.123941538461541</v>
      </c>
      <c r="Z212" s="237">
        <f t="shared" si="96"/>
        <v>30.03985604487179</v>
      </c>
      <c r="AA212" s="237">
        <f t="shared" si="94"/>
        <v>27.870321164213987</v>
      </c>
      <c r="AB212" s="237">
        <f t="shared" si="94"/>
        <v>28.9268075972163</v>
      </c>
      <c r="AC212" s="237">
        <f t="shared" si="94"/>
        <v>29.030553324643293</v>
      </c>
      <c r="AD212" s="237">
        <f t="shared" si="94"/>
        <v>33.36480172232006</v>
      </c>
      <c r="AE212" s="237">
        <f t="shared" si="94"/>
        <v>29.936132037051799</v>
      </c>
      <c r="AF212" s="237">
        <f t="shared" si="94"/>
        <v>27.657848529730732</v>
      </c>
      <c r="AG212" s="237">
        <f t="shared" si="94"/>
        <v>26.24520353325514</v>
      </c>
      <c r="AH212" s="237">
        <f t="shared" si="94"/>
        <v>27.092489335621906</v>
      </c>
    </row>
    <row r="213" spans="1:34">
      <c r="A213" s="6" t="s">
        <v>102</v>
      </c>
      <c r="B213" s="231">
        <f t="shared" si="96"/>
        <v>6.6025641025641022</v>
      </c>
      <c r="C213" s="231">
        <f t="shared" si="96"/>
        <v>6.9417658198989667</v>
      </c>
      <c r="D213" s="231">
        <f t="shared" si="96"/>
        <v>4.8745869632381584</v>
      </c>
      <c r="E213" s="231">
        <f t="shared" si="96"/>
        <v>7.7777732379343085</v>
      </c>
      <c r="F213" s="231">
        <f t="shared" si="96"/>
        <v>9.5626668234926004</v>
      </c>
      <c r="G213" s="231">
        <f t="shared" si="96"/>
        <v>3.4160035875659327</v>
      </c>
      <c r="H213" s="231">
        <f t="shared" si="96"/>
        <v>14.262325923076924</v>
      </c>
      <c r="I213" s="231">
        <f t="shared" si="96"/>
        <v>13.528345666666667</v>
      </c>
      <c r="J213" s="231">
        <f t="shared" si="96"/>
        <v>12.974648217948715</v>
      </c>
      <c r="K213" s="231">
        <f t="shared" si="96"/>
        <v>13.44573717948718</v>
      </c>
      <c r="L213" s="231">
        <f t="shared" si="96"/>
        <v>14.336288461538462</v>
      </c>
      <c r="M213" s="231">
        <f t="shared" si="96"/>
        <v>14.00836577564103</v>
      </c>
      <c r="N213" s="231">
        <f t="shared" si="96"/>
        <v>16.074587775641024</v>
      </c>
      <c r="O213" s="231">
        <f t="shared" si="96"/>
        <v>17.942230903846156</v>
      </c>
      <c r="P213" s="231">
        <f t="shared" si="96"/>
        <v>20.81436167307692</v>
      </c>
      <c r="Q213" s="231">
        <f t="shared" si="96"/>
        <v>19.068251634615386</v>
      </c>
      <c r="R213" s="231">
        <f t="shared" si="96"/>
        <v>21.037490794871793</v>
      </c>
      <c r="S213" s="231">
        <f t="shared" si="96"/>
        <v>30.934690673076918</v>
      </c>
      <c r="T213" s="231">
        <f t="shared" si="96"/>
        <v>26.007623147435901</v>
      </c>
      <c r="U213" s="231">
        <f t="shared" si="96"/>
        <v>21.911367179487179</v>
      </c>
      <c r="V213" s="231">
        <f t="shared" si="96"/>
        <v>23.878503698717946</v>
      </c>
      <c r="W213" s="231">
        <f t="shared" si="96"/>
        <v>30.418658532051278</v>
      </c>
      <c r="X213" s="231">
        <f t="shared" si="96"/>
        <v>26.025173025641024</v>
      </c>
      <c r="Y213" s="231">
        <f t="shared" si="96"/>
        <v>30.003796538461536</v>
      </c>
      <c r="Z213" s="237">
        <f t="shared" si="96"/>
        <v>39.06751504487179</v>
      </c>
      <c r="AA213" s="237">
        <f t="shared" si="94"/>
        <v>27.881245983601641</v>
      </c>
      <c r="AB213" s="237">
        <f t="shared" si="94"/>
        <v>30.24725869186377</v>
      </c>
      <c r="AC213" s="237">
        <f t="shared" si="94"/>
        <v>30.819569444547646</v>
      </c>
      <c r="AD213" s="237">
        <f t="shared" si="94"/>
        <v>33.658965982099907</v>
      </c>
      <c r="AE213" s="237">
        <f t="shared" si="94"/>
        <v>30.608103576783943</v>
      </c>
      <c r="AF213" s="237">
        <f t="shared" si="94"/>
        <v>28.53679493827579</v>
      </c>
      <c r="AG213" s="237">
        <f t="shared" si="94"/>
        <v>26.964491122857655</v>
      </c>
      <c r="AH213" s="237">
        <f t="shared" si="94"/>
        <v>27.99462575101704</v>
      </c>
    </row>
    <row r="214" spans="1:34">
      <c r="A214" s="6" t="s">
        <v>103</v>
      </c>
      <c r="B214" s="231">
        <f t="shared" si="96"/>
        <v>6.6025641025641022</v>
      </c>
      <c r="C214" s="231">
        <f t="shared" si="96"/>
        <v>6.9386956140666829</v>
      </c>
      <c r="D214" s="231">
        <f t="shared" si="96"/>
        <v>5.2818843343037125</v>
      </c>
      <c r="E214" s="231">
        <f t="shared" si="96"/>
        <v>7.8861728420608879</v>
      </c>
      <c r="F214" s="231">
        <f t="shared" si="96"/>
        <v>10.200613632981238</v>
      </c>
      <c r="G214" s="231">
        <f t="shared" si="96"/>
        <v>5.7193205875659316</v>
      </c>
      <c r="H214" s="231">
        <f t="shared" si="96"/>
        <v>15.854205923076922</v>
      </c>
      <c r="I214" s="231">
        <f t="shared" si="96"/>
        <v>11.801485666666666</v>
      </c>
      <c r="J214" s="231">
        <f t="shared" si="96"/>
        <v>12.991648217948715</v>
      </c>
      <c r="K214" s="231">
        <f t="shared" si="96"/>
        <v>13.363737179487179</v>
      </c>
      <c r="L214" s="231">
        <f t="shared" si="96"/>
        <v>14.734288461538462</v>
      </c>
      <c r="M214" s="231">
        <f t="shared" si="96"/>
        <v>15.189543775641029</v>
      </c>
      <c r="N214" s="231">
        <f t="shared" si="96"/>
        <v>19.085269775641027</v>
      </c>
      <c r="O214" s="231">
        <f t="shared" si="96"/>
        <v>20.262867903846153</v>
      </c>
      <c r="P214" s="231">
        <f t="shared" si="96"/>
        <v>18.812914673076921</v>
      </c>
      <c r="Q214" s="231">
        <f t="shared" si="96"/>
        <v>17.915528634615384</v>
      </c>
      <c r="R214" s="231">
        <f t="shared" si="96"/>
        <v>23.218580794871794</v>
      </c>
      <c r="S214" s="231">
        <f t="shared" si="96"/>
        <v>21.343380673076922</v>
      </c>
      <c r="T214" s="231">
        <f t="shared" si="96"/>
        <v>19.769392147435902</v>
      </c>
      <c r="U214" s="231">
        <f t="shared" si="96"/>
        <v>24.31230617948718</v>
      </c>
      <c r="V214" s="231">
        <f t="shared" si="96"/>
        <v>20.095662698717945</v>
      </c>
      <c r="W214" s="231">
        <f t="shared" si="96"/>
        <v>24.863478532051278</v>
      </c>
      <c r="X214" s="231">
        <f t="shared" si="96"/>
        <v>22.681081025641024</v>
      </c>
      <c r="Y214" s="231">
        <f t="shared" si="96"/>
        <v>26.155082538461542</v>
      </c>
      <c r="Z214" s="237">
        <f t="shared" si="96"/>
        <v>25.737111044871796</v>
      </c>
      <c r="AA214" s="237">
        <f t="shared" si="94"/>
        <v>24.899397992460049</v>
      </c>
      <c r="AB214" s="237">
        <f t="shared" si="94"/>
        <v>25.841608805179501</v>
      </c>
      <c r="AC214" s="237">
        <f t="shared" si="94"/>
        <v>26.631173063676552</v>
      </c>
      <c r="AD214" s="237">
        <f t="shared" si="94"/>
        <v>29.350120373617344</v>
      </c>
      <c r="AE214" s="237">
        <f t="shared" si="94"/>
        <v>26.641796826891866</v>
      </c>
      <c r="AF214" s="237">
        <f t="shared" si="94"/>
        <v>24.841446422506131</v>
      </c>
      <c r="AG214" s="237">
        <f t="shared" si="94"/>
        <v>23.471064976120037</v>
      </c>
      <c r="AH214" s="237">
        <f t="shared" si="94"/>
        <v>24.252759357207509</v>
      </c>
    </row>
    <row r="215" spans="1:34">
      <c r="A215" s="6" t="s">
        <v>104</v>
      </c>
      <c r="B215" s="231">
        <f t="shared" si="96"/>
        <v>7.3717948717948714</v>
      </c>
      <c r="C215" s="231">
        <f t="shared" si="96"/>
        <v>7.7126343802076853</v>
      </c>
      <c r="D215" s="231">
        <f t="shared" si="96"/>
        <v>4.384057461927509</v>
      </c>
      <c r="E215" s="231">
        <f t="shared" si="96"/>
        <v>9.0501725247224698</v>
      </c>
      <c r="F215" s="231">
        <f t="shared" si="96"/>
        <v>10.721518450007943</v>
      </c>
      <c r="G215" s="231">
        <f t="shared" si="96"/>
        <v>-0.34903948935714063</v>
      </c>
      <c r="H215" s="231">
        <f t="shared" si="96"/>
        <v>17.49212884615385</v>
      </c>
      <c r="I215" s="231">
        <f t="shared" si="96"/>
        <v>11.018862666666665</v>
      </c>
      <c r="J215" s="231">
        <f t="shared" si="96"/>
        <v>12.237263602564116</v>
      </c>
      <c r="K215" s="231">
        <f t="shared" si="96"/>
        <v>13.257891025641019</v>
      </c>
      <c r="L215" s="231">
        <f t="shared" si="96"/>
        <v>13.912826923076921</v>
      </c>
      <c r="M215" s="231">
        <f t="shared" si="96"/>
        <v>16.032679467948714</v>
      </c>
      <c r="N215" s="231">
        <f t="shared" si="96"/>
        <v>17.120281467948708</v>
      </c>
      <c r="O215" s="231">
        <f t="shared" si="96"/>
        <v>11.897462057692314</v>
      </c>
      <c r="P215" s="231">
        <f t="shared" si="96"/>
        <v>22.946252596153883</v>
      </c>
      <c r="Q215" s="231">
        <f t="shared" si="96"/>
        <v>22.288986019230745</v>
      </c>
      <c r="R215" s="231">
        <f t="shared" si="96"/>
        <v>18.253052256410278</v>
      </c>
      <c r="S215" s="231">
        <f t="shared" si="96"/>
        <v>22.178939596153885</v>
      </c>
      <c r="T215" s="231">
        <f t="shared" si="96"/>
        <v>18.9298203782051</v>
      </c>
      <c r="U215" s="231">
        <f t="shared" si="96"/>
        <v>18.62851702564102</v>
      </c>
      <c r="V215" s="231">
        <f t="shared" si="96"/>
        <v>23.087491314102586</v>
      </c>
      <c r="W215" s="231">
        <f t="shared" si="96"/>
        <v>20.942577147435919</v>
      </c>
      <c r="X215" s="231">
        <f t="shared" si="96"/>
        <v>25.211280717948707</v>
      </c>
      <c r="Y215" s="231">
        <f t="shared" si="96"/>
        <v>26.78854407692306</v>
      </c>
      <c r="Z215" s="237">
        <f t="shared" si="96"/>
        <v>23.094491506410275</v>
      </c>
      <c r="AA215" s="237">
        <f t="shared" si="94"/>
        <v>24.17580845457471</v>
      </c>
      <c r="AB215" s="237">
        <f t="shared" si="94"/>
        <v>26.096260337892801</v>
      </c>
      <c r="AC215" s="237">
        <f t="shared" si="94"/>
        <v>26.079159383639698</v>
      </c>
      <c r="AD215" s="237">
        <f t="shared" si="94"/>
        <v>29.732962205008874</v>
      </c>
      <c r="AE215" s="237">
        <f t="shared" si="94"/>
        <v>26.337985277701986</v>
      </c>
      <c r="AF215" s="237">
        <f t="shared" si="94"/>
        <v>24.517551242911278</v>
      </c>
      <c r="AG215" s="237">
        <f t="shared" si="94"/>
        <v>23.304989825541167</v>
      </c>
      <c r="AH215" s="237">
        <f t="shared" si="94"/>
        <v>24.154451004519405</v>
      </c>
    </row>
    <row r="216" spans="1:34" ht="15.75" thickBot="1">
      <c r="A216" s="6" t="s">
        <v>114</v>
      </c>
      <c r="B216" s="37">
        <f>B33</f>
        <v>80</v>
      </c>
      <c r="C216" s="37">
        <f t="shared" ref="C216:Z216" si="97">C33</f>
        <v>84</v>
      </c>
      <c r="D216" s="37">
        <f t="shared" si="97"/>
        <v>69</v>
      </c>
      <c r="E216" s="37">
        <f t="shared" si="97"/>
        <v>98</v>
      </c>
      <c r="F216" s="37">
        <f t="shared" si="97"/>
        <v>121</v>
      </c>
      <c r="G216" s="37">
        <f t="shared" si="97"/>
        <v>62</v>
      </c>
      <c r="H216" s="37">
        <f t="shared" si="97"/>
        <v>199</v>
      </c>
      <c r="I216" s="37">
        <f t="shared" si="97"/>
        <v>147</v>
      </c>
      <c r="J216" s="37">
        <f t="shared" si="97"/>
        <v>157</v>
      </c>
      <c r="K216" s="37">
        <f t="shared" si="97"/>
        <v>161</v>
      </c>
      <c r="L216" s="37">
        <f t="shared" si="97"/>
        <v>175</v>
      </c>
      <c r="M216" s="37">
        <f t="shared" si="97"/>
        <v>184</v>
      </c>
      <c r="N216" s="37">
        <f t="shared" si="97"/>
        <v>194</v>
      </c>
      <c r="O216" s="37">
        <f t="shared" si="97"/>
        <v>184</v>
      </c>
      <c r="P216" s="37">
        <f t="shared" si="97"/>
        <v>244</v>
      </c>
      <c r="Q216" s="37">
        <f t="shared" si="97"/>
        <v>256</v>
      </c>
      <c r="R216" s="37">
        <f t="shared" si="97"/>
        <v>280</v>
      </c>
      <c r="S216" s="37">
        <f t="shared" si="97"/>
        <v>280</v>
      </c>
      <c r="T216" s="37">
        <f t="shared" si="97"/>
        <v>285</v>
      </c>
      <c r="U216" s="37">
        <f t="shared" si="97"/>
        <v>290</v>
      </c>
      <c r="V216" s="37">
        <f t="shared" si="97"/>
        <v>310</v>
      </c>
      <c r="W216" s="37">
        <f t="shared" si="97"/>
        <v>310</v>
      </c>
      <c r="X216" s="37">
        <f t="shared" si="97"/>
        <v>318</v>
      </c>
      <c r="Y216" s="37">
        <f t="shared" si="97"/>
        <v>330</v>
      </c>
      <c r="Z216" s="238">
        <f t="shared" si="97"/>
        <v>330</v>
      </c>
      <c r="AA216" s="238">
        <f t="shared" ref="AA216:AH216" si="98">SUM(AA204:AA215)</f>
        <v>328.46872961163376</v>
      </c>
      <c r="AB216" s="238">
        <f t="shared" si="98"/>
        <v>349.48314246557516</v>
      </c>
      <c r="AC216" s="238">
        <f t="shared" si="98"/>
        <v>350.10230971043359</v>
      </c>
      <c r="AD216" s="238">
        <f t="shared" si="98"/>
        <v>392.14210624904308</v>
      </c>
      <c r="AE216" s="238">
        <f t="shared" si="98"/>
        <v>351.65977097125131</v>
      </c>
      <c r="AF216" s="238">
        <f t="shared" si="98"/>
        <v>331.67328057545473</v>
      </c>
      <c r="AG216" s="238">
        <f t="shared" si="98"/>
        <v>311.8347341572474</v>
      </c>
      <c r="AH216" s="238">
        <f t="shared" si="98"/>
        <v>322.94438468019814</v>
      </c>
    </row>
    <row r="217" spans="1:34">
      <c r="A217" s="10"/>
      <c r="B217" s="240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</row>
    <row r="218" spans="1:34" ht="15.75" thickBot="1">
      <c r="A218" s="6" t="s">
        <v>263</v>
      </c>
    </row>
    <row r="219" spans="1:34" ht="15.75" thickBot="1">
      <c r="A219" s="3"/>
      <c r="B219" s="3" t="str">
        <f>B$2</f>
        <v xml:space="preserve">93/94 </v>
      </c>
      <c r="C219" s="3" t="str">
        <f t="shared" ref="C219:AH219" si="99">C$2</f>
        <v xml:space="preserve">94/95 </v>
      </c>
      <c r="D219" s="3" t="str">
        <f t="shared" si="99"/>
        <v xml:space="preserve">95/96 </v>
      </c>
      <c r="E219" s="3" t="str">
        <f t="shared" si="99"/>
        <v xml:space="preserve">96/97 </v>
      </c>
      <c r="F219" s="3" t="str">
        <f t="shared" si="99"/>
        <v xml:space="preserve">97/98 </v>
      </c>
      <c r="G219" s="3" t="str">
        <f t="shared" si="99"/>
        <v xml:space="preserve">98/99 </v>
      </c>
      <c r="H219" s="3" t="str">
        <f t="shared" si="99"/>
        <v xml:space="preserve">99/00 </v>
      </c>
      <c r="I219" s="3" t="str">
        <f t="shared" si="99"/>
        <v xml:space="preserve">00/01 </v>
      </c>
      <c r="J219" s="3" t="str">
        <f t="shared" si="99"/>
        <v xml:space="preserve">01/02 </v>
      </c>
      <c r="K219" s="3" t="str">
        <f t="shared" si="99"/>
        <v xml:space="preserve">02/03 </v>
      </c>
      <c r="L219" s="3" t="str">
        <f t="shared" si="99"/>
        <v xml:space="preserve">03/04 </v>
      </c>
      <c r="M219" s="3" t="str">
        <f t="shared" si="99"/>
        <v xml:space="preserve">04/05 </v>
      </c>
      <c r="N219" s="3" t="str">
        <f t="shared" si="99"/>
        <v xml:space="preserve">05/06 </v>
      </c>
      <c r="O219" s="3" t="str">
        <f t="shared" si="99"/>
        <v xml:space="preserve">06/07 </v>
      </c>
      <c r="P219" s="3" t="str">
        <f t="shared" si="99"/>
        <v xml:space="preserve">07/08 </v>
      </c>
      <c r="Q219" s="3" t="str">
        <f t="shared" si="99"/>
        <v xml:space="preserve">08/09 </v>
      </c>
      <c r="R219" s="3" t="str">
        <f t="shared" si="99"/>
        <v xml:space="preserve">09/10 </v>
      </c>
      <c r="S219" s="3" t="str">
        <f t="shared" si="99"/>
        <v xml:space="preserve">10/11 </v>
      </c>
      <c r="T219" s="3" t="str">
        <f t="shared" si="99"/>
        <v xml:space="preserve">11/12 </v>
      </c>
      <c r="U219" s="3" t="str">
        <f t="shared" si="99"/>
        <v xml:space="preserve">12/13 </v>
      </c>
      <c r="V219" s="3" t="str">
        <f t="shared" si="99"/>
        <v xml:space="preserve">13/14 </v>
      </c>
      <c r="W219" s="3" t="str">
        <f t="shared" si="99"/>
        <v xml:space="preserve">14/15 </v>
      </c>
      <c r="X219" s="3" t="str">
        <f t="shared" si="99"/>
        <v xml:space="preserve">15/16 </v>
      </c>
      <c r="Y219" s="3" t="str">
        <f t="shared" si="99"/>
        <v xml:space="preserve">16/17 </v>
      </c>
      <c r="Z219" s="3" t="str">
        <f t="shared" si="99"/>
        <v xml:space="preserve">17/18 </v>
      </c>
      <c r="AA219" s="3" t="str">
        <f t="shared" si="99"/>
        <v>18/19</v>
      </c>
      <c r="AB219" s="3" t="str">
        <f t="shared" si="99"/>
        <v>19/20</v>
      </c>
      <c r="AC219" s="3" t="str">
        <f t="shared" si="99"/>
        <v>20/21</v>
      </c>
      <c r="AD219" s="3" t="str">
        <f t="shared" si="99"/>
        <v>21/22</v>
      </c>
      <c r="AE219" s="3" t="str">
        <f t="shared" si="99"/>
        <v>22/23</v>
      </c>
      <c r="AF219" s="3" t="str">
        <f t="shared" si="99"/>
        <v>23/24</v>
      </c>
      <c r="AG219" s="3" t="str">
        <f t="shared" si="99"/>
        <v>24/25</v>
      </c>
      <c r="AH219" s="3" t="str">
        <f t="shared" si="99"/>
        <v>25/26</v>
      </c>
    </row>
    <row r="220" spans="1:34">
      <c r="A220" s="6" t="s">
        <v>105</v>
      </c>
      <c r="B220" s="241">
        <f t="shared" ref="B220:AH227" si="100">B204/B77</f>
        <v>0.4</v>
      </c>
      <c r="C220" s="241">
        <f t="shared" si="100"/>
        <v>0.40191387559808611</v>
      </c>
      <c r="D220" s="241">
        <f t="shared" si="100"/>
        <v>0.40350877192982454</v>
      </c>
      <c r="E220" s="241">
        <f t="shared" si="100"/>
        <v>0.4032921810699589</v>
      </c>
      <c r="F220" s="241">
        <f t="shared" si="100"/>
        <v>0.4019933554817276</v>
      </c>
      <c r="G220" s="241">
        <f t="shared" si="100"/>
        <v>0.40522875816993464</v>
      </c>
      <c r="H220" s="241">
        <f t="shared" si="100"/>
        <v>0.40120967741935482</v>
      </c>
      <c r="I220" s="241">
        <f t="shared" si="100"/>
        <v>0.40273972602739722</v>
      </c>
      <c r="J220" s="241">
        <f t="shared" si="100"/>
        <v>0.40153452685421992</v>
      </c>
      <c r="K220" s="241">
        <f t="shared" si="100"/>
        <v>0.40249999999999997</v>
      </c>
      <c r="L220" s="241">
        <f t="shared" si="100"/>
        <v>0.4022988505747126</v>
      </c>
      <c r="M220" s="241">
        <f t="shared" si="100"/>
        <v>0.4</v>
      </c>
      <c r="N220" s="241">
        <f t="shared" si="100"/>
        <v>0.4</v>
      </c>
      <c r="O220" s="241">
        <f t="shared" si="100"/>
        <v>0.4</v>
      </c>
      <c r="P220" s="241">
        <f t="shared" si="100"/>
        <v>0.4</v>
      </c>
      <c r="Q220" s="241">
        <f t="shared" si="100"/>
        <v>0.4</v>
      </c>
      <c r="R220" s="241">
        <f t="shared" si="100"/>
        <v>0.4</v>
      </c>
      <c r="S220" s="241">
        <f t="shared" si="100"/>
        <v>0.4</v>
      </c>
      <c r="T220" s="241">
        <f t="shared" si="100"/>
        <v>0.40714285714285714</v>
      </c>
      <c r="U220" s="241">
        <f t="shared" si="100"/>
        <v>0.41428571428571431</v>
      </c>
      <c r="V220" s="241">
        <f t="shared" si="100"/>
        <v>0.41333333333333333</v>
      </c>
      <c r="W220" s="241">
        <f t="shared" si="100"/>
        <v>0.41333333333333333</v>
      </c>
      <c r="X220" s="241">
        <f t="shared" si="100"/>
        <v>0.41298701298701301</v>
      </c>
      <c r="Y220" s="241">
        <f t="shared" si="100"/>
        <v>0.41249999999999998</v>
      </c>
      <c r="Z220" s="247">
        <f t="shared" si="100"/>
        <v>0.39362687022124837</v>
      </c>
      <c r="AA220" s="247">
        <f t="shared" si="100"/>
        <v>0.4105859120145422</v>
      </c>
      <c r="AB220" s="247">
        <f t="shared" si="100"/>
        <v>0.41115663819479431</v>
      </c>
      <c r="AC220" s="247">
        <f t="shared" si="100"/>
        <v>0.41188507024756893</v>
      </c>
      <c r="AD220" s="247">
        <f t="shared" si="100"/>
        <v>0.41278116447267688</v>
      </c>
      <c r="AE220" s="247">
        <f t="shared" si="100"/>
        <v>0.41371737761323679</v>
      </c>
      <c r="AF220" s="247">
        <f t="shared" si="100"/>
        <v>0.41459160071931844</v>
      </c>
      <c r="AG220" s="247">
        <f t="shared" si="100"/>
        <v>0.41577964554299651</v>
      </c>
      <c r="AH220" s="247">
        <f t="shared" si="100"/>
        <v>0.41670243184541711</v>
      </c>
    </row>
    <row r="221" spans="1:34">
      <c r="A221" s="6" t="s">
        <v>106</v>
      </c>
      <c r="B221" s="241">
        <f t="shared" si="100"/>
        <v>0.4</v>
      </c>
      <c r="C221" s="241">
        <f t="shared" si="100"/>
        <v>0.40191387559808611</v>
      </c>
      <c r="D221" s="241">
        <f t="shared" si="100"/>
        <v>0.40350877192982454</v>
      </c>
      <c r="E221" s="241">
        <f t="shared" si="100"/>
        <v>0.40329218106995879</v>
      </c>
      <c r="F221" s="241">
        <f t="shared" si="100"/>
        <v>0.4019933554817276</v>
      </c>
      <c r="G221" s="241">
        <f t="shared" si="100"/>
        <v>0.40522875816993464</v>
      </c>
      <c r="H221" s="241">
        <f t="shared" si="100"/>
        <v>0.40120967741935476</v>
      </c>
      <c r="I221" s="241">
        <f t="shared" si="100"/>
        <v>0.40273972602739727</v>
      </c>
      <c r="J221" s="241">
        <f t="shared" si="100"/>
        <v>0.40153452685421998</v>
      </c>
      <c r="K221" s="241">
        <f t="shared" si="100"/>
        <v>0.40250000000000002</v>
      </c>
      <c r="L221" s="241">
        <f t="shared" si="100"/>
        <v>0.4022988505747126</v>
      </c>
      <c r="M221" s="241">
        <f t="shared" si="100"/>
        <v>0.4</v>
      </c>
      <c r="N221" s="241">
        <f t="shared" si="100"/>
        <v>0.4</v>
      </c>
      <c r="O221" s="241">
        <f t="shared" si="100"/>
        <v>0.4</v>
      </c>
      <c r="P221" s="241">
        <f t="shared" si="100"/>
        <v>0.4</v>
      </c>
      <c r="Q221" s="241">
        <f t="shared" si="100"/>
        <v>0.4</v>
      </c>
      <c r="R221" s="241">
        <f t="shared" si="100"/>
        <v>0.4</v>
      </c>
      <c r="S221" s="241">
        <f t="shared" si="100"/>
        <v>0.4</v>
      </c>
      <c r="T221" s="241">
        <f t="shared" si="100"/>
        <v>0.40714285714285714</v>
      </c>
      <c r="U221" s="241">
        <f t="shared" si="100"/>
        <v>0.41428571428571431</v>
      </c>
      <c r="V221" s="241">
        <f t="shared" si="100"/>
        <v>0.41333333333333333</v>
      </c>
      <c r="W221" s="241">
        <f t="shared" si="100"/>
        <v>0.41333333333333333</v>
      </c>
      <c r="X221" s="241">
        <f t="shared" si="100"/>
        <v>0.41298701298701301</v>
      </c>
      <c r="Y221" s="241">
        <f t="shared" si="100"/>
        <v>0.41249999999999998</v>
      </c>
      <c r="Z221" s="247">
        <f t="shared" si="100"/>
        <v>0.34625330672861243</v>
      </c>
      <c r="AA221" s="247">
        <f t="shared" si="100"/>
        <v>0.4105859120145422</v>
      </c>
      <c r="AB221" s="247">
        <f t="shared" si="100"/>
        <v>0.41115663819479431</v>
      </c>
      <c r="AC221" s="247">
        <f t="shared" si="100"/>
        <v>0.41188507024756893</v>
      </c>
      <c r="AD221" s="247">
        <f t="shared" si="100"/>
        <v>0.41278116447267688</v>
      </c>
      <c r="AE221" s="247">
        <f t="shared" si="100"/>
        <v>0.41371737761323679</v>
      </c>
      <c r="AF221" s="247">
        <f t="shared" si="100"/>
        <v>0.41459160071931844</v>
      </c>
      <c r="AG221" s="247">
        <f t="shared" si="100"/>
        <v>0.41577964554299651</v>
      </c>
      <c r="AH221" s="247">
        <f t="shared" si="100"/>
        <v>0.41670243184541711</v>
      </c>
    </row>
    <row r="222" spans="1:34">
      <c r="A222" s="6" t="s">
        <v>107</v>
      </c>
      <c r="B222" s="241">
        <f t="shared" si="100"/>
        <v>0.4</v>
      </c>
      <c r="C222" s="241">
        <f t="shared" si="100"/>
        <v>0.40191387559808611</v>
      </c>
      <c r="D222" s="241">
        <f t="shared" si="100"/>
        <v>0.40350877192982454</v>
      </c>
      <c r="E222" s="241">
        <f t="shared" si="100"/>
        <v>0.40329218106995884</v>
      </c>
      <c r="F222" s="241">
        <f t="shared" si="100"/>
        <v>0.4019933554817276</v>
      </c>
      <c r="G222" s="241">
        <f t="shared" si="100"/>
        <v>0.40522875816993464</v>
      </c>
      <c r="H222" s="241">
        <f t="shared" si="100"/>
        <v>0.40120967741935487</v>
      </c>
      <c r="I222" s="241">
        <f t="shared" si="100"/>
        <v>0.40273972602739727</v>
      </c>
      <c r="J222" s="241">
        <f t="shared" si="100"/>
        <v>0.40153452685421998</v>
      </c>
      <c r="K222" s="241">
        <f t="shared" si="100"/>
        <v>0.40249999999999997</v>
      </c>
      <c r="L222" s="241">
        <f t="shared" si="100"/>
        <v>0.40229885057471265</v>
      </c>
      <c r="M222" s="241">
        <f t="shared" si="100"/>
        <v>0.4</v>
      </c>
      <c r="N222" s="241">
        <f t="shared" si="100"/>
        <v>0.4</v>
      </c>
      <c r="O222" s="241">
        <f t="shared" si="100"/>
        <v>0.4</v>
      </c>
      <c r="P222" s="241">
        <f t="shared" si="100"/>
        <v>0.4</v>
      </c>
      <c r="Q222" s="241">
        <f t="shared" si="100"/>
        <v>0.4</v>
      </c>
      <c r="R222" s="241">
        <f t="shared" si="100"/>
        <v>0.4</v>
      </c>
      <c r="S222" s="241">
        <f t="shared" si="100"/>
        <v>0.4</v>
      </c>
      <c r="T222" s="241">
        <f t="shared" si="100"/>
        <v>0.40714285714285714</v>
      </c>
      <c r="U222" s="241">
        <f t="shared" si="100"/>
        <v>0.41428571428571431</v>
      </c>
      <c r="V222" s="241">
        <f t="shared" si="100"/>
        <v>0.41333333333333333</v>
      </c>
      <c r="W222" s="241">
        <f t="shared" si="100"/>
        <v>0.41333333333333333</v>
      </c>
      <c r="X222" s="241">
        <f t="shared" si="100"/>
        <v>0.41298701298701307</v>
      </c>
      <c r="Y222" s="241">
        <f t="shared" si="100"/>
        <v>0.41249999999999998</v>
      </c>
      <c r="Z222" s="247">
        <f t="shared" si="100"/>
        <v>0.33324701363729448</v>
      </c>
      <c r="AA222" s="247">
        <f t="shared" si="100"/>
        <v>0.4105859120145422</v>
      </c>
      <c r="AB222" s="247">
        <f t="shared" si="100"/>
        <v>0.41115663819479431</v>
      </c>
      <c r="AC222" s="247">
        <f t="shared" si="100"/>
        <v>0.41188507024756893</v>
      </c>
      <c r="AD222" s="247">
        <f t="shared" si="100"/>
        <v>0.41278116447267688</v>
      </c>
      <c r="AE222" s="247">
        <f t="shared" si="100"/>
        <v>0.41371737761323679</v>
      </c>
      <c r="AF222" s="247">
        <f t="shared" si="100"/>
        <v>0.41459160071931844</v>
      </c>
      <c r="AG222" s="247">
        <f t="shared" si="100"/>
        <v>0.41577964554299651</v>
      </c>
      <c r="AH222" s="247">
        <f t="shared" si="100"/>
        <v>0.41670243184541711</v>
      </c>
    </row>
    <row r="223" spans="1:34">
      <c r="A223" s="6" t="s">
        <v>108</v>
      </c>
      <c r="B223" s="241">
        <f t="shared" si="100"/>
        <v>0.4</v>
      </c>
      <c r="C223" s="241">
        <f t="shared" si="100"/>
        <v>0.40191387559808611</v>
      </c>
      <c r="D223" s="241">
        <f t="shared" si="100"/>
        <v>0.40350877192982454</v>
      </c>
      <c r="E223" s="241">
        <f t="shared" si="100"/>
        <v>0.40329218106995884</v>
      </c>
      <c r="F223" s="241">
        <f t="shared" si="100"/>
        <v>0.4019933554817276</v>
      </c>
      <c r="G223" s="241">
        <f t="shared" si="100"/>
        <v>0.40522875816993464</v>
      </c>
      <c r="H223" s="241">
        <f t="shared" si="100"/>
        <v>0.40120967741935482</v>
      </c>
      <c r="I223" s="241">
        <f t="shared" si="100"/>
        <v>0.40273972602739727</v>
      </c>
      <c r="J223" s="241">
        <f t="shared" si="100"/>
        <v>0.40153452685421998</v>
      </c>
      <c r="K223" s="241">
        <f t="shared" si="100"/>
        <v>0.40250000000000002</v>
      </c>
      <c r="L223" s="241">
        <f t="shared" si="100"/>
        <v>0.40229885057471265</v>
      </c>
      <c r="M223" s="241">
        <f t="shared" si="100"/>
        <v>0.4</v>
      </c>
      <c r="N223" s="241">
        <f t="shared" si="100"/>
        <v>0.4</v>
      </c>
      <c r="O223" s="241">
        <f t="shared" si="100"/>
        <v>0.4</v>
      </c>
      <c r="P223" s="241">
        <f t="shared" si="100"/>
        <v>0.4</v>
      </c>
      <c r="Q223" s="241">
        <f t="shared" si="100"/>
        <v>0.4</v>
      </c>
      <c r="R223" s="241">
        <f t="shared" si="100"/>
        <v>0.4</v>
      </c>
      <c r="S223" s="241">
        <f t="shared" si="100"/>
        <v>0.4</v>
      </c>
      <c r="T223" s="241">
        <f t="shared" si="100"/>
        <v>0.40714285714285714</v>
      </c>
      <c r="U223" s="241">
        <f t="shared" si="100"/>
        <v>0.41428571428571431</v>
      </c>
      <c r="V223" s="241">
        <f t="shared" si="100"/>
        <v>0.41333333333333333</v>
      </c>
      <c r="W223" s="241">
        <f t="shared" si="100"/>
        <v>0.41333333333333333</v>
      </c>
      <c r="X223" s="241">
        <f t="shared" si="100"/>
        <v>0.41298701298701301</v>
      </c>
      <c r="Y223" s="241">
        <f t="shared" si="100"/>
        <v>0.41249999999999998</v>
      </c>
      <c r="Z223" s="247">
        <f t="shared" si="100"/>
        <v>0.36213882473455389</v>
      </c>
      <c r="AA223" s="247">
        <f t="shared" si="100"/>
        <v>0.4105859120145422</v>
      </c>
      <c r="AB223" s="247">
        <f t="shared" si="100"/>
        <v>0.41115663819479431</v>
      </c>
      <c r="AC223" s="247">
        <f t="shared" si="100"/>
        <v>0.41188507024756893</v>
      </c>
      <c r="AD223" s="247">
        <f t="shared" si="100"/>
        <v>0.41278116447267688</v>
      </c>
      <c r="AE223" s="247">
        <f t="shared" si="100"/>
        <v>0.41371737761323679</v>
      </c>
      <c r="AF223" s="247">
        <f t="shared" si="100"/>
        <v>0.41459160071931844</v>
      </c>
      <c r="AG223" s="247">
        <f t="shared" si="100"/>
        <v>0.41577964554299651</v>
      </c>
      <c r="AH223" s="247">
        <f t="shared" si="100"/>
        <v>0.41670243184541711</v>
      </c>
    </row>
    <row r="224" spans="1:34">
      <c r="A224" s="6" t="s">
        <v>109</v>
      </c>
      <c r="B224" s="241">
        <f t="shared" si="100"/>
        <v>0.4</v>
      </c>
      <c r="C224" s="241">
        <f t="shared" si="100"/>
        <v>0.40191387559808611</v>
      </c>
      <c r="D224" s="241">
        <f t="shared" si="100"/>
        <v>0.40350877192982454</v>
      </c>
      <c r="E224" s="241">
        <f t="shared" si="100"/>
        <v>0.40329218106995884</v>
      </c>
      <c r="F224" s="241">
        <f t="shared" si="100"/>
        <v>0.4019933554817276</v>
      </c>
      <c r="G224" s="241">
        <f t="shared" si="100"/>
        <v>0.4052287581699347</v>
      </c>
      <c r="H224" s="241">
        <f t="shared" si="100"/>
        <v>0.40120967741935482</v>
      </c>
      <c r="I224" s="241">
        <f t="shared" si="100"/>
        <v>0.40273972602739727</v>
      </c>
      <c r="J224" s="241">
        <f t="shared" si="100"/>
        <v>0.40153452685421998</v>
      </c>
      <c r="K224" s="241">
        <f t="shared" si="100"/>
        <v>0.40250000000000002</v>
      </c>
      <c r="L224" s="241">
        <f t="shared" si="100"/>
        <v>0.40229885057471271</v>
      </c>
      <c r="M224" s="241">
        <f t="shared" si="100"/>
        <v>0.40000000000000008</v>
      </c>
      <c r="N224" s="241">
        <f t="shared" si="100"/>
        <v>0.4</v>
      </c>
      <c r="O224" s="241">
        <f t="shared" si="100"/>
        <v>0.4</v>
      </c>
      <c r="P224" s="241">
        <f t="shared" si="100"/>
        <v>0.4</v>
      </c>
      <c r="Q224" s="241">
        <f t="shared" si="100"/>
        <v>0.4</v>
      </c>
      <c r="R224" s="241">
        <f t="shared" si="100"/>
        <v>0.4</v>
      </c>
      <c r="S224" s="241">
        <f t="shared" si="100"/>
        <v>0.4</v>
      </c>
      <c r="T224" s="241">
        <f t="shared" si="100"/>
        <v>0.40714285714285714</v>
      </c>
      <c r="U224" s="241">
        <f t="shared" si="100"/>
        <v>0.41428571428571431</v>
      </c>
      <c r="V224" s="241">
        <f t="shared" si="100"/>
        <v>0.41333333333333333</v>
      </c>
      <c r="W224" s="241">
        <f t="shared" si="100"/>
        <v>0.41333333333333333</v>
      </c>
      <c r="X224" s="241">
        <f t="shared" si="100"/>
        <v>0.41298701298701301</v>
      </c>
      <c r="Y224" s="241">
        <f t="shared" si="100"/>
        <v>0.41249999999999998</v>
      </c>
      <c r="Z224" s="247">
        <f t="shared" si="100"/>
        <v>0.36472787522407391</v>
      </c>
      <c r="AA224" s="247">
        <f t="shared" si="100"/>
        <v>0.4105859120145422</v>
      </c>
      <c r="AB224" s="247">
        <f t="shared" si="100"/>
        <v>0.41115663819479426</v>
      </c>
      <c r="AC224" s="247">
        <f t="shared" si="100"/>
        <v>0.41188507024756893</v>
      </c>
      <c r="AD224" s="247">
        <f t="shared" si="100"/>
        <v>0.41278116447267688</v>
      </c>
      <c r="AE224" s="247">
        <f t="shared" si="100"/>
        <v>0.41371737761323679</v>
      </c>
      <c r="AF224" s="247">
        <f t="shared" si="100"/>
        <v>0.41459160071931844</v>
      </c>
      <c r="AG224" s="247">
        <f t="shared" si="100"/>
        <v>0.41577964554299651</v>
      </c>
      <c r="AH224" s="247">
        <f t="shared" si="100"/>
        <v>0.41670243184541711</v>
      </c>
    </row>
    <row r="225" spans="1:34">
      <c r="A225" s="6" t="s">
        <v>110</v>
      </c>
      <c r="B225" s="241">
        <f t="shared" si="100"/>
        <v>0.4</v>
      </c>
      <c r="C225" s="241">
        <f t="shared" si="100"/>
        <v>0.40191387559808611</v>
      </c>
      <c r="D225" s="241">
        <f t="shared" si="100"/>
        <v>0.40350877192982454</v>
      </c>
      <c r="E225" s="241">
        <f t="shared" si="100"/>
        <v>0.40329218106995884</v>
      </c>
      <c r="F225" s="241">
        <f t="shared" si="100"/>
        <v>0.40199335548172765</v>
      </c>
      <c r="G225" s="241">
        <f t="shared" si="100"/>
        <v>0.40522875816993459</v>
      </c>
      <c r="H225" s="241">
        <f t="shared" si="100"/>
        <v>0.40120967741935482</v>
      </c>
      <c r="I225" s="241">
        <f t="shared" si="100"/>
        <v>0.40273972602739727</v>
      </c>
      <c r="J225" s="241">
        <f t="shared" si="100"/>
        <v>0.40153452685421998</v>
      </c>
      <c r="K225" s="241">
        <f t="shared" si="100"/>
        <v>0.40250000000000002</v>
      </c>
      <c r="L225" s="241">
        <f t="shared" si="100"/>
        <v>0.40229885057471271</v>
      </c>
      <c r="M225" s="241">
        <f t="shared" si="100"/>
        <v>0.4</v>
      </c>
      <c r="N225" s="241">
        <f t="shared" si="100"/>
        <v>0.4</v>
      </c>
      <c r="O225" s="241">
        <f t="shared" si="100"/>
        <v>0.4</v>
      </c>
      <c r="P225" s="241">
        <f t="shared" si="100"/>
        <v>0.4</v>
      </c>
      <c r="Q225" s="241">
        <f t="shared" si="100"/>
        <v>0.4</v>
      </c>
      <c r="R225" s="241">
        <f t="shared" si="100"/>
        <v>0.4</v>
      </c>
      <c r="S225" s="241">
        <f t="shared" si="100"/>
        <v>0.4</v>
      </c>
      <c r="T225" s="241">
        <f t="shared" si="100"/>
        <v>0.40714285714285714</v>
      </c>
      <c r="U225" s="241">
        <f t="shared" si="100"/>
        <v>0.41428571428571431</v>
      </c>
      <c r="V225" s="241">
        <f t="shared" si="100"/>
        <v>0.41333333333333333</v>
      </c>
      <c r="W225" s="241">
        <f t="shared" si="100"/>
        <v>0.41333333333333333</v>
      </c>
      <c r="X225" s="241">
        <f t="shared" si="100"/>
        <v>0.41298701298701301</v>
      </c>
      <c r="Y225" s="241">
        <f t="shared" si="100"/>
        <v>0.41249999999999998</v>
      </c>
      <c r="Z225" s="247">
        <f t="shared" si="100"/>
        <v>0.42363549877888257</v>
      </c>
      <c r="AA225" s="247">
        <f t="shared" si="100"/>
        <v>0.4105859120145422</v>
      </c>
      <c r="AB225" s="247">
        <f t="shared" si="100"/>
        <v>0.41115663819479431</v>
      </c>
      <c r="AC225" s="247">
        <f t="shared" si="100"/>
        <v>0.41188507024756893</v>
      </c>
      <c r="AD225" s="247">
        <f t="shared" si="100"/>
        <v>0.41278116447267688</v>
      </c>
      <c r="AE225" s="247">
        <f t="shared" si="100"/>
        <v>0.41371737761323679</v>
      </c>
      <c r="AF225" s="247">
        <f t="shared" si="100"/>
        <v>0.41459160071931844</v>
      </c>
      <c r="AG225" s="247">
        <f t="shared" si="100"/>
        <v>0.41577964554299651</v>
      </c>
      <c r="AH225" s="247">
        <f t="shared" si="100"/>
        <v>0.41670243184541711</v>
      </c>
    </row>
    <row r="226" spans="1:34">
      <c r="A226" s="6" t="s">
        <v>111</v>
      </c>
      <c r="B226" s="241">
        <f t="shared" si="100"/>
        <v>0.4</v>
      </c>
      <c r="C226" s="241">
        <f t="shared" si="100"/>
        <v>0.40191387559808611</v>
      </c>
      <c r="D226" s="241">
        <f t="shared" si="100"/>
        <v>0.40350877192982448</v>
      </c>
      <c r="E226" s="241">
        <f t="shared" si="100"/>
        <v>0.4032921810699589</v>
      </c>
      <c r="F226" s="241">
        <f t="shared" si="100"/>
        <v>0.40199335548172754</v>
      </c>
      <c r="G226" s="241">
        <f t="shared" si="100"/>
        <v>0.40522875816993464</v>
      </c>
      <c r="H226" s="241">
        <f t="shared" si="100"/>
        <v>0.40120967741935482</v>
      </c>
      <c r="I226" s="241">
        <f t="shared" si="100"/>
        <v>0.40273972602739727</v>
      </c>
      <c r="J226" s="241">
        <f t="shared" si="100"/>
        <v>0.40153452685421998</v>
      </c>
      <c r="K226" s="241">
        <f t="shared" si="100"/>
        <v>0.40250000000000002</v>
      </c>
      <c r="L226" s="241">
        <f t="shared" si="100"/>
        <v>0.40229885057471265</v>
      </c>
      <c r="M226" s="241">
        <f t="shared" si="100"/>
        <v>0.39999999999999997</v>
      </c>
      <c r="N226" s="241">
        <f t="shared" si="100"/>
        <v>0.4</v>
      </c>
      <c r="O226" s="241">
        <f t="shared" si="100"/>
        <v>0.4</v>
      </c>
      <c r="P226" s="241">
        <f t="shared" si="100"/>
        <v>0.4</v>
      </c>
      <c r="Q226" s="241">
        <f t="shared" si="100"/>
        <v>0.4</v>
      </c>
      <c r="R226" s="241">
        <f t="shared" si="100"/>
        <v>0.4</v>
      </c>
      <c r="S226" s="241">
        <f t="shared" si="100"/>
        <v>0.4</v>
      </c>
      <c r="T226" s="241">
        <f t="shared" si="100"/>
        <v>0.40714285714285714</v>
      </c>
      <c r="U226" s="241">
        <f t="shared" si="100"/>
        <v>0.41428571428571431</v>
      </c>
      <c r="V226" s="241">
        <f t="shared" si="100"/>
        <v>0.41333333333333333</v>
      </c>
      <c r="W226" s="241">
        <f t="shared" si="100"/>
        <v>0.41333333333333333</v>
      </c>
      <c r="X226" s="241">
        <f t="shared" si="100"/>
        <v>0.41298701298701301</v>
      </c>
      <c r="Y226" s="241">
        <f t="shared" si="100"/>
        <v>0.41249999999999998</v>
      </c>
      <c r="Z226" s="247">
        <f t="shared" si="100"/>
        <v>0.33249657253111137</v>
      </c>
      <c r="AA226" s="247">
        <f t="shared" si="100"/>
        <v>0.4105859120145422</v>
      </c>
      <c r="AB226" s="247">
        <f t="shared" si="100"/>
        <v>0.41115663819479431</v>
      </c>
      <c r="AC226" s="247">
        <f t="shared" si="100"/>
        <v>0.41188507024756893</v>
      </c>
      <c r="AD226" s="247">
        <f t="shared" si="100"/>
        <v>0.41278116447267682</v>
      </c>
      <c r="AE226" s="247">
        <f t="shared" si="100"/>
        <v>0.41371737761323679</v>
      </c>
      <c r="AF226" s="247">
        <f t="shared" si="100"/>
        <v>0.41459160071931844</v>
      </c>
      <c r="AG226" s="247">
        <f t="shared" si="100"/>
        <v>0.41577964554299651</v>
      </c>
      <c r="AH226" s="247">
        <f t="shared" si="100"/>
        <v>0.41670243184541711</v>
      </c>
    </row>
    <row r="227" spans="1:34">
      <c r="A227" s="6" t="s">
        <v>112</v>
      </c>
      <c r="B227" s="241">
        <f t="shared" si="100"/>
        <v>0.4</v>
      </c>
      <c r="C227" s="241">
        <f t="shared" si="100"/>
        <v>0.40191387559808611</v>
      </c>
      <c r="D227" s="241">
        <f t="shared" si="100"/>
        <v>0.40350877192982454</v>
      </c>
      <c r="E227" s="241">
        <f t="shared" si="100"/>
        <v>0.40329218106995884</v>
      </c>
      <c r="F227" s="241">
        <f t="shared" si="100"/>
        <v>0.40199335548172765</v>
      </c>
      <c r="G227" s="241">
        <f t="shared" si="100"/>
        <v>0.40522875816993464</v>
      </c>
      <c r="H227" s="241">
        <f t="shared" si="100"/>
        <v>0.40120967741935476</v>
      </c>
      <c r="I227" s="241">
        <f t="shared" si="100"/>
        <v>0.40273972602739727</v>
      </c>
      <c r="J227" s="241">
        <f t="shared" si="100"/>
        <v>0.40153452685422003</v>
      </c>
      <c r="K227" s="241">
        <f t="shared" si="100"/>
        <v>0.40249999999999997</v>
      </c>
      <c r="L227" s="241">
        <f t="shared" si="100"/>
        <v>0.40229885057471265</v>
      </c>
      <c r="M227" s="241">
        <f t="shared" si="100"/>
        <v>0.40000000000000008</v>
      </c>
      <c r="N227" s="241">
        <f t="shared" si="100"/>
        <v>0.4</v>
      </c>
      <c r="O227" s="241">
        <f t="shared" si="100"/>
        <v>0.4</v>
      </c>
      <c r="P227" s="241">
        <f t="shared" si="100"/>
        <v>0.4</v>
      </c>
      <c r="Q227" s="241">
        <f t="shared" si="100"/>
        <v>0.4</v>
      </c>
      <c r="R227" s="241">
        <f t="shared" si="100"/>
        <v>0.4</v>
      </c>
      <c r="S227" s="241">
        <f t="shared" si="100"/>
        <v>0.40000000000000008</v>
      </c>
      <c r="T227" s="241">
        <f t="shared" si="100"/>
        <v>0.40714285714285714</v>
      </c>
      <c r="U227" s="241">
        <f t="shared" si="100"/>
        <v>0.41428571428571431</v>
      </c>
      <c r="V227" s="241">
        <f t="shared" si="100"/>
        <v>0.41333333333333333</v>
      </c>
      <c r="W227" s="241">
        <f t="shared" si="100"/>
        <v>0.41333333333333333</v>
      </c>
      <c r="X227" s="241">
        <f t="shared" si="100"/>
        <v>0.41298701298701301</v>
      </c>
      <c r="Y227" s="241">
        <f t="shared" si="100"/>
        <v>0.41249999999999998</v>
      </c>
      <c r="Z227" s="247">
        <f t="shared" ref="C227:AH232" si="101">Z211/Z84</f>
        <v>0.54810311675009926</v>
      </c>
      <c r="AA227" s="247">
        <f t="shared" si="101"/>
        <v>0.4105859120145422</v>
      </c>
      <c r="AB227" s="247">
        <f t="shared" si="101"/>
        <v>0.41115663819479431</v>
      </c>
      <c r="AC227" s="247">
        <f t="shared" si="101"/>
        <v>0.41188507024756893</v>
      </c>
      <c r="AD227" s="247">
        <f t="shared" si="101"/>
        <v>0.41278116447267688</v>
      </c>
      <c r="AE227" s="247">
        <f t="shared" si="101"/>
        <v>0.41371737761323679</v>
      </c>
      <c r="AF227" s="247">
        <f t="shared" si="101"/>
        <v>0.41459160071931844</v>
      </c>
      <c r="AG227" s="247">
        <f t="shared" si="101"/>
        <v>0.41577964554299651</v>
      </c>
      <c r="AH227" s="247">
        <f t="shared" si="101"/>
        <v>0.41670243184541711</v>
      </c>
    </row>
    <row r="228" spans="1:34">
      <c r="A228" s="6" t="s">
        <v>113</v>
      </c>
      <c r="B228" s="241">
        <f t="shared" ref="B228:B232" si="102">B212/B85</f>
        <v>0.4</v>
      </c>
      <c r="C228" s="241">
        <f t="shared" si="101"/>
        <v>0.40191387559808606</v>
      </c>
      <c r="D228" s="241">
        <f t="shared" si="101"/>
        <v>0.40350877192982454</v>
      </c>
      <c r="E228" s="241">
        <f t="shared" si="101"/>
        <v>0.40329218106995884</v>
      </c>
      <c r="F228" s="241">
        <f t="shared" si="101"/>
        <v>0.40199335548172765</v>
      </c>
      <c r="G228" s="241">
        <f t="shared" si="101"/>
        <v>0.4052287581699347</v>
      </c>
      <c r="H228" s="241">
        <f t="shared" si="101"/>
        <v>0.40120967741935476</v>
      </c>
      <c r="I228" s="241">
        <f t="shared" si="101"/>
        <v>0.40273972602739727</v>
      </c>
      <c r="J228" s="241">
        <f t="shared" si="101"/>
        <v>0.40153452685421998</v>
      </c>
      <c r="K228" s="241">
        <f t="shared" si="101"/>
        <v>0.40250000000000008</v>
      </c>
      <c r="L228" s="241">
        <f t="shared" si="101"/>
        <v>0.40229885057471265</v>
      </c>
      <c r="M228" s="241">
        <f t="shared" si="101"/>
        <v>0.4</v>
      </c>
      <c r="N228" s="241">
        <f t="shared" si="101"/>
        <v>0.40000000000000008</v>
      </c>
      <c r="O228" s="241">
        <f t="shared" si="101"/>
        <v>0.4</v>
      </c>
      <c r="P228" s="241">
        <f t="shared" si="101"/>
        <v>0.4</v>
      </c>
      <c r="Q228" s="241">
        <f t="shared" si="101"/>
        <v>0.4</v>
      </c>
      <c r="R228" s="241">
        <f t="shared" si="101"/>
        <v>0.4</v>
      </c>
      <c r="S228" s="241">
        <f t="shared" si="101"/>
        <v>0.4</v>
      </c>
      <c r="T228" s="241">
        <f t="shared" si="101"/>
        <v>0.40714285714285714</v>
      </c>
      <c r="U228" s="241">
        <f t="shared" si="101"/>
        <v>0.41428571428571431</v>
      </c>
      <c r="V228" s="241">
        <f t="shared" si="101"/>
        <v>0.41333333333333333</v>
      </c>
      <c r="W228" s="241">
        <f t="shared" si="101"/>
        <v>0.41333333333333333</v>
      </c>
      <c r="X228" s="241">
        <f t="shared" si="101"/>
        <v>0.41298701298701301</v>
      </c>
      <c r="Y228" s="241">
        <f t="shared" si="101"/>
        <v>0.41249999999999998</v>
      </c>
      <c r="Z228" s="247">
        <f t="shared" si="101"/>
        <v>0.46317058678853673</v>
      </c>
      <c r="AA228" s="247">
        <f t="shared" si="101"/>
        <v>0.4105859120145422</v>
      </c>
      <c r="AB228" s="247">
        <f t="shared" si="101"/>
        <v>0.41115663819479431</v>
      </c>
      <c r="AC228" s="247">
        <f t="shared" si="101"/>
        <v>0.41188507024756893</v>
      </c>
      <c r="AD228" s="247">
        <f t="shared" si="101"/>
        <v>0.41278116447267688</v>
      </c>
      <c r="AE228" s="247">
        <f t="shared" si="101"/>
        <v>0.41371737761323679</v>
      </c>
      <c r="AF228" s="247">
        <f t="shared" si="101"/>
        <v>0.41459160071931844</v>
      </c>
      <c r="AG228" s="247">
        <f t="shared" si="101"/>
        <v>0.41577964554299651</v>
      </c>
      <c r="AH228" s="247">
        <f t="shared" si="101"/>
        <v>0.41670243184541711</v>
      </c>
    </row>
    <row r="229" spans="1:34">
      <c r="A229" s="6" t="s">
        <v>102</v>
      </c>
      <c r="B229" s="241">
        <f t="shared" si="102"/>
        <v>0.4</v>
      </c>
      <c r="C229" s="241">
        <f t="shared" si="101"/>
        <v>0.40191387559808611</v>
      </c>
      <c r="D229" s="241">
        <f t="shared" si="101"/>
        <v>0.40350877192982454</v>
      </c>
      <c r="E229" s="241">
        <f t="shared" si="101"/>
        <v>0.4032921810699589</v>
      </c>
      <c r="F229" s="241">
        <f t="shared" si="101"/>
        <v>0.4019933554817276</v>
      </c>
      <c r="G229" s="241">
        <f t="shared" si="101"/>
        <v>0.40522875816993464</v>
      </c>
      <c r="H229" s="241">
        <f t="shared" si="101"/>
        <v>0.40120967741935482</v>
      </c>
      <c r="I229" s="241">
        <f t="shared" si="101"/>
        <v>0.40273972602739727</v>
      </c>
      <c r="J229" s="241">
        <f t="shared" si="101"/>
        <v>0.40153452685421998</v>
      </c>
      <c r="K229" s="241">
        <f t="shared" si="101"/>
        <v>0.40250000000000002</v>
      </c>
      <c r="L229" s="241">
        <f t="shared" si="101"/>
        <v>0.40229885057471265</v>
      </c>
      <c r="M229" s="241">
        <f t="shared" si="101"/>
        <v>0.39999999999999997</v>
      </c>
      <c r="N229" s="241">
        <f t="shared" si="101"/>
        <v>0.4</v>
      </c>
      <c r="O229" s="241">
        <f t="shared" si="101"/>
        <v>0.4</v>
      </c>
      <c r="P229" s="241">
        <f t="shared" si="101"/>
        <v>0.4</v>
      </c>
      <c r="Q229" s="241">
        <f t="shared" si="101"/>
        <v>0.4</v>
      </c>
      <c r="R229" s="241">
        <f t="shared" si="101"/>
        <v>0.4</v>
      </c>
      <c r="S229" s="241">
        <f t="shared" si="101"/>
        <v>0.4</v>
      </c>
      <c r="T229" s="241">
        <f t="shared" si="101"/>
        <v>0.40714285714285714</v>
      </c>
      <c r="U229" s="241">
        <f t="shared" si="101"/>
        <v>0.41428571428571431</v>
      </c>
      <c r="V229" s="241">
        <f t="shared" si="101"/>
        <v>0.41333333333333333</v>
      </c>
      <c r="W229" s="241">
        <f t="shared" si="101"/>
        <v>0.41333333333333339</v>
      </c>
      <c r="X229" s="241">
        <f t="shared" si="101"/>
        <v>0.41298701298701301</v>
      </c>
      <c r="Y229" s="241">
        <f t="shared" si="101"/>
        <v>0.41249999999999998</v>
      </c>
      <c r="Z229" s="247">
        <f t="shared" si="101"/>
        <v>0.57600145588283547</v>
      </c>
      <c r="AA229" s="247">
        <f t="shared" si="101"/>
        <v>0.4105859120145422</v>
      </c>
      <c r="AB229" s="247">
        <f t="shared" si="101"/>
        <v>0.41115663819479431</v>
      </c>
      <c r="AC229" s="247">
        <f t="shared" si="101"/>
        <v>0.41188507024756893</v>
      </c>
      <c r="AD229" s="247">
        <f t="shared" si="101"/>
        <v>0.41278116447267688</v>
      </c>
      <c r="AE229" s="247">
        <f t="shared" si="101"/>
        <v>0.41371737761323679</v>
      </c>
      <c r="AF229" s="247">
        <f t="shared" si="101"/>
        <v>0.41459160071931844</v>
      </c>
      <c r="AG229" s="247">
        <f t="shared" si="101"/>
        <v>0.41577964554299651</v>
      </c>
      <c r="AH229" s="247">
        <f t="shared" si="101"/>
        <v>0.41670243184541711</v>
      </c>
    </row>
    <row r="230" spans="1:34">
      <c r="A230" s="6" t="s">
        <v>103</v>
      </c>
      <c r="B230" s="241">
        <f t="shared" si="102"/>
        <v>0.4</v>
      </c>
      <c r="C230" s="241">
        <f t="shared" si="101"/>
        <v>0.40191387559808606</v>
      </c>
      <c r="D230" s="241">
        <f t="shared" si="101"/>
        <v>0.40350877192982454</v>
      </c>
      <c r="E230" s="241">
        <f t="shared" si="101"/>
        <v>0.40329218106995879</v>
      </c>
      <c r="F230" s="241">
        <f t="shared" si="101"/>
        <v>0.4019933554817276</v>
      </c>
      <c r="G230" s="241">
        <f t="shared" si="101"/>
        <v>0.40522875816993464</v>
      </c>
      <c r="H230" s="241">
        <f t="shared" si="101"/>
        <v>0.40120967741935482</v>
      </c>
      <c r="I230" s="241">
        <f t="shared" si="101"/>
        <v>0.40273972602739727</v>
      </c>
      <c r="J230" s="241">
        <f t="shared" si="101"/>
        <v>0.40153452685421992</v>
      </c>
      <c r="K230" s="241">
        <f t="shared" si="101"/>
        <v>0.40250000000000002</v>
      </c>
      <c r="L230" s="241">
        <f t="shared" si="101"/>
        <v>0.40229885057471271</v>
      </c>
      <c r="M230" s="241">
        <f t="shared" si="101"/>
        <v>0.4</v>
      </c>
      <c r="N230" s="241">
        <f t="shared" si="101"/>
        <v>0.4</v>
      </c>
      <c r="O230" s="241">
        <f t="shared" si="101"/>
        <v>0.4</v>
      </c>
      <c r="P230" s="241">
        <f t="shared" si="101"/>
        <v>0.4</v>
      </c>
      <c r="Q230" s="241">
        <f t="shared" si="101"/>
        <v>0.4</v>
      </c>
      <c r="R230" s="241">
        <f t="shared" si="101"/>
        <v>0.4</v>
      </c>
      <c r="S230" s="241">
        <f t="shared" si="101"/>
        <v>0.4</v>
      </c>
      <c r="T230" s="241">
        <f t="shared" si="101"/>
        <v>0.40714285714285714</v>
      </c>
      <c r="U230" s="241">
        <f t="shared" si="101"/>
        <v>0.41428571428571431</v>
      </c>
      <c r="V230" s="241">
        <f t="shared" si="101"/>
        <v>0.41333333333333333</v>
      </c>
      <c r="W230" s="241">
        <f t="shared" si="101"/>
        <v>0.41333333333333333</v>
      </c>
      <c r="X230" s="241">
        <f t="shared" si="101"/>
        <v>0.41298701298701301</v>
      </c>
      <c r="Y230" s="241">
        <f t="shared" si="101"/>
        <v>0.41249999999999998</v>
      </c>
      <c r="Z230" s="247">
        <f t="shared" si="101"/>
        <v>0.43578670675070036</v>
      </c>
      <c r="AA230" s="247">
        <f t="shared" si="101"/>
        <v>0.4105859120145422</v>
      </c>
      <c r="AB230" s="247">
        <f t="shared" si="101"/>
        <v>0.41115663819479431</v>
      </c>
      <c r="AC230" s="247">
        <f t="shared" si="101"/>
        <v>0.41188507024756893</v>
      </c>
      <c r="AD230" s="247">
        <f t="shared" si="101"/>
        <v>0.41278116447267688</v>
      </c>
      <c r="AE230" s="247">
        <f t="shared" si="101"/>
        <v>0.41371737761323679</v>
      </c>
      <c r="AF230" s="247">
        <f t="shared" si="101"/>
        <v>0.41459160071931844</v>
      </c>
      <c r="AG230" s="247">
        <f t="shared" si="101"/>
        <v>0.41577964554299657</v>
      </c>
      <c r="AH230" s="247">
        <f t="shared" si="101"/>
        <v>0.41670243184541711</v>
      </c>
    </row>
    <row r="231" spans="1:34">
      <c r="A231" s="6" t="s">
        <v>104</v>
      </c>
      <c r="B231" s="241">
        <f t="shared" si="102"/>
        <v>0.39999999999999997</v>
      </c>
      <c r="C231" s="241">
        <f t="shared" si="101"/>
        <v>0.40191387559808611</v>
      </c>
      <c r="D231" s="241">
        <f t="shared" si="101"/>
        <v>0.40350877192982454</v>
      </c>
      <c r="E231" s="241">
        <f t="shared" si="101"/>
        <v>0.40329218106995884</v>
      </c>
      <c r="F231" s="241">
        <f t="shared" si="101"/>
        <v>0.4019933554817276</v>
      </c>
      <c r="G231" s="241">
        <f t="shared" si="101"/>
        <v>0.40522875816993464</v>
      </c>
      <c r="H231" s="241">
        <f t="shared" si="101"/>
        <v>0.40120967741935482</v>
      </c>
      <c r="I231" s="241">
        <f t="shared" si="101"/>
        <v>0.40273972602739727</v>
      </c>
      <c r="J231" s="241">
        <f t="shared" si="101"/>
        <v>0.40153452685421998</v>
      </c>
      <c r="K231" s="241">
        <f t="shared" si="101"/>
        <v>0.40250000000000002</v>
      </c>
      <c r="L231" s="241">
        <f t="shared" si="101"/>
        <v>0.40229885057471265</v>
      </c>
      <c r="M231" s="241">
        <f t="shared" si="101"/>
        <v>0.4</v>
      </c>
      <c r="N231" s="241">
        <f t="shared" si="101"/>
        <v>0.4</v>
      </c>
      <c r="O231" s="241">
        <f t="shared" si="101"/>
        <v>0.4</v>
      </c>
      <c r="P231" s="241">
        <f t="shared" si="101"/>
        <v>0.4</v>
      </c>
      <c r="Q231" s="241">
        <f t="shared" si="101"/>
        <v>0.4</v>
      </c>
      <c r="R231" s="241">
        <f t="shared" si="101"/>
        <v>0.4</v>
      </c>
      <c r="S231" s="241">
        <f t="shared" si="101"/>
        <v>0.4</v>
      </c>
      <c r="T231" s="241">
        <f t="shared" si="101"/>
        <v>0.40714285714285714</v>
      </c>
      <c r="U231" s="241">
        <f t="shared" si="101"/>
        <v>0.41428571428571431</v>
      </c>
      <c r="V231" s="241">
        <f t="shared" si="101"/>
        <v>0.41333333333333333</v>
      </c>
      <c r="W231" s="241">
        <f t="shared" si="101"/>
        <v>0.41333333333333333</v>
      </c>
      <c r="X231" s="241">
        <f t="shared" si="101"/>
        <v>0.41298701298701301</v>
      </c>
      <c r="Y231" s="241">
        <f t="shared" si="101"/>
        <v>0.41249999999999998</v>
      </c>
      <c r="Z231" s="247">
        <f t="shared" si="101"/>
        <v>0.40901010814992173</v>
      </c>
      <c r="AA231" s="247">
        <f>AA215/AA88</f>
        <v>0.4105859120145422</v>
      </c>
      <c r="AB231" s="247">
        <f>AB215/AB88</f>
        <v>0.41115663819479431</v>
      </c>
      <c r="AC231" s="247">
        <f>AC215/AC88</f>
        <v>0.41188507024756893</v>
      </c>
      <c r="AD231" s="247">
        <f t="shared" si="101"/>
        <v>0.41278116447267688</v>
      </c>
      <c r="AE231" s="247">
        <f t="shared" si="101"/>
        <v>0.41371737761323679</v>
      </c>
      <c r="AF231" s="247">
        <f t="shared" si="101"/>
        <v>0.4145916007193185</v>
      </c>
      <c r="AG231" s="247">
        <f t="shared" si="101"/>
        <v>0.41577964554299651</v>
      </c>
      <c r="AH231" s="247">
        <f t="shared" si="101"/>
        <v>0.41670243184541711</v>
      </c>
    </row>
    <row r="232" spans="1:34" ht="15.75" thickBot="1">
      <c r="A232" s="6" t="s">
        <v>143</v>
      </c>
      <c r="B232" s="243">
        <f t="shared" si="102"/>
        <v>0.4</v>
      </c>
      <c r="C232" s="243">
        <f t="shared" si="101"/>
        <v>0.40191387559808611</v>
      </c>
      <c r="D232" s="243">
        <f t="shared" si="101"/>
        <v>0.40350877192982454</v>
      </c>
      <c r="E232" s="243">
        <f t="shared" si="101"/>
        <v>0.40329218106995884</v>
      </c>
      <c r="F232" s="243">
        <f t="shared" si="101"/>
        <v>0.4019933554817276</v>
      </c>
      <c r="G232" s="243">
        <f t="shared" si="101"/>
        <v>0.40522875816993464</v>
      </c>
      <c r="H232" s="243">
        <f t="shared" si="101"/>
        <v>0.40120967741935482</v>
      </c>
      <c r="I232" s="243">
        <f t="shared" si="101"/>
        <v>0.40273972602739727</v>
      </c>
      <c r="J232" s="243">
        <f t="shared" si="101"/>
        <v>0.40153452685421998</v>
      </c>
      <c r="K232" s="243">
        <f t="shared" si="101"/>
        <v>0.40250000000000002</v>
      </c>
      <c r="L232" s="243">
        <f t="shared" si="101"/>
        <v>0.40229885057471265</v>
      </c>
      <c r="M232" s="243">
        <f t="shared" si="101"/>
        <v>0.4</v>
      </c>
      <c r="N232" s="243">
        <f t="shared" si="101"/>
        <v>0.4</v>
      </c>
      <c r="O232" s="243">
        <f t="shared" si="101"/>
        <v>0.4</v>
      </c>
      <c r="P232" s="243">
        <f t="shared" si="101"/>
        <v>0.4</v>
      </c>
      <c r="Q232" s="243">
        <f t="shared" si="101"/>
        <v>0.4</v>
      </c>
      <c r="R232" s="243">
        <f t="shared" si="101"/>
        <v>0.4</v>
      </c>
      <c r="S232" s="243">
        <f t="shared" si="101"/>
        <v>0.4</v>
      </c>
      <c r="T232" s="243">
        <f t="shared" si="101"/>
        <v>0.40714285714285714</v>
      </c>
      <c r="U232" s="243">
        <f t="shared" si="101"/>
        <v>0.41428571428571431</v>
      </c>
      <c r="V232" s="243">
        <f t="shared" si="101"/>
        <v>0.41333333333333333</v>
      </c>
      <c r="W232" s="243">
        <f t="shared" si="101"/>
        <v>0.41333333333333333</v>
      </c>
      <c r="X232" s="243">
        <f t="shared" si="101"/>
        <v>0.41298701298701301</v>
      </c>
      <c r="Y232" s="243">
        <f t="shared" si="101"/>
        <v>0.41249999999999998</v>
      </c>
      <c r="Z232" s="242">
        <f t="shared" si="101"/>
        <v>0.41249999999999998</v>
      </c>
      <c r="AA232" s="242">
        <f t="shared" ref="AA232:AH232" si="103">FORECAST(AA42,B232:Z232,B42:Z42)</f>
        <v>0.4105859120145422</v>
      </c>
      <c r="AB232" s="242">
        <f t="shared" si="103"/>
        <v>0.41115663819479431</v>
      </c>
      <c r="AC232" s="242">
        <f t="shared" si="103"/>
        <v>0.41188507024756893</v>
      </c>
      <c r="AD232" s="242">
        <f t="shared" si="103"/>
        <v>0.41278116447267688</v>
      </c>
      <c r="AE232" s="242">
        <f t="shared" si="103"/>
        <v>0.41371737761323679</v>
      </c>
      <c r="AF232" s="242">
        <f t="shared" si="103"/>
        <v>0.41459160071931844</v>
      </c>
      <c r="AG232" s="242">
        <f t="shared" si="103"/>
        <v>0.41577964554299651</v>
      </c>
      <c r="AH232" s="242">
        <f t="shared" si="103"/>
        <v>0.41670243184541711</v>
      </c>
    </row>
    <row r="233" spans="1:34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spans="1:34" ht="15.75" thickBot="1">
      <c r="A234" s="6" t="s">
        <v>264</v>
      </c>
    </row>
    <row r="235" spans="1:34" ht="15.75" thickBot="1">
      <c r="A235" s="3"/>
      <c r="B235" s="3" t="str">
        <f>B$2</f>
        <v xml:space="preserve">93/94 </v>
      </c>
      <c r="C235" s="3" t="str">
        <f t="shared" ref="C235:AH235" si="104">C$2</f>
        <v xml:space="preserve">94/95 </v>
      </c>
      <c r="D235" s="3" t="str">
        <f t="shared" si="104"/>
        <v xml:space="preserve">95/96 </v>
      </c>
      <c r="E235" s="3" t="str">
        <f t="shared" si="104"/>
        <v xml:space="preserve">96/97 </v>
      </c>
      <c r="F235" s="3" t="str">
        <f t="shared" si="104"/>
        <v xml:space="preserve">97/98 </v>
      </c>
      <c r="G235" s="3" t="str">
        <f t="shared" si="104"/>
        <v xml:space="preserve">98/99 </v>
      </c>
      <c r="H235" s="3" t="str">
        <f t="shared" si="104"/>
        <v xml:space="preserve">99/00 </v>
      </c>
      <c r="I235" s="3" t="str">
        <f t="shared" si="104"/>
        <v xml:space="preserve">00/01 </v>
      </c>
      <c r="J235" s="3" t="str">
        <f t="shared" si="104"/>
        <v xml:space="preserve">01/02 </v>
      </c>
      <c r="K235" s="3" t="str">
        <f t="shared" si="104"/>
        <v xml:space="preserve">02/03 </v>
      </c>
      <c r="L235" s="3" t="str">
        <f t="shared" si="104"/>
        <v xml:space="preserve">03/04 </v>
      </c>
      <c r="M235" s="3" t="str">
        <f t="shared" si="104"/>
        <v xml:space="preserve">04/05 </v>
      </c>
      <c r="N235" s="3" t="str">
        <f t="shared" si="104"/>
        <v xml:space="preserve">05/06 </v>
      </c>
      <c r="O235" s="3" t="str">
        <f t="shared" si="104"/>
        <v xml:space="preserve">06/07 </v>
      </c>
      <c r="P235" s="3" t="str">
        <f t="shared" si="104"/>
        <v xml:space="preserve">07/08 </v>
      </c>
      <c r="Q235" s="3" t="str">
        <f t="shared" si="104"/>
        <v xml:space="preserve">08/09 </v>
      </c>
      <c r="R235" s="3" t="str">
        <f t="shared" si="104"/>
        <v xml:space="preserve">09/10 </v>
      </c>
      <c r="S235" s="3" t="str">
        <f t="shared" si="104"/>
        <v xml:space="preserve">10/11 </v>
      </c>
      <c r="T235" s="3" t="str">
        <f t="shared" si="104"/>
        <v xml:space="preserve">11/12 </v>
      </c>
      <c r="U235" s="3" t="str">
        <f t="shared" si="104"/>
        <v xml:space="preserve">12/13 </v>
      </c>
      <c r="V235" s="3" t="str">
        <f t="shared" si="104"/>
        <v xml:space="preserve">13/14 </v>
      </c>
      <c r="W235" s="3" t="str">
        <f t="shared" si="104"/>
        <v xml:space="preserve">14/15 </v>
      </c>
      <c r="X235" s="3" t="str">
        <f t="shared" si="104"/>
        <v xml:space="preserve">15/16 </v>
      </c>
      <c r="Y235" s="3" t="str">
        <f t="shared" si="104"/>
        <v xml:space="preserve">16/17 </v>
      </c>
      <c r="Z235" s="3" t="str">
        <f t="shared" si="104"/>
        <v xml:space="preserve">17/18 </v>
      </c>
      <c r="AA235" s="3" t="str">
        <f t="shared" si="104"/>
        <v>18/19</v>
      </c>
      <c r="AB235" s="3" t="str">
        <f t="shared" si="104"/>
        <v>19/20</v>
      </c>
      <c r="AC235" s="3" t="str">
        <f t="shared" si="104"/>
        <v>20/21</v>
      </c>
      <c r="AD235" s="3" t="str">
        <f t="shared" si="104"/>
        <v>21/22</v>
      </c>
      <c r="AE235" s="3" t="str">
        <f t="shared" si="104"/>
        <v>22/23</v>
      </c>
      <c r="AF235" s="3" t="str">
        <f t="shared" si="104"/>
        <v>23/24</v>
      </c>
      <c r="AG235" s="3" t="str">
        <f t="shared" si="104"/>
        <v>24/25</v>
      </c>
      <c r="AH235" s="3" t="str">
        <f t="shared" si="104"/>
        <v>25/26</v>
      </c>
    </row>
    <row r="236" spans="1:34">
      <c r="A236" s="6" t="s">
        <v>105</v>
      </c>
      <c r="B236" s="241">
        <f t="shared" ref="B236:AH243" si="105">B220+B109</f>
        <v>0.96499999999999997</v>
      </c>
      <c r="C236" s="241">
        <f t="shared" si="105"/>
        <v>0.96650717703349276</v>
      </c>
      <c r="D236" s="241">
        <f t="shared" si="105"/>
        <v>0.98245614035087714</v>
      </c>
      <c r="E236" s="241">
        <f t="shared" si="105"/>
        <v>0.9794238683127573</v>
      </c>
      <c r="F236" s="241">
        <f t="shared" si="105"/>
        <v>0.97342192691029905</v>
      </c>
      <c r="G236" s="241">
        <f t="shared" si="105"/>
        <v>0.98039215686274506</v>
      </c>
      <c r="H236" s="241">
        <f t="shared" si="105"/>
        <v>0.97580645161290325</v>
      </c>
      <c r="I236" s="241">
        <f t="shared" si="105"/>
        <v>0.97808219178082179</v>
      </c>
      <c r="J236" s="241">
        <f t="shared" si="105"/>
        <v>0.9769820971867007</v>
      </c>
      <c r="K236" s="241">
        <f t="shared" si="105"/>
        <v>0.97749999999999992</v>
      </c>
      <c r="L236" s="241">
        <f t="shared" si="105"/>
        <v>0.97701149425287348</v>
      </c>
      <c r="M236" s="241">
        <f t="shared" si="105"/>
        <v>0.97391304347826091</v>
      </c>
      <c r="N236" s="241">
        <f t="shared" si="105"/>
        <v>0.97731958762886595</v>
      </c>
      <c r="O236" s="241">
        <f t="shared" si="105"/>
        <v>0.97608695652173916</v>
      </c>
      <c r="P236" s="241">
        <f t="shared" si="105"/>
        <v>0.97540983606557374</v>
      </c>
      <c r="Q236" s="241">
        <f t="shared" si="105"/>
        <v>0.9765625</v>
      </c>
      <c r="R236" s="241">
        <f t="shared" si="105"/>
        <v>0.97571428571428576</v>
      </c>
      <c r="S236" s="241">
        <f t="shared" si="105"/>
        <v>0.97571428571428576</v>
      </c>
      <c r="T236" s="241">
        <f t="shared" si="105"/>
        <v>0.98285714285714287</v>
      </c>
      <c r="U236" s="241">
        <f t="shared" si="105"/>
        <v>0.99</v>
      </c>
      <c r="V236" s="241">
        <f t="shared" si="105"/>
        <v>0.98933333333333329</v>
      </c>
      <c r="W236" s="241">
        <f t="shared" si="105"/>
        <v>0.98666666666666669</v>
      </c>
      <c r="X236" s="241">
        <f t="shared" si="105"/>
        <v>0.98701298701298701</v>
      </c>
      <c r="Y236" s="241">
        <f t="shared" si="105"/>
        <v>0.98749999999999993</v>
      </c>
      <c r="Z236" s="242">
        <f t="shared" si="105"/>
        <v>0.96862687022124838</v>
      </c>
      <c r="AA236" s="242">
        <f t="shared" si="105"/>
        <v>0.98558591201454215</v>
      </c>
      <c r="AB236" s="242">
        <f t="shared" si="105"/>
        <v>0.98762722643008838</v>
      </c>
      <c r="AC236" s="242">
        <f t="shared" si="105"/>
        <v>0.9871050948068909</v>
      </c>
      <c r="AD236" s="242">
        <f t="shared" si="105"/>
        <v>0.98830416170049484</v>
      </c>
      <c r="AE236" s="242">
        <f t="shared" si="105"/>
        <v>0.98937568526908448</v>
      </c>
      <c r="AF236" s="242">
        <f t="shared" si="105"/>
        <v>0.98998967494855006</v>
      </c>
      <c r="AG236" s="242">
        <f t="shared" si="105"/>
        <v>0.99116968608886225</v>
      </c>
      <c r="AH236" s="242">
        <f t="shared" si="105"/>
        <v>0.99202981035828042</v>
      </c>
    </row>
    <row r="237" spans="1:34">
      <c r="A237" s="6" t="s">
        <v>106</v>
      </c>
      <c r="B237" s="241">
        <f t="shared" si="105"/>
        <v>0.96499999999999997</v>
      </c>
      <c r="C237" s="241">
        <f t="shared" si="105"/>
        <v>0.96650717703349276</v>
      </c>
      <c r="D237" s="241">
        <f t="shared" si="105"/>
        <v>0.98245614035087714</v>
      </c>
      <c r="E237" s="241">
        <f t="shared" si="105"/>
        <v>0.97942386831275718</v>
      </c>
      <c r="F237" s="241">
        <f t="shared" si="105"/>
        <v>0.97342192691029905</v>
      </c>
      <c r="G237" s="241">
        <f t="shared" si="105"/>
        <v>0.98039215686274506</v>
      </c>
      <c r="H237" s="241">
        <f t="shared" si="105"/>
        <v>0.97580645161290314</v>
      </c>
      <c r="I237" s="241">
        <f t="shared" si="105"/>
        <v>0.9780821917808219</v>
      </c>
      <c r="J237" s="241">
        <f t="shared" si="105"/>
        <v>0.97698209718670082</v>
      </c>
      <c r="K237" s="241">
        <f t="shared" si="105"/>
        <v>0.97750000000000004</v>
      </c>
      <c r="L237" s="241">
        <f t="shared" si="105"/>
        <v>0.97701149425287348</v>
      </c>
      <c r="M237" s="241">
        <f t="shared" si="105"/>
        <v>0.97391304347826091</v>
      </c>
      <c r="N237" s="241">
        <f t="shared" si="105"/>
        <v>0.97731958762886595</v>
      </c>
      <c r="O237" s="241">
        <f t="shared" si="105"/>
        <v>0.97608695652173916</v>
      </c>
      <c r="P237" s="241">
        <f t="shared" si="105"/>
        <v>0.97540983606557374</v>
      </c>
      <c r="Q237" s="241">
        <f t="shared" si="105"/>
        <v>0.9765625</v>
      </c>
      <c r="R237" s="241">
        <f t="shared" si="105"/>
        <v>0.97571428571428576</v>
      </c>
      <c r="S237" s="241">
        <f t="shared" si="105"/>
        <v>0.97571428571428565</v>
      </c>
      <c r="T237" s="241">
        <f t="shared" si="105"/>
        <v>0.98285714285714287</v>
      </c>
      <c r="U237" s="241">
        <f t="shared" si="105"/>
        <v>0.99</v>
      </c>
      <c r="V237" s="241">
        <f t="shared" si="105"/>
        <v>0.98933333333333329</v>
      </c>
      <c r="W237" s="241">
        <f t="shared" si="105"/>
        <v>0.98666666666666669</v>
      </c>
      <c r="X237" s="241">
        <f t="shared" si="105"/>
        <v>0.98701298701298701</v>
      </c>
      <c r="Y237" s="241">
        <f t="shared" si="105"/>
        <v>0.98749999999999993</v>
      </c>
      <c r="Z237" s="242">
        <f t="shared" si="105"/>
        <v>0.92125330672861239</v>
      </c>
      <c r="AA237" s="242">
        <f t="shared" si="105"/>
        <v>0.98558591201454215</v>
      </c>
      <c r="AB237" s="242">
        <f t="shared" si="105"/>
        <v>0.98762722643008838</v>
      </c>
      <c r="AC237" s="242">
        <f t="shared" si="105"/>
        <v>0.9871050948068909</v>
      </c>
      <c r="AD237" s="242">
        <f t="shared" si="105"/>
        <v>0.98830416170049484</v>
      </c>
      <c r="AE237" s="242">
        <f t="shared" si="105"/>
        <v>0.98937568526908448</v>
      </c>
      <c r="AF237" s="242">
        <f t="shared" si="105"/>
        <v>0.98998967494855006</v>
      </c>
      <c r="AG237" s="242">
        <f t="shared" si="105"/>
        <v>0.99116968608886225</v>
      </c>
      <c r="AH237" s="242">
        <f t="shared" si="105"/>
        <v>0.99202981035828042</v>
      </c>
    </row>
    <row r="238" spans="1:34">
      <c r="A238" s="6" t="s">
        <v>107</v>
      </c>
      <c r="B238" s="241">
        <f t="shared" si="105"/>
        <v>0.96499999999999997</v>
      </c>
      <c r="C238" s="241">
        <f t="shared" si="105"/>
        <v>0.96650717703349276</v>
      </c>
      <c r="D238" s="241">
        <f t="shared" si="105"/>
        <v>0.98245614035087714</v>
      </c>
      <c r="E238" s="241">
        <f t="shared" si="105"/>
        <v>0.97942386831275718</v>
      </c>
      <c r="F238" s="241">
        <f t="shared" si="105"/>
        <v>0.97342192691029905</v>
      </c>
      <c r="G238" s="241">
        <f t="shared" si="105"/>
        <v>0.98039215686274506</v>
      </c>
      <c r="H238" s="241">
        <f t="shared" si="105"/>
        <v>0.97580645161290325</v>
      </c>
      <c r="I238" s="241">
        <f t="shared" si="105"/>
        <v>0.9780821917808219</v>
      </c>
      <c r="J238" s="241">
        <f t="shared" si="105"/>
        <v>0.97698209718670082</v>
      </c>
      <c r="K238" s="241">
        <f t="shared" si="105"/>
        <v>0.97749999999999992</v>
      </c>
      <c r="L238" s="241">
        <f t="shared" si="105"/>
        <v>0.97701149425287359</v>
      </c>
      <c r="M238" s="241">
        <f t="shared" si="105"/>
        <v>0.97391304347826091</v>
      </c>
      <c r="N238" s="241">
        <f t="shared" si="105"/>
        <v>0.97731958762886595</v>
      </c>
      <c r="O238" s="241">
        <f t="shared" si="105"/>
        <v>0.97608695652173916</v>
      </c>
      <c r="P238" s="241">
        <f t="shared" si="105"/>
        <v>0.97540983606557374</v>
      </c>
      <c r="Q238" s="241">
        <f t="shared" si="105"/>
        <v>0.9765625</v>
      </c>
      <c r="R238" s="241">
        <f t="shared" si="105"/>
        <v>0.97571428571428576</v>
      </c>
      <c r="S238" s="241">
        <f t="shared" si="105"/>
        <v>0.97571428571428576</v>
      </c>
      <c r="T238" s="241">
        <f t="shared" si="105"/>
        <v>0.98285714285714287</v>
      </c>
      <c r="U238" s="241">
        <f t="shared" si="105"/>
        <v>0.99</v>
      </c>
      <c r="V238" s="241">
        <f t="shared" si="105"/>
        <v>0.98933333333333329</v>
      </c>
      <c r="W238" s="241">
        <f t="shared" si="105"/>
        <v>0.98666666666666669</v>
      </c>
      <c r="X238" s="241">
        <f t="shared" si="105"/>
        <v>0.98701298701298712</v>
      </c>
      <c r="Y238" s="241">
        <f t="shared" si="105"/>
        <v>0.98749999999999993</v>
      </c>
      <c r="Z238" s="242">
        <f t="shared" si="105"/>
        <v>0.90824701363729443</v>
      </c>
      <c r="AA238" s="242">
        <f t="shared" si="105"/>
        <v>0.98558591201454215</v>
      </c>
      <c r="AB238" s="242">
        <f t="shared" si="105"/>
        <v>0.98762722643008838</v>
      </c>
      <c r="AC238" s="242">
        <f t="shared" si="105"/>
        <v>0.9871050948068909</v>
      </c>
      <c r="AD238" s="242">
        <f t="shared" si="105"/>
        <v>0.98830416170049484</v>
      </c>
      <c r="AE238" s="242">
        <f t="shared" si="105"/>
        <v>0.98937568526908448</v>
      </c>
      <c r="AF238" s="242">
        <f t="shared" si="105"/>
        <v>0.98998967494855006</v>
      </c>
      <c r="AG238" s="242">
        <f t="shared" si="105"/>
        <v>0.99116968608886225</v>
      </c>
      <c r="AH238" s="242">
        <f t="shared" si="105"/>
        <v>0.99202981035828042</v>
      </c>
    </row>
    <row r="239" spans="1:34">
      <c r="A239" s="6" t="s">
        <v>108</v>
      </c>
      <c r="B239" s="241">
        <f t="shared" si="105"/>
        <v>0.96499999999999997</v>
      </c>
      <c r="C239" s="241">
        <f t="shared" si="105"/>
        <v>0.96650717703349276</v>
      </c>
      <c r="D239" s="241">
        <f t="shared" si="105"/>
        <v>0.98245614035087714</v>
      </c>
      <c r="E239" s="241">
        <f t="shared" si="105"/>
        <v>0.97942386831275718</v>
      </c>
      <c r="F239" s="241">
        <f t="shared" si="105"/>
        <v>0.97342192691029905</v>
      </c>
      <c r="G239" s="241">
        <f t="shared" si="105"/>
        <v>0.98039215686274506</v>
      </c>
      <c r="H239" s="241">
        <f t="shared" si="105"/>
        <v>0.97580645161290325</v>
      </c>
      <c r="I239" s="241">
        <f t="shared" si="105"/>
        <v>0.9780821917808219</v>
      </c>
      <c r="J239" s="241">
        <f t="shared" si="105"/>
        <v>0.97698209718670082</v>
      </c>
      <c r="K239" s="241">
        <f t="shared" si="105"/>
        <v>0.97750000000000004</v>
      </c>
      <c r="L239" s="241">
        <f t="shared" si="105"/>
        <v>0.97701149425287359</v>
      </c>
      <c r="M239" s="241">
        <f t="shared" si="105"/>
        <v>0.97391304347826091</v>
      </c>
      <c r="N239" s="241">
        <f t="shared" si="105"/>
        <v>0.97731958762886595</v>
      </c>
      <c r="O239" s="241">
        <f t="shared" si="105"/>
        <v>0.97608695652173905</v>
      </c>
      <c r="P239" s="241">
        <f t="shared" si="105"/>
        <v>0.97540983606557374</v>
      </c>
      <c r="Q239" s="241">
        <f t="shared" si="105"/>
        <v>0.9765625</v>
      </c>
      <c r="R239" s="241">
        <f t="shared" si="105"/>
        <v>0.97571428571428576</v>
      </c>
      <c r="S239" s="241">
        <f t="shared" si="105"/>
        <v>0.97571428571428576</v>
      </c>
      <c r="T239" s="241">
        <f t="shared" si="105"/>
        <v>0.98285714285714287</v>
      </c>
      <c r="U239" s="241">
        <f t="shared" si="105"/>
        <v>0.99</v>
      </c>
      <c r="V239" s="241">
        <f t="shared" si="105"/>
        <v>0.98933333333333329</v>
      </c>
      <c r="W239" s="241">
        <f t="shared" si="105"/>
        <v>0.98666666666666669</v>
      </c>
      <c r="X239" s="241">
        <f t="shared" si="105"/>
        <v>0.98701298701298701</v>
      </c>
      <c r="Y239" s="241">
        <f t="shared" si="105"/>
        <v>0.98749999999999993</v>
      </c>
      <c r="Z239" s="242">
        <f t="shared" si="105"/>
        <v>0.93713882473455379</v>
      </c>
      <c r="AA239" s="242">
        <f t="shared" si="105"/>
        <v>0.98558591201454215</v>
      </c>
      <c r="AB239" s="242">
        <f t="shared" si="105"/>
        <v>0.98762722643008838</v>
      </c>
      <c r="AC239" s="242">
        <f t="shared" si="105"/>
        <v>0.9871050948068909</v>
      </c>
      <c r="AD239" s="242">
        <f t="shared" si="105"/>
        <v>0.98830416170049484</v>
      </c>
      <c r="AE239" s="242">
        <f t="shared" si="105"/>
        <v>0.98937568526908448</v>
      </c>
      <c r="AF239" s="242">
        <f t="shared" si="105"/>
        <v>0.98998967494855006</v>
      </c>
      <c r="AG239" s="242">
        <f t="shared" si="105"/>
        <v>0.99116968608886225</v>
      </c>
      <c r="AH239" s="242">
        <f t="shared" si="105"/>
        <v>0.99202981035828042</v>
      </c>
    </row>
    <row r="240" spans="1:34">
      <c r="A240" s="6" t="s">
        <v>109</v>
      </c>
      <c r="B240" s="241">
        <f t="shared" si="105"/>
        <v>0.96499999999999997</v>
      </c>
      <c r="C240" s="241">
        <f t="shared" si="105"/>
        <v>0.96650717703349276</v>
      </c>
      <c r="D240" s="241">
        <f t="shared" si="105"/>
        <v>0.98245614035087714</v>
      </c>
      <c r="E240" s="241">
        <f t="shared" si="105"/>
        <v>0.97942386831275718</v>
      </c>
      <c r="F240" s="241">
        <f t="shared" si="105"/>
        <v>0.97342192691029883</v>
      </c>
      <c r="G240" s="241">
        <f t="shared" si="105"/>
        <v>0.98039215686274517</v>
      </c>
      <c r="H240" s="241">
        <f t="shared" si="105"/>
        <v>0.97580645161290325</v>
      </c>
      <c r="I240" s="241">
        <f t="shared" si="105"/>
        <v>0.9780821917808219</v>
      </c>
      <c r="J240" s="241">
        <f t="shared" si="105"/>
        <v>0.97698209718670082</v>
      </c>
      <c r="K240" s="241">
        <f t="shared" si="105"/>
        <v>0.97750000000000004</v>
      </c>
      <c r="L240" s="241">
        <f t="shared" si="105"/>
        <v>0.97701149425287359</v>
      </c>
      <c r="M240" s="241">
        <f t="shared" si="105"/>
        <v>0.97391304347826102</v>
      </c>
      <c r="N240" s="241">
        <f t="shared" si="105"/>
        <v>0.97731958762886595</v>
      </c>
      <c r="O240" s="241">
        <f t="shared" si="105"/>
        <v>0.97608695652173916</v>
      </c>
      <c r="P240" s="241">
        <f t="shared" si="105"/>
        <v>0.97540983606557374</v>
      </c>
      <c r="Q240" s="241">
        <f t="shared" si="105"/>
        <v>0.97656250000000011</v>
      </c>
      <c r="R240" s="241">
        <f t="shared" si="105"/>
        <v>0.97571428571428576</v>
      </c>
      <c r="S240" s="241">
        <f t="shared" si="105"/>
        <v>0.97571428571428576</v>
      </c>
      <c r="T240" s="241">
        <f t="shared" si="105"/>
        <v>0.98285714285714287</v>
      </c>
      <c r="U240" s="241">
        <f t="shared" si="105"/>
        <v>0.99</v>
      </c>
      <c r="V240" s="241">
        <f t="shared" si="105"/>
        <v>0.98933333333333329</v>
      </c>
      <c r="W240" s="241">
        <f t="shared" si="105"/>
        <v>0.98666666666666669</v>
      </c>
      <c r="X240" s="241">
        <f t="shared" si="105"/>
        <v>0.98701298701298701</v>
      </c>
      <c r="Y240" s="241">
        <f t="shared" si="105"/>
        <v>0.98749999999999993</v>
      </c>
      <c r="Z240" s="242">
        <f t="shared" si="105"/>
        <v>0.93972787522407386</v>
      </c>
      <c r="AA240" s="242">
        <f t="shared" si="105"/>
        <v>0.98558591201454215</v>
      </c>
      <c r="AB240" s="242">
        <f t="shared" si="105"/>
        <v>0.98762722643008827</v>
      </c>
      <c r="AC240" s="242">
        <f t="shared" si="105"/>
        <v>0.9871050948068909</v>
      </c>
      <c r="AD240" s="242">
        <f t="shared" si="105"/>
        <v>0.98830416170049484</v>
      </c>
      <c r="AE240" s="242">
        <f t="shared" si="105"/>
        <v>0.98937568526908448</v>
      </c>
      <c r="AF240" s="242">
        <f t="shared" si="105"/>
        <v>0.98998967494855006</v>
      </c>
      <c r="AG240" s="242">
        <f t="shared" si="105"/>
        <v>0.99116968608886225</v>
      </c>
      <c r="AH240" s="242">
        <f t="shared" si="105"/>
        <v>0.99202981035828042</v>
      </c>
    </row>
    <row r="241" spans="1:34">
      <c r="A241" s="6" t="s">
        <v>110</v>
      </c>
      <c r="B241" s="241">
        <f t="shared" si="105"/>
        <v>0.96499999999999997</v>
      </c>
      <c r="C241" s="241">
        <f t="shared" si="105"/>
        <v>0.96650717703349276</v>
      </c>
      <c r="D241" s="241">
        <f t="shared" si="105"/>
        <v>0.98245614035087714</v>
      </c>
      <c r="E241" s="241">
        <f t="shared" si="105"/>
        <v>0.97942386831275718</v>
      </c>
      <c r="F241" s="241">
        <f t="shared" si="105"/>
        <v>0.97342192691029905</v>
      </c>
      <c r="G241" s="241">
        <f t="shared" si="105"/>
        <v>0.98039215686274495</v>
      </c>
      <c r="H241" s="241">
        <f t="shared" si="105"/>
        <v>0.97580645161290325</v>
      </c>
      <c r="I241" s="241">
        <f t="shared" si="105"/>
        <v>0.9780821917808219</v>
      </c>
      <c r="J241" s="241">
        <f t="shared" si="105"/>
        <v>0.97698209718670082</v>
      </c>
      <c r="K241" s="241">
        <f t="shared" si="105"/>
        <v>0.97750000000000004</v>
      </c>
      <c r="L241" s="241">
        <f t="shared" si="105"/>
        <v>0.97701149425287359</v>
      </c>
      <c r="M241" s="241">
        <f t="shared" si="105"/>
        <v>0.97391304347826091</v>
      </c>
      <c r="N241" s="241">
        <f t="shared" si="105"/>
        <v>0.97731958762886595</v>
      </c>
      <c r="O241" s="241">
        <f t="shared" si="105"/>
        <v>0.97608695652173916</v>
      </c>
      <c r="P241" s="241">
        <f t="shared" si="105"/>
        <v>0.97540983606557374</v>
      </c>
      <c r="Q241" s="241">
        <f t="shared" si="105"/>
        <v>0.9765625</v>
      </c>
      <c r="R241" s="241">
        <f t="shared" si="105"/>
        <v>0.97571428571428576</v>
      </c>
      <c r="S241" s="241">
        <f t="shared" si="105"/>
        <v>0.97571428571428587</v>
      </c>
      <c r="T241" s="241">
        <f t="shared" si="105"/>
        <v>0.98285714285714287</v>
      </c>
      <c r="U241" s="241">
        <f t="shared" si="105"/>
        <v>0.99</v>
      </c>
      <c r="V241" s="241">
        <f t="shared" si="105"/>
        <v>0.98933333333333318</v>
      </c>
      <c r="W241" s="241">
        <f t="shared" si="105"/>
        <v>0.98666666666666669</v>
      </c>
      <c r="X241" s="241">
        <f t="shared" si="105"/>
        <v>0.98701298701298701</v>
      </c>
      <c r="Y241" s="241">
        <f t="shared" si="105"/>
        <v>0.98749999999999993</v>
      </c>
      <c r="Z241" s="242">
        <f t="shared" si="105"/>
        <v>0.99863549877888258</v>
      </c>
      <c r="AA241" s="242">
        <f t="shared" si="105"/>
        <v>0.98558591201454215</v>
      </c>
      <c r="AB241" s="242">
        <f t="shared" si="105"/>
        <v>0.98762722643008838</v>
      </c>
      <c r="AC241" s="242">
        <f t="shared" si="105"/>
        <v>0.9871050948068909</v>
      </c>
      <c r="AD241" s="242">
        <f t="shared" si="105"/>
        <v>0.98830416170049484</v>
      </c>
      <c r="AE241" s="242">
        <f t="shared" si="105"/>
        <v>0.98937568526908448</v>
      </c>
      <c r="AF241" s="242">
        <f t="shared" si="105"/>
        <v>0.98998967494855006</v>
      </c>
      <c r="AG241" s="242">
        <f t="shared" si="105"/>
        <v>0.99116968608886225</v>
      </c>
      <c r="AH241" s="242">
        <f t="shared" si="105"/>
        <v>0.99202981035828042</v>
      </c>
    </row>
    <row r="242" spans="1:34">
      <c r="A242" s="6" t="s">
        <v>111</v>
      </c>
      <c r="B242" s="241">
        <f t="shared" si="105"/>
        <v>0.96499999999999997</v>
      </c>
      <c r="C242" s="241">
        <f t="shared" si="105"/>
        <v>0.96650717703349276</v>
      </c>
      <c r="D242" s="241">
        <f t="shared" si="105"/>
        <v>0.98245614035087714</v>
      </c>
      <c r="E242" s="241">
        <f t="shared" si="105"/>
        <v>0.9794238683127573</v>
      </c>
      <c r="F242" s="241">
        <f t="shared" si="105"/>
        <v>0.97342192691029894</v>
      </c>
      <c r="G242" s="241">
        <f t="shared" si="105"/>
        <v>0.98039215686274506</v>
      </c>
      <c r="H242" s="241">
        <f t="shared" si="105"/>
        <v>0.97580645161290325</v>
      </c>
      <c r="I242" s="241">
        <f t="shared" si="105"/>
        <v>0.9780821917808219</v>
      </c>
      <c r="J242" s="241">
        <f t="shared" si="105"/>
        <v>0.97698209718670082</v>
      </c>
      <c r="K242" s="241">
        <f t="shared" si="105"/>
        <v>0.97750000000000004</v>
      </c>
      <c r="L242" s="241">
        <f t="shared" si="105"/>
        <v>0.97701149425287359</v>
      </c>
      <c r="M242" s="241">
        <f t="shared" si="105"/>
        <v>0.9739130434782608</v>
      </c>
      <c r="N242" s="241">
        <f t="shared" si="105"/>
        <v>0.97731958762886595</v>
      </c>
      <c r="O242" s="241">
        <f t="shared" si="105"/>
        <v>0.97608695652173916</v>
      </c>
      <c r="P242" s="241">
        <f t="shared" si="105"/>
        <v>0.97540983606557374</v>
      </c>
      <c r="Q242" s="241">
        <f t="shared" si="105"/>
        <v>0.97656250000000011</v>
      </c>
      <c r="R242" s="241">
        <f t="shared" si="105"/>
        <v>0.97571428571428576</v>
      </c>
      <c r="S242" s="241">
        <f t="shared" si="105"/>
        <v>0.97571428571428576</v>
      </c>
      <c r="T242" s="241">
        <f t="shared" si="105"/>
        <v>0.98285714285714287</v>
      </c>
      <c r="U242" s="241">
        <f t="shared" si="105"/>
        <v>0.99</v>
      </c>
      <c r="V242" s="241">
        <f t="shared" si="105"/>
        <v>0.98933333333333329</v>
      </c>
      <c r="W242" s="241">
        <f t="shared" si="105"/>
        <v>0.98666666666666669</v>
      </c>
      <c r="X242" s="241">
        <f t="shared" si="105"/>
        <v>0.98701298701298701</v>
      </c>
      <c r="Y242" s="241">
        <f t="shared" si="105"/>
        <v>0.98749999999999993</v>
      </c>
      <c r="Z242" s="242">
        <f t="shared" si="105"/>
        <v>0.90749657253111127</v>
      </c>
      <c r="AA242" s="242">
        <f t="shared" si="105"/>
        <v>0.98558591201454215</v>
      </c>
      <c r="AB242" s="242">
        <f t="shared" si="105"/>
        <v>0.98762722643008838</v>
      </c>
      <c r="AC242" s="242">
        <f t="shared" si="105"/>
        <v>0.9871050948068909</v>
      </c>
      <c r="AD242" s="242">
        <f t="shared" si="105"/>
        <v>0.98830416170049484</v>
      </c>
      <c r="AE242" s="242">
        <f t="shared" si="105"/>
        <v>0.98937568526908448</v>
      </c>
      <c r="AF242" s="242">
        <f t="shared" si="105"/>
        <v>0.98998967494855006</v>
      </c>
      <c r="AG242" s="242">
        <f t="shared" si="105"/>
        <v>0.99116968608886225</v>
      </c>
      <c r="AH242" s="242">
        <f t="shared" si="105"/>
        <v>0.99202981035828042</v>
      </c>
    </row>
    <row r="243" spans="1:34">
      <c r="A243" s="6" t="s">
        <v>112</v>
      </c>
      <c r="B243" s="241">
        <f t="shared" si="105"/>
        <v>0.96499999999999997</v>
      </c>
      <c r="C243" s="241">
        <f t="shared" si="105"/>
        <v>0.96650717703349276</v>
      </c>
      <c r="D243" s="241">
        <f t="shared" si="105"/>
        <v>0.98245614035087714</v>
      </c>
      <c r="E243" s="241">
        <f t="shared" si="105"/>
        <v>0.97942386831275718</v>
      </c>
      <c r="F243" s="241">
        <f t="shared" si="105"/>
        <v>0.97342192691029905</v>
      </c>
      <c r="G243" s="241">
        <f t="shared" si="105"/>
        <v>0.98039215686274506</v>
      </c>
      <c r="H243" s="241">
        <f t="shared" si="105"/>
        <v>0.97580645161290314</v>
      </c>
      <c r="I243" s="241">
        <f t="shared" si="105"/>
        <v>0.9780821917808219</v>
      </c>
      <c r="J243" s="241">
        <f t="shared" si="105"/>
        <v>0.97698209718670093</v>
      </c>
      <c r="K243" s="241">
        <f t="shared" si="105"/>
        <v>0.97749999999999992</v>
      </c>
      <c r="L243" s="241">
        <f t="shared" si="105"/>
        <v>0.97701149425287359</v>
      </c>
      <c r="M243" s="241">
        <f t="shared" si="105"/>
        <v>0.97391304347826102</v>
      </c>
      <c r="N243" s="241">
        <f t="shared" si="105"/>
        <v>0.97731958762886595</v>
      </c>
      <c r="O243" s="241">
        <f t="shared" si="105"/>
        <v>0.97608695652173916</v>
      </c>
      <c r="P243" s="241">
        <f t="shared" si="105"/>
        <v>0.97540983606557374</v>
      </c>
      <c r="Q243" s="241">
        <f t="shared" si="105"/>
        <v>0.9765625</v>
      </c>
      <c r="R243" s="241">
        <f t="shared" si="105"/>
        <v>0.97571428571428576</v>
      </c>
      <c r="S243" s="241">
        <f t="shared" si="105"/>
        <v>0.97571428571428576</v>
      </c>
      <c r="T243" s="241">
        <f t="shared" si="105"/>
        <v>0.98285714285714287</v>
      </c>
      <c r="U243" s="241">
        <f t="shared" si="105"/>
        <v>0.99</v>
      </c>
      <c r="V243" s="241">
        <f t="shared" si="105"/>
        <v>0.98933333333333329</v>
      </c>
      <c r="W243" s="241">
        <f t="shared" si="105"/>
        <v>0.98666666666666669</v>
      </c>
      <c r="X243" s="241">
        <f t="shared" si="105"/>
        <v>0.98701298701298701</v>
      </c>
      <c r="Y243" s="241">
        <f t="shared" si="105"/>
        <v>0.98749999999999993</v>
      </c>
      <c r="Z243" s="242">
        <f t="shared" ref="C243:AH248" si="106">Z227+Z116</f>
        <v>1.1231031167500991</v>
      </c>
      <c r="AA243" s="242">
        <f t="shared" si="106"/>
        <v>0.98558591201454215</v>
      </c>
      <c r="AB243" s="242">
        <f t="shared" si="106"/>
        <v>0.98762722643008838</v>
      </c>
      <c r="AC243" s="242">
        <f t="shared" si="106"/>
        <v>0.9871050948068909</v>
      </c>
      <c r="AD243" s="242">
        <f t="shared" si="106"/>
        <v>0.98830416170049484</v>
      </c>
      <c r="AE243" s="242">
        <f t="shared" si="106"/>
        <v>0.98937568526908448</v>
      </c>
      <c r="AF243" s="242">
        <f t="shared" si="106"/>
        <v>0.98998967494855006</v>
      </c>
      <c r="AG243" s="242">
        <f t="shared" si="106"/>
        <v>0.99116968608886225</v>
      </c>
      <c r="AH243" s="242">
        <f t="shared" si="106"/>
        <v>0.99202981035828042</v>
      </c>
    </row>
    <row r="244" spans="1:34">
      <c r="A244" s="6" t="s">
        <v>113</v>
      </c>
      <c r="B244" s="241">
        <f t="shared" ref="B244:B248" si="107">B228+B117</f>
        <v>0.96499999999999997</v>
      </c>
      <c r="C244" s="241">
        <f t="shared" si="106"/>
        <v>0.96650717703349276</v>
      </c>
      <c r="D244" s="241">
        <f t="shared" si="106"/>
        <v>0.98245614035087714</v>
      </c>
      <c r="E244" s="241">
        <f t="shared" si="106"/>
        <v>0.97942386831275718</v>
      </c>
      <c r="F244" s="241">
        <f t="shared" si="106"/>
        <v>0.97342192691029905</v>
      </c>
      <c r="G244" s="241">
        <f t="shared" si="106"/>
        <v>0.98039215686274517</v>
      </c>
      <c r="H244" s="241">
        <f t="shared" si="106"/>
        <v>0.97580645161290314</v>
      </c>
      <c r="I244" s="241">
        <f t="shared" si="106"/>
        <v>0.9780821917808219</v>
      </c>
      <c r="J244" s="241">
        <f t="shared" si="106"/>
        <v>0.97698209718670082</v>
      </c>
      <c r="K244" s="241">
        <f t="shared" si="106"/>
        <v>0.97750000000000004</v>
      </c>
      <c r="L244" s="241">
        <f t="shared" si="106"/>
        <v>0.97701149425287359</v>
      </c>
      <c r="M244" s="241">
        <f t="shared" si="106"/>
        <v>0.97391304347826091</v>
      </c>
      <c r="N244" s="241">
        <f t="shared" si="106"/>
        <v>0.97731958762886606</v>
      </c>
      <c r="O244" s="241">
        <f t="shared" si="106"/>
        <v>0.97608695652173916</v>
      </c>
      <c r="P244" s="241">
        <f t="shared" si="106"/>
        <v>0.97540983606557374</v>
      </c>
      <c r="Q244" s="241">
        <f t="shared" si="106"/>
        <v>0.9765625</v>
      </c>
      <c r="R244" s="241">
        <f t="shared" si="106"/>
        <v>0.97571428571428576</v>
      </c>
      <c r="S244" s="241">
        <f t="shared" si="106"/>
        <v>0.97571428571428576</v>
      </c>
      <c r="T244" s="241">
        <f t="shared" si="106"/>
        <v>0.98285714285714287</v>
      </c>
      <c r="U244" s="241">
        <f t="shared" si="106"/>
        <v>0.99</v>
      </c>
      <c r="V244" s="241">
        <f t="shared" si="106"/>
        <v>0.98933333333333329</v>
      </c>
      <c r="W244" s="241">
        <f t="shared" si="106"/>
        <v>0.98666666666666669</v>
      </c>
      <c r="X244" s="241">
        <f t="shared" si="106"/>
        <v>0.98701298701298701</v>
      </c>
      <c r="Y244" s="241">
        <f t="shared" si="106"/>
        <v>0.98749999999999993</v>
      </c>
      <c r="Z244" s="242">
        <f t="shared" si="106"/>
        <v>1.0381705867885367</v>
      </c>
      <c r="AA244" s="242">
        <f t="shared" si="106"/>
        <v>0.98558591201454215</v>
      </c>
      <c r="AB244" s="242">
        <f t="shared" si="106"/>
        <v>0.98762722643008838</v>
      </c>
      <c r="AC244" s="242">
        <f t="shared" si="106"/>
        <v>0.9871050948068909</v>
      </c>
      <c r="AD244" s="242">
        <f t="shared" si="106"/>
        <v>0.98830416170049484</v>
      </c>
      <c r="AE244" s="242">
        <f t="shared" si="106"/>
        <v>0.98937568526908448</v>
      </c>
      <c r="AF244" s="242">
        <f t="shared" si="106"/>
        <v>0.98998967494855006</v>
      </c>
      <c r="AG244" s="242">
        <f t="shared" si="106"/>
        <v>0.99116968608886225</v>
      </c>
      <c r="AH244" s="242">
        <f t="shared" si="106"/>
        <v>0.99202981035828042</v>
      </c>
    </row>
    <row r="245" spans="1:34">
      <c r="A245" s="6" t="s">
        <v>102</v>
      </c>
      <c r="B245" s="241">
        <f t="shared" si="107"/>
        <v>0.96499999999999997</v>
      </c>
      <c r="C245" s="241">
        <f t="shared" si="106"/>
        <v>0.96650717703349276</v>
      </c>
      <c r="D245" s="241">
        <f t="shared" si="106"/>
        <v>0.98245614035087714</v>
      </c>
      <c r="E245" s="241">
        <f t="shared" si="106"/>
        <v>0.9794238683127573</v>
      </c>
      <c r="F245" s="241">
        <f t="shared" si="106"/>
        <v>0.97342192691029905</v>
      </c>
      <c r="G245" s="241">
        <f t="shared" si="106"/>
        <v>0.98039215686274506</v>
      </c>
      <c r="H245" s="241">
        <f t="shared" si="106"/>
        <v>0.97580645161290325</v>
      </c>
      <c r="I245" s="241">
        <f t="shared" si="106"/>
        <v>0.9780821917808219</v>
      </c>
      <c r="J245" s="241">
        <f t="shared" si="106"/>
        <v>0.97698209718670082</v>
      </c>
      <c r="K245" s="241">
        <f t="shared" si="106"/>
        <v>0.97750000000000004</v>
      </c>
      <c r="L245" s="241">
        <f t="shared" si="106"/>
        <v>0.97701149425287359</v>
      </c>
      <c r="M245" s="241">
        <f t="shared" si="106"/>
        <v>0.9739130434782608</v>
      </c>
      <c r="N245" s="241">
        <f t="shared" si="106"/>
        <v>0.97731958762886595</v>
      </c>
      <c r="O245" s="241">
        <f t="shared" si="106"/>
        <v>0.97608695652173916</v>
      </c>
      <c r="P245" s="241">
        <f t="shared" si="106"/>
        <v>0.97540983606557374</v>
      </c>
      <c r="Q245" s="241">
        <f t="shared" si="106"/>
        <v>0.9765625</v>
      </c>
      <c r="R245" s="241">
        <f t="shared" si="106"/>
        <v>0.97571428571428576</v>
      </c>
      <c r="S245" s="241">
        <f t="shared" si="106"/>
        <v>0.97571428571428576</v>
      </c>
      <c r="T245" s="241">
        <f t="shared" si="106"/>
        <v>0.98285714285714287</v>
      </c>
      <c r="U245" s="241">
        <f t="shared" si="106"/>
        <v>0.99</v>
      </c>
      <c r="V245" s="241">
        <f t="shared" si="106"/>
        <v>0.98933333333333329</v>
      </c>
      <c r="W245" s="241">
        <f t="shared" si="106"/>
        <v>0.9866666666666668</v>
      </c>
      <c r="X245" s="241">
        <f t="shared" si="106"/>
        <v>0.98701298701298701</v>
      </c>
      <c r="Y245" s="241">
        <f t="shared" si="106"/>
        <v>0.98749999999999993</v>
      </c>
      <c r="Z245" s="242">
        <f t="shared" si="106"/>
        <v>1.1510014558828354</v>
      </c>
      <c r="AA245" s="242">
        <f t="shared" si="106"/>
        <v>0.98558591201454215</v>
      </c>
      <c r="AB245" s="242">
        <f t="shared" si="106"/>
        <v>0.98762722643008838</v>
      </c>
      <c r="AC245" s="242">
        <f t="shared" si="106"/>
        <v>0.9871050948068909</v>
      </c>
      <c r="AD245" s="242">
        <f t="shared" si="106"/>
        <v>0.98830416170049484</v>
      </c>
      <c r="AE245" s="242">
        <f t="shared" si="106"/>
        <v>0.98937568526908448</v>
      </c>
      <c r="AF245" s="242">
        <f t="shared" si="106"/>
        <v>0.98998967494855006</v>
      </c>
      <c r="AG245" s="242">
        <f t="shared" si="106"/>
        <v>0.99116968608886225</v>
      </c>
      <c r="AH245" s="242">
        <f t="shared" si="106"/>
        <v>0.99202981035828042</v>
      </c>
    </row>
    <row r="246" spans="1:34">
      <c r="A246" s="6" t="s">
        <v>103</v>
      </c>
      <c r="B246" s="241">
        <f t="shared" si="107"/>
        <v>0.96499999999999997</v>
      </c>
      <c r="C246" s="241">
        <f t="shared" si="106"/>
        <v>0.96650717703349276</v>
      </c>
      <c r="D246" s="241">
        <f t="shared" si="106"/>
        <v>0.98245614035087714</v>
      </c>
      <c r="E246" s="241">
        <f t="shared" si="106"/>
        <v>0.97942386831275718</v>
      </c>
      <c r="F246" s="241">
        <f t="shared" si="106"/>
        <v>0.97342192691029905</v>
      </c>
      <c r="G246" s="241">
        <f t="shared" si="106"/>
        <v>0.98039215686274506</v>
      </c>
      <c r="H246" s="241">
        <f t="shared" si="106"/>
        <v>0.97580645161290325</v>
      </c>
      <c r="I246" s="241">
        <f t="shared" si="106"/>
        <v>0.9780821917808219</v>
      </c>
      <c r="J246" s="241">
        <f t="shared" si="106"/>
        <v>0.9769820971867007</v>
      </c>
      <c r="K246" s="241">
        <f t="shared" si="106"/>
        <v>0.97750000000000004</v>
      </c>
      <c r="L246" s="241">
        <f t="shared" si="106"/>
        <v>0.97701149425287359</v>
      </c>
      <c r="M246" s="241">
        <f t="shared" si="106"/>
        <v>0.97391304347826091</v>
      </c>
      <c r="N246" s="241">
        <f t="shared" si="106"/>
        <v>0.97731958762886595</v>
      </c>
      <c r="O246" s="241">
        <f t="shared" si="106"/>
        <v>0.97608695652173916</v>
      </c>
      <c r="P246" s="241">
        <f t="shared" si="106"/>
        <v>0.97540983606557374</v>
      </c>
      <c r="Q246" s="241">
        <f t="shared" si="106"/>
        <v>0.9765625</v>
      </c>
      <c r="R246" s="241">
        <f t="shared" si="106"/>
        <v>0.97571428571428576</v>
      </c>
      <c r="S246" s="241">
        <f t="shared" si="106"/>
        <v>0.97571428571428576</v>
      </c>
      <c r="T246" s="241">
        <f t="shared" si="106"/>
        <v>0.98285714285714287</v>
      </c>
      <c r="U246" s="241">
        <f t="shared" si="106"/>
        <v>0.99</v>
      </c>
      <c r="V246" s="241">
        <f t="shared" si="106"/>
        <v>0.98933333333333329</v>
      </c>
      <c r="W246" s="241">
        <f t="shared" si="106"/>
        <v>0.98666666666666669</v>
      </c>
      <c r="X246" s="241">
        <f t="shared" si="106"/>
        <v>0.98701298701298701</v>
      </c>
      <c r="Y246" s="241">
        <f t="shared" si="106"/>
        <v>0.98749999999999993</v>
      </c>
      <c r="Z246" s="242">
        <f t="shared" si="106"/>
        <v>1.0107867067507004</v>
      </c>
      <c r="AA246" s="242">
        <f t="shared" si="106"/>
        <v>0.98558591201454215</v>
      </c>
      <c r="AB246" s="242">
        <f t="shared" si="106"/>
        <v>0.98762722643008838</v>
      </c>
      <c r="AC246" s="242">
        <f t="shared" si="106"/>
        <v>0.9871050948068909</v>
      </c>
      <c r="AD246" s="242">
        <f t="shared" si="106"/>
        <v>0.98830416170049484</v>
      </c>
      <c r="AE246" s="242">
        <f t="shared" si="106"/>
        <v>0.98937568526908448</v>
      </c>
      <c r="AF246" s="242">
        <f t="shared" si="106"/>
        <v>0.98998967494855006</v>
      </c>
      <c r="AG246" s="242">
        <f t="shared" si="106"/>
        <v>0.99116968608886236</v>
      </c>
      <c r="AH246" s="242">
        <f t="shared" si="106"/>
        <v>0.99202981035828042</v>
      </c>
    </row>
    <row r="247" spans="1:34">
      <c r="A247" s="6" t="s">
        <v>104</v>
      </c>
      <c r="B247" s="241">
        <f t="shared" si="107"/>
        <v>0.96499999999999986</v>
      </c>
      <c r="C247" s="241">
        <f t="shared" si="106"/>
        <v>0.96650717703349276</v>
      </c>
      <c r="D247" s="241">
        <f t="shared" si="106"/>
        <v>0.98245614035087714</v>
      </c>
      <c r="E247" s="241">
        <f t="shared" si="106"/>
        <v>0.97942386831275718</v>
      </c>
      <c r="F247" s="241">
        <f t="shared" si="106"/>
        <v>0.97342192691029905</v>
      </c>
      <c r="G247" s="241">
        <f t="shared" si="106"/>
        <v>0.98039215686274506</v>
      </c>
      <c r="H247" s="241">
        <f t="shared" si="106"/>
        <v>0.97580645161290325</v>
      </c>
      <c r="I247" s="241">
        <f t="shared" si="106"/>
        <v>0.9780821917808219</v>
      </c>
      <c r="J247" s="241">
        <f t="shared" si="106"/>
        <v>0.97698209718670082</v>
      </c>
      <c r="K247" s="241">
        <f t="shared" si="106"/>
        <v>0.97750000000000004</v>
      </c>
      <c r="L247" s="241">
        <f t="shared" si="106"/>
        <v>0.97701149425287359</v>
      </c>
      <c r="M247" s="241">
        <f t="shared" si="106"/>
        <v>0.97391304347826091</v>
      </c>
      <c r="N247" s="241">
        <f t="shared" si="106"/>
        <v>0.97731958762886595</v>
      </c>
      <c r="O247" s="241">
        <f t="shared" si="106"/>
        <v>0.97608695652173916</v>
      </c>
      <c r="P247" s="241">
        <f t="shared" si="106"/>
        <v>0.97540983606557363</v>
      </c>
      <c r="Q247" s="241">
        <f t="shared" si="106"/>
        <v>0.9765625</v>
      </c>
      <c r="R247" s="241">
        <f t="shared" si="106"/>
        <v>0.97571428571428576</v>
      </c>
      <c r="S247" s="241">
        <f t="shared" si="106"/>
        <v>0.97571428571428576</v>
      </c>
      <c r="T247" s="241">
        <f t="shared" si="106"/>
        <v>0.98285714285714287</v>
      </c>
      <c r="U247" s="241">
        <f t="shared" si="106"/>
        <v>0.99</v>
      </c>
      <c r="V247" s="241">
        <f t="shared" si="106"/>
        <v>0.98933333333333329</v>
      </c>
      <c r="W247" s="241">
        <f t="shared" si="106"/>
        <v>0.98666666666666669</v>
      </c>
      <c r="X247" s="241">
        <f t="shared" si="106"/>
        <v>0.98701298701298701</v>
      </c>
      <c r="Y247" s="241">
        <f t="shared" si="106"/>
        <v>0.98749999999999993</v>
      </c>
      <c r="Z247" s="242">
        <f t="shared" si="106"/>
        <v>0.98401010814992174</v>
      </c>
      <c r="AA247" s="242">
        <f t="shared" si="106"/>
        <v>0.98558591201454215</v>
      </c>
      <c r="AB247" s="242">
        <f t="shared" si="106"/>
        <v>0.98762722643008838</v>
      </c>
      <c r="AC247" s="242">
        <f t="shared" si="106"/>
        <v>0.9871050948068909</v>
      </c>
      <c r="AD247" s="242">
        <f t="shared" si="106"/>
        <v>0.98830416170049484</v>
      </c>
      <c r="AE247" s="242">
        <f t="shared" si="106"/>
        <v>0.98937568526908448</v>
      </c>
      <c r="AF247" s="242">
        <f t="shared" si="106"/>
        <v>0.98998967494855017</v>
      </c>
      <c r="AG247" s="242">
        <f t="shared" si="106"/>
        <v>0.99116968608886225</v>
      </c>
      <c r="AH247" s="242">
        <f t="shared" si="106"/>
        <v>0.99202981035828042</v>
      </c>
    </row>
    <row r="248" spans="1:34" ht="15.75" thickBot="1">
      <c r="A248" s="6" t="s">
        <v>143</v>
      </c>
      <c r="B248" s="243">
        <f t="shared" si="107"/>
        <v>0.96499999999999997</v>
      </c>
      <c r="C248" s="243">
        <f t="shared" si="106"/>
        <v>0.96650717703349276</v>
      </c>
      <c r="D248" s="243">
        <f t="shared" si="106"/>
        <v>0.98245614035087714</v>
      </c>
      <c r="E248" s="243">
        <f t="shared" si="106"/>
        <v>0.97942386831275718</v>
      </c>
      <c r="F248" s="243">
        <f t="shared" si="106"/>
        <v>0.97342192691029905</v>
      </c>
      <c r="G248" s="243">
        <f t="shared" si="106"/>
        <v>0.98039215686274506</v>
      </c>
      <c r="H248" s="243">
        <f t="shared" si="106"/>
        <v>0.97580645161290325</v>
      </c>
      <c r="I248" s="243">
        <f t="shared" si="106"/>
        <v>0.9780821917808219</v>
      </c>
      <c r="J248" s="243">
        <f t="shared" si="106"/>
        <v>0.97698209718670082</v>
      </c>
      <c r="K248" s="243">
        <f t="shared" si="106"/>
        <v>0.97750000000000004</v>
      </c>
      <c r="L248" s="243">
        <f t="shared" si="106"/>
        <v>0.97701149425287359</v>
      </c>
      <c r="M248" s="243">
        <f t="shared" si="106"/>
        <v>0.97391304347826091</v>
      </c>
      <c r="N248" s="243">
        <f t="shared" si="106"/>
        <v>0.97731958762886595</v>
      </c>
      <c r="O248" s="243">
        <f t="shared" si="106"/>
        <v>0.97608695652173916</v>
      </c>
      <c r="P248" s="243">
        <f t="shared" si="106"/>
        <v>0.97540983606557374</v>
      </c>
      <c r="Q248" s="243">
        <f t="shared" si="106"/>
        <v>0.9765625</v>
      </c>
      <c r="R248" s="243">
        <f t="shared" si="106"/>
        <v>0.97571428571428576</v>
      </c>
      <c r="S248" s="243">
        <f t="shared" si="106"/>
        <v>0.97571428571428576</v>
      </c>
      <c r="T248" s="243">
        <f t="shared" si="106"/>
        <v>0.98285714285714287</v>
      </c>
      <c r="U248" s="243">
        <f t="shared" si="106"/>
        <v>0.99</v>
      </c>
      <c r="V248" s="243">
        <f t="shared" si="106"/>
        <v>0.98933333333333329</v>
      </c>
      <c r="W248" s="243">
        <f t="shared" si="106"/>
        <v>0.98666666666666669</v>
      </c>
      <c r="X248" s="243">
        <f t="shared" si="106"/>
        <v>0.98701298701298701</v>
      </c>
      <c r="Y248" s="243">
        <f t="shared" si="106"/>
        <v>0.98749999999999993</v>
      </c>
      <c r="Z248" s="242">
        <f t="shared" si="106"/>
        <v>0.98749999999999993</v>
      </c>
      <c r="AA248" s="242">
        <f t="shared" si="106"/>
        <v>0.98558591201454215</v>
      </c>
      <c r="AB248" s="242">
        <f t="shared" si="106"/>
        <v>0.98762722643008838</v>
      </c>
      <c r="AC248" s="242">
        <f t="shared" si="106"/>
        <v>0.9871050948068909</v>
      </c>
      <c r="AD248" s="242">
        <f t="shared" si="106"/>
        <v>0.98830416170049484</v>
      </c>
      <c r="AE248" s="242">
        <f t="shared" si="106"/>
        <v>0.98937568526908448</v>
      </c>
      <c r="AF248" s="242">
        <f t="shared" si="106"/>
        <v>0.98998967494855006</v>
      </c>
      <c r="AG248" s="242">
        <f t="shared" si="106"/>
        <v>0.99116968608886225</v>
      </c>
      <c r="AH248" s="242">
        <f t="shared" si="106"/>
        <v>0.99202981035828042</v>
      </c>
    </row>
    <row r="249" spans="1:34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spans="1:34" ht="15.75" thickBot="1">
      <c r="A250" s="6" t="s">
        <v>265</v>
      </c>
    </row>
    <row r="251" spans="1:34" ht="15.75" thickBot="1">
      <c r="A251" s="3"/>
      <c r="B251" s="3" t="str">
        <f>B$2</f>
        <v xml:space="preserve">93/94 </v>
      </c>
      <c r="C251" s="3" t="str">
        <f t="shared" ref="C251:AH251" si="108">C$2</f>
        <v xml:space="preserve">94/95 </v>
      </c>
      <c r="D251" s="3" t="str">
        <f t="shared" si="108"/>
        <v xml:space="preserve">95/96 </v>
      </c>
      <c r="E251" s="3" t="str">
        <f t="shared" si="108"/>
        <v xml:space="preserve">96/97 </v>
      </c>
      <c r="F251" s="3" t="str">
        <f t="shared" si="108"/>
        <v xml:space="preserve">97/98 </v>
      </c>
      <c r="G251" s="3" t="str">
        <f t="shared" si="108"/>
        <v xml:space="preserve">98/99 </v>
      </c>
      <c r="H251" s="3" t="str">
        <f t="shared" si="108"/>
        <v xml:space="preserve">99/00 </v>
      </c>
      <c r="I251" s="3" t="str">
        <f t="shared" si="108"/>
        <v xml:space="preserve">00/01 </v>
      </c>
      <c r="J251" s="3" t="str">
        <f t="shared" si="108"/>
        <v xml:space="preserve">01/02 </v>
      </c>
      <c r="K251" s="3" t="str">
        <f t="shared" si="108"/>
        <v xml:space="preserve">02/03 </v>
      </c>
      <c r="L251" s="3" t="str">
        <f t="shared" si="108"/>
        <v xml:space="preserve">03/04 </v>
      </c>
      <c r="M251" s="3" t="str">
        <f t="shared" si="108"/>
        <v xml:space="preserve">04/05 </v>
      </c>
      <c r="N251" s="3" t="str">
        <f t="shared" si="108"/>
        <v xml:space="preserve">05/06 </v>
      </c>
      <c r="O251" s="3" t="str">
        <f t="shared" si="108"/>
        <v xml:space="preserve">06/07 </v>
      </c>
      <c r="P251" s="3" t="str">
        <f t="shared" si="108"/>
        <v xml:space="preserve">07/08 </v>
      </c>
      <c r="Q251" s="3" t="str">
        <f t="shared" si="108"/>
        <v xml:space="preserve">08/09 </v>
      </c>
      <c r="R251" s="3" t="str">
        <f t="shared" si="108"/>
        <v xml:space="preserve">09/10 </v>
      </c>
      <c r="S251" s="3" t="str">
        <f t="shared" si="108"/>
        <v xml:space="preserve">10/11 </v>
      </c>
      <c r="T251" s="3" t="str">
        <f t="shared" si="108"/>
        <v xml:space="preserve">11/12 </v>
      </c>
      <c r="U251" s="3" t="str">
        <f t="shared" si="108"/>
        <v xml:space="preserve">12/13 </v>
      </c>
      <c r="V251" s="3" t="str">
        <f t="shared" si="108"/>
        <v xml:space="preserve">13/14 </v>
      </c>
      <c r="W251" s="3" t="str">
        <f t="shared" si="108"/>
        <v xml:space="preserve">14/15 </v>
      </c>
      <c r="X251" s="3" t="str">
        <f t="shared" si="108"/>
        <v xml:space="preserve">15/16 </v>
      </c>
      <c r="Y251" s="3" t="str">
        <f t="shared" si="108"/>
        <v xml:space="preserve">16/17 </v>
      </c>
      <c r="Z251" s="3" t="str">
        <f t="shared" si="108"/>
        <v xml:space="preserve">17/18 </v>
      </c>
      <c r="AA251" s="3" t="str">
        <f t="shared" si="108"/>
        <v>18/19</v>
      </c>
      <c r="AB251" s="3" t="str">
        <f t="shared" si="108"/>
        <v>19/20</v>
      </c>
      <c r="AC251" s="3" t="str">
        <f t="shared" si="108"/>
        <v>20/21</v>
      </c>
      <c r="AD251" s="3" t="str">
        <f t="shared" si="108"/>
        <v>21/22</v>
      </c>
      <c r="AE251" s="3" t="str">
        <f t="shared" si="108"/>
        <v>22/23</v>
      </c>
      <c r="AF251" s="3" t="str">
        <f t="shared" si="108"/>
        <v>23/24</v>
      </c>
      <c r="AG251" s="3" t="str">
        <f t="shared" si="108"/>
        <v>24/25</v>
      </c>
      <c r="AH251" s="3" t="str">
        <f t="shared" si="108"/>
        <v>25/26</v>
      </c>
    </row>
    <row r="252" spans="1:34">
      <c r="A252" s="6" t="s">
        <v>105</v>
      </c>
      <c r="B252" s="244">
        <v>0</v>
      </c>
      <c r="C252" s="244">
        <v>0</v>
      </c>
      <c r="D252" s="244">
        <v>4.7E-2</v>
      </c>
      <c r="E252" s="244">
        <v>0.109</v>
      </c>
      <c r="F252" s="244">
        <v>0.13500000000000001</v>
      </c>
      <c r="G252" s="244">
        <v>8.8999999999999996E-2</v>
      </c>
      <c r="H252" s="244">
        <v>0.27800000000000002</v>
      </c>
      <c r="I252" s="244">
        <v>0.26600000000000001</v>
      </c>
      <c r="J252" s="244">
        <v>0.185</v>
      </c>
      <c r="K252" s="244">
        <v>0.22600000000000001</v>
      </c>
      <c r="L252" s="244">
        <v>0.98299999999999998</v>
      </c>
      <c r="M252" s="244">
        <v>1.119</v>
      </c>
      <c r="N252" s="244">
        <v>16.562999999999999</v>
      </c>
      <c r="O252" s="244">
        <v>2.2570000000000001</v>
      </c>
      <c r="P252" s="244">
        <v>1.1839999999999999</v>
      </c>
      <c r="Q252" s="244">
        <v>0.91800000000000004</v>
      </c>
      <c r="R252" s="244">
        <v>0.752</v>
      </c>
      <c r="S252" s="244">
        <v>1.4800000000000002</v>
      </c>
      <c r="T252" s="244">
        <v>1.383</v>
      </c>
      <c r="U252" s="244">
        <v>1.2250000000000001</v>
      </c>
      <c r="V252" s="244">
        <v>1.792</v>
      </c>
      <c r="W252" s="244">
        <v>2.5179999999999998</v>
      </c>
      <c r="X252" s="244">
        <v>2.0299999999999998</v>
      </c>
      <c r="Y252" s="244">
        <v>1.4419999999999999</v>
      </c>
      <c r="Z252" s="244">
        <v>2.0880000000000001</v>
      </c>
      <c r="AA252" s="244">
        <v>1.5820000000000001</v>
      </c>
      <c r="AB252" s="244">
        <v>1.196</v>
      </c>
      <c r="AC252" s="244">
        <v>1.1599999999999999</v>
      </c>
      <c r="AD252" s="245">
        <f t="shared" ref="AC252:AD262" si="109">(SUM(X252:AB252)/SUM(X$264:AB$264))*AD$264</f>
        <v>2.4786535867005099</v>
      </c>
      <c r="AE252" s="245">
        <f t="shared" ref="AE252:AE262" si="110">(SUM(Y252:AC252)/SUM(Y$264:AC$264))*AE$264</f>
        <v>2.4487030020402218</v>
      </c>
      <c r="AF252" s="245">
        <f t="shared" ref="AF252:AH262" si="111">(SUM(Z252:AD252)/SUM(Z$264:AD$264))*AF$264</f>
        <v>2.6390015008324292</v>
      </c>
      <c r="AG252" s="245">
        <f t="shared" si="111"/>
        <v>2.583639078610791</v>
      </c>
      <c r="AH252" s="245">
        <f t="shared" si="111"/>
        <v>2.6958290030447194</v>
      </c>
    </row>
    <row r="253" spans="1:34">
      <c r="A253" s="6" t="s">
        <v>106</v>
      </c>
      <c r="B253" s="244">
        <v>0</v>
      </c>
      <c r="C253" s="244">
        <v>0</v>
      </c>
      <c r="D253" s="244">
        <v>1E-3</v>
      </c>
      <c r="E253" s="244">
        <v>0.22600000000000001</v>
      </c>
      <c r="F253" s="244">
        <v>0.20200000000000001</v>
      </c>
      <c r="G253" s="244">
        <v>0.13200000000000001</v>
      </c>
      <c r="H253" s="244">
        <v>0.49199999999999999</v>
      </c>
      <c r="I253" s="244">
        <v>0.16500000000000001</v>
      </c>
      <c r="J253" s="244">
        <v>0.29199999999999998</v>
      </c>
      <c r="K253" s="244">
        <v>0.34100000000000003</v>
      </c>
      <c r="L253" s="244">
        <v>1.0329999999999999</v>
      </c>
      <c r="M253" s="244">
        <v>0.80900000000000005</v>
      </c>
      <c r="N253" s="244">
        <v>1.0489999999999999</v>
      </c>
      <c r="O253" s="244">
        <v>1.1619999999999999</v>
      </c>
      <c r="P253" s="244">
        <v>0.86099999999999999</v>
      </c>
      <c r="Q253" s="244">
        <v>1.143</v>
      </c>
      <c r="R253" s="244">
        <v>1.099</v>
      </c>
      <c r="S253" s="244">
        <v>0.875</v>
      </c>
      <c r="T253" s="244">
        <v>1.139</v>
      </c>
      <c r="U253" s="244">
        <v>1.675</v>
      </c>
      <c r="V253" s="244">
        <v>1.679</v>
      </c>
      <c r="W253" s="244">
        <v>1.4970000000000001</v>
      </c>
      <c r="X253" s="244">
        <v>1.24</v>
      </c>
      <c r="Y253" s="244">
        <v>1.0649999999999999</v>
      </c>
      <c r="Z253" s="244">
        <v>1.9650000000000001</v>
      </c>
      <c r="AA253" s="244">
        <v>0.96399999999999997</v>
      </c>
      <c r="AB253" s="244">
        <v>0.90900000000000003</v>
      </c>
      <c r="AC253" s="244">
        <v>1.1419999999999999</v>
      </c>
      <c r="AD253" s="245">
        <f t="shared" si="109"/>
        <v>1.8261416386545013</v>
      </c>
      <c r="AE253" s="245">
        <f t="shared" si="110"/>
        <v>1.982111629262606</v>
      </c>
      <c r="AF253" s="245">
        <f t="shared" si="111"/>
        <v>2.111951746908916</v>
      </c>
      <c r="AG253" s="245">
        <f t="shared" si="111"/>
        <v>1.9885070171501682</v>
      </c>
      <c r="AH253" s="245">
        <f t="shared" si="111"/>
        <v>2.1657155964533343</v>
      </c>
    </row>
    <row r="254" spans="1:34">
      <c r="A254" s="6" t="s">
        <v>107</v>
      </c>
      <c r="B254" s="244">
        <v>0</v>
      </c>
      <c r="C254" s="244">
        <v>4.8000000000000001E-2</v>
      </c>
      <c r="D254" s="244">
        <v>0.108</v>
      </c>
      <c r="E254" s="244">
        <v>0.14099999999999999</v>
      </c>
      <c r="F254" s="244">
        <v>8.6999999999999994E-2</v>
      </c>
      <c r="G254" s="244">
        <v>0.13800000000000001</v>
      </c>
      <c r="H254" s="244">
        <v>0.25900000000000001</v>
      </c>
      <c r="I254" s="244">
        <v>0.44</v>
      </c>
      <c r="J254" s="244">
        <v>0.45400000000000001</v>
      </c>
      <c r="K254" s="244">
        <v>0.43099999999999999</v>
      </c>
      <c r="L254" s="244">
        <v>0.76600000000000001</v>
      </c>
      <c r="M254" s="244">
        <v>0.52800000000000002</v>
      </c>
      <c r="N254" s="244">
        <v>0.67600000000000005</v>
      </c>
      <c r="O254" s="244">
        <v>1.61</v>
      </c>
      <c r="P254" s="244">
        <v>0.71499999999999997</v>
      </c>
      <c r="Q254" s="244">
        <v>0.66700000000000004</v>
      </c>
      <c r="R254" s="244">
        <v>1.0619999999999998</v>
      </c>
      <c r="S254" s="244">
        <v>0.73899999999999999</v>
      </c>
      <c r="T254" s="244">
        <v>0.98399999999999999</v>
      </c>
      <c r="U254" s="244">
        <v>0.94599999999999995</v>
      </c>
      <c r="V254" s="244">
        <v>1.849</v>
      </c>
      <c r="W254" s="244">
        <v>2.048</v>
      </c>
      <c r="X254" s="244">
        <v>1.571</v>
      </c>
      <c r="Y254" s="244">
        <v>1.5169999999999999</v>
      </c>
      <c r="Z254" s="244">
        <v>1.804</v>
      </c>
      <c r="AA254" s="244">
        <v>0.89900000000000002</v>
      </c>
      <c r="AB254" s="244">
        <v>1.5229999999999999</v>
      </c>
      <c r="AC254" s="244">
        <v>1.155</v>
      </c>
      <c r="AD254" s="245">
        <f t="shared" si="109"/>
        <v>2.1742471015984086</v>
      </c>
      <c r="AE254" s="245">
        <f t="shared" si="110"/>
        <v>2.2618041387350627</v>
      </c>
      <c r="AF254" s="245">
        <f t="shared" si="111"/>
        <v>2.3443998320469381</v>
      </c>
      <c r="AG254" s="245">
        <f t="shared" si="111"/>
        <v>2.3352509418210481</v>
      </c>
      <c r="AH254" s="245">
        <f t="shared" si="111"/>
        <v>2.5697890052564532</v>
      </c>
    </row>
    <row r="255" spans="1:34">
      <c r="A255" s="6" t="s">
        <v>108</v>
      </c>
      <c r="B255" s="244">
        <v>0</v>
      </c>
      <c r="C255" s="244">
        <v>2.8000000000000001E-2</v>
      </c>
      <c r="D255" s="244">
        <v>6.6000000000000003E-2</v>
      </c>
      <c r="E255" s="244">
        <v>7.1999999999999995E-2</v>
      </c>
      <c r="F255" s="244">
        <v>7.1999999999999995E-2</v>
      </c>
      <c r="G255" s="244">
        <v>0.16</v>
      </c>
      <c r="H255" s="244">
        <v>0.24299999999999999</v>
      </c>
      <c r="I255" s="244">
        <v>0.316</v>
      </c>
      <c r="J255" s="244">
        <v>0.316</v>
      </c>
      <c r="K255" s="244">
        <v>0.20799999999999999</v>
      </c>
      <c r="L255" s="244">
        <v>0.73799999999999999</v>
      </c>
      <c r="M255" s="244">
        <v>0.44600000000000001</v>
      </c>
      <c r="N255" s="244">
        <v>0.53200000000000003</v>
      </c>
      <c r="O255" s="244">
        <v>0.753</v>
      </c>
      <c r="P255" s="244">
        <v>0.625</v>
      </c>
      <c r="Q255" s="244">
        <v>0.72099999999999997</v>
      </c>
      <c r="R255" s="244">
        <v>0.71899999999999997</v>
      </c>
      <c r="S255" s="244">
        <v>0.64600000000000002</v>
      </c>
      <c r="T255" s="244">
        <v>1.2110000000000001</v>
      </c>
      <c r="U255" s="244">
        <v>1.1299999999999999</v>
      </c>
      <c r="V255" s="244">
        <v>1.115</v>
      </c>
      <c r="W255" s="244">
        <v>1.532</v>
      </c>
      <c r="X255" s="244">
        <v>1.4550000000000001</v>
      </c>
      <c r="Y255" s="244">
        <v>1.0109999999999999</v>
      </c>
      <c r="Z255" s="244">
        <v>1.9990000000000001</v>
      </c>
      <c r="AA255" s="244">
        <v>1.1519999999999999</v>
      </c>
      <c r="AB255" s="244">
        <v>1.913</v>
      </c>
      <c r="AC255" s="244">
        <v>0.99299999999999999</v>
      </c>
      <c r="AD255" s="245">
        <f t="shared" si="109"/>
        <v>2.2384578445496328</v>
      </c>
      <c r="AE255" s="245">
        <f t="shared" si="110"/>
        <v>2.31754590498397</v>
      </c>
      <c r="AF255" s="245">
        <f t="shared" si="111"/>
        <v>2.5740878777346898</v>
      </c>
      <c r="AG255" s="245">
        <f t="shared" si="111"/>
        <v>2.5103870879666608</v>
      </c>
      <c r="AH255" s="245">
        <f t="shared" si="111"/>
        <v>2.7267295376524761</v>
      </c>
    </row>
    <row r="256" spans="1:34">
      <c r="A256" s="6" t="s">
        <v>109</v>
      </c>
      <c r="B256" s="244">
        <v>0</v>
      </c>
      <c r="C256" s="244">
        <v>3.2000000000000001E-2</v>
      </c>
      <c r="D256" s="244">
        <v>1.4999999999999999E-2</v>
      </c>
      <c r="E256" s="244">
        <v>0.221</v>
      </c>
      <c r="F256" s="244">
        <v>0.19600000000000001</v>
      </c>
      <c r="G256" s="244">
        <v>0.254</v>
      </c>
      <c r="H256" s="244">
        <v>0.29199999999999998</v>
      </c>
      <c r="I256" s="244">
        <v>0.25800000000000001</v>
      </c>
      <c r="J256" s="244">
        <v>0.25800000000000001</v>
      </c>
      <c r="K256" s="244">
        <v>0.35499999999999998</v>
      </c>
      <c r="L256" s="244">
        <v>0.70399999999999996</v>
      </c>
      <c r="M256" s="244">
        <v>1.1060000000000001</v>
      </c>
      <c r="N256" s="244">
        <v>1.958</v>
      </c>
      <c r="O256" s="244">
        <v>0.85399999999999998</v>
      </c>
      <c r="P256" s="244">
        <v>0.77800000000000002</v>
      </c>
      <c r="Q256" s="244">
        <v>0.72699999999999998</v>
      </c>
      <c r="R256" s="244">
        <v>0.71799999999999997</v>
      </c>
      <c r="S256" s="244">
        <v>1.0820000000000001</v>
      </c>
      <c r="T256" s="244">
        <v>1.2529999999999999</v>
      </c>
      <c r="U256" s="244">
        <v>1.0009999999999999</v>
      </c>
      <c r="V256" s="244">
        <v>1.024</v>
      </c>
      <c r="W256" s="244">
        <v>2.0339999999999998</v>
      </c>
      <c r="X256" s="244">
        <v>1.6020000000000001</v>
      </c>
      <c r="Y256" s="244">
        <v>1.403</v>
      </c>
      <c r="Z256" s="244">
        <v>1.3480000000000001</v>
      </c>
      <c r="AA256" s="244">
        <v>1.284</v>
      </c>
      <c r="AB256" s="244">
        <v>1.377</v>
      </c>
      <c r="AC256" s="245">
        <f t="shared" si="109"/>
        <v>1.2036591489183646</v>
      </c>
      <c r="AD256" s="245">
        <f t="shared" si="109"/>
        <v>2.0850655141661516</v>
      </c>
      <c r="AE256" s="245">
        <f t="shared" si="110"/>
        <v>2.1692266227144157</v>
      </c>
      <c r="AF256" s="245">
        <f t="shared" si="111"/>
        <v>2.2644903924903472</v>
      </c>
      <c r="AG256" s="245">
        <f t="shared" si="111"/>
        <v>2.3661134901181708</v>
      </c>
      <c r="AH256" s="245">
        <f t="shared" si="111"/>
        <v>2.472248891483154</v>
      </c>
    </row>
    <row r="257" spans="1:34">
      <c r="A257" s="6" t="s">
        <v>110</v>
      </c>
      <c r="B257" s="244">
        <v>0</v>
      </c>
      <c r="C257" s="244">
        <v>0.109</v>
      </c>
      <c r="D257" s="244">
        <v>3.5999999999999997E-2</v>
      </c>
      <c r="E257" s="244">
        <v>0.23499999999999999</v>
      </c>
      <c r="F257" s="244">
        <v>0.151</v>
      </c>
      <c r="G257" s="244">
        <v>0.14399999999999999</v>
      </c>
      <c r="H257" s="244">
        <v>0.36299999999999999</v>
      </c>
      <c r="I257" s="244">
        <v>0.35899999999999999</v>
      </c>
      <c r="J257" s="244">
        <v>0.35899999999999999</v>
      </c>
      <c r="K257" s="244">
        <v>0.317</v>
      </c>
      <c r="L257" s="244">
        <v>0.95599999999999996</v>
      </c>
      <c r="M257" s="244">
        <v>0.57499999999999996</v>
      </c>
      <c r="N257" s="244">
        <v>1.9490000000000001</v>
      </c>
      <c r="O257" s="244">
        <v>0.84599999999999997</v>
      </c>
      <c r="P257" s="244">
        <v>0.89</v>
      </c>
      <c r="Q257" s="244">
        <v>0.66900000000000004</v>
      </c>
      <c r="R257" s="244">
        <v>0.95699999999999996</v>
      </c>
      <c r="S257" s="244">
        <v>0.86099999999999999</v>
      </c>
      <c r="T257" s="244">
        <v>0.84</v>
      </c>
      <c r="U257" s="244">
        <v>0.74199999999999999</v>
      </c>
      <c r="V257" s="244">
        <v>1.998</v>
      </c>
      <c r="W257" s="244">
        <v>1.7430000000000001</v>
      </c>
      <c r="X257" s="244">
        <v>2.1120000000000001</v>
      </c>
      <c r="Y257" s="244">
        <v>1.4119999999999999</v>
      </c>
      <c r="Z257" s="244">
        <v>1.2809999999999999</v>
      </c>
      <c r="AA257" s="244">
        <v>1.077</v>
      </c>
      <c r="AB257" s="244">
        <v>0.64400000000000002</v>
      </c>
      <c r="AC257" s="245">
        <f t="shared" si="109"/>
        <v>1.19644127369346</v>
      </c>
      <c r="AD257" s="245">
        <f t="shared" si="109"/>
        <v>1.9399967986096818</v>
      </c>
      <c r="AE257" s="245">
        <f t="shared" si="110"/>
        <v>1.8396229766555354</v>
      </c>
      <c r="AF257" s="245">
        <f t="shared" si="111"/>
        <v>1.9047627420013076</v>
      </c>
      <c r="AG257" s="245">
        <f t="shared" si="111"/>
        <v>1.9517307019445642</v>
      </c>
      <c r="AH257" s="245">
        <f t="shared" si="111"/>
        <v>2.0444372230213963</v>
      </c>
    </row>
    <row r="258" spans="1:34">
      <c r="A258" s="6" t="s">
        <v>111</v>
      </c>
      <c r="B258" s="244">
        <v>0</v>
      </c>
      <c r="C258" s="244">
        <v>4.2000000000000003E-2</v>
      </c>
      <c r="D258" s="244">
        <v>3.3000000000000002E-2</v>
      </c>
      <c r="E258" s="244">
        <v>0.14599999999999999</v>
      </c>
      <c r="F258" s="244">
        <v>0.13600000000000001</v>
      </c>
      <c r="G258" s="244">
        <v>0.21199999999999999</v>
      </c>
      <c r="H258" s="244">
        <v>0.30299999999999999</v>
      </c>
      <c r="I258" s="244">
        <v>0.247</v>
      </c>
      <c r="J258" s="244">
        <v>0.247</v>
      </c>
      <c r="K258" s="244">
        <v>0.46500000000000002</v>
      </c>
      <c r="L258" s="244">
        <v>0.54600000000000004</v>
      </c>
      <c r="M258" s="244">
        <v>1.0680000000000001</v>
      </c>
      <c r="N258" s="244">
        <v>1.571</v>
      </c>
      <c r="O258" s="244">
        <v>0.67400000000000004</v>
      </c>
      <c r="P258" s="244">
        <v>1.141</v>
      </c>
      <c r="Q258" s="244">
        <v>0.53</v>
      </c>
      <c r="R258" s="244">
        <v>1.093</v>
      </c>
      <c r="S258" s="244">
        <v>1.147</v>
      </c>
      <c r="T258" s="244">
        <v>1.1259999999999999</v>
      </c>
      <c r="U258" s="244">
        <v>1.1950000000000001</v>
      </c>
      <c r="V258" s="244">
        <v>3.069</v>
      </c>
      <c r="W258" s="244">
        <v>1.5049999999999999</v>
      </c>
      <c r="X258" s="244">
        <v>2.0910000000000002</v>
      </c>
      <c r="Y258" s="244">
        <v>1.8120000000000001</v>
      </c>
      <c r="Z258" s="244">
        <v>1.5609999999999999</v>
      </c>
      <c r="AA258" s="244">
        <v>1.36</v>
      </c>
      <c r="AB258" s="244">
        <v>0.497</v>
      </c>
      <c r="AC258" s="245">
        <f t="shared" si="109"/>
        <v>1.3069061467006988</v>
      </c>
      <c r="AD258" s="245">
        <f t="shared" si="109"/>
        <v>2.176328005305161</v>
      </c>
      <c r="AE258" s="245">
        <f t="shared" si="110"/>
        <v>2.143404084826082</v>
      </c>
      <c r="AF258" s="245">
        <f t="shared" si="111"/>
        <v>2.1414590375814715</v>
      </c>
      <c r="AG258" s="245">
        <f t="shared" si="111"/>
        <v>2.1809636200557367</v>
      </c>
      <c r="AH258" s="245">
        <f t="shared" si="111"/>
        <v>2.2455638815095447</v>
      </c>
    </row>
    <row r="259" spans="1:34">
      <c r="A259" s="6" t="s">
        <v>112</v>
      </c>
      <c r="B259" s="244">
        <v>0</v>
      </c>
      <c r="C259" s="244">
        <v>7.1999999999999995E-2</v>
      </c>
      <c r="D259" s="244">
        <v>2.8000000000000001E-2</v>
      </c>
      <c r="E259" s="244">
        <v>0.1</v>
      </c>
      <c r="F259" s="244">
        <v>4.4999999999999998E-2</v>
      </c>
      <c r="G259" s="244">
        <v>0.152</v>
      </c>
      <c r="H259" s="244">
        <v>0.14499999999999999</v>
      </c>
      <c r="I259" s="244">
        <v>9.8000000000000004E-2</v>
      </c>
      <c r="J259" s="244">
        <v>9.8000000000000004E-2</v>
      </c>
      <c r="K259" s="244">
        <v>0.56299999999999994</v>
      </c>
      <c r="L259" s="244">
        <v>0.94099999999999995</v>
      </c>
      <c r="M259" s="244">
        <v>0.68700000000000006</v>
      </c>
      <c r="N259" s="244">
        <v>1.4730000000000001</v>
      </c>
      <c r="O259" s="244">
        <v>0.59499999999999997</v>
      </c>
      <c r="P259" s="244">
        <v>1.337</v>
      </c>
      <c r="Q259" s="244">
        <v>0.35899999999999999</v>
      </c>
      <c r="R259" s="244">
        <v>0.97399999999999998</v>
      </c>
      <c r="S259" s="244">
        <v>1.075</v>
      </c>
      <c r="T259" s="244">
        <v>1.016</v>
      </c>
      <c r="U259" s="244">
        <v>1.2130000000000001</v>
      </c>
      <c r="V259" s="244">
        <v>2.6819999999999999</v>
      </c>
      <c r="W259" s="244">
        <v>1.99</v>
      </c>
      <c r="X259" s="244">
        <v>2.044</v>
      </c>
      <c r="Y259" s="244">
        <v>1.716</v>
      </c>
      <c r="Z259" s="244">
        <v>1.272</v>
      </c>
      <c r="AA259" s="244">
        <v>1.0609999999999999</v>
      </c>
      <c r="AB259" s="244">
        <v>0.65200000000000002</v>
      </c>
      <c r="AC259" s="245">
        <f t="shared" si="109"/>
        <v>1.2683062052805556</v>
      </c>
      <c r="AD259" s="245">
        <f t="shared" si="109"/>
        <v>2.0050993574352289</v>
      </c>
      <c r="AE259" s="245">
        <f t="shared" si="110"/>
        <v>1.9572921833111703</v>
      </c>
      <c r="AF259" s="245">
        <f t="shared" si="111"/>
        <v>1.9419887599716517</v>
      </c>
      <c r="AG259" s="245">
        <f t="shared" si="111"/>
        <v>2.0236082629187484</v>
      </c>
      <c r="AH259" s="245">
        <f t="shared" si="111"/>
        <v>2.1259076352797814</v>
      </c>
    </row>
    <row r="260" spans="1:34">
      <c r="A260" s="6" t="s">
        <v>113</v>
      </c>
      <c r="B260" s="244">
        <v>0</v>
      </c>
      <c r="C260" s="244">
        <v>6.8000000000000005E-2</v>
      </c>
      <c r="D260" s="244">
        <v>0.106</v>
      </c>
      <c r="E260" s="244">
        <v>0.112</v>
      </c>
      <c r="F260" s="244">
        <v>0.16300000000000001</v>
      </c>
      <c r="G260" s="244">
        <v>0.378</v>
      </c>
      <c r="H260" s="244">
        <v>0.19400000000000001</v>
      </c>
      <c r="I260" s="244">
        <v>0.41</v>
      </c>
      <c r="J260" s="244">
        <v>0.38500000000000001</v>
      </c>
      <c r="K260" s="244">
        <v>0.54800000000000004</v>
      </c>
      <c r="L260" s="244">
        <v>0.71099999999999997</v>
      </c>
      <c r="M260" s="244">
        <v>0.77200000000000002</v>
      </c>
      <c r="N260" s="244">
        <v>1.508</v>
      </c>
      <c r="O260" s="244">
        <v>0.85699999999999998</v>
      </c>
      <c r="P260" s="244">
        <v>0.95099999999999996</v>
      </c>
      <c r="Q260" s="244">
        <v>0.76200000000000001</v>
      </c>
      <c r="R260" s="244">
        <v>1.0309999999999999</v>
      </c>
      <c r="S260" s="244">
        <v>1.218</v>
      </c>
      <c r="T260" s="244">
        <v>1.157</v>
      </c>
      <c r="U260" s="244">
        <v>1.7709999999999999</v>
      </c>
      <c r="V260" s="244">
        <v>3.641</v>
      </c>
      <c r="W260" s="244">
        <v>1.742</v>
      </c>
      <c r="X260" s="244">
        <v>1.5209999999999999</v>
      </c>
      <c r="Y260" s="244">
        <v>1.569</v>
      </c>
      <c r="Z260" s="244">
        <v>1.07</v>
      </c>
      <c r="AA260" s="244">
        <v>2.9169999999999998</v>
      </c>
      <c r="AB260" s="244">
        <v>1.387</v>
      </c>
      <c r="AC260" s="245">
        <f t="shared" si="109"/>
        <v>1.3837922088790324</v>
      </c>
      <c r="AD260" s="245">
        <f t="shared" si="109"/>
        <v>2.5161098534220576</v>
      </c>
      <c r="AE260" s="245">
        <f t="shared" si="110"/>
        <v>2.730294734767972</v>
      </c>
      <c r="AF260" s="245">
        <f t="shared" si="111"/>
        <v>2.877699980544473</v>
      </c>
      <c r="AG260" s="245">
        <f t="shared" si="111"/>
        <v>3.186563095951148</v>
      </c>
      <c r="AH260" s="245">
        <f t="shared" si="111"/>
        <v>2.9600603458499544</v>
      </c>
    </row>
    <row r="261" spans="1:34">
      <c r="A261" s="6" t="s">
        <v>102</v>
      </c>
      <c r="B261" s="244">
        <v>0</v>
      </c>
      <c r="C261" s="244">
        <v>6.2E-2</v>
      </c>
      <c r="D261" s="244">
        <v>0.5</v>
      </c>
      <c r="E261" s="244">
        <v>9.9000000000000005E-2</v>
      </c>
      <c r="F261" s="244">
        <v>0.128</v>
      </c>
      <c r="G261" s="244">
        <v>0.29599999999999999</v>
      </c>
      <c r="H261" s="244">
        <v>0.49099999999999999</v>
      </c>
      <c r="I261" s="244">
        <v>0.28000000000000003</v>
      </c>
      <c r="J261" s="244">
        <v>0.30399999999999999</v>
      </c>
      <c r="K261" s="244">
        <v>0.375</v>
      </c>
      <c r="L261" s="244">
        <v>1.1519999999999999</v>
      </c>
      <c r="M261" s="244">
        <v>0.748</v>
      </c>
      <c r="N261" s="244">
        <v>0.88500000000000001</v>
      </c>
      <c r="O261" s="244">
        <v>0.52</v>
      </c>
      <c r="P261" s="244">
        <v>0.89800000000000002</v>
      </c>
      <c r="Q261" s="244">
        <v>1.3460000000000001</v>
      </c>
      <c r="R261" s="244">
        <v>0.92500000000000004</v>
      </c>
      <c r="S261" s="244">
        <v>1.306</v>
      </c>
      <c r="T261" s="244">
        <v>1.254</v>
      </c>
      <c r="U261" s="244">
        <v>1.748</v>
      </c>
      <c r="V261" s="244">
        <v>1.895</v>
      </c>
      <c r="W261" s="244">
        <v>2.117</v>
      </c>
      <c r="X261" s="244">
        <v>1.8560000000000001</v>
      </c>
      <c r="Y261" s="244">
        <v>1.6830000000000001</v>
      </c>
      <c r="Z261" s="244">
        <v>0.76300000000000001</v>
      </c>
      <c r="AA261" s="244">
        <v>1.2909999999999999</v>
      </c>
      <c r="AB261" s="244">
        <v>1.56</v>
      </c>
      <c r="AC261" s="245">
        <f t="shared" si="109"/>
        <v>1.209778651826436</v>
      </c>
      <c r="AD261" s="245">
        <f t="shared" si="109"/>
        <v>2.1263863163430976</v>
      </c>
      <c r="AE261" s="245">
        <f t="shared" si="110"/>
        <v>2.1335254979028688</v>
      </c>
      <c r="AF261" s="245">
        <f t="shared" si="111"/>
        <v>2.1566423129467158</v>
      </c>
      <c r="AG261" s="245">
        <f t="shared" si="111"/>
        <v>2.4249065262046616</v>
      </c>
      <c r="AH261" s="245">
        <f t="shared" si="111"/>
        <v>2.4958565407273525</v>
      </c>
    </row>
    <row r="262" spans="1:34">
      <c r="A262" s="6" t="s">
        <v>103</v>
      </c>
      <c r="B262" s="244">
        <v>0</v>
      </c>
      <c r="C262" s="244">
        <v>1.7999999999999999E-2</v>
      </c>
      <c r="D262" s="244">
        <v>0.112</v>
      </c>
      <c r="E262" s="244">
        <v>0.16500000000000001</v>
      </c>
      <c r="F262" s="244">
        <v>0.26900000000000002</v>
      </c>
      <c r="G262" s="244">
        <v>0.35699999999999998</v>
      </c>
      <c r="H262" s="244">
        <v>0.218</v>
      </c>
      <c r="I262" s="244">
        <v>0.42</v>
      </c>
      <c r="J262" s="244">
        <v>0.28699999999999998</v>
      </c>
      <c r="K262" s="244">
        <v>0.45700000000000002</v>
      </c>
      <c r="L262" s="244">
        <v>0.754</v>
      </c>
      <c r="M262" s="244">
        <v>0.86799999999999999</v>
      </c>
      <c r="N262" s="244">
        <v>0.88300000000000001</v>
      </c>
      <c r="O262" s="244">
        <v>0.36799999999999999</v>
      </c>
      <c r="P262" s="244">
        <v>0.95599999999999996</v>
      </c>
      <c r="Q262" s="244">
        <v>1.58</v>
      </c>
      <c r="R262" s="244">
        <v>1.165</v>
      </c>
      <c r="S262" s="244">
        <v>1.1379999999999999</v>
      </c>
      <c r="T262" s="244">
        <v>1.675</v>
      </c>
      <c r="U262" s="244">
        <v>1.645</v>
      </c>
      <c r="V262" s="244">
        <v>2.1970000000000001</v>
      </c>
      <c r="W262" s="244">
        <v>1.974</v>
      </c>
      <c r="X262" s="244">
        <v>1.7010000000000001</v>
      </c>
      <c r="Y262" s="244">
        <v>1.7869999999999999</v>
      </c>
      <c r="Z262" s="244">
        <v>1.077</v>
      </c>
      <c r="AA262" s="244">
        <v>1.248</v>
      </c>
      <c r="AB262" s="244">
        <v>1.458</v>
      </c>
      <c r="AC262" s="245">
        <f t="shared" si="109"/>
        <v>1.221860747311603</v>
      </c>
      <c r="AD262" s="245">
        <f t="shared" si="109"/>
        <v>2.1614644073997851</v>
      </c>
      <c r="AE262" s="245">
        <f t="shared" si="110"/>
        <v>2.2270018480692375</v>
      </c>
      <c r="AF262" s="245">
        <f t="shared" si="111"/>
        <v>2.223717009274881</v>
      </c>
      <c r="AG262" s="245">
        <f t="shared" si="111"/>
        <v>2.4236348780576442</v>
      </c>
      <c r="AH262" s="245">
        <f t="shared" si="111"/>
        <v>2.5245774763552031</v>
      </c>
    </row>
    <row r="263" spans="1:34">
      <c r="A263" s="6" t="s">
        <v>104</v>
      </c>
      <c r="B263" s="244">
        <v>0</v>
      </c>
      <c r="C263" s="244">
        <v>8.9999999999999993E-3</v>
      </c>
      <c r="D263" s="244">
        <v>0.223</v>
      </c>
      <c r="E263" s="244">
        <v>0.151</v>
      </c>
      <c r="F263" s="244">
        <v>0.20599999999999999</v>
      </c>
      <c r="G263" s="244">
        <v>0.30199999999999999</v>
      </c>
      <c r="H263" s="244">
        <v>0.22700000000000001</v>
      </c>
      <c r="I263" s="244">
        <v>0.30499999999999999</v>
      </c>
      <c r="J263" s="244">
        <v>0.42599999999999999</v>
      </c>
      <c r="K263" s="244">
        <v>0.40899999999999997</v>
      </c>
      <c r="L263" s="244">
        <v>1.0369999999999999</v>
      </c>
      <c r="M263" s="244">
        <v>0.81499999999999995</v>
      </c>
      <c r="N263" s="244">
        <v>1.2609999999999999</v>
      </c>
      <c r="O263" s="244">
        <v>1.6439999999999999</v>
      </c>
      <c r="P263" s="244">
        <v>0.91400000000000003</v>
      </c>
      <c r="Q263" s="244">
        <v>0.85199999999999998</v>
      </c>
      <c r="R263" s="244">
        <v>1.3879999999999999</v>
      </c>
      <c r="S263" s="244">
        <v>1.218</v>
      </c>
      <c r="T263" s="244">
        <v>1.7350000000000001</v>
      </c>
      <c r="U263" s="244">
        <v>2.7290000000000001</v>
      </c>
      <c r="V263" s="244">
        <v>3.944</v>
      </c>
      <c r="W263" s="244">
        <v>1.853</v>
      </c>
      <c r="X263" s="244">
        <v>0.89500000000000002</v>
      </c>
      <c r="Y263" s="244">
        <v>1.6919999999999999</v>
      </c>
      <c r="Z263" s="244">
        <v>1.498</v>
      </c>
      <c r="AA263" s="244">
        <v>2.2549999999999999</v>
      </c>
      <c r="AB263" s="244">
        <v>1.3029999999999999</v>
      </c>
      <c r="AC263" s="245">
        <f t="shared" ref="AC263:AH263" si="112">AC264-SUM(AC252:AC262)</f>
        <v>1.759255617389849</v>
      </c>
      <c r="AD263" s="245">
        <f t="shared" si="112"/>
        <v>2.2720495758157853</v>
      </c>
      <c r="AE263" s="245">
        <f t="shared" si="112"/>
        <v>2.7894673767308547</v>
      </c>
      <c r="AF263" s="245">
        <f t="shared" si="112"/>
        <v>2.819798807666178</v>
      </c>
      <c r="AG263" s="245">
        <f t="shared" si="112"/>
        <v>3.0246952992006584</v>
      </c>
      <c r="AH263" s="245">
        <f t="shared" si="112"/>
        <v>2.9732848633666364</v>
      </c>
    </row>
    <row r="264" spans="1:34" ht="15.75" thickBot="1">
      <c r="A264" s="6" t="s">
        <v>114</v>
      </c>
      <c r="B264" s="244">
        <f>SUM(B252:B263)</f>
        <v>0</v>
      </c>
      <c r="C264" s="244">
        <f t="shared" ref="C264:AB264" si="113">SUM(C252:C263)</f>
        <v>0.48800000000000004</v>
      </c>
      <c r="D264" s="244">
        <f t="shared" si="113"/>
        <v>1.2750000000000001</v>
      </c>
      <c r="E264" s="244">
        <f t="shared" si="113"/>
        <v>1.7770000000000001</v>
      </c>
      <c r="F264" s="244">
        <f t="shared" si="113"/>
        <v>1.79</v>
      </c>
      <c r="G264" s="244">
        <f t="shared" si="113"/>
        <v>2.6139999999999999</v>
      </c>
      <c r="H264" s="244">
        <f t="shared" si="113"/>
        <v>3.5049999999999999</v>
      </c>
      <c r="I264" s="244">
        <f t="shared" si="113"/>
        <v>3.5640000000000005</v>
      </c>
      <c r="J264" s="244">
        <f t="shared" si="113"/>
        <v>3.6110000000000002</v>
      </c>
      <c r="K264" s="244">
        <f t="shared" si="113"/>
        <v>4.6949999999999994</v>
      </c>
      <c r="L264" s="244">
        <f t="shared" si="113"/>
        <v>10.320999999999998</v>
      </c>
      <c r="M264" s="244">
        <f t="shared" si="113"/>
        <v>9.5410000000000004</v>
      </c>
      <c r="N264" s="244">
        <f t="shared" si="113"/>
        <v>30.307999999999996</v>
      </c>
      <c r="O264" s="244">
        <f t="shared" si="113"/>
        <v>12.14</v>
      </c>
      <c r="P264" s="244">
        <f t="shared" si="113"/>
        <v>11.249999999999998</v>
      </c>
      <c r="Q264" s="244">
        <f t="shared" si="113"/>
        <v>10.274000000000001</v>
      </c>
      <c r="R264" s="244">
        <f t="shared" si="113"/>
        <v>11.883000000000001</v>
      </c>
      <c r="S264" s="244">
        <f t="shared" si="113"/>
        <v>12.785000000000002</v>
      </c>
      <c r="T264" s="244">
        <f t="shared" si="113"/>
        <v>14.773</v>
      </c>
      <c r="U264" s="244">
        <f t="shared" si="113"/>
        <v>17.02</v>
      </c>
      <c r="V264" s="244">
        <f t="shared" si="113"/>
        <v>26.884999999999998</v>
      </c>
      <c r="W264" s="244">
        <f t="shared" si="113"/>
        <v>22.553000000000001</v>
      </c>
      <c r="X264" s="244">
        <f t="shared" si="113"/>
        <v>20.118000000000002</v>
      </c>
      <c r="Y264" s="244">
        <f t="shared" si="113"/>
        <v>18.108999999999998</v>
      </c>
      <c r="Z264" s="244">
        <f t="shared" si="113"/>
        <v>17.726000000000003</v>
      </c>
      <c r="AA264" s="244">
        <f t="shared" si="113"/>
        <v>17.09</v>
      </c>
      <c r="AB264" s="244">
        <f t="shared" si="113"/>
        <v>14.419</v>
      </c>
      <c r="AC264" s="245">
        <f t="shared" ref="AC264:AH264" si="114">AC34</f>
        <v>15</v>
      </c>
      <c r="AD264" s="245">
        <f t="shared" si="114"/>
        <v>26</v>
      </c>
      <c r="AE264" s="245">
        <f t="shared" si="114"/>
        <v>27</v>
      </c>
      <c r="AF264" s="245">
        <f t="shared" si="114"/>
        <v>28</v>
      </c>
      <c r="AG264" s="245">
        <f t="shared" si="114"/>
        <v>29</v>
      </c>
      <c r="AH264" s="245">
        <f t="shared" si="114"/>
        <v>30</v>
      </c>
    </row>
    <row r="265" spans="1:34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1:34" ht="15.75" thickBot="1">
      <c r="A266" s="6" t="s">
        <v>266</v>
      </c>
    </row>
    <row r="267" spans="1:34" ht="15.75" thickBot="1">
      <c r="A267" s="3"/>
      <c r="B267" s="3" t="str">
        <f>B$2</f>
        <v xml:space="preserve">93/94 </v>
      </c>
      <c r="C267" s="3" t="str">
        <f t="shared" ref="C267:AH267" si="115">C$2</f>
        <v xml:space="preserve">94/95 </v>
      </c>
      <c r="D267" s="3" t="str">
        <f t="shared" si="115"/>
        <v xml:space="preserve">95/96 </v>
      </c>
      <c r="E267" s="3" t="str">
        <f t="shared" si="115"/>
        <v xml:space="preserve">96/97 </v>
      </c>
      <c r="F267" s="3" t="str">
        <f t="shared" si="115"/>
        <v xml:space="preserve">97/98 </v>
      </c>
      <c r="G267" s="3" t="str">
        <f t="shared" si="115"/>
        <v xml:space="preserve">98/99 </v>
      </c>
      <c r="H267" s="3" t="str">
        <f t="shared" si="115"/>
        <v xml:space="preserve">99/00 </v>
      </c>
      <c r="I267" s="3" t="str">
        <f t="shared" si="115"/>
        <v xml:space="preserve">00/01 </v>
      </c>
      <c r="J267" s="3" t="str">
        <f t="shared" si="115"/>
        <v xml:space="preserve">01/02 </v>
      </c>
      <c r="K267" s="3" t="str">
        <f t="shared" si="115"/>
        <v xml:space="preserve">02/03 </v>
      </c>
      <c r="L267" s="3" t="str">
        <f t="shared" si="115"/>
        <v xml:space="preserve">03/04 </v>
      </c>
      <c r="M267" s="3" t="str">
        <f t="shared" si="115"/>
        <v xml:space="preserve">04/05 </v>
      </c>
      <c r="N267" s="3" t="str">
        <f t="shared" si="115"/>
        <v xml:space="preserve">05/06 </v>
      </c>
      <c r="O267" s="3" t="str">
        <f t="shared" si="115"/>
        <v xml:space="preserve">06/07 </v>
      </c>
      <c r="P267" s="3" t="str">
        <f t="shared" si="115"/>
        <v xml:space="preserve">07/08 </v>
      </c>
      <c r="Q267" s="3" t="str">
        <f t="shared" si="115"/>
        <v xml:space="preserve">08/09 </v>
      </c>
      <c r="R267" s="3" t="str">
        <f t="shared" si="115"/>
        <v xml:space="preserve">09/10 </v>
      </c>
      <c r="S267" s="3" t="str">
        <f t="shared" si="115"/>
        <v xml:space="preserve">10/11 </v>
      </c>
      <c r="T267" s="3" t="str">
        <f t="shared" si="115"/>
        <v xml:space="preserve">11/12 </v>
      </c>
      <c r="U267" s="3" t="str">
        <f t="shared" si="115"/>
        <v xml:space="preserve">12/13 </v>
      </c>
      <c r="V267" s="3" t="str">
        <f t="shared" si="115"/>
        <v xml:space="preserve">13/14 </v>
      </c>
      <c r="W267" s="3" t="str">
        <f t="shared" si="115"/>
        <v xml:space="preserve">14/15 </v>
      </c>
      <c r="X267" s="3" t="str">
        <f t="shared" si="115"/>
        <v xml:space="preserve">15/16 </v>
      </c>
      <c r="Y267" s="3" t="str">
        <f t="shared" si="115"/>
        <v xml:space="preserve">16/17 </v>
      </c>
      <c r="Z267" s="3" t="str">
        <f t="shared" si="115"/>
        <v xml:space="preserve">17/18 </v>
      </c>
      <c r="AA267" s="3" t="str">
        <f t="shared" si="115"/>
        <v>18/19</v>
      </c>
      <c r="AB267" s="3" t="str">
        <f t="shared" si="115"/>
        <v>19/20</v>
      </c>
      <c r="AC267" s="3" t="str">
        <f t="shared" si="115"/>
        <v>20/21</v>
      </c>
      <c r="AD267" s="3" t="str">
        <f t="shared" si="115"/>
        <v>21/22</v>
      </c>
      <c r="AE267" s="3" t="str">
        <f t="shared" si="115"/>
        <v>22/23</v>
      </c>
      <c r="AF267" s="3" t="str">
        <f t="shared" si="115"/>
        <v>23/24</v>
      </c>
      <c r="AG267" s="3" t="str">
        <f t="shared" si="115"/>
        <v>24/25</v>
      </c>
      <c r="AH267" s="3" t="str">
        <f t="shared" si="115"/>
        <v>25/26</v>
      </c>
    </row>
    <row r="268" spans="1:34">
      <c r="A268" s="6" t="s">
        <v>105</v>
      </c>
      <c r="B268" s="37">
        <f>'[3]Australia Oil Exports'!AC$290</f>
        <v>0</v>
      </c>
      <c r="C268" s="37">
        <f>'[3]Australia Oil Exports'!AO$290</f>
        <v>0</v>
      </c>
      <c r="D268" s="37">
        <f>'[3]Australia Oil Exports'!BA$290</f>
        <v>3.4949960532697634E-4</v>
      </c>
      <c r="E268" s="37">
        <f>'[3]Australia Oil Exports'!BM$290</f>
        <v>0</v>
      </c>
      <c r="F268" s="37">
        <f>'[3]Australia Oil Exports'!BY$290</f>
        <v>3.0578338632624398</v>
      </c>
      <c r="G268" s="37">
        <f>'[3]Australia Oil Exports'!CK$290</f>
        <v>4.4272514326049581</v>
      </c>
      <c r="H268" s="37">
        <f>'[3]Australia Oil Exports'!CW$290</f>
        <v>4.5219339999999999</v>
      </c>
      <c r="I268" s="37">
        <f>'[3]Australia Oil Exports'!DI$290</f>
        <v>3.367486</v>
      </c>
      <c r="J268" s="37">
        <f>'[3]Australia Oil Exports'!DU$290</f>
        <v>1.7155E-2</v>
      </c>
      <c r="K268" s="37">
        <f>'[3]Australia Oil Exports'!EG$290</f>
        <v>0</v>
      </c>
      <c r="L268" s="37">
        <f>'[3]Australia Oil Exports'!ES$290</f>
        <v>0</v>
      </c>
      <c r="M268" s="37">
        <f>'[3]Australia Oil Exports'!FE$290</f>
        <v>0</v>
      </c>
      <c r="N268" s="37">
        <f>'[3]Australia Oil Exports'!FQ$290</f>
        <v>3.4175089999999999</v>
      </c>
      <c r="O268" s="37">
        <f>'[3]Australia Oil Exports'!GC$290</f>
        <v>0.96974199999999999</v>
      </c>
      <c r="P268" s="37">
        <f>'[3]Australia Oil Exports'!GO$290</f>
        <v>0.79233200000000004</v>
      </c>
      <c r="Q268" s="37">
        <f>'[3]Australia Oil Exports'!HA$290</f>
        <v>9.5884040000000006</v>
      </c>
      <c r="R268" s="37">
        <f>'[3]Australia Oil Exports'!HM$290</f>
        <v>5.4355859999999998</v>
      </c>
      <c r="S268" s="37">
        <f>'[3]Australia Oil Exports'!HY$290</f>
        <v>8.7184050000000006</v>
      </c>
      <c r="T268" s="37">
        <f>'[3]Australia Oil Exports'!IK$290</f>
        <v>9.6323319999999999</v>
      </c>
      <c r="U268" s="37">
        <f>'[3]Australia Oil Exports'!IW$290</f>
        <v>13.228384</v>
      </c>
      <c r="V268" s="37">
        <f>'[3]Australia Oil Exports'!JI$290</f>
        <v>13.651261999999999</v>
      </c>
      <c r="W268" s="37">
        <f>'[3]Australia Oil Exports'!JU$290</f>
        <v>6.8058560000000003</v>
      </c>
      <c r="X268" s="37">
        <f>'[3]Australia Oil Exports'!KG$290</f>
        <v>10.495597999999999</v>
      </c>
      <c r="Y268" s="37">
        <f>'[3]Australia Oil Exports'!KS$290</f>
        <v>13.466511000000001</v>
      </c>
      <c r="Z268" s="37">
        <f>'[3]Australia Oil Exports'!LD$290</f>
        <v>11.150058</v>
      </c>
      <c r="AA268" s="37">
        <f>'[3]Australia Oil Exports'!LP$290</f>
        <v>11.684497</v>
      </c>
      <c r="AB268" s="37">
        <f>'[3]Australia Oil Exports'!MB$290</f>
        <v>8.2679109999999998</v>
      </c>
      <c r="AC268" s="245">
        <f t="shared" ref="AC268:AH271" si="116">(SUM(W268:AA268)/SUM(W$280:AA$280))*AC$280</f>
        <v>11.210685502761461</v>
      </c>
      <c r="AD268" s="245">
        <f t="shared" si="116"/>
        <v>11.521531061470702</v>
      </c>
      <c r="AE268" s="245">
        <f t="shared" si="116"/>
        <v>11.354624206805564</v>
      </c>
      <c r="AF268" s="245">
        <f t="shared" si="116"/>
        <v>10.986011144455178</v>
      </c>
      <c r="AG268" s="245">
        <f t="shared" si="116"/>
        <v>10.880654866844788</v>
      </c>
      <c r="AH268" s="245">
        <f t="shared" si="116"/>
        <v>10.646218199099735</v>
      </c>
    </row>
    <row r="269" spans="1:34">
      <c r="A269" s="6" t="s">
        <v>106</v>
      </c>
      <c r="B269" s="37">
        <f>'[3]Australia Oil Exports'!AD$290</f>
        <v>0</v>
      </c>
      <c r="C269" s="37">
        <f>'[3]Australia Oil Exports'!AP$290</f>
        <v>0</v>
      </c>
      <c r="D269" s="37">
        <f>'[3]Australia Oil Exports'!BB$290</f>
        <v>0</v>
      </c>
      <c r="E269" s="37">
        <f>'[3]Australia Oil Exports'!BN$290</f>
        <v>1.5</v>
      </c>
      <c r="F269" s="37">
        <f>'[3]Australia Oil Exports'!BZ$290</f>
        <v>4.4575901622713721</v>
      </c>
      <c r="G269" s="37">
        <f>'[3]Australia Oil Exports'!CL$290</f>
        <v>7.181728237560403</v>
      </c>
      <c r="H269" s="37">
        <f>'[3]Australia Oil Exports'!CX$290</f>
        <v>0.12702800000000003</v>
      </c>
      <c r="I269" s="37">
        <f>'[3]Australia Oil Exports'!DJ$290</f>
        <v>0.92344599999999999</v>
      </c>
      <c r="J269" s="37">
        <f>'[3]Australia Oil Exports'!DV$290</f>
        <v>1.8654510000000002</v>
      </c>
      <c r="K269" s="37">
        <f>'[3]Australia Oil Exports'!EH$290</f>
        <v>0</v>
      </c>
      <c r="L269" s="37">
        <f>'[3]Australia Oil Exports'!ET$290</f>
        <v>0</v>
      </c>
      <c r="M269" s="37">
        <f>'[3]Australia Oil Exports'!FF$290</f>
        <v>0</v>
      </c>
      <c r="N269" s="37">
        <f>'[3]Australia Oil Exports'!FR$290</f>
        <v>3.4244509999999999</v>
      </c>
      <c r="O269" s="37">
        <f>'[3]Australia Oil Exports'!GD$290</f>
        <v>4.3190270000000002</v>
      </c>
      <c r="P269" s="37">
        <f>'[3]Australia Oil Exports'!GP$290</f>
        <v>5.0588069999999998</v>
      </c>
      <c r="Q269" s="37">
        <f>'[3]Australia Oil Exports'!HB$290</f>
        <v>3.0846930000000001</v>
      </c>
      <c r="R269" s="37">
        <f>'[3]Australia Oil Exports'!HN$290</f>
        <v>8.1043749999999992</v>
      </c>
      <c r="S269" s="37">
        <f>'[3]Australia Oil Exports'!HZ$290</f>
        <v>8.4798469999999995</v>
      </c>
      <c r="T269" s="37">
        <f>'[3]Australia Oil Exports'!IL$290</f>
        <v>7.4088200000000004</v>
      </c>
      <c r="U269" s="37">
        <f>'[3]Australia Oil Exports'!IX$290</f>
        <v>2.7328779999999999</v>
      </c>
      <c r="V269" s="37">
        <f>'[3]Australia Oil Exports'!JJ$290</f>
        <v>16.410779999999999</v>
      </c>
      <c r="W269" s="37">
        <f>'[3]Australia Oil Exports'!JV$290</f>
        <v>22.159939999999999</v>
      </c>
      <c r="X269" s="37">
        <f>'[3]Australia Oil Exports'!KH$290</f>
        <v>12.864471999999999</v>
      </c>
      <c r="Y269" s="37">
        <f>'[3]Australia Oil Exports'!KT$290</f>
        <v>7.4960829999999996</v>
      </c>
      <c r="Z269" s="37">
        <f>'[3]Australia Oil Exports'!LE$290</f>
        <v>9.7297740000000008</v>
      </c>
      <c r="AA269" s="37">
        <f>'[3]Australia Oil Exports'!LQ$290</f>
        <v>8.2230919999999994</v>
      </c>
      <c r="AB269" s="37">
        <f>'[3]Australia Oil Exports'!MC$290</f>
        <v>10.167697</v>
      </c>
      <c r="AC269" s="245">
        <f t="shared" si="116"/>
        <v>12.647685807793371</v>
      </c>
      <c r="AD269" s="245">
        <f t="shared" si="116"/>
        <v>10.144030112496578</v>
      </c>
      <c r="AE269" s="245">
        <f t="shared" si="116"/>
        <v>9.8247878470569034</v>
      </c>
      <c r="AF269" s="245">
        <f t="shared" si="116"/>
        <v>10.389637998525709</v>
      </c>
      <c r="AG269" s="245">
        <f t="shared" si="116"/>
        <v>10.270178822157447</v>
      </c>
      <c r="AH269" s="245">
        <f t="shared" si="116"/>
        <v>10.61290201045855</v>
      </c>
    </row>
    <row r="270" spans="1:34">
      <c r="A270" s="6" t="s">
        <v>107</v>
      </c>
      <c r="B270" s="37">
        <f>'[3]Australia Oil Exports'!AE$290</f>
        <v>0</v>
      </c>
      <c r="C270" s="37">
        <f>'[3]Australia Oil Exports'!AQ$290</f>
        <v>3.72522198376293E-3</v>
      </c>
      <c r="D270" s="37">
        <f>'[3]Australia Oil Exports'!BC$290</f>
        <v>3.4025358402202984E-4</v>
      </c>
      <c r="E270" s="37">
        <f>'[3]Australia Oil Exports'!BO$290</f>
        <v>3.0049068635065348</v>
      </c>
      <c r="F270" s="37">
        <f>'[3]Australia Oil Exports'!CA$290</f>
        <v>4.3116179691933141</v>
      </c>
      <c r="G270" s="37">
        <f>'[3]Australia Oil Exports'!CM$290</f>
        <v>10.184090328873053</v>
      </c>
      <c r="H270" s="37">
        <f>'[3]Australia Oil Exports'!CY$290</f>
        <v>3.6615510000000002</v>
      </c>
      <c r="I270" s="37">
        <f>'[3]Australia Oil Exports'!DK$290</f>
        <v>4.3025499999999992</v>
      </c>
      <c r="J270" s="37">
        <f>'[3]Australia Oil Exports'!DW$290</f>
        <v>0</v>
      </c>
      <c r="K270" s="37">
        <f>'[3]Australia Oil Exports'!EI$290</f>
        <v>0</v>
      </c>
      <c r="L270" s="37">
        <f>'[3]Australia Oil Exports'!EU$290</f>
        <v>0</v>
      </c>
      <c r="M270" s="37">
        <f>'[3]Australia Oil Exports'!FG$290</f>
        <v>5.7601009999999997</v>
      </c>
      <c r="N270" s="37">
        <f>'[3]Australia Oil Exports'!FS$290</f>
        <v>2.5133760000000001</v>
      </c>
      <c r="O270" s="37">
        <f>'[3]Australia Oil Exports'!GE$290</f>
        <v>2.2400120000000001</v>
      </c>
      <c r="P270" s="37">
        <f>'[3]Australia Oil Exports'!GQ$290</f>
        <v>1.3617220000000001</v>
      </c>
      <c r="Q270" s="37">
        <f>'[3]Australia Oil Exports'!HC$290</f>
        <v>7.0333259999999997</v>
      </c>
      <c r="R270" s="37">
        <f>'[3]Australia Oil Exports'!HO$290</f>
        <v>8.1735480000000003</v>
      </c>
      <c r="S270" s="37">
        <f>'[3]Australia Oil Exports'!IA$290</f>
        <v>7.5682</v>
      </c>
      <c r="T270" s="37">
        <f>'[3]Australia Oil Exports'!IM$290</f>
        <v>17.090672999999999</v>
      </c>
      <c r="U270" s="37">
        <f>'[3]Australia Oil Exports'!IY$290</f>
        <v>7.0767300000000004</v>
      </c>
      <c r="V270" s="37">
        <f>'[3]Australia Oil Exports'!JK$290</f>
        <v>11.045759</v>
      </c>
      <c r="W270" s="37">
        <f>'[3]Australia Oil Exports'!JW$290</f>
        <v>17.374611000000002</v>
      </c>
      <c r="X270" s="37">
        <f>'[3]Australia Oil Exports'!KI$290</f>
        <v>14.720196</v>
      </c>
      <c r="Y270" s="37">
        <f>'[3]Australia Oil Exports'!KU$290</f>
        <v>14.588896999999999</v>
      </c>
      <c r="Z270" s="37">
        <f>'[3]Australia Oil Exports'!LF$290</f>
        <v>9.6745160000000006</v>
      </c>
      <c r="AA270" s="37">
        <f>'[3]Australia Oil Exports'!LR$290</f>
        <v>10.623832</v>
      </c>
      <c r="AB270" s="37">
        <f>'[3]Australia Oil Exports'!MD$290</f>
        <v>17.702019</v>
      </c>
      <c r="AC270" s="245">
        <f t="shared" si="116"/>
        <v>14.008944342572223</v>
      </c>
      <c r="AD270" s="245">
        <f t="shared" si="116"/>
        <v>14.083610635709432</v>
      </c>
      <c r="AE270" s="245">
        <f t="shared" si="116"/>
        <v>13.556869917221427</v>
      </c>
      <c r="AF270" s="245">
        <f t="shared" si="116"/>
        <v>13.487542655363015</v>
      </c>
      <c r="AG270" s="245">
        <f t="shared" si="116"/>
        <v>14.089330320951305</v>
      </c>
      <c r="AH270" s="245">
        <f t="shared" si="116"/>
        <v>14.537845014522246</v>
      </c>
    </row>
    <row r="271" spans="1:34">
      <c r="A271" s="6" t="s">
        <v>108</v>
      </c>
      <c r="B271" s="37">
        <f>'[3]Australia Oil Exports'!AF$290</f>
        <v>0</v>
      </c>
      <c r="C271" s="37">
        <f>'[3]Australia Oil Exports'!AR$290</f>
        <v>0</v>
      </c>
      <c r="D271" s="37">
        <f>'[3]Australia Oil Exports'!BD$290</f>
        <v>0.50306600000000001</v>
      </c>
      <c r="E271" s="37">
        <f>'[3]Australia Oil Exports'!BP$290</f>
        <v>2.0009218408521976</v>
      </c>
      <c r="F271" s="37">
        <f>'[3]Australia Oil Exports'!CB$290</f>
        <v>3.5249714060186852</v>
      </c>
      <c r="G271" s="37">
        <f>'[3]Australia Oil Exports'!CN$290</f>
        <v>4.2005094557739024</v>
      </c>
      <c r="H271" s="37">
        <f>'[3]Australia Oil Exports'!CZ$290</f>
        <v>3.6222109999999996</v>
      </c>
      <c r="I271" s="37">
        <f>'[3]Australia Oil Exports'!DL$290</f>
        <v>1.6611149999999999</v>
      </c>
      <c r="J271" s="37">
        <f>'[3]Australia Oil Exports'!DX$290</f>
        <v>0</v>
      </c>
      <c r="K271" s="37">
        <f>'[3]Australia Oil Exports'!EJ$290</f>
        <v>0</v>
      </c>
      <c r="L271" s="37">
        <f>'[3]Australia Oil Exports'!EV$290</f>
        <v>0</v>
      </c>
      <c r="M271" s="37">
        <f>'[3]Australia Oil Exports'!FH$290</f>
        <v>1.7758560000000001</v>
      </c>
      <c r="N271" s="37">
        <f>'[3]Australia Oil Exports'!FT$290</f>
        <v>1.771431</v>
      </c>
      <c r="O271" s="37">
        <f>'[3]Australia Oil Exports'!GF$290</f>
        <v>8.1756999999999996E-2</v>
      </c>
      <c r="P271" s="37">
        <f>'[3]Australia Oil Exports'!GR$290</f>
        <v>7.5220669999999998</v>
      </c>
      <c r="Q271" s="37">
        <f>'[3]Australia Oil Exports'!HD$290</f>
        <v>7.21997</v>
      </c>
      <c r="R271" s="37">
        <f>'[3]Australia Oil Exports'!HP$290</f>
        <v>9.092454</v>
      </c>
      <c r="S271" s="37">
        <f>'[3]Australia Oil Exports'!IB$290</f>
        <v>14.596351</v>
      </c>
      <c r="T271" s="37">
        <f>'[3]Australia Oil Exports'!IN$290</f>
        <v>6.2007269999999997</v>
      </c>
      <c r="U271" s="37">
        <f>'[3]Australia Oil Exports'!IZ$290</f>
        <v>17.956175999999999</v>
      </c>
      <c r="V271" s="37">
        <f>'[3]Australia Oil Exports'!JL$290</f>
        <v>14.432339000000001</v>
      </c>
      <c r="W271" s="37">
        <f>'[3]Australia Oil Exports'!JX$290</f>
        <v>10.392852</v>
      </c>
      <c r="X271" s="37">
        <f>'[3]Australia Oil Exports'!KJ$290</f>
        <v>11.141054</v>
      </c>
      <c r="Y271" s="37">
        <f>'[3]Australia Oil Exports'!KV$290</f>
        <v>11.758594</v>
      </c>
      <c r="Z271" s="37">
        <f>'[3]Australia Oil Exports'!LG$290</f>
        <v>10.720345</v>
      </c>
      <c r="AA271" s="37">
        <f>'[3]Australia Oil Exports'!LS$290</f>
        <v>13.529493</v>
      </c>
      <c r="AB271" s="37">
        <f>'[3]Australia Oil Exports'!ME$290</f>
        <v>12.168597999999999</v>
      </c>
      <c r="AC271" s="245">
        <f t="shared" si="116"/>
        <v>12.034677742979248</v>
      </c>
      <c r="AD271" s="245">
        <f t="shared" si="116"/>
        <v>12.411521333142556</v>
      </c>
      <c r="AE271" s="245">
        <f t="shared" si="116"/>
        <v>12.256820561395248</v>
      </c>
      <c r="AF271" s="245">
        <f t="shared" si="116"/>
        <v>12.420609306122854</v>
      </c>
      <c r="AG271" s="245">
        <f t="shared" si="116"/>
        <v>12.564292872230128</v>
      </c>
      <c r="AH271" s="245">
        <f t="shared" si="116"/>
        <v>12.23324126399403</v>
      </c>
    </row>
    <row r="272" spans="1:34">
      <c r="A272" s="6" t="s">
        <v>109</v>
      </c>
      <c r="B272" s="37">
        <f>'[3]Australia Oil Exports'!AG$290</f>
        <v>0</v>
      </c>
      <c r="C272" s="37">
        <f>'[3]Australia Oil Exports'!AS$290</f>
        <v>5.4551525699184131E-2</v>
      </c>
      <c r="D272" s="37">
        <f>'[3]Australia Oil Exports'!BE$290</f>
        <v>9.4864178588750705E-4</v>
      </c>
      <c r="E272" s="37">
        <f>'[3]Australia Oil Exports'!BQ$290</f>
        <v>1.7585932522008172E-3</v>
      </c>
      <c r="F272" s="37">
        <f>'[3]Australia Oil Exports'!CC$290</f>
        <v>4.7424863924983587</v>
      </c>
      <c r="G272" s="37">
        <f>'[3]Australia Oil Exports'!CO$290</f>
        <v>3.6</v>
      </c>
      <c r="H272" s="37">
        <f>'[3]Australia Oil Exports'!DA$290</f>
        <v>4.5523629999999997</v>
      </c>
      <c r="I272" s="37">
        <f>'[3]Australia Oil Exports'!DM$290</f>
        <v>1.5611399999999998</v>
      </c>
      <c r="J272" s="37">
        <f>'[3]Australia Oil Exports'!DY$290</f>
        <v>0</v>
      </c>
      <c r="K272" s="37">
        <f>'[3]Australia Oil Exports'!EK$290</f>
        <v>0</v>
      </c>
      <c r="L272" s="37">
        <f>'[3]Australia Oil Exports'!EW$290</f>
        <v>0</v>
      </c>
      <c r="M272" s="37">
        <f>'[3]Australia Oil Exports'!FI$290</f>
        <v>4.7375210000000001</v>
      </c>
      <c r="N272" s="37">
        <f>'[3]Australia Oil Exports'!FU$290</f>
        <v>5.3191410000000001</v>
      </c>
      <c r="O272" s="37">
        <f>'[3]Australia Oil Exports'!GG$290</f>
        <v>0.123225</v>
      </c>
      <c r="P272" s="37">
        <f>'[3]Australia Oil Exports'!GS$290</f>
        <v>6.3669599999999997</v>
      </c>
      <c r="Q272" s="37">
        <f>'[3]Australia Oil Exports'!HE$290</f>
        <v>7.747636</v>
      </c>
      <c r="R272" s="37">
        <f>'[3]Australia Oil Exports'!HQ$290</f>
        <v>10.438971</v>
      </c>
      <c r="S272" s="37">
        <f>'[3]Australia Oil Exports'!IC$290</f>
        <v>16.68572</v>
      </c>
      <c r="T272" s="37">
        <f>'[3]Australia Oil Exports'!IO$290</f>
        <v>13.729436</v>
      </c>
      <c r="U272" s="37">
        <f>'[3]Australia Oil Exports'!JA$290</f>
        <v>10.771148</v>
      </c>
      <c r="V272" s="37">
        <f>'[3]Australia Oil Exports'!JM$290</f>
        <v>18.889900999999998</v>
      </c>
      <c r="W272" s="37">
        <f>'[3]Australia Oil Exports'!JY$290</f>
        <v>22.135096999999998</v>
      </c>
      <c r="X272" s="37">
        <f>'[3]Australia Oil Exports'!KK$290</f>
        <v>18.475083999999999</v>
      </c>
      <c r="Y272" s="37">
        <f>'[3]Australia Oil Exports'!KW$290</f>
        <v>20.639748999999998</v>
      </c>
      <c r="Z272" s="37">
        <f>'[3]Australia Oil Exports'!LH$290</f>
        <v>14.775219999999999</v>
      </c>
      <c r="AA272" s="37">
        <f>'[3]Australia Oil Exports'!LT$290</f>
        <v>12.561112</v>
      </c>
      <c r="AB272" s="37">
        <f>'[3]Australia Oil Exports'!MF$290</f>
        <v>13.481946000000001</v>
      </c>
      <c r="AC272" s="245">
        <f t="shared" ref="AC272:AD276" si="117">(SUM(W272:AA272)/SUM(W$280:AA$280))*AC$280</f>
        <v>18.527351384733937</v>
      </c>
      <c r="AD272" s="245">
        <f t="shared" si="117"/>
        <v>16.724941965437587</v>
      </c>
      <c r="AE272" s="245">
        <f t="shared" ref="AE272:AH278" si="118">(SUM(Y272:AC272)/SUM(Y$280:AC$280))*AE$280</f>
        <v>16.281990116968533</v>
      </c>
      <c r="AF272" s="245">
        <f t="shared" si="118"/>
        <v>15.523675534279187</v>
      </c>
      <c r="AG272" s="245">
        <f t="shared" si="118"/>
        <v>15.619985421479578</v>
      </c>
      <c r="AH272" s="245">
        <f t="shared" si="118"/>
        <v>16.074861991350094</v>
      </c>
    </row>
    <row r="273" spans="1:34">
      <c r="A273" s="6" t="s">
        <v>110</v>
      </c>
      <c r="B273" s="37">
        <f>'[3]Australia Oil Exports'!AH$290</f>
        <v>0</v>
      </c>
      <c r="C273" s="37">
        <f>'[3]Australia Oil Exports'!AT$290</f>
        <v>3.259222509993628E-3</v>
      </c>
      <c r="D273" s="37">
        <f>'[3]Australia Oil Exports'!BF$290</f>
        <v>3.1457936731853764E-2</v>
      </c>
      <c r="E273" s="37">
        <f>'[3]Australia Oil Exports'!BR$290</f>
        <v>7.0916983408939374E-4</v>
      </c>
      <c r="F273" s="37">
        <f>'[3]Australia Oil Exports'!CD$290</f>
        <v>1.5804403853530342</v>
      </c>
      <c r="G273" s="37">
        <f>'[3]Australia Oil Exports'!CP$290</f>
        <v>1.085</v>
      </c>
      <c r="H273" s="37">
        <f>'[3]Australia Oil Exports'!DB$290</f>
        <v>3.65</v>
      </c>
      <c r="I273" s="37">
        <f>'[3]Australia Oil Exports'!DN$290</f>
        <v>2.2619020000000001</v>
      </c>
      <c r="J273" s="37">
        <f>'[3]Australia Oil Exports'!DZ$290</f>
        <v>0</v>
      </c>
      <c r="K273" s="37">
        <f>'[3]Australia Oil Exports'!EL$290</f>
        <v>0</v>
      </c>
      <c r="L273" s="37">
        <f>'[3]Australia Oil Exports'!EX$290</f>
        <v>0</v>
      </c>
      <c r="M273" s="37">
        <f>'[3]Australia Oil Exports'!FJ$290</f>
        <v>5.805968</v>
      </c>
      <c r="N273" s="37">
        <f>'[3]Australia Oil Exports'!FV$290</f>
        <v>4.6235910000000002</v>
      </c>
      <c r="O273" s="37">
        <f>'[3]Australia Oil Exports'!GH$290</f>
        <v>5.8331410000000004</v>
      </c>
      <c r="P273" s="37">
        <f>'[3]Australia Oil Exports'!GT$290</f>
        <v>5.8896360000000003</v>
      </c>
      <c r="Q273" s="37">
        <f>'[3]Australia Oil Exports'!HF$290</f>
        <v>4.4468740000000002</v>
      </c>
      <c r="R273" s="37">
        <f>'[3]Australia Oil Exports'!HR$290</f>
        <v>8.0623280000000008</v>
      </c>
      <c r="S273" s="37">
        <f>'[3]Australia Oil Exports'!ID$290</f>
        <v>10.512138999999999</v>
      </c>
      <c r="T273" s="37">
        <f>'[3]Australia Oil Exports'!IP$290</f>
        <v>6.0148859999999997</v>
      </c>
      <c r="U273" s="37">
        <f>'[3]Australia Oil Exports'!JB$290</f>
        <v>13.174372</v>
      </c>
      <c r="V273" s="37">
        <f>'[3]Australia Oil Exports'!JN$290</f>
        <v>10.121351000000001</v>
      </c>
      <c r="W273" s="37">
        <f>'[3]Australia Oil Exports'!JZ$290</f>
        <v>10.618432</v>
      </c>
      <c r="X273" s="37">
        <f>'[3]Australia Oil Exports'!KL$290</f>
        <v>18.362307999999999</v>
      </c>
      <c r="Y273" s="37">
        <f>'[3]Australia Oil Exports'!KX$290</f>
        <v>13.740952</v>
      </c>
      <c r="Z273" s="37">
        <f>'[3]Australia Oil Exports'!LI$290</f>
        <v>13.590557</v>
      </c>
      <c r="AA273" s="37">
        <f>'[3]Australia Oil Exports'!LU$290</f>
        <v>12.283981000000001</v>
      </c>
      <c r="AB273" s="37">
        <f>'[3]Australia Oil Exports'!MG$290</f>
        <v>15.070195999999999</v>
      </c>
      <c r="AC273" s="245">
        <f t="shared" si="117"/>
        <v>14.346541192561297</v>
      </c>
      <c r="AD273" s="245">
        <f t="shared" si="117"/>
        <v>15.284322667506746</v>
      </c>
      <c r="AE273" s="245">
        <f t="shared" si="118"/>
        <v>14.052343860839116</v>
      </c>
      <c r="AF273" s="245">
        <f t="shared" si="118"/>
        <v>14.402319614166991</v>
      </c>
      <c r="AG273" s="245">
        <f t="shared" si="118"/>
        <v>14.303183026587829</v>
      </c>
      <c r="AH273" s="245">
        <f t="shared" si="118"/>
        <v>14.601062125265532</v>
      </c>
    </row>
    <row r="274" spans="1:34">
      <c r="A274" s="6" t="s">
        <v>111</v>
      </c>
      <c r="B274" s="37">
        <f>'[3]Australia Oil Exports'!AI$290</f>
        <v>0</v>
      </c>
      <c r="C274" s="37">
        <f>'[3]Australia Oil Exports'!AU$290</f>
        <v>2.4039655392860807E-3</v>
      </c>
      <c r="D274" s="37">
        <f>'[3]Australia Oil Exports'!BG$290</f>
        <v>2.0113698408521978</v>
      </c>
      <c r="E274" s="37">
        <f>'[3]Australia Oil Exports'!BS$290</f>
        <v>2</v>
      </c>
      <c r="F274" s="37">
        <f>'[3]Australia Oil Exports'!CE$290</f>
        <v>0.74221419174451819</v>
      </c>
      <c r="G274" s="37">
        <f>'[3]Australia Oil Exports'!CQ$290</f>
        <v>9.2535017865637883</v>
      </c>
      <c r="H274" s="37">
        <f>'[3]Australia Oil Exports'!DC$290</f>
        <v>8.0413449999999997</v>
      </c>
      <c r="I274" s="37">
        <f>'[3]Australia Oil Exports'!DO$290</f>
        <v>0.90083999999999997</v>
      </c>
      <c r="J274" s="37">
        <f>'[3]Australia Oil Exports'!EA$290</f>
        <v>0</v>
      </c>
      <c r="K274" s="37">
        <f>'[3]Australia Oil Exports'!EM$290</f>
        <v>0</v>
      </c>
      <c r="L274" s="37">
        <f>'[3]Australia Oil Exports'!EY$290</f>
        <v>0</v>
      </c>
      <c r="M274" s="37">
        <f>'[3]Australia Oil Exports'!FK$290</f>
        <v>2.968092</v>
      </c>
      <c r="N274" s="37">
        <f>'[3]Australia Oil Exports'!FW$290</f>
        <v>1.2062790000000001</v>
      </c>
      <c r="O274" s="37">
        <f>'[3]Australia Oil Exports'!GI$290</f>
        <v>4.4086189999999998</v>
      </c>
      <c r="P274" s="37">
        <f>'[3]Australia Oil Exports'!GU$290</f>
        <v>10.737011000000001</v>
      </c>
      <c r="Q274" s="37">
        <f>'[3]Australia Oil Exports'!HG$290</f>
        <v>7.1628480000000003</v>
      </c>
      <c r="R274" s="37">
        <f>'[3]Australia Oil Exports'!HS$290</f>
        <v>8.1742589999999993</v>
      </c>
      <c r="S274" s="37">
        <f>'[3]Australia Oil Exports'!IE$290</f>
        <v>9.5415919999999996</v>
      </c>
      <c r="T274" s="37">
        <f>'[3]Australia Oil Exports'!IQ$290</f>
        <v>13.214672999999999</v>
      </c>
      <c r="U274" s="37">
        <f>'[3]Australia Oil Exports'!JC$290</f>
        <v>10.429345</v>
      </c>
      <c r="V274" s="37">
        <f>'[3]Australia Oil Exports'!JO$290</f>
        <v>20.894213000000001</v>
      </c>
      <c r="W274" s="37">
        <f>'[3]Australia Oil Exports'!KA$290</f>
        <v>13.19885</v>
      </c>
      <c r="X274" s="37">
        <f>'[3]Australia Oil Exports'!KM$290</f>
        <v>8.5223460000000006</v>
      </c>
      <c r="Y274" s="37">
        <f>'[3]Australia Oil Exports'!KY$290</f>
        <v>14.078905000000001</v>
      </c>
      <c r="Z274" s="37">
        <f>'[3]Australia Oil Exports'!LJ$290</f>
        <v>8.9022629999999996</v>
      </c>
      <c r="AA274" s="37">
        <f>'[3]Australia Oil Exports'!LV$290</f>
        <v>13.440376000000001</v>
      </c>
      <c r="AB274" s="37">
        <f>'[3]Australia Oil Exports'!MH$290</f>
        <v>17.078999</v>
      </c>
      <c r="AC274" s="245">
        <f t="shared" si="117"/>
        <v>12.160248667578108</v>
      </c>
      <c r="AD274" s="245">
        <f t="shared" si="117"/>
        <v>12.97746585959575</v>
      </c>
      <c r="AE274" s="245">
        <f t="shared" si="118"/>
        <v>13.366047427586883</v>
      </c>
      <c r="AF274" s="245">
        <f t="shared" si="118"/>
        <v>13.174588064044222</v>
      </c>
      <c r="AG274" s="245">
        <f t="shared" si="118"/>
        <v>13.897619750669413</v>
      </c>
      <c r="AH274" s="245">
        <f t="shared" si="118"/>
        <v>13.723195928141507</v>
      </c>
    </row>
    <row r="275" spans="1:34">
      <c r="A275" s="6" t="s">
        <v>112</v>
      </c>
      <c r="B275" s="37">
        <f>'[3]Australia Oil Exports'!AJ$290</f>
        <v>0</v>
      </c>
      <c r="C275" s="37">
        <f>'[3]Australia Oil Exports'!AV$290</f>
        <v>6.1208661038745593E-4</v>
      </c>
      <c r="D275" s="37">
        <f>'[3]Australia Oil Exports'!BH$290</f>
        <v>4.0051213712008105</v>
      </c>
      <c r="E275" s="37">
        <f>'[3]Australia Oil Exports'!BT$290</f>
        <v>1.9170700573675994E-2</v>
      </c>
      <c r="F275" s="37">
        <f>'[3]Australia Oil Exports'!CF$290</f>
        <v>9.0140386304053563E-2</v>
      </c>
      <c r="G275" s="37">
        <f>'[3]Australia Oil Exports'!CR$290</f>
        <v>0.85158878475579414</v>
      </c>
      <c r="H275" s="37">
        <f>'[3]Australia Oil Exports'!DD$290</f>
        <v>2.0019420000000001</v>
      </c>
      <c r="I275" s="37">
        <f>'[3]Australia Oil Exports'!DP$290</f>
        <v>2.7042720000000005</v>
      </c>
      <c r="J275" s="37">
        <f>'[3]Australia Oil Exports'!EB$290</f>
        <v>0</v>
      </c>
      <c r="K275" s="37">
        <f>'[3]Australia Oil Exports'!EN$290</f>
        <v>0</v>
      </c>
      <c r="L275" s="37">
        <f>'[3]Australia Oil Exports'!EZ$290</f>
        <v>0</v>
      </c>
      <c r="M275" s="37">
        <f>'[3]Australia Oil Exports'!FL$290</f>
        <v>1.248119</v>
      </c>
      <c r="N275" s="37">
        <f>'[3]Australia Oil Exports'!FX$290</f>
        <v>1.8798779999999999</v>
      </c>
      <c r="O275" s="37">
        <f>'[3]Australia Oil Exports'!GJ$290</f>
        <v>2.7558639999999999</v>
      </c>
      <c r="P275" s="37">
        <f>'[3]Australia Oil Exports'!GV$290</f>
        <v>3.5389270000000002</v>
      </c>
      <c r="Q275" s="37">
        <f>'[3]Australia Oil Exports'!HH$290</f>
        <v>3.6183369999999999</v>
      </c>
      <c r="R275" s="37">
        <f>'[3]Australia Oil Exports'!HT$290</f>
        <v>12.511715000000001</v>
      </c>
      <c r="S275" s="37">
        <f>'[3]Australia Oil Exports'!IF$290</f>
        <v>3.225187</v>
      </c>
      <c r="T275" s="37">
        <f>'[3]Australia Oil Exports'!IR$290</f>
        <v>6.8061429999999996</v>
      </c>
      <c r="U275" s="37">
        <f>'[3]Australia Oil Exports'!JD$290</f>
        <v>12.638059999999999</v>
      </c>
      <c r="V275" s="37">
        <f>'[3]Australia Oil Exports'!JP$290</f>
        <v>6.4424739999999998</v>
      </c>
      <c r="W275" s="37">
        <f>'[3]Australia Oil Exports'!KB$290</f>
        <v>12.637794</v>
      </c>
      <c r="X275" s="37">
        <f>'[3]Australia Oil Exports'!KN$290</f>
        <v>7.8190759999999999</v>
      </c>
      <c r="Y275" s="37">
        <f>'[3]Australia Oil Exports'!KZ$290</f>
        <v>11.16662</v>
      </c>
      <c r="Z275" s="37">
        <f>'[3]Australia Oil Exports'!LK$290</f>
        <v>18.039156999999999</v>
      </c>
      <c r="AA275" s="37">
        <f>'[3]Australia Oil Exports'!LW$290</f>
        <v>15.406477000000001</v>
      </c>
      <c r="AB275" s="37">
        <f>'[3]Australia Oil Exports'!MI$290</f>
        <v>17.174765000000001</v>
      </c>
      <c r="AC275" s="245">
        <f t="shared" si="117"/>
        <v>13.608865499312117</v>
      </c>
      <c r="AD275" s="245">
        <f t="shared" si="117"/>
        <v>14.564151010158174</v>
      </c>
      <c r="AE275" s="245">
        <f t="shared" si="118"/>
        <v>15.347743188425056</v>
      </c>
      <c r="AF275" s="245">
        <f t="shared" si="118"/>
        <v>16.079324696749502</v>
      </c>
      <c r="AG275" s="245">
        <f t="shared" si="118"/>
        <v>15.32292979606745</v>
      </c>
      <c r="AH275" s="245">
        <f t="shared" si="118"/>
        <v>15.323399107608292</v>
      </c>
    </row>
    <row r="276" spans="1:34">
      <c r="A276" s="6" t="s">
        <v>113</v>
      </c>
      <c r="B276" s="37">
        <f>'[3]Australia Oil Exports'!AK$290</f>
        <v>0</v>
      </c>
      <c r="C276" s="37">
        <f>'[3]Australia Oil Exports'!AW$290</f>
        <v>0.28919860119849572</v>
      </c>
      <c r="D276" s="37">
        <f>'[3]Australia Oil Exports'!BI$290</f>
        <v>5.242494079904644E-4</v>
      </c>
      <c r="E276" s="37">
        <f>'[3]Australia Oil Exports'!BU$290</f>
        <v>2.8869277954420811</v>
      </c>
      <c r="F276" s="37">
        <f>'[3]Australia Oil Exports'!CG$290</f>
        <v>6.651463183298409</v>
      </c>
      <c r="G276" s="37">
        <f>'[3]Australia Oil Exports'!CS$290</f>
        <v>0.53285299999999991</v>
      </c>
      <c r="H276" s="37">
        <f>'[3]Australia Oil Exports'!DE$290</f>
        <v>4.5020320000000007</v>
      </c>
      <c r="I276" s="37">
        <f>'[3]Australia Oil Exports'!DQ$290</f>
        <v>2.8025109999999995</v>
      </c>
      <c r="J276" s="37">
        <f>'[3]Australia Oil Exports'!EC$290</f>
        <v>0</v>
      </c>
      <c r="K276" s="37">
        <f>'[3]Australia Oil Exports'!EO$290</f>
        <v>0</v>
      </c>
      <c r="L276" s="37">
        <f>'[3]Australia Oil Exports'!FA$290</f>
        <v>0</v>
      </c>
      <c r="M276" s="37">
        <f>'[3]Australia Oil Exports'!FM$290</f>
        <v>4.1170720000000003</v>
      </c>
      <c r="N276" s="37">
        <f>'[3]Australia Oil Exports'!FY$290</f>
        <v>1.6991069999999999</v>
      </c>
      <c r="O276" s="37">
        <f>'[3]Australia Oil Exports'!GK$290</f>
        <v>2.2497250000000002</v>
      </c>
      <c r="P276" s="37">
        <f>'[3]Australia Oil Exports'!GW$290</f>
        <v>7.9201439999999996</v>
      </c>
      <c r="Q276" s="37">
        <f>'[3]Australia Oil Exports'!HI$290</f>
        <v>4.9343510000000004</v>
      </c>
      <c r="R276" s="37">
        <f>'[3]Australia Oil Exports'!HU$290</f>
        <v>8.5202080000000002</v>
      </c>
      <c r="S276" s="37">
        <f>'[3]Australia Oil Exports'!IG$290</f>
        <v>2.3753679999999999</v>
      </c>
      <c r="T276" s="37">
        <f>'[3]Australia Oil Exports'!IS$290</f>
        <v>6.836112</v>
      </c>
      <c r="U276" s="37">
        <f>'[3]Australia Oil Exports'!JE$290</f>
        <v>13.510809999999999</v>
      </c>
      <c r="V276" s="37">
        <f>'[3]Australia Oil Exports'!JQ$290</f>
        <v>14.7249</v>
      </c>
      <c r="W276" s="37">
        <f>'[3]Australia Oil Exports'!KC$290</f>
        <v>9.8925389999999993</v>
      </c>
      <c r="X276" s="37">
        <f>'[3]Australia Oil Exports'!KO$290</f>
        <v>11.541797000000001</v>
      </c>
      <c r="Y276" s="37">
        <f>'[3]Australia Oil Exports'!LA$290</f>
        <v>17.646650999999999</v>
      </c>
      <c r="Z276" s="37">
        <f>'[3]Australia Oil Exports'!LL$290</f>
        <v>15.010214</v>
      </c>
      <c r="AA276" s="37">
        <f>'[3]Australia Oil Exports'!LX$290</f>
        <v>16.669201999999999</v>
      </c>
      <c r="AB276" s="37">
        <f>'[3]Australia Oil Exports'!MJ$290</f>
        <v>10.332832</v>
      </c>
      <c r="AC276" s="245">
        <f t="shared" si="117"/>
        <v>14.79916660786953</v>
      </c>
      <c r="AD276" s="245">
        <f t="shared" si="117"/>
        <v>14.897800093114904</v>
      </c>
      <c r="AE276" s="245">
        <f t="shared" si="118"/>
        <v>15.156838822773032</v>
      </c>
      <c r="AF276" s="245">
        <f t="shared" si="118"/>
        <v>14.633656117971771</v>
      </c>
      <c r="AG276" s="245">
        <f t="shared" si="118"/>
        <v>14.467976661518938</v>
      </c>
      <c r="AH276" s="245">
        <f t="shared" si="118"/>
        <v>13.935347756699715</v>
      </c>
    </row>
    <row r="277" spans="1:34">
      <c r="A277" s="6" t="s">
        <v>102</v>
      </c>
      <c r="B277" s="37">
        <f>'[3]Australia Oil Exports'!AL$290</f>
        <v>0</v>
      </c>
      <c r="C277" s="37">
        <f>'[3]Australia Oil Exports'!AX$290</f>
        <v>6.4637646311682853E-2</v>
      </c>
      <c r="D277" s="37">
        <f>'[3]Australia Oil Exports'!BJ$290</f>
        <v>2.7765801978754225E-3</v>
      </c>
      <c r="E277" s="37">
        <f>'[3]Australia Oil Exports'!BV$290</f>
        <v>0.85083030106524737</v>
      </c>
      <c r="F277" s="37">
        <f>'[3]Australia Oil Exports'!CH$290</f>
        <v>2.7413953619843752</v>
      </c>
      <c r="G277" s="37">
        <f>'[3]Australia Oil Exports'!CT$290</f>
        <v>2.2057600000000002</v>
      </c>
      <c r="H277" s="37">
        <f>'[3]Australia Oil Exports'!DF$290</f>
        <v>1.5</v>
      </c>
      <c r="I277" s="37">
        <f>'[3]Australia Oil Exports'!DR$290</f>
        <v>3.505563</v>
      </c>
      <c r="J277" s="37">
        <f>'[3]Australia Oil Exports'!ED$290</f>
        <v>0</v>
      </c>
      <c r="K277" s="37">
        <f>'[3]Australia Oil Exports'!EP$290</f>
        <v>0</v>
      </c>
      <c r="L277" s="37">
        <f>'[3]Australia Oil Exports'!FB$290</f>
        <v>0</v>
      </c>
      <c r="M277" s="37">
        <f>'[3]Australia Oil Exports'!FN$290</f>
        <v>1.4822900000000001</v>
      </c>
      <c r="N277" s="37">
        <f>'[3]Australia Oil Exports'!FZ$290</f>
        <v>1.0546880000000001</v>
      </c>
      <c r="O277" s="37">
        <f>'[3]Australia Oil Exports'!GL$290</f>
        <v>5.0706389999999999</v>
      </c>
      <c r="P277" s="37">
        <f>'[3]Australia Oil Exports'!GX$290</f>
        <v>6.0767100000000003</v>
      </c>
      <c r="Q277" s="37">
        <f>'[3]Australia Oil Exports'!HJ$290</f>
        <v>3.9268299999999998</v>
      </c>
      <c r="R277" s="37">
        <f>'[3]Australia Oil Exports'!HV$290</f>
        <v>5.586665</v>
      </c>
      <c r="S277" s="37">
        <f>'[3]Australia Oil Exports'!IH$290</f>
        <v>17.467003999999999</v>
      </c>
      <c r="T277" s="37">
        <f>'[3]Australia Oil Exports'!IT$290</f>
        <v>11.320694</v>
      </c>
      <c r="U277" s="37">
        <f>'[3]Australia Oil Exports'!JF$290</f>
        <v>8.7118219999999997</v>
      </c>
      <c r="V277" s="37">
        <f>'[3]Australia Oil Exports'!JR$290</f>
        <v>10.75413</v>
      </c>
      <c r="W277" s="37">
        <f>'[3]Australia Oil Exports'!KD$290</f>
        <v>18.628067999999999</v>
      </c>
      <c r="X277" s="37">
        <f>'[3]Australia Oil Exports'!KP$290</f>
        <v>11.680446999999999</v>
      </c>
      <c r="Y277" s="37">
        <f>'[3]Australia Oil Exports'!LB$290</f>
        <v>16.640505999999998</v>
      </c>
      <c r="Z277" s="37">
        <f>'[3]Australia Oil Exports'!LM$290</f>
        <v>23.730872999999999</v>
      </c>
      <c r="AA277" s="37">
        <f>'[3]Australia Oil Exports'!LY$290</f>
        <v>13.808674999999999</v>
      </c>
      <c r="AB277" s="37">
        <f>'[3]Australia Oil Exports'!MK$290</f>
        <v>15.858008</v>
      </c>
      <c r="AC277" s="245">
        <f>(SUM(W277:AA277)/SUM(W$280:AA$280))*AC$280</f>
        <v>17.670340417528159</v>
      </c>
      <c r="AD277" s="245">
        <f>(SUM(X277:AB277)/SUM(X$280:AB$280))*AD$280</f>
        <v>17.098512786861114</v>
      </c>
      <c r="AE277" s="245">
        <f t="shared" si="118"/>
        <v>17.854104964887615</v>
      </c>
      <c r="AF277" s="245">
        <f t="shared" si="118"/>
        <v>17.992065856993708</v>
      </c>
      <c r="AG277" s="245">
        <f>(SUM(AA277:AE277)/SUM(AA$280:AE$280))*AG$280</f>
        <v>16.568794071750194</v>
      </c>
      <c r="AH277" s="245">
        <f>(SUM(AB277:AF277)/SUM(AB$280:AF$280))*AH$280</f>
        <v>17.259047620821026</v>
      </c>
    </row>
    <row r="278" spans="1:34">
      <c r="A278" s="6" t="s">
        <v>103</v>
      </c>
      <c r="B278" s="37">
        <f>'[3]Australia Oil Exports'!AM$290</f>
        <v>0</v>
      </c>
      <c r="C278" s="37">
        <f>'[3]Australia Oil Exports'!AY$290</f>
        <v>1.7567440479398282E-2</v>
      </c>
      <c r="D278" s="37">
        <f>'[3]Australia Oil Exports'!BK$290</f>
        <v>2.2073951263429186E-2</v>
      </c>
      <c r="E278" s="37">
        <f>'[3]Australia Oil Exports'!BW$290</f>
        <v>1.0252299051918261</v>
      </c>
      <c r="F278" s="37">
        <f>'[3]Australia Oil Exports'!CI$290</f>
        <v>3.5203421714730125</v>
      </c>
      <c r="G278" s="37">
        <f>'[3]Australia Oil Exports'!CU$290</f>
        <v>4.5700769999999995</v>
      </c>
      <c r="H278" s="37">
        <f>'[3]Australia Oil Exports'!DG$290</f>
        <v>2.8188800000000001</v>
      </c>
      <c r="I278" s="37">
        <f>'[3]Australia Oil Exports'!DS$290</f>
        <v>1.918703</v>
      </c>
      <c r="J278" s="37">
        <f>'[3]Australia Oil Exports'!EE$290</f>
        <v>0</v>
      </c>
      <c r="K278" s="37">
        <f>'[3]Australia Oil Exports'!EQ$290</f>
        <v>0</v>
      </c>
      <c r="L278" s="37">
        <f>'[3]Australia Oil Exports'!FC$290</f>
        <v>0</v>
      </c>
      <c r="M278" s="37">
        <f>'[3]Australia Oil Exports'!FO$290</f>
        <v>2.7834680000000001</v>
      </c>
      <c r="N278" s="37">
        <f>'[3]Australia Oil Exports'!GA$290</f>
        <v>4.0633699999999999</v>
      </c>
      <c r="O278" s="37">
        <f>'[3]Australia Oil Exports'!GM$290</f>
        <v>7.2392760000000003</v>
      </c>
      <c r="P278" s="37">
        <f>'[3]Australia Oil Exports'!GY$290</f>
        <v>4.1332630000000004</v>
      </c>
      <c r="Q278" s="37">
        <f>'[3]Australia Oil Exports'!HK$290</f>
        <v>3.0081069999999999</v>
      </c>
      <c r="R278" s="37">
        <f>'[3]Australia Oil Exports'!HW$290</f>
        <v>8.0077549999999995</v>
      </c>
      <c r="S278" s="37">
        <f>'[3]Australia Oil Exports'!II$290</f>
        <v>7.707694</v>
      </c>
      <c r="T278" s="37">
        <f>'[3]Australia Oil Exports'!IU$290</f>
        <v>5.503463</v>
      </c>
      <c r="U278" s="37">
        <f>'[3]Australia Oil Exports'!JG$290</f>
        <v>11.009760999999999</v>
      </c>
      <c r="V278" s="37">
        <f>'[3]Australia Oil Exports'!JS$290</f>
        <v>7.2732890000000001</v>
      </c>
      <c r="W278" s="37">
        <f>'[3]Australia Oil Exports'!KE$290</f>
        <v>12.929888</v>
      </c>
      <c r="X278" s="37">
        <f>'[3]Australia Oil Exports'!KQ$290</f>
        <v>8.1813549999999999</v>
      </c>
      <c r="Y278" s="37">
        <f>'[3]Australia Oil Exports'!LC$290</f>
        <v>12.895792</v>
      </c>
      <c r="Z278" s="37">
        <f>'[3]Australia Oil Exports'!LN$290</f>
        <v>10.714468999999999</v>
      </c>
      <c r="AA278" s="37">
        <f>'[3]Australia Oil Exports'!LZ$290</f>
        <v>15.55757</v>
      </c>
      <c r="AB278" s="37">
        <f>'[3]Australia Oil Exports'!ML$290</f>
        <v>14.470057000000001</v>
      </c>
      <c r="AC278" s="245">
        <f>(SUM(W278:AA278)/SUM(W$280:AA$280))*AC$280</f>
        <v>12.607051702264844</v>
      </c>
      <c r="AD278" s="245">
        <f>(SUM(X278:AB278)/SUM(X$280:AB$280))*AD$280</f>
        <v>12.934855638513604</v>
      </c>
      <c r="AE278" s="245">
        <f t="shared" si="118"/>
        <v>13.484957817456735</v>
      </c>
      <c r="AF278" s="245">
        <f t="shared" si="118"/>
        <v>13.526536513558106</v>
      </c>
      <c r="AG278" s="245">
        <f>(SUM(AA278:AE278)/SUM(AA$280:AE$280))*AG$280</f>
        <v>13.903933035088501</v>
      </c>
      <c r="AH278" s="245">
        <f>(SUM(AB278:AF278)/SUM(AB$280:AF$280))*AH$280</f>
        <v>13.377130855978143</v>
      </c>
    </row>
    <row r="279" spans="1:34">
      <c r="A279" s="6" t="s">
        <v>104</v>
      </c>
      <c r="B279" s="37">
        <f>'[3]Australia Oil Exports'!AN$290</f>
        <v>0</v>
      </c>
      <c r="C279" s="37">
        <f>'[3]Australia Oil Exports'!AZ$290</f>
        <v>1.327543738964213E-2</v>
      </c>
      <c r="D279" s="37">
        <f>'[3]Australia Oil Exports'!BL$290</f>
        <v>4.4778481179855723E-3</v>
      </c>
      <c r="E279" s="37">
        <f>'[3]Australia Oil Exports'!BX$290</f>
        <v>1.4059988186226491</v>
      </c>
      <c r="F279" s="37">
        <f>'[3]Australia Oil Exports'!CJ$290</f>
        <v>2.4397854500381992</v>
      </c>
      <c r="G279" s="37">
        <f>'[3]Australia Oil Exports'!CV$290</f>
        <v>1.5236400000000001</v>
      </c>
      <c r="H279" s="37">
        <f>'[3]Australia Oil Exports'!DH$290</f>
        <v>1.542726</v>
      </c>
      <c r="I279" s="37">
        <f>'[3]Australia Oil Exports'!DT$290</f>
        <v>2.02108</v>
      </c>
      <c r="J279" s="37">
        <f>'[3]Australia Oil Exports'!EF$290</f>
        <v>0</v>
      </c>
      <c r="K279" s="37">
        <f>'[3]Australia Oil Exports'!ER$290</f>
        <v>0</v>
      </c>
      <c r="L279" s="37">
        <f>'[3]Australia Oil Exports'!FD$290</f>
        <v>0</v>
      </c>
      <c r="M279" s="37">
        <f>'[3]Australia Oil Exports'!FP$290</f>
        <v>1.8812960000000001</v>
      </c>
      <c r="N279" s="37">
        <f>'[3]Australia Oil Exports'!GB$290</f>
        <v>0.78407400000000005</v>
      </c>
      <c r="O279" s="37">
        <f>'[3]Australia Oil Exports'!GN$290</f>
        <v>0.99602400000000002</v>
      </c>
      <c r="P279" s="37">
        <f>'[3]Australia Oil Exports'!GZ$290</f>
        <v>8.3015240000000006</v>
      </c>
      <c r="Q279" s="37">
        <f>'[3]Australia Oil Exports'!HL$290</f>
        <v>5.2689490000000001</v>
      </c>
      <c r="R279" s="37">
        <f>'[3]Australia Oil Exports'!HX$290</f>
        <v>2.8036880000000002</v>
      </c>
      <c r="S279" s="37">
        <f>'[3]Australia Oil Exports'!IJ$290</f>
        <v>9.7001760000000008</v>
      </c>
      <c r="T279" s="37">
        <f>'[3]Australia Oil Exports'!IV$290</f>
        <v>4.4931219999999996</v>
      </c>
      <c r="U279" s="37">
        <f>'[3]Australia Oil Exports'!JH$290</f>
        <v>6.5638180000000004</v>
      </c>
      <c r="V279" s="37">
        <f>'[3]Australia Oil Exports'!JT$290</f>
        <v>11.396732999999999</v>
      </c>
      <c r="W279" s="37">
        <f>'[3]Australia Oil Exports'!KF$290</f>
        <v>10.272601999999999</v>
      </c>
      <c r="X279" s="37">
        <f>'[3]Australia Oil Exports'!KR$290</f>
        <v>9.2132470000000009</v>
      </c>
      <c r="Y279" s="37">
        <f>'[3]Australia Oil Exports'!LC$290</f>
        <v>12.895792</v>
      </c>
      <c r="Z279" s="37">
        <f>'[3]Australia Oil Exports'!LO$290</f>
        <v>8.0313110000000005</v>
      </c>
      <c r="AA279" s="37">
        <f>'[3]Australia Oil Exports'!MA$290</f>
        <v>13.991671</v>
      </c>
      <c r="AB279" s="37">
        <f>'[3]Australia Oil Exports'!MM$290</f>
        <v>14.926717999999999</v>
      </c>
      <c r="AC279" s="245">
        <f t="shared" ref="AC279:AH279" si="119">AC280-SUM(AC268:AC278)</f>
        <v>11.378441132045708</v>
      </c>
      <c r="AD279" s="245">
        <f t="shared" si="119"/>
        <v>12.357256835992871</v>
      </c>
      <c r="AE279" s="245">
        <f t="shared" si="119"/>
        <v>12.462871268583882</v>
      </c>
      <c r="AF279" s="245">
        <f t="shared" si="119"/>
        <v>12.384032497769766</v>
      </c>
      <c r="AG279" s="245">
        <f t="shared" si="119"/>
        <v>13.111121354654443</v>
      </c>
      <c r="AH279" s="245">
        <f t="shared" si="119"/>
        <v>12.675748126061109</v>
      </c>
    </row>
    <row r="280" spans="1:34" ht="15.75" thickBot="1">
      <c r="A280" s="6" t="s">
        <v>114</v>
      </c>
      <c r="B280" s="244">
        <f>SUM(B268:B279)</f>
        <v>0</v>
      </c>
      <c r="C280" s="244">
        <f t="shared" ref="C280:AB280" si="120">SUM(C268:C279)</f>
        <v>0.44923114772183326</v>
      </c>
      <c r="D280" s="244">
        <f t="shared" si="120"/>
        <v>6.5825061727473795</v>
      </c>
      <c r="E280" s="244">
        <f t="shared" si="120"/>
        <v>14.696453988340503</v>
      </c>
      <c r="F280" s="244">
        <f t="shared" si="120"/>
        <v>37.860280923439774</v>
      </c>
      <c r="G280" s="244">
        <f t="shared" si="120"/>
        <v>49.6160000261319</v>
      </c>
      <c r="H280" s="244">
        <f t="shared" si="120"/>
        <v>40.542012</v>
      </c>
      <c r="I280" s="244">
        <f t="shared" si="120"/>
        <v>27.930607999999999</v>
      </c>
      <c r="J280" s="244">
        <f t="shared" si="120"/>
        <v>1.8826060000000002</v>
      </c>
      <c r="K280" s="244">
        <f t="shared" si="120"/>
        <v>0</v>
      </c>
      <c r="L280" s="244">
        <f t="shared" si="120"/>
        <v>0</v>
      </c>
      <c r="M280" s="244">
        <f t="shared" si="120"/>
        <v>32.559782999999996</v>
      </c>
      <c r="N280" s="244">
        <f t="shared" si="120"/>
        <v>31.756895000000004</v>
      </c>
      <c r="O280" s="244">
        <f t="shared" si="120"/>
        <v>36.287050999999998</v>
      </c>
      <c r="P280" s="244">
        <f t="shared" si="120"/>
        <v>67.699103000000008</v>
      </c>
      <c r="Q280" s="244">
        <f t="shared" si="120"/>
        <v>67.04032500000001</v>
      </c>
      <c r="R280" s="244">
        <f t="shared" si="120"/>
        <v>94.911551999999986</v>
      </c>
      <c r="S280" s="244">
        <f t="shared" si="120"/>
        <v>116.57768300000001</v>
      </c>
      <c r="T280" s="244">
        <f t="shared" si="120"/>
        <v>108.251081</v>
      </c>
      <c r="U280" s="244">
        <f t="shared" si="120"/>
        <v>127.80330399999998</v>
      </c>
      <c r="V280" s="244">
        <f t="shared" si="120"/>
        <v>156.03713100000002</v>
      </c>
      <c r="W280" s="244">
        <f t="shared" si="120"/>
        <v>167.04652899999999</v>
      </c>
      <c r="X280" s="244">
        <f t="shared" si="120"/>
        <v>143.01697999999999</v>
      </c>
      <c r="Y280" s="244">
        <f t="shared" si="120"/>
        <v>167.015052</v>
      </c>
      <c r="Z280" s="244">
        <f t="shared" si="120"/>
        <v>154.06875700000001</v>
      </c>
      <c r="AA280" s="244">
        <f t="shared" si="120"/>
        <v>157.779978</v>
      </c>
      <c r="AB280" s="244">
        <f t="shared" si="120"/>
        <v>166.699746</v>
      </c>
      <c r="AC280" s="245">
        <f t="shared" ref="AC280:AH280" si="121">AC37</f>
        <v>165</v>
      </c>
      <c r="AD280" s="245">
        <f t="shared" si="121"/>
        <v>165</v>
      </c>
      <c r="AE280" s="245">
        <f t="shared" si="121"/>
        <v>165</v>
      </c>
      <c r="AF280" s="245">
        <f t="shared" si="121"/>
        <v>165</v>
      </c>
      <c r="AG280" s="245">
        <f t="shared" si="121"/>
        <v>165</v>
      </c>
      <c r="AH280" s="245">
        <f t="shared" si="121"/>
        <v>165</v>
      </c>
    </row>
    <row r="281" spans="1:34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1:34" ht="15.75" thickBot="1">
      <c r="A282" s="6" t="s">
        <v>267</v>
      </c>
    </row>
    <row r="283" spans="1:34" ht="15.75" thickBot="1">
      <c r="A283" s="3"/>
      <c r="B283" s="3" t="str">
        <f>B$2</f>
        <v xml:space="preserve">93/94 </v>
      </c>
      <c r="C283" s="3" t="str">
        <f t="shared" ref="C283:AH283" si="122">C$2</f>
        <v xml:space="preserve">94/95 </v>
      </c>
      <c r="D283" s="3" t="str">
        <f t="shared" si="122"/>
        <v xml:space="preserve">95/96 </v>
      </c>
      <c r="E283" s="3" t="str">
        <f t="shared" si="122"/>
        <v xml:space="preserve">96/97 </v>
      </c>
      <c r="F283" s="3" t="str">
        <f t="shared" si="122"/>
        <v xml:space="preserve">97/98 </v>
      </c>
      <c r="G283" s="3" t="str">
        <f t="shared" si="122"/>
        <v xml:space="preserve">98/99 </v>
      </c>
      <c r="H283" s="3" t="str">
        <f t="shared" si="122"/>
        <v xml:space="preserve">99/00 </v>
      </c>
      <c r="I283" s="3" t="str">
        <f t="shared" si="122"/>
        <v xml:space="preserve">00/01 </v>
      </c>
      <c r="J283" s="3" t="str">
        <f t="shared" si="122"/>
        <v xml:space="preserve">01/02 </v>
      </c>
      <c r="K283" s="3" t="str">
        <f t="shared" si="122"/>
        <v xml:space="preserve">02/03 </v>
      </c>
      <c r="L283" s="3" t="str">
        <f t="shared" si="122"/>
        <v xml:space="preserve">03/04 </v>
      </c>
      <c r="M283" s="3" t="str">
        <f t="shared" si="122"/>
        <v xml:space="preserve">04/05 </v>
      </c>
      <c r="N283" s="3" t="str">
        <f t="shared" si="122"/>
        <v xml:space="preserve">05/06 </v>
      </c>
      <c r="O283" s="3" t="str">
        <f t="shared" si="122"/>
        <v xml:space="preserve">06/07 </v>
      </c>
      <c r="P283" s="3" t="str">
        <f t="shared" si="122"/>
        <v xml:space="preserve">07/08 </v>
      </c>
      <c r="Q283" s="3" t="str">
        <f t="shared" si="122"/>
        <v xml:space="preserve">08/09 </v>
      </c>
      <c r="R283" s="3" t="str">
        <f t="shared" si="122"/>
        <v xml:space="preserve">09/10 </v>
      </c>
      <c r="S283" s="3" t="str">
        <f t="shared" si="122"/>
        <v xml:space="preserve">10/11 </v>
      </c>
      <c r="T283" s="3" t="str">
        <f t="shared" si="122"/>
        <v xml:space="preserve">11/12 </v>
      </c>
      <c r="U283" s="3" t="str">
        <f t="shared" si="122"/>
        <v xml:space="preserve">12/13 </v>
      </c>
      <c r="V283" s="3" t="str">
        <f t="shared" si="122"/>
        <v xml:space="preserve">13/14 </v>
      </c>
      <c r="W283" s="3" t="str">
        <f t="shared" si="122"/>
        <v xml:space="preserve">14/15 </v>
      </c>
      <c r="X283" s="3" t="str">
        <f t="shared" si="122"/>
        <v xml:space="preserve">15/16 </v>
      </c>
      <c r="Y283" s="3" t="str">
        <f t="shared" si="122"/>
        <v xml:space="preserve">16/17 </v>
      </c>
      <c r="Z283" s="3" t="str">
        <f t="shared" si="122"/>
        <v xml:space="preserve">17/18 </v>
      </c>
      <c r="AA283" s="3" t="str">
        <f t="shared" si="122"/>
        <v>18/19</v>
      </c>
      <c r="AB283" s="3" t="str">
        <f t="shared" si="122"/>
        <v>19/20</v>
      </c>
      <c r="AC283" s="3" t="str">
        <f t="shared" si="122"/>
        <v>20/21</v>
      </c>
      <c r="AD283" s="3" t="str">
        <f t="shared" si="122"/>
        <v>21/22</v>
      </c>
      <c r="AE283" s="3" t="str">
        <f t="shared" si="122"/>
        <v>22/23</v>
      </c>
      <c r="AF283" s="3" t="str">
        <f t="shared" si="122"/>
        <v>23/24</v>
      </c>
      <c r="AG283" s="3" t="str">
        <f t="shared" si="122"/>
        <v>24/25</v>
      </c>
      <c r="AH283" s="3" t="str">
        <f t="shared" si="122"/>
        <v>25/26</v>
      </c>
    </row>
    <row r="284" spans="1:34">
      <c r="A284" s="6" t="s">
        <v>105</v>
      </c>
      <c r="B284" s="239">
        <f t="shared" ref="B284:Q295" si="123">B$296/12</f>
        <v>5.833333333333333</v>
      </c>
      <c r="C284" s="239">
        <f t="shared" si="123"/>
        <v>6.1698974043565142</v>
      </c>
      <c r="D284" s="239">
        <f t="shared" si="123"/>
        <v>6.1410411522710531</v>
      </c>
      <c r="E284" s="239">
        <f t="shared" si="123"/>
        <v>6.2567121676382911</v>
      </c>
      <c r="F284" s="239">
        <f t="shared" si="123"/>
        <v>5.4108099230466848</v>
      </c>
      <c r="G284" s="239">
        <f t="shared" si="123"/>
        <v>4.583166664489009</v>
      </c>
      <c r="H284" s="239">
        <f t="shared" si="123"/>
        <v>10.330249</v>
      </c>
      <c r="I284" s="239">
        <f t="shared" si="123"/>
        <v>11.302782666666666</v>
      </c>
      <c r="J284" s="239">
        <f t="shared" si="123"/>
        <v>13.894032833333332</v>
      </c>
      <c r="K284" s="239">
        <f t="shared" si="123"/>
        <v>13.974583333333333</v>
      </c>
      <c r="L284" s="239">
        <f t="shared" si="123"/>
        <v>16.02675</v>
      </c>
      <c r="M284" s="239">
        <f t="shared" si="123"/>
        <v>11.581768083333335</v>
      </c>
      <c r="N284" s="239">
        <f t="shared" si="123"/>
        <v>14.212592083333332</v>
      </c>
      <c r="O284" s="239">
        <f t="shared" si="123"/>
        <v>14.23774575</v>
      </c>
      <c r="P284" s="239">
        <f t="shared" si="123"/>
        <v>15.71257475</v>
      </c>
      <c r="Q284" s="239">
        <f t="shared" si="123"/>
        <v>15.10280625</v>
      </c>
      <c r="R284" s="239">
        <f t="shared" ref="R284:AH295" si="124">R$296/12</f>
        <v>15.914287333333334</v>
      </c>
      <c r="S284" s="239">
        <f t="shared" si="124"/>
        <v>15.850609750000002</v>
      </c>
      <c r="T284" s="239">
        <f t="shared" si="124"/>
        <v>15.710159916666669</v>
      </c>
      <c r="U284" s="239">
        <f t="shared" si="124"/>
        <v>15.101391333333334</v>
      </c>
      <c r="V284" s="239">
        <f t="shared" si="124"/>
        <v>14.403989083333331</v>
      </c>
      <c r="W284" s="239">
        <f t="shared" si="124"/>
        <v>15.292205916666667</v>
      </c>
      <c r="X284" s="239">
        <f t="shared" si="124"/>
        <v>15.508418333333333</v>
      </c>
      <c r="Y284" s="239">
        <f t="shared" si="124"/>
        <v>14.507828999999999</v>
      </c>
      <c r="Z284" s="239">
        <f t="shared" si="124"/>
        <v>15.638103583333333</v>
      </c>
      <c r="AA284" s="239">
        <f t="shared" si="124"/>
        <v>15.775835166666665</v>
      </c>
      <c r="AB284" s="239">
        <f t="shared" si="124"/>
        <v>16.893271166666665</v>
      </c>
      <c r="AC284" s="238">
        <f t="shared" si="124"/>
        <v>17</v>
      </c>
      <c r="AD284" s="238">
        <f t="shared" si="124"/>
        <v>21.845175520753589</v>
      </c>
      <c r="AE284" s="238">
        <f t="shared" si="124"/>
        <v>17.804980914270942</v>
      </c>
      <c r="AF284" s="238">
        <f t="shared" si="124"/>
        <v>16.222773381287894</v>
      </c>
      <c r="AG284" s="238">
        <f t="shared" si="124"/>
        <v>14.65289451310395</v>
      </c>
      <c r="AH284" s="238">
        <f t="shared" si="124"/>
        <v>15.662032056683179</v>
      </c>
    </row>
    <row r="285" spans="1:34">
      <c r="A285" s="6" t="s">
        <v>106</v>
      </c>
      <c r="B285" s="239">
        <f t="shared" si="123"/>
        <v>5.833333333333333</v>
      </c>
      <c r="C285" s="239">
        <f t="shared" si="123"/>
        <v>6.1698974043565142</v>
      </c>
      <c r="D285" s="239">
        <f t="shared" si="123"/>
        <v>6.1410411522710531</v>
      </c>
      <c r="E285" s="239">
        <f t="shared" si="123"/>
        <v>6.2567121676382911</v>
      </c>
      <c r="F285" s="239">
        <f t="shared" si="123"/>
        <v>5.4108099230466848</v>
      </c>
      <c r="G285" s="239">
        <f t="shared" si="123"/>
        <v>4.583166664489009</v>
      </c>
      <c r="H285" s="239">
        <f t="shared" si="123"/>
        <v>10.330249</v>
      </c>
      <c r="I285" s="239">
        <f t="shared" si="123"/>
        <v>11.302782666666666</v>
      </c>
      <c r="J285" s="239">
        <f t="shared" si="123"/>
        <v>13.894032833333332</v>
      </c>
      <c r="K285" s="239">
        <f t="shared" si="123"/>
        <v>13.974583333333333</v>
      </c>
      <c r="L285" s="239">
        <f t="shared" si="123"/>
        <v>16.02675</v>
      </c>
      <c r="M285" s="239">
        <f t="shared" si="123"/>
        <v>11.581768083333335</v>
      </c>
      <c r="N285" s="239">
        <f t="shared" si="123"/>
        <v>14.212592083333332</v>
      </c>
      <c r="O285" s="239">
        <f t="shared" si="123"/>
        <v>14.23774575</v>
      </c>
      <c r="P285" s="239">
        <f t="shared" si="123"/>
        <v>15.71257475</v>
      </c>
      <c r="Q285" s="239">
        <f t="shared" si="123"/>
        <v>15.10280625</v>
      </c>
      <c r="R285" s="239">
        <f t="shared" si="124"/>
        <v>15.914287333333334</v>
      </c>
      <c r="S285" s="239">
        <f t="shared" si="124"/>
        <v>15.850609750000002</v>
      </c>
      <c r="T285" s="239">
        <f t="shared" si="124"/>
        <v>15.710159916666669</v>
      </c>
      <c r="U285" s="239">
        <f t="shared" si="124"/>
        <v>15.101391333333334</v>
      </c>
      <c r="V285" s="239">
        <f t="shared" si="124"/>
        <v>14.403989083333331</v>
      </c>
      <c r="W285" s="239">
        <f t="shared" si="124"/>
        <v>15.292205916666667</v>
      </c>
      <c r="X285" s="239">
        <f t="shared" si="124"/>
        <v>15.508418333333333</v>
      </c>
      <c r="Y285" s="239">
        <f t="shared" si="124"/>
        <v>14.507828999999999</v>
      </c>
      <c r="Z285" s="239">
        <f t="shared" si="124"/>
        <v>15.638103583333333</v>
      </c>
      <c r="AA285" s="239">
        <f t="shared" si="124"/>
        <v>15.775835166666665</v>
      </c>
      <c r="AB285" s="239">
        <f t="shared" si="124"/>
        <v>16.893271166666665</v>
      </c>
      <c r="AC285" s="238">
        <f t="shared" si="124"/>
        <v>17</v>
      </c>
      <c r="AD285" s="238">
        <f t="shared" si="124"/>
        <v>21.845175520753589</v>
      </c>
      <c r="AE285" s="238">
        <f t="shared" si="124"/>
        <v>17.804980914270942</v>
      </c>
      <c r="AF285" s="238">
        <f t="shared" si="124"/>
        <v>16.222773381287894</v>
      </c>
      <c r="AG285" s="238">
        <f t="shared" si="124"/>
        <v>14.65289451310395</v>
      </c>
      <c r="AH285" s="238">
        <f t="shared" si="124"/>
        <v>15.662032056683179</v>
      </c>
    </row>
    <row r="286" spans="1:34">
      <c r="A286" s="6" t="s">
        <v>107</v>
      </c>
      <c r="B286" s="239">
        <f t="shared" si="123"/>
        <v>5.833333333333333</v>
      </c>
      <c r="C286" s="239">
        <f t="shared" si="123"/>
        <v>6.1698974043565142</v>
      </c>
      <c r="D286" s="239">
        <f t="shared" si="123"/>
        <v>6.1410411522710531</v>
      </c>
      <c r="E286" s="239">
        <f t="shared" si="123"/>
        <v>6.2567121676382911</v>
      </c>
      <c r="F286" s="239">
        <f t="shared" si="123"/>
        <v>5.4108099230466848</v>
      </c>
      <c r="G286" s="239">
        <f t="shared" si="123"/>
        <v>4.583166664489009</v>
      </c>
      <c r="H286" s="239">
        <f t="shared" si="123"/>
        <v>10.330249</v>
      </c>
      <c r="I286" s="239">
        <f t="shared" si="123"/>
        <v>11.302782666666666</v>
      </c>
      <c r="J286" s="239">
        <f t="shared" si="123"/>
        <v>13.894032833333332</v>
      </c>
      <c r="K286" s="239">
        <f t="shared" si="123"/>
        <v>13.974583333333333</v>
      </c>
      <c r="L286" s="239">
        <f t="shared" si="123"/>
        <v>16.02675</v>
      </c>
      <c r="M286" s="239">
        <f t="shared" si="123"/>
        <v>11.581768083333335</v>
      </c>
      <c r="N286" s="239">
        <f t="shared" si="123"/>
        <v>14.212592083333332</v>
      </c>
      <c r="O286" s="239">
        <f t="shared" si="123"/>
        <v>14.23774575</v>
      </c>
      <c r="P286" s="239">
        <f t="shared" si="123"/>
        <v>15.71257475</v>
      </c>
      <c r="Q286" s="239">
        <f t="shared" si="123"/>
        <v>15.10280625</v>
      </c>
      <c r="R286" s="239">
        <f t="shared" si="124"/>
        <v>15.914287333333334</v>
      </c>
      <c r="S286" s="239">
        <f t="shared" si="124"/>
        <v>15.850609750000002</v>
      </c>
      <c r="T286" s="239">
        <f t="shared" si="124"/>
        <v>15.710159916666669</v>
      </c>
      <c r="U286" s="239">
        <f t="shared" si="124"/>
        <v>15.101391333333334</v>
      </c>
      <c r="V286" s="239">
        <f t="shared" si="124"/>
        <v>14.403989083333331</v>
      </c>
      <c r="W286" s="239">
        <f t="shared" si="124"/>
        <v>15.292205916666667</v>
      </c>
      <c r="X286" s="239">
        <f t="shared" si="124"/>
        <v>15.508418333333333</v>
      </c>
      <c r="Y286" s="239">
        <f t="shared" si="124"/>
        <v>14.507828999999999</v>
      </c>
      <c r="Z286" s="239">
        <f t="shared" si="124"/>
        <v>15.638103583333333</v>
      </c>
      <c r="AA286" s="239">
        <f t="shared" si="124"/>
        <v>15.775835166666665</v>
      </c>
      <c r="AB286" s="239">
        <f t="shared" si="124"/>
        <v>16.893271166666665</v>
      </c>
      <c r="AC286" s="238">
        <f t="shared" si="124"/>
        <v>17</v>
      </c>
      <c r="AD286" s="238">
        <f t="shared" si="124"/>
        <v>21.845175520753589</v>
      </c>
      <c r="AE286" s="238">
        <f t="shared" si="124"/>
        <v>17.804980914270942</v>
      </c>
      <c r="AF286" s="238">
        <f t="shared" si="124"/>
        <v>16.222773381287894</v>
      </c>
      <c r="AG286" s="238">
        <f t="shared" si="124"/>
        <v>14.65289451310395</v>
      </c>
      <c r="AH286" s="238">
        <f t="shared" si="124"/>
        <v>15.662032056683179</v>
      </c>
    </row>
    <row r="287" spans="1:34">
      <c r="A287" s="6" t="s">
        <v>108</v>
      </c>
      <c r="B287" s="239">
        <f t="shared" si="123"/>
        <v>5.833333333333333</v>
      </c>
      <c r="C287" s="239">
        <f t="shared" si="123"/>
        <v>6.1698974043565142</v>
      </c>
      <c r="D287" s="239">
        <f t="shared" si="123"/>
        <v>6.1410411522710531</v>
      </c>
      <c r="E287" s="239">
        <f t="shared" si="123"/>
        <v>6.2567121676382911</v>
      </c>
      <c r="F287" s="239">
        <f t="shared" si="123"/>
        <v>5.4108099230466848</v>
      </c>
      <c r="G287" s="239">
        <f t="shared" si="123"/>
        <v>4.583166664489009</v>
      </c>
      <c r="H287" s="239">
        <f t="shared" si="123"/>
        <v>10.330249</v>
      </c>
      <c r="I287" s="239">
        <f t="shared" si="123"/>
        <v>11.302782666666666</v>
      </c>
      <c r="J287" s="239">
        <f t="shared" si="123"/>
        <v>13.894032833333332</v>
      </c>
      <c r="K287" s="239">
        <f t="shared" si="123"/>
        <v>13.974583333333333</v>
      </c>
      <c r="L287" s="239">
        <f t="shared" si="123"/>
        <v>16.02675</v>
      </c>
      <c r="M287" s="239">
        <f t="shared" si="123"/>
        <v>11.581768083333335</v>
      </c>
      <c r="N287" s="239">
        <f t="shared" si="123"/>
        <v>14.212592083333332</v>
      </c>
      <c r="O287" s="239">
        <f t="shared" si="123"/>
        <v>14.23774575</v>
      </c>
      <c r="P287" s="239">
        <f t="shared" si="123"/>
        <v>15.71257475</v>
      </c>
      <c r="Q287" s="239">
        <f t="shared" si="123"/>
        <v>15.10280625</v>
      </c>
      <c r="R287" s="239">
        <f t="shared" si="124"/>
        <v>15.914287333333334</v>
      </c>
      <c r="S287" s="239">
        <f t="shared" si="124"/>
        <v>15.850609750000002</v>
      </c>
      <c r="T287" s="239">
        <f t="shared" si="124"/>
        <v>15.710159916666669</v>
      </c>
      <c r="U287" s="239">
        <f t="shared" si="124"/>
        <v>15.101391333333334</v>
      </c>
      <c r="V287" s="239">
        <f t="shared" si="124"/>
        <v>14.403989083333331</v>
      </c>
      <c r="W287" s="239">
        <f t="shared" si="124"/>
        <v>15.292205916666667</v>
      </c>
      <c r="X287" s="239">
        <f t="shared" si="124"/>
        <v>15.508418333333333</v>
      </c>
      <c r="Y287" s="239">
        <f t="shared" si="124"/>
        <v>14.507828999999999</v>
      </c>
      <c r="Z287" s="239">
        <f t="shared" si="124"/>
        <v>15.638103583333333</v>
      </c>
      <c r="AA287" s="239">
        <f t="shared" si="124"/>
        <v>15.775835166666665</v>
      </c>
      <c r="AB287" s="239">
        <f t="shared" si="124"/>
        <v>16.893271166666665</v>
      </c>
      <c r="AC287" s="238">
        <f t="shared" si="124"/>
        <v>17</v>
      </c>
      <c r="AD287" s="238">
        <f t="shared" si="124"/>
        <v>21.845175520753589</v>
      </c>
      <c r="AE287" s="238">
        <f t="shared" si="124"/>
        <v>17.804980914270942</v>
      </c>
      <c r="AF287" s="238">
        <f t="shared" si="124"/>
        <v>16.222773381287894</v>
      </c>
      <c r="AG287" s="238">
        <f t="shared" si="124"/>
        <v>14.65289451310395</v>
      </c>
      <c r="AH287" s="238">
        <f t="shared" si="124"/>
        <v>15.662032056683179</v>
      </c>
    </row>
    <row r="288" spans="1:34">
      <c r="A288" s="6" t="s">
        <v>109</v>
      </c>
      <c r="B288" s="239">
        <f t="shared" si="123"/>
        <v>5.833333333333333</v>
      </c>
      <c r="C288" s="239">
        <f t="shared" si="123"/>
        <v>6.1698974043565142</v>
      </c>
      <c r="D288" s="239">
        <f t="shared" si="123"/>
        <v>6.1410411522710531</v>
      </c>
      <c r="E288" s="239">
        <f t="shared" si="123"/>
        <v>6.2567121676382911</v>
      </c>
      <c r="F288" s="239">
        <f t="shared" si="123"/>
        <v>5.4108099230466848</v>
      </c>
      <c r="G288" s="239">
        <f t="shared" si="123"/>
        <v>4.583166664489009</v>
      </c>
      <c r="H288" s="239">
        <f t="shared" si="123"/>
        <v>10.330249</v>
      </c>
      <c r="I288" s="239">
        <f t="shared" si="123"/>
        <v>11.302782666666666</v>
      </c>
      <c r="J288" s="239">
        <f t="shared" si="123"/>
        <v>13.894032833333332</v>
      </c>
      <c r="K288" s="239">
        <f t="shared" si="123"/>
        <v>13.974583333333333</v>
      </c>
      <c r="L288" s="239">
        <f t="shared" si="123"/>
        <v>16.02675</v>
      </c>
      <c r="M288" s="239">
        <f t="shared" si="123"/>
        <v>11.581768083333335</v>
      </c>
      <c r="N288" s="239">
        <f t="shared" si="123"/>
        <v>14.212592083333332</v>
      </c>
      <c r="O288" s="239">
        <f t="shared" si="123"/>
        <v>14.23774575</v>
      </c>
      <c r="P288" s="239">
        <f t="shared" si="123"/>
        <v>15.71257475</v>
      </c>
      <c r="Q288" s="239">
        <f t="shared" si="123"/>
        <v>15.10280625</v>
      </c>
      <c r="R288" s="239">
        <f t="shared" si="124"/>
        <v>15.914287333333334</v>
      </c>
      <c r="S288" s="239">
        <f t="shared" si="124"/>
        <v>15.850609750000002</v>
      </c>
      <c r="T288" s="239">
        <f t="shared" si="124"/>
        <v>15.710159916666669</v>
      </c>
      <c r="U288" s="239">
        <f t="shared" si="124"/>
        <v>15.101391333333334</v>
      </c>
      <c r="V288" s="239">
        <f t="shared" si="124"/>
        <v>14.403989083333331</v>
      </c>
      <c r="W288" s="239">
        <f t="shared" si="124"/>
        <v>15.292205916666667</v>
      </c>
      <c r="X288" s="239">
        <f t="shared" si="124"/>
        <v>15.508418333333333</v>
      </c>
      <c r="Y288" s="239">
        <f t="shared" si="124"/>
        <v>14.507828999999999</v>
      </c>
      <c r="Z288" s="239">
        <f t="shared" si="124"/>
        <v>15.638103583333333</v>
      </c>
      <c r="AA288" s="239">
        <f t="shared" si="124"/>
        <v>15.775835166666665</v>
      </c>
      <c r="AB288" s="239">
        <f t="shared" si="124"/>
        <v>16.893271166666665</v>
      </c>
      <c r="AC288" s="238">
        <f t="shared" si="124"/>
        <v>17</v>
      </c>
      <c r="AD288" s="238">
        <f t="shared" si="124"/>
        <v>21.845175520753589</v>
      </c>
      <c r="AE288" s="238">
        <f t="shared" si="124"/>
        <v>17.804980914270942</v>
      </c>
      <c r="AF288" s="238">
        <f t="shared" si="124"/>
        <v>16.222773381287894</v>
      </c>
      <c r="AG288" s="238">
        <f t="shared" si="124"/>
        <v>14.65289451310395</v>
      </c>
      <c r="AH288" s="238">
        <f t="shared" si="124"/>
        <v>15.662032056683179</v>
      </c>
    </row>
    <row r="289" spans="1:34">
      <c r="A289" s="6" t="s">
        <v>110</v>
      </c>
      <c r="B289" s="239">
        <f t="shared" si="123"/>
        <v>5.833333333333333</v>
      </c>
      <c r="C289" s="239">
        <f t="shared" si="123"/>
        <v>6.1698974043565142</v>
      </c>
      <c r="D289" s="239">
        <f t="shared" si="123"/>
        <v>6.1410411522710531</v>
      </c>
      <c r="E289" s="239">
        <f t="shared" si="123"/>
        <v>6.2567121676382911</v>
      </c>
      <c r="F289" s="239">
        <f t="shared" si="123"/>
        <v>5.4108099230466848</v>
      </c>
      <c r="G289" s="239">
        <f t="shared" si="123"/>
        <v>4.583166664489009</v>
      </c>
      <c r="H289" s="239">
        <f t="shared" si="123"/>
        <v>10.330249</v>
      </c>
      <c r="I289" s="239">
        <f t="shared" si="123"/>
        <v>11.302782666666666</v>
      </c>
      <c r="J289" s="239">
        <f t="shared" si="123"/>
        <v>13.894032833333332</v>
      </c>
      <c r="K289" s="239">
        <f t="shared" si="123"/>
        <v>13.974583333333333</v>
      </c>
      <c r="L289" s="239">
        <f t="shared" si="123"/>
        <v>16.02675</v>
      </c>
      <c r="M289" s="239">
        <f t="shared" si="123"/>
        <v>11.581768083333335</v>
      </c>
      <c r="N289" s="239">
        <f t="shared" si="123"/>
        <v>14.212592083333332</v>
      </c>
      <c r="O289" s="239">
        <f t="shared" si="123"/>
        <v>14.23774575</v>
      </c>
      <c r="P289" s="239">
        <f t="shared" si="123"/>
        <v>15.71257475</v>
      </c>
      <c r="Q289" s="239">
        <f t="shared" si="123"/>
        <v>15.10280625</v>
      </c>
      <c r="R289" s="239">
        <f t="shared" si="124"/>
        <v>15.914287333333334</v>
      </c>
      <c r="S289" s="239">
        <f t="shared" si="124"/>
        <v>15.850609750000002</v>
      </c>
      <c r="T289" s="239">
        <f t="shared" si="124"/>
        <v>15.710159916666669</v>
      </c>
      <c r="U289" s="239">
        <f t="shared" si="124"/>
        <v>15.101391333333334</v>
      </c>
      <c r="V289" s="239">
        <f t="shared" si="124"/>
        <v>14.403989083333331</v>
      </c>
      <c r="W289" s="239">
        <f t="shared" si="124"/>
        <v>15.292205916666667</v>
      </c>
      <c r="X289" s="239">
        <f t="shared" si="124"/>
        <v>15.508418333333333</v>
      </c>
      <c r="Y289" s="239">
        <f t="shared" si="124"/>
        <v>14.507828999999999</v>
      </c>
      <c r="Z289" s="239">
        <f t="shared" si="124"/>
        <v>15.638103583333333</v>
      </c>
      <c r="AA289" s="239">
        <f t="shared" si="124"/>
        <v>15.775835166666665</v>
      </c>
      <c r="AB289" s="239">
        <f t="shared" si="124"/>
        <v>16.893271166666665</v>
      </c>
      <c r="AC289" s="238">
        <f t="shared" si="124"/>
        <v>17</v>
      </c>
      <c r="AD289" s="238">
        <f t="shared" si="124"/>
        <v>21.845175520753589</v>
      </c>
      <c r="AE289" s="238">
        <f t="shared" si="124"/>
        <v>17.804980914270942</v>
      </c>
      <c r="AF289" s="238">
        <f t="shared" si="124"/>
        <v>16.222773381287894</v>
      </c>
      <c r="AG289" s="238">
        <f t="shared" si="124"/>
        <v>14.65289451310395</v>
      </c>
      <c r="AH289" s="238">
        <f t="shared" si="124"/>
        <v>15.662032056683179</v>
      </c>
    </row>
    <row r="290" spans="1:34">
      <c r="A290" s="6" t="s">
        <v>111</v>
      </c>
      <c r="B290" s="239">
        <f t="shared" si="123"/>
        <v>5.833333333333333</v>
      </c>
      <c r="C290" s="239">
        <f t="shared" si="123"/>
        <v>6.1698974043565142</v>
      </c>
      <c r="D290" s="239">
        <f t="shared" si="123"/>
        <v>6.1410411522710531</v>
      </c>
      <c r="E290" s="239">
        <f t="shared" si="123"/>
        <v>6.2567121676382911</v>
      </c>
      <c r="F290" s="239">
        <f t="shared" si="123"/>
        <v>5.4108099230466848</v>
      </c>
      <c r="G290" s="239">
        <f t="shared" si="123"/>
        <v>4.583166664489009</v>
      </c>
      <c r="H290" s="239">
        <f t="shared" si="123"/>
        <v>10.330249</v>
      </c>
      <c r="I290" s="239">
        <f t="shared" si="123"/>
        <v>11.302782666666666</v>
      </c>
      <c r="J290" s="239">
        <f t="shared" si="123"/>
        <v>13.894032833333332</v>
      </c>
      <c r="K290" s="239">
        <f t="shared" si="123"/>
        <v>13.974583333333333</v>
      </c>
      <c r="L290" s="239">
        <f t="shared" si="123"/>
        <v>16.02675</v>
      </c>
      <c r="M290" s="239">
        <f t="shared" si="123"/>
        <v>11.581768083333335</v>
      </c>
      <c r="N290" s="239">
        <f t="shared" si="123"/>
        <v>14.212592083333332</v>
      </c>
      <c r="O290" s="239">
        <f t="shared" si="123"/>
        <v>14.23774575</v>
      </c>
      <c r="P290" s="239">
        <f t="shared" si="123"/>
        <v>15.71257475</v>
      </c>
      <c r="Q290" s="239">
        <f t="shared" si="123"/>
        <v>15.10280625</v>
      </c>
      <c r="R290" s="239">
        <f t="shared" si="124"/>
        <v>15.914287333333334</v>
      </c>
      <c r="S290" s="239">
        <f t="shared" si="124"/>
        <v>15.850609750000002</v>
      </c>
      <c r="T290" s="239">
        <f t="shared" si="124"/>
        <v>15.710159916666669</v>
      </c>
      <c r="U290" s="239">
        <f t="shared" si="124"/>
        <v>15.101391333333334</v>
      </c>
      <c r="V290" s="239">
        <f t="shared" si="124"/>
        <v>14.403989083333331</v>
      </c>
      <c r="W290" s="239">
        <f t="shared" si="124"/>
        <v>15.292205916666667</v>
      </c>
      <c r="X290" s="239">
        <f t="shared" si="124"/>
        <v>15.508418333333333</v>
      </c>
      <c r="Y290" s="239">
        <f t="shared" si="124"/>
        <v>14.507828999999999</v>
      </c>
      <c r="Z290" s="239">
        <f t="shared" si="124"/>
        <v>15.638103583333333</v>
      </c>
      <c r="AA290" s="239">
        <f t="shared" si="124"/>
        <v>15.775835166666665</v>
      </c>
      <c r="AB290" s="239">
        <f t="shared" si="124"/>
        <v>16.893271166666665</v>
      </c>
      <c r="AC290" s="238">
        <f t="shared" si="124"/>
        <v>17</v>
      </c>
      <c r="AD290" s="238">
        <f t="shared" si="124"/>
        <v>21.845175520753589</v>
      </c>
      <c r="AE290" s="238">
        <f t="shared" si="124"/>
        <v>17.804980914270942</v>
      </c>
      <c r="AF290" s="238">
        <f t="shared" si="124"/>
        <v>16.222773381287894</v>
      </c>
      <c r="AG290" s="238">
        <f t="shared" si="124"/>
        <v>14.65289451310395</v>
      </c>
      <c r="AH290" s="238">
        <f t="shared" si="124"/>
        <v>15.662032056683179</v>
      </c>
    </row>
    <row r="291" spans="1:34">
      <c r="A291" s="6" t="s">
        <v>112</v>
      </c>
      <c r="B291" s="239">
        <f t="shared" si="123"/>
        <v>5.833333333333333</v>
      </c>
      <c r="C291" s="239">
        <f t="shared" si="123"/>
        <v>6.1698974043565142</v>
      </c>
      <c r="D291" s="239">
        <f t="shared" si="123"/>
        <v>6.1410411522710531</v>
      </c>
      <c r="E291" s="239">
        <f t="shared" si="123"/>
        <v>6.2567121676382911</v>
      </c>
      <c r="F291" s="239">
        <f t="shared" si="123"/>
        <v>5.4108099230466848</v>
      </c>
      <c r="G291" s="239">
        <f t="shared" si="123"/>
        <v>4.583166664489009</v>
      </c>
      <c r="H291" s="239">
        <f t="shared" si="123"/>
        <v>10.330249</v>
      </c>
      <c r="I291" s="239">
        <f t="shared" si="123"/>
        <v>11.302782666666666</v>
      </c>
      <c r="J291" s="239">
        <f t="shared" si="123"/>
        <v>13.894032833333332</v>
      </c>
      <c r="K291" s="239">
        <f t="shared" si="123"/>
        <v>13.974583333333333</v>
      </c>
      <c r="L291" s="239">
        <f t="shared" si="123"/>
        <v>16.02675</v>
      </c>
      <c r="M291" s="239">
        <f t="shared" si="123"/>
        <v>11.581768083333335</v>
      </c>
      <c r="N291" s="239">
        <f t="shared" si="123"/>
        <v>14.212592083333332</v>
      </c>
      <c r="O291" s="239">
        <f t="shared" si="123"/>
        <v>14.23774575</v>
      </c>
      <c r="P291" s="239">
        <f t="shared" si="123"/>
        <v>15.71257475</v>
      </c>
      <c r="Q291" s="239">
        <f t="shared" si="123"/>
        <v>15.10280625</v>
      </c>
      <c r="R291" s="239">
        <f t="shared" si="124"/>
        <v>15.914287333333334</v>
      </c>
      <c r="S291" s="239">
        <f t="shared" si="124"/>
        <v>15.850609750000002</v>
      </c>
      <c r="T291" s="239">
        <f t="shared" si="124"/>
        <v>15.710159916666669</v>
      </c>
      <c r="U291" s="239">
        <f t="shared" si="124"/>
        <v>15.101391333333334</v>
      </c>
      <c r="V291" s="239">
        <f t="shared" si="124"/>
        <v>14.403989083333331</v>
      </c>
      <c r="W291" s="239">
        <f t="shared" si="124"/>
        <v>15.292205916666667</v>
      </c>
      <c r="X291" s="239">
        <f t="shared" si="124"/>
        <v>15.508418333333333</v>
      </c>
      <c r="Y291" s="239">
        <f t="shared" si="124"/>
        <v>14.507828999999999</v>
      </c>
      <c r="Z291" s="239">
        <f t="shared" si="124"/>
        <v>15.638103583333333</v>
      </c>
      <c r="AA291" s="239">
        <f t="shared" si="124"/>
        <v>15.775835166666665</v>
      </c>
      <c r="AB291" s="239">
        <f t="shared" si="124"/>
        <v>16.893271166666665</v>
      </c>
      <c r="AC291" s="238">
        <f t="shared" si="124"/>
        <v>17</v>
      </c>
      <c r="AD291" s="238">
        <f t="shared" si="124"/>
        <v>21.845175520753589</v>
      </c>
      <c r="AE291" s="238">
        <f t="shared" si="124"/>
        <v>17.804980914270942</v>
      </c>
      <c r="AF291" s="238">
        <f t="shared" si="124"/>
        <v>16.222773381287894</v>
      </c>
      <c r="AG291" s="238">
        <f t="shared" si="124"/>
        <v>14.65289451310395</v>
      </c>
      <c r="AH291" s="238">
        <f t="shared" si="124"/>
        <v>15.662032056683179</v>
      </c>
    </row>
    <row r="292" spans="1:34">
      <c r="A292" s="6" t="s">
        <v>113</v>
      </c>
      <c r="B292" s="239">
        <f t="shared" si="123"/>
        <v>5.833333333333333</v>
      </c>
      <c r="C292" s="239">
        <f t="shared" si="123"/>
        <v>6.1698974043565142</v>
      </c>
      <c r="D292" s="239">
        <f t="shared" si="123"/>
        <v>6.1410411522710531</v>
      </c>
      <c r="E292" s="239">
        <f t="shared" si="123"/>
        <v>6.2567121676382911</v>
      </c>
      <c r="F292" s="239">
        <f t="shared" si="123"/>
        <v>5.4108099230466848</v>
      </c>
      <c r="G292" s="239">
        <f t="shared" si="123"/>
        <v>4.583166664489009</v>
      </c>
      <c r="H292" s="239">
        <f t="shared" si="123"/>
        <v>10.330249</v>
      </c>
      <c r="I292" s="239">
        <f t="shared" si="123"/>
        <v>11.302782666666666</v>
      </c>
      <c r="J292" s="239">
        <f t="shared" si="123"/>
        <v>13.894032833333332</v>
      </c>
      <c r="K292" s="239">
        <f t="shared" si="123"/>
        <v>13.974583333333333</v>
      </c>
      <c r="L292" s="239">
        <f t="shared" si="123"/>
        <v>16.02675</v>
      </c>
      <c r="M292" s="239">
        <f t="shared" si="123"/>
        <v>11.581768083333335</v>
      </c>
      <c r="N292" s="239">
        <f t="shared" si="123"/>
        <v>14.212592083333332</v>
      </c>
      <c r="O292" s="239">
        <f t="shared" si="123"/>
        <v>14.23774575</v>
      </c>
      <c r="P292" s="239">
        <f t="shared" si="123"/>
        <v>15.71257475</v>
      </c>
      <c r="Q292" s="239">
        <f t="shared" si="123"/>
        <v>15.10280625</v>
      </c>
      <c r="R292" s="239">
        <f t="shared" si="124"/>
        <v>15.914287333333334</v>
      </c>
      <c r="S292" s="239">
        <f t="shared" si="124"/>
        <v>15.850609750000002</v>
      </c>
      <c r="T292" s="239">
        <f t="shared" si="124"/>
        <v>15.710159916666669</v>
      </c>
      <c r="U292" s="239">
        <f t="shared" si="124"/>
        <v>15.101391333333334</v>
      </c>
      <c r="V292" s="239">
        <f t="shared" si="124"/>
        <v>14.403989083333331</v>
      </c>
      <c r="W292" s="239">
        <f t="shared" si="124"/>
        <v>15.292205916666667</v>
      </c>
      <c r="X292" s="239">
        <f t="shared" si="124"/>
        <v>15.508418333333333</v>
      </c>
      <c r="Y292" s="239">
        <f t="shared" si="124"/>
        <v>14.507828999999999</v>
      </c>
      <c r="Z292" s="239">
        <f t="shared" si="124"/>
        <v>15.638103583333333</v>
      </c>
      <c r="AA292" s="239">
        <f t="shared" si="124"/>
        <v>15.775835166666665</v>
      </c>
      <c r="AB292" s="239">
        <f t="shared" si="124"/>
        <v>16.893271166666665</v>
      </c>
      <c r="AC292" s="238">
        <f t="shared" si="124"/>
        <v>17</v>
      </c>
      <c r="AD292" s="238">
        <f t="shared" si="124"/>
        <v>21.845175520753589</v>
      </c>
      <c r="AE292" s="238">
        <f t="shared" si="124"/>
        <v>17.804980914270942</v>
      </c>
      <c r="AF292" s="238">
        <f t="shared" si="124"/>
        <v>16.222773381287894</v>
      </c>
      <c r="AG292" s="238">
        <f t="shared" si="124"/>
        <v>14.65289451310395</v>
      </c>
      <c r="AH292" s="238">
        <f t="shared" si="124"/>
        <v>15.662032056683179</v>
      </c>
    </row>
    <row r="293" spans="1:34">
      <c r="A293" s="6" t="s">
        <v>102</v>
      </c>
      <c r="B293" s="239">
        <f t="shared" si="123"/>
        <v>5.833333333333333</v>
      </c>
      <c r="C293" s="239">
        <f t="shared" si="123"/>
        <v>6.1698974043565142</v>
      </c>
      <c r="D293" s="239">
        <f t="shared" si="123"/>
        <v>6.1410411522710531</v>
      </c>
      <c r="E293" s="239">
        <f t="shared" si="123"/>
        <v>6.2567121676382911</v>
      </c>
      <c r="F293" s="239">
        <f t="shared" si="123"/>
        <v>5.4108099230466848</v>
      </c>
      <c r="G293" s="239">
        <f t="shared" si="123"/>
        <v>4.583166664489009</v>
      </c>
      <c r="H293" s="239">
        <f t="shared" si="123"/>
        <v>10.330249</v>
      </c>
      <c r="I293" s="239">
        <f t="shared" si="123"/>
        <v>11.302782666666666</v>
      </c>
      <c r="J293" s="239">
        <f t="shared" si="123"/>
        <v>13.894032833333332</v>
      </c>
      <c r="K293" s="239">
        <f t="shared" si="123"/>
        <v>13.974583333333333</v>
      </c>
      <c r="L293" s="239">
        <f t="shared" si="123"/>
        <v>16.02675</v>
      </c>
      <c r="M293" s="239">
        <f t="shared" si="123"/>
        <v>11.581768083333335</v>
      </c>
      <c r="N293" s="239">
        <f t="shared" si="123"/>
        <v>14.212592083333332</v>
      </c>
      <c r="O293" s="239">
        <f t="shared" si="123"/>
        <v>14.23774575</v>
      </c>
      <c r="P293" s="239">
        <f t="shared" si="123"/>
        <v>15.71257475</v>
      </c>
      <c r="Q293" s="239">
        <f t="shared" si="123"/>
        <v>15.10280625</v>
      </c>
      <c r="R293" s="239">
        <f t="shared" si="124"/>
        <v>15.914287333333334</v>
      </c>
      <c r="S293" s="239">
        <f t="shared" si="124"/>
        <v>15.850609750000002</v>
      </c>
      <c r="T293" s="239">
        <f t="shared" si="124"/>
        <v>15.710159916666669</v>
      </c>
      <c r="U293" s="239">
        <f t="shared" si="124"/>
        <v>15.101391333333334</v>
      </c>
      <c r="V293" s="239">
        <f t="shared" si="124"/>
        <v>14.403989083333331</v>
      </c>
      <c r="W293" s="239">
        <f t="shared" si="124"/>
        <v>15.292205916666667</v>
      </c>
      <c r="X293" s="239">
        <f t="shared" si="124"/>
        <v>15.508418333333333</v>
      </c>
      <c r="Y293" s="239">
        <f t="shared" si="124"/>
        <v>14.507828999999999</v>
      </c>
      <c r="Z293" s="239">
        <f t="shared" si="124"/>
        <v>15.638103583333333</v>
      </c>
      <c r="AA293" s="239">
        <f t="shared" si="124"/>
        <v>15.775835166666665</v>
      </c>
      <c r="AB293" s="239">
        <f t="shared" si="124"/>
        <v>16.893271166666665</v>
      </c>
      <c r="AC293" s="238">
        <f t="shared" si="124"/>
        <v>17</v>
      </c>
      <c r="AD293" s="238">
        <f t="shared" si="124"/>
        <v>21.845175520753589</v>
      </c>
      <c r="AE293" s="238">
        <f t="shared" si="124"/>
        <v>17.804980914270942</v>
      </c>
      <c r="AF293" s="238">
        <f t="shared" si="124"/>
        <v>16.222773381287894</v>
      </c>
      <c r="AG293" s="238">
        <f t="shared" si="124"/>
        <v>14.65289451310395</v>
      </c>
      <c r="AH293" s="238">
        <f t="shared" si="124"/>
        <v>15.662032056683179</v>
      </c>
    </row>
    <row r="294" spans="1:34">
      <c r="A294" s="6" t="s">
        <v>103</v>
      </c>
      <c r="B294" s="239">
        <f t="shared" si="123"/>
        <v>5.833333333333333</v>
      </c>
      <c r="C294" s="239">
        <f t="shared" si="123"/>
        <v>6.1698974043565142</v>
      </c>
      <c r="D294" s="239">
        <f t="shared" si="123"/>
        <v>6.1410411522710531</v>
      </c>
      <c r="E294" s="239">
        <f t="shared" si="123"/>
        <v>6.2567121676382911</v>
      </c>
      <c r="F294" s="239">
        <f t="shared" si="123"/>
        <v>5.4108099230466848</v>
      </c>
      <c r="G294" s="239">
        <f t="shared" si="123"/>
        <v>4.583166664489009</v>
      </c>
      <c r="H294" s="239">
        <f t="shared" si="123"/>
        <v>10.330249</v>
      </c>
      <c r="I294" s="239">
        <f t="shared" si="123"/>
        <v>11.302782666666666</v>
      </c>
      <c r="J294" s="239">
        <f t="shared" si="123"/>
        <v>13.894032833333332</v>
      </c>
      <c r="K294" s="239">
        <f t="shared" si="123"/>
        <v>13.974583333333333</v>
      </c>
      <c r="L294" s="239">
        <f t="shared" si="123"/>
        <v>16.02675</v>
      </c>
      <c r="M294" s="239">
        <f t="shared" si="123"/>
        <v>11.581768083333335</v>
      </c>
      <c r="N294" s="239">
        <f t="shared" si="123"/>
        <v>14.212592083333332</v>
      </c>
      <c r="O294" s="239">
        <f t="shared" si="123"/>
        <v>14.23774575</v>
      </c>
      <c r="P294" s="239">
        <f t="shared" si="123"/>
        <v>15.71257475</v>
      </c>
      <c r="Q294" s="239">
        <f t="shared" si="123"/>
        <v>15.10280625</v>
      </c>
      <c r="R294" s="239">
        <f t="shared" si="124"/>
        <v>15.914287333333334</v>
      </c>
      <c r="S294" s="239">
        <f t="shared" si="124"/>
        <v>15.850609750000002</v>
      </c>
      <c r="T294" s="239">
        <f t="shared" si="124"/>
        <v>15.710159916666669</v>
      </c>
      <c r="U294" s="239">
        <f t="shared" si="124"/>
        <v>15.101391333333334</v>
      </c>
      <c r="V294" s="239">
        <f t="shared" si="124"/>
        <v>14.403989083333331</v>
      </c>
      <c r="W294" s="239">
        <f t="shared" si="124"/>
        <v>15.292205916666667</v>
      </c>
      <c r="X294" s="239">
        <f t="shared" si="124"/>
        <v>15.508418333333333</v>
      </c>
      <c r="Y294" s="239">
        <f t="shared" si="124"/>
        <v>14.507828999999999</v>
      </c>
      <c r="Z294" s="239">
        <f t="shared" si="124"/>
        <v>15.638103583333333</v>
      </c>
      <c r="AA294" s="239">
        <f t="shared" si="124"/>
        <v>15.775835166666665</v>
      </c>
      <c r="AB294" s="239">
        <f t="shared" si="124"/>
        <v>16.893271166666665</v>
      </c>
      <c r="AC294" s="238">
        <f t="shared" si="124"/>
        <v>17</v>
      </c>
      <c r="AD294" s="238">
        <f t="shared" si="124"/>
        <v>21.845175520753589</v>
      </c>
      <c r="AE294" s="238">
        <f t="shared" si="124"/>
        <v>17.804980914270942</v>
      </c>
      <c r="AF294" s="238">
        <f t="shared" si="124"/>
        <v>16.222773381287894</v>
      </c>
      <c r="AG294" s="238">
        <f t="shared" si="124"/>
        <v>14.65289451310395</v>
      </c>
      <c r="AH294" s="238">
        <f t="shared" si="124"/>
        <v>15.662032056683179</v>
      </c>
    </row>
    <row r="295" spans="1:34">
      <c r="A295" s="6" t="s">
        <v>104</v>
      </c>
      <c r="B295" s="239">
        <f t="shared" si="123"/>
        <v>5.833333333333333</v>
      </c>
      <c r="C295" s="239">
        <f t="shared" si="123"/>
        <v>6.1698974043565142</v>
      </c>
      <c r="D295" s="239">
        <f t="shared" si="123"/>
        <v>6.1410411522710531</v>
      </c>
      <c r="E295" s="239">
        <f t="shared" si="123"/>
        <v>6.2567121676382911</v>
      </c>
      <c r="F295" s="239">
        <f t="shared" si="123"/>
        <v>5.4108099230466848</v>
      </c>
      <c r="G295" s="239">
        <f t="shared" si="123"/>
        <v>4.583166664489009</v>
      </c>
      <c r="H295" s="239">
        <f t="shared" si="123"/>
        <v>10.330249</v>
      </c>
      <c r="I295" s="239">
        <f t="shared" si="123"/>
        <v>11.302782666666666</v>
      </c>
      <c r="J295" s="239">
        <f t="shared" si="123"/>
        <v>13.894032833333332</v>
      </c>
      <c r="K295" s="239">
        <f t="shared" si="123"/>
        <v>13.974583333333333</v>
      </c>
      <c r="L295" s="239">
        <f t="shared" si="123"/>
        <v>16.02675</v>
      </c>
      <c r="M295" s="239">
        <f t="shared" si="123"/>
        <v>11.581768083333335</v>
      </c>
      <c r="N295" s="239">
        <f t="shared" si="123"/>
        <v>14.212592083333332</v>
      </c>
      <c r="O295" s="239">
        <f t="shared" si="123"/>
        <v>14.23774575</v>
      </c>
      <c r="P295" s="239">
        <f t="shared" si="123"/>
        <v>15.71257475</v>
      </c>
      <c r="Q295" s="239">
        <f t="shared" si="123"/>
        <v>15.10280625</v>
      </c>
      <c r="R295" s="239">
        <f t="shared" si="124"/>
        <v>15.914287333333334</v>
      </c>
      <c r="S295" s="239">
        <f t="shared" si="124"/>
        <v>15.850609750000002</v>
      </c>
      <c r="T295" s="239">
        <f t="shared" si="124"/>
        <v>15.710159916666669</v>
      </c>
      <c r="U295" s="239">
        <f t="shared" si="124"/>
        <v>15.101391333333334</v>
      </c>
      <c r="V295" s="239">
        <f t="shared" si="124"/>
        <v>14.403989083333331</v>
      </c>
      <c r="W295" s="239">
        <f t="shared" si="124"/>
        <v>15.292205916666667</v>
      </c>
      <c r="X295" s="239">
        <f t="shared" si="124"/>
        <v>15.508418333333333</v>
      </c>
      <c r="Y295" s="239">
        <f t="shared" si="124"/>
        <v>14.507828999999999</v>
      </c>
      <c r="Z295" s="239">
        <f t="shared" si="124"/>
        <v>15.638103583333333</v>
      </c>
      <c r="AA295" s="239">
        <f t="shared" si="124"/>
        <v>15.775835166666665</v>
      </c>
      <c r="AB295" s="239">
        <f t="shared" si="124"/>
        <v>16.893271166666665</v>
      </c>
      <c r="AC295" s="238">
        <f t="shared" si="124"/>
        <v>17</v>
      </c>
      <c r="AD295" s="238">
        <f t="shared" si="124"/>
        <v>21.845175520753589</v>
      </c>
      <c r="AE295" s="238">
        <f t="shared" si="124"/>
        <v>17.804980914270942</v>
      </c>
      <c r="AF295" s="238">
        <f t="shared" si="124"/>
        <v>16.222773381287894</v>
      </c>
      <c r="AG295" s="238">
        <f t="shared" si="124"/>
        <v>14.65289451310395</v>
      </c>
      <c r="AH295" s="238">
        <f t="shared" si="124"/>
        <v>15.662032056683179</v>
      </c>
    </row>
    <row r="296" spans="1:34" ht="15.75" thickBot="1">
      <c r="A296" s="6" t="s">
        <v>114</v>
      </c>
      <c r="B296" s="37">
        <f>B36</f>
        <v>70</v>
      </c>
      <c r="C296" s="37">
        <f t="shared" ref="C296:AC296" si="125">C36</f>
        <v>74.038768852278167</v>
      </c>
      <c r="D296" s="37">
        <f t="shared" si="125"/>
        <v>73.692493827252633</v>
      </c>
      <c r="E296" s="37">
        <f t="shared" si="125"/>
        <v>75.080546011659493</v>
      </c>
      <c r="F296" s="37">
        <f t="shared" si="125"/>
        <v>64.929719076560218</v>
      </c>
      <c r="G296" s="37">
        <f t="shared" si="125"/>
        <v>54.997999973868104</v>
      </c>
      <c r="H296" s="37">
        <f t="shared" si="125"/>
        <v>123.962988</v>
      </c>
      <c r="I296" s="37">
        <f t="shared" si="125"/>
        <v>135.63339199999999</v>
      </c>
      <c r="J296" s="37">
        <f t="shared" si="125"/>
        <v>166.72839399999998</v>
      </c>
      <c r="K296" s="37">
        <f t="shared" si="125"/>
        <v>167.69499999999999</v>
      </c>
      <c r="L296" s="37">
        <f t="shared" si="125"/>
        <v>192.321</v>
      </c>
      <c r="M296" s="37">
        <f t="shared" si="125"/>
        <v>138.98121700000002</v>
      </c>
      <c r="N296" s="37">
        <f t="shared" si="125"/>
        <v>170.55110499999998</v>
      </c>
      <c r="O296" s="37">
        <f t="shared" si="125"/>
        <v>170.852949</v>
      </c>
      <c r="P296" s="37">
        <f t="shared" si="125"/>
        <v>188.55089699999999</v>
      </c>
      <c r="Q296" s="37">
        <f t="shared" si="125"/>
        <v>181.23367500000001</v>
      </c>
      <c r="R296" s="37">
        <f t="shared" si="125"/>
        <v>190.97144800000001</v>
      </c>
      <c r="S296" s="37">
        <f t="shared" si="125"/>
        <v>190.20731700000002</v>
      </c>
      <c r="T296" s="37">
        <f t="shared" si="125"/>
        <v>188.52191900000003</v>
      </c>
      <c r="U296" s="37">
        <f t="shared" si="125"/>
        <v>181.21669600000001</v>
      </c>
      <c r="V296" s="37">
        <f t="shared" si="125"/>
        <v>172.84786899999997</v>
      </c>
      <c r="W296" s="37">
        <f t="shared" si="125"/>
        <v>183.506471</v>
      </c>
      <c r="X296" s="37">
        <f t="shared" si="125"/>
        <v>186.10102000000001</v>
      </c>
      <c r="Y296" s="37">
        <f t="shared" si="125"/>
        <v>174.09394799999998</v>
      </c>
      <c r="Z296" s="37">
        <f>Z36</f>
        <v>187.65724299999999</v>
      </c>
      <c r="AA296" s="37">
        <f>AA36</f>
        <v>189.31002199999998</v>
      </c>
      <c r="AB296" s="37">
        <f>AB36</f>
        <v>202.71925399999998</v>
      </c>
      <c r="AC296" s="238">
        <f t="shared" si="125"/>
        <v>204</v>
      </c>
      <c r="AD296" s="238">
        <f>AD36</f>
        <v>262.14210624904308</v>
      </c>
      <c r="AE296" s="238">
        <f>AE36</f>
        <v>213.65977097125131</v>
      </c>
      <c r="AF296" s="238">
        <f>AF36</f>
        <v>194.67328057545473</v>
      </c>
      <c r="AG296" s="238">
        <f>AG36</f>
        <v>175.8347341572474</v>
      </c>
      <c r="AH296" s="238">
        <f>AH36</f>
        <v>187.94438468019814</v>
      </c>
    </row>
    <row r="297" spans="1:34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 spans="1:34" ht="15.75" thickBot="1">
      <c r="A298" s="6" t="s">
        <v>268</v>
      </c>
    </row>
    <row r="299" spans="1:34" ht="15.75" thickBot="1">
      <c r="A299" s="3"/>
      <c r="B299" s="3" t="str">
        <f>B$2</f>
        <v xml:space="preserve">93/94 </v>
      </c>
      <c r="C299" s="3" t="str">
        <f t="shared" ref="C299:AH299" si="126">C$2</f>
        <v xml:space="preserve">94/95 </v>
      </c>
      <c r="D299" s="3" t="str">
        <f t="shared" si="126"/>
        <v xml:space="preserve">95/96 </v>
      </c>
      <c r="E299" s="3" t="str">
        <f t="shared" si="126"/>
        <v xml:space="preserve">96/97 </v>
      </c>
      <c r="F299" s="3" t="str">
        <f t="shared" si="126"/>
        <v xml:space="preserve">97/98 </v>
      </c>
      <c r="G299" s="3" t="str">
        <f t="shared" si="126"/>
        <v xml:space="preserve">98/99 </v>
      </c>
      <c r="H299" s="3" t="str">
        <f t="shared" si="126"/>
        <v xml:space="preserve">99/00 </v>
      </c>
      <c r="I299" s="3" t="str">
        <f t="shared" si="126"/>
        <v xml:space="preserve">00/01 </v>
      </c>
      <c r="J299" s="3" t="str">
        <f t="shared" si="126"/>
        <v xml:space="preserve">01/02 </v>
      </c>
      <c r="K299" s="3" t="str">
        <f t="shared" si="126"/>
        <v xml:space="preserve">02/03 </v>
      </c>
      <c r="L299" s="3" t="str">
        <f t="shared" si="126"/>
        <v xml:space="preserve">03/04 </v>
      </c>
      <c r="M299" s="3" t="str">
        <f t="shared" si="126"/>
        <v xml:space="preserve">04/05 </v>
      </c>
      <c r="N299" s="3" t="str">
        <f t="shared" si="126"/>
        <v xml:space="preserve">05/06 </v>
      </c>
      <c r="O299" s="3" t="str">
        <f t="shared" si="126"/>
        <v xml:space="preserve">06/07 </v>
      </c>
      <c r="P299" s="3" t="str">
        <f t="shared" si="126"/>
        <v xml:space="preserve">07/08 </v>
      </c>
      <c r="Q299" s="3" t="str">
        <f t="shared" si="126"/>
        <v xml:space="preserve">08/09 </v>
      </c>
      <c r="R299" s="3" t="str">
        <f t="shared" si="126"/>
        <v xml:space="preserve">09/10 </v>
      </c>
      <c r="S299" s="3" t="str">
        <f t="shared" si="126"/>
        <v xml:space="preserve">10/11 </v>
      </c>
      <c r="T299" s="3" t="str">
        <f t="shared" si="126"/>
        <v xml:space="preserve">11/12 </v>
      </c>
      <c r="U299" s="3" t="str">
        <f t="shared" si="126"/>
        <v xml:space="preserve">12/13 </v>
      </c>
      <c r="V299" s="3" t="str">
        <f t="shared" si="126"/>
        <v xml:space="preserve">13/14 </v>
      </c>
      <c r="W299" s="3" t="str">
        <f t="shared" si="126"/>
        <v xml:space="preserve">14/15 </v>
      </c>
      <c r="X299" s="3" t="str">
        <f t="shared" si="126"/>
        <v xml:space="preserve">15/16 </v>
      </c>
      <c r="Y299" s="3" t="str">
        <f t="shared" si="126"/>
        <v xml:space="preserve">16/17 </v>
      </c>
      <c r="Z299" s="3" t="str">
        <f t="shared" si="126"/>
        <v xml:space="preserve">17/18 </v>
      </c>
      <c r="AA299" s="3" t="str">
        <f t="shared" si="126"/>
        <v>18/19</v>
      </c>
      <c r="AB299" s="3" t="str">
        <f t="shared" si="126"/>
        <v>19/20</v>
      </c>
      <c r="AC299" s="3" t="str">
        <f t="shared" si="126"/>
        <v>20/21</v>
      </c>
      <c r="AD299" s="3" t="str">
        <f t="shared" si="126"/>
        <v>21/22</v>
      </c>
      <c r="AE299" s="3" t="str">
        <f t="shared" si="126"/>
        <v>22/23</v>
      </c>
      <c r="AF299" s="3" t="str">
        <f t="shared" si="126"/>
        <v>23/24</v>
      </c>
      <c r="AG299" s="3" t="str">
        <f t="shared" si="126"/>
        <v>24/25</v>
      </c>
      <c r="AH299" s="3" t="str">
        <f t="shared" si="126"/>
        <v>25/26</v>
      </c>
    </row>
    <row r="300" spans="1:34">
      <c r="A300" s="6" t="s">
        <v>105</v>
      </c>
      <c r="B300" s="239">
        <f>(B$311-B$32)/13+B32</f>
        <v>0.76923076923076927</v>
      </c>
      <c r="C300" s="239">
        <f>(C$311-B$311)/13+B311</f>
        <v>10.76923076923077</v>
      </c>
      <c r="D300" s="239">
        <f t="shared" ref="D300:AH300" si="127">(D$311-C$311)/13+C311</f>
        <v>19.23076923076923</v>
      </c>
      <c r="E300" s="239">
        <f t="shared" si="127"/>
        <v>10.76923076923077</v>
      </c>
      <c r="F300" s="239">
        <f t="shared" si="127"/>
        <v>21.53846153846154</v>
      </c>
      <c r="G300" s="239">
        <f t="shared" si="127"/>
        <v>36.92307692307692</v>
      </c>
      <c r="H300" s="239">
        <f t="shared" si="127"/>
        <v>2.9230769230769229</v>
      </c>
      <c r="I300" s="239">
        <f t="shared" si="127"/>
        <v>37</v>
      </c>
      <c r="J300" s="239">
        <f t="shared" si="127"/>
        <v>24.384615384615383</v>
      </c>
      <c r="K300" s="239">
        <f t="shared" si="127"/>
        <v>16.846153846153847</v>
      </c>
      <c r="L300" s="239">
        <f t="shared" si="127"/>
        <v>14.461538461538462</v>
      </c>
      <c r="M300" s="239">
        <f t="shared" si="127"/>
        <v>9.6923076923076916</v>
      </c>
      <c r="N300" s="239">
        <f t="shared" si="127"/>
        <v>31.692307692307693</v>
      </c>
      <c r="O300" s="239">
        <f t="shared" si="127"/>
        <v>51.153846153846153</v>
      </c>
      <c r="P300" s="239">
        <f t="shared" si="127"/>
        <v>40.92307692307692</v>
      </c>
      <c r="Q300" s="239">
        <f t="shared" si="127"/>
        <v>41.384615384615387</v>
      </c>
      <c r="R300" s="239">
        <f t="shared" si="127"/>
        <v>58.46153846153846</v>
      </c>
      <c r="S300" s="239">
        <f t="shared" si="127"/>
        <v>62.92307692307692</v>
      </c>
      <c r="T300" s="239">
        <f t="shared" si="127"/>
        <v>50.230769230769234</v>
      </c>
      <c r="U300" s="239">
        <f t="shared" si="127"/>
        <v>52.846153846153847</v>
      </c>
      <c r="V300" s="239">
        <f t="shared" si="127"/>
        <v>51.615384615384613</v>
      </c>
      <c r="W300" s="239">
        <f t="shared" si="127"/>
        <v>57.615384615384613</v>
      </c>
      <c r="X300" s="239">
        <f t="shared" si="127"/>
        <v>41.692307692307693</v>
      </c>
      <c r="Y300" s="239">
        <f t="shared" si="127"/>
        <v>50.53846153846154</v>
      </c>
      <c r="Z300" s="239">
        <f t="shared" si="127"/>
        <v>57.46153846153846</v>
      </c>
      <c r="AA300" s="239">
        <f t="shared" si="127"/>
        <v>63</v>
      </c>
      <c r="AB300" s="239">
        <f t="shared" si="127"/>
        <v>62.615384615384613</v>
      </c>
      <c r="AC300" s="238">
        <f t="shared" si="127"/>
        <v>57.692307692307693</v>
      </c>
      <c r="AD300" s="238">
        <f t="shared" si="127"/>
        <v>53.307692307692307</v>
      </c>
      <c r="AE300" s="238">
        <f t="shared" si="127"/>
        <v>45</v>
      </c>
      <c r="AF300" s="238">
        <f t="shared" si="127"/>
        <v>45</v>
      </c>
      <c r="AG300" s="238">
        <f t="shared" si="127"/>
        <v>45</v>
      </c>
      <c r="AH300" s="238">
        <f t="shared" si="127"/>
        <v>45</v>
      </c>
    </row>
    <row r="301" spans="1:34">
      <c r="A301" s="6" t="s">
        <v>106</v>
      </c>
      <c r="B301" s="239">
        <f>(B$311-B$32)/13+B300</f>
        <v>1.5384615384615385</v>
      </c>
      <c r="C301" s="239">
        <f>(C$311-C$32)/13+C300</f>
        <v>11.53846153846154</v>
      </c>
      <c r="D301" s="239">
        <f t="shared" ref="D301:AH309" si="128">(D$311-D$32)/13+D300</f>
        <v>18.46153846153846</v>
      </c>
      <c r="E301" s="239">
        <f t="shared" si="128"/>
        <v>11.53846153846154</v>
      </c>
      <c r="F301" s="239">
        <f t="shared" si="128"/>
        <v>23.07692307692308</v>
      </c>
      <c r="G301" s="239">
        <f t="shared" si="128"/>
        <v>33.84615384615384</v>
      </c>
      <c r="H301" s="239">
        <f t="shared" si="128"/>
        <v>5.8461538461538458</v>
      </c>
      <c r="I301" s="239">
        <f t="shared" si="128"/>
        <v>36</v>
      </c>
      <c r="J301" s="239">
        <f t="shared" si="128"/>
        <v>23.769230769230766</v>
      </c>
      <c r="K301" s="239">
        <f t="shared" si="128"/>
        <v>16.692307692307693</v>
      </c>
      <c r="L301" s="239">
        <f t="shared" si="128"/>
        <v>13.923076923076923</v>
      </c>
      <c r="M301" s="239">
        <f t="shared" si="128"/>
        <v>11.384615384615383</v>
      </c>
      <c r="N301" s="239">
        <f t="shared" si="128"/>
        <v>33.384615384615387</v>
      </c>
      <c r="O301" s="239">
        <f t="shared" si="128"/>
        <v>50.307692307692307</v>
      </c>
      <c r="P301" s="239">
        <f t="shared" si="128"/>
        <v>40.84615384615384</v>
      </c>
      <c r="Q301" s="239">
        <f t="shared" si="128"/>
        <v>42.769230769230774</v>
      </c>
      <c r="R301" s="239">
        <f t="shared" si="128"/>
        <v>58.92307692307692</v>
      </c>
      <c r="S301" s="239">
        <f t="shared" si="128"/>
        <v>61.84615384615384</v>
      </c>
      <c r="T301" s="239">
        <f t="shared" si="128"/>
        <v>50.461538461538467</v>
      </c>
      <c r="U301" s="239">
        <f t="shared" si="128"/>
        <v>52.692307692307693</v>
      </c>
      <c r="V301" s="239">
        <f t="shared" si="128"/>
        <v>52.230769230769226</v>
      </c>
      <c r="W301" s="239">
        <f t="shared" si="128"/>
        <v>56.230769230769226</v>
      </c>
      <c r="X301" s="239">
        <f t="shared" si="128"/>
        <v>42.384615384615387</v>
      </c>
      <c r="Y301" s="239">
        <f t="shared" si="128"/>
        <v>51.07692307692308</v>
      </c>
      <c r="Z301" s="239">
        <f t="shared" si="128"/>
        <v>57.92307692307692</v>
      </c>
      <c r="AA301" s="239">
        <f t="shared" si="128"/>
        <v>63</v>
      </c>
      <c r="AB301" s="239">
        <f t="shared" si="128"/>
        <v>62.230769230769226</v>
      </c>
      <c r="AC301" s="238">
        <f t="shared" si="128"/>
        <v>57.384615384615387</v>
      </c>
      <c r="AD301" s="238">
        <f t="shared" si="128"/>
        <v>52.615384615384613</v>
      </c>
      <c r="AE301" s="238">
        <f t="shared" si="128"/>
        <v>45</v>
      </c>
      <c r="AF301" s="238">
        <f t="shared" si="128"/>
        <v>45</v>
      </c>
      <c r="AG301" s="238">
        <f t="shared" si="128"/>
        <v>45</v>
      </c>
      <c r="AH301" s="238">
        <f t="shared" si="128"/>
        <v>45</v>
      </c>
    </row>
    <row r="302" spans="1:34">
      <c r="A302" s="6" t="s">
        <v>107</v>
      </c>
      <c r="B302" s="239">
        <f t="shared" ref="B302:Q310" si="129">(B$311-B$32)/13+B301</f>
        <v>2.3076923076923079</v>
      </c>
      <c r="C302" s="239">
        <f t="shared" si="129"/>
        <v>12.30769230769231</v>
      </c>
      <c r="D302" s="239">
        <f t="shared" si="128"/>
        <v>17.69230769230769</v>
      </c>
      <c r="E302" s="239">
        <f t="shared" si="128"/>
        <v>12.30769230769231</v>
      </c>
      <c r="F302" s="239">
        <f t="shared" si="128"/>
        <v>24.61538461538462</v>
      </c>
      <c r="G302" s="239">
        <f t="shared" si="128"/>
        <v>30.769230769230763</v>
      </c>
      <c r="H302" s="239">
        <f t="shared" si="128"/>
        <v>8.7692307692307683</v>
      </c>
      <c r="I302" s="239">
        <f t="shared" si="128"/>
        <v>35</v>
      </c>
      <c r="J302" s="239">
        <f t="shared" si="128"/>
        <v>23.15384615384615</v>
      </c>
      <c r="K302" s="239">
        <f t="shared" si="128"/>
        <v>16.53846153846154</v>
      </c>
      <c r="L302" s="239">
        <f t="shared" si="128"/>
        <v>13.384615384615385</v>
      </c>
      <c r="M302" s="239">
        <f t="shared" si="128"/>
        <v>13.076923076923075</v>
      </c>
      <c r="N302" s="239">
        <f t="shared" si="128"/>
        <v>35.07692307692308</v>
      </c>
      <c r="O302" s="239">
        <f t="shared" si="128"/>
        <v>49.46153846153846</v>
      </c>
      <c r="P302" s="239">
        <f t="shared" si="128"/>
        <v>40.769230769230759</v>
      </c>
      <c r="Q302" s="239">
        <f t="shared" si="128"/>
        <v>44.15384615384616</v>
      </c>
      <c r="R302" s="239">
        <f t="shared" si="128"/>
        <v>59.38461538461538</v>
      </c>
      <c r="S302" s="239">
        <f t="shared" si="128"/>
        <v>60.769230769230759</v>
      </c>
      <c r="T302" s="239">
        <f t="shared" si="128"/>
        <v>50.692307692307701</v>
      </c>
      <c r="U302" s="239">
        <f t="shared" si="128"/>
        <v>52.53846153846154</v>
      </c>
      <c r="V302" s="239">
        <f t="shared" si="128"/>
        <v>52.84615384615384</v>
      </c>
      <c r="W302" s="239">
        <f t="shared" si="128"/>
        <v>54.84615384615384</v>
      </c>
      <c r="X302" s="239">
        <f t="shared" si="128"/>
        <v>43.07692307692308</v>
      </c>
      <c r="Y302" s="239">
        <f t="shared" si="128"/>
        <v>51.61538461538462</v>
      </c>
      <c r="Z302" s="239">
        <f t="shared" si="128"/>
        <v>58.38461538461538</v>
      </c>
      <c r="AA302" s="239">
        <f t="shared" si="128"/>
        <v>63</v>
      </c>
      <c r="AB302" s="239">
        <f t="shared" si="128"/>
        <v>61.84615384615384</v>
      </c>
      <c r="AC302" s="238">
        <f t="shared" si="128"/>
        <v>57.07692307692308</v>
      </c>
      <c r="AD302" s="238">
        <f t="shared" si="128"/>
        <v>51.92307692307692</v>
      </c>
      <c r="AE302" s="238">
        <f t="shared" si="128"/>
        <v>45</v>
      </c>
      <c r="AF302" s="238">
        <f t="shared" si="128"/>
        <v>45</v>
      </c>
      <c r="AG302" s="238">
        <f t="shared" si="128"/>
        <v>45</v>
      </c>
      <c r="AH302" s="238">
        <f t="shared" si="128"/>
        <v>45</v>
      </c>
    </row>
    <row r="303" spans="1:34">
      <c r="A303" s="6" t="s">
        <v>108</v>
      </c>
      <c r="B303" s="239">
        <f t="shared" si="129"/>
        <v>3.0769230769230771</v>
      </c>
      <c r="C303" s="239">
        <f t="shared" si="129"/>
        <v>13.07692307692308</v>
      </c>
      <c r="D303" s="239">
        <f t="shared" si="128"/>
        <v>16.92307692307692</v>
      </c>
      <c r="E303" s="239">
        <f t="shared" si="128"/>
        <v>13.07692307692308</v>
      </c>
      <c r="F303" s="239">
        <f t="shared" si="128"/>
        <v>26.15384615384616</v>
      </c>
      <c r="G303" s="239">
        <f t="shared" si="128"/>
        <v>27.692307692307686</v>
      </c>
      <c r="H303" s="239">
        <f t="shared" si="128"/>
        <v>11.692307692307692</v>
      </c>
      <c r="I303" s="239">
        <f t="shared" si="128"/>
        <v>34</v>
      </c>
      <c r="J303" s="239">
        <f t="shared" si="128"/>
        <v>22.538461538461533</v>
      </c>
      <c r="K303" s="239">
        <f t="shared" si="128"/>
        <v>16.384615384615387</v>
      </c>
      <c r="L303" s="239">
        <f t="shared" si="128"/>
        <v>12.846153846153847</v>
      </c>
      <c r="M303" s="239">
        <f t="shared" si="128"/>
        <v>14.769230769230766</v>
      </c>
      <c r="N303" s="239">
        <f t="shared" si="128"/>
        <v>36.769230769230774</v>
      </c>
      <c r="O303" s="239">
        <f t="shared" si="128"/>
        <v>48.615384615384613</v>
      </c>
      <c r="P303" s="239">
        <f t="shared" si="128"/>
        <v>40.692307692307679</v>
      </c>
      <c r="Q303" s="239">
        <f t="shared" si="128"/>
        <v>45.538461538461547</v>
      </c>
      <c r="R303" s="239">
        <f t="shared" si="128"/>
        <v>59.84615384615384</v>
      </c>
      <c r="S303" s="239">
        <f t="shared" si="128"/>
        <v>59.692307692307679</v>
      </c>
      <c r="T303" s="239">
        <f t="shared" si="128"/>
        <v>50.923076923076934</v>
      </c>
      <c r="U303" s="239">
        <f t="shared" si="128"/>
        <v>52.384615384615387</v>
      </c>
      <c r="V303" s="239">
        <f t="shared" si="128"/>
        <v>53.461538461538453</v>
      </c>
      <c r="W303" s="239">
        <f t="shared" si="128"/>
        <v>53.461538461538453</v>
      </c>
      <c r="X303" s="239">
        <f t="shared" si="128"/>
        <v>43.769230769230774</v>
      </c>
      <c r="Y303" s="239">
        <f t="shared" si="128"/>
        <v>52.15384615384616</v>
      </c>
      <c r="Z303" s="239">
        <f t="shared" si="128"/>
        <v>58.84615384615384</v>
      </c>
      <c r="AA303" s="239">
        <f t="shared" si="128"/>
        <v>63</v>
      </c>
      <c r="AB303" s="239">
        <f t="shared" si="128"/>
        <v>61.461538461538453</v>
      </c>
      <c r="AC303" s="238">
        <f t="shared" si="128"/>
        <v>56.769230769230774</v>
      </c>
      <c r="AD303" s="238">
        <f t="shared" si="128"/>
        <v>51.230769230769226</v>
      </c>
      <c r="AE303" s="238">
        <f t="shared" si="128"/>
        <v>45</v>
      </c>
      <c r="AF303" s="238">
        <f t="shared" si="128"/>
        <v>45</v>
      </c>
      <c r="AG303" s="238">
        <f t="shared" si="128"/>
        <v>45</v>
      </c>
      <c r="AH303" s="238">
        <f t="shared" si="128"/>
        <v>45</v>
      </c>
    </row>
    <row r="304" spans="1:34">
      <c r="A304" s="6" t="s">
        <v>109</v>
      </c>
      <c r="B304" s="239">
        <f t="shared" si="129"/>
        <v>3.8461538461538463</v>
      </c>
      <c r="C304" s="239">
        <f t="shared" si="129"/>
        <v>13.84615384615385</v>
      </c>
      <c r="D304" s="239">
        <f t="shared" si="128"/>
        <v>16.15384615384615</v>
      </c>
      <c r="E304" s="239">
        <f t="shared" si="128"/>
        <v>13.84615384615385</v>
      </c>
      <c r="F304" s="239">
        <f t="shared" si="128"/>
        <v>27.692307692307701</v>
      </c>
      <c r="G304" s="239">
        <f t="shared" si="128"/>
        <v>24.61538461538461</v>
      </c>
      <c r="H304" s="239">
        <f t="shared" si="128"/>
        <v>14.615384615384615</v>
      </c>
      <c r="I304" s="239">
        <f t="shared" si="128"/>
        <v>33</v>
      </c>
      <c r="J304" s="239">
        <f t="shared" si="128"/>
        <v>21.923076923076916</v>
      </c>
      <c r="K304" s="239">
        <f t="shared" si="128"/>
        <v>16.230769230769234</v>
      </c>
      <c r="L304" s="239">
        <f t="shared" si="128"/>
        <v>12.307692307692308</v>
      </c>
      <c r="M304" s="239">
        <f t="shared" si="128"/>
        <v>16.46153846153846</v>
      </c>
      <c r="N304" s="239">
        <f t="shared" si="128"/>
        <v>38.461538461538467</v>
      </c>
      <c r="O304" s="239">
        <f t="shared" si="128"/>
        <v>47.769230769230766</v>
      </c>
      <c r="P304" s="239">
        <f t="shared" si="128"/>
        <v>40.615384615384599</v>
      </c>
      <c r="Q304" s="239">
        <f t="shared" si="128"/>
        <v>46.923076923076934</v>
      </c>
      <c r="R304" s="239">
        <f t="shared" si="128"/>
        <v>60.307692307692299</v>
      </c>
      <c r="S304" s="239">
        <f t="shared" si="128"/>
        <v>58.615384615384599</v>
      </c>
      <c r="T304" s="239">
        <f t="shared" si="128"/>
        <v>51.153846153846168</v>
      </c>
      <c r="U304" s="239">
        <f t="shared" si="128"/>
        <v>52.230769230769234</v>
      </c>
      <c r="V304" s="239">
        <f t="shared" si="128"/>
        <v>54.076923076923066</v>
      </c>
      <c r="W304" s="239">
        <f t="shared" si="128"/>
        <v>52.076923076923066</v>
      </c>
      <c r="X304" s="239">
        <f t="shared" si="128"/>
        <v>44.461538461538467</v>
      </c>
      <c r="Y304" s="239">
        <f t="shared" si="128"/>
        <v>52.692307692307701</v>
      </c>
      <c r="Z304" s="239">
        <f t="shared" si="128"/>
        <v>59.307692307692299</v>
      </c>
      <c r="AA304" s="239">
        <f t="shared" si="128"/>
        <v>63</v>
      </c>
      <c r="AB304" s="239">
        <f t="shared" si="128"/>
        <v>61.076923076923066</v>
      </c>
      <c r="AC304" s="238">
        <f t="shared" si="128"/>
        <v>56.461538461538467</v>
      </c>
      <c r="AD304" s="238">
        <f t="shared" si="128"/>
        <v>50.538461538461533</v>
      </c>
      <c r="AE304" s="238">
        <f t="shared" si="128"/>
        <v>45</v>
      </c>
      <c r="AF304" s="238">
        <f t="shared" si="128"/>
        <v>45</v>
      </c>
      <c r="AG304" s="238">
        <f t="shared" si="128"/>
        <v>45</v>
      </c>
      <c r="AH304" s="238">
        <f t="shared" si="128"/>
        <v>45</v>
      </c>
    </row>
    <row r="305" spans="1:34">
      <c r="A305" s="6" t="s">
        <v>110</v>
      </c>
      <c r="B305" s="239">
        <f t="shared" si="129"/>
        <v>4.6153846153846159</v>
      </c>
      <c r="C305" s="239">
        <f t="shared" si="129"/>
        <v>14.61538461538462</v>
      </c>
      <c r="D305" s="239">
        <f t="shared" si="128"/>
        <v>15.38461538461538</v>
      </c>
      <c r="E305" s="239">
        <f t="shared" si="128"/>
        <v>14.61538461538462</v>
      </c>
      <c r="F305" s="239">
        <f t="shared" si="128"/>
        <v>29.230769230769241</v>
      </c>
      <c r="G305" s="239">
        <f t="shared" si="128"/>
        <v>21.538461538461533</v>
      </c>
      <c r="H305" s="239">
        <f t="shared" si="128"/>
        <v>17.538461538461537</v>
      </c>
      <c r="I305" s="239">
        <f t="shared" si="128"/>
        <v>32</v>
      </c>
      <c r="J305" s="239">
        <f t="shared" si="128"/>
        <v>21.307692307692299</v>
      </c>
      <c r="K305" s="239">
        <f t="shared" si="128"/>
        <v>16.07692307692308</v>
      </c>
      <c r="L305" s="239">
        <f t="shared" si="128"/>
        <v>11.76923076923077</v>
      </c>
      <c r="M305" s="239">
        <f t="shared" si="128"/>
        <v>18.153846153846153</v>
      </c>
      <c r="N305" s="239">
        <f t="shared" si="128"/>
        <v>40.15384615384616</v>
      </c>
      <c r="O305" s="239">
        <f t="shared" si="128"/>
        <v>46.92307692307692</v>
      </c>
      <c r="P305" s="239">
        <f t="shared" si="128"/>
        <v>40.538461538461519</v>
      </c>
      <c r="Q305" s="239">
        <f t="shared" si="128"/>
        <v>48.307692307692321</v>
      </c>
      <c r="R305" s="239">
        <f t="shared" si="128"/>
        <v>60.769230769230759</v>
      </c>
      <c r="S305" s="239">
        <f t="shared" si="128"/>
        <v>57.538461538461519</v>
      </c>
      <c r="T305" s="239">
        <f t="shared" si="128"/>
        <v>51.384615384615401</v>
      </c>
      <c r="U305" s="239">
        <f t="shared" si="128"/>
        <v>52.07692307692308</v>
      </c>
      <c r="V305" s="239">
        <f t="shared" si="128"/>
        <v>54.692307692307679</v>
      </c>
      <c r="W305" s="239">
        <f t="shared" si="128"/>
        <v>50.692307692307679</v>
      </c>
      <c r="X305" s="239">
        <f t="shared" si="128"/>
        <v>45.15384615384616</v>
      </c>
      <c r="Y305" s="239">
        <f t="shared" si="128"/>
        <v>53.230769230769241</v>
      </c>
      <c r="Z305" s="239">
        <f t="shared" si="128"/>
        <v>59.769230769230759</v>
      </c>
      <c r="AA305" s="239">
        <f t="shared" si="128"/>
        <v>63</v>
      </c>
      <c r="AB305" s="239">
        <f t="shared" si="128"/>
        <v>60.692307692307679</v>
      </c>
      <c r="AC305" s="238">
        <f t="shared" si="128"/>
        <v>56.15384615384616</v>
      </c>
      <c r="AD305" s="238">
        <f t="shared" si="128"/>
        <v>49.84615384615384</v>
      </c>
      <c r="AE305" s="238">
        <f t="shared" si="128"/>
        <v>45</v>
      </c>
      <c r="AF305" s="238">
        <f t="shared" si="128"/>
        <v>45</v>
      </c>
      <c r="AG305" s="238">
        <f t="shared" si="128"/>
        <v>45</v>
      </c>
      <c r="AH305" s="238">
        <f t="shared" si="128"/>
        <v>45</v>
      </c>
    </row>
    <row r="306" spans="1:34">
      <c r="A306" s="6" t="s">
        <v>111</v>
      </c>
      <c r="B306" s="239">
        <f t="shared" si="129"/>
        <v>5.384615384615385</v>
      </c>
      <c r="C306" s="239">
        <f t="shared" si="129"/>
        <v>15.38461538461539</v>
      </c>
      <c r="D306" s="239">
        <f t="shared" si="128"/>
        <v>14.61538461538461</v>
      </c>
      <c r="E306" s="239">
        <f t="shared" si="128"/>
        <v>15.38461538461539</v>
      </c>
      <c r="F306" s="239">
        <f t="shared" si="128"/>
        <v>30.769230769230781</v>
      </c>
      <c r="G306" s="239">
        <f t="shared" si="128"/>
        <v>18.461538461538456</v>
      </c>
      <c r="H306" s="239">
        <f t="shared" si="128"/>
        <v>20.46153846153846</v>
      </c>
      <c r="I306" s="239">
        <f t="shared" si="128"/>
        <v>31</v>
      </c>
      <c r="J306" s="239">
        <f t="shared" si="128"/>
        <v>20.692307692307683</v>
      </c>
      <c r="K306" s="239">
        <f t="shared" si="128"/>
        <v>15.923076923076927</v>
      </c>
      <c r="L306" s="239">
        <f t="shared" si="128"/>
        <v>11.230769230769232</v>
      </c>
      <c r="M306" s="239">
        <f t="shared" si="128"/>
        <v>19.846153846153847</v>
      </c>
      <c r="N306" s="239">
        <f t="shared" si="128"/>
        <v>41.846153846153854</v>
      </c>
      <c r="O306" s="239">
        <f t="shared" si="128"/>
        <v>46.076923076923073</v>
      </c>
      <c r="P306" s="239">
        <f t="shared" si="128"/>
        <v>40.461538461538439</v>
      </c>
      <c r="Q306" s="239">
        <f t="shared" si="128"/>
        <v>49.692307692307708</v>
      </c>
      <c r="R306" s="239">
        <f t="shared" si="128"/>
        <v>61.230769230769219</v>
      </c>
      <c r="S306" s="239">
        <f t="shared" si="128"/>
        <v>56.461538461538439</v>
      </c>
      <c r="T306" s="239">
        <f t="shared" si="128"/>
        <v>51.615384615384635</v>
      </c>
      <c r="U306" s="239">
        <f t="shared" si="128"/>
        <v>51.923076923076927</v>
      </c>
      <c r="V306" s="239">
        <f t="shared" si="128"/>
        <v>55.307692307692292</v>
      </c>
      <c r="W306" s="239">
        <f t="shared" si="128"/>
        <v>49.307692307692292</v>
      </c>
      <c r="X306" s="239">
        <f t="shared" si="128"/>
        <v>45.846153846153854</v>
      </c>
      <c r="Y306" s="239">
        <f t="shared" si="128"/>
        <v>53.769230769230781</v>
      </c>
      <c r="Z306" s="239">
        <f t="shared" si="128"/>
        <v>60.230769230769219</v>
      </c>
      <c r="AA306" s="239">
        <f t="shared" si="128"/>
        <v>63</v>
      </c>
      <c r="AB306" s="239">
        <f t="shared" si="128"/>
        <v>60.307692307692292</v>
      </c>
      <c r="AC306" s="238">
        <f t="shared" si="128"/>
        <v>55.846153846153854</v>
      </c>
      <c r="AD306" s="238">
        <f t="shared" si="128"/>
        <v>49.153846153846146</v>
      </c>
      <c r="AE306" s="238">
        <f t="shared" si="128"/>
        <v>45</v>
      </c>
      <c r="AF306" s="238">
        <f t="shared" si="128"/>
        <v>45</v>
      </c>
      <c r="AG306" s="238">
        <f t="shared" si="128"/>
        <v>45</v>
      </c>
      <c r="AH306" s="238">
        <f t="shared" si="128"/>
        <v>45</v>
      </c>
    </row>
    <row r="307" spans="1:34">
      <c r="A307" s="6" t="s">
        <v>112</v>
      </c>
      <c r="B307" s="239">
        <f t="shared" si="129"/>
        <v>6.1538461538461542</v>
      </c>
      <c r="C307" s="239">
        <f t="shared" si="129"/>
        <v>16.15384615384616</v>
      </c>
      <c r="D307" s="239">
        <f t="shared" si="128"/>
        <v>13.84615384615384</v>
      </c>
      <c r="E307" s="239">
        <f t="shared" si="128"/>
        <v>16.15384615384616</v>
      </c>
      <c r="F307" s="239">
        <f t="shared" si="128"/>
        <v>32.307692307692321</v>
      </c>
      <c r="G307" s="239">
        <f t="shared" si="128"/>
        <v>15.38461538461538</v>
      </c>
      <c r="H307" s="239">
        <f t="shared" si="128"/>
        <v>23.384615384615383</v>
      </c>
      <c r="I307" s="239">
        <f t="shared" si="128"/>
        <v>30</v>
      </c>
      <c r="J307" s="239">
        <f t="shared" si="128"/>
        <v>20.076923076923066</v>
      </c>
      <c r="K307" s="239">
        <f t="shared" si="128"/>
        <v>15.769230769230774</v>
      </c>
      <c r="L307" s="239">
        <f t="shared" si="128"/>
        <v>10.692307692307693</v>
      </c>
      <c r="M307" s="239">
        <f t="shared" si="128"/>
        <v>21.53846153846154</v>
      </c>
      <c r="N307" s="239">
        <f t="shared" si="128"/>
        <v>43.538461538461547</v>
      </c>
      <c r="O307" s="239">
        <f t="shared" si="128"/>
        <v>45.230769230769226</v>
      </c>
      <c r="P307" s="239">
        <f t="shared" si="128"/>
        <v>40.384615384615358</v>
      </c>
      <c r="Q307" s="239">
        <f t="shared" si="128"/>
        <v>51.076923076923094</v>
      </c>
      <c r="R307" s="239">
        <f t="shared" si="128"/>
        <v>61.692307692307679</v>
      </c>
      <c r="S307" s="239">
        <f t="shared" si="128"/>
        <v>55.384615384615358</v>
      </c>
      <c r="T307" s="239">
        <f t="shared" si="128"/>
        <v>51.846153846153868</v>
      </c>
      <c r="U307" s="239">
        <f t="shared" si="128"/>
        <v>51.769230769230774</v>
      </c>
      <c r="V307" s="239">
        <f t="shared" si="128"/>
        <v>55.923076923076906</v>
      </c>
      <c r="W307" s="239">
        <f t="shared" si="128"/>
        <v>47.923076923076906</v>
      </c>
      <c r="X307" s="239">
        <f t="shared" si="128"/>
        <v>46.538461538461547</v>
      </c>
      <c r="Y307" s="239">
        <f t="shared" si="128"/>
        <v>54.307692307692321</v>
      </c>
      <c r="Z307" s="239">
        <f t="shared" si="128"/>
        <v>60.692307692307679</v>
      </c>
      <c r="AA307" s="239">
        <f t="shared" si="128"/>
        <v>63</v>
      </c>
      <c r="AB307" s="239">
        <f t="shared" si="128"/>
        <v>59.923076923076906</v>
      </c>
      <c r="AC307" s="238">
        <f t="shared" si="128"/>
        <v>55.538461538461547</v>
      </c>
      <c r="AD307" s="238">
        <f t="shared" si="128"/>
        <v>48.461538461538453</v>
      </c>
      <c r="AE307" s="238">
        <f t="shared" si="128"/>
        <v>45</v>
      </c>
      <c r="AF307" s="238">
        <f t="shared" si="128"/>
        <v>45</v>
      </c>
      <c r="AG307" s="238">
        <f t="shared" si="128"/>
        <v>45</v>
      </c>
      <c r="AH307" s="238">
        <f t="shared" si="128"/>
        <v>45</v>
      </c>
    </row>
    <row r="308" spans="1:34">
      <c r="A308" s="6" t="s">
        <v>113</v>
      </c>
      <c r="B308" s="239">
        <f t="shared" si="129"/>
        <v>6.9230769230769234</v>
      </c>
      <c r="C308" s="239">
        <f t="shared" si="129"/>
        <v>16.92307692307693</v>
      </c>
      <c r="D308" s="239">
        <f t="shared" si="128"/>
        <v>13.07692307692307</v>
      </c>
      <c r="E308" s="239">
        <f t="shared" si="128"/>
        <v>16.92307692307693</v>
      </c>
      <c r="F308" s="239">
        <f t="shared" si="128"/>
        <v>33.846153846153861</v>
      </c>
      <c r="G308" s="239">
        <f t="shared" si="128"/>
        <v>12.307692307692303</v>
      </c>
      <c r="H308" s="239">
        <f t="shared" si="128"/>
        <v>26.307692307692307</v>
      </c>
      <c r="I308" s="239">
        <f t="shared" si="128"/>
        <v>29</v>
      </c>
      <c r="J308" s="239">
        <f t="shared" si="128"/>
        <v>19.461538461538449</v>
      </c>
      <c r="K308" s="239">
        <f t="shared" si="128"/>
        <v>15.61538461538462</v>
      </c>
      <c r="L308" s="239">
        <f t="shared" si="128"/>
        <v>10.153846153846155</v>
      </c>
      <c r="M308" s="239">
        <f t="shared" si="128"/>
        <v>23.230769230769234</v>
      </c>
      <c r="N308" s="239">
        <f t="shared" si="128"/>
        <v>45.230769230769241</v>
      </c>
      <c r="O308" s="239">
        <f t="shared" si="128"/>
        <v>44.38461538461538</v>
      </c>
      <c r="P308" s="239">
        <f t="shared" si="128"/>
        <v>40.307692307692278</v>
      </c>
      <c r="Q308" s="239">
        <f t="shared" si="128"/>
        <v>52.461538461538481</v>
      </c>
      <c r="R308" s="239">
        <f t="shared" si="128"/>
        <v>62.153846153846139</v>
      </c>
      <c r="S308" s="239">
        <f t="shared" si="128"/>
        <v>54.307692307692278</v>
      </c>
      <c r="T308" s="239">
        <f t="shared" si="128"/>
        <v>52.076923076923102</v>
      </c>
      <c r="U308" s="239">
        <f t="shared" si="128"/>
        <v>51.61538461538462</v>
      </c>
      <c r="V308" s="239">
        <f t="shared" si="128"/>
        <v>56.538461538461519</v>
      </c>
      <c r="W308" s="239">
        <f t="shared" si="128"/>
        <v>46.538461538461519</v>
      </c>
      <c r="X308" s="239">
        <f t="shared" si="128"/>
        <v>47.230769230769241</v>
      </c>
      <c r="Y308" s="239">
        <f t="shared" si="128"/>
        <v>54.846153846153861</v>
      </c>
      <c r="Z308" s="239">
        <f t="shared" si="128"/>
        <v>61.153846153846139</v>
      </c>
      <c r="AA308" s="239">
        <f t="shared" si="128"/>
        <v>63</v>
      </c>
      <c r="AB308" s="239">
        <f t="shared" si="128"/>
        <v>59.538461538461519</v>
      </c>
      <c r="AC308" s="238">
        <f t="shared" si="128"/>
        <v>55.230769230769241</v>
      </c>
      <c r="AD308" s="238">
        <f t="shared" si="128"/>
        <v>47.769230769230759</v>
      </c>
      <c r="AE308" s="238">
        <f t="shared" si="128"/>
        <v>45</v>
      </c>
      <c r="AF308" s="238">
        <f t="shared" si="128"/>
        <v>45</v>
      </c>
      <c r="AG308" s="238">
        <f t="shared" si="128"/>
        <v>45</v>
      </c>
      <c r="AH308" s="238">
        <f t="shared" si="128"/>
        <v>45</v>
      </c>
    </row>
    <row r="309" spans="1:34">
      <c r="A309" s="6" t="s">
        <v>102</v>
      </c>
      <c r="B309" s="239">
        <f t="shared" si="129"/>
        <v>7.6923076923076925</v>
      </c>
      <c r="C309" s="239">
        <f t="shared" si="129"/>
        <v>17.692307692307701</v>
      </c>
      <c r="D309" s="239">
        <f t="shared" si="128"/>
        <v>12.307692307692299</v>
      </c>
      <c r="E309" s="239">
        <f t="shared" si="128"/>
        <v>17.692307692307701</v>
      </c>
      <c r="F309" s="239">
        <f t="shared" si="128"/>
        <v>35.384615384615401</v>
      </c>
      <c r="G309" s="239">
        <f t="shared" si="128"/>
        <v>9.2307692307692264</v>
      </c>
      <c r="H309" s="239">
        <f t="shared" si="128"/>
        <v>29.23076923076923</v>
      </c>
      <c r="I309" s="239">
        <f t="shared" si="128"/>
        <v>28</v>
      </c>
      <c r="J309" s="239">
        <f t="shared" si="128"/>
        <v>18.846153846153832</v>
      </c>
      <c r="K309" s="239">
        <f t="shared" ref="K309:AH310" si="130">(K$311-K$32)/13+K308</f>
        <v>15.461538461538467</v>
      </c>
      <c r="L309" s="239">
        <f t="shared" si="130"/>
        <v>9.6153846153846168</v>
      </c>
      <c r="M309" s="239">
        <f t="shared" si="130"/>
        <v>24.923076923076927</v>
      </c>
      <c r="N309" s="239">
        <f t="shared" si="130"/>
        <v>46.923076923076934</v>
      </c>
      <c r="O309" s="239">
        <f t="shared" si="130"/>
        <v>43.538461538461533</v>
      </c>
      <c r="P309" s="239">
        <f t="shared" si="130"/>
        <v>40.230769230769198</v>
      </c>
      <c r="Q309" s="239">
        <f t="shared" si="130"/>
        <v>53.846153846153868</v>
      </c>
      <c r="R309" s="239">
        <f t="shared" si="130"/>
        <v>62.615384615384599</v>
      </c>
      <c r="S309" s="239">
        <f t="shared" si="130"/>
        <v>53.230769230769198</v>
      </c>
      <c r="T309" s="239">
        <f t="shared" si="130"/>
        <v>52.307692307692335</v>
      </c>
      <c r="U309" s="239">
        <f t="shared" si="130"/>
        <v>51.461538461538467</v>
      </c>
      <c r="V309" s="239">
        <f t="shared" si="130"/>
        <v>57.153846153846132</v>
      </c>
      <c r="W309" s="239">
        <f t="shared" si="130"/>
        <v>45.153846153846132</v>
      </c>
      <c r="X309" s="239">
        <f t="shared" si="130"/>
        <v>47.923076923076934</v>
      </c>
      <c r="Y309" s="239">
        <f t="shared" si="130"/>
        <v>55.384615384615401</v>
      </c>
      <c r="Z309" s="239">
        <f t="shared" si="130"/>
        <v>61.615384615384599</v>
      </c>
      <c r="AA309" s="239">
        <f t="shared" si="130"/>
        <v>63</v>
      </c>
      <c r="AB309" s="239">
        <f t="shared" si="130"/>
        <v>59.153846153846132</v>
      </c>
      <c r="AC309" s="238">
        <f t="shared" si="130"/>
        <v>54.923076923076934</v>
      </c>
      <c r="AD309" s="238">
        <f t="shared" si="130"/>
        <v>47.076923076923066</v>
      </c>
      <c r="AE309" s="238">
        <f t="shared" si="130"/>
        <v>45</v>
      </c>
      <c r="AF309" s="238">
        <f t="shared" si="130"/>
        <v>45</v>
      </c>
      <c r="AG309" s="238">
        <f t="shared" si="130"/>
        <v>45</v>
      </c>
      <c r="AH309" s="238">
        <f t="shared" si="130"/>
        <v>45</v>
      </c>
    </row>
    <row r="310" spans="1:34">
      <c r="A310" s="6" t="s">
        <v>103</v>
      </c>
      <c r="B310" s="239">
        <f t="shared" si="129"/>
        <v>8.4615384615384617</v>
      </c>
      <c r="C310" s="239">
        <f t="shared" si="129"/>
        <v>18.461538461538471</v>
      </c>
      <c r="D310" s="239">
        <f t="shared" si="129"/>
        <v>11.538461538461529</v>
      </c>
      <c r="E310" s="239">
        <f t="shared" si="129"/>
        <v>18.461538461538471</v>
      </c>
      <c r="F310" s="239">
        <f t="shared" si="129"/>
        <v>36.923076923076941</v>
      </c>
      <c r="G310" s="239">
        <f t="shared" si="129"/>
        <v>6.1538461538461497</v>
      </c>
      <c r="H310" s="239">
        <f t="shared" si="129"/>
        <v>32.153846153846153</v>
      </c>
      <c r="I310" s="239">
        <f t="shared" si="129"/>
        <v>27</v>
      </c>
      <c r="J310" s="239">
        <f t="shared" si="129"/>
        <v>18.230769230769216</v>
      </c>
      <c r="K310" s="239">
        <f t="shared" si="129"/>
        <v>15.307692307692314</v>
      </c>
      <c r="L310" s="239">
        <f t="shared" si="129"/>
        <v>9.0769230769230784</v>
      </c>
      <c r="M310" s="239">
        <f t="shared" si="129"/>
        <v>26.61538461538462</v>
      </c>
      <c r="N310" s="239">
        <f t="shared" si="129"/>
        <v>48.615384615384627</v>
      </c>
      <c r="O310" s="239">
        <f t="shared" si="129"/>
        <v>42.692307692307686</v>
      </c>
      <c r="P310" s="239">
        <f t="shared" si="129"/>
        <v>40.153846153846118</v>
      </c>
      <c r="Q310" s="239">
        <f t="shared" si="129"/>
        <v>55.230769230769255</v>
      </c>
      <c r="R310" s="239">
        <f t="shared" si="130"/>
        <v>63.076923076923059</v>
      </c>
      <c r="S310" s="239">
        <f t="shared" si="130"/>
        <v>52.153846153846118</v>
      </c>
      <c r="T310" s="239">
        <f t="shared" si="130"/>
        <v>52.538461538461569</v>
      </c>
      <c r="U310" s="239">
        <f t="shared" si="130"/>
        <v>51.307692307692314</v>
      </c>
      <c r="V310" s="239">
        <f t="shared" si="130"/>
        <v>57.769230769230745</v>
      </c>
      <c r="W310" s="239">
        <f t="shared" si="130"/>
        <v>43.769230769230745</v>
      </c>
      <c r="X310" s="239">
        <f t="shared" si="130"/>
        <v>48.615384615384627</v>
      </c>
      <c r="Y310" s="239">
        <f t="shared" si="130"/>
        <v>55.923076923076941</v>
      </c>
      <c r="Z310" s="239">
        <f t="shared" si="130"/>
        <v>62.076923076923059</v>
      </c>
      <c r="AA310" s="239">
        <f t="shared" si="130"/>
        <v>63</v>
      </c>
      <c r="AB310" s="239">
        <f t="shared" si="130"/>
        <v>58.769230769230745</v>
      </c>
      <c r="AC310" s="238">
        <f t="shared" si="130"/>
        <v>54.615384615384627</v>
      </c>
      <c r="AD310" s="238">
        <f t="shared" si="130"/>
        <v>46.384615384615373</v>
      </c>
      <c r="AE310" s="238">
        <f t="shared" si="130"/>
        <v>45</v>
      </c>
      <c r="AF310" s="238">
        <f t="shared" si="130"/>
        <v>45</v>
      </c>
      <c r="AG310" s="238">
        <f t="shared" si="130"/>
        <v>45</v>
      </c>
      <c r="AH310" s="238">
        <f t="shared" si="130"/>
        <v>45</v>
      </c>
    </row>
    <row r="311" spans="1:34" ht="15.75" thickBot="1">
      <c r="A311" s="6" t="s">
        <v>104</v>
      </c>
      <c r="B311" s="37">
        <f>B39</f>
        <v>10</v>
      </c>
      <c r="C311" s="37">
        <f t="shared" ref="C311:AC311" si="131">C39</f>
        <v>20</v>
      </c>
      <c r="D311" s="37">
        <f t="shared" si="131"/>
        <v>10</v>
      </c>
      <c r="E311" s="37">
        <f t="shared" si="131"/>
        <v>20</v>
      </c>
      <c r="F311" s="37">
        <f t="shared" si="131"/>
        <v>40</v>
      </c>
      <c r="G311" s="37">
        <f t="shared" si="131"/>
        <v>0</v>
      </c>
      <c r="H311" s="37">
        <f t="shared" si="131"/>
        <v>38</v>
      </c>
      <c r="I311" s="37">
        <f t="shared" si="131"/>
        <v>25</v>
      </c>
      <c r="J311" s="37">
        <f t="shared" si="131"/>
        <v>17</v>
      </c>
      <c r="K311" s="37">
        <f t="shared" si="131"/>
        <v>15</v>
      </c>
      <c r="L311" s="37">
        <f t="shared" si="131"/>
        <v>8</v>
      </c>
      <c r="M311" s="37">
        <f t="shared" si="131"/>
        <v>30</v>
      </c>
      <c r="N311" s="37">
        <f t="shared" si="131"/>
        <v>52</v>
      </c>
      <c r="O311" s="37">
        <f t="shared" si="131"/>
        <v>41</v>
      </c>
      <c r="P311" s="37">
        <f t="shared" si="131"/>
        <v>40</v>
      </c>
      <c r="Q311" s="37">
        <f t="shared" si="131"/>
        <v>58</v>
      </c>
      <c r="R311" s="37">
        <f t="shared" si="131"/>
        <v>64</v>
      </c>
      <c r="S311" s="37">
        <f t="shared" si="131"/>
        <v>50</v>
      </c>
      <c r="T311" s="37">
        <f t="shared" si="131"/>
        <v>53</v>
      </c>
      <c r="U311" s="37">
        <f t="shared" si="131"/>
        <v>51</v>
      </c>
      <c r="V311" s="37">
        <f t="shared" si="131"/>
        <v>59</v>
      </c>
      <c r="W311" s="37">
        <f t="shared" si="131"/>
        <v>41</v>
      </c>
      <c r="X311" s="37">
        <f t="shared" si="131"/>
        <v>50</v>
      </c>
      <c r="Y311" s="37">
        <f t="shared" si="131"/>
        <v>57</v>
      </c>
      <c r="Z311" s="37">
        <f>Z39</f>
        <v>63</v>
      </c>
      <c r="AA311" s="37">
        <f>AA39</f>
        <v>63</v>
      </c>
      <c r="AB311" s="37">
        <f>AB39</f>
        <v>58</v>
      </c>
      <c r="AC311" s="238">
        <f t="shared" si="131"/>
        <v>54</v>
      </c>
      <c r="AD311" s="238">
        <f>AD39</f>
        <v>45</v>
      </c>
      <c r="AE311" s="238">
        <f>AE39</f>
        <v>45</v>
      </c>
      <c r="AF311" s="238">
        <f>AF39</f>
        <v>45</v>
      </c>
      <c r="AG311" s="238">
        <f>AG39</f>
        <v>45</v>
      </c>
      <c r="AH311" s="238">
        <f>AH39</f>
        <v>45</v>
      </c>
    </row>
    <row r="312" spans="1:34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 spans="1:34" ht="15.75" thickBot="1">
      <c r="A313" s="6" t="s">
        <v>269</v>
      </c>
    </row>
    <row r="314" spans="1:34" ht="15.75" thickBot="1">
      <c r="A314" s="3"/>
      <c r="B314" s="3" t="str">
        <f>B$2</f>
        <v xml:space="preserve">93/94 </v>
      </c>
      <c r="C314" s="3" t="str">
        <f t="shared" ref="C314:AH314" si="132">C$2</f>
        <v xml:space="preserve">94/95 </v>
      </c>
      <c r="D314" s="3" t="str">
        <f t="shared" si="132"/>
        <v xml:space="preserve">95/96 </v>
      </c>
      <c r="E314" s="3" t="str">
        <f t="shared" si="132"/>
        <v xml:space="preserve">96/97 </v>
      </c>
      <c r="F314" s="3" t="str">
        <f t="shared" si="132"/>
        <v xml:space="preserve">97/98 </v>
      </c>
      <c r="G314" s="3" t="str">
        <f t="shared" si="132"/>
        <v xml:space="preserve">98/99 </v>
      </c>
      <c r="H314" s="3" t="str">
        <f t="shared" si="132"/>
        <v xml:space="preserve">99/00 </v>
      </c>
      <c r="I314" s="3" t="str">
        <f t="shared" si="132"/>
        <v xml:space="preserve">00/01 </v>
      </c>
      <c r="J314" s="3" t="str">
        <f t="shared" si="132"/>
        <v xml:space="preserve">01/02 </v>
      </c>
      <c r="K314" s="3" t="str">
        <f t="shared" si="132"/>
        <v xml:space="preserve">02/03 </v>
      </c>
      <c r="L314" s="3" t="str">
        <f t="shared" si="132"/>
        <v xml:space="preserve">03/04 </v>
      </c>
      <c r="M314" s="3" t="str">
        <f t="shared" si="132"/>
        <v xml:space="preserve">04/05 </v>
      </c>
      <c r="N314" s="3" t="str">
        <f t="shared" si="132"/>
        <v xml:space="preserve">05/06 </v>
      </c>
      <c r="O314" s="3" t="str">
        <f t="shared" si="132"/>
        <v xml:space="preserve">06/07 </v>
      </c>
      <c r="P314" s="3" t="str">
        <f t="shared" si="132"/>
        <v xml:space="preserve">07/08 </v>
      </c>
      <c r="Q314" s="3" t="str">
        <f t="shared" si="132"/>
        <v xml:space="preserve">08/09 </v>
      </c>
      <c r="R314" s="3" t="str">
        <f t="shared" si="132"/>
        <v xml:space="preserve">09/10 </v>
      </c>
      <c r="S314" s="3" t="str">
        <f t="shared" si="132"/>
        <v xml:space="preserve">10/11 </v>
      </c>
      <c r="T314" s="3" t="str">
        <f t="shared" si="132"/>
        <v xml:space="preserve">11/12 </v>
      </c>
      <c r="U314" s="3" t="str">
        <f t="shared" si="132"/>
        <v xml:space="preserve">12/13 </v>
      </c>
      <c r="V314" s="3" t="str">
        <f t="shared" si="132"/>
        <v xml:space="preserve">13/14 </v>
      </c>
      <c r="W314" s="3" t="str">
        <f t="shared" si="132"/>
        <v xml:space="preserve">14/15 </v>
      </c>
      <c r="X314" s="3" t="str">
        <f t="shared" si="132"/>
        <v xml:space="preserve">15/16 </v>
      </c>
      <c r="Y314" s="3" t="str">
        <f t="shared" si="132"/>
        <v xml:space="preserve">16/17 </v>
      </c>
      <c r="Z314" s="3" t="str">
        <f t="shared" si="132"/>
        <v xml:space="preserve">17/18 </v>
      </c>
      <c r="AA314" s="3" t="str">
        <f t="shared" si="132"/>
        <v>18/19</v>
      </c>
      <c r="AB314" s="3" t="str">
        <f t="shared" si="132"/>
        <v>19/20</v>
      </c>
      <c r="AC314" s="3" t="str">
        <f t="shared" si="132"/>
        <v>20/21</v>
      </c>
      <c r="AD314" s="3" t="str">
        <f t="shared" si="132"/>
        <v>21/22</v>
      </c>
      <c r="AE314" s="3" t="str">
        <f t="shared" si="132"/>
        <v>22/23</v>
      </c>
      <c r="AF314" s="3" t="str">
        <f t="shared" si="132"/>
        <v>23/24</v>
      </c>
      <c r="AG314" s="3" t="str">
        <f t="shared" si="132"/>
        <v>24/25</v>
      </c>
      <c r="AH314" s="3" t="str">
        <f t="shared" si="132"/>
        <v>25/26</v>
      </c>
    </row>
    <row r="315" spans="1:34">
      <c r="A315" s="6" t="s">
        <v>105</v>
      </c>
    </row>
    <row r="316" spans="1:34">
      <c r="A316" s="6" t="s">
        <v>106</v>
      </c>
    </row>
    <row r="317" spans="1:34">
      <c r="A317" s="6" t="s">
        <v>107</v>
      </c>
    </row>
    <row r="318" spans="1:34">
      <c r="A318" s="6" t="s">
        <v>108</v>
      </c>
    </row>
    <row r="319" spans="1:34">
      <c r="A319" s="6" t="s">
        <v>109</v>
      </c>
    </row>
    <row r="320" spans="1:34">
      <c r="A320" s="6" t="s">
        <v>110</v>
      </c>
    </row>
    <row r="321" spans="1:36">
      <c r="A321" s="6" t="s">
        <v>111</v>
      </c>
    </row>
    <row r="322" spans="1:36">
      <c r="A322" s="6" t="s">
        <v>112</v>
      </c>
    </row>
    <row r="323" spans="1:36">
      <c r="A323" s="6" t="s">
        <v>113</v>
      </c>
    </row>
    <row r="324" spans="1:36">
      <c r="A324" s="6" t="s">
        <v>102</v>
      </c>
    </row>
    <row r="325" spans="1:36">
      <c r="A325" s="6" t="s">
        <v>103</v>
      </c>
    </row>
    <row r="326" spans="1:36">
      <c r="A326" s="6" t="s">
        <v>104</v>
      </c>
    </row>
    <row r="327" spans="1:36" ht="15.75" thickBot="1">
      <c r="A327" s="6" t="s">
        <v>143</v>
      </c>
    </row>
    <row r="328" spans="1:3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31" spans="1:36">
      <c r="AF331" s="248" t="s">
        <v>270</v>
      </c>
      <c r="AI331" s="108" t="s">
        <v>271</v>
      </c>
      <c r="AJ331" s="249">
        <v>44228</v>
      </c>
    </row>
    <row r="332" spans="1:36">
      <c r="AF332" t="s">
        <v>272</v>
      </c>
    </row>
    <row r="333" spans="1:36" ht="15.75" thickBot="1">
      <c r="A333" t="s">
        <v>273</v>
      </c>
      <c r="AF333" t="s">
        <v>274</v>
      </c>
    </row>
    <row r="334" spans="1:36" ht="15.75" thickBot="1">
      <c r="B334" s="3" t="str">
        <f>B2</f>
        <v xml:space="preserve">93/94 </v>
      </c>
      <c r="C334" s="3" t="str">
        <f t="shared" ref="C334:AC334" si="133">C2</f>
        <v xml:space="preserve">94/95 </v>
      </c>
      <c r="D334" s="3" t="str">
        <f t="shared" si="133"/>
        <v xml:space="preserve">95/96 </v>
      </c>
      <c r="E334" s="3" t="str">
        <f t="shared" si="133"/>
        <v xml:space="preserve">96/97 </v>
      </c>
      <c r="F334" s="3" t="str">
        <f t="shared" si="133"/>
        <v xml:space="preserve">97/98 </v>
      </c>
      <c r="G334" s="3" t="str">
        <f t="shared" si="133"/>
        <v xml:space="preserve">98/99 </v>
      </c>
      <c r="H334" s="3" t="str">
        <f t="shared" si="133"/>
        <v xml:space="preserve">99/00 </v>
      </c>
      <c r="I334" s="3" t="str">
        <f t="shared" si="133"/>
        <v xml:space="preserve">00/01 </v>
      </c>
      <c r="J334" s="3" t="str">
        <f t="shared" si="133"/>
        <v xml:space="preserve">01/02 </v>
      </c>
      <c r="K334" s="3" t="str">
        <f t="shared" si="133"/>
        <v xml:space="preserve">02/03 </v>
      </c>
      <c r="L334" s="3" t="str">
        <f t="shared" si="133"/>
        <v xml:space="preserve">03/04 </v>
      </c>
      <c r="M334" s="3" t="str">
        <f t="shared" si="133"/>
        <v xml:space="preserve">04/05 </v>
      </c>
      <c r="N334" s="3" t="str">
        <f t="shared" si="133"/>
        <v xml:space="preserve">05/06 </v>
      </c>
      <c r="O334" s="3" t="str">
        <f t="shared" si="133"/>
        <v xml:space="preserve">06/07 </v>
      </c>
      <c r="P334" s="3" t="str">
        <f t="shared" si="133"/>
        <v xml:space="preserve">07/08 </v>
      </c>
      <c r="Q334" s="3" t="str">
        <f t="shared" si="133"/>
        <v xml:space="preserve">08/09 </v>
      </c>
      <c r="R334" s="3" t="str">
        <f t="shared" si="133"/>
        <v xml:space="preserve">09/10 </v>
      </c>
      <c r="S334" s="3" t="str">
        <f t="shared" si="133"/>
        <v xml:space="preserve">10/11 </v>
      </c>
      <c r="T334" s="3" t="str">
        <f t="shared" si="133"/>
        <v xml:space="preserve">11/12 </v>
      </c>
      <c r="U334" s="3" t="str">
        <f t="shared" si="133"/>
        <v xml:space="preserve">12/13 </v>
      </c>
      <c r="V334" s="3" t="str">
        <f t="shared" si="133"/>
        <v xml:space="preserve">13/14 </v>
      </c>
      <c r="W334" s="3" t="str">
        <f t="shared" si="133"/>
        <v xml:space="preserve">14/15 </v>
      </c>
      <c r="X334" s="3" t="str">
        <f t="shared" si="133"/>
        <v xml:space="preserve">15/16 </v>
      </c>
      <c r="Y334" s="3" t="str">
        <f t="shared" si="133"/>
        <v xml:space="preserve">16/17 </v>
      </c>
      <c r="Z334" s="3" t="str">
        <f t="shared" si="133"/>
        <v xml:space="preserve">17/18 </v>
      </c>
      <c r="AA334" s="3" t="str">
        <f t="shared" si="133"/>
        <v>18/19</v>
      </c>
      <c r="AB334" s="3" t="str">
        <f t="shared" si="133"/>
        <v>19/20</v>
      </c>
      <c r="AC334" s="3" t="str">
        <f t="shared" si="133"/>
        <v>20/21</v>
      </c>
      <c r="AD334" s="3" t="str">
        <f>AD2</f>
        <v>21/22</v>
      </c>
      <c r="AE334" s="3" t="str">
        <f>AE2</f>
        <v>22/23</v>
      </c>
      <c r="AF334" s="3" t="str">
        <f>AF2</f>
        <v>23/24</v>
      </c>
      <c r="AG334" s="3" t="str">
        <f>AG2</f>
        <v>24/25</v>
      </c>
      <c r="AH334" s="3" t="str">
        <f>AH2</f>
        <v>25/26</v>
      </c>
    </row>
    <row r="335" spans="1:36">
      <c r="A335" t="s">
        <v>275</v>
      </c>
      <c r="B335" s="37">
        <v>176.53200000000001</v>
      </c>
      <c r="C335" s="37">
        <v>356.23399999999998</v>
      </c>
      <c r="D335" s="37">
        <v>376.55799999999999</v>
      </c>
      <c r="E335" s="37">
        <v>407.45600000000002</v>
      </c>
      <c r="F335" s="37">
        <v>697.49099999999999</v>
      </c>
      <c r="G335" s="37">
        <v>1247.2080000000001</v>
      </c>
      <c r="H335" s="37">
        <v>1909.5429999999999</v>
      </c>
      <c r="I335" s="37">
        <v>1458.6130000000001</v>
      </c>
      <c r="J335" s="37">
        <v>1331.5050000000001</v>
      </c>
      <c r="K335" s="37">
        <v>1297.0740000000001</v>
      </c>
      <c r="L335" s="37">
        <v>1210.598</v>
      </c>
      <c r="M335" s="37">
        <v>1377.0609999999999</v>
      </c>
      <c r="N335" s="37">
        <v>971.69399999999996</v>
      </c>
      <c r="O335" s="37">
        <v>1051.8230000000001</v>
      </c>
      <c r="P335" s="37">
        <v>1277.0820000000001</v>
      </c>
      <c r="Q335" s="37">
        <v>1692.6079999999999</v>
      </c>
      <c r="R335" s="37">
        <v>1694.9359999999999</v>
      </c>
      <c r="S335" s="37">
        <v>2077.5230000000001</v>
      </c>
      <c r="T335" s="37">
        <v>2460.7849999999999</v>
      </c>
      <c r="U335" s="37">
        <v>3271.4989999999998</v>
      </c>
      <c r="V335" s="37">
        <v>2720.6849999999999</v>
      </c>
      <c r="W335" s="37">
        <v>2896.951</v>
      </c>
      <c r="X335" s="37">
        <v>2090.8919999999998</v>
      </c>
      <c r="Y335" s="37">
        <v>2681.1619999999998</v>
      </c>
      <c r="Z335" s="37">
        <v>3171.1190000000001</v>
      </c>
      <c r="AA335" s="37">
        <v>2119.8359999999998</v>
      </c>
      <c r="AB335" s="37">
        <v>1807.75</v>
      </c>
      <c r="AC335" s="238">
        <v>2377.5</v>
      </c>
      <c r="AD335" s="238">
        <v>2708.07</v>
      </c>
      <c r="AE335" s="238">
        <v>2523.509</v>
      </c>
      <c r="AF335" s="238">
        <v>2419.5050000000001</v>
      </c>
      <c r="AG335" s="238">
        <v>2377.2759999999998</v>
      </c>
      <c r="AH335" s="238">
        <v>2358.962</v>
      </c>
      <c r="AI335" s="26">
        <f>AI4</f>
        <v>2850</v>
      </c>
    </row>
    <row r="336" spans="1:36">
      <c r="A336" t="s">
        <v>276</v>
      </c>
      <c r="B336" s="234">
        <f t="shared" ref="B336:AH336" si="134">B337/B335</f>
        <v>1.7278453764756529</v>
      </c>
      <c r="C336" s="234">
        <f t="shared" si="134"/>
        <v>0.74078274392674481</v>
      </c>
      <c r="D336" s="234">
        <f t="shared" si="134"/>
        <v>1.4793312052857728</v>
      </c>
      <c r="E336" s="234">
        <f t="shared" si="134"/>
        <v>1.5295860166496504</v>
      </c>
      <c r="F336" s="234">
        <f t="shared" si="134"/>
        <v>1.226338404366508</v>
      </c>
      <c r="G336" s="234">
        <f t="shared" si="134"/>
        <v>1.3553938076086747</v>
      </c>
      <c r="H336" s="234">
        <f t="shared" si="134"/>
        <v>1.2875719478430181</v>
      </c>
      <c r="I336" s="234">
        <f t="shared" si="134"/>
        <v>1.2163054902157049</v>
      </c>
      <c r="J336" s="234">
        <f t="shared" si="134"/>
        <v>1.3187055249510891</v>
      </c>
      <c r="K336" s="234">
        <f t="shared" si="134"/>
        <v>0.67078593819627863</v>
      </c>
      <c r="L336" s="234">
        <f t="shared" si="134"/>
        <v>1.4062050325541591</v>
      </c>
      <c r="M336" s="234">
        <f t="shared" si="134"/>
        <v>1.1200070294634734</v>
      </c>
      <c r="N336" s="234">
        <f t="shared" si="134"/>
        <v>1.4602755600013997</v>
      </c>
      <c r="O336" s="234">
        <f t="shared" si="134"/>
        <v>0.54507745124417317</v>
      </c>
      <c r="P336" s="234">
        <f t="shared" si="134"/>
        <v>0.95089743649977054</v>
      </c>
      <c r="Q336" s="234">
        <f t="shared" si="134"/>
        <v>1.0895357932846825</v>
      </c>
      <c r="R336" s="234">
        <f t="shared" si="134"/>
        <v>1.1252767066131111</v>
      </c>
      <c r="S336" s="234">
        <f t="shared" si="134"/>
        <v>1.1353501260876533</v>
      </c>
      <c r="T336" s="234">
        <f t="shared" si="134"/>
        <v>1.3927640976355107</v>
      </c>
      <c r="U336" s="234">
        <f t="shared" si="134"/>
        <v>1.2659597328319527</v>
      </c>
      <c r="V336" s="234">
        <f t="shared" si="134"/>
        <v>1.4084353756498824</v>
      </c>
      <c r="W336" s="234">
        <f t="shared" si="134"/>
        <v>1.2219816627896019</v>
      </c>
      <c r="X336" s="234">
        <f t="shared" si="134"/>
        <v>1.327413850165384</v>
      </c>
      <c r="Y336" s="234">
        <f t="shared" si="134"/>
        <v>1.6087166683699081</v>
      </c>
      <c r="Z336" s="234">
        <f t="shared" si="134"/>
        <v>1.2276641147809337</v>
      </c>
      <c r="AA336" s="234">
        <f t="shared" si="134"/>
        <v>1.116048128251431</v>
      </c>
      <c r="AB336" s="234">
        <f t="shared" si="134"/>
        <v>1.2880652745125156</v>
      </c>
      <c r="AC336" s="235">
        <f t="shared" si="134"/>
        <v>1.7038065194532073</v>
      </c>
      <c r="AD336" s="235">
        <f t="shared" si="134"/>
        <v>1.2912557651759371</v>
      </c>
      <c r="AE336" s="235">
        <f t="shared" si="134"/>
        <v>1.2391253607575801</v>
      </c>
      <c r="AF336" s="235">
        <f t="shared" si="134"/>
        <v>1.1912415969382166</v>
      </c>
      <c r="AG336" s="235">
        <f t="shared" si="134"/>
        <v>1.1898706755126456</v>
      </c>
      <c r="AH336" s="235">
        <f t="shared" si="134"/>
        <v>1.1885002810558203</v>
      </c>
    </row>
    <row r="337" spans="1:34">
      <c r="A337" t="s">
        <v>35</v>
      </c>
      <c r="B337" s="37">
        <v>305.02</v>
      </c>
      <c r="C337" s="37">
        <v>263.892</v>
      </c>
      <c r="D337" s="37">
        <v>557.05399999999997</v>
      </c>
      <c r="E337" s="37">
        <v>623.23900000000003</v>
      </c>
      <c r="F337" s="37">
        <v>855.36</v>
      </c>
      <c r="G337" s="37">
        <v>1690.4580000000001</v>
      </c>
      <c r="H337" s="37">
        <v>2458.674</v>
      </c>
      <c r="I337" s="37">
        <v>1774.1189999999999</v>
      </c>
      <c r="J337" s="37">
        <v>1755.8630000000001</v>
      </c>
      <c r="K337" s="37">
        <v>870.05899999999997</v>
      </c>
      <c r="L337" s="37">
        <v>1702.3489999999999</v>
      </c>
      <c r="M337" s="37">
        <v>1542.318</v>
      </c>
      <c r="N337" s="37">
        <v>1418.941</v>
      </c>
      <c r="O337" s="37">
        <v>573.32500000000005</v>
      </c>
      <c r="P337" s="37">
        <v>1214.374</v>
      </c>
      <c r="Q337" s="37">
        <v>1844.1569999999999</v>
      </c>
      <c r="R337" s="37">
        <v>1907.2719999999999</v>
      </c>
      <c r="S337" s="37">
        <v>2358.7159999999999</v>
      </c>
      <c r="T337" s="37">
        <v>3427.2930000000001</v>
      </c>
      <c r="U337" s="37">
        <v>4141.5860000000002</v>
      </c>
      <c r="V337" s="37">
        <v>3831.9090000000001</v>
      </c>
      <c r="W337" s="37">
        <v>3540.0210000000002</v>
      </c>
      <c r="X337" s="37">
        <v>2775.4789999999998</v>
      </c>
      <c r="Y337" s="37">
        <v>4313.2299999999996</v>
      </c>
      <c r="Z337" s="37">
        <v>3893.069</v>
      </c>
      <c r="AA337" s="37">
        <v>2365.8389999999999</v>
      </c>
      <c r="AB337" s="37">
        <v>2328.5</v>
      </c>
      <c r="AC337" s="238">
        <v>4050.8</v>
      </c>
      <c r="AD337" s="238">
        <v>3496.8110000000001</v>
      </c>
      <c r="AE337" s="238">
        <v>3126.944</v>
      </c>
      <c r="AF337" s="238">
        <v>2882.2150000000001</v>
      </c>
      <c r="AG337" s="238">
        <v>2828.6509999999998</v>
      </c>
      <c r="AH337" s="238">
        <v>2803.627</v>
      </c>
    </row>
    <row r="338" spans="1:34">
      <c r="A338" t="s">
        <v>277</v>
      </c>
      <c r="B338" s="37">
        <v>201.80600000000001</v>
      </c>
      <c r="C338" s="37">
        <v>179.43199999999999</v>
      </c>
      <c r="D338" s="37">
        <v>172.876</v>
      </c>
      <c r="E338" s="37">
        <v>293.83100000000002</v>
      </c>
      <c r="F338" s="37">
        <v>300.76499999999999</v>
      </c>
      <c r="G338" s="37">
        <v>335.053</v>
      </c>
      <c r="H338" s="37">
        <v>424.916</v>
      </c>
      <c r="I338" s="37">
        <v>381.97699999999998</v>
      </c>
      <c r="J338" s="37">
        <v>375.84300000000002</v>
      </c>
      <c r="K338" s="37">
        <v>353.029</v>
      </c>
      <c r="L338" s="37">
        <v>500.12700000000001</v>
      </c>
      <c r="M338" s="37">
        <v>650.00900000000001</v>
      </c>
      <c r="N338" s="37">
        <v>588.35500000000002</v>
      </c>
      <c r="O338" s="37">
        <v>402.21600000000001</v>
      </c>
      <c r="P338" s="37">
        <v>742.76800000000003</v>
      </c>
      <c r="Q338" s="37">
        <v>777.93899999999996</v>
      </c>
      <c r="R338" s="37">
        <v>720.83500000000004</v>
      </c>
      <c r="S338" s="37">
        <v>810.15700000000004</v>
      </c>
      <c r="T338" s="37">
        <v>870.726</v>
      </c>
      <c r="U338" s="37">
        <v>630.67200000000003</v>
      </c>
      <c r="V338" s="37">
        <v>969.125</v>
      </c>
      <c r="W338" s="37">
        <v>914.81799999999998</v>
      </c>
      <c r="X338" s="37">
        <v>918.45500000000004</v>
      </c>
      <c r="Y338" s="37">
        <v>856.15499999999997</v>
      </c>
      <c r="Z338" s="37">
        <v>1488.452</v>
      </c>
      <c r="AA338" s="37">
        <v>776.02300000000002</v>
      </c>
      <c r="AB338" s="37">
        <v>788.54700000000003</v>
      </c>
      <c r="AC338" s="238">
        <v>1134.856</v>
      </c>
      <c r="AD338" s="238">
        <v>1049.5429999999999</v>
      </c>
      <c r="AE338" s="238">
        <v>938.58299999999997</v>
      </c>
      <c r="AF338" s="238">
        <v>864.78499999999997</v>
      </c>
      <c r="AG338" s="238">
        <v>848.60400000000004</v>
      </c>
      <c r="AH338" s="238">
        <v>841.63499999999999</v>
      </c>
    </row>
    <row r="339" spans="1:34">
      <c r="A339" t="s">
        <v>278</v>
      </c>
      <c r="B339" s="238">
        <f>ROUND(C335*0.004,1)</f>
        <v>1.4</v>
      </c>
      <c r="C339" s="238">
        <f>ROUND(D335*0.004,1)</f>
        <v>1.5</v>
      </c>
      <c r="D339" s="238">
        <f>ROUND(E335*0.004,1)</f>
        <v>1.6</v>
      </c>
      <c r="E339" s="238">
        <f>ROUND(F335*0.004,1)</f>
        <v>2.8</v>
      </c>
      <c r="F339" s="238">
        <f>ROUND(G335*0.004,1)</f>
        <v>5</v>
      </c>
      <c r="G339" s="37">
        <v>10</v>
      </c>
      <c r="H339" s="37">
        <v>7</v>
      </c>
      <c r="I339" s="37">
        <v>7</v>
      </c>
      <c r="J339" s="37">
        <v>6</v>
      </c>
      <c r="K339" s="37">
        <v>5</v>
      </c>
      <c r="L339" s="37">
        <v>6</v>
      </c>
      <c r="M339" s="37">
        <v>5</v>
      </c>
      <c r="N339" s="37">
        <v>5</v>
      </c>
      <c r="O339" s="37">
        <v>6.3849999999999998</v>
      </c>
      <c r="P339" s="37">
        <v>8.4649999999999999</v>
      </c>
      <c r="Q339" s="37">
        <v>6.9</v>
      </c>
      <c r="R339" s="37">
        <v>8.0749999999999993</v>
      </c>
      <c r="S339" s="37">
        <v>8.5250000000000004</v>
      </c>
      <c r="T339" s="238">
        <f>ROUND(U335*0.00462,1)</f>
        <v>15.1</v>
      </c>
      <c r="U339" s="238">
        <f t="shared" ref="U339:AC339" si="135">ROUND(V335*0.00462,1)</f>
        <v>12.6</v>
      </c>
      <c r="V339" s="238">
        <f t="shared" si="135"/>
        <v>13.4</v>
      </c>
      <c r="W339" s="238">
        <f t="shared" si="135"/>
        <v>9.6999999999999993</v>
      </c>
      <c r="X339" s="238">
        <f t="shared" si="135"/>
        <v>12.4</v>
      </c>
      <c r="Y339" s="238">
        <f t="shared" si="135"/>
        <v>14.7</v>
      </c>
      <c r="Z339" s="37">
        <f t="shared" si="135"/>
        <v>9.8000000000000007</v>
      </c>
      <c r="AA339" s="37">
        <f t="shared" si="135"/>
        <v>8.4</v>
      </c>
      <c r="AB339" s="37">
        <f t="shared" si="135"/>
        <v>11</v>
      </c>
      <c r="AC339" s="238">
        <f t="shared" si="135"/>
        <v>12.5</v>
      </c>
      <c r="AD339" s="238">
        <f>ROUND(AE335*0.00462,1)</f>
        <v>11.7</v>
      </c>
      <c r="AE339" s="238">
        <f>ROUND(AF335*0.00462,1)</f>
        <v>11.2</v>
      </c>
      <c r="AF339" s="238">
        <f>ROUND(AG335*0.00462,1)</f>
        <v>11</v>
      </c>
      <c r="AG339" s="238">
        <f>ROUND(AH335*0.00462,1)</f>
        <v>10.9</v>
      </c>
      <c r="AH339" s="238">
        <f>ROUND(AI335*0.00462,1)</f>
        <v>13.2</v>
      </c>
    </row>
    <row r="340" spans="1:34">
      <c r="A340" t="s">
        <v>279</v>
      </c>
      <c r="B340" s="238">
        <f>B337*0.4-1.4</f>
        <v>120.60799999999999</v>
      </c>
      <c r="C340" s="37">
        <v>178</v>
      </c>
      <c r="D340" s="37">
        <v>171</v>
      </c>
      <c r="E340" s="37">
        <v>269</v>
      </c>
      <c r="F340" s="37">
        <v>339</v>
      </c>
      <c r="G340" s="37">
        <v>345</v>
      </c>
      <c r="H340" s="37">
        <v>362</v>
      </c>
      <c r="I340" s="37">
        <v>279</v>
      </c>
      <c r="J340" s="37">
        <v>393</v>
      </c>
      <c r="K340" s="37">
        <v>349</v>
      </c>
      <c r="L340" s="37">
        <v>495</v>
      </c>
      <c r="M340" s="37">
        <v>418</v>
      </c>
      <c r="N340" s="37">
        <v>520</v>
      </c>
      <c r="O340" s="37">
        <v>555.58544600000005</v>
      </c>
      <c r="P340" s="37">
        <f t="shared" ref="P340:AB340" si="136">P338-P339</f>
        <v>734.303</v>
      </c>
      <c r="Q340" s="37">
        <f t="shared" si="136"/>
        <v>771.03899999999999</v>
      </c>
      <c r="R340" s="37">
        <f t="shared" si="136"/>
        <v>712.76</v>
      </c>
      <c r="S340" s="37">
        <f t="shared" si="136"/>
        <v>801.63200000000006</v>
      </c>
      <c r="T340" s="37">
        <f t="shared" si="136"/>
        <v>855.62599999999998</v>
      </c>
      <c r="U340" s="37">
        <f t="shared" si="136"/>
        <v>618.072</v>
      </c>
      <c r="V340" s="37">
        <f t="shared" si="136"/>
        <v>955.72500000000002</v>
      </c>
      <c r="W340" s="37">
        <f t="shared" si="136"/>
        <v>905.11799999999994</v>
      </c>
      <c r="X340" s="37">
        <f t="shared" si="136"/>
        <v>906.05500000000006</v>
      </c>
      <c r="Y340" s="37">
        <f t="shared" si="136"/>
        <v>841.45499999999993</v>
      </c>
      <c r="Z340" s="37">
        <f t="shared" si="136"/>
        <v>1478.652</v>
      </c>
      <c r="AA340" s="37">
        <f t="shared" si="136"/>
        <v>767.62300000000005</v>
      </c>
      <c r="AB340" s="37">
        <f t="shared" si="136"/>
        <v>777.54700000000003</v>
      </c>
      <c r="AC340" s="238">
        <f t="shared" ref="AC340:AH340" si="137">MROUND(AC338-AC339-AVERAGE(S15:AB15),25)</f>
        <v>1025</v>
      </c>
      <c r="AD340" s="238">
        <f t="shared" si="137"/>
        <v>950</v>
      </c>
      <c r="AE340" s="238">
        <f t="shared" si="137"/>
        <v>850</v>
      </c>
      <c r="AF340" s="238">
        <f t="shared" si="137"/>
        <v>800</v>
      </c>
      <c r="AG340" s="238">
        <f t="shared" si="137"/>
        <v>750</v>
      </c>
      <c r="AH340" s="238">
        <f t="shared" si="137"/>
        <v>775</v>
      </c>
    </row>
    <row r="341" spans="1:34">
      <c r="A341" t="s">
        <v>280</v>
      </c>
      <c r="B341" s="238"/>
      <c r="C341" s="37">
        <f>C12</f>
        <v>209</v>
      </c>
      <c r="D341" s="37">
        <f t="shared" ref="D341:X341" si="138">D12</f>
        <v>171</v>
      </c>
      <c r="E341" s="37">
        <f t="shared" si="138"/>
        <v>243</v>
      </c>
      <c r="F341" s="37">
        <f t="shared" si="138"/>
        <v>301</v>
      </c>
      <c r="G341" s="37">
        <f t="shared" si="138"/>
        <v>153</v>
      </c>
      <c r="H341" s="37">
        <f t="shared" si="138"/>
        <v>496</v>
      </c>
      <c r="I341" s="37">
        <f t="shared" si="138"/>
        <v>365</v>
      </c>
      <c r="J341" s="37">
        <f t="shared" si="138"/>
        <v>391</v>
      </c>
      <c r="K341" s="37">
        <f t="shared" si="138"/>
        <v>400</v>
      </c>
      <c r="L341" s="37">
        <f t="shared" si="138"/>
        <v>435</v>
      </c>
      <c r="M341" s="37">
        <f t="shared" si="138"/>
        <v>460</v>
      </c>
      <c r="N341" s="37">
        <f t="shared" si="138"/>
        <v>485</v>
      </c>
      <c r="O341" s="37">
        <f t="shared" si="138"/>
        <v>460</v>
      </c>
      <c r="P341" s="37">
        <f t="shared" si="138"/>
        <v>610</v>
      </c>
      <c r="Q341" s="37">
        <f t="shared" si="138"/>
        <v>640</v>
      </c>
      <c r="R341" s="37">
        <f t="shared" si="138"/>
        <v>700</v>
      </c>
      <c r="S341" s="37">
        <f t="shared" si="138"/>
        <v>700</v>
      </c>
      <c r="T341" s="37">
        <f t="shared" si="138"/>
        <v>700</v>
      </c>
      <c r="U341" s="37">
        <f t="shared" si="138"/>
        <v>700</v>
      </c>
      <c r="V341" s="37">
        <f t="shared" si="138"/>
        <v>750</v>
      </c>
      <c r="W341" s="37">
        <f t="shared" si="138"/>
        <v>750</v>
      </c>
      <c r="X341" s="37">
        <f t="shared" si="138"/>
        <v>770</v>
      </c>
      <c r="Y341" s="37">
        <v>800</v>
      </c>
      <c r="Z341" s="37">
        <v>800</v>
      </c>
      <c r="AA341" s="37">
        <v>800</v>
      </c>
      <c r="AB341" s="37">
        <v>850</v>
      </c>
      <c r="AC341" s="238">
        <v>1000</v>
      </c>
      <c r="AD341" s="238">
        <v>850</v>
      </c>
      <c r="AE341" s="238"/>
      <c r="AF341" s="238"/>
      <c r="AG341" s="238"/>
      <c r="AH341" s="238"/>
    </row>
    <row r="342" spans="1:34">
      <c r="A342" t="s">
        <v>39</v>
      </c>
      <c r="B342" s="37">
        <v>103.35299999999999</v>
      </c>
      <c r="C342" s="37">
        <v>84.623999999999995</v>
      </c>
      <c r="D342" s="37">
        <v>384.43099999999998</v>
      </c>
      <c r="E342" s="37">
        <v>329.56799999999998</v>
      </c>
      <c r="F342" s="37">
        <v>554.75300000000004</v>
      </c>
      <c r="G342" s="37">
        <v>1355.578</v>
      </c>
      <c r="H342" s="37">
        <v>2033.9</v>
      </c>
      <c r="I342" s="37">
        <v>1479.135</v>
      </c>
      <c r="J342" s="37">
        <v>1303.088</v>
      </c>
      <c r="K342" s="37">
        <v>612.30399999999997</v>
      </c>
      <c r="L342" s="37">
        <v>1048.8150000000001</v>
      </c>
      <c r="M342" s="37">
        <v>1018.559</v>
      </c>
      <c r="N342" s="37">
        <v>884.26700000000005</v>
      </c>
      <c r="O342" s="37">
        <v>237.60300000000001</v>
      </c>
      <c r="P342" s="37">
        <v>519.13599999999997</v>
      </c>
      <c r="Q342" s="37">
        <v>972.97400000000005</v>
      </c>
      <c r="R342" s="37">
        <v>1238.4760000000001</v>
      </c>
      <c r="S342" s="37">
        <v>1470.7360000000001</v>
      </c>
      <c r="T342" s="37">
        <v>2322.837</v>
      </c>
      <c r="U342" s="37">
        <v>3487.797</v>
      </c>
      <c r="V342" s="37">
        <v>3194.3910000000001</v>
      </c>
      <c r="W342" s="37">
        <v>2444.8679999999999</v>
      </c>
      <c r="X342" s="37">
        <v>1945.598</v>
      </c>
      <c r="Y342" s="37">
        <v>3101</v>
      </c>
      <c r="Z342" s="37">
        <v>2425</v>
      </c>
      <c r="AA342" s="37">
        <v>1531</v>
      </c>
      <c r="AB342" s="37">
        <v>1662</v>
      </c>
      <c r="AC342" s="238">
        <v>2900</v>
      </c>
      <c r="AD342" s="238">
        <v>2750</v>
      </c>
      <c r="AE342" s="238">
        <v>2188.8609999999999</v>
      </c>
      <c r="AF342" s="238">
        <v>2017.5509999999999</v>
      </c>
      <c r="AG342" s="238">
        <v>1980.056</v>
      </c>
      <c r="AH342" s="238">
        <v>1962.539</v>
      </c>
    </row>
    <row r="343" spans="1:34">
      <c r="A343" t="s">
        <v>281</v>
      </c>
      <c r="B343" s="244">
        <f>B337-B338-B342</f>
        <v>-0.13900000000002422</v>
      </c>
      <c r="C343" s="244">
        <f t="shared" ref="C343:AH343" si="139">C337-C338-C342</f>
        <v>-0.16399999999998727</v>
      </c>
      <c r="D343" s="244">
        <f t="shared" si="139"/>
        <v>-0.2529999999999859</v>
      </c>
      <c r="E343" s="244">
        <f t="shared" si="139"/>
        <v>-0.15999999999996817</v>
      </c>
      <c r="F343" s="244">
        <f t="shared" si="139"/>
        <v>-0.15800000000001546</v>
      </c>
      <c r="G343" s="244">
        <f t="shared" si="139"/>
        <v>-0.17299999999977445</v>
      </c>
      <c r="H343" s="244">
        <f t="shared" si="139"/>
        <v>-0.14200000000005275</v>
      </c>
      <c r="I343" s="244">
        <f t="shared" si="139"/>
        <v>-86.993000000000166</v>
      </c>
      <c r="J343" s="244">
        <f t="shared" si="139"/>
        <v>76.932000000000016</v>
      </c>
      <c r="K343" s="244">
        <f t="shared" si="139"/>
        <v>-95.274000000000001</v>
      </c>
      <c r="L343" s="244">
        <f t="shared" si="139"/>
        <v>153.40699999999993</v>
      </c>
      <c r="M343" s="244">
        <f t="shared" si="139"/>
        <v>-126.25</v>
      </c>
      <c r="N343" s="244">
        <f t="shared" si="139"/>
        <v>-53.68100000000004</v>
      </c>
      <c r="O343" s="244">
        <f t="shared" si="139"/>
        <v>-66.493999999999971</v>
      </c>
      <c r="P343" s="244">
        <f t="shared" si="139"/>
        <v>-47.529999999999973</v>
      </c>
      <c r="Q343" s="244">
        <f t="shared" si="139"/>
        <v>93.243999999999801</v>
      </c>
      <c r="R343" s="244">
        <f t="shared" si="139"/>
        <v>-52.039000000000215</v>
      </c>
      <c r="S343" s="244">
        <f t="shared" si="139"/>
        <v>77.822999999999638</v>
      </c>
      <c r="T343" s="244">
        <f t="shared" si="139"/>
        <v>233.73000000000002</v>
      </c>
      <c r="U343" s="244">
        <f t="shared" si="139"/>
        <v>23.117000000000189</v>
      </c>
      <c r="V343" s="244">
        <f t="shared" si="139"/>
        <v>-331.60699999999997</v>
      </c>
      <c r="W343" s="244">
        <f t="shared" si="139"/>
        <v>180.33500000000049</v>
      </c>
      <c r="X343" s="244">
        <f t="shared" si="139"/>
        <v>-88.574000000000069</v>
      </c>
      <c r="Y343" s="244">
        <f t="shared" si="139"/>
        <v>356.07499999999982</v>
      </c>
      <c r="Z343" s="244">
        <f t="shared" si="139"/>
        <v>-20.382999999999811</v>
      </c>
      <c r="AA343" s="244">
        <f t="shared" si="139"/>
        <v>58.815999999999804</v>
      </c>
      <c r="AB343" s="244">
        <f t="shared" si="139"/>
        <v>-122.04700000000003</v>
      </c>
      <c r="AC343" s="245">
        <f t="shared" si="139"/>
        <v>15.944000000000415</v>
      </c>
      <c r="AD343" s="245">
        <f t="shared" si="139"/>
        <v>-302.73199999999997</v>
      </c>
      <c r="AE343" s="244">
        <f t="shared" si="139"/>
        <v>-0.5</v>
      </c>
      <c r="AF343" s="244">
        <f t="shared" si="139"/>
        <v>-0.12099999999963984</v>
      </c>
      <c r="AG343" s="244">
        <f t="shared" si="139"/>
        <v>-9.0000000002419256E-3</v>
      </c>
      <c r="AH343" s="244">
        <f t="shared" si="139"/>
        <v>-0.54700000000002547</v>
      </c>
    </row>
    <row r="344" spans="1:34">
      <c r="A344" t="s">
        <v>282</v>
      </c>
      <c r="G344" s="26">
        <f>G17</f>
        <v>0</v>
      </c>
      <c r="H344" s="244">
        <f>G344+H343</f>
        <v>-0.14200000000005275</v>
      </c>
      <c r="I344" s="244">
        <f>H17+I343</f>
        <v>25.006999999999834</v>
      </c>
      <c r="J344" s="244">
        <f t="shared" ref="J344:AF344" si="140">I17+J343</f>
        <v>159.93200000000002</v>
      </c>
      <c r="K344" s="244">
        <f t="shared" si="140"/>
        <v>-15.274000000000001</v>
      </c>
      <c r="L344" s="244">
        <f t="shared" si="140"/>
        <v>198.40699999999993</v>
      </c>
      <c r="M344" s="244">
        <f t="shared" si="140"/>
        <v>-43.25</v>
      </c>
      <c r="N344" s="244">
        <f t="shared" si="140"/>
        <v>190.31899999999996</v>
      </c>
      <c r="O344" s="244">
        <f t="shared" si="140"/>
        <v>267.50600000000003</v>
      </c>
      <c r="P344" s="244">
        <f t="shared" si="140"/>
        <v>211.47000000000003</v>
      </c>
      <c r="Q344" s="244">
        <f t="shared" si="140"/>
        <v>459.2439999999998</v>
      </c>
      <c r="R344" s="244">
        <f t="shared" si="140"/>
        <v>398.96099999999979</v>
      </c>
      <c r="S344" s="244">
        <f t="shared" si="140"/>
        <v>492.82299999999964</v>
      </c>
      <c r="T344" s="244">
        <f t="shared" si="140"/>
        <v>663.73</v>
      </c>
      <c r="U344" s="244">
        <f t="shared" si="140"/>
        <v>595.11700000000019</v>
      </c>
      <c r="V344" s="244">
        <f t="shared" si="140"/>
        <v>-87.606999999999971</v>
      </c>
      <c r="W344" s="244">
        <f t="shared" si="140"/>
        <v>690.33500000000049</v>
      </c>
      <c r="X344" s="244">
        <f t="shared" si="140"/>
        <v>324.42599999999993</v>
      </c>
      <c r="Y344" s="244">
        <f t="shared" si="140"/>
        <v>709.07499999999982</v>
      </c>
      <c r="Z344" s="244">
        <f t="shared" si="140"/>
        <v>625.61700000000019</v>
      </c>
      <c r="AA344" s="244">
        <f t="shared" si="140"/>
        <v>1225.8159999999998</v>
      </c>
      <c r="AB344" s="244">
        <f t="shared" si="140"/>
        <v>911.95299999999997</v>
      </c>
      <c r="AC344" s="238">
        <f t="shared" si="140"/>
        <v>767.94400000000041</v>
      </c>
      <c r="AD344" s="238">
        <f t="shared" si="140"/>
        <v>732.26800000000003</v>
      </c>
      <c r="AE344" s="238">
        <f t="shared" si="140"/>
        <v>1024.5</v>
      </c>
      <c r="AF344" s="238">
        <f t="shared" si="140"/>
        <v>1249.8790000000004</v>
      </c>
      <c r="AG344" s="238"/>
      <c r="AH344" s="238"/>
    </row>
    <row r="345" spans="1:34">
      <c r="A345" t="s">
        <v>283</v>
      </c>
      <c r="B345" s="244">
        <v>0</v>
      </c>
      <c r="C345" s="244">
        <v>0</v>
      </c>
      <c r="D345" s="244">
        <v>0</v>
      </c>
      <c r="E345" s="244">
        <v>0</v>
      </c>
      <c r="F345" s="244">
        <v>0</v>
      </c>
      <c r="G345" s="244">
        <v>0</v>
      </c>
      <c r="H345" s="244">
        <v>112</v>
      </c>
      <c r="I345" s="244">
        <v>83</v>
      </c>
      <c r="J345" s="244">
        <v>80</v>
      </c>
      <c r="K345" s="244">
        <v>45</v>
      </c>
      <c r="L345" s="244">
        <v>83</v>
      </c>
      <c r="M345" s="244">
        <v>244</v>
      </c>
      <c r="N345" s="244">
        <v>334</v>
      </c>
      <c r="O345" s="244">
        <v>259</v>
      </c>
      <c r="P345" s="244">
        <v>366</v>
      </c>
      <c r="Q345" s="244">
        <v>451</v>
      </c>
      <c r="R345" s="244">
        <v>415</v>
      </c>
      <c r="S345" s="244">
        <v>430</v>
      </c>
      <c r="T345" s="244">
        <v>572</v>
      </c>
      <c r="U345" s="244">
        <v>244</v>
      </c>
      <c r="V345" s="244">
        <v>530</v>
      </c>
      <c r="W345" s="244">
        <v>453</v>
      </c>
      <c r="X345" s="244">
        <v>393</v>
      </c>
      <c r="Y345" s="244">
        <v>646</v>
      </c>
      <c r="Z345" s="244">
        <v>1167</v>
      </c>
      <c r="AA345" s="244">
        <v>1035</v>
      </c>
      <c r="AB345" s="244">
        <v>754</v>
      </c>
      <c r="AC345" s="238">
        <v>755</v>
      </c>
      <c r="AD345" s="238">
        <v>556</v>
      </c>
      <c r="AE345" s="238"/>
      <c r="AF345" s="238"/>
      <c r="AG345" s="238"/>
      <c r="AH345" s="238"/>
    </row>
    <row r="346" spans="1:34">
      <c r="A346" t="s">
        <v>284</v>
      </c>
      <c r="B346" s="244"/>
      <c r="C346" s="244">
        <f>C345-B345</f>
        <v>0</v>
      </c>
      <c r="D346" s="244">
        <f t="shared" ref="D346:Z346" si="141">D345-C345</f>
        <v>0</v>
      </c>
      <c r="E346" s="244">
        <f t="shared" si="141"/>
        <v>0</v>
      </c>
      <c r="F346" s="244">
        <f t="shared" si="141"/>
        <v>0</v>
      </c>
      <c r="G346" s="244">
        <f t="shared" si="141"/>
        <v>0</v>
      </c>
      <c r="H346" s="244">
        <f t="shared" si="141"/>
        <v>112</v>
      </c>
      <c r="I346" s="244">
        <f t="shared" si="141"/>
        <v>-29</v>
      </c>
      <c r="J346" s="244">
        <f t="shared" si="141"/>
        <v>-3</v>
      </c>
      <c r="K346" s="244">
        <f t="shared" si="141"/>
        <v>-35</v>
      </c>
      <c r="L346" s="244">
        <f t="shared" si="141"/>
        <v>38</v>
      </c>
      <c r="M346" s="244">
        <f t="shared" si="141"/>
        <v>161</v>
      </c>
      <c r="N346" s="244">
        <f t="shared" si="141"/>
        <v>90</v>
      </c>
      <c r="O346" s="244">
        <f t="shared" si="141"/>
        <v>-75</v>
      </c>
      <c r="P346" s="244">
        <f t="shared" si="141"/>
        <v>107</v>
      </c>
      <c r="Q346" s="244">
        <f t="shared" si="141"/>
        <v>85</v>
      </c>
      <c r="R346" s="244">
        <f t="shared" si="141"/>
        <v>-36</v>
      </c>
      <c r="S346" s="244">
        <f t="shared" si="141"/>
        <v>15</v>
      </c>
      <c r="T346" s="244">
        <f t="shared" si="141"/>
        <v>142</v>
      </c>
      <c r="U346" s="244">
        <f t="shared" si="141"/>
        <v>-328</v>
      </c>
      <c r="V346" s="244">
        <f t="shared" si="141"/>
        <v>286</v>
      </c>
      <c r="W346" s="244">
        <f t="shared" si="141"/>
        <v>-77</v>
      </c>
      <c r="X346" s="244">
        <f t="shared" si="141"/>
        <v>-60</v>
      </c>
      <c r="Y346" s="244">
        <f t="shared" si="141"/>
        <v>253</v>
      </c>
      <c r="Z346" s="244">
        <f t="shared" si="141"/>
        <v>521</v>
      </c>
      <c r="AA346" s="244">
        <f>AA345-Z345</f>
        <v>-132</v>
      </c>
      <c r="AB346" s="244">
        <f>AB345-AA345</f>
        <v>-281</v>
      </c>
      <c r="AC346" s="245">
        <f>AC345-AB345</f>
        <v>1</v>
      </c>
      <c r="AD346" s="245">
        <f>AD345-AC345</f>
        <v>-199</v>
      </c>
      <c r="AE346" s="238"/>
      <c r="AF346" s="238"/>
      <c r="AG346" s="238"/>
      <c r="AH346" s="238"/>
    </row>
    <row r="349" spans="1:34">
      <c r="A349" t="s">
        <v>285</v>
      </c>
      <c r="C349" s="107">
        <f t="shared" ref="C349:Y349" si="142">C338/C337</f>
        <v>0.67994482591363126</v>
      </c>
      <c r="D349" s="107">
        <f t="shared" si="142"/>
        <v>0.31033975162192534</v>
      </c>
      <c r="E349" s="107">
        <f t="shared" si="142"/>
        <v>0.4714579800044606</v>
      </c>
      <c r="F349" s="107">
        <f t="shared" si="142"/>
        <v>0.35162387766554432</v>
      </c>
      <c r="G349" s="107">
        <f t="shared" si="142"/>
        <v>0.19820249896773537</v>
      </c>
      <c r="H349" s="107">
        <f t="shared" si="142"/>
        <v>0.17282323724088675</v>
      </c>
      <c r="I349" s="107">
        <f t="shared" si="142"/>
        <v>0.215305174004675</v>
      </c>
      <c r="J349" s="107">
        <f t="shared" si="142"/>
        <v>0.2140502989128423</v>
      </c>
      <c r="K349" s="107">
        <f t="shared" si="142"/>
        <v>0.40575294319120886</v>
      </c>
      <c r="L349" s="107">
        <f t="shared" si="142"/>
        <v>0.2937864092498072</v>
      </c>
      <c r="M349" s="107">
        <f t="shared" si="142"/>
        <v>0.42144940278204623</v>
      </c>
      <c r="N349" s="107">
        <f t="shared" si="142"/>
        <v>0.41464373782983227</v>
      </c>
      <c r="O349" s="107">
        <f t="shared" si="142"/>
        <v>0.70154973182749747</v>
      </c>
      <c r="P349" s="107">
        <f t="shared" si="142"/>
        <v>0.61164682379563462</v>
      </c>
      <c r="Q349" s="107">
        <f t="shared" si="142"/>
        <v>0.42183989757921914</v>
      </c>
      <c r="R349" s="107">
        <f t="shared" si="142"/>
        <v>0.37794032523939958</v>
      </c>
      <c r="S349" s="107">
        <f t="shared" si="142"/>
        <v>0.34347373740628379</v>
      </c>
      <c r="T349" s="107">
        <f t="shared" si="142"/>
        <v>0.25405648131046865</v>
      </c>
      <c r="U349" s="107">
        <f t="shared" si="142"/>
        <v>0.15227789547289372</v>
      </c>
      <c r="V349" s="107">
        <f t="shared" si="142"/>
        <v>0.25290918964933667</v>
      </c>
      <c r="W349" s="107">
        <f t="shared" si="142"/>
        <v>0.25842163083213349</v>
      </c>
      <c r="X349" s="107">
        <f t="shared" si="142"/>
        <v>0.33091765421392133</v>
      </c>
      <c r="Y349" s="107">
        <f t="shared" si="142"/>
        <v>0.19849509532299461</v>
      </c>
      <c r="Z349" s="107">
        <f>Z338/Z337</f>
        <v>0.38233383482286082</v>
      </c>
      <c r="AA349" s="107">
        <f>AA338/AA337</f>
        <v>0.32801175396973337</v>
      </c>
      <c r="AB349" s="107">
        <f>AB338/AB337</f>
        <v>0.33865020399398754</v>
      </c>
    </row>
    <row r="350" spans="1:34">
      <c r="A350" t="s">
        <v>286</v>
      </c>
      <c r="C350" s="107">
        <f t="shared" ref="C350:Y350" si="143">C342/C337</f>
        <v>0.32067664044381794</v>
      </c>
      <c r="D350" s="107">
        <f t="shared" si="143"/>
        <v>0.69011442337726681</v>
      </c>
      <c r="E350" s="107">
        <f t="shared" si="143"/>
        <v>0.5287987433392326</v>
      </c>
      <c r="F350" s="107">
        <f t="shared" si="143"/>
        <v>0.64856083988028435</v>
      </c>
      <c r="G350" s="107">
        <f t="shared" si="143"/>
        <v>0.80189984016166027</v>
      </c>
      <c r="H350" s="107">
        <f t="shared" si="143"/>
        <v>0.8272345174675455</v>
      </c>
      <c r="I350" s="107">
        <f t="shared" si="143"/>
        <v>0.83372930451677707</v>
      </c>
      <c r="J350" s="107">
        <f t="shared" si="143"/>
        <v>0.74213534882846777</v>
      </c>
      <c r="K350" s="107">
        <f t="shared" si="143"/>
        <v>0.70374997557636898</v>
      </c>
      <c r="L350" s="107">
        <f t="shared" si="143"/>
        <v>0.61609869656574534</v>
      </c>
      <c r="M350" s="107">
        <f t="shared" si="143"/>
        <v>0.66040790550327488</v>
      </c>
      <c r="N350" s="107">
        <f t="shared" si="143"/>
        <v>0.6231879972458334</v>
      </c>
      <c r="O350" s="107">
        <f t="shared" si="143"/>
        <v>0.41442986089914097</v>
      </c>
      <c r="P350" s="107">
        <f t="shared" si="143"/>
        <v>0.42749268347313096</v>
      </c>
      <c r="Q350" s="107">
        <f t="shared" si="143"/>
        <v>0.52759824678701439</v>
      </c>
      <c r="R350" s="107">
        <f t="shared" si="143"/>
        <v>0.64934419422085587</v>
      </c>
      <c r="S350" s="107">
        <f t="shared" si="143"/>
        <v>0.62353246427293496</v>
      </c>
      <c r="T350" s="107">
        <f t="shared" si="143"/>
        <v>0.67774683985291018</v>
      </c>
      <c r="U350" s="107">
        <f t="shared" si="143"/>
        <v>0.84214042639703723</v>
      </c>
      <c r="V350" s="107">
        <f t="shared" si="143"/>
        <v>0.83362913889656565</v>
      </c>
      <c r="W350" s="107">
        <f t="shared" si="143"/>
        <v>0.69063658096943492</v>
      </c>
      <c r="X350" s="107">
        <f t="shared" si="143"/>
        <v>0.70099539574970671</v>
      </c>
      <c r="Y350" s="107">
        <f t="shared" si="143"/>
        <v>0.71895076311719996</v>
      </c>
      <c r="Z350" s="107">
        <f>Z342/Z337</f>
        <v>0.62290188023895798</v>
      </c>
      <c r="AA350" s="107">
        <f>AA342/AA337</f>
        <v>0.64712772086350767</v>
      </c>
      <c r="AB350" s="107">
        <f>AB342/AB337</f>
        <v>0.7137642258964999</v>
      </c>
    </row>
    <row r="353" spans="1:28">
      <c r="A353" t="s">
        <v>287</v>
      </c>
      <c r="I353" s="234">
        <v>8.5000000000000006E-2</v>
      </c>
      <c r="J353" s="234">
        <v>8.7999999999999995E-2</v>
      </c>
      <c r="K353" s="234">
        <v>0.21</v>
      </c>
      <c r="L353" s="234">
        <v>0.23100000000000001</v>
      </c>
      <c r="M353" s="234">
        <v>0.106</v>
      </c>
      <c r="N353" s="234">
        <v>0.14000000000000001</v>
      </c>
      <c r="O353" s="234">
        <v>57.265000000000001</v>
      </c>
      <c r="P353" s="234">
        <v>0.27900000000000003</v>
      </c>
      <c r="Q353" s="234">
        <v>0.436</v>
      </c>
      <c r="R353" s="234">
        <v>0.37</v>
      </c>
      <c r="S353" s="234">
        <v>0.55000000000000004</v>
      </c>
      <c r="T353" s="234">
        <v>0.66400000000000003</v>
      </c>
      <c r="U353" s="234">
        <v>1.1000000000000001</v>
      </c>
      <c r="V353" s="234">
        <v>0.621</v>
      </c>
      <c r="W353" s="234">
        <v>0.66200000000000003</v>
      </c>
      <c r="X353" s="234">
        <v>0.45700000000000002</v>
      </c>
      <c r="Y353" s="234">
        <v>0.44500000000000001</v>
      </c>
      <c r="Z353" s="234">
        <v>1.0920000000000001</v>
      </c>
      <c r="AA353" s="234">
        <v>1.2549999999999999</v>
      </c>
      <c r="AB353" s="234">
        <v>1.512</v>
      </c>
    </row>
    <row r="354" spans="1:28">
      <c r="A354" t="s">
        <v>288</v>
      </c>
      <c r="I354" s="234">
        <f>I10</f>
        <v>0.10099999999999999</v>
      </c>
      <c r="J354" s="234">
        <f t="shared" ref="J354:AB354" si="144">J10</f>
        <v>0.17300000000000001</v>
      </c>
      <c r="K354" s="234">
        <f t="shared" si="144"/>
        <v>0.26900000000000002</v>
      </c>
      <c r="L354" s="234">
        <f t="shared" si="144"/>
        <v>0.10300000000000001</v>
      </c>
      <c r="M354" s="234">
        <f t="shared" si="144"/>
        <v>0.151</v>
      </c>
      <c r="N354" s="234">
        <f t="shared" si="144"/>
        <v>0.20500000000000002</v>
      </c>
      <c r="O354" s="234">
        <f t="shared" si="144"/>
        <v>57.344999999999999</v>
      </c>
      <c r="P354" s="234">
        <f t="shared" si="144"/>
        <v>0.28399999999999997</v>
      </c>
      <c r="Q354" s="234">
        <f t="shared" si="144"/>
        <v>0.42600000000000005</v>
      </c>
      <c r="R354" s="234">
        <f t="shared" si="144"/>
        <v>0.34399999999999997</v>
      </c>
      <c r="S354" s="234">
        <f t="shared" si="144"/>
        <v>0.64700000000000002</v>
      </c>
      <c r="T354" s="234">
        <f t="shared" si="144"/>
        <v>0.626</v>
      </c>
      <c r="U354" s="234">
        <f t="shared" si="144"/>
        <v>0.96500000000000008</v>
      </c>
      <c r="V354" s="234">
        <f t="shared" si="144"/>
        <v>0.59199999999999997</v>
      </c>
      <c r="W354" s="234">
        <f t="shared" si="144"/>
        <v>0.64800000000000013</v>
      </c>
      <c r="X354" s="234">
        <f t="shared" si="144"/>
        <v>0.59900000000000009</v>
      </c>
      <c r="Y354" s="234">
        <f t="shared" si="144"/>
        <v>0.52300000000000013</v>
      </c>
      <c r="Z354" s="234">
        <f t="shared" si="144"/>
        <v>1.1139999999999999</v>
      </c>
      <c r="AA354" s="234">
        <f t="shared" si="144"/>
        <v>1.2480000000000002</v>
      </c>
      <c r="AB354" s="234">
        <f t="shared" si="144"/>
        <v>1.375</v>
      </c>
    </row>
    <row r="355" spans="1:28">
      <c r="I355" s="234">
        <f>I353-I354</f>
        <v>-1.5999999999999986E-2</v>
      </c>
      <c r="J355" s="234">
        <f t="shared" ref="J355:AB355" si="145">J353-J354</f>
        <v>-8.500000000000002E-2</v>
      </c>
      <c r="K355" s="234">
        <f t="shared" si="145"/>
        <v>-5.9000000000000025E-2</v>
      </c>
      <c r="L355" s="234">
        <f t="shared" si="145"/>
        <v>0.128</v>
      </c>
      <c r="M355" s="234">
        <f t="shared" si="145"/>
        <v>-4.4999999999999998E-2</v>
      </c>
      <c r="N355" s="234">
        <f t="shared" si="145"/>
        <v>-6.5000000000000002E-2</v>
      </c>
      <c r="O355" s="234">
        <f t="shared" si="145"/>
        <v>-7.9999999999998295E-2</v>
      </c>
      <c r="P355" s="234">
        <f t="shared" si="145"/>
        <v>-4.9999999999999489E-3</v>
      </c>
      <c r="Q355" s="234">
        <f t="shared" si="145"/>
        <v>9.9999999999999534E-3</v>
      </c>
      <c r="R355" s="234">
        <f t="shared" si="145"/>
        <v>2.6000000000000023E-2</v>
      </c>
      <c r="S355" s="234">
        <f t="shared" si="145"/>
        <v>-9.6999999999999975E-2</v>
      </c>
      <c r="T355" s="234">
        <f t="shared" si="145"/>
        <v>3.8000000000000034E-2</v>
      </c>
      <c r="U355" s="234">
        <f t="shared" si="145"/>
        <v>0.13500000000000001</v>
      </c>
      <c r="V355" s="234">
        <f t="shared" si="145"/>
        <v>2.9000000000000026E-2</v>
      </c>
      <c r="W355" s="234">
        <f t="shared" si="145"/>
        <v>1.3999999999999901E-2</v>
      </c>
      <c r="X355" s="234">
        <f t="shared" si="145"/>
        <v>-0.14200000000000007</v>
      </c>
      <c r="Y355" s="234">
        <f t="shared" si="145"/>
        <v>-7.8000000000000125E-2</v>
      </c>
      <c r="Z355" s="234">
        <f t="shared" si="145"/>
        <v>-2.1999999999999797E-2</v>
      </c>
      <c r="AA355" s="234">
        <f t="shared" si="145"/>
        <v>6.9999999999996732E-3</v>
      </c>
      <c r="AB355" s="234">
        <f t="shared" si="145"/>
        <v>0.13700000000000001</v>
      </c>
    </row>
    <row r="356" spans="1:28">
      <c r="A356" t="s">
        <v>289</v>
      </c>
      <c r="I356" s="234">
        <v>0</v>
      </c>
      <c r="J356" s="234">
        <v>0</v>
      </c>
      <c r="K356" s="234">
        <v>0</v>
      </c>
      <c r="L356" s="234">
        <v>0</v>
      </c>
      <c r="M356" s="234">
        <v>0</v>
      </c>
      <c r="N356" s="234">
        <v>0</v>
      </c>
      <c r="O356" s="234">
        <v>0</v>
      </c>
      <c r="P356" s="234">
        <v>0</v>
      </c>
      <c r="Q356" s="234">
        <v>0</v>
      </c>
      <c r="R356" s="234">
        <v>0</v>
      </c>
      <c r="S356" s="234">
        <v>0</v>
      </c>
      <c r="T356" s="234">
        <v>0</v>
      </c>
      <c r="U356" s="234">
        <v>0</v>
      </c>
      <c r="V356" s="234">
        <v>0</v>
      </c>
      <c r="W356" s="234">
        <v>0</v>
      </c>
      <c r="X356" s="234">
        <v>0</v>
      </c>
      <c r="Y356" s="234">
        <v>0</v>
      </c>
      <c r="Z356" s="234">
        <v>0</v>
      </c>
      <c r="AA356" s="234">
        <v>0</v>
      </c>
      <c r="AB356" s="234">
        <v>0</v>
      </c>
    </row>
    <row r="357" spans="1:28">
      <c r="A357" t="s">
        <v>288</v>
      </c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  <c r="AB357" s="234"/>
    </row>
    <row r="358" spans="1:28">
      <c r="A358" t="s">
        <v>290</v>
      </c>
      <c r="I358" s="234">
        <v>1.728</v>
      </c>
      <c r="J358" s="234">
        <v>0.02</v>
      </c>
      <c r="K358" s="234">
        <v>2E-3</v>
      </c>
      <c r="L358" s="234">
        <v>7.0000000000000001E-3</v>
      </c>
      <c r="M358" s="234">
        <v>1.2E-2</v>
      </c>
      <c r="N358" s="234">
        <v>0.02</v>
      </c>
      <c r="O358" s="234">
        <v>1.4E-2</v>
      </c>
      <c r="P358" s="234">
        <v>2.0430000000000001</v>
      </c>
      <c r="Q358" s="234">
        <v>1.2909999999999999</v>
      </c>
      <c r="R358" s="234">
        <v>19.027999999999999</v>
      </c>
      <c r="S358" s="234">
        <v>31.501999999999999</v>
      </c>
      <c r="T358" s="234">
        <v>21.573</v>
      </c>
      <c r="U358" s="234">
        <v>41.170999999999999</v>
      </c>
      <c r="V358" s="234">
        <v>42.234000000000002</v>
      </c>
      <c r="W358" s="234">
        <v>36.911000000000001</v>
      </c>
      <c r="X358" s="234">
        <v>22.861000000000001</v>
      </c>
      <c r="Y358" s="234">
        <v>6.1150000000000002</v>
      </c>
      <c r="Z358" s="234">
        <v>0</v>
      </c>
      <c r="AA358" s="234">
        <v>0</v>
      </c>
      <c r="AB358" s="234">
        <v>0.20100000000000001</v>
      </c>
    </row>
    <row r="359" spans="1:28">
      <c r="A359" t="s">
        <v>288</v>
      </c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  <c r="AB359" s="234"/>
    </row>
    <row r="360" spans="1:28"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  <c r="AB360" s="234"/>
    </row>
    <row r="361" spans="1:28"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  <c r="AB361" s="234"/>
    </row>
    <row r="362" spans="1:28"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  <c r="AB362" s="234"/>
    </row>
    <row r="363" spans="1:28">
      <c r="A363" t="s">
        <v>291</v>
      </c>
      <c r="I363" s="234">
        <v>3.5209999999999999</v>
      </c>
      <c r="J363" s="234">
        <v>3.62</v>
      </c>
      <c r="K363" s="234">
        <v>4.3090000000000002</v>
      </c>
      <c r="L363" s="234">
        <v>8.4510000000000005</v>
      </c>
      <c r="M363" s="234">
        <v>9.99</v>
      </c>
      <c r="N363" s="234">
        <v>13.105</v>
      </c>
      <c r="O363" s="234">
        <v>13.286</v>
      </c>
      <c r="P363" s="234">
        <v>10.917999999999999</v>
      </c>
      <c r="Q363" s="234">
        <v>9.4529999999999994</v>
      </c>
      <c r="R363" s="234">
        <v>12.048999999999999</v>
      </c>
      <c r="S363" s="234">
        <v>12.422000000000001</v>
      </c>
      <c r="T363" s="234">
        <v>13.831</v>
      </c>
      <c r="U363" s="234">
        <v>14.961</v>
      </c>
      <c r="V363" s="234">
        <v>23.102</v>
      </c>
      <c r="W363" s="234">
        <v>26.548999999999999</v>
      </c>
      <c r="X363" s="234">
        <v>21.831</v>
      </c>
      <c r="Y363" s="234">
        <v>17.355</v>
      </c>
      <c r="Z363" s="234">
        <v>20.052</v>
      </c>
      <c r="AA363" s="234">
        <v>13.786</v>
      </c>
      <c r="AB363" s="234">
        <v>16.425999999999998</v>
      </c>
    </row>
    <row r="364" spans="1:28">
      <c r="A364" t="s">
        <v>288</v>
      </c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</row>
    <row r="365" spans="1:28">
      <c r="A365" t="s">
        <v>292</v>
      </c>
      <c r="I365" s="37">
        <v>28.045999999999999</v>
      </c>
      <c r="J365" s="37">
        <v>31.312999999999999</v>
      </c>
      <c r="K365" s="37">
        <v>31.376999999999999</v>
      </c>
      <c r="L365" s="37">
        <v>46.908999999999999</v>
      </c>
      <c r="M365" s="37">
        <v>47.19</v>
      </c>
      <c r="N365" s="37">
        <v>34.42</v>
      </c>
      <c r="O365" s="37">
        <v>28.332999999999998</v>
      </c>
      <c r="P365" s="37">
        <v>56.823</v>
      </c>
      <c r="Q365" s="37">
        <v>76.334000000000003</v>
      </c>
      <c r="R365" s="37">
        <v>87.131</v>
      </c>
      <c r="S365" s="37">
        <v>104.246</v>
      </c>
      <c r="T365" s="37">
        <v>117.348</v>
      </c>
      <c r="U365" s="37">
        <v>116.16</v>
      </c>
      <c r="V365" s="37">
        <v>151.684</v>
      </c>
      <c r="W365" s="37">
        <v>159.47200000000001</v>
      </c>
      <c r="X365" s="37">
        <v>154.12299999999999</v>
      </c>
      <c r="Y365" s="37">
        <v>147.554</v>
      </c>
      <c r="Z365" s="37">
        <v>158.77500000000001</v>
      </c>
      <c r="AA365" s="37">
        <v>156.899</v>
      </c>
      <c r="AB365" s="37">
        <v>164.803</v>
      </c>
    </row>
    <row r="366" spans="1:28">
      <c r="A366" t="s">
        <v>288</v>
      </c>
    </row>
  </sheetData>
  <hyperlinks>
    <hyperlink ref="AF331" r:id="rId1" location="australian-crop-report-data" xr:uid="{F780AEE2-032D-42CC-B250-3A3C1A9776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F197-EA94-42D6-821A-B47742139DF6}">
  <dimension ref="A1:AJ328"/>
  <sheetViews>
    <sheetView zoomScaleNormal="100" workbookViewId="0">
      <pane xSplit="1" ySplit="2" topLeftCell="Q3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.85546875" defaultRowHeight="11.25"/>
  <cols>
    <col min="1" max="1" width="32" style="112" customWidth="1"/>
    <col min="2" max="6" width="9" style="112" bestFit="1" customWidth="1"/>
    <col min="7" max="34" width="9.7109375" style="112" bestFit="1" customWidth="1"/>
    <col min="35" max="36" width="9" style="112" bestFit="1" customWidth="1"/>
    <col min="37" max="16384" width="8.85546875" style="112"/>
  </cols>
  <sheetData>
    <row r="1" spans="1:35" ht="12" thickBot="1">
      <c r="A1" s="193" t="s">
        <v>293</v>
      </c>
    </row>
    <row r="2" spans="1:35" ht="12" thickBot="1">
      <c r="A2" s="250"/>
      <c r="B2" s="168" t="s">
        <v>1</v>
      </c>
      <c r="C2" s="251" t="s">
        <v>2</v>
      </c>
      <c r="D2" s="251" t="s">
        <v>3</v>
      </c>
      <c r="E2" s="251" t="s">
        <v>4</v>
      </c>
      <c r="F2" s="251" t="s">
        <v>5</v>
      </c>
      <c r="G2" s="251" t="s">
        <v>6</v>
      </c>
      <c r="H2" s="251" t="s">
        <v>7</v>
      </c>
      <c r="I2" s="251" t="s">
        <v>8</v>
      </c>
      <c r="J2" s="251" t="s">
        <v>9</v>
      </c>
      <c r="K2" s="251" t="s">
        <v>10</v>
      </c>
      <c r="L2" s="251" t="s">
        <v>11</v>
      </c>
      <c r="M2" s="251" t="s">
        <v>12</v>
      </c>
      <c r="N2" s="251" t="s">
        <v>13</v>
      </c>
      <c r="O2" s="251" t="s">
        <v>14</v>
      </c>
      <c r="P2" s="251" t="s">
        <v>15</v>
      </c>
      <c r="Q2" s="251" t="s">
        <v>16</v>
      </c>
      <c r="R2" s="251" t="s">
        <v>17</v>
      </c>
      <c r="S2" s="251" t="s">
        <v>18</v>
      </c>
      <c r="T2" s="251" t="s">
        <v>19</v>
      </c>
      <c r="U2" s="251" t="s">
        <v>20</v>
      </c>
      <c r="V2" s="251" t="s">
        <v>21</v>
      </c>
      <c r="W2" s="251" t="s">
        <v>22</v>
      </c>
      <c r="X2" s="251" t="s">
        <v>23</v>
      </c>
      <c r="Y2" s="251" t="s">
        <v>24</v>
      </c>
      <c r="Z2" s="251" t="s">
        <v>25</v>
      </c>
      <c r="AA2" s="251" t="s">
        <v>26</v>
      </c>
      <c r="AB2" s="251" t="s">
        <v>27</v>
      </c>
      <c r="AC2" s="251" t="s">
        <v>28</v>
      </c>
      <c r="AD2" s="251" t="s">
        <v>242</v>
      </c>
      <c r="AE2" s="251" t="s">
        <v>54</v>
      </c>
      <c r="AF2" s="251" t="s">
        <v>55</v>
      </c>
      <c r="AG2" s="251" t="s">
        <v>56</v>
      </c>
      <c r="AH2" s="251" t="s">
        <v>243</v>
      </c>
    </row>
    <row r="3" spans="1:35">
      <c r="A3" s="112" t="s">
        <v>294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</row>
    <row r="4" spans="1:35">
      <c r="A4" s="112" t="s">
        <v>30</v>
      </c>
      <c r="B4" s="124">
        <f>B5/0.985</f>
        <v>5380.7106598984774</v>
      </c>
      <c r="C4" s="124">
        <f t="shared" ref="C4:Z4" si="0">C5/0.985</f>
        <v>5871.0659898477161</v>
      </c>
      <c r="D4" s="124">
        <f t="shared" si="0"/>
        <v>7012.1827411167515</v>
      </c>
      <c r="E4" s="124">
        <f t="shared" si="0"/>
        <v>6836.5482233502535</v>
      </c>
      <c r="F4" s="124">
        <f t="shared" si="0"/>
        <v>6573.6040609137053</v>
      </c>
      <c r="G4" s="124">
        <f t="shared" si="0"/>
        <v>6626.3959390862947</v>
      </c>
      <c r="H4" s="124">
        <f t="shared" si="0"/>
        <v>7004.0609137055835</v>
      </c>
      <c r="I4" s="124">
        <f t="shared" si="0"/>
        <v>7608.1218274111679</v>
      </c>
      <c r="J4" s="124">
        <f t="shared" si="0"/>
        <v>7203.0456852791876</v>
      </c>
      <c r="K4" s="124">
        <f t="shared" si="0"/>
        <v>7251.7766497461926</v>
      </c>
      <c r="L4" s="124">
        <f t="shared" si="0"/>
        <v>7330.9644670050766</v>
      </c>
      <c r="M4" s="124">
        <f t="shared" si="0"/>
        <v>7381.7258883248733</v>
      </c>
      <c r="N4" s="124">
        <f t="shared" si="0"/>
        <v>7388.8324873096444</v>
      </c>
      <c r="O4" s="124">
        <f t="shared" si="0"/>
        <v>6075.1269035532996</v>
      </c>
      <c r="P4" s="124">
        <f t="shared" si="0"/>
        <v>5727.918781725888</v>
      </c>
      <c r="Q4" s="124">
        <f t="shared" si="0"/>
        <v>6694.4162436548222</v>
      </c>
      <c r="R4" s="124">
        <f t="shared" si="0"/>
        <v>7388.8324873096444</v>
      </c>
      <c r="S4" s="124">
        <f t="shared" si="0"/>
        <v>7482.2335025380708</v>
      </c>
      <c r="T4" s="124">
        <f t="shared" si="0"/>
        <v>7458.8832487309646</v>
      </c>
      <c r="U4" s="124">
        <f t="shared" si="0"/>
        <v>7545.1776649746198</v>
      </c>
      <c r="V4" s="124">
        <f t="shared" si="0"/>
        <v>7302.5380710659902</v>
      </c>
      <c r="W4" s="124">
        <f t="shared" si="0"/>
        <v>7267.0050761421317</v>
      </c>
      <c r="X4" s="124">
        <f t="shared" si="0"/>
        <v>7135.0253807106601</v>
      </c>
      <c r="Y4" s="124">
        <f t="shared" si="0"/>
        <v>6723.8578680203045</v>
      </c>
      <c r="Z4" s="124">
        <f t="shared" si="0"/>
        <v>6754.3147208121827</v>
      </c>
      <c r="AA4" s="124">
        <f t="shared" ref="AA4:AG4" si="1">MROUND(FORECAST(AA5,B4:Z4,B5:Z5),25)</f>
        <v>6650</v>
      </c>
      <c r="AB4" s="124">
        <f t="shared" si="1"/>
        <v>6675</v>
      </c>
      <c r="AC4" s="124">
        <f t="shared" si="1"/>
        <v>6875</v>
      </c>
      <c r="AD4" s="124">
        <f t="shared" si="1"/>
        <v>7100</v>
      </c>
      <c r="AE4" s="124">
        <f t="shared" si="1"/>
        <v>7375</v>
      </c>
      <c r="AF4" s="124">
        <f t="shared" si="1"/>
        <v>7900</v>
      </c>
      <c r="AG4" s="124">
        <f t="shared" si="1"/>
        <v>7525</v>
      </c>
      <c r="AH4" s="124">
        <f>MROUND(FORECAST(AH5,I4:AG4,I5:AG5),25)+500</f>
        <v>7650</v>
      </c>
      <c r="AI4" s="124">
        <f>MROUND(FORECAST(AI5,J4:AH4,J5:AH5),25)</f>
        <v>7225</v>
      </c>
    </row>
    <row r="5" spans="1:35">
      <c r="A5" s="112" t="s">
        <v>31</v>
      </c>
      <c r="B5" s="128">
        <v>5300</v>
      </c>
      <c r="C5" s="128">
        <v>5783</v>
      </c>
      <c r="D5" s="128">
        <v>6907</v>
      </c>
      <c r="E5" s="128">
        <v>6734</v>
      </c>
      <c r="F5" s="128">
        <v>6475</v>
      </c>
      <c r="G5" s="128">
        <v>6527</v>
      </c>
      <c r="H5" s="128">
        <v>6899</v>
      </c>
      <c r="I5" s="128">
        <v>7494</v>
      </c>
      <c r="J5" s="128">
        <v>7095</v>
      </c>
      <c r="K5" s="128">
        <v>7143</v>
      </c>
      <c r="L5" s="128">
        <v>7221</v>
      </c>
      <c r="M5" s="128">
        <v>7271</v>
      </c>
      <c r="N5" s="128">
        <v>7278</v>
      </c>
      <c r="O5" s="128">
        <v>5984</v>
      </c>
      <c r="P5" s="128">
        <v>5642</v>
      </c>
      <c r="Q5" s="128">
        <v>6594</v>
      </c>
      <c r="R5" s="128">
        <v>7278</v>
      </c>
      <c r="S5" s="128">
        <v>7370</v>
      </c>
      <c r="T5" s="128">
        <v>7347</v>
      </c>
      <c r="U5" s="128">
        <v>7432</v>
      </c>
      <c r="V5" s="128">
        <v>7193</v>
      </c>
      <c r="W5" s="128">
        <v>7158</v>
      </c>
      <c r="X5" s="128">
        <v>7028</v>
      </c>
      <c r="Y5" s="128">
        <v>6623</v>
      </c>
      <c r="Z5" s="128">
        <v>6653</v>
      </c>
      <c r="AA5" s="128">
        <v>6551</v>
      </c>
      <c r="AB5" s="128">
        <v>6583</v>
      </c>
      <c r="AC5" s="128">
        <v>6765</v>
      </c>
      <c r="AD5" s="128">
        <v>6992</v>
      </c>
      <c r="AE5" s="128">
        <v>7253</v>
      </c>
      <c r="AF5" s="128">
        <v>7790</v>
      </c>
      <c r="AG5" s="128">
        <v>7400</v>
      </c>
      <c r="AH5" s="124">
        <f>MROUND(FORECAST(AH42,S5:AG5,S42:AG42),50)</f>
        <v>7050</v>
      </c>
      <c r="AI5" s="124">
        <f>MROUND(FORECAST(AI42,T5:AH5,T42:AH42),50)</f>
        <v>7100</v>
      </c>
    </row>
    <row r="6" spans="1:35" ht="14.25" customHeight="1">
      <c r="A6" s="112" t="s">
        <v>32</v>
      </c>
      <c r="B6" s="180">
        <f>B5/B4</f>
        <v>0.98499999999999999</v>
      </c>
      <c r="C6" s="180">
        <f t="shared" ref="C6:AC6" si="2">C5/C4</f>
        <v>0.98499999999999999</v>
      </c>
      <c r="D6" s="180">
        <f t="shared" si="2"/>
        <v>0.98499999999999999</v>
      </c>
      <c r="E6" s="180">
        <f t="shared" si="2"/>
        <v>0.9850000000000001</v>
      </c>
      <c r="F6" s="180">
        <f t="shared" si="2"/>
        <v>0.98499999999999999</v>
      </c>
      <c r="G6" s="180">
        <f t="shared" si="2"/>
        <v>0.98499999999999999</v>
      </c>
      <c r="H6" s="180">
        <f t="shared" si="2"/>
        <v>0.98499999999999999</v>
      </c>
      <c r="I6" s="180">
        <f t="shared" si="2"/>
        <v>0.98499999999999999</v>
      </c>
      <c r="J6" s="180">
        <f t="shared" si="2"/>
        <v>0.98499999999999999</v>
      </c>
      <c r="K6" s="180">
        <f t="shared" si="2"/>
        <v>0.9850000000000001</v>
      </c>
      <c r="L6" s="180">
        <f t="shared" si="2"/>
        <v>0.98499999999999999</v>
      </c>
      <c r="M6" s="180">
        <f t="shared" si="2"/>
        <v>0.98499999999999999</v>
      </c>
      <c r="N6" s="180">
        <f t="shared" si="2"/>
        <v>0.98499999999999999</v>
      </c>
      <c r="O6" s="180">
        <f t="shared" si="2"/>
        <v>0.98499999999999999</v>
      </c>
      <c r="P6" s="180">
        <f t="shared" si="2"/>
        <v>0.9850000000000001</v>
      </c>
      <c r="Q6" s="180">
        <f t="shared" si="2"/>
        <v>0.98499999999999999</v>
      </c>
      <c r="R6" s="180">
        <f t="shared" si="2"/>
        <v>0.98499999999999999</v>
      </c>
      <c r="S6" s="180">
        <f t="shared" si="2"/>
        <v>0.98499999999999999</v>
      </c>
      <c r="T6" s="180">
        <f t="shared" si="2"/>
        <v>0.98499999999999999</v>
      </c>
      <c r="U6" s="180">
        <f t="shared" si="2"/>
        <v>0.98499999999999999</v>
      </c>
      <c r="V6" s="180">
        <f t="shared" si="2"/>
        <v>0.98499999999999999</v>
      </c>
      <c r="W6" s="180">
        <f t="shared" si="2"/>
        <v>0.9850000000000001</v>
      </c>
      <c r="X6" s="180">
        <f t="shared" si="2"/>
        <v>0.98499999999999999</v>
      </c>
      <c r="Y6" s="180">
        <f t="shared" si="2"/>
        <v>0.98499999999999999</v>
      </c>
      <c r="Z6" s="180">
        <f t="shared" si="2"/>
        <v>0.98499999999999999</v>
      </c>
      <c r="AA6" s="180">
        <f t="shared" si="2"/>
        <v>0.98511278195488727</v>
      </c>
      <c r="AB6" s="180">
        <f t="shared" si="2"/>
        <v>0.9862172284644195</v>
      </c>
      <c r="AC6" s="180">
        <f t="shared" si="2"/>
        <v>0.98399999999999999</v>
      </c>
      <c r="AD6" s="182">
        <f>AD5/AD4</f>
        <v>0.98478873239436615</v>
      </c>
      <c r="AE6" s="182">
        <f>AE5/AE4</f>
        <v>0.98345762711864404</v>
      </c>
      <c r="AF6" s="182">
        <f>AF5/AF4</f>
        <v>0.98607594936708864</v>
      </c>
      <c r="AG6" s="182">
        <f>AG5/AG4</f>
        <v>0.98338870431893688</v>
      </c>
      <c r="AH6" s="182">
        <f>AH5/AH4</f>
        <v>0.92156862745098034</v>
      </c>
    </row>
    <row r="7" spans="1:35">
      <c r="A7" s="112" t="s">
        <v>75</v>
      </c>
      <c r="B7" s="211">
        <f>B9/B5</f>
        <v>1.3094339622641509</v>
      </c>
      <c r="C7" s="211">
        <f t="shared" ref="C7:AG7" si="3">C9/C5</f>
        <v>1.2955213556977347</v>
      </c>
      <c r="D7" s="211">
        <f t="shared" si="3"/>
        <v>1.4155204864630084</v>
      </c>
      <c r="E7" s="211">
        <f t="shared" si="3"/>
        <v>1.3662013662013661</v>
      </c>
      <c r="F7" s="211">
        <f t="shared" si="3"/>
        <v>1.4792277992277991</v>
      </c>
      <c r="G7" s="211">
        <f t="shared" si="3"/>
        <v>1.2716408763597364</v>
      </c>
      <c r="H7" s="211">
        <f t="shared" si="3"/>
        <v>1.4686186403826642</v>
      </c>
      <c r="I7" s="211">
        <f t="shared" si="3"/>
        <v>1.5186816119562316</v>
      </c>
      <c r="J7" s="211">
        <f t="shared" si="3"/>
        <v>1.5970401691331924</v>
      </c>
      <c r="K7" s="211">
        <f t="shared" si="3"/>
        <v>1.4772504549909002</v>
      </c>
      <c r="L7" s="211">
        <f t="shared" si="3"/>
        <v>1.5814984074227947</v>
      </c>
      <c r="M7" s="211">
        <f t="shared" si="3"/>
        <v>1.8129555769495256</v>
      </c>
      <c r="N7" s="211">
        <f t="shared" si="3"/>
        <v>1.7933498213794998</v>
      </c>
      <c r="O7" s="211">
        <f t="shared" si="3"/>
        <v>1.8325534759358288</v>
      </c>
      <c r="P7" s="211">
        <f t="shared" si="3"/>
        <v>1.8739808578518256</v>
      </c>
      <c r="Q7" s="211">
        <f t="shared" si="3"/>
        <v>1.8353048225659692</v>
      </c>
      <c r="R7" s="211">
        <f t="shared" si="3"/>
        <v>1.8764770541357516</v>
      </c>
      <c r="S7" s="211">
        <f t="shared" si="3"/>
        <v>1.7750339213025781</v>
      </c>
      <c r="T7" s="211">
        <f t="shared" si="3"/>
        <v>1.8274125493398665</v>
      </c>
      <c r="U7" s="211">
        <f t="shared" si="3"/>
        <v>1.8846878363832078</v>
      </c>
      <c r="V7" s="211">
        <f t="shared" si="3"/>
        <v>1.8800222438481857</v>
      </c>
      <c r="W7" s="211">
        <f t="shared" si="3"/>
        <v>1.9438390611902767</v>
      </c>
      <c r="X7" s="211">
        <f t="shared" si="3"/>
        <v>1.9719692657939669</v>
      </c>
      <c r="Y7" s="211">
        <f t="shared" si="3"/>
        <v>1.9821833006190548</v>
      </c>
      <c r="Z7" s="211">
        <f t="shared" si="3"/>
        <v>1.9951901397865623</v>
      </c>
      <c r="AA7" s="211">
        <f t="shared" si="3"/>
        <v>2.0273240726606625</v>
      </c>
      <c r="AB7" s="211">
        <f t="shared" si="3"/>
        <v>2.0484581497797358</v>
      </c>
      <c r="AC7" s="211">
        <f t="shared" si="3"/>
        <v>2.0767184035476718</v>
      </c>
      <c r="AD7" s="211">
        <f t="shared" si="3"/>
        <v>2.1044050343249427</v>
      </c>
      <c r="AE7" s="211">
        <f t="shared" si="3"/>
        <v>2.1413208327588582</v>
      </c>
      <c r="AF7" s="211">
        <f t="shared" si="3"/>
        <v>2.0951219512195123</v>
      </c>
      <c r="AG7" s="130">
        <f t="shared" si="3"/>
        <v>2.1283783783783785</v>
      </c>
      <c r="AH7" s="130">
        <f>FORECAST(AH42,X7:AG7,X42:AG42)</f>
        <v>2.163387258589772</v>
      </c>
    </row>
    <row r="8" spans="1:35">
      <c r="A8" s="252" t="s">
        <v>295</v>
      </c>
      <c r="B8" s="253">
        <v>0</v>
      </c>
      <c r="C8" s="253">
        <f>B17</f>
        <v>0</v>
      </c>
      <c r="D8" s="253">
        <f t="shared" ref="D8:AD8" si="4">C17</f>
        <v>0</v>
      </c>
      <c r="E8" s="253">
        <f t="shared" si="4"/>
        <v>0</v>
      </c>
      <c r="F8" s="253">
        <f t="shared" si="4"/>
        <v>0</v>
      </c>
      <c r="G8" s="253">
        <f t="shared" si="4"/>
        <v>0</v>
      </c>
      <c r="H8" s="253">
        <f t="shared" si="4"/>
        <v>0</v>
      </c>
      <c r="I8" s="253">
        <f t="shared" si="4"/>
        <v>0</v>
      </c>
      <c r="J8" s="253">
        <f t="shared" si="4"/>
        <v>0</v>
      </c>
      <c r="K8" s="253">
        <f t="shared" si="4"/>
        <v>0</v>
      </c>
      <c r="L8" s="253">
        <f t="shared" si="4"/>
        <v>0</v>
      </c>
      <c r="M8" s="253">
        <f t="shared" si="4"/>
        <v>0</v>
      </c>
      <c r="N8" s="253">
        <f t="shared" si="4"/>
        <v>0</v>
      </c>
      <c r="O8" s="253">
        <f t="shared" si="4"/>
        <v>0</v>
      </c>
      <c r="P8" s="253">
        <f t="shared" si="4"/>
        <v>0</v>
      </c>
      <c r="Q8" s="253">
        <f t="shared" si="4"/>
        <v>0</v>
      </c>
      <c r="R8" s="253">
        <f t="shared" si="4"/>
        <v>1394</v>
      </c>
      <c r="S8" s="253">
        <f t="shared" si="4"/>
        <v>2114</v>
      </c>
      <c r="T8" s="253">
        <f t="shared" si="4"/>
        <v>1406</v>
      </c>
      <c r="U8" s="253">
        <f t="shared" si="4"/>
        <v>804</v>
      </c>
      <c r="V8" s="253">
        <f t="shared" si="4"/>
        <v>632</v>
      </c>
      <c r="W8" s="253">
        <f t="shared" si="4"/>
        <v>1252</v>
      </c>
      <c r="X8" s="253">
        <f t="shared" si="4"/>
        <v>1207</v>
      </c>
      <c r="Y8" s="253">
        <f t="shared" si="4"/>
        <v>1076</v>
      </c>
      <c r="Z8" s="253">
        <f t="shared" si="4"/>
        <v>1165</v>
      </c>
      <c r="AA8" s="253">
        <f t="shared" si="4"/>
        <v>1353</v>
      </c>
      <c r="AB8" s="253">
        <f t="shared" si="4"/>
        <v>1145</v>
      </c>
      <c r="AC8" s="253">
        <f t="shared" si="4"/>
        <v>1203</v>
      </c>
      <c r="AD8" s="253">
        <f t="shared" si="4"/>
        <v>1522</v>
      </c>
      <c r="AE8" s="253">
        <f>AD17</f>
        <v>868</v>
      </c>
      <c r="AF8" s="253">
        <f>AE17</f>
        <v>2609</v>
      </c>
      <c r="AG8" s="254">
        <f>AF17</f>
        <v>2630</v>
      </c>
      <c r="AH8" s="254">
        <f>AG17</f>
        <v>1750</v>
      </c>
    </row>
    <row r="9" spans="1:35">
      <c r="A9" s="112" t="s">
        <v>35</v>
      </c>
      <c r="B9" s="128">
        <v>6940</v>
      </c>
      <c r="C9" s="128">
        <v>7492</v>
      </c>
      <c r="D9" s="128">
        <v>9777</v>
      </c>
      <c r="E9" s="128">
        <v>9200</v>
      </c>
      <c r="F9" s="128">
        <v>9578</v>
      </c>
      <c r="G9" s="128">
        <v>8300</v>
      </c>
      <c r="H9" s="128">
        <v>10132</v>
      </c>
      <c r="I9" s="128">
        <v>11381</v>
      </c>
      <c r="J9" s="128">
        <v>11331</v>
      </c>
      <c r="K9" s="128">
        <v>10552</v>
      </c>
      <c r="L9" s="128">
        <v>11420</v>
      </c>
      <c r="M9" s="128">
        <v>13182</v>
      </c>
      <c r="N9" s="128">
        <v>13052</v>
      </c>
      <c r="O9" s="128">
        <v>10966</v>
      </c>
      <c r="P9" s="128">
        <v>10573</v>
      </c>
      <c r="Q9" s="128">
        <v>12102</v>
      </c>
      <c r="R9" s="128">
        <v>13657</v>
      </c>
      <c r="S9" s="128">
        <v>13082</v>
      </c>
      <c r="T9" s="128">
        <v>13426</v>
      </c>
      <c r="U9" s="128">
        <v>14007</v>
      </c>
      <c r="V9" s="128">
        <v>13523</v>
      </c>
      <c r="W9" s="128">
        <v>13914</v>
      </c>
      <c r="X9" s="128">
        <v>13859</v>
      </c>
      <c r="Y9" s="128">
        <v>13128</v>
      </c>
      <c r="Z9" s="128">
        <v>13274</v>
      </c>
      <c r="AA9" s="128">
        <v>13281</v>
      </c>
      <c r="AB9" s="128">
        <v>13485</v>
      </c>
      <c r="AC9" s="128">
        <v>14049</v>
      </c>
      <c r="AD9" s="128">
        <v>14714</v>
      </c>
      <c r="AE9" s="128">
        <v>15531</v>
      </c>
      <c r="AF9" s="128">
        <v>16321</v>
      </c>
      <c r="AG9" s="124">
        <v>15750</v>
      </c>
      <c r="AH9" s="124">
        <f>AH7*AH5</f>
        <v>15251.880173057893</v>
      </c>
    </row>
    <row r="10" spans="1:35">
      <c r="A10" s="112" t="s">
        <v>36</v>
      </c>
      <c r="B10" s="128">
        <f>B57</f>
        <v>0.41</v>
      </c>
      <c r="C10" s="128">
        <f t="shared" ref="C10:AC10" si="5">C57</f>
        <v>315.19235099999997</v>
      </c>
      <c r="D10" s="128">
        <f t="shared" si="5"/>
        <v>0.34055200000000002</v>
      </c>
      <c r="E10" s="128">
        <f t="shared" si="5"/>
        <v>0.55611500000000014</v>
      </c>
      <c r="F10" s="128">
        <f t="shared" si="5"/>
        <v>287.98584700000004</v>
      </c>
      <c r="G10" s="128">
        <f t="shared" si="5"/>
        <v>2194.743027</v>
      </c>
      <c r="H10" s="128">
        <f t="shared" si="5"/>
        <v>3677.883167</v>
      </c>
      <c r="I10" s="128">
        <f t="shared" si="5"/>
        <v>2361.4392529999996</v>
      </c>
      <c r="J10" s="128">
        <f t="shared" si="5"/>
        <v>774.77307200000007</v>
      </c>
      <c r="K10" s="128">
        <f t="shared" si="5"/>
        <v>51.327498000000006</v>
      </c>
      <c r="L10" s="128">
        <f t="shared" si="5"/>
        <v>418.72237800000005</v>
      </c>
      <c r="M10" s="128">
        <f t="shared" si="5"/>
        <v>316.068016</v>
      </c>
      <c r="N10" s="128">
        <f t="shared" si="5"/>
        <v>675.96879600000011</v>
      </c>
      <c r="O10" s="128">
        <f t="shared" si="5"/>
        <v>960.60235599999987</v>
      </c>
      <c r="P10" s="128">
        <f t="shared" si="5"/>
        <v>805.26948500000003</v>
      </c>
      <c r="Q10" s="128">
        <f t="shared" si="5"/>
        <v>3034.042586</v>
      </c>
      <c r="R10" s="128">
        <f t="shared" si="5"/>
        <v>2177.1832989999998</v>
      </c>
      <c r="S10" s="128">
        <f t="shared" si="5"/>
        <v>929.89944999999989</v>
      </c>
      <c r="T10" s="128">
        <f t="shared" si="5"/>
        <v>2621.6436509999999</v>
      </c>
      <c r="U10" s="128">
        <f t="shared" si="5"/>
        <v>3420.5549060000008</v>
      </c>
      <c r="V10" s="128">
        <f t="shared" si="5"/>
        <v>5045.5799100000004</v>
      </c>
      <c r="W10" s="128">
        <f t="shared" si="5"/>
        <v>4591.1488319999999</v>
      </c>
      <c r="X10" s="128">
        <f t="shared" si="5"/>
        <v>4010.532596</v>
      </c>
      <c r="Y10" s="128">
        <f t="shared" si="5"/>
        <v>4259.7414149999995</v>
      </c>
      <c r="Z10" s="128">
        <f t="shared" si="5"/>
        <v>4566.6525740000006</v>
      </c>
      <c r="AA10" s="128">
        <f t="shared" si="5"/>
        <v>4126.925921</v>
      </c>
      <c r="AB10" s="128">
        <f t="shared" si="5"/>
        <v>2450.5408550000002</v>
      </c>
      <c r="AC10" s="128">
        <f t="shared" si="5"/>
        <v>2785.0778310000001</v>
      </c>
      <c r="AD10" s="128">
        <f>2400+1100-200-750-893</f>
        <v>1657</v>
      </c>
      <c r="AE10" s="128">
        <v>5335</v>
      </c>
      <c r="AF10" s="124">
        <v>4200</v>
      </c>
      <c r="AG10" s="124">
        <v>2750</v>
      </c>
      <c r="AH10" s="124">
        <v>3252</v>
      </c>
    </row>
    <row r="11" spans="1:35">
      <c r="A11" s="252" t="s">
        <v>37</v>
      </c>
      <c r="B11" s="253">
        <f>SUM(B8:B10)</f>
        <v>6940.41</v>
      </c>
      <c r="C11" s="253">
        <f t="shared" ref="C11:AH11" si="6">SUM(C8:C10)</f>
        <v>7807.1923509999997</v>
      </c>
      <c r="D11" s="253">
        <f t="shared" si="6"/>
        <v>9777.3405519999997</v>
      </c>
      <c r="E11" s="253">
        <f t="shared" si="6"/>
        <v>9200.5561149999994</v>
      </c>
      <c r="F11" s="253">
        <f t="shared" si="6"/>
        <v>9865.9858469999999</v>
      </c>
      <c r="G11" s="253">
        <f t="shared" si="6"/>
        <v>10494.743027</v>
      </c>
      <c r="H11" s="253">
        <f t="shared" si="6"/>
        <v>13809.883167</v>
      </c>
      <c r="I11" s="253">
        <f t="shared" si="6"/>
        <v>13742.439253</v>
      </c>
      <c r="J11" s="253">
        <f t="shared" si="6"/>
        <v>12105.773072</v>
      </c>
      <c r="K11" s="253">
        <f t="shared" si="6"/>
        <v>10603.327498000001</v>
      </c>
      <c r="L11" s="253">
        <f t="shared" si="6"/>
        <v>11838.722378</v>
      </c>
      <c r="M11" s="253">
        <f t="shared" si="6"/>
        <v>13498.068015999999</v>
      </c>
      <c r="N11" s="253">
        <f t="shared" si="6"/>
        <v>13727.968796000001</v>
      </c>
      <c r="O11" s="253">
        <f t="shared" si="6"/>
        <v>11926.602355999999</v>
      </c>
      <c r="P11" s="253">
        <f t="shared" si="6"/>
        <v>11378.269485000001</v>
      </c>
      <c r="Q11" s="253">
        <f t="shared" si="6"/>
        <v>15136.042586</v>
      </c>
      <c r="R11" s="253">
        <f t="shared" si="6"/>
        <v>17228.183299</v>
      </c>
      <c r="S11" s="253">
        <f t="shared" si="6"/>
        <v>16125.899450000001</v>
      </c>
      <c r="T11" s="253">
        <f t="shared" si="6"/>
        <v>17453.643650999998</v>
      </c>
      <c r="U11" s="253">
        <f t="shared" si="6"/>
        <v>18231.554906000001</v>
      </c>
      <c r="V11" s="253">
        <f t="shared" si="6"/>
        <v>19200.57991</v>
      </c>
      <c r="W11" s="253">
        <f t="shared" si="6"/>
        <v>19757.148831999999</v>
      </c>
      <c r="X11" s="253">
        <f t="shared" si="6"/>
        <v>19076.532596000001</v>
      </c>
      <c r="Y11" s="253">
        <f t="shared" si="6"/>
        <v>18463.741415</v>
      </c>
      <c r="Z11" s="253">
        <f t="shared" si="6"/>
        <v>19005.652574</v>
      </c>
      <c r="AA11" s="253">
        <f t="shared" si="6"/>
        <v>18760.925921000002</v>
      </c>
      <c r="AB11" s="253">
        <f t="shared" si="6"/>
        <v>17080.540854999999</v>
      </c>
      <c r="AC11" s="253">
        <f t="shared" si="6"/>
        <v>18037.077830999999</v>
      </c>
      <c r="AD11" s="253">
        <f t="shared" si="6"/>
        <v>17893</v>
      </c>
      <c r="AE11" s="253">
        <f t="shared" si="6"/>
        <v>21734</v>
      </c>
      <c r="AF11" s="254">
        <f t="shared" si="6"/>
        <v>23130</v>
      </c>
      <c r="AG11" s="254">
        <f t="shared" si="6"/>
        <v>21130</v>
      </c>
      <c r="AH11" s="254">
        <f t="shared" si="6"/>
        <v>20253.880173057893</v>
      </c>
    </row>
    <row r="12" spans="1:35">
      <c r="A12" s="112" t="s">
        <v>38</v>
      </c>
      <c r="B12" s="128">
        <v>6200</v>
      </c>
      <c r="C12" s="128">
        <v>6954</v>
      </c>
      <c r="D12" s="128">
        <v>8793</v>
      </c>
      <c r="E12" s="128">
        <v>8370</v>
      </c>
      <c r="F12" s="128">
        <v>8950</v>
      </c>
      <c r="G12" s="128">
        <v>9545</v>
      </c>
      <c r="H12" s="128">
        <v>12707</v>
      </c>
      <c r="I12" s="128">
        <v>12530</v>
      </c>
      <c r="J12" s="128">
        <v>11405</v>
      </c>
      <c r="K12" s="128">
        <v>10016</v>
      </c>
      <c r="L12" s="128">
        <v>11248</v>
      </c>
      <c r="M12" s="128">
        <v>12848</v>
      </c>
      <c r="N12" s="128">
        <v>13056</v>
      </c>
      <c r="O12" s="128">
        <v>11457</v>
      </c>
      <c r="P12" s="128">
        <v>10903</v>
      </c>
      <c r="Q12" s="128">
        <v>13240</v>
      </c>
      <c r="R12" s="128">
        <v>14564</v>
      </c>
      <c r="S12" s="128">
        <v>14170</v>
      </c>
      <c r="T12" s="128">
        <v>16100</v>
      </c>
      <c r="U12" s="128">
        <v>17000</v>
      </c>
      <c r="V12" s="128">
        <v>18000</v>
      </c>
      <c r="W12" s="128">
        <v>18000</v>
      </c>
      <c r="X12" s="128">
        <v>17500</v>
      </c>
      <c r="Y12" s="128">
        <v>16800</v>
      </c>
      <c r="Z12" s="128">
        <v>17300</v>
      </c>
      <c r="AA12" s="128">
        <v>16475</v>
      </c>
      <c r="AB12" s="128">
        <v>15485</v>
      </c>
      <c r="AC12" s="128">
        <v>16000</v>
      </c>
      <c r="AD12" s="128">
        <v>16500</v>
      </c>
      <c r="AE12" s="128">
        <v>18500</v>
      </c>
      <c r="AF12" s="124">
        <v>19800</v>
      </c>
      <c r="AG12" s="124">
        <v>18800</v>
      </c>
      <c r="AH12" s="124">
        <v>16500</v>
      </c>
    </row>
    <row r="13" spans="1:35">
      <c r="A13" s="112" t="s">
        <v>39</v>
      </c>
      <c r="B13" s="128">
        <f>B73</f>
        <v>31.406000000000006</v>
      </c>
      <c r="C13" s="128">
        <f t="shared" ref="C13:AC13" si="7">C73</f>
        <v>0.16270000000000001</v>
      </c>
      <c r="D13" s="128">
        <f t="shared" si="7"/>
        <v>7.2596229999999995</v>
      </c>
      <c r="E13" s="128">
        <f t="shared" si="7"/>
        <v>2.4503E-2</v>
      </c>
      <c r="F13" s="128">
        <f t="shared" si="7"/>
        <v>0.72962000000000005</v>
      </c>
      <c r="G13" s="128">
        <f t="shared" si="7"/>
        <v>0.55468499999999998</v>
      </c>
      <c r="H13" s="128">
        <f t="shared" si="7"/>
        <v>1.0540450000000001</v>
      </c>
      <c r="I13" s="128">
        <f t="shared" si="7"/>
        <v>0.12569900000000001</v>
      </c>
      <c r="J13" s="128">
        <f t="shared" si="7"/>
        <v>0.75663999999999998</v>
      </c>
      <c r="K13" s="128">
        <f t="shared" si="7"/>
        <v>4.1235179999999998</v>
      </c>
      <c r="L13" s="128">
        <f t="shared" si="7"/>
        <v>0.62670099999999995</v>
      </c>
      <c r="M13" s="128">
        <f t="shared" si="7"/>
        <v>0.160695</v>
      </c>
      <c r="N13" s="128">
        <f t="shared" si="7"/>
        <v>0.154525</v>
      </c>
      <c r="O13" s="128">
        <f t="shared" si="7"/>
        <v>0.80145</v>
      </c>
      <c r="P13" s="128">
        <f t="shared" si="7"/>
        <v>0.104712</v>
      </c>
      <c r="Q13" s="128">
        <f t="shared" si="7"/>
        <v>0.16021299999999999</v>
      </c>
      <c r="R13" s="128">
        <f t="shared" si="7"/>
        <v>0.13168199999999999</v>
      </c>
      <c r="S13" s="128">
        <f t="shared" si="7"/>
        <v>0.15036500000000003</v>
      </c>
      <c r="T13" s="128">
        <f t="shared" si="7"/>
        <v>0.39392899999999997</v>
      </c>
      <c r="U13" s="128">
        <f t="shared" si="7"/>
        <v>0.178178</v>
      </c>
      <c r="V13" s="128">
        <f t="shared" si="7"/>
        <v>6.7984000000000003E-2</v>
      </c>
      <c r="W13" s="128">
        <f t="shared" si="7"/>
        <v>0.10546000000000001</v>
      </c>
      <c r="X13" s="128">
        <f t="shared" si="7"/>
        <v>1.0879619999999999</v>
      </c>
      <c r="Y13" s="128">
        <f t="shared" si="7"/>
        <v>6.4116999999999993E-2</v>
      </c>
      <c r="Z13" s="128">
        <f t="shared" si="7"/>
        <v>9.0218000000000007E-2</v>
      </c>
      <c r="AA13" s="128">
        <f t="shared" si="7"/>
        <v>0.103182</v>
      </c>
      <c r="AB13" s="128">
        <f t="shared" si="7"/>
        <v>7.1964E-2</v>
      </c>
      <c r="AC13" s="128">
        <f t="shared" si="7"/>
        <v>0.17699999999999999</v>
      </c>
      <c r="AD13" s="128">
        <v>0.2</v>
      </c>
      <c r="AE13" s="128">
        <v>0.2</v>
      </c>
      <c r="AF13" s="124">
        <v>0.2</v>
      </c>
      <c r="AG13" s="124">
        <v>0.2</v>
      </c>
      <c r="AH13" s="124">
        <v>0.2</v>
      </c>
    </row>
    <row r="14" spans="1:35">
      <c r="A14" s="112" t="s">
        <v>40</v>
      </c>
      <c r="B14" s="128">
        <f>ROUND(C5*0.0072,0)</f>
        <v>42</v>
      </c>
      <c r="C14" s="128">
        <f t="shared" ref="C14:AD14" si="8">ROUND(D5*0.0072,0)</f>
        <v>50</v>
      </c>
      <c r="D14" s="128">
        <f t="shared" si="8"/>
        <v>48</v>
      </c>
      <c r="E14" s="128">
        <f t="shared" si="8"/>
        <v>47</v>
      </c>
      <c r="F14" s="128">
        <f t="shared" si="8"/>
        <v>47</v>
      </c>
      <c r="G14" s="128">
        <f t="shared" si="8"/>
        <v>50</v>
      </c>
      <c r="H14" s="128">
        <f t="shared" si="8"/>
        <v>54</v>
      </c>
      <c r="I14" s="128">
        <f t="shared" si="8"/>
        <v>51</v>
      </c>
      <c r="J14" s="128">
        <f t="shared" si="8"/>
        <v>51</v>
      </c>
      <c r="K14" s="128">
        <f t="shared" si="8"/>
        <v>52</v>
      </c>
      <c r="L14" s="128">
        <f t="shared" si="8"/>
        <v>52</v>
      </c>
      <c r="M14" s="128">
        <f t="shared" si="8"/>
        <v>52</v>
      </c>
      <c r="N14" s="128">
        <f t="shared" si="8"/>
        <v>43</v>
      </c>
      <c r="O14" s="128">
        <f t="shared" si="8"/>
        <v>41</v>
      </c>
      <c r="P14" s="128">
        <f t="shared" si="8"/>
        <v>47</v>
      </c>
      <c r="Q14" s="128">
        <f t="shared" si="8"/>
        <v>52</v>
      </c>
      <c r="R14" s="128">
        <f t="shared" si="8"/>
        <v>53</v>
      </c>
      <c r="S14" s="128">
        <f t="shared" si="8"/>
        <v>53</v>
      </c>
      <c r="T14" s="128">
        <f t="shared" si="8"/>
        <v>54</v>
      </c>
      <c r="U14" s="128">
        <f t="shared" si="8"/>
        <v>52</v>
      </c>
      <c r="V14" s="128">
        <f t="shared" si="8"/>
        <v>52</v>
      </c>
      <c r="W14" s="128">
        <f t="shared" si="8"/>
        <v>51</v>
      </c>
      <c r="X14" s="128">
        <f t="shared" si="8"/>
        <v>48</v>
      </c>
      <c r="Y14" s="128">
        <f t="shared" si="8"/>
        <v>48</v>
      </c>
      <c r="Z14" s="128">
        <f>ROUND(AA5*0.0072,0)</f>
        <v>47</v>
      </c>
      <c r="AA14" s="128">
        <f>ROUND(AB5*0.0072,0)</f>
        <v>47</v>
      </c>
      <c r="AB14" s="128">
        <f t="shared" si="8"/>
        <v>49</v>
      </c>
      <c r="AC14" s="128">
        <f t="shared" si="8"/>
        <v>50</v>
      </c>
      <c r="AD14" s="128">
        <f t="shared" si="8"/>
        <v>52</v>
      </c>
      <c r="AE14" s="128">
        <f>ROUND(AF5*0.0072,0)</f>
        <v>56</v>
      </c>
      <c r="AF14" s="124">
        <f>ROUND(AG5*0.0072,0)</f>
        <v>53</v>
      </c>
      <c r="AG14" s="124">
        <f>ROUND(AH5*0.0072,0)</f>
        <v>51</v>
      </c>
      <c r="AH14" s="124">
        <f>ROUND(AI5*0.0072,0)</f>
        <v>51</v>
      </c>
    </row>
    <row r="15" spans="1:35">
      <c r="A15" s="112" t="s">
        <v>41</v>
      </c>
      <c r="B15" s="128">
        <f>B16-SUM(B12:B14)</f>
        <v>667.00399999999991</v>
      </c>
      <c r="C15" s="128">
        <f t="shared" ref="C15:AB15" si="9">C16-SUM(C12:C14)</f>
        <v>803.02965099999983</v>
      </c>
      <c r="D15" s="128">
        <f t="shared" si="9"/>
        <v>929.08092899999974</v>
      </c>
      <c r="E15" s="128">
        <f t="shared" si="9"/>
        <v>783.53161199999886</v>
      </c>
      <c r="F15" s="128">
        <f t="shared" si="9"/>
        <v>868.25622699999985</v>
      </c>
      <c r="G15" s="128">
        <f t="shared" si="9"/>
        <v>899.18834200000128</v>
      </c>
      <c r="H15" s="128">
        <f t="shared" si="9"/>
        <v>1047.8291219999992</v>
      </c>
      <c r="I15" s="128">
        <f t="shared" si="9"/>
        <v>1161.3135540000003</v>
      </c>
      <c r="J15" s="128">
        <f t="shared" si="9"/>
        <v>649.01643200000035</v>
      </c>
      <c r="K15" s="128">
        <f t="shared" si="9"/>
        <v>531.20398000000023</v>
      </c>
      <c r="L15" s="128">
        <f t="shared" si="9"/>
        <v>538.09567700000116</v>
      </c>
      <c r="M15" s="128">
        <f t="shared" si="9"/>
        <v>597.90732099999877</v>
      </c>
      <c r="N15" s="128">
        <f t="shared" si="9"/>
        <v>628.8142710000011</v>
      </c>
      <c r="O15" s="128">
        <f t="shared" si="9"/>
        <v>427.80090599999858</v>
      </c>
      <c r="P15" s="128">
        <f t="shared" si="9"/>
        <v>428.16477300000042</v>
      </c>
      <c r="Q15" s="128">
        <f t="shared" si="9"/>
        <v>449.88237300000037</v>
      </c>
      <c r="R15" s="128">
        <f t="shared" si="9"/>
        <v>497.05161700000099</v>
      </c>
      <c r="S15" s="128">
        <f t="shared" si="9"/>
        <v>496.74908500000129</v>
      </c>
      <c r="T15" s="128">
        <f t="shared" si="9"/>
        <v>495.24972199999866</v>
      </c>
      <c r="U15" s="128">
        <f t="shared" si="9"/>
        <v>547.37672800000291</v>
      </c>
      <c r="V15" s="128">
        <f t="shared" si="9"/>
        <v>-103.48807400000078</v>
      </c>
      <c r="W15" s="128">
        <f t="shared" si="9"/>
        <v>499.04337200000009</v>
      </c>
      <c r="X15" s="128">
        <f t="shared" si="9"/>
        <v>451.4446339999995</v>
      </c>
      <c r="Y15" s="128">
        <f t="shared" si="9"/>
        <v>450.6772979999987</v>
      </c>
      <c r="Z15" s="128">
        <f t="shared" si="9"/>
        <v>305.56235599999854</v>
      </c>
      <c r="AA15" s="128">
        <f t="shared" si="9"/>
        <v>1093.8227390000029</v>
      </c>
      <c r="AB15" s="128">
        <f t="shared" si="9"/>
        <v>343.46889099999862</v>
      </c>
      <c r="AC15" s="128">
        <f t="shared" ref="AC15:AH15" si="10">AC16-SUM(AC12:AC14)</f>
        <v>464.90083099999902</v>
      </c>
      <c r="AD15" s="128">
        <f t="shared" si="10"/>
        <v>472.79999999999927</v>
      </c>
      <c r="AE15" s="128">
        <f t="shared" si="10"/>
        <v>568.79999999999927</v>
      </c>
      <c r="AF15" s="124">
        <f t="shared" si="10"/>
        <v>646.79999999999927</v>
      </c>
      <c r="AG15" s="124">
        <f t="shared" si="10"/>
        <v>528.79999999999927</v>
      </c>
      <c r="AH15" s="124">
        <f t="shared" si="10"/>
        <v>2200.6801730578918</v>
      </c>
    </row>
    <row r="16" spans="1:35">
      <c r="A16" s="252" t="s">
        <v>42</v>
      </c>
      <c r="B16" s="253">
        <f>B11-B17</f>
        <v>6940.41</v>
      </c>
      <c r="C16" s="253">
        <f t="shared" ref="C16:AC16" si="11">C11-C17</f>
        <v>7807.1923509999997</v>
      </c>
      <c r="D16" s="253">
        <f t="shared" si="11"/>
        <v>9777.3405519999997</v>
      </c>
      <c r="E16" s="253">
        <f t="shared" si="11"/>
        <v>9200.5561149999994</v>
      </c>
      <c r="F16" s="253">
        <f t="shared" si="11"/>
        <v>9865.9858469999999</v>
      </c>
      <c r="G16" s="253">
        <f t="shared" si="11"/>
        <v>10494.743027</v>
      </c>
      <c r="H16" s="253">
        <f t="shared" si="11"/>
        <v>13809.883167</v>
      </c>
      <c r="I16" s="253">
        <f t="shared" si="11"/>
        <v>13742.439253</v>
      </c>
      <c r="J16" s="253">
        <f t="shared" si="11"/>
        <v>12105.773072</v>
      </c>
      <c r="K16" s="253">
        <f t="shared" si="11"/>
        <v>10603.327498000001</v>
      </c>
      <c r="L16" s="253">
        <f t="shared" si="11"/>
        <v>11838.722378</v>
      </c>
      <c r="M16" s="253">
        <f t="shared" si="11"/>
        <v>13498.068015999999</v>
      </c>
      <c r="N16" s="253">
        <f t="shared" si="11"/>
        <v>13727.968796000001</v>
      </c>
      <c r="O16" s="253">
        <f t="shared" si="11"/>
        <v>11926.602355999999</v>
      </c>
      <c r="P16" s="253">
        <f t="shared" si="11"/>
        <v>11378.269485000001</v>
      </c>
      <c r="Q16" s="253">
        <f t="shared" si="11"/>
        <v>13742.042586</v>
      </c>
      <c r="R16" s="253">
        <f t="shared" si="11"/>
        <v>15114.183299</v>
      </c>
      <c r="S16" s="253">
        <f t="shared" si="11"/>
        <v>14719.899450000001</v>
      </c>
      <c r="T16" s="253">
        <f t="shared" si="11"/>
        <v>16649.643650999998</v>
      </c>
      <c r="U16" s="253">
        <f t="shared" si="11"/>
        <v>17599.554906000001</v>
      </c>
      <c r="V16" s="253">
        <f t="shared" si="11"/>
        <v>17948.57991</v>
      </c>
      <c r="W16" s="253">
        <f t="shared" si="11"/>
        <v>18550.148831999999</v>
      </c>
      <c r="X16" s="253">
        <f t="shared" si="11"/>
        <v>18000.532596000001</v>
      </c>
      <c r="Y16" s="253">
        <f t="shared" si="11"/>
        <v>17298.741415</v>
      </c>
      <c r="Z16" s="253">
        <f t="shared" si="11"/>
        <v>17652.652574</v>
      </c>
      <c r="AA16" s="253">
        <f t="shared" si="11"/>
        <v>17615.925921000002</v>
      </c>
      <c r="AB16" s="253">
        <f t="shared" si="11"/>
        <v>15877.540854999999</v>
      </c>
      <c r="AC16" s="253">
        <f t="shared" si="11"/>
        <v>16515.077830999999</v>
      </c>
      <c r="AD16" s="253">
        <f>AD11-AD17</f>
        <v>17025</v>
      </c>
      <c r="AE16" s="253">
        <f>AE11-AE17</f>
        <v>19125</v>
      </c>
      <c r="AF16" s="254">
        <f>AF11-AF17</f>
        <v>20500</v>
      </c>
      <c r="AG16" s="254">
        <f>AG11-AG17</f>
        <v>19380</v>
      </c>
      <c r="AH16" s="254">
        <f>AH11-AH17</f>
        <v>18751.880173057893</v>
      </c>
    </row>
    <row r="17" spans="1:34">
      <c r="A17" s="112" t="s">
        <v>296</v>
      </c>
      <c r="B17" s="128">
        <v>0</v>
      </c>
      <c r="C17" s="128">
        <v>0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28">
        <v>0</v>
      </c>
      <c r="P17" s="128">
        <v>0</v>
      </c>
      <c r="Q17" s="128">
        <v>1394</v>
      </c>
      <c r="R17" s="128">
        <v>2114</v>
      </c>
      <c r="S17" s="128">
        <v>1406</v>
      </c>
      <c r="T17" s="128">
        <v>804</v>
      </c>
      <c r="U17" s="128">
        <v>632</v>
      </c>
      <c r="V17" s="128">
        <v>1252</v>
      </c>
      <c r="W17" s="128">
        <v>1207</v>
      </c>
      <c r="X17" s="128">
        <v>1076</v>
      </c>
      <c r="Y17" s="128">
        <v>1165</v>
      </c>
      <c r="Z17" s="128">
        <v>1353</v>
      </c>
      <c r="AA17" s="128">
        <v>1145</v>
      </c>
      <c r="AB17" s="128">
        <v>1203</v>
      </c>
      <c r="AC17" s="128">
        <v>1522</v>
      </c>
      <c r="AD17" s="128">
        <v>868</v>
      </c>
      <c r="AE17" s="128">
        <v>2609</v>
      </c>
      <c r="AF17" s="124">
        <v>2630</v>
      </c>
      <c r="AG17" s="124">
        <v>1750</v>
      </c>
      <c r="AH17" s="124">
        <v>1502</v>
      </c>
    </row>
    <row r="18" spans="1:34">
      <c r="A18" s="252" t="s">
        <v>44</v>
      </c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5">
        <f t="shared" ref="Q18:AH18" si="12">Q17/Q16</f>
        <v>0.1014405239451206</v>
      </c>
      <c r="R18" s="255">
        <f t="shared" si="12"/>
        <v>0.13986862261620636</v>
      </c>
      <c r="S18" s="255">
        <f t="shared" si="12"/>
        <v>9.5516956809103742E-2</v>
      </c>
      <c r="T18" s="255">
        <f t="shared" si="12"/>
        <v>4.8289321792884782E-2</v>
      </c>
      <c r="U18" s="255">
        <f t="shared" si="12"/>
        <v>3.5909999052563535E-2</v>
      </c>
      <c r="V18" s="255">
        <f t="shared" si="12"/>
        <v>6.9754822179689646E-2</v>
      </c>
      <c r="W18" s="255">
        <f t="shared" si="12"/>
        <v>6.5066863394533006E-2</v>
      </c>
      <c r="X18" s="255">
        <f t="shared" si="12"/>
        <v>5.9776009085370285E-2</v>
      </c>
      <c r="Y18" s="255">
        <f t="shared" si="12"/>
        <v>6.7345939918485101E-2</v>
      </c>
      <c r="Z18" s="255">
        <f t="shared" si="12"/>
        <v>7.6645704906286347E-2</v>
      </c>
      <c r="AA18" s="255">
        <f t="shared" si="12"/>
        <v>6.4998002667293345E-2</v>
      </c>
      <c r="AB18" s="255">
        <f t="shared" si="12"/>
        <v>7.5767400694243092E-2</v>
      </c>
      <c r="AC18" s="255">
        <f t="shared" si="12"/>
        <v>9.2158209339049904E-2</v>
      </c>
      <c r="AD18" s="255">
        <f t="shared" si="12"/>
        <v>5.0983847283406755E-2</v>
      </c>
      <c r="AE18" s="255">
        <f t="shared" si="12"/>
        <v>0.13641830065359478</v>
      </c>
      <c r="AF18" s="256">
        <f t="shared" si="12"/>
        <v>0.12829268292682927</v>
      </c>
      <c r="AG18" s="256">
        <f t="shared" si="12"/>
        <v>9.029927760577916E-2</v>
      </c>
      <c r="AH18" s="256">
        <f t="shared" si="12"/>
        <v>8.0098634704269603E-2</v>
      </c>
    </row>
    <row r="19" spans="1:34" ht="12" thickBot="1">
      <c r="A19" s="112" t="s">
        <v>297</v>
      </c>
    </row>
    <row r="20" spans="1:34">
      <c r="A20" s="174" t="s">
        <v>298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</row>
    <row r="21" spans="1:34">
      <c r="A21" s="112" t="s">
        <v>82</v>
      </c>
      <c r="B21" s="128">
        <f>SUM(B77:B88)</f>
        <v>6200</v>
      </c>
      <c r="C21" s="128">
        <f t="shared" ref="C21:AC21" si="13">SUM(C77:C88)</f>
        <v>6953.9999999999991</v>
      </c>
      <c r="D21" s="128">
        <f t="shared" si="13"/>
        <v>8793.0000000000018</v>
      </c>
      <c r="E21" s="128">
        <f t="shared" si="13"/>
        <v>8370</v>
      </c>
      <c r="F21" s="128">
        <f t="shared" si="13"/>
        <v>8950</v>
      </c>
      <c r="G21" s="128">
        <f t="shared" si="13"/>
        <v>9545.0000000000018</v>
      </c>
      <c r="H21" s="128">
        <f t="shared" si="13"/>
        <v>12706.999999999998</v>
      </c>
      <c r="I21" s="128">
        <f t="shared" si="13"/>
        <v>12530</v>
      </c>
      <c r="J21" s="128">
        <f t="shared" si="13"/>
        <v>11405</v>
      </c>
      <c r="K21" s="128">
        <f t="shared" si="13"/>
        <v>10016</v>
      </c>
      <c r="L21" s="128">
        <f t="shared" si="13"/>
        <v>11248</v>
      </c>
      <c r="M21" s="128">
        <f t="shared" si="13"/>
        <v>12848</v>
      </c>
      <c r="N21" s="128">
        <f t="shared" si="13"/>
        <v>13056</v>
      </c>
      <c r="O21" s="128">
        <f t="shared" si="13"/>
        <v>11456.999999999998</v>
      </c>
      <c r="P21" s="128">
        <f t="shared" si="13"/>
        <v>10903</v>
      </c>
      <c r="Q21" s="128">
        <f t="shared" si="13"/>
        <v>13240.000000000002</v>
      </c>
      <c r="R21" s="128">
        <f t="shared" si="13"/>
        <v>14564.000000000002</v>
      </c>
      <c r="S21" s="128">
        <f t="shared" si="13"/>
        <v>14170.000000000002</v>
      </c>
      <c r="T21" s="128">
        <f t="shared" si="13"/>
        <v>16100</v>
      </c>
      <c r="U21" s="128">
        <f t="shared" si="13"/>
        <v>17000</v>
      </c>
      <c r="V21" s="128">
        <f t="shared" si="13"/>
        <v>18000</v>
      </c>
      <c r="W21" s="128">
        <f t="shared" si="13"/>
        <v>18000</v>
      </c>
      <c r="X21" s="128">
        <f t="shared" si="13"/>
        <v>17500</v>
      </c>
      <c r="Y21" s="128">
        <f t="shared" si="13"/>
        <v>16800</v>
      </c>
      <c r="Z21" s="128">
        <f t="shared" si="13"/>
        <v>17300</v>
      </c>
      <c r="AA21" s="128">
        <f t="shared" si="13"/>
        <v>16475</v>
      </c>
      <c r="AB21" s="128">
        <f t="shared" si="13"/>
        <v>15484.999999999998</v>
      </c>
      <c r="AC21" s="128">
        <f t="shared" si="13"/>
        <v>16000</v>
      </c>
      <c r="AD21" s="124">
        <f>SUM(AD77:AD88)</f>
        <v>16500</v>
      </c>
      <c r="AE21" s="124">
        <f>SUM(AE77:AE88)</f>
        <v>18500</v>
      </c>
      <c r="AF21" s="124">
        <f>SUM(AF77:AF88)</f>
        <v>19800</v>
      </c>
      <c r="AG21" s="124">
        <f>SUM(AG77:AG88)</f>
        <v>18800</v>
      </c>
      <c r="AH21" s="124">
        <f>SUM(AH77:AH88)</f>
        <v>16500</v>
      </c>
    </row>
    <row r="22" spans="1:34">
      <c r="A22" s="252" t="s">
        <v>295</v>
      </c>
      <c r="B22" s="253">
        <v>0</v>
      </c>
      <c r="C22" s="253">
        <f>B29</f>
        <v>0</v>
      </c>
      <c r="D22" s="253">
        <f t="shared" ref="D22:AD22" si="14">C29</f>
        <v>0</v>
      </c>
      <c r="E22" s="253">
        <f t="shared" si="14"/>
        <v>0</v>
      </c>
      <c r="F22" s="253">
        <f t="shared" si="14"/>
        <v>0</v>
      </c>
      <c r="G22" s="253">
        <f t="shared" si="14"/>
        <v>0</v>
      </c>
      <c r="H22" s="253">
        <f t="shared" si="14"/>
        <v>0</v>
      </c>
      <c r="I22" s="253">
        <f t="shared" si="14"/>
        <v>0</v>
      </c>
      <c r="J22" s="253">
        <f t="shared" si="14"/>
        <v>0</v>
      </c>
      <c r="K22" s="253">
        <f t="shared" si="14"/>
        <v>0</v>
      </c>
      <c r="L22" s="253">
        <f t="shared" si="14"/>
        <v>0</v>
      </c>
      <c r="M22" s="253">
        <f t="shared" si="14"/>
        <v>0</v>
      </c>
      <c r="N22" s="253">
        <f t="shared" si="14"/>
        <v>0</v>
      </c>
      <c r="O22" s="253">
        <f t="shared" si="14"/>
        <v>0</v>
      </c>
      <c r="P22" s="253">
        <f t="shared" si="14"/>
        <v>0</v>
      </c>
      <c r="Q22" s="253">
        <f t="shared" si="14"/>
        <v>0</v>
      </c>
      <c r="R22" s="253">
        <f t="shared" si="14"/>
        <v>0</v>
      </c>
      <c r="S22" s="253">
        <f t="shared" si="14"/>
        <v>0</v>
      </c>
      <c r="T22" s="253">
        <f t="shared" si="14"/>
        <v>0</v>
      </c>
      <c r="U22" s="253">
        <f t="shared" si="14"/>
        <v>0</v>
      </c>
      <c r="V22" s="253">
        <f t="shared" si="14"/>
        <v>0</v>
      </c>
      <c r="W22" s="253">
        <f t="shared" si="14"/>
        <v>0</v>
      </c>
      <c r="X22" s="253">
        <f t="shared" si="14"/>
        <v>0</v>
      </c>
      <c r="Y22" s="253">
        <f t="shared" si="14"/>
        <v>0</v>
      </c>
      <c r="Z22" s="253">
        <f t="shared" si="14"/>
        <v>0</v>
      </c>
      <c r="AA22" s="253">
        <f t="shared" si="14"/>
        <v>0</v>
      </c>
      <c r="AB22" s="253">
        <f t="shared" si="14"/>
        <v>0</v>
      </c>
      <c r="AC22" s="254">
        <f t="shared" si="14"/>
        <v>0</v>
      </c>
      <c r="AD22" s="254">
        <f t="shared" si="14"/>
        <v>0</v>
      </c>
      <c r="AE22" s="254">
        <f>AD29</f>
        <v>0</v>
      </c>
      <c r="AF22" s="254">
        <f>AE29</f>
        <v>0</v>
      </c>
      <c r="AG22" s="254">
        <f>AF29</f>
        <v>0</v>
      </c>
      <c r="AH22" s="254">
        <f>AG29</f>
        <v>1</v>
      </c>
    </row>
    <row r="23" spans="1:34">
      <c r="A23" s="112" t="s">
        <v>35</v>
      </c>
      <c r="B23" s="128">
        <v>3755</v>
      </c>
      <c r="C23" s="128">
        <v>4210</v>
      </c>
      <c r="D23" s="128">
        <v>5320</v>
      </c>
      <c r="E23" s="128">
        <v>5022</v>
      </c>
      <c r="F23" s="128">
        <v>5370</v>
      </c>
      <c r="G23" s="128">
        <v>5727</v>
      </c>
      <c r="H23" s="128">
        <v>7625</v>
      </c>
      <c r="I23" s="128">
        <v>7455</v>
      </c>
      <c r="J23" s="128">
        <v>6786</v>
      </c>
      <c r="K23" s="128">
        <v>5960</v>
      </c>
      <c r="L23" s="128">
        <v>6692</v>
      </c>
      <c r="M23" s="128">
        <v>7644</v>
      </c>
      <c r="N23" s="128">
        <v>7768</v>
      </c>
      <c r="O23" s="128">
        <v>6817</v>
      </c>
      <c r="P23" s="128">
        <v>6487</v>
      </c>
      <c r="Q23" s="128">
        <v>7878</v>
      </c>
      <c r="R23" s="128">
        <v>8666</v>
      </c>
      <c r="S23" s="128">
        <v>8431</v>
      </c>
      <c r="T23" s="128">
        <v>9580</v>
      </c>
      <c r="U23" s="128">
        <v>10115</v>
      </c>
      <c r="V23" s="128">
        <v>10622</v>
      </c>
      <c r="W23" s="128">
        <v>10622</v>
      </c>
      <c r="X23" s="128">
        <v>10327</v>
      </c>
      <c r="Y23" s="128">
        <v>9914</v>
      </c>
      <c r="Z23" s="128">
        <v>10209</v>
      </c>
      <c r="AA23" s="128">
        <v>9722</v>
      </c>
      <c r="AB23" s="128">
        <v>9138</v>
      </c>
      <c r="AC23" s="128">
        <v>9442</v>
      </c>
      <c r="AD23" s="124">
        <f>AD105</f>
        <v>9737.0872500000005</v>
      </c>
      <c r="AE23" s="124">
        <f>AE105</f>
        <v>10928.282123662964</v>
      </c>
      <c r="AF23" s="124">
        <f>AF105</f>
        <v>11690.938734648233</v>
      </c>
      <c r="AG23" s="124">
        <f>AG105</f>
        <v>11099.1493652479</v>
      </c>
      <c r="AH23" s="124">
        <f>AH105</f>
        <v>9737.35827970422</v>
      </c>
    </row>
    <row r="24" spans="1:34">
      <c r="A24" s="112" t="s">
        <v>36</v>
      </c>
      <c r="B24" s="128">
        <f>B137</f>
        <v>0</v>
      </c>
      <c r="C24" s="128">
        <f t="shared" ref="C24:AC24" si="15">C137</f>
        <v>10.715</v>
      </c>
      <c r="D24" s="128">
        <f t="shared" si="15"/>
        <v>8.5999999999999993E-2</v>
      </c>
      <c r="E24" s="128">
        <f t="shared" si="15"/>
        <v>2.214</v>
      </c>
      <c r="F24" s="128">
        <f t="shared" si="15"/>
        <v>150.87599999999998</v>
      </c>
      <c r="G24" s="128">
        <f t="shared" si="15"/>
        <v>27.513000000000002</v>
      </c>
      <c r="H24" s="128">
        <f t="shared" si="15"/>
        <v>65.503</v>
      </c>
      <c r="I24" s="128">
        <f t="shared" si="15"/>
        <v>8.0000000000000002E-3</v>
      </c>
      <c r="J24" s="128">
        <f t="shared" si="15"/>
        <v>0</v>
      </c>
      <c r="K24" s="128">
        <f t="shared" si="15"/>
        <v>0</v>
      </c>
      <c r="L24" s="128">
        <f t="shared" si="15"/>
        <v>74.609690000000001</v>
      </c>
      <c r="M24" s="128">
        <f t="shared" si="15"/>
        <v>45.592298</v>
      </c>
      <c r="N24" s="128">
        <f t="shared" si="15"/>
        <v>105.00779700000001</v>
      </c>
      <c r="O24" s="128">
        <f t="shared" si="15"/>
        <v>46.972090999999999</v>
      </c>
      <c r="P24" s="128">
        <f t="shared" si="15"/>
        <v>101.43282600000001</v>
      </c>
      <c r="Q24" s="128">
        <f t="shared" si="15"/>
        <v>24.196470000000001</v>
      </c>
      <c r="R24" s="128">
        <f t="shared" si="15"/>
        <v>37.346691</v>
      </c>
      <c r="S24" s="128">
        <f t="shared" si="15"/>
        <v>32.13973</v>
      </c>
      <c r="T24" s="128">
        <f t="shared" si="15"/>
        <v>2.5817100000000002</v>
      </c>
      <c r="U24" s="128">
        <f t="shared" si="15"/>
        <v>8.881691</v>
      </c>
      <c r="V24" s="128">
        <f t="shared" si="15"/>
        <v>56.007777000000004</v>
      </c>
      <c r="W24" s="128">
        <f t="shared" si="15"/>
        <v>0</v>
      </c>
      <c r="X24" s="128">
        <f t="shared" si="15"/>
        <v>2.6520000000000001</v>
      </c>
      <c r="Y24" s="128">
        <f t="shared" si="15"/>
        <v>123.173883</v>
      </c>
      <c r="Z24" s="128">
        <f t="shared" si="15"/>
        <v>39.341332000000001</v>
      </c>
      <c r="AA24" s="128">
        <f t="shared" si="15"/>
        <v>88.68043200000001</v>
      </c>
      <c r="AB24" s="128">
        <f t="shared" si="15"/>
        <v>123.17159900000001</v>
      </c>
      <c r="AC24" s="128">
        <f t="shared" si="15"/>
        <v>1580.140899</v>
      </c>
      <c r="AD24" s="124">
        <v>1750</v>
      </c>
      <c r="AE24" s="124">
        <v>1750</v>
      </c>
      <c r="AF24" s="124">
        <v>1752</v>
      </c>
      <c r="AG24" s="124">
        <v>1753</v>
      </c>
      <c r="AH24" s="124">
        <v>1754</v>
      </c>
    </row>
    <row r="25" spans="1:34">
      <c r="A25" s="252" t="s">
        <v>37</v>
      </c>
      <c r="B25" s="253">
        <f>SUM(B22:B24)</f>
        <v>3755</v>
      </c>
      <c r="C25" s="253">
        <f t="shared" ref="C25:AH25" si="16">SUM(C22:C24)</f>
        <v>4220.7150000000001</v>
      </c>
      <c r="D25" s="253">
        <f t="shared" si="16"/>
        <v>5320.0860000000002</v>
      </c>
      <c r="E25" s="253">
        <f t="shared" si="16"/>
        <v>5024.2139999999999</v>
      </c>
      <c r="F25" s="253">
        <f t="shared" si="16"/>
        <v>5520.8760000000002</v>
      </c>
      <c r="G25" s="253">
        <f t="shared" si="16"/>
        <v>5754.5129999999999</v>
      </c>
      <c r="H25" s="253">
        <f t="shared" si="16"/>
        <v>7690.5029999999997</v>
      </c>
      <c r="I25" s="253">
        <f t="shared" si="16"/>
        <v>7455.0079999999998</v>
      </c>
      <c r="J25" s="253">
        <f t="shared" si="16"/>
        <v>6786</v>
      </c>
      <c r="K25" s="253">
        <f t="shared" si="16"/>
        <v>5960</v>
      </c>
      <c r="L25" s="253">
        <f t="shared" si="16"/>
        <v>6766.6096900000002</v>
      </c>
      <c r="M25" s="253">
        <f t="shared" si="16"/>
        <v>7689.5922979999996</v>
      </c>
      <c r="N25" s="253">
        <f t="shared" si="16"/>
        <v>7873.0077970000002</v>
      </c>
      <c r="O25" s="253">
        <f t="shared" si="16"/>
        <v>6863.9720909999996</v>
      </c>
      <c r="P25" s="253">
        <f t="shared" si="16"/>
        <v>6588.4328260000002</v>
      </c>
      <c r="Q25" s="253">
        <f t="shared" si="16"/>
        <v>7902.1964699999999</v>
      </c>
      <c r="R25" s="253">
        <f t="shared" si="16"/>
        <v>8703.3466910000006</v>
      </c>
      <c r="S25" s="253">
        <f t="shared" si="16"/>
        <v>8463.1397300000008</v>
      </c>
      <c r="T25" s="253">
        <f t="shared" si="16"/>
        <v>9582.5817100000004</v>
      </c>
      <c r="U25" s="253">
        <f t="shared" si="16"/>
        <v>10123.881691000001</v>
      </c>
      <c r="V25" s="253">
        <f t="shared" si="16"/>
        <v>10678.007777000001</v>
      </c>
      <c r="W25" s="253">
        <f t="shared" si="16"/>
        <v>10622</v>
      </c>
      <c r="X25" s="253">
        <f t="shared" si="16"/>
        <v>10329.652</v>
      </c>
      <c r="Y25" s="253">
        <f t="shared" si="16"/>
        <v>10037.173882999999</v>
      </c>
      <c r="Z25" s="253">
        <f t="shared" si="16"/>
        <v>10248.341332</v>
      </c>
      <c r="AA25" s="253">
        <f t="shared" si="16"/>
        <v>9810.6804319999992</v>
      </c>
      <c r="AB25" s="253">
        <f t="shared" si="16"/>
        <v>9261.1715989999993</v>
      </c>
      <c r="AC25" s="253">
        <f t="shared" si="16"/>
        <v>11022.140899</v>
      </c>
      <c r="AD25" s="254">
        <f t="shared" si="16"/>
        <v>11487.08725</v>
      </c>
      <c r="AE25" s="254">
        <f t="shared" si="16"/>
        <v>12678.282123662964</v>
      </c>
      <c r="AF25" s="254">
        <f t="shared" si="16"/>
        <v>13442.938734648233</v>
      </c>
      <c r="AG25" s="254">
        <f t="shared" si="16"/>
        <v>12852.1493652479</v>
      </c>
      <c r="AH25" s="254">
        <f t="shared" si="16"/>
        <v>11492.35827970422</v>
      </c>
    </row>
    <row r="26" spans="1:34">
      <c r="A26" s="112" t="s">
        <v>48</v>
      </c>
      <c r="B26" s="128">
        <f>B28-B27</f>
        <v>3755</v>
      </c>
      <c r="C26" s="128">
        <f t="shared" ref="C26:AH26" si="17">C28-C27</f>
        <v>4134.5839999999998</v>
      </c>
      <c r="D26" s="128">
        <f t="shared" si="17"/>
        <v>5013.4080000000004</v>
      </c>
      <c r="E26" s="128">
        <f t="shared" si="17"/>
        <v>4570.6210000000001</v>
      </c>
      <c r="F26" s="128">
        <f t="shared" si="17"/>
        <v>5506.6580000000004</v>
      </c>
      <c r="G26" s="128">
        <f t="shared" si="17"/>
        <v>5596.607</v>
      </c>
      <c r="H26" s="128">
        <f t="shared" si="17"/>
        <v>6692.451</v>
      </c>
      <c r="I26" s="128">
        <f t="shared" si="17"/>
        <v>6844.2396339999996</v>
      </c>
      <c r="J26" s="128">
        <f t="shared" si="17"/>
        <v>6747.8354740000004</v>
      </c>
      <c r="K26" s="128">
        <f t="shared" si="17"/>
        <v>5953.7872399999997</v>
      </c>
      <c r="L26" s="128">
        <f t="shared" si="17"/>
        <v>6764.7240200000006</v>
      </c>
      <c r="M26" s="128">
        <f t="shared" si="17"/>
        <v>7683.3269919999993</v>
      </c>
      <c r="N26" s="128">
        <f t="shared" si="17"/>
        <v>7864.8875870000002</v>
      </c>
      <c r="O26" s="128">
        <f t="shared" si="17"/>
        <v>6856.6929209999998</v>
      </c>
      <c r="P26" s="128">
        <f t="shared" si="17"/>
        <v>6586.3832360000006</v>
      </c>
      <c r="Q26" s="128">
        <f t="shared" si="17"/>
        <v>7895.6446699999997</v>
      </c>
      <c r="R26" s="128">
        <f t="shared" si="17"/>
        <v>8700.0367810000007</v>
      </c>
      <c r="S26" s="128">
        <f t="shared" si="17"/>
        <v>8459.512748000001</v>
      </c>
      <c r="T26" s="128">
        <f t="shared" si="17"/>
        <v>9579.7376160000003</v>
      </c>
      <c r="U26" s="128">
        <f t="shared" si="17"/>
        <v>10122.027411000001</v>
      </c>
      <c r="V26" s="128">
        <f t="shared" si="17"/>
        <v>10677.343777</v>
      </c>
      <c r="W26" s="128">
        <f t="shared" si="17"/>
        <v>10620.227070000001</v>
      </c>
      <c r="X26" s="128">
        <f t="shared" si="17"/>
        <v>10328.25396</v>
      </c>
      <c r="Y26" s="128">
        <f t="shared" si="17"/>
        <v>10036.276555</v>
      </c>
      <c r="Z26" s="128">
        <f t="shared" si="17"/>
        <v>10248.129777</v>
      </c>
      <c r="AA26" s="128">
        <f t="shared" si="17"/>
        <v>9810.4081839999999</v>
      </c>
      <c r="AB26" s="128">
        <f t="shared" si="17"/>
        <v>9260.9182489999985</v>
      </c>
      <c r="AC26" s="128">
        <f t="shared" si="17"/>
        <v>11018.966869</v>
      </c>
      <c r="AD26" s="124">
        <f t="shared" si="17"/>
        <v>11482.08725</v>
      </c>
      <c r="AE26" s="124">
        <f t="shared" si="17"/>
        <v>12673.282123662964</v>
      </c>
      <c r="AF26" s="124">
        <f t="shared" si="17"/>
        <v>13437.938734648233</v>
      </c>
      <c r="AG26" s="124">
        <f t="shared" si="17"/>
        <v>12845.1493652479</v>
      </c>
      <c r="AH26" s="124">
        <f t="shared" si="17"/>
        <v>11483.35827970422</v>
      </c>
    </row>
    <row r="27" spans="1:34">
      <c r="A27" s="112" t="s">
        <v>39</v>
      </c>
      <c r="B27" s="128">
        <f>B153</f>
        <v>0</v>
      </c>
      <c r="C27" s="128">
        <f t="shared" ref="C27:AB27" si="18">C153</f>
        <v>86.131</v>
      </c>
      <c r="D27" s="128">
        <f t="shared" si="18"/>
        <v>306.678</v>
      </c>
      <c r="E27" s="128">
        <f t="shared" si="18"/>
        <v>453.59300000000002</v>
      </c>
      <c r="F27" s="128">
        <f t="shared" si="18"/>
        <v>14.218</v>
      </c>
      <c r="G27" s="128">
        <f t="shared" si="18"/>
        <v>157.90600000000001</v>
      </c>
      <c r="H27" s="128">
        <f t="shared" si="18"/>
        <v>998.05199999999991</v>
      </c>
      <c r="I27" s="128">
        <f t="shared" si="18"/>
        <v>610.7683659999999</v>
      </c>
      <c r="J27" s="128">
        <f t="shared" si="18"/>
        <v>38.164526000000009</v>
      </c>
      <c r="K27" s="128">
        <f t="shared" si="18"/>
        <v>6.2127599999999994</v>
      </c>
      <c r="L27" s="128">
        <f t="shared" si="18"/>
        <v>1.88567</v>
      </c>
      <c r="M27" s="128">
        <f t="shared" si="18"/>
        <v>6.2653060000000007</v>
      </c>
      <c r="N27" s="128">
        <f t="shared" si="18"/>
        <v>8.1202100000000002</v>
      </c>
      <c r="O27" s="128">
        <f t="shared" si="18"/>
        <v>7.2791699999999997</v>
      </c>
      <c r="P27" s="128">
        <f t="shared" si="18"/>
        <v>2.0495900000000002</v>
      </c>
      <c r="Q27" s="128">
        <f t="shared" si="18"/>
        <v>6.5517999999999992</v>
      </c>
      <c r="R27" s="128">
        <f t="shared" si="18"/>
        <v>3.3099100000000004</v>
      </c>
      <c r="S27" s="128">
        <f t="shared" si="18"/>
        <v>3.6269820000000008</v>
      </c>
      <c r="T27" s="128">
        <f t="shared" si="18"/>
        <v>2.8440940000000001</v>
      </c>
      <c r="U27" s="128">
        <f t="shared" si="18"/>
        <v>1.8542800000000002</v>
      </c>
      <c r="V27" s="128">
        <f t="shared" si="18"/>
        <v>0.66399999999999992</v>
      </c>
      <c r="W27" s="128">
        <f t="shared" si="18"/>
        <v>1.7729299999999997</v>
      </c>
      <c r="X27" s="128">
        <f t="shared" si="18"/>
        <v>1.3980400000000002</v>
      </c>
      <c r="Y27" s="128">
        <f t="shared" si="18"/>
        <v>0.89732800000000001</v>
      </c>
      <c r="Z27" s="128">
        <f t="shared" si="18"/>
        <v>0.21155499999999999</v>
      </c>
      <c r="AA27" s="128">
        <f t="shared" si="18"/>
        <v>0.27224800000000005</v>
      </c>
      <c r="AB27" s="128">
        <f t="shared" si="18"/>
        <v>0.25335000000000002</v>
      </c>
      <c r="AC27" s="128">
        <f>AC153</f>
        <v>3.1740299999999997</v>
      </c>
      <c r="AD27" s="124">
        <v>5</v>
      </c>
      <c r="AE27" s="124">
        <v>5</v>
      </c>
      <c r="AF27" s="124">
        <v>5</v>
      </c>
      <c r="AG27" s="124">
        <v>6</v>
      </c>
      <c r="AH27" s="124">
        <v>7</v>
      </c>
    </row>
    <row r="28" spans="1:34">
      <c r="A28" s="252" t="s">
        <v>42</v>
      </c>
      <c r="B28" s="253">
        <f>B25-B29</f>
        <v>3755</v>
      </c>
      <c r="C28" s="253">
        <f t="shared" ref="C28:AH28" si="19">C25-C29</f>
        <v>4220.7150000000001</v>
      </c>
      <c r="D28" s="253">
        <f t="shared" si="19"/>
        <v>5320.0860000000002</v>
      </c>
      <c r="E28" s="253">
        <f t="shared" si="19"/>
        <v>5024.2139999999999</v>
      </c>
      <c r="F28" s="253">
        <f t="shared" si="19"/>
        <v>5520.8760000000002</v>
      </c>
      <c r="G28" s="253">
        <f t="shared" si="19"/>
        <v>5754.5129999999999</v>
      </c>
      <c r="H28" s="253">
        <f t="shared" si="19"/>
        <v>7690.5029999999997</v>
      </c>
      <c r="I28" s="253">
        <f t="shared" si="19"/>
        <v>7455.0079999999998</v>
      </c>
      <c r="J28" s="253">
        <f t="shared" si="19"/>
        <v>6786</v>
      </c>
      <c r="K28" s="253">
        <f t="shared" si="19"/>
        <v>5960</v>
      </c>
      <c r="L28" s="253">
        <f t="shared" si="19"/>
        <v>6766.6096900000002</v>
      </c>
      <c r="M28" s="253">
        <f t="shared" si="19"/>
        <v>7689.5922979999996</v>
      </c>
      <c r="N28" s="253">
        <f t="shared" si="19"/>
        <v>7873.0077970000002</v>
      </c>
      <c r="O28" s="253">
        <f t="shared" si="19"/>
        <v>6863.9720909999996</v>
      </c>
      <c r="P28" s="253">
        <f t="shared" si="19"/>
        <v>6588.4328260000002</v>
      </c>
      <c r="Q28" s="253">
        <f t="shared" si="19"/>
        <v>7902.1964699999999</v>
      </c>
      <c r="R28" s="253">
        <f t="shared" si="19"/>
        <v>8703.3466910000006</v>
      </c>
      <c r="S28" s="253">
        <f t="shared" si="19"/>
        <v>8463.1397300000008</v>
      </c>
      <c r="T28" s="253">
        <f t="shared" si="19"/>
        <v>9582.5817100000004</v>
      </c>
      <c r="U28" s="253">
        <f t="shared" si="19"/>
        <v>10123.881691000001</v>
      </c>
      <c r="V28" s="253">
        <f t="shared" si="19"/>
        <v>10678.007777000001</v>
      </c>
      <c r="W28" s="253">
        <f t="shared" si="19"/>
        <v>10622</v>
      </c>
      <c r="X28" s="253">
        <f t="shared" si="19"/>
        <v>10329.652</v>
      </c>
      <c r="Y28" s="253">
        <f t="shared" si="19"/>
        <v>10037.173882999999</v>
      </c>
      <c r="Z28" s="253">
        <f t="shared" si="19"/>
        <v>10248.341332</v>
      </c>
      <c r="AA28" s="253">
        <f t="shared" si="19"/>
        <v>9810.6804319999992</v>
      </c>
      <c r="AB28" s="253">
        <f t="shared" si="19"/>
        <v>9261.1715989999993</v>
      </c>
      <c r="AC28" s="253">
        <f t="shared" si="19"/>
        <v>11022.140899</v>
      </c>
      <c r="AD28" s="254">
        <f t="shared" si="19"/>
        <v>11487.08725</v>
      </c>
      <c r="AE28" s="254">
        <f t="shared" si="19"/>
        <v>12678.282123662964</v>
      </c>
      <c r="AF28" s="254">
        <f t="shared" si="19"/>
        <v>13442.938734648233</v>
      </c>
      <c r="AG28" s="254">
        <f t="shared" si="19"/>
        <v>12851.1493652479</v>
      </c>
      <c r="AH28" s="254">
        <f t="shared" si="19"/>
        <v>11490.35827970422</v>
      </c>
    </row>
    <row r="29" spans="1:34">
      <c r="A29" s="112" t="s">
        <v>296</v>
      </c>
      <c r="B29" s="257">
        <v>0</v>
      </c>
      <c r="C29" s="257">
        <v>0</v>
      </c>
      <c r="D29" s="257">
        <v>0</v>
      </c>
      <c r="E29" s="257">
        <v>0</v>
      </c>
      <c r="F29" s="257">
        <v>0</v>
      </c>
      <c r="G29" s="257">
        <v>0</v>
      </c>
      <c r="H29" s="257">
        <v>0</v>
      </c>
      <c r="I29" s="257">
        <v>0</v>
      </c>
      <c r="J29" s="257">
        <v>0</v>
      </c>
      <c r="K29" s="257">
        <v>0</v>
      </c>
      <c r="L29" s="257">
        <v>0</v>
      </c>
      <c r="M29" s="257">
        <v>0</v>
      </c>
      <c r="N29" s="257">
        <v>0</v>
      </c>
      <c r="O29" s="257">
        <v>0</v>
      </c>
      <c r="P29" s="257">
        <v>0</v>
      </c>
      <c r="Q29" s="257">
        <v>0</v>
      </c>
      <c r="R29" s="257">
        <v>0</v>
      </c>
      <c r="S29" s="257">
        <v>0</v>
      </c>
      <c r="T29" s="257">
        <v>0</v>
      </c>
      <c r="U29" s="257">
        <v>0</v>
      </c>
      <c r="V29" s="257">
        <v>0</v>
      </c>
      <c r="W29" s="257">
        <v>0</v>
      </c>
      <c r="X29" s="257">
        <v>0</v>
      </c>
      <c r="Y29" s="257">
        <v>0</v>
      </c>
      <c r="Z29" s="257">
        <v>0</v>
      </c>
      <c r="AA29" s="128">
        <v>0</v>
      </c>
      <c r="AB29" s="128">
        <v>0</v>
      </c>
      <c r="AC29" s="128">
        <v>0</v>
      </c>
      <c r="AD29" s="124">
        <v>0</v>
      </c>
      <c r="AE29" s="124">
        <v>0</v>
      </c>
      <c r="AF29" s="124">
        <v>0</v>
      </c>
      <c r="AG29" s="124">
        <v>1</v>
      </c>
      <c r="AH29" s="124">
        <v>2</v>
      </c>
    </row>
    <row r="30" spans="1:34" ht="12" thickBot="1">
      <c r="A30" s="112" t="s">
        <v>299</v>
      </c>
    </row>
    <row r="31" spans="1:34">
      <c r="A31" s="174" t="s">
        <v>300</v>
      </c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</row>
    <row r="32" spans="1:34">
      <c r="A32" s="252" t="s">
        <v>295</v>
      </c>
      <c r="B32" s="253">
        <v>0</v>
      </c>
      <c r="C32" s="253">
        <f>B39</f>
        <v>0</v>
      </c>
      <c r="D32" s="253">
        <f t="shared" ref="D32:AB32" si="20">C39</f>
        <v>0</v>
      </c>
      <c r="E32" s="253">
        <f t="shared" si="20"/>
        <v>0</v>
      </c>
      <c r="F32" s="253">
        <f t="shared" si="20"/>
        <v>0</v>
      </c>
      <c r="G32" s="253">
        <f t="shared" si="20"/>
        <v>0</v>
      </c>
      <c r="H32" s="253">
        <f t="shared" si="20"/>
        <v>0</v>
      </c>
      <c r="I32" s="253">
        <f t="shared" si="20"/>
        <v>176</v>
      </c>
      <c r="J32" s="253">
        <f t="shared" si="20"/>
        <v>108</v>
      </c>
      <c r="K32" s="253">
        <f t="shared" si="20"/>
        <v>118</v>
      </c>
      <c r="L32" s="253">
        <f t="shared" si="20"/>
        <v>144</v>
      </c>
      <c r="M32" s="253">
        <f t="shared" si="20"/>
        <v>131</v>
      </c>
      <c r="N32" s="253">
        <f t="shared" si="20"/>
        <v>213</v>
      </c>
      <c r="O32" s="253">
        <f t="shared" si="20"/>
        <v>234</v>
      </c>
      <c r="P32" s="253">
        <f t="shared" si="20"/>
        <v>171</v>
      </c>
      <c r="Q32" s="253">
        <f t="shared" si="20"/>
        <v>188</v>
      </c>
      <c r="R32" s="253">
        <f t="shared" si="20"/>
        <v>429</v>
      </c>
      <c r="S32" s="253">
        <f t="shared" si="20"/>
        <v>989</v>
      </c>
      <c r="T32" s="253">
        <f t="shared" si="20"/>
        <v>959</v>
      </c>
      <c r="U32" s="253">
        <f t="shared" si="20"/>
        <v>1818</v>
      </c>
      <c r="V32" s="253">
        <f t="shared" si="20"/>
        <v>3340</v>
      </c>
      <c r="W32" s="253">
        <f t="shared" si="20"/>
        <v>4771</v>
      </c>
      <c r="X32" s="253">
        <f t="shared" si="20"/>
        <v>4717</v>
      </c>
      <c r="Y32" s="253">
        <f t="shared" si="20"/>
        <v>3807</v>
      </c>
      <c r="Z32" s="253">
        <f t="shared" si="20"/>
        <v>2543</v>
      </c>
      <c r="AA32" s="253">
        <f t="shared" si="20"/>
        <v>1741</v>
      </c>
      <c r="AB32" s="253">
        <f t="shared" si="20"/>
        <v>1271</v>
      </c>
      <c r="AC32" s="253">
        <f>AB39</f>
        <v>1100</v>
      </c>
      <c r="AD32" s="254">
        <v>840</v>
      </c>
      <c r="AE32" s="254">
        <v>840</v>
      </c>
      <c r="AF32" s="254">
        <v>840</v>
      </c>
      <c r="AG32" s="254">
        <v>841</v>
      </c>
      <c r="AH32" s="254">
        <v>842</v>
      </c>
    </row>
    <row r="33" spans="1:35">
      <c r="A33" s="112" t="s">
        <v>35</v>
      </c>
      <c r="B33" s="128">
        <v>2230</v>
      </c>
      <c r="C33" s="128">
        <v>2505</v>
      </c>
      <c r="D33" s="128">
        <v>3165</v>
      </c>
      <c r="E33" s="128">
        <v>3015</v>
      </c>
      <c r="F33" s="128">
        <v>3220</v>
      </c>
      <c r="G33" s="128">
        <v>3580</v>
      </c>
      <c r="H33" s="128">
        <v>4765</v>
      </c>
      <c r="I33" s="128">
        <v>4700</v>
      </c>
      <c r="J33" s="128">
        <v>4277</v>
      </c>
      <c r="K33" s="128">
        <v>3806</v>
      </c>
      <c r="L33" s="128">
        <v>4274</v>
      </c>
      <c r="M33" s="128">
        <v>4882</v>
      </c>
      <c r="N33" s="128">
        <v>4961</v>
      </c>
      <c r="O33" s="128">
        <v>4411</v>
      </c>
      <c r="P33" s="128">
        <v>4198</v>
      </c>
      <c r="Q33" s="128">
        <v>5097</v>
      </c>
      <c r="R33" s="128">
        <v>5680</v>
      </c>
      <c r="S33" s="128">
        <v>5526</v>
      </c>
      <c r="T33" s="128">
        <v>6279</v>
      </c>
      <c r="U33" s="128">
        <v>6630</v>
      </c>
      <c r="V33" s="128">
        <v>7020</v>
      </c>
      <c r="W33" s="128">
        <v>7020</v>
      </c>
      <c r="X33" s="128">
        <v>6825</v>
      </c>
      <c r="Y33" s="128">
        <v>6552</v>
      </c>
      <c r="Z33" s="128">
        <v>6747</v>
      </c>
      <c r="AA33" s="128">
        <v>6425</v>
      </c>
      <c r="AB33" s="128">
        <v>6039</v>
      </c>
      <c r="AC33" s="128">
        <v>6240</v>
      </c>
      <c r="AD33" s="124">
        <v>6162</v>
      </c>
      <c r="AE33" s="124">
        <f>AE216</f>
        <v>7215.0519664202302</v>
      </c>
      <c r="AF33" s="124">
        <f>AF216</f>
        <v>7722.137605404454</v>
      </c>
      <c r="AG33" s="124">
        <f>AG216</f>
        <v>7332.071146907414</v>
      </c>
      <c r="AH33" s="124">
        <f>AH216</f>
        <v>6434.9351454733987</v>
      </c>
    </row>
    <row r="34" spans="1:35">
      <c r="A34" s="112" t="s">
        <v>36</v>
      </c>
      <c r="B34" s="128">
        <f t="shared" ref="B34:AC34" si="21">B264</f>
        <v>207.39499999999998</v>
      </c>
      <c r="C34" s="128">
        <f t="shared" si="21"/>
        <v>944.14419500000008</v>
      </c>
      <c r="D34" s="128">
        <f t="shared" si="21"/>
        <v>298.29299799999995</v>
      </c>
      <c r="E34" s="128">
        <f t="shared" si="21"/>
        <v>290.551511</v>
      </c>
      <c r="F34" s="128">
        <f t="shared" si="21"/>
        <v>322.91152299999993</v>
      </c>
      <c r="G34" s="128">
        <f t="shared" si="21"/>
        <v>153.19271900000001</v>
      </c>
      <c r="H34" s="128">
        <f t="shared" si="21"/>
        <v>38.724451000000002</v>
      </c>
      <c r="I34" s="128">
        <f t="shared" si="21"/>
        <v>84.790926999999982</v>
      </c>
      <c r="J34" s="128">
        <f t="shared" si="21"/>
        <v>39.458641</v>
      </c>
      <c r="K34" s="128">
        <f t="shared" si="21"/>
        <v>24.518759999999997</v>
      </c>
      <c r="L34" s="128">
        <f t="shared" si="21"/>
        <v>54.606880000000004</v>
      </c>
      <c r="M34" s="128">
        <f t="shared" si="21"/>
        <v>4.0669900000000005</v>
      </c>
      <c r="N34" s="128">
        <f t="shared" si="21"/>
        <v>2.97384</v>
      </c>
      <c r="O34" s="128">
        <f t="shared" si="21"/>
        <v>109.62508</v>
      </c>
      <c r="P34" s="128">
        <f t="shared" si="21"/>
        <v>61.64443</v>
      </c>
      <c r="Q34" s="128">
        <f t="shared" si="21"/>
        <v>195.86362</v>
      </c>
      <c r="R34" s="128">
        <f t="shared" si="21"/>
        <v>474.82683000000009</v>
      </c>
      <c r="S34" s="128">
        <f t="shared" si="21"/>
        <v>682.00368000000014</v>
      </c>
      <c r="T34" s="128">
        <f t="shared" si="21"/>
        <v>624.33732999999995</v>
      </c>
      <c r="U34" s="128">
        <f t="shared" si="21"/>
        <v>646.63819999999998</v>
      </c>
      <c r="V34" s="128">
        <f t="shared" si="21"/>
        <v>743.66355999999996</v>
      </c>
      <c r="W34" s="128">
        <f t="shared" si="21"/>
        <v>1406.41463</v>
      </c>
      <c r="X34" s="128">
        <f t="shared" si="21"/>
        <v>1133.7425700000001</v>
      </c>
      <c r="Y34" s="128">
        <f t="shared" si="21"/>
        <v>1109.2160699999999</v>
      </c>
      <c r="Z34" s="128">
        <f t="shared" si="21"/>
        <v>1122.1302099999998</v>
      </c>
      <c r="AA34" s="128">
        <f t="shared" si="21"/>
        <v>1718.9519599999999</v>
      </c>
      <c r="AB34" s="128">
        <f t="shared" si="21"/>
        <v>2258.5632100000003</v>
      </c>
      <c r="AC34" s="128">
        <f t="shared" si="21"/>
        <v>2822.4501700000001</v>
      </c>
      <c r="AD34" s="124">
        <v>2750</v>
      </c>
      <c r="AE34" s="124">
        <v>2850</v>
      </c>
      <c r="AF34" s="124">
        <v>2900</v>
      </c>
      <c r="AG34" s="124">
        <v>2901</v>
      </c>
      <c r="AH34" s="124">
        <v>2902</v>
      </c>
    </row>
    <row r="35" spans="1:35">
      <c r="A35" s="252" t="s">
        <v>37</v>
      </c>
      <c r="B35" s="253">
        <f>SUM(B32:B34)</f>
        <v>2437.395</v>
      </c>
      <c r="C35" s="253">
        <f t="shared" ref="C35:AC35" si="22">SUM(C32:C34)</f>
        <v>3449.1441949999999</v>
      </c>
      <c r="D35" s="253">
        <f t="shared" si="22"/>
        <v>3463.2929979999999</v>
      </c>
      <c r="E35" s="253">
        <f t="shared" si="22"/>
        <v>3305.5515110000001</v>
      </c>
      <c r="F35" s="253">
        <f t="shared" si="22"/>
        <v>3542.9115229999998</v>
      </c>
      <c r="G35" s="253">
        <f t="shared" si="22"/>
        <v>3733.1927190000001</v>
      </c>
      <c r="H35" s="253">
        <f t="shared" si="22"/>
        <v>4803.724451</v>
      </c>
      <c r="I35" s="253">
        <f t="shared" si="22"/>
        <v>4960.790927</v>
      </c>
      <c r="J35" s="253">
        <f t="shared" si="22"/>
        <v>4424.4586410000002</v>
      </c>
      <c r="K35" s="253">
        <f t="shared" si="22"/>
        <v>3948.5187599999999</v>
      </c>
      <c r="L35" s="253">
        <f t="shared" si="22"/>
        <v>4472.6068800000003</v>
      </c>
      <c r="M35" s="253">
        <f t="shared" si="22"/>
        <v>5017.0669900000003</v>
      </c>
      <c r="N35" s="253">
        <f t="shared" si="22"/>
        <v>5176.9738399999997</v>
      </c>
      <c r="O35" s="253">
        <f t="shared" si="22"/>
        <v>4754.6250799999998</v>
      </c>
      <c r="P35" s="253">
        <f t="shared" si="22"/>
        <v>4430.6444300000003</v>
      </c>
      <c r="Q35" s="253">
        <f t="shared" si="22"/>
        <v>5480.8636200000001</v>
      </c>
      <c r="R35" s="253">
        <f t="shared" si="22"/>
        <v>6583.82683</v>
      </c>
      <c r="S35" s="253">
        <f t="shared" si="22"/>
        <v>7197.0036799999998</v>
      </c>
      <c r="T35" s="253">
        <f t="shared" si="22"/>
        <v>7862.3373300000003</v>
      </c>
      <c r="U35" s="253">
        <f t="shared" si="22"/>
        <v>9094.6381999999994</v>
      </c>
      <c r="V35" s="253">
        <f t="shared" si="22"/>
        <v>11103.663560000001</v>
      </c>
      <c r="W35" s="253">
        <f t="shared" si="22"/>
        <v>13197.414629999999</v>
      </c>
      <c r="X35" s="253">
        <f t="shared" si="22"/>
        <v>12675.74257</v>
      </c>
      <c r="Y35" s="253">
        <f t="shared" si="22"/>
        <v>11468.21607</v>
      </c>
      <c r="Z35" s="253">
        <f>SUM(Z32:Z34)</f>
        <v>10412.130209999999</v>
      </c>
      <c r="AA35" s="253">
        <f>SUM(AA32:AA34)</f>
        <v>9884.9519600000003</v>
      </c>
      <c r="AB35" s="253">
        <f t="shared" si="22"/>
        <v>9568.5632100000003</v>
      </c>
      <c r="AC35" s="253">
        <f t="shared" si="22"/>
        <v>10162.45017</v>
      </c>
      <c r="AD35" s="254">
        <f>SUM(AD32:AD34)</f>
        <v>9752</v>
      </c>
      <c r="AE35" s="254">
        <f>SUM(AE32:AE34)</f>
        <v>10905.051966420229</v>
      </c>
      <c r="AF35" s="254">
        <f>SUM(AF32:AF34)</f>
        <v>11462.137605404454</v>
      </c>
      <c r="AG35" s="254">
        <f>SUM(AG32:AG34)</f>
        <v>11074.071146907414</v>
      </c>
      <c r="AH35" s="254">
        <f>SUM(AH32:AH34)</f>
        <v>10178.935145473399</v>
      </c>
    </row>
    <row r="36" spans="1:35">
      <c r="A36" s="112" t="s">
        <v>48</v>
      </c>
      <c r="B36" s="128">
        <f>B38-B37</f>
        <v>2437.395</v>
      </c>
      <c r="C36" s="128">
        <f t="shared" ref="C36:AC36" si="23">C38-C37</f>
        <v>3206.7415369999999</v>
      </c>
      <c r="D36" s="128">
        <f t="shared" si="23"/>
        <v>3343.9322849999999</v>
      </c>
      <c r="E36" s="128">
        <f t="shared" si="23"/>
        <v>3130.1556580000001</v>
      </c>
      <c r="F36" s="128">
        <f t="shared" si="23"/>
        <v>3443.1252159999999</v>
      </c>
      <c r="G36" s="128">
        <f t="shared" si="23"/>
        <v>3710.1590700000002</v>
      </c>
      <c r="H36" s="128">
        <f t="shared" si="23"/>
        <v>4588.2491019999998</v>
      </c>
      <c r="I36" s="128">
        <f t="shared" si="23"/>
        <v>4785.084793</v>
      </c>
      <c r="J36" s="128">
        <f t="shared" si="23"/>
        <v>4209.0664640000005</v>
      </c>
      <c r="K36" s="128">
        <f t="shared" si="23"/>
        <v>3676.8273199999999</v>
      </c>
      <c r="L36" s="128">
        <f t="shared" si="23"/>
        <v>4091.4894900000004</v>
      </c>
      <c r="M36" s="128">
        <f t="shared" si="23"/>
        <v>4599.9740900000006</v>
      </c>
      <c r="N36" s="128">
        <f t="shared" si="23"/>
        <v>4804.7212</v>
      </c>
      <c r="O36" s="128">
        <f t="shared" si="23"/>
        <v>4471.4750899999999</v>
      </c>
      <c r="P36" s="128">
        <f t="shared" si="23"/>
        <v>4138.7907800000003</v>
      </c>
      <c r="Q36" s="128">
        <f t="shared" si="23"/>
        <v>4954.9395199999999</v>
      </c>
      <c r="R36" s="128">
        <f t="shared" si="23"/>
        <v>5507.7170500000002</v>
      </c>
      <c r="S36" s="128">
        <f t="shared" si="23"/>
        <v>6157.8167800000001</v>
      </c>
      <c r="T36" s="128">
        <f t="shared" si="23"/>
        <v>5954.96821</v>
      </c>
      <c r="U36" s="128">
        <f t="shared" si="23"/>
        <v>5690.6403299999993</v>
      </c>
      <c r="V36" s="128">
        <f t="shared" si="23"/>
        <v>6229.1326000000008</v>
      </c>
      <c r="W36" s="128">
        <f t="shared" si="23"/>
        <v>8396.3216699999994</v>
      </c>
      <c r="X36" s="128">
        <f t="shared" si="23"/>
        <v>8768.8485099999998</v>
      </c>
      <c r="Y36" s="128">
        <f t="shared" si="23"/>
        <v>8855.6941820000011</v>
      </c>
      <c r="Z36" s="128">
        <f>Z38-Z37</f>
        <v>8661.0232059999998</v>
      </c>
      <c r="AA36" s="128">
        <f>AA38-AA37</f>
        <v>8604.5096050000011</v>
      </c>
      <c r="AB36" s="128">
        <f t="shared" si="23"/>
        <v>8423.4364770000011</v>
      </c>
      <c r="AC36" s="128">
        <f t="shared" si="23"/>
        <v>8545.3357099999994</v>
      </c>
      <c r="AD36" s="124">
        <f>AD38-AD37</f>
        <v>8527</v>
      </c>
      <c r="AE36" s="124">
        <f>AE38-AE37</f>
        <v>9680.0519664202293</v>
      </c>
      <c r="AF36" s="124">
        <f>AF38-AF37</f>
        <v>10237.137605404454</v>
      </c>
      <c r="AG36" s="124">
        <f>AG38-AG37</f>
        <v>9847.071146907414</v>
      </c>
      <c r="AH36" s="124">
        <f>AH38-AH37</f>
        <v>8949.9351454733987</v>
      </c>
    </row>
    <row r="37" spans="1:35">
      <c r="A37" s="112" t="s">
        <v>39</v>
      </c>
      <c r="B37" s="128">
        <f>B280</f>
        <v>0</v>
      </c>
      <c r="C37" s="128">
        <f t="shared" ref="C37:AC37" si="24">C280</f>
        <v>242.402658</v>
      </c>
      <c r="D37" s="128">
        <f t="shared" si="24"/>
        <v>119.360713</v>
      </c>
      <c r="E37" s="128">
        <f t="shared" si="24"/>
        <v>175.39585300000002</v>
      </c>
      <c r="F37" s="128">
        <f t="shared" si="24"/>
        <v>99.786307000000008</v>
      </c>
      <c r="G37" s="128">
        <f t="shared" si="24"/>
        <v>23.033649000000004</v>
      </c>
      <c r="H37" s="128">
        <f t="shared" si="24"/>
        <v>39.475349000000008</v>
      </c>
      <c r="I37" s="128">
        <f t="shared" si="24"/>
        <v>67.706134000000006</v>
      </c>
      <c r="J37" s="128">
        <f t="shared" si="24"/>
        <v>97.392177000000004</v>
      </c>
      <c r="K37" s="128">
        <f t="shared" si="24"/>
        <v>127.69144000000001</v>
      </c>
      <c r="L37" s="128">
        <f t="shared" si="24"/>
        <v>250.11738999999994</v>
      </c>
      <c r="M37" s="128">
        <f t="shared" si="24"/>
        <v>204.09289999999999</v>
      </c>
      <c r="N37" s="128">
        <f t="shared" si="24"/>
        <v>138.25263999999999</v>
      </c>
      <c r="O37" s="128">
        <f t="shared" si="24"/>
        <v>112.14999</v>
      </c>
      <c r="P37" s="128">
        <f t="shared" si="24"/>
        <v>103.85365</v>
      </c>
      <c r="Q37" s="128">
        <f t="shared" si="24"/>
        <v>96.92410000000001</v>
      </c>
      <c r="R37" s="128">
        <f t="shared" si="24"/>
        <v>87.109780000000001</v>
      </c>
      <c r="S37" s="128">
        <f t="shared" si="24"/>
        <v>80.186900000000009</v>
      </c>
      <c r="T37" s="128">
        <f t="shared" si="24"/>
        <v>89.369119999999995</v>
      </c>
      <c r="U37" s="128">
        <f t="shared" si="24"/>
        <v>63.997870000000006</v>
      </c>
      <c r="V37" s="128">
        <f t="shared" si="24"/>
        <v>103.53095999999998</v>
      </c>
      <c r="W37" s="128">
        <f t="shared" si="24"/>
        <v>84.092959999999977</v>
      </c>
      <c r="X37" s="128">
        <f t="shared" si="24"/>
        <v>99.894060000000025</v>
      </c>
      <c r="Y37" s="128">
        <f t="shared" si="24"/>
        <v>69.521888000000004</v>
      </c>
      <c r="Z37" s="128">
        <f t="shared" si="24"/>
        <v>10.107004</v>
      </c>
      <c r="AA37" s="128">
        <f t="shared" si="24"/>
        <v>9.4423549999999992</v>
      </c>
      <c r="AB37" s="128">
        <f t="shared" si="24"/>
        <v>45.126733000000002</v>
      </c>
      <c r="AC37" s="128">
        <f t="shared" si="24"/>
        <v>106.11446000000001</v>
      </c>
      <c r="AD37" s="124">
        <v>125</v>
      </c>
      <c r="AE37" s="124">
        <v>125</v>
      </c>
      <c r="AF37" s="124">
        <v>125</v>
      </c>
      <c r="AG37" s="124">
        <v>126</v>
      </c>
      <c r="AH37" s="124">
        <v>127</v>
      </c>
    </row>
    <row r="38" spans="1:35">
      <c r="A38" s="252" t="s">
        <v>42</v>
      </c>
      <c r="B38" s="253">
        <f>B35-B39</f>
        <v>2437.395</v>
      </c>
      <c r="C38" s="253">
        <f t="shared" ref="C38:AC38" si="25">C35-C39</f>
        <v>3449.1441949999999</v>
      </c>
      <c r="D38" s="253">
        <f t="shared" si="25"/>
        <v>3463.2929979999999</v>
      </c>
      <c r="E38" s="253">
        <f t="shared" si="25"/>
        <v>3305.5515110000001</v>
      </c>
      <c r="F38" s="253">
        <f t="shared" si="25"/>
        <v>3542.9115229999998</v>
      </c>
      <c r="G38" s="253">
        <f t="shared" si="25"/>
        <v>3733.1927190000001</v>
      </c>
      <c r="H38" s="253">
        <f t="shared" si="25"/>
        <v>4627.724451</v>
      </c>
      <c r="I38" s="253">
        <f t="shared" si="25"/>
        <v>4852.790927</v>
      </c>
      <c r="J38" s="253">
        <f t="shared" si="25"/>
        <v>4306.4586410000002</v>
      </c>
      <c r="K38" s="253">
        <f t="shared" si="25"/>
        <v>3804.5187599999999</v>
      </c>
      <c r="L38" s="253">
        <f t="shared" si="25"/>
        <v>4341.6068800000003</v>
      </c>
      <c r="M38" s="253">
        <f t="shared" si="25"/>
        <v>4804.0669900000003</v>
      </c>
      <c r="N38" s="253">
        <f t="shared" si="25"/>
        <v>4942.9738399999997</v>
      </c>
      <c r="O38" s="253">
        <f t="shared" si="25"/>
        <v>4583.6250799999998</v>
      </c>
      <c r="P38" s="253">
        <f t="shared" si="25"/>
        <v>4242.6444300000003</v>
      </c>
      <c r="Q38" s="253">
        <f t="shared" si="25"/>
        <v>5051.8636200000001</v>
      </c>
      <c r="R38" s="253">
        <f t="shared" si="25"/>
        <v>5594.82683</v>
      </c>
      <c r="S38" s="253">
        <f t="shared" si="25"/>
        <v>6238.0036799999998</v>
      </c>
      <c r="T38" s="253">
        <f t="shared" si="25"/>
        <v>6044.3373300000003</v>
      </c>
      <c r="U38" s="253">
        <f t="shared" si="25"/>
        <v>5754.6381999999994</v>
      </c>
      <c r="V38" s="253">
        <f t="shared" si="25"/>
        <v>6332.6635600000009</v>
      </c>
      <c r="W38" s="253">
        <f t="shared" si="25"/>
        <v>8480.4146299999993</v>
      </c>
      <c r="X38" s="253">
        <f t="shared" si="25"/>
        <v>8868.7425700000003</v>
      </c>
      <c r="Y38" s="253">
        <f t="shared" si="25"/>
        <v>8925.2160700000004</v>
      </c>
      <c r="Z38" s="253">
        <f t="shared" si="25"/>
        <v>8671.1302099999994</v>
      </c>
      <c r="AA38" s="253">
        <f t="shared" si="25"/>
        <v>8613.9519600000003</v>
      </c>
      <c r="AB38" s="253">
        <f t="shared" si="25"/>
        <v>8468.5632100000003</v>
      </c>
      <c r="AC38" s="253">
        <f t="shared" si="25"/>
        <v>8651.4501700000001</v>
      </c>
      <c r="AD38" s="254">
        <f>AD35-AD39</f>
        <v>8652</v>
      </c>
      <c r="AE38" s="254">
        <f>AE35-AE39</f>
        <v>9805.0519664202293</v>
      </c>
      <c r="AF38" s="254">
        <f>AF35-AF39</f>
        <v>10362.137605404454</v>
      </c>
      <c r="AG38" s="254">
        <f>AG35-AG39</f>
        <v>9973.071146907414</v>
      </c>
      <c r="AH38" s="254">
        <f>AH35-AH39</f>
        <v>9076.9351454733987</v>
      </c>
    </row>
    <row r="39" spans="1:35">
      <c r="A39" s="112" t="s">
        <v>296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176</v>
      </c>
      <c r="I39" s="128">
        <v>108</v>
      </c>
      <c r="J39" s="128">
        <v>118</v>
      </c>
      <c r="K39" s="128">
        <v>144</v>
      </c>
      <c r="L39" s="128">
        <v>131</v>
      </c>
      <c r="M39" s="128">
        <v>213</v>
      </c>
      <c r="N39" s="128">
        <v>234</v>
      </c>
      <c r="O39" s="128">
        <v>171</v>
      </c>
      <c r="P39" s="128">
        <v>188</v>
      </c>
      <c r="Q39" s="128">
        <v>429</v>
      </c>
      <c r="R39" s="128">
        <v>989</v>
      </c>
      <c r="S39" s="128">
        <v>959</v>
      </c>
      <c r="T39" s="128">
        <v>1818</v>
      </c>
      <c r="U39" s="128">
        <v>3340</v>
      </c>
      <c r="V39" s="128">
        <v>4771</v>
      </c>
      <c r="W39" s="128">
        <v>4717</v>
      </c>
      <c r="X39" s="128">
        <v>3807</v>
      </c>
      <c r="Y39" s="128">
        <v>2543</v>
      </c>
      <c r="Z39" s="128">
        <v>1741</v>
      </c>
      <c r="AA39" s="128">
        <v>1271</v>
      </c>
      <c r="AB39" s="128">
        <v>1100</v>
      </c>
      <c r="AC39" s="128">
        <v>1511</v>
      </c>
      <c r="AD39" s="124">
        <v>1100</v>
      </c>
      <c r="AE39" s="124">
        <v>1100</v>
      </c>
      <c r="AF39" s="124">
        <v>1100</v>
      </c>
      <c r="AG39" s="124">
        <v>1101</v>
      </c>
      <c r="AH39" s="124">
        <v>1102</v>
      </c>
    </row>
    <row r="40" spans="1:35" ht="12" thickBot="1">
      <c r="A40" s="112" t="s">
        <v>299</v>
      </c>
    </row>
    <row r="41" spans="1:35">
      <c r="A41" s="258" t="s">
        <v>51</v>
      </c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</row>
    <row r="42" spans="1:35">
      <c r="B42" s="112">
        <v>1993</v>
      </c>
      <c r="C42" s="112">
        <v>1994</v>
      </c>
      <c r="D42" s="112">
        <v>1995</v>
      </c>
      <c r="E42" s="112">
        <v>1996</v>
      </c>
      <c r="F42" s="112">
        <v>1997</v>
      </c>
      <c r="G42" s="112">
        <v>1998</v>
      </c>
      <c r="H42" s="112">
        <v>1999</v>
      </c>
      <c r="I42" s="112">
        <v>2000</v>
      </c>
      <c r="J42" s="112">
        <v>2001</v>
      </c>
      <c r="K42" s="112">
        <v>2002</v>
      </c>
      <c r="L42" s="112">
        <v>2003</v>
      </c>
      <c r="M42" s="112">
        <v>2004</v>
      </c>
      <c r="N42" s="112">
        <v>2005</v>
      </c>
      <c r="O42" s="112">
        <v>2006</v>
      </c>
      <c r="P42" s="112">
        <v>2007</v>
      </c>
      <c r="Q42" s="112">
        <v>2008</v>
      </c>
      <c r="R42" s="112">
        <v>2009</v>
      </c>
      <c r="S42" s="112">
        <v>2010</v>
      </c>
      <c r="T42" s="112">
        <v>2011</v>
      </c>
      <c r="U42" s="112">
        <v>2012</v>
      </c>
      <c r="V42" s="112">
        <v>2013</v>
      </c>
      <c r="W42" s="112">
        <v>2014</v>
      </c>
      <c r="X42" s="112">
        <v>2015</v>
      </c>
      <c r="Y42" s="112">
        <v>2016</v>
      </c>
      <c r="Z42" s="112">
        <v>2017</v>
      </c>
      <c r="AA42" s="112">
        <v>2018</v>
      </c>
      <c r="AB42" s="112">
        <v>2019</v>
      </c>
      <c r="AC42" s="112">
        <v>2020</v>
      </c>
      <c r="AD42" s="112">
        <v>2021</v>
      </c>
      <c r="AE42" s="112">
        <v>2022</v>
      </c>
      <c r="AF42" s="112">
        <v>2023</v>
      </c>
      <c r="AG42" s="112">
        <v>2024</v>
      </c>
      <c r="AH42" s="112">
        <v>2025</v>
      </c>
      <c r="AI42" s="112">
        <v>2026</v>
      </c>
    </row>
    <row r="43" spans="1:35" ht="12" thickBot="1">
      <c r="A43" s="112" t="s">
        <v>252</v>
      </c>
    </row>
    <row r="44" spans="1:35" ht="12" thickBot="1">
      <c r="A44" s="168"/>
      <c r="B44" s="168" t="str">
        <f>B$2</f>
        <v xml:space="preserve">93/94 </v>
      </c>
      <c r="C44" s="168" t="str">
        <f t="shared" ref="C44:AH44" si="26">C$2</f>
        <v xml:space="preserve">94/95 </v>
      </c>
      <c r="D44" s="168" t="str">
        <f t="shared" si="26"/>
        <v xml:space="preserve">95/96 </v>
      </c>
      <c r="E44" s="168" t="str">
        <f t="shared" si="26"/>
        <v xml:space="preserve">96/97 </v>
      </c>
      <c r="F44" s="168" t="str">
        <f t="shared" si="26"/>
        <v xml:space="preserve">97/98 </v>
      </c>
      <c r="G44" s="168" t="str">
        <f t="shared" si="26"/>
        <v xml:space="preserve">98/99 </v>
      </c>
      <c r="H44" s="168" t="str">
        <f t="shared" si="26"/>
        <v xml:space="preserve">99/00 </v>
      </c>
      <c r="I44" s="168" t="str">
        <f t="shared" si="26"/>
        <v xml:space="preserve">00/01 </v>
      </c>
      <c r="J44" s="168" t="str">
        <f t="shared" si="26"/>
        <v xml:space="preserve">01/02 </v>
      </c>
      <c r="K44" s="168" t="str">
        <f t="shared" si="26"/>
        <v xml:space="preserve">02/03 </v>
      </c>
      <c r="L44" s="168" t="str">
        <f t="shared" si="26"/>
        <v xml:space="preserve">03/04 </v>
      </c>
      <c r="M44" s="168" t="str">
        <f t="shared" si="26"/>
        <v xml:space="preserve">04/05 </v>
      </c>
      <c r="N44" s="168" t="str">
        <f t="shared" si="26"/>
        <v xml:space="preserve">05/06 </v>
      </c>
      <c r="O44" s="168" t="str">
        <f t="shared" si="26"/>
        <v xml:space="preserve">06/07 </v>
      </c>
      <c r="P44" s="168" t="str">
        <f t="shared" si="26"/>
        <v xml:space="preserve">07/08 </v>
      </c>
      <c r="Q44" s="168" t="str">
        <f t="shared" si="26"/>
        <v xml:space="preserve">08/09 </v>
      </c>
      <c r="R44" s="168" t="str">
        <f t="shared" si="26"/>
        <v xml:space="preserve">09/10 </v>
      </c>
      <c r="S44" s="168" t="str">
        <f t="shared" si="26"/>
        <v xml:space="preserve">10/11 </v>
      </c>
      <c r="T44" s="168" t="str">
        <f t="shared" si="26"/>
        <v xml:space="preserve">11/12 </v>
      </c>
      <c r="U44" s="168" t="str">
        <f t="shared" si="26"/>
        <v xml:space="preserve">12/13 </v>
      </c>
      <c r="V44" s="168" t="str">
        <f t="shared" si="26"/>
        <v xml:space="preserve">13/14 </v>
      </c>
      <c r="W44" s="168" t="str">
        <f t="shared" si="26"/>
        <v xml:space="preserve">14/15 </v>
      </c>
      <c r="X44" s="168" t="str">
        <f t="shared" si="26"/>
        <v xml:space="preserve">15/16 </v>
      </c>
      <c r="Y44" s="168" t="str">
        <f t="shared" si="26"/>
        <v xml:space="preserve">16/17 </v>
      </c>
      <c r="Z44" s="168" t="str">
        <f t="shared" si="26"/>
        <v xml:space="preserve">17/18 </v>
      </c>
      <c r="AA44" s="168" t="str">
        <f t="shared" si="26"/>
        <v>18/19</v>
      </c>
      <c r="AB44" s="168" t="str">
        <f t="shared" si="26"/>
        <v>19/20</v>
      </c>
      <c r="AC44" s="168" t="str">
        <f t="shared" si="26"/>
        <v>20/21</v>
      </c>
      <c r="AD44" s="168" t="str">
        <f t="shared" si="26"/>
        <v>21/22</v>
      </c>
      <c r="AE44" s="168" t="str">
        <f t="shared" si="26"/>
        <v>22/23</v>
      </c>
      <c r="AF44" s="168" t="str">
        <f t="shared" si="26"/>
        <v>23/24</v>
      </c>
      <c r="AG44" s="168" t="str">
        <f t="shared" si="26"/>
        <v>24/25</v>
      </c>
      <c r="AH44" s="168" t="str">
        <f t="shared" si="26"/>
        <v>25/26</v>
      </c>
    </row>
    <row r="45" spans="1:35">
      <c r="A45" s="112" t="s">
        <v>104</v>
      </c>
      <c r="B45" s="128">
        <f>'[3]China Seed Imports'!AD$290</f>
        <v>2.1999999999999999E-2</v>
      </c>
      <c r="C45" s="128">
        <f>'[3]China Seed Imports'!AP$290</f>
        <v>20.832000000000001</v>
      </c>
      <c r="D45" s="128">
        <f>'[3]China Seed Imports'!BB$290</f>
        <v>0</v>
      </c>
      <c r="E45" s="128">
        <f>'[3]China Seed Imports'!BN$290</f>
        <v>0</v>
      </c>
      <c r="F45" s="128">
        <f>'[3]China Seed Imports'!BZ$290</f>
        <v>4.8999999999999998E-5</v>
      </c>
      <c r="G45" s="128">
        <f>'[3]China Seed Imports'!CL$290</f>
        <v>351.23789199999999</v>
      </c>
      <c r="H45" s="128">
        <f>'[3]China Seed Imports'!CX$290</f>
        <v>645.344067</v>
      </c>
      <c r="I45" s="128">
        <f>'[3]China Seed Imports'!DJ$290</f>
        <v>433.07425899999998</v>
      </c>
      <c r="J45" s="128">
        <f>'[3]China Seed Imports'!DV$290</f>
        <v>63.497321999999997</v>
      </c>
      <c r="K45" s="128">
        <f>'[3]China Seed Imports'!EH$290</f>
        <v>50.196550000000002</v>
      </c>
      <c r="L45" s="128">
        <f>'[3]China Seed Imports'!ET$290</f>
        <v>30.417998000000001</v>
      </c>
      <c r="M45" s="128">
        <f>'[3]China Seed Imports'!FF$290</f>
        <v>45</v>
      </c>
      <c r="N45" s="128">
        <f>'[3]China Seed Imports'!FR$290</f>
        <v>0.39600999999999997</v>
      </c>
      <c r="O45" s="128">
        <f>'[3]China Seed Imports'!GD$290</f>
        <v>64.793423000000004</v>
      </c>
      <c r="P45" s="128">
        <f>'[3]China Seed Imports'!GP$290</f>
        <v>12.369248000000001</v>
      </c>
      <c r="Q45" s="128">
        <f>'[3]China Seed Imports'!HB$290</f>
        <v>98.115819000000002</v>
      </c>
      <c r="R45" s="128">
        <f>'[3]China Seed Imports'!HN$290</f>
        <v>218.42805999999999</v>
      </c>
      <c r="S45" s="128">
        <f>'[3]China Seed Imports'!HZ$290</f>
        <v>60.584035</v>
      </c>
      <c r="T45" s="128">
        <f>'[3]China Seed Imports'!IL$290</f>
        <v>206.144161</v>
      </c>
      <c r="U45" s="128">
        <f>'[3]China Seed Imports'!IX$290</f>
        <v>236.877272</v>
      </c>
      <c r="V45" s="128">
        <f>'[3]China Seed Imports'!JJ$290</f>
        <v>73.691305999999997</v>
      </c>
      <c r="W45" s="128">
        <f>'[3]China Seed Imports'!JV$290</f>
        <v>187.070054</v>
      </c>
      <c r="X45" s="128">
        <f>'[3]China Seed Imports'!KH$290</f>
        <v>364.68024700000001</v>
      </c>
      <c r="Y45" s="128">
        <f>'[3]China Seed Imports'!KT$290</f>
        <v>61.094883000000003</v>
      </c>
      <c r="Z45" s="128">
        <f>'[3]China Seed Imports'!LF$290</f>
        <v>306.16707700000001</v>
      </c>
      <c r="AA45" s="128">
        <f>'[3]China Seed Imports'!LR$290</f>
        <v>616.49282200000005</v>
      </c>
      <c r="AB45" s="128">
        <f>'[3]China Seed Imports'!MD$290</f>
        <v>135.18211099999999</v>
      </c>
      <c r="AC45" s="128">
        <f>'[3]China Seed Imports'!MP$290</f>
        <v>133.618572</v>
      </c>
      <c r="AD45" s="128">
        <f>'[3]China Seed Imports'!NB$290</f>
        <v>184.406972</v>
      </c>
      <c r="AE45" s="124">
        <f t="shared" ref="AE45:AH51" si="27">(SUM(Y45:AC45)/SUM(Y$57:AC$57))*AE$57</f>
        <v>367.38721011706252</v>
      </c>
      <c r="AF45" s="124">
        <f t="shared" si="27"/>
        <v>370.75392154311538</v>
      </c>
      <c r="AG45" s="124">
        <f t="shared" si="27"/>
        <v>241.64482928374588</v>
      </c>
      <c r="AH45" s="124">
        <f t="shared" si="27"/>
        <v>235.83857942360433</v>
      </c>
    </row>
    <row r="46" spans="1:35">
      <c r="A46" s="112" t="s">
        <v>105</v>
      </c>
      <c r="B46" s="128">
        <f>'[3]China Seed Imports'!AE$290</f>
        <v>0</v>
      </c>
      <c r="C46" s="128">
        <f>'[3]China Seed Imports'!AQ$290</f>
        <v>59.694000000000003</v>
      </c>
      <c r="D46" s="128">
        <f>'[3]China Seed Imports'!BC$290</f>
        <v>0.05</v>
      </c>
      <c r="E46" s="128">
        <f>'[3]China Seed Imports'!BO$290</f>
        <v>0</v>
      </c>
      <c r="F46" s="128">
        <f>'[3]China Seed Imports'!CA$290</f>
        <v>3.5978999999999997E-2</v>
      </c>
      <c r="G46" s="128">
        <f>'[3]China Seed Imports'!CM$290</f>
        <v>350.77691499999997</v>
      </c>
      <c r="H46" s="128">
        <f>'[3]China Seed Imports'!CY$290</f>
        <v>307.84940399999999</v>
      </c>
      <c r="I46" s="128">
        <f>'[3]China Seed Imports'!DK$290</f>
        <v>214.552312</v>
      </c>
      <c r="J46" s="128">
        <f>'[3]China Seed Imports'!DW$290</f>
        <v>44.212960000000002</v>
      </c>
      <c r="K46" s="128">
        <f>'[3]China Seed Imports'!EI$290</f>
        <v>0.49626799999999999</v>
      </c>
      <c r="L46" s="128">
        <f>'[3]China Seed Imports'!EU$290</f>
        <v>89.963819999999998</v>
      </c>
      <c r="M46" s="128">
        <f>'[3]China Seed Imports'!FG$290</f>
        <v>126.541141</v>
      </c>
      <c r="N46" s="128">
        <f>'[3]China Seed Imports'!FS$290</f>
        <v>49.003964000000003</v>
      </c>
      <c r="O46" s="128">
        <f>'[3]China Seed Imports'!GE$290</f>
        <v>86.014233000000004</v>
      </c>
      <c r="P46" s="128">
        <f>'[3]China Seed Imports'!GQ$290</f>
        <v>66.192597000000006</v>
      </c>
      <c r="Q46" s="128">
        <f>'[3]China Seed Imports'!HC$290</f>
        <v>222.183132</v>
      </c>
      <c r="R46" s="128">
        <f>'[3]China Seed Imports'!HO$290</f>
        <v>309.60191500000002</v>
      </c>
      <c r="S46" s="128">
        <f>'[3]China Seed Imports'!IA$290</f>
        <v>59.714395000000003</v>
      </c>
      <c r="T46" s="128">
        <f>'[3]China Seed Imports'!IM$290</f>
        <v>182.630472</v>
      </c>
      <c r="U46" s="128">
        <f>'[3]China Seed Imports'!IY$290</f>
        <v>442.32672100000002</v>
      </c>
      <c r="V46" s="128">
        <f>'[3]China Seed Imports'!JK$290</f>
        <v>559.090824</v>
      </c>
      <c r="W46" s="128">
        <f>'[3]China Seed Imports'!JW$290</f>
        <v>505.68069100000002</v>
      </c>
      <c r="X46" s="128">
        <f>'[3]China Seed Imports'!KI$290</f>
        <v>374.09236299999998</v>
      </c>
      <c r="Y46" s="128">
        <f>'[3]China Seed Imports'!KU$290</f>
        <v>305.31114200000002</v>
      </c>
      <c r="Z46" s="128">
        <f>'[3]China Seed Imports'!LG$290</f>
        <v>458.95888200000002</v>
      </c>
      <c r="AA46" s="128">
        <f>'[3]China Seed Imports'!LS$290</f>
        <v>320.24768399999999</v>
      </c>
      <c r="AB46" s="128">
        <f>'[3]China Seed Imports'!ME$290</f>
        <v>160.93013099999999</v>
      </c>
      <c r="AC46" s="128">
        <f>'[3]China Seed Imports'!MQ$290</f>
        <v>270.28965599999998</v>
      </c>
      <c r="AD46" s="128">
        <f>'[3]China Seed Imports'!NC$290</f>
        <v>229.24075099999999</v>
      </c>
      <c r="AE46" s="124">
        <f t="shared" si="27"/>
        <v>444.58116635807028</v>
      </c>
      <c r="AF46" s="124">
        <f t="shared" si="27"/>
        <v>387.94593489237849</v>
      </c>
      <c r="AG46" s="124">
        <f t="shared" si="27"/>
        <v>239.66095737738038</v>
      </c>
      <c r="AH46" s="124">
        <f t="shared" si="27"/>
        <v>295.55079744943009</v>
      </c>
    </row>
    <row r="47" spans="1:35">
      <c r="A47" s="112" t="s">
        <v>106</v>
      </c>
      <c r="B47" s="128">
        <f>'[3]China Seed Imports'!AF$290</f>
        <v>0</v>
      </c>
      <c r="C47" s="128">
        <f>'[3]China Seed Imports'!AR$290</f>
        <v>142.86500000000001</v>
      </c>
      <c r="D47" s="128">
        <f>'[3]China Seed Imports'!BD$290</f>
        <v>8.6999999999999994E-3</v>
      </c>
      <c r="E47" s="128">
        <f>'[3]China Seed Imports'!BP$290</f>
        <v>0.131108</v>
      </c>
      <c r="F47" s="128">
        <f>'[3]China Seed Imports'!CB$290</f>
        <v>54.672666999999997</v>
      </c>
      <c r="G47" s="128">
        <f>'[3]China Seed Imports'!CN$290</f>
        <v>451.12116500000002</v>
      </c>
      <c r="H47" s="128">
        <f>'[3]China Seed Imports'!CZ$290</f>
        <v>600.50461600000006</v>
      </c>
      <c r="I47" s="128">
        <f>'[3]China Seed Imports'!DL$290</f>
        <v>197.12465800000001</v>
      </c>
      <c r="J47" s="128">
        <f>'[3]China Seed Imports'!DX$290</f>
        <v>99.852733999999998</v>
      </c>
      <c r="K47" s="128">
        <f>'[3]China Seed Imports'!EJ$290</f>
        <v>0.26751000000000003</v>
      </c>
      <c r="L47" s="128">
        <f>'[3]China Seed Imports'!EV$290</f>
        <v>45.965003000000003</v>
      </c>
      <c r="M47" s="128">
        <f>'[3]China Seed Imports'!FH$290</f>
        <v>9.7656000000000007E-2</v>
      </c>
      <c r="N47" s="128">
        <f>'[3]China Seed Imports'!FT$290</f>
        <v>102.40671500000001</v>
      </c>
      <c r="O47" s="128">
        <f>'[3]China Seed Imports'!GF$290</f>
        <v>63.027037</v>
      </c>
      <c r="P47" s="128">
        <f>'[3]China Seed Imports'!GR$290</f>
        <v>7.843432</v>
      </c>
      <c r="Q47" s="128">
        <f>'[3]China Seed Imports'!HD$290</f>
        <v>264.03231099999999</v>
      </c>
      <c r="R47" s="128">
        <f>'[3]China Seed Imports'!HP$290</f>
        <v>306.15390400000001</v>
      </c>
      <c r="S47" s="128">
        <f>'[3]China Seed Imports'!IB$290</f>
        <v>136.549959</v>
      </c>
      <c r="T47" s="128">
        <f>'[3]China Seed Imports'!IN$290</f>
        <v>200.43935999999999</v>
      </c>
      <c r="U47" s="128">
        <f>'[3]China Seed Imports'!IZ$290</f>
        <v>217.95827</v>
      </c>
      <c r="V47" s="128">
        <f>'[3]China Seed Imports'!JL$290</f>
        <v>506.50940300000002</v>
      </c>
      <c r="W47" s="128">
        <f>'[3]China Seed Imports'!JX$290</f>
        <v>481.78227199999998</v>
      </c>
      <c r="X47" s="128">
        <f>'[3]China Seed Imports'!KJ$290</f>
        <v>314.26874700000002</v>
      </c>
      <c r="Y47" s="128">
        <f>'[3]China Seed Imports'!KV$290</f>
        <v>241.11954</v>
      </c>
      <c r="Z47" s="128">
        <f>'[3]China Seed Imports'!LH$290</f>
        <v>329.72506399999997</v>
      </c>
      <c r="AA47" s="128">
        <f>'[3]China Seed Imports'!LT$290</f>
        <v>339.57521100000002</v>
      </c>
      <c r="AB47" s="128">
        <f>'[3]China Seed Imports'!MF$290</f>
        <v>130.95279099999999</v>
      </c>
      <c r="AC47" s="128">
        <f>'[3]China Seed Imports'!MR$290</f>
        <v>263.615207</v>
      </c>
      <c r="AD47" s="128">
        <f>'[3]China Seed Imports'!ND$290</f>
        <v>275.011098</v>
      </c>
      <c r="AE47" s="124">
        <f t="shared" si="27"/>
        <v>382.76614908612999</v>
      </c>
      <c r="AF47" s="124">
        <f t="shared" si="27"/>
        <v>360.78674566333268</v>
      </c>
      <c r="AG47" s="124">
        <f t="shared" si="27"/>
        <v>234.05000543998682</v>
      </c>
      <c r="AH47" s="124">
        <f t="shared" si="27"/>
        <v>279.742628664351</v>
      </c>
    </row>
    <row r="48" spans="1:35">
      <c r="A48" s="112" t="s">
        <v>107</v>
      </c>
      <c r="B48" s="128">
        <f>'[3]China Seed Imports'!AG$290</f>
        <v>0</v>
      </c>
      <c r="C48" s="128">
        <f>'[3]China Seed Imports'!AS$290</f>
        <v>0.03</v>
      </c>
      <c r="D48" s="128">
        <f>'[3]China Seed Imports'!BE$290</f>
        <v>9.5949000000000007E-2</v>
      </c>
      <c r="E48" s="128">
        <f>'[3]China Seed Imports'!BQ$290</f>
        <v>4.1486000000000002E-2</v>
      </c>
      <c r="F48" s="128">
        <f>'[3]China Seed Imports'!CC$290</f>
        <v>31.553585000000002</v>
      </c>
      <c r="G48" s="128">
        <f>'[3]China Seed Imports'!CO$290</f>
        <v>69.33</v>
      </c>
      <c r="H48" s="128">
        <f>'[3]China Seed Imports'!DA$290</f>
        <v>428.46790900000002</v>
      </c>
      <c r="I48" s="128">
        <f>'[3]China Seed Imports'!DM$290</f>
        <v>93.018106000000003</v>
      </c>
      <c r="J48" s="128">
        <f>'[3]China Seed Imports'!DY$290</f>
        <v>136.20075499999999</v>
      </c>
      <c r="K48" s="128">
        <f>'[3]China Seed Imports'!EK$290</f>
        <v>5.5E-2</v>
      </c>
      <c r="L48" s="128">
        <f>'[3]China Seed Imports'!EW$290</f>
        <v>153.98876999999999</v>
      </c>
      <c r="M48" s="128">
        <f>'[3]China Seed Imports'!FI$290</f>
        <v>49.160279000000003</v>
      </c>
      <c r="N48" s="128">
        <f>'[3]China Seed Imports'!FU$290</f>
        <v>114.656693</v>
      </c>
      <c r="O48" s="128">
        <f>'[3]China Seed Imports'!GG$290</f>
        <v>0.39074999999999999</v>
      </c>
      <c r="P48" s="128">
        <f>'[3]China Seed Imports'!GS$290</f>
        <v>11.105919</v>
      </c>
      <c r="Q48" s="128">
        <f>'[3]China Seed Imports'!HE$290</f>
        <v>179.133388</v>
      </c>
      <c r="R48" s="128">
        <f>'[3]China Seed Imports'!HQ$290</f>
        <v>120.792</v>
      </c>
      <c r="S48" s="128">
        <f>'[3]China Seed Imports'!IC$290</f>
        <v>90.243560000000002</v>
      </c>
      <c r="T48" s="128">
        <f>'[3]China Seed Imports'!IO$290</f>
        <v>274.34154899999999</v>
      </c>
      <c r="U48" s="128">
        <f>'[3]China Seed Imports'!JA$290</f>
        <v>382.175701</v>
      </c>
      <c r="V48" s="128">
        <f>'[3]China Seed Imports'!JM$290</f>
        <v>584.56830100000002</v>
      </c>
      <c r="W48" s="128">
        <f>'[3]China Seed Imports'!JY$290</f>
        <v>338.22033900000002</v>
      </c>
      <c r="X48" s="128">
        <f>'[3]China Seed Imports'!KK$290</f>
        <v>139.885167</v>
      </c>
      <c r="Y48" s="128">
        <f>'[3]China Seed Imports'!KW$290</f>
        <v>393.40175099999999</v>
      </c>
      <c r="Z48" s="128">
        <f>'[3]China Seed Imports'!LI$290</f>
        <v>458.95888200000002</v>
      </c>
      <c r="AA48" s="128">
        <f>'[3]China Seed Imports'!LU$290</f>
        <v>401.86815300000001</v>
      </c>
      <c r="AB48" s="128">
        <f>'[3]China Seed Imports'!MG$290</f>
        <v>111.85336599999999</v>
      </c>
      <c r="AC48" s="128">
        <f>'[3]China Seed Imports'!MS$290</f>
        <v>308.243022</v>
      </c>
      <c r="AD48" s="128">
        <f>'[3]China Seed Imports'!NE$290</f>
        <v>168.309833</v>
      </c>
      <c r="AE48" s="124">
        <f t="shared" si="27"/>
        <v>491.09653958886787</v>
      </c>
      <c r="AF48" s="124">
        <f t="shared" si="27"/>
        <v>390.52371816647815</v>
      </c>
      <c r="AG48" s="124">
        <f t="shared" si="27"/>
        <v>249.09100866224972</v>
      </c>
      <c r="AH48" s="124">
        <f t="shared" si="27"/>
        <v>291.00542204491637</v>
      </c>
    </row>
    <row r="49" spans="1:34">
      <c r="A49" s="112" t="s">
        <v>108</v>
      </c>
      <c r="B49" s="128">
        <f>'[3]China Seed Imports'!AH$290</f>
        <v>0</v>
      </c>
      <c r="C49" s="128">
        <f>'[3]China Seed Imports'!AT$290</f>
        <v>18.201000000000001</v>
      </c>
      <c r="D49" s="128">
        <f>'[3]China Seed Imports'!BF$290</f>
        <v>4.5411E-2</v>
      </c>
      <c r="E49" s="128">
        <f>'[3]China Seed Imports'!BR$290</f>
        <v>0</v>
      </c>
      <c r="F49" s="128">
        <f>'[3]China Seed Imports'!CD$290</f>
        <v>11.357749999999999</v>
      </c>
      <c r="G49" s="128">
        <f>'[3]China Seed Imports'!CP$290</f>
        <v>117.570145</v>
      </c>
      <c r="H49" s="128">
        <f>'[3]China Seed Imports'!DB$290</f>
        <v>715.60568899999998</v>
      </c>
      <c r="I49" s="128">
        <f>'[3]China Seed Imports'!DN$290</f>
        <v>133.68437299999999</v>
      </c>
      <c r="J49" s="128">
        <f>'[3]China Seed Imports'!DZ$290</f>
        <v>25.518532</v>
      </c>
      <c r="K49" s="128">
        <f>'[3]China Seed Imports'!EL$290</f>
        <v>0.14199899999999999</v>
      </c>
      <c r="L49" s="128">
        <f>'[3]China Seed Imports'!EX$290</f>
        <v>43.468145</v>
      </c>
      <c r="M49" s="128">
        <f>'[3]China Seed Imports'!FJ$290</f>
        <v>0</v>
      </c>
      <c r="N49" s="128">
        <f>'[3]China Seed Imports'!FV$290</f>
        <v>48.003439999999998</v>
      </c>
      <c r="O49" s="128">
        <f>'[3]China Seed Imports'!GH$290</f>
        <v>90.424870999999996</v>
      </c>
      <c r="P49" s="128">
        <f>'[3]China Seed Imports'!GT$290</f>
        <v>181.368269</v>
      </c>
      <c r="Q49" s="128">
        <f>'[3]China Seed Imports'!HF$290</f>
        <v>166.363697</v>
      </c>
      <c r="R49" s="128">
        <f>'[3]China Seed Imports'!HR$290</f>
        <v>117.301016</v>
      </c>
      <c r="S49" s="128">
        <f>'[3]China Seed Imports'!ID$290</f>
        <v>34.159999999999997</v>
      </c>
      <c r="T49" s="128">
        <f>'[3]China Seed Imports'!IP$290</f>
        <v>189.50171700000001</v>
      </c>
      <c r="U49" s="128">
        <f>'[3]China Seed Imports'!JB$290</f>
        <v>199.35606200000001</v>
      </c>
      <c r="V49" s="128">
        <f>'[3]China Seed Imports'!JN$290</f>
        <v>426.03244100000001</v>
      </c>
      <c r="W49" s="128">
        <f>'[3]China Seed Imports'!JZ$290</f>
        <v>296.61246</v>
      </c>
      <c r="X49" s="128">
        <f>'[3]China Seed Imports'!KL$290</f>
        <v>500.14398999999997</v>
      </c>
      <c r="Y49" s="128">
        <f>'[3]China Seed Imports'!KX$290</f>
        <v>560.22240699999998</v>
      </c>
      <c r="Z49" s="128">
        <f>'[3]China Seed Imports'!LJ$290</f>
        <v>329.72506399999997</v>
      </c>
      <c r="AA49" s="128">
        <f>'[3]China Seed Imports'!LV$290</f>
        <v>395.79786999999999</v>
      </c>
      <c r="AB49" s="128">
        <f>'[3]China Seed Imports'!MH$290</f>
        <v>145.099119</v>
      </c>
      <c r="AC49" s="128">
        <f>'[3]China Seed Imports'!MT$290</f>
        <v>372.15844900000002</v>
      </c>
      <c r="AD49" s="124">
        <f t="shared" ref="AD49:AD55" si="28">(SUM(X49:AB49)/SUM(X$57:AB$57))*AD$57</f>
        <v>164.80802681568781</v>
      </c>
      <c r="AE49" s="124">
        <f t="shared" si="27"/>
        <v>528.8390231649006</v>
      </c>
      <c r="AF49" s="124">
        <f t="shared" si="27"/>
        <v>379.30174707610018</v>
      </c>
      <c r="AG49" s="124">
        <f t="shared" si="27"/>
        <v>270.16538510375034</v>
      </c>
      <c r="AH49" s="124">
        <f t="shared" si="27"/>
        <v>314.79614897389212</v>
      </c>
    </row>
    <row r="50" spans="1:34">
      <c r="A50" s="112" t="s">
        <v>109</v>
      </c>
      <c r="B50" s="128">
        <f>'[3]China Seed Imports'!AI$290</f>
        <v>0</v>
      </c>
      <c r="C50" s="128">
        <f>'[3]China Seed Imports'!AU$290</f>
        <v>21.02</v>
      </c>
      <c r="D50" s="128">
        <f>'[3]China Seed Imports'!BG$290</f>
        <v>1.9E-2</v>
      </c>
      <c r="E50" s="128">
        <f>'[3]China Seed Imports'!BS$290</f>
        <v>0.26272600000000002</v>
      </c>
      <c r="F50" s="128">
        <f>'[3]China Seed Imports'!CE$290</f>
        <v>90.769450000000006</v>
      </c>
      <c r="G50" s="128">
        <f>'[3]China Seed Imports'!CQ$290</f>
        <v>142.69959499999999</v>
      </c>
      <c r="H50" s="128">
        <f>'[3]China Seed Imports'!DC$290</f>
        <v>355.87970100000001</v>
      </c>
      <c r="I50" s="128">
        <f>'[3]China Seed Imports'!DO$290</f>
        <v>328.55308500000001</v>
      </c>
      <c r="J50" s="128">
        <f>'[3]China Seed Imports'!EA$290</f>
        <v>82.947478000000004</v>
      </c>
      <c r="K50" s="128">
        <f>'[3]China Seed Imports'!EM$290</f>
        <v>0.16997599999999999</v>
      </c>
      <c r="L50" s="128">
        <f>'[3]China Seed Imports'!EY$290</f>
        <v>47.298115000000003</v>
      </c>
      <c r="M50" s="128">
        <f>'[3]China Seed Imports'!FK$290</f>
        <v>2.7300000000000001E-2</v>
      </c>
      <c r="N50" s="128">
        <f>'[3]China Seed Imports'!FW$290</f>
        <v>100.968722</v>
      </c>
      <c r="O50" s="128">
        <f>'[3]China Seed Imports'!GI$290</f>
        <v>116.077957</v>
      </c>
      <c r="P50" s="128">
        <f>'[3]China Seed Imports'!GU$290</f>
        <v>121.94616499999999</v>
      </c>
      <c r="Q50" s="128">
        <f>'[3]China Seed Imports'!HG$290</f>
        <v>280.288072</v>
      </c>
      <c r="R50" s="128">
        <f>'[3]China Seed Imports'!HS$290</f>
        <v>120.034085</v>
      </c>
      <c r="S50" s="128">
        <f>'[3]China Seed Imports'!IE$290</f>
        <v>54.863185999999999</v>
      </c>
      <c r="T50" s="128">
        <f>'[3]China Seed Imports'!IQ$290</f>
        <v>313.67225500000001</v>
      </c>
      <c r="U50" s="128">
        <f>'[3]China Seed Imports'!JC$290</f>
        <v>236.540751</v>
      </c>
      <c r="V50" s="128">
        <f>'[3]China Seed Imports'!JO$290</f>
        <v>138.52749800000001</v>
      </c>
      <c r="W50" s="128">
        <f>'[3]China Seed Imports'!KA$290</f>
        <v>283.15877699999999</v>
      </c>
      <c r="X50" s="128">
        <f>'[3]China Seed Imports'!KM$290</f>
        <v>280.70489199999997</v>
      </c>
      <c r="Y50" s="128">
        <f>'[3]China Seed Imports'!KY$290</f>
        <v>295.83379000000002</v>
      </c>
      <c r="Z50" s="128">
        <f>'[3]China Seed Imports'!LK$290</f>
        <v>372.69218999999998</v>
      </c>
      <c r="AA50" s="128">
        <f>'[3]China Seed Imports'!LW$290</f>
        <v>649.63355200000001</v>
      </c>
      <c r="AB50" s="128">
        <f>'[3]China Seed Imports'!MI$290</f>
        <v>211.906959</v>
      </c>
      <c r="AC50" s="128">
        <f>'[3]China Seed Imports'!MU$290</f>
        <v>245.320232</v>
      </c>
      <c r="AD50" s="124">
        <f t="shared" si="28"/>
        <v>154.54761453728221</v>
      </c>
      <c r="AE50" s="124">
        <f t="shared" si="27"/>
        <v>520.73891597434692</v>
      </c>
      <c r="AF50" s="124">
        <f t="shared" si="27"/>
        <v>440.33975831019512</v>
      </c>
      <c r="AG50" s="124">
        <f t="shared" si="27"/>
        <v>299.66624690114065</v>
      </c>
      <c r="AH50" s="124">
        <f t="shared" si="27"/>
        <v>311.3609838496937</v>
      </c>
    </row>
    <row r="51" spans="1:34">
      <c r="A51" s="112" t="s">
        <v>110</v>
      </c>
      <c r="B51" s="128">
        <f>'[3]China Seed Imports'!AJ$290</f>
        <v>0</v>
      </c>
      <c r="C51" s="128">
        <f>'[3]China Seed Imports'!AV$290</f>
        <v>1.6E-2</v>
      </c>
      <c r="D51" s="128">
        <f>'[3]China Seed Imports'!BH$290</f>
        <v>8.201E-2</v>
      </c>
      <c r="E51" s="128">
        <f>'[3]China Seed Imports'!BT$290</f>
        <v>5.0115E-2</v>
      </c>
      <c r="F51" s="128">
        <f>'[3]China Seed Imports'!CF$290</f>
        <v>0.155</v>
      </c>
      <c r="G51" s="128">
        <f>'[3]China Seed Imports'!CR$290</f>
        <v>153.38470699999999</v>
      </c>
      <c r="H51" s="128">
        <f>'[3]China Seed Imports'!DD$290</f>
        <v>200.144611</v>
      </c>
      <c r="I51" s="128">
        <f>'[3]China Seed Imports'!DP$290</f>
        <v>373.89317499999999</v>
      </c>
      <c r="J51" s="128">
        <f>'[3]China Seed Imports'!EB$290</f>
        <v>129.827854</v>
      </c>
      <c r="K51" s="128">
        <f>'[3]China Seed Imports'!EN$290</f>
        <v>0</v>
      </c>
      <c r="L51" s="128">
        <f>'[3]China Seed Imports'!EZ$290</f>
        <v>6.8332300000000004</v>
      </c>
      <c r="M51" s="128">
        <f>'[3]China Seed Imports'!FL$290</f>
        <v>95.225899999999996</v>
      </c>
      <c r="N51" s="128">
        <f>'[3]China Seed Imports'!FX$290</f>
        <v>114.429311</v>
      </c>
      <c r="O51" s="128">
        <f>'[3]China Seed Imports'!GJ$290</f>
        <v>134.54109</v>
      </c>
      <c r="P51" s="128">
        <f>'[3]China Seed Imports'!GV$290</f>
        <v>95.178422999999995</v>
      </c>
      <c r="Q51" s="128">
        <f>'[3]China Seed Imports'!HH$290</f>
        <v>266.95090199999999</v>
      </c>
      <c r="R51" s="128">
        <f>'[3]China Seed Imports'!HT$290</f>
        <v>114.92491800000001</v>
      </c>
      <c r="S51" s="128">
        <f>'[3]China Seed Imports'!IF$290</f>
        <v>81.192307</v>
      </c>
      <c r="T51" s="128">
        <f>'[3]China Seed Imports'!IR$290</f>
        <v>287.24394799999999</v>
      </c>
      <c r="U51" s="128">
        <f>'[3]China Seed Imports'!JD$290</f>
        <v>364.36632300000002</v>
      </c>
      <c r="V51" s="128">
        <f>'[3]China Seed Imports'!JP$290</f>
        <v>544.15569000000005</v>
      </c>
      <c r="W51" s="128">
        <f>'[3]China Seed Imports'!KB$290</f>
        <v>347.373107</v>
      </c>
      <c r="X51" s="128">
        <f>'[3]China Seed Imports'!KN$290</f>
        <v>287.01546000000002</v>
      </c>
      <c r="Y51" s="128">
        <f>'[3]China Seed Imports'!KZ$290</f>
        <v>454.05493200000001</v>
      </c>
      <c r="Z51" s="128">
        <f>'[3]China Seed Imports'!LL$290</f>
        <v>362.717557</v>
      </c>
      <c r="AA51" s="128">
        <f>'[3]China Seed Imports'!LX$290</f>
        <v>427.50637999999998</v>
      </c>
      <c r="AB51" s="128">
        <f>'[3]China Seed Imports'!MJ$290</f>
        <v>211.906959</v>
      </c>
      <c r="AC51" s="128">
        <f>'[3]China Seed Imports'!MV$290</f>
        <v>206.60310100000001</v>
      </c>
      <c r="AD51" s="124">
        <f t="shared" si="28"/>
        <v>148.78057122394779</v>
      </c>
      <c r="AE51" s="124">
        <f t="shared" si="27"/>
        <v>487.71284203278634</v>
      </c>
      <c r="AF51" s="124">
        <f t="shared" si="27"/>
        <v>365.8083572489985</v>
      </c>
      <c r="AG51" s="124">
        <f t="shared" si="27"/>
        <v>249.28252020609861</v>
      </c>
      <c r="AH51" s="124">
        <f t="shared" si="27"/>
        <v>281.26292441535202</v>
      </c>
    </row>
    <row r="52" spans="1:34">
      <c r="A52" s="112" t="s">
        <v>111</v>
      </c>
      <c r="B52" s="128">
        <f>'[3]China Seed Imports'!AK$290</f>
        <v>0</v>
      </c>
      <c r="C52" s="128">
        <f>'[3]China Seed Imports'!AW$290</f>
        <v>16.03</v>
      </c>
      <c r="D52" s="128">
        <f>'[3]China Seed Imports'!BI$290</f>
        <v>3.9482000000000003E-2</v>
      </c>
      <c r="E52" s="128">
        <f>'[3]China Seed Imports'!BU$290</f>
        <v>0</v>
      </c>
      <c r="F52" s="128">
        <f>'[3]China Seed Imports'!CG$290</f>
        <v>8.1500000000000003E-2</v>
      </c>
      <c r="G52" s="128">
        <f>'[3]China Seed Imports'!CS$290</f>
        <v>89.259461999999999</v>
      </c>
      <c r="H52" s="128">
        <f>'[3]China Seed Imports'!DE$290</f>
        <v>132</v>
      </c>
      <c r="I52" s="128">
        <f>'[3]China Seed Imports'!DQ$290</f>
        <v>277.91420499999998</v>
      </c>
      <c r="J52" s="128">
        <f>'[3]China Seed Imports'!EC$290</f>
        <v>87.584280000000007</v>
      </c>
      <c r="K52" s="128">
        <f>'[3]China Seed Imports'!EO$290</f>
        <v>0</v>
      </c>
      <c r="L52" s="128">
        <f>'[3]China Seed Imports'!FA$290</f>
        <v>0</v>
      </c>
      <c r="M52" s="128">
        <f>'[3]China Seed Imports'!FM$290</f>
        <v>0</v>
      </c>
      <c r="N52" s="128">
        <f>'[3]China Seed Imports'!FY$290</f>
        <v>0</v>
      </c>
      <c r="O52" s="128">
        <f>'[3]China Seed Imports'!GK$290</f>
        <v>9.7528100000000002</v>
      </c>
      <c r="P52" s="128">
        <f>'[3]China Seed Imports'!GW$290</f>
        <v>69.620551000000006</v>
      </c>
      <c r="Q52" s="128">
        <f>'[3]China Seed Imports'!HI$290</f>
        <v>301.30933299999998</v>
      </c>
      <c r="R52" s="128">
        <f>'[3]China Seed Imports'!HU$290</f>
        <v>111.372812</v>
      </c>
      <c r="S52" s="128">
        <f>'[3]China Seed Imports'!IG$290</f>
        <v>0.80627000000000004</v>
      </c>
      <c r="T52" s="128">
        <f>'[3]China Seed Imports'!IS$290</f>
        <v>135.65800100000001</v>
      </c>
      <c r="U52" s="128">
        <f>'[3]China Seed Imports'!JE$290</f>
        <v>472.71792499999998</v>
      </c>
      <c r="V52" s="128">
        <f>'[3]China Seed Imports'!JQ$290</f>
        <v>651.20527400000003</v>
      </c>
      <c r="W52" s="128">
        <f>'[3]China Seed Imports'!KC$290</f>
        <v>538.75765799999999</v>
      </c>
      <c r="X52" s="128">
        <f>'[3]China Seed Imports'!KO$290</f>
        <v>522.63769200000002</v>
      </c>
      <c r="Y52" s="128">
        <f>'[3]China Seed Imports'!LA$290</f>
        <v>396.88299999999998</v>
      </c>
      <c r="Z52" s="128">
        <f>'[3]China Seed Imports'!LM$290</f>
        <v>250.03351499999999</v>
      </c>
      <c r="AA52" s="128">
        <f>'[3]China Seed Imports'!LY$290</f>
        <v>145.22538299999999</v>
      </c>
      <c r="AB52" s="128">
        <f>'[3]China Seed Imports'!MK$290</f>
        <v>221.75179</v>
      </c>
      <c r="AC52" s="128">
        <f>'[3]China Seed Imports'!MW$290</f>
        <v>74.681562999999997</v>
      </c>
      <c r="AD52" s="124">
        <f>(SUM(X52:AB52)/SUM(X$57:AB$57))*AD$57-75</f>
        <v>56.141491228591178</v>
      </c>
      <c r="AE52" s="124">
        <f>(SUM(Y52:AC52)/SUM(Y$57:AC$57))*AE$57-75</f>
        <v>244.29015172782874</v>
      </c>
      <c r="AF52" s="124">
        <f>(SUM(Z52:AD52)/SUM(Z$57:AD$57))*AF$57-75</f>
        <v>126.51815615350532</v>
      </c>
      <c r="AG52" s="124">
        <f>(SUM(AA52:AE52)/SUM(AA$57:AE$57))*AG$57-75</f>
        <v>49.78174056015493</v>
      </c>
      <c r="AH52" s="124">
        <f>(SUM(AB52:AF52)/SUM(AB$57:AF$57))*AH$57-75</f>
        <v>68.200427014189387</v>
      </c>
    </row>
    <row r="53" spans="1:34">
      <c r="A53" s="112" t="s">
        <v>112</v>
      </c>
      <c r="B53" s="128">
        <f>'[3]China Seed Imports'!AL$290</f>
        <v>0.13400000000000001</v>
      </c>
      <c r="C53" s="128">
        <f>'[3]China Seed Imports'!AX$290</f>
        <v>36.469394999999999</v>
      </c>
      <c r="D53" s="128">
        <f>'[3]China Seed Imports'!BJ$290</f>
        <v>0</v>
      </c>
      <c r="E53" s="128">
        <f>'[3]China Seed Imports'!BV$290</f>
        <v>3.968E-2</v>
      </c>
      <c r="F53" s="128">
        <f>'[3]China Seed Imports'!CH$290</f>
        <v>32.482695</v>
      </c>
      <c r="G53" s="128">
        <f>'[3]China Seed Imports'!CT$290</f>
        <v>15.02</v>
      </c>
      <c r="H53" s="128">
        <f>'[3]China Seed Imports'!DF$290</f>
        <v>64.5</v>
      </c>
      <c r="I53" s="128">
        <f>'[3]China Seed Imports'!DR$290</f>
        <v>257.125</v>
      </c>
      <c r="J53" s="128">
        <f>'[3]China Seed Imports'!ED$290</f>
        <v>9.2101000000000006</v>
      </c>
      <c r="K53" s="128">
        <f>'[3]China Seed Imports'!EP$290</f>
        <v>0</v>
      </c>
      <c r="L53" s="128">
        <f>'[3]China Seed Imports'!FB$290</f>
        <v>2.0323999999999998E-2</v>
      </c>
      <c r="M53" s="128">
        <f>'[3]China Seed Imports'!FN$290</f>
        <v>0</v>
      </c>
      <c r="N53" s="128">
        <f>'[3]China Seed Imports'!FZ$290</f>
        <v>35.832293999999997</v>
      </c>
      <c r="O53" s="128">
        <f>'[3]China Seed Imports'!GL$290</f>
        <v>0.61148100000000005</v>
      </c>
      <c r="P53" s="128">
        <f>'[3]China Seed Imports'!GX$290</f>
        <v>30.353641</v>
      </c>
      <c r="Q53" s="128">
        <f>'[3]China Seed Imports'!HJ$290</f>
        <v>369.225278</v>
      </c>
      <c r="R53" s="128">
        <f>'[3]China Seed Imports'!HV$290</f>
        <v>234.94816599999999</v>
      </c>
      <c r="S53" s="128">
        <f>'[3]China Seed Imports'!IH$290</f>
        <v>61.240048999999999</v>
      </c>
      <c r="T53" s="128">
        <f>'[3]China Seed Imports'!IT$290</f>
        <v>341.868156</v>
      </c>
      <c r="U53" s="128">
        <f>'[3]China Seed Imports'!JF$290</f>
        <v>117.4796</v>
      </c>
      <c r="V53" s="128">
        <f>'[3]China Seed Imports'!JR$290</f>
        <v>352.86062399999997</v>
      </c>
      <c r="W53" s="128">
        <f>'[3]China Seed Imports'!KD$290</f>
        <v>538.586141</v>
      </c>
      <c r="X53" s="128">
        <f>'[3]China Seed Imports'!KP$290</f>
        <v>263.66094099999998</v>
      </c>
      <c r="Y53" s="128">
        <f>'[3]China Seed Imports'!LB$290</f>
        <v>534.60699999999997</v>
      </c>
      <c r="Z53" s="128">
        <f>'[3]China Seed Imports'!LN$290</f>
        <v>270.02993400000003</v>
      </c>
      <c r="AA53" s="128">
        <f>'[3]China Seed Imports'!LZ$290</f>
        <v>293.800431</v>
      </c>
      <c r="AB53" s="128">
        <f>'[3]China Seed Imports'!ML$290</f>
        <v>247.05561499999999</v>
      </c>
      <c r="AC53" s="128">
        <f>'[3]China Seed Imports'!MX$290</f>
        <v>206.73423500000001</v>
      </c>
      <c r="AD53" s="124">
        <f t="shared" si="28"/>
        <v>137.33975600047592</v>
      </c>
      <c r="AE53" s="124">
        <f t="shared" ref="AE53:AH55" si="29">(SUM(Y53:AC53)/SUM(Y$57:AC$57))*AE$57</f>
        <v>455.28397098696757</v>
      </c>
      <c r="AF53" s="124">
        <f t="shared" si="29"/>
        <v>311.226133088788</v>
      </c>
      <c r="AG53" s="124">
        <f t="shared" si="29"/>
        <v>225.35561891389992</v>
      </c>
      <c r="AH53" s="124">
        <f t="shared" si="29"/>
        <v>268.75741527471098</v>
      </c>
    </row>
    <row r="54" spans="1:34">
      <c r="A54" s="112" t="s">
        <v>113</v>
      </c>
      <c r="B54" s="128">
        <f>'[3]China Seed Imports'!AM$290</f>
        <v>0.192</v>
      </c>
      <c r="C54" s="128">
        <f>'[3]China Seed Imports'!AY$290</f>
        <v>3.4500000000000003E-2</v>
      </c>
      <c r="D54" s="128">
        <f>'[3]China Seed Imports'!BK$290</f>
        <v>0</v>
      </c>
      <c r="E54" s="128">
        <f>'[3]China Seed Imports'!BW$290</f>
        <v>0</v>
      </c>
      <c r="F54" s="128">
        <f>'[3]China Seed Imports'!CI$290</f>
        <v>0</v>
      </c>
      <c r="G54" s="128">
        <f>'[3]China Seed Imports'!CU$290</f>
        <v>22.018000000000001</v>
      </c>
      <c r="H54" s="128">
        <f>'[3]China Seed Imports'!DG$290</f>
        <v>31.173169999999999</v>
      </c>
      <c r="I54" s="128">
        <f>'[3]China Seed Imports'!DS$290</f>
        <v>52.5</v>
      </c>
      <c r="J54" s="128">
        <f>'[3]China Seed Imports'!EE$290</f>
        <v>45.806088000000003</v>
      </c>
      <c r="K54" s="128">
        <f>'[3]China Seed Imports'!EQ$290</f>
        <v>0</v>
      </c>
      <c r="L54" s="128">
        <f>'[3]China Seed Imports'!FC$290</f>
        <v>0.70116000000000001</v>
      </c>
      <c r="M54" s="128">
        <f>'[3]China Seed Imports'!FO$290</f>
        <v>1.5740000000000001E-2</v>
      </c>
      <c r="N54" s="128">
        <f>'[3]China Seed Imports'!GA$290</f>
        <v>10.632293000000001</v>
      </c>
      <c r="O54" s="128">
        <f>'[3]China Seed Imports'!GM$290</f>
        <v>92.210327000000007</v>
      </c>
      <c r="P54" s="128">
        <f>'[3]China Seed Imports'!GY$290</f>
        <v>20.235299999999999</v>
      </c>
      <c r="Q54" s="128">
        <f>'[3]China Seed Imports'!HK$290</f>
        <v>422.70717300000001</v>
      </c>
      <c r="R54" s="128">
        <f>'[3]China Seed Imports'!HW$290</f>
        <v>172.393845</v>
      </c>
      <c r="S54" s="128">
        <f>'[3]China Seed Imports'!II$290</f>
        <v>89.423980999999998</v>
      </c>
      <c r="T54" s="128">
        <f>'[3]China Seed Imports'!IU$290</f>
        <v>212.367628</v>
      </c>
      <c r="U54" s="128">
        <f>'[3]China Seed Imports'!JG$290</f>
        <v>241.80997500000001</v>
      </c>
      <c r="V54" s="128">
        <f>'[3]China Seed Imports'!JS$290</f>
        <v>426.18442399999998</v>
      </c>
      <c r="W54" s="128">
        <f>'[3]China Seed Imports'!KE$290</f>
        <v>202.00265300000001</v>
      </c>
      <c r="X54" s="128">
        <f>'[3]China Seed Imports'!KQ$290</f>
        <v>341.11290400000001</v>
      </c>
      <c r="Y54" s="128">
        <f>'[3]China Seed Imports'!LC$290</f>
        <v>403.87</v>
      </c>
      <c r="Z54" s="128">
        <f>'[3]China Seed Imports'!LO$290</f>
        <v>520.60631100000001</v>
      </c>
      <c r="AA54" s="128">
        <f>'[3]China Seed Imports'!MA$290</f>
        <v>196.77843200000001</v>
      </c>
      <c r="AB54" s="128">
        <f>'[3]China Seed Imports'!MM$290</f>
        <v>386.50054699999998</v>
      </c>
      <c r="AC54" s="128">
        <f>'[3]China Seed Imports'!MY$290</f>
        <v>264.31717800000001</v>
      </c>
      <c r="AD54" s="124">
        <f t="shared" si="28"/>
        <v>157.79914110590582</v>
      </c>
      <c r="AE54" s="124">
        <f t="shared" si="29"/>
        <v>519.76681139926814</v>
      </c>
      <c r="AF54" s="124">
        <f t="shared" si="29"/>
        <v>411.21042444258325</v>
      </c>
      <c r="AG54" s="124">
        <f t="shared" si="29"/>
        <v>256.45445360453795</v>
      </c>
      <c r="AH54" s="124">
        <f t="shared" si="29"/>
        <v>344.36884174547282</v>
      </c>
    </row>
    <row r="55" spans="1:34">
      <c r="A55" s="112" t="s">
        <v>102</v>
      </c>
      <c r="B55" s="128">
        <f>'[3]China Seed Imports'!AN$290</f>
        <v>6.2E-2</v>
      </c>
      <c r="C55" s="128">
        <f>'[3]China Seed Imports'!AZ$290</f>
        <v>0</v>
      </c>
      <c r="D55" s="128">
        <f>'[3]China Seed Imports'!BL$290</f>
        <v>0</v>
      </c>
      <c r="E55" s="128">
        <f>'[3]China Seed Imports'!BX$290</f>
        <v>3.1E-2</v>
      </c>
      <c r="F55" s="128">
        <f>'[3]China Seed Imports'!CJ$290</f>
        <v>0</v>
      </c>
      <c r="G55" s="128">
        <f>'[3]China Seed Imports'!CV$290</f>
        <v>29.3</v>
      </c>
      <c r="H55" s="128">
        <f>'[3]China Seed Imports'!DH$290</f>
        <v>31.5</v>
      </c>
      <c r="I55" s="128">
        <f>'[3]China Seed Imports'!DT$290</f>
        <v>0</v>
      </c>
      <c r="J55" s="128">
        <f>'[3]China Seed Imports'!EF$290</f>
        <v>50.083008999999997</v>
      </c>
      <c r="K55" s="128">
        <f>'[3]China Seed Imports'!ER$290</f>
        <v>3.0000000000000001E-5</v>
      </c>
      <c r="L55" s="128">
        <f>'[3]China Seed Imports'!FD$290</f>
        <v>0</v>
      </c>
      <c r="M55" s="128">
        <f>'[3]China Seed Imports'!FP$290</f>
        <v>0</v>
      </c>
      <c r="N55" s="128">
        <f>'[3]China Seed Imports'!GB$290</f>
        <v>61.509214999999998</v>
      </c>
      <c r="O55" s="128">
        <f>'[3]China Seed Imports'!GN$290</f>
        <v>179.15416099999999</v>
      </c>
      <c r="P55" s="128">
        <f>'[3]China Seed Imports'!GZ$290</f>
        <v>72.711387999999999</v>
      </c>
      <c r="Q55" s="128">
        <f>'[3]China Seed Imports'!HL$290</f>
        <v>210.271457</v>
      </c>
      <c r="R55" s="128">
        <f>'[3]China Seed Imports'!HX$290</f>
        <v>235.818185</v>
      </c>
      <c r="S55" s="128">
        <f>'[3]China Seed Imports'!IJ$290</f>
        <v>124.032894</v>
      </c>
      <c r="T55" s="128">
        <f>'[3]China Seed Imports'!IV$290</f>
        <v>93.14</v>
      </c>
      <c r="U55" s="128">
        <f>'[3]China Seed Imports'!JH$290</f>
        <v>276.12652100000003</v>
      </c>
      <c r="V55" s="128">
        <f>'[3]China Seed Imports'!JT$290</f>
        <v>288.03558700000002</v>
      </c>
      <c r="W55" s="128">
        <f>'[3]China Seed Imports'!KF$290</f>
        <v>576.40873599999998</v>
      </c>
      <c r="X55" s="128">
        <f>'[3]China Seed Imports'!KR$290</f>
        <v>428.85639300000003</v>
      </c>
      <c r="Y55" s="128">
        <f>'[3]China Seed Imports'!LD$290</f>
        <v>318.28788300000002</v>
      </c>
      <c r="Z55" s="128">
        <f>'[3]China Seed Imports'!LP$290</f>
        <v>437.73730799999998</v>
      </c>
      <c r="AA55" s="128">
        <f>'[3]China Seed Imports'!MB$290</f>
        <v>211.45147700000001</v>
      </c>
      <c r="AB55" s="128">
        <f>'[3]China Seed Imports'!MN$290</f>
        <v>195.810855</v>
      </c>
      <c r="AC55" s="128">
        <f>'[3]China Seed Imports'!MZ$290</f>
        <v>250.19998200000001</v>
      </c>
      <c r="AD55" s="124">
        <f t="shared" si="28"/>
        <v>135.88796825924163</v>
      </c>
      <c r="AE55" s="124">
        <f t="shared" si="29"/>
        <v>414.59020818473493</v>
      </c>
      <c r="AF55" s="124">
        <f t="shared" si="29"/>
        <v>331.74018133120234</v>
      </c>
      <c r="AG55" s="124">
        <f t="shared" si="29"/>
        <v>203.1139618096818</v>
      </c>
      <c r="AH55" s="124">
        <f t="shared" si="29"/>
        <v>262.93533006643116</v>
      </c>
    </row>
    <row r="56" spans="1:34">
      <c r="A56" s="112" t="s">
        <v>103</v>
      </c>
      <c r="B56" s="128">
        <f>'[3]China Seed Imports'!AO$290</f>
        <v>0</v>
      </c>
      <c r="C56" s="128">
        <f>'[3]China Seed Imports'!BA$290</f>
        <v>4.5600000000000003E-4</v>
      </c>
      <c r="D56" s="128">
        <f>'[3]China Seed Imports'!BM$290</f>
        <v>0</v>
      </c>
      <c r="E56" s="128">
        <f>'[3]China Seed Imports'!BY$290</f>
        <v>0</v>
      </c>
      <c r="F56" s="128">
        <f>'[3]China Seed Imports'!CK$290</f>
        <v>66.877172000000002</v>
      </c>
      <c r="G56" s="128">
        <f>'[3]China Seed Imports'!CW$290</f>
        <v>403.02514600000001</v>
      </c>
      <c r="H56" s="128">
        <f>'[3]China Seed Imports'!DI$290</f>
        <v>164.91399999999999</v>
      </c>
      <c r="I56" s="128">
        <f>'[3]China Seed Imports'!DU$290</f>
        <v>8.0000000000000007E-5</v>
      </c>
      <c r="J56" s="128">
        <f>'[3]China Seed Imports'!EG$290</f>
        <v>3.1960000000000002E-2</v>
      </c>
      <c r="K56" s="128">
        <f>'[3]China Seed Imports'!ES$290</f>
        <v>1.65E-4</v>
      </c>
      <c r="L56" s="128">
        <f>'[3]China Seed Imports'!FE$290</f>
        <v>6.5812999999999997E-2</v>
      </c>
      <c r="M56" s="128">
        <f>'[3]China Seed Imports'!FQ$290</f>
        <v>0</v>
      </c>
      <c r="N56" s="128">
        <f>'[3]China Seed Imports'!GC$290</f>
        <v>38.130139</v>
      </c>
      <c r="O56" s="128">
        <f>'[3]China Seed Imports'!GO$290</f>
        <v>123.60421599999999</v>
      </c>
      <c r="P56" s="128">
        <f>'[3]China Seed Imports'!HA$290</f>
        <v>116.34455199999999</v>
      </c>
      <c r="Q56" s="128">
        <f>'[3]China Seed Imports'!HM$290</f>
        <v>253.46202400000001</v>
      </c>
      <c r="R56" s="128">
        <f>'[3]China Seed Imports'!HY$290</f>
        <v>115.414393</v>
      </c>
      <c r="S56" s="128">
        <f>'[3]China Seed Imports'!IK$290</f>
        <v>137.08881400000001</v>
      </c>
      <c r="T56" s="128">
        <f>'[3]China Seed Imports'!IW$290</f>
        <v>184.636404</v>
      </c>
      <c r="U56" s="128">
        <f>'[3]China Seed Imports'!JI$290</f>
        <v>232.819785</v>
      </c>
      <c r="V56" s="128">
        <f>'[3]China Seed Imports'!JU$290</f>
        <v>494.71853800000002</v>
      </c>
      <c r="W56" s="128">
        <f>'[3]China Seed Imports'!KG$290</f>
        <v>295.49594400000001</v>
      </c>
      <c r="X56" s="128">
        <f>'[3]China Seed Imports'!KS$290</f>
        <v>193.47380000000001</v>
      </c>
      <c r="Y56" s="128">
        <f>'[3]China Seed Imports'!LE$290</f>
        <v>295.05508700000001</v>
      </c>
      <c r="Z56" s="128">
        <f>'[3]China Seed Imports'!LQ$290</f>
        <v>469.30079000000001</v>
      </c>
      <c r="AA56" s="128">
        <f>'[3]China Seed Imports'!MC$290</f>
        <v>128.54852600000001</v>
      </c>
      <c r="AB56" s="128">
        <f>'[3]China Seed Imports'!MO$290</f>
        <v>291.59061200000002</v>
      </c>
      <c r="AC56" s="128">
        <f>'[3]China Seed Imports'!NA$290</f>
        <v>189.29663400000001</v>
      </c>
      <c r="AD56" s="124">
        <f>AD57-SUM(AD45:AD55)</f>
        <v>-155.27322317113249</v>
      </c>
      <c r="AE56" s="124">
        <f>AE57-SUM(AE45:AE55)</f>
        <v>477.94701137903576</v>
      </c>
      <c r="AF56" s="124">
        <f>AF57-SUM(AF45:AF55)</f>
        <v>323.84492208332222</v>
      </c>
      <c r="AG56" s="124">
        <f>AG57-SUM(AG45:AG55)</f>
        <v>231.73327213737321</v>
      </c>
      <c r="AH56" s="124">
        <f>AH57-SUM(AH45:AH55)</f>
        <v>298.18050107795625</v>
      </c>
    </row>
    <row r="57" spans="1:34" ht="12" thickBot="1">
      <c r="A57" s="112" t="s">
        <v>114</v>
      </c>
      <c r="B57" s="171">
        <f t="shared" ref="B57:AC57" si="30">SUM(B45:B56)</f>
        <v>0.41</v>
      </c>
      <c r="C57" s="171">
        <f t="shared" si="30"/>
        <v>315.19235099999997</v>
      </c>
      <c r="D57" s="171">
        <f t="shared" si="30"/>
        <v>0.34055200000000002</v>
      </c>
      <c r="E57" s="171">
        <f t="shared" si="30"/>
        <v>0.55611500000000014</v>
      </c>
      <c r="F57" s="171">
        <f t="shared" si="30"/>
        <v>287.98584700000004</v>
      </c>
      <c r="G57" s="171">
        <f t="shared" si="30"/>
        <v>2194.743027</v>
      </c>
      <c r="H57" s="171">
        <f t="shared" si="30"/>
        <v>3677.883167</v>
      </c>
      <c r="I57" s="171">
        <f t="shared" si="30"/>
        <v>2361.4392529999996</v>
      </c>
      <c r="J57" s="171">
        <f t="shared" si="30"/>
        <v>774.77307200000007</v>
      </c>
      <c r="K57" s="171">
        <f t="shared" si="30"/>
        <v>51.327498000000006</v>
      </c>
      <c r="L57" s="171">
        <f t="shared" si="30"/>
        <v>418.72237800000005</v>
      </c>
      <c r="M57" s="171">
        <f t="shared" si="30"/>
        <v>316.068016</v>
      </c>
      <c r="N57" s="171">
        <f t="shared" si="30"/>
        <v>675.96879600000011</v>
      </c>
      <c r="O57" s="171">
        <f t="shared" si="30"/>
        <v>960.60235599999987</v>
      </c>
      <c r="P57" s="171">
        <f t="shared" si="30"/>
        <v>805.26948500000003</v>
      </c>
      <c r="Q57" s="171">
        <f t="shared" si="30"/>
        <v>3034.042586</v>
      </c>
      <c r="R57" s="171">
        <f t="shared" si="30"/>
        <v>2177.1832989999998</v>
      </c>
      <c r="S57" s="171">
        <f t="shared" si="30"/>
        <v>929.89944999999989</v>
      </c>
      <c r="T57" s="171">
        <f t="shared" si="30"/>
        <v>2621.6436509999999</v>
      </c>
      <c r="U57" s="171">
        <f t="shared" si="30"/>
        <v>3420.5549060000008</v>
      </c>
      <c r="V57" s="171">
        <f t="shared" si="30"/>
        <v>5045.5799100000004</v>
      </c>
      <c r="W57" s="171">
        <f t="shared" si="30"/>
        <v>4591.1488319999999</v>
      </c>
      <c r="X57" s="171">
        <f t="shared" si="30"/>
        <v>4010.532596</v>
      </c>
      <c r="Y57" s="171">
        <f t="shared" si="30"/>
        <v>4259.7414149999995</v>
      </c>
      <c r="Z57" s="171">
        <f t="shared" si="30"/>
        <v>4566.6525740000006</v>
      </c>
      <c r="AA57" s="171">
        <f t="shared" si="30"/>
        <v>4126.925921</v>
      </c>
      <c r="AB57" s="171">
        <f t="shared" si="30"/>
        <v>2450.5408550000002</v>
      </c>
      <c r="AC57" s="171">
        <f t="shared" si="30"/>
        <v>2785.0778310000001</v>
      </c>
      <c r="AD57" s="173">
        <f>AD10</f>
        <v>1657</v>
      </c>
      <c r="AE57" s="173">
        <f>AE10</f>
        <v>5335</v>
      </c>
      <c r="AF57" s="173">
        <f>AF10</f>
        <v>4200</v>
      </c>
      <c r="AG57" s="173">
        <f>AG10</f>
        <v>2750</v>
      </c>
      <c r="AH57" s="173">
        <f>AH10</f>
        <v>3252</v>
      </c>
    </row>
    <row r="58" spans="1:34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</row>
    <row r="59" spans="1:34" ht="12" thickBot="1">
      <c r="A59" s="112" t="s">
        <v>253</v>
      </c>
    </row>
    <row r="60" spans="1:34" ht="12" thickBot="1">
      <c r="A60" s="168"/>
      <c r="B60" s="168" t="str">
        <f>B$2</f>
        <v xml:space="preserve">93/94 </v>
      </c>
      <c r="C60" s="168" t="str">
        <f t="shared" ref="C60:AH60" si="31">C$2</f>
        <v xml:space="preserve">94/95 </v>
      </c>
      <c r="D60" s="168" t="str">
        <f t="shared" si="31"/>
        <v xml:space="preserve">95/96 </v>
      </c>
      <c r="E60" s="168" t="str">
        <f t="shared" si="31"/>
        <v xml:space="preserve">96/97 </v>
      </c>
      <c r="F60" s="168" t="str">
        <f t="shared" si="31"/>
        <v xml:space="preserve">97/98 </v>
      </c>
      <c r="G60" s="168" t="str">
        <f t="shared" si="31"/>
        <v xml:space="preserve">98/99 </v>
      </c>
      <c r="H60" s="168" t="str">
        <f t="shared" si="31"/>
        <v xml:space="preserve">99/00 </v>
      </c>
      <c r="I60" s="168" t="str">
        <f t="shared" si="31"/>
        <v xml:space="preserve">00/01 </v>
      </c>
      <c r="J60" s="168" t="str">
        <f t="shared" si="31"/>
        <v xml:space="preserve">01/02 </v>
      </c>
      <c r="K60" s="168" t="str">
        <f t="shared" si="31"/>
        <v xml:space="preserve">02/03 </v>
      </c>
      <c r="L60" s="168" t="str">
        <f t="shared" si="31"/>
        <v xml:space="preserve">03/04 </v>
      </c>
      <c r="M60" s="168" t="str">
        <f t="shared" si="31"/>
        <v xml:space="preserve">04/05 </v>
      </c>
      <c r="N60" s="168" t="str">
        <f t="shared" si="31"/>
        <v xml:space="preserve">05/06 </v>
      </c>
      <c r="O60" s="168" t="str">
        <f t="shared" si="31"/>
        <v xml:space="preserve">06/07 </v>
      </c>
      <c r="P60" s="168" t="str">
        <f t="shared" si="31"/>
        <v xml:space="preserve">07/08 </v>
      </c>
      <c r="Q60" s="168" t="str">
        <f t="shared" si="31"/>
        <v xml:space="preserve">08/09 </v>
      </c>
      <c r="R60" s="168" t="str">
        <f t="shared" si="31"/>
        <v xml:space="preserve">09/10 </v>
      </c>
      <c r="S60" s="168" t="str">
        <f t="shared" si="31"/>
        <v xml:space="preserve">10/11 </v>
      </c>
      <c r="T60" s="168" t="str">
        <f t="shared" si="31"/>
        <v xml:space="preserve">11/12 </v>
      </c>
      <c r="U60" s="168" t="str">
        <f t="shared" si="31"/>
        <v xml:space="preserve">12/13 </v>
      </c>
      <c r="V60" s="168" t="str">
        <f t="shared" si="31"/>
        <v xml:space="preserve">13/14 </v>
      </c>
      <c r="W60" s="168" t="str">
        <f t="shared" si="31"/>
        <v xml:space="preserve">14/15 </v>
      </c>
      <c r="X60" s="168" t="str">
        <f t="shared" si="31"/>
        <v xml:space="preserve">15/16 </v>
      </c>
      <c r="Y60" s="168" t="str">
        <f t="shared" si="31"/>
        <v xml:space="preserve">16/17 </v>
      </c>
      <c r="Z60" s="168" t="str">
        <f t="shared" si="31"/>
        <v xml:space="preserve">17/18 </v>
      </c>
      <c r="AA60" s="168" t="str">
        <f t="shared" si="31"/>
        <v>18/19</v>
      </c>
      <c r="AB60" s="168" t="str">
        <f t="shared" si="31"/>
        <v>19/20</v>
      </c>
      <c r="AC60" s="168" t="str">
        <f t="shared" si="31"/>
        <v>20/21</v>
      </c>
      <c r="AD60" s="168" t="str">
        <f t="shared" si="31"/>
        <v>21/22</v>
      </c>
      <c r="AE60" s="168" t="str">
        <f t="shared" si="31"/>
        <v>22/23</v>
      </c>
      <c r="AF60" s="168" t="str">
        <f t="shared" si="31"/>
        <v>23/24</v>
      </c>
      <c r="AG60" s="168" t="str">
        <f t="shared" si="31"/>
        <v>24/25</v>
      </c>
      <c r="AH60" s="168" t="str">
        <f t="shared" si="31"/>
        <v>25/26</v>
      </c>
    </row>
    <row r="61" spans="1:34">
      <c r="A61" s="112" t="s">
        <v>104</v>
      </c>
      <c r="B61" s="179">
        <f>'[3]China Seed Exports'!AD$290</f>
        <v>0</v>
      </c>
      <c r="C61" s="179">
        <f>'[3]China Seed Exports'!AP$290</f>
        <v>0</v>
      </c>
      <c r="D61" s="179">
        <f>'[3]China Seed Exports'!BB$290</f>
        <v>0.54059999999999997</v>
      </c>
      <c r="E61" s="179">
        <f>'[3]China Seed Exports'!BN$290</f>
        <v>0</v>
      </c>
      <c r="F61" s="179">
        <f>'[3]China Seed Exports'!BZ$290</f>
        <v>2.0000000000000002E-5</v>
      </c>
      <c r="G61" s="179">
        <f>'[3]China Seed Exports'!CL$290</f>
        <v>3.5000000000000003E-2</v>
      </c>
      <c r="H61" s="179">
        <f>'[3]China Seed Exports'!CX$290</f>
        <v>4.4999999999999999E-4</v>
      </c>
      <c r="I61" s="179">
        <f>'[3]China Seed Exports'!DJ$290</f>
        <v>1.11E-4</v>
      </c>
      <c r="J61" s="179">
        <f>'[3]China Seed Exports'!DV$290</f>
        <v>0</v>
      </c>
      <c r="K61" s="179">
        <f>'[3]China Seed Exports'!EH$290</f>
        <v>0.17</v>
      </c>
      <c r="L61" s="179">
        <f>'[3]China Seed Exports'!ET$290</f>
        <v>0</v>
      </c>
      <c r="M61" s="179">
        <f>'[3]China Seed Exports'!FF$290</f>
        <v>1.2E-4</v>
      </c>
      <c r="N61" s="179">
        <f>'[3]China Seed Exports'!FR$290</f>
        <v>5.0000000000000001E-4</v>
      </c>
      <c r="O61" s="179">
        <f>'[3]China Seed Exports'!GD$290</f>
        <v>2E-3</v>
      </c>
      <c r="P61" s="179">
        <f>'[3]China Seed Exports'!GP$290</f>
        <v>1.98E-3</v>
      </c>
      <c r="Q61" s="179">
        <f>'[3]China Seed Exports'!HB$290</f>
        <v>0</v>
      </c>
      <c r="R61" s="179">
        <f>'[3]China Seed Exports'!HN$290</f>
        <v>0</v>
      </c>
      <c r="S61" s="179">
        <f>'[3]China Seed Exports'!HZ$290</f>
        <v>5.0000000000000001E-3</v>
      </c>
      <c r="T61" s="179">
        <f>'[3]China Seed Exports'!IL$290</f>
        <v>7.4450000000000002E-2</v>
      </c>
      <c r="U61" s="179">
        <f>'[3]China Seed Exports'!IX$290</f>
        <v>1.2E-2</v>
      </c>
      <c r="V61" s="179">
        <f>'[3]China Seed Exports'!JJ$290</f>
        <v>0</v>
      </c>
      <c r="W61" s="179">
        <f>'[3]China Seed Exports'!JV$290</f>
        <v>3.4000000000000002E-2</v>
      </c>
      <c r="X61" s="179">
        <f>'[3]China Seed Exports'!KH$290</f>
        <v>3.4000000000000002E-2</v>
      </c>
      <c r="Y61" s="179">
        <f>'[3]China Seed Exports'!KT$290</f>
        <v>1.7000000000000001E-2</v>
      </c>
      <c r="Z61" s="179">
        <f>'[3]China Seed Exports'!LF$290</f>
        <v>3.9E-2</v>
      </c>
      <c r="AA61" s="179">
        <f>'[3]China Seed Exports'!LR$290</f>
        <v>0</v>
      </c>
      <c r="AB61" s="179">
        <f>'[3]China Seed Exports'!MD$290</f>
        <v>2.8299999999999999E-4</v>
      </c>
      <c r="AC61" s="179">
        <f>'[3]China Seed Exports'!MP$290</f>
        <v>1.7000000000000001E-2</v>
      </c>
      <c r="AD61" s="179">
        <f>'[3]China Seed Exports'!NB$290</f>
        <v>0</v>
      </c>
      <c r="AE61" s="181">
        <f t="shared" ref="AE61:AH64" si="32">(SUM(G61:K61)/SUM(G$73:K$73))*AE$73</f>
        <v>6.2153842711570664E-3</v>
      </c>
      <c r="AF61" s="181">
        <f t="shared" si="32"/>
        <v>5.10157399803757E-3</v>
      </c>
      <c r="AG61" s="181">
        <f t="shared" si="32"/>
        <v>5.8768709048267025E-3</v>
      </c>
      <c r="AH61" s="181">
        <f t="shared" si="32"/>
        <v>5.8611365458970952E-3</v>
      </c>
    </row>
    <row r="62" spans="1:34">
      <c r="A62" s="112" t="s">
        <v>105</v>
      </c>
      <c r="B62" s="179">
        <f>'[3]China Seed Exports'!AE$290</f>
        <v>0</v>
      </c>
      <c r="C62" s="179">
        <f>'[3]China Seed Exports'!AQ$290</f>
        <v>0</v>
      </c>
      <c r="D62" s="179">
        <f>'[3]China Seed Exports'!BC$290</f>
        <v>0.62248000000000003</v>
      </c>
      <c r="E62" s="179">
        <f>'[3]China Seed Exports'!BO$290</f>
        <v>0</v>
      </c>
      <c r="F62" s="179">
        <f>'[3]China Seed Exports'!CA$290</f>
        <v>0</v>
      </c>
      <c r="G62" s="179">
        <f>'[3]China Seed Exports'!CM$290</f>
        <v>5.6000000000000001E-2</v>
      </c>
      <c r="H62" s="179">
        <f>'[3]China Seed Exports'!CY$290</f>
        <v>0</v>
      </c>
      <c r="I62" s="179">
        <f>'[3]China Seed Exports'!DK$290</f>
        <v>0</v>
      </c>
      <c r="J62" s="179">
        <f>'[3]China Seed Exports'!DW$290</f>
        <v>1.6E-2</v>
      </c>
      <c r="K62" s="179">
        <f>'[3]China Seed Exports'!EI$290</f>
        <v>0.46089999999999998</v>
      </c>
      <c r="L62" s="179">
        <f>'[3]China Seed Exports'!EU$290</f>
        <v>0.200462</v>
      </c>
      <c r="M62" s="179">
        <f>'[3]China Seed Exports'!FG$290</f>
        <v>0</v>
      </c>
      <c r="N62" s="179">
        <f>'[3]China Seed Exports'!FS$290</f>
        <v>1.2E-2</v>
      </c>
      <c r="O62" s="179">
        <f>'[3]China Seed Exports'!GE$290</f>
        <v>2.0000000000000002E-5</v>
      </c>
      <c r="P62" s="179">
        <f>'[3]China Seed Exports'!GQ$290</f>
        <v>4.8000000000000001E-2</v>
      </c>
      <c r="Q62" s="179">
        <f>'[3]China Seed Exports'!HC$290</f>
        <v>0</v>
      </c>
      <c r="R62" s="179">
        <f>'[3]China Seed Exports'!HO$290</f>
        <v>8.0000000000000002E-3</v>
      </c>
      <c r="S62" s="179">
        <f>'[3]China Seed Exports'!IA$290</f>
        <v>0</v>
      </c>
      <c r="T62" s="179">
        <f>'[3]China Seed Exports'!IM$290</f>
        <v>0</v>
      </c>
      <c r="U62" s="179">
        <f>'[3]China Seed Exports'!IY$290</f>
        <v>0</v>
      </c>
      <c r="V62" s="179">
        <f>'[3]China Seed Exports'!JK$290</f>
        <v>1E-4</v>
      </c>
      <c r="W62" s="179">
        <f>'[3]China Seed Exports'!JW$290</f>
        <v>0</v>
      </c>
      <c r="X62" s="179">
        <f>'[3]China Seed Exports'!KI$290</f>
        <v>0</v>
      </c>
      <c r="Y62" s="179">
        <f>'[3]China Seed Exports'!KU$290</f>
        <v>4.57E-4</v>
      </c>
      <c r="Z62" s="179">
        <f>'[3]China Seed Exports'!LG$290</f>
        <v>1E-4</v>
      </c>
      <c r="AA62" s="179">
        <f>'[3]China Seed Exports'!LS$290</f>
        <v>5.0999999999999997E-2</v>
      </c>
      <c r="AB62" s="179">
        <f>'[3]China Seed Exports'!ME$290</f>
        <v>5.6099999999999998E-4</v>
      </c>
      <c r="AC62" s="179">
        <f>'[3]China Seed Exports'!MQ$290</f>
        <v>0</v>
      </c>
      <c r="AD62" s="179">
        <f>'[3]China Seed Exports'!NC$290</f>
        <v>0</v>
      </c>
      <c r="AE62" s="181">
        <f t="shared" si="32"/>
        <v>1.6112872957903489E-2</v>
      </c>
      <c r="AF62" s="181">
        <f t="shared" si="32"/>
        <v>2.0260272667601175E-2</v>
      </c>
      <c r="AG62" s="181">
        <f t="shared" si="32"/>
        <v>2.33845129843285E-2</v>
      </c>
      <c r="AH62" s="181">
        <f t="shared" si="32"/>
        <v>2.368095657925632E-2</v>
      </c>
    </row>
    <row r="63" spans="1:34">
      <c r="A63" s="112" t="s">
        <v>106</v>
      </c>
      <c r="B63" s="179">
        <f>'[3]China Seed Exports'!AF$290</f>
        <v>19.821000000000002</v>
      </c>
      <c r="C63" s="179">
        <f>'[3]China Seed Exports'!AR$290</f>
        <v>0.124</v>
      </c>
      <c r="D63" s="179">
        <f>'[3]China Seed Exports'!BD$290</f>
        <v>5.5989999999999998E-2</v>
      </c>
      <c r="E63" s="179">
        <f>'[3]China Seed Exports'!BP$290</f>
        <v>1E-3</v>
      </c>
      <c r="F63" s="179">
        <f>'[3]China Seed Exports'!CB$290</f>
        <v>1.7999999999999999E-2</v>
      </c>
      <c r="G63" s="179">
        <f>'[3]China Seed Exports'!CN$290</f>
        <v>0.31153999999999998</v>
      </c>
      <c r="H63" s="179">
        <f>'[3]China Seed Exports'!CZ$290</f>
        <v>0</v>
      </c>
      <c r="I63" s="179">
        <f>'[3]China Seed Exports'!DL$290</f>
        <v>7.6999999999999999E-2</v>
      </c>
      <c r="J63" s="179">
        <f>'[3]China Seed Exports'!DX$290</f>
        <v>0</v>
      </c>
      <c r="K63" s="179">
        <f>'[3]China Seed Exports'!EJ$290</f>
        <v>0.96299999999999997</v>
      </c>
      <c r="L63" s="179">
        <f>'[3]China Seed Exports'!EV$290</f>
        <v>0.18335000000000001</v>
      </c>
      <c r="M63" s="179">
        <f>'[3]China Seed Exports'!FH$290</f>
        <v>2.5999999999999999E-2</v>
      </c>
      <c r="N63" s="179">
        <f>'[3]China Seed Exports'!FT$290</f>
        <v>0</v>
      </c>
      <c r="O63" s="179">
        <f>'[3]China Seed Exports'!GF$290</f>
        <v>0</v>
      </c>
      <c r="P63" s="179">
        <f>'[3]China Seed Exports'!GR$290</f>
        <v>0</v>
      </c>
      <c r="Q63" s="179">
        <f>'[3]China Seed Exports'!HD$290</f>
        <v>3.28E-4</v>
      </c>
      <c r="R63" s="179">
        <f>'[3]China Seed Exports'!HP$290</f>
        <v>5.3109999999999997E-2</v>
      </c>
      <c r="S63" s="179">
        <f>'[3]China Seed Exports'!IB$290</f>
        <v>3.4000000000000002E-2</v>
      </c>
      <c r="T63" s="179">
        <f>'[3]China Seed Exports'!IN$290</f>
        <v>0</v>
      </c>
      <c r="U63" s="179">
        <f>'[3]China Seed Exports'!IZ$290</f>
        <v>4.0000000000000001E-3</v>
      </c>
      <c r="V63" s="179">
        <f>'[3]China Seed Exports'!JL$290</f>
        <v>0</v>
      </c>
      <c r="W63" s="179">
        <f>'[3]China Seed Exports'!JX$290</f>
        <v>0</v>
      </c>
      <c r="X63" s="179">
        <f>'[3]China Seed Exports'!KJ$290</f>
        <v>2.5730000000000002E-3</v>
      </c>
      <c r="Y63" s="179">
        <f>'[3]China Seed Exports'!KV$290</f>
        <v>7.6800000000000002E-3</v>
      </c>
      <c r="Z63" s="179">
        <f>'[3]China Seed Exports'!LH$290</f>
        <v>0</v>
      </c>
      <c r="AA63" s="179">
        <f>'[3]China Seed Exports'!LT$290</f>
        <v>0</v>
      </c>
      <c r="AB63" s="179">
        <f>'[3]China Seed Exports'!MF$290</f>
        <v>0</v>
      </c>
      <c r="AC63" s="179">
        <f>'[3]China Seed Exports'!MR$290</f>
        <v>3.4000000000000002E-2</v>
      </c>
      <c r="AD63" s="179">
        <f>'[3]China Seed Exports'!ND$290</f>
        <v>0</v>
      </c>
      <c r="AE63" s="181">
        <f t="shared" si="32"/>
        <v>4.0865438764355201E-2</v>
      </c>
      <c r="AF63" s="181">
        <f t="shared" si="32"/>
        <v>3.6591076216129476E-2</v>
      </c>
      <c r="AG63" s="181">
        <f t="shared" si="32"/>
        <v>4.3131207975898866E-2</v>
      </c>
      <c r="AH63" s="181">
        <f t="shared" si="32"/>
        <v>4.0272555559620553E-2</v>
      </c>
    </row>
    <row r="64" spans="1:34">
      <c r="A64" s="112" t="s">
        <v>107</v>
      </c>
      <c r="B64" s="179">
        <f>'[3]China Seed Exports'!AG$290</f>
        <v>0</v>
      </c>
      <c r="C64" s="179">
        <f>'[3]China Seed Exports'!AS$290</f>
        <v>3.8699999999999998E-2</v>
      </c>
      <c r="D64" s="179">
        <f>'[3]China Seed Exports'!BE$290</f>
        <v>0</v>
      </c>
      <c r="E64" s="179">
        <f>'[3]China Seed Exports'!BQ$290</f>
        <v>0.02</v>
      </c>
      <c r="F64" s="179">
        <f>'[3]China Seed Exports'!CC$290</f>
        <v>0</v>
      </c>
      <c r="G64" s="179">
        <f>'[3]China Seed Exports'!CO$290</f>
        <v>5.5E-2</v>
      </c>
      <c r="H64" s="179">
        <f>'[3]China Seed Exports'!DA$290</f>
        <v>0</v>
      </c>
      <c r="I64" s="179">
        <f>'[3]China Seed Exports'!DM$290</f>
        <v>0</v>
      </c>
      <c r="J64" s="179">
        <f>'[3]China Seed Exports'!DY$290</f>
        <v>2.5100000000000001E-2</v>
      </c>
      <c r="K64" s="179">
        <f>'[3]China Seed Exports'!EK$290</f>
        <v>0.58991499999999997</v>
      </c>
      <c r="L64" s="179">
        <f>'[3]China Seed Exports'!EW$290</f>
        <v>7.9200000000000007E-2</v>
      </c>
      <c r="M64" s="179">
        <f>'[3]China Seed Exports'!FI$290</f>
        <v>4.5499999999999999E-2</v>
      </c>
      <c r="N64" s="179">
        <f>'[3]China Seed Exports'!FU$290</f>
        <v>0</v>
      </c>
      <c r="O64" s="179">
        <f>'[3]China Seed Exports'!GG$290</f>
        <v>0</v>
      </c>
      <c r="P64" s="179">
        <f>'[3]China Seed Exports'!GS$290</f>
        <v>0</v>
      </c>
      <c r="Q64" s="179">
        <f>'[3]China Seed Exports'!HE$290</f>
        <v>0</v>
      </c>
      <c r="R64" s="179">
        <f>'[3]China Seed Exports'!HQ$290</f>
        <v>0</v>
      </c>
      <c r="S64" s="179">
        <f>'[3]China Seed Exports'!IC$290</f>
        <v>2.0000000000000002E-5</v>
      </c>
      <c r="T64" s="179">
        <f>'[3]China Seed Exports'!IO$290</f>
        <v>0</v>
      </c>
      <c r="U64" s="179">
        <f>'[3]China Seed Exports'!JA$290</f>
        <v>0</v>
      </c>
      <c r="V64" s="179">
        <f>'[3]China Seed Exports'!JM$290</f>
        <v>3.3964000000000001E-2</v>
      </c>
      <c r="W64" s="179">
        <f>'[3]China Seed Exports'!JY$290</f>
        <v>2.9999999999999997E-4</v>
      </c>
      <c r="X64" s="179">
        <f>'[3]China Seed Exports'!KK$290</f>
        <v>0.61529999999999996</v>
      </c>
      <c r="Y64" s="179">
        <f>'[3]China Seed Exports'!KW$290</f>
        <v>0</v>
      </c>
      <c r="Z64" s="179">
        <f>'[3]China Seed Exports'!LI$290</f>
        <v>0</v>
      </c>
      <c r="AA64" s="179">
        <f>'[3]China Seed Exports'!LU$290</f>
        <v>0</v>
      </c>
      <c r="AB64" s="179">
        <f>'[3]China Seed Exports'!MG$290</f>
        <v>0</v>
      </c>
      <c r="AC64" s="179">
        <f>'[3]China Seed Exports'!MS$290</f>
        <v>0</v>
      </c>
      <c r="AD64" s="179">
        <f>'[3]China Seed Exports'!NE$290</f>
        <v>6.0000000000000002E-6</v>
      </c>
      <c r="AE64" s="181">
        <f t="shared" si="32"/>
        <v>2.0258710029817432E-2</v>
      </c>
      <c r="AF64" s="181">
        <f t="shared" si="32"/>
        <v>2.0764355233890815E-2</v>
      </c>
      <c r="AG64" s="181">
        <f t="shared" si="32"/>
        <v>2.5537120508978297E-2</v>
      </c>
      <c r="AH64" s="181">
        <f t="shared" si="32"/>
        <v>2.5410682335296388E-2</v>
      </c>
    </row>
    <row r="65" spans="1:36">
      <c r="A65" s="112" t="s">
        <v>108</v>
      </c>
      <c r="B65" s="179">
        <f>'[3]China Seed Exports'!AH$290</f>
        <v>0</v>
      </c>
      <c r="C65" s="179">
        <f>'[3]China Seed Exports'!AT$290</f>
        <v>0</v>
      </c>
      <c r="D65" s="179">
        <f>'[3]China Seed Exports'!BF$290</f>
        <v>0.52536000000000005</v>
      </c>
      <c r="E65" s="179">
        <f>'[3]China Seed Exports'!BR$290</f>
        <v>3.0000000000000001E-6</v>
      </c>
      <c r="F65" s="179">
        <f>'[3]China Seed Exports'!CD$290</f>
        <v>0</v>
      </c>
      <c r="G65" s="179">
        <f>'[3]China Seed Exports'!CP$290</f>
        <v>4.2000000000000003E-2</v>
      </c>
      <c r="H65" s="179">
        <f>'[3]China Seed Exports'!DB$290</f>
        <v>5.0000000000000002E-5</v>
      </c>
      <c r="I65" s="179">
        <f>'[3]China Seed Exports'!DN$290</f>
        <v>0</v>
      </c>
      <c r="J65" s="179">
        <f>'[3]China Seed Exports'!DZ$290</f>
        <v>0</v>
      </c>
      <c r="K65" s="179">
        <f>'[3]China Seed Exports'!EL$290</f>
        <v>0</v>
      </c>
      <c r="L65" s="179">
        <f>'[3]China Seed Exports'!EX$290</f>
        <v>0</v>
      </c>
      <c r="M65" s="179">
        <f>'[3]China Seed Exports'!FJ$290</f>
        <v>0</v>
      </c>
      <c r="N65" s="179">
        <f>'[3]China Seed Exports'!FV$290</f>
        <v>6.0099999999999997E-4</v>
      </c>
      <c r="O65" s="179">
        <f>'[3]China Seed Exports'!GH$290</f>
        <v>5.4199999999999998E-2</v>
      </c>
      <c r="P65" s="179">
        <f>'[3]China Seed Exports'!GT$290</f>
        <v>0</v>
      </c>
      <c r="Q65" s="179">
        <f>'[3]China Seed Exports'!HF$290</f>
        <v>0</v>
      </c>
      <c r="R65" s="179">
        <f>'[3]China Seed Exports'!HR$290</f>
        <v>0</v>
      </c>
      <c r="S65" s="179">
        <f>'[3]China Seed Exports'!ID$290</f>
        <v>0</v>
      </c>
      <c r="T65" s="179">
        <f>'[3]China Seed Exports'!IP$290</f>
        <v>4.0099999999999997E-3</v>
      </c>
      <c r="U65" s="179">
        <f>'[3]China Seed Exports'!JB$290</f>
        <v>9.7999999999999997E-4</v>
      </c>
      <c r="V65" s="179">
        <f>'[3]China Seed Exports'!JN$290</f>
        <v>0</v>
      </c>
      <c r="W65" s="179">
        <f>'[3]China Seed Exports'!JZ$290</f>
        <v>5.5599999999999998E-3</v>
      </c>
      <c r="X65" s="179">
        <f>'[3]China Seed Exports'!KL$290</f>
        <v>0.4</v>
      </c>
      <c r="Y65" s="179">
        <f>'[3]China Seed Exports'!KX$290</f>
        <v>0</v>
      </c>
      <c r="Z65" s="179">
        <f>'[3]China Seed Exports'!LJ$290</f>
        <v>3.5500000000000001E-4</v>
      </c>
      <c r="AA65" s="179">
        <f>'[3]China Seed Exports'!LV$290</f>
        <v>0.02</v>
      </c>
      <c r="AB65" s="179">
        <f>'[3]China Seed Exports'!MH$290</f>
        <v>0</v>
      </c>
      <c r="AC65" s="179">
        <f>'[3]China Seed Exports'!MT$290</f>
        <v>0</v>
      </c>
      <c r="AD65" s="181">
        <f t="shared" ref="AD65:AD71" si="33">(SUM(F65:J65)/SUM(F$73:J$73))*AD$73</f>
        <v>2.6112425012163546E-3</v>
      </c>
      <c r="AE65" s="181">
        <f t="shared" ref="AE65:AH71" si="34">(SUM(G65:K65)/SUM(G$73:K$73))*AE$73</f>
        <v>1.2714323660721373E-3</v>
      </c>
      <c r="AF65" s="181">
        <f t="shared" si="34"/>
        <v>1.4955276991919516E-6</v>
      </c>
      <c r="AG65" s="181">
        <f t="shared" si="34"/>
        <v>0</v>
      </c>
      <c r="AH65" s="181">
        <f t="shared" si="34"/>
        <v>2.0645546032611382E-5</v>
      </c>
    </row>
    <row r="66" spans="1:36">
      <c r="A66" s="112" t="s">
        <v>109</v>
      </c>
      <c r="B66" s="179">
        <f>'[3]China Seed Exports'!AI$290</f>
        <v>7.077</v>
      </c>
      <c r="C66" s="179">
        <f>'[3]China Seed Exports'!AU$290</f>
        <v>0</v>
      </c>
      <c r="D66" s="179">
        <f>'[3]China Seed Exports'!BG$290</f>
        <v>0</v>
      </c>
      <c r="E66" s="179">
        <f>'[3]China Seed Exports'!BS$290</f>
        <v>0</v>
      </c>
      <c r="F66" s="179">
        <f>'[3]China Seed Exports'!CE$290</f>
        <v>0</v>
      </c>
      <c r="G66" s="179">
        <f>'[3]China Seed Exports'!CQ$290</f>
        <v>0</v>
      </c>
      <c r="H66" s="179">
        <f>'[3]China Seed Exports'!DC$290</f>
        <v>0.51056100000000004</v>
      </c>
      <c r="I66" s="179">
        <f>'[3]China Seed Exports'!DO$290</f>
        <v>0</v>
      </c>
      <c r="J66" s="179">
        <f>'[3]China Seed Exports'!EA$290</f>
        <v>0</v>
      </c>
      <c r="K66" s="179">
        <f>'[3]China Seed Exports'!EM$290</f>
        <v>0</v>
      </c>
      <c r="L66" s="179">
        <f>'[3]China Seed Exports'!EY$290</f>
        <v>0.143181</v>
      </c>
      <c r="M66" s="179">
        <f>'[3]China Seed Exports'!FK$290</f>
        <v>3.6477999999999997E-2</v>
      </c>
      <c r="N66" s="179">
        <f>'[3]China Seed Exports'!FW$290</f>
        <v>5.3675E-2</v>
      </c>
      <c r="O66" s="179">
        <f>'[3]China Seed Exports'!GI$290</f>
        <v>0</v>
      </c>
      <c r="P66" s="179">
        <f>'[3]China Seed Exports'!GU$290</f>
        <v>0</v>
      </c>
      <c r="Q66" s="179">
        <f>'[3]China Seed Exports'!HG$290</f>
        <v>1.2E-4</v>
      </c>
      <c r="R66" s="179">
        <f>'[3]China Seed Exports'!HS$290</f>
        <v>2.5000000000000001E-4</v>
      </c>
      <c r="S66" s="179">
        <f>'[3]China Seed Exports'!IE$290</f>
        <v>0</v>
      </c>
      <c r="T66" s="179">
        <f>'[3]China Seed Exports'!IQ$290</f>
        <v>4.2900000000000002E-4</v>
      </c>
      <c r="U66" s="179">
        <f>'[3]China Seed Exports'!JC$290</f>
        <v>0</v>
      </c>
      <c r="V66" s="179">
        <f>'[3]China Seed Exports'!JO$290</f>
        <v>5.4200000000000003E-3</v>
      </c>
      <c r="W66" s="179">
        <f>'[3]China Seed Exports'!KA$290</f>
        <v>0</v>
      </c>
      <c r="X66" s="179">
        <f>'[3]China Seed Exports'!KM$290</f>
        <v>2.6999999999999999E-5</v>
      </c>
      <c r="Y66" s="179">
        <f>'[3]China Seed Exports'!KY$290</f>
        <v>8.3850000000000001E-3</v>
      </c>
      <c r="Z66" s="179">
        <f>'[3]China Seed Exports'!LK$290</f>
        <v>0</v>
      </c>
      <c r="AA66" s="179">
        <f>'[3]China Seed Exports'!LW$290</f>
        <v>0</v>
      </c>
      <c r="AB66" s="179">
        <f>'[3]China Seed Exports'!MI$290</f>
        <v>6.6E-4</v>
      </c>
      <c r="AC66" s="179">
        <f>'[3]China Seed Exports'!MU$290</f>
        <v>0</v>
      </c>
      <c r="AD66" s="181">
        <f t="shared" si="33"/>
        <v>3.1705079254780576E-2</v>
      </c>
      <c r="AE66" s="181">
        <f t="shared" si="34"/>
        <v>1.5437426403190405E-2</v>
      </c>
      <c r="AF66" s="181">
        <f t="shared" si="34"/>
        <v>1.9553785382502898E-2</v>
      </c>
      <c r="AG66" s="181">
        <f t="shared" si="34"/>
        <v>6.202352978542454E-3</v>
      </c>
      <c r="AH66" s="181">
        <f t="shared" si="34"/>
        <v>8.0154872512035666E-3</v>
      </c>
    </row>
    <row r="67" spans="1:36">
      <c r="A67" s="112" t="s">
        <v>110</v>
      </c>
      <c r="B67" s="179">
        <f>'[3]China Seed Exports'!AJ$290</f>
        <v>0</v>
      </c>
      <c r="C67" s="179">
        <f>'[3]China Seed Exports'!AV$290</f>
        <v>0</v>
      </c>
      <c r="D67" s="179">
        <f>'[3]China Seed Exports'!BH$290</f>
        <v>0</v>
      </c>
      <c r="E67" s="179">
        <f>'[3]China Seed Exports'!BT$290</f>
        <v>0</v>
      </c>
      <c r="F67" s="179">
        <f>'[3]China Seed Exports'!CF$290</f>
        <v>0</v>
      </c>
      <c r="G67" s="179">
        <f>'[3]China Seed Exports'!CR$290</f>
        <v>0</v>
      </c>
      <c r="H67" s="179">
        <f>'[3]China Seed Exports'!DD$290</f>
        <v>0</v>
      </c>
      <c r="I67" s="179">
        <f>'[3]China Seed Exports'!DP$290</f>
        <v>0</v>
      </c>
      <c r="J67" s="179">
        <f>'[3]China Seed Exports'!EB$290</f>
        <v>0</v>
      </c>
      <c r="K67" s="179">
        <f>'[3]China Seed Exports'!EN$290</f>
        <v>0.4</v>
      </c>
      <c r="L67" s="179">
        <f>'[3]China Seed Exports'!EZ$290</f>
        <v>0</v>
      </c>
      <c r="M67" s="179">
        <f>'[3]China Seed Exports'!FL$290</f>
        <v>0</v>
      </c>
      <c r="N67" s="179">
        <f>'[3]China Seed Exports'!FX$290</f>
        <v>1.806E-2</v>
      </c>
      <c r="O67" s="179">
        <f>'[3]China Seed Exports'!GJ$290</f>
        <v>0</v>
      </c>
      <c r="P67" s="179">
        <f>'[3]China Seed Exports'!GV$290</f>
        <v>0</v>
      </c>
      <c r="Q67" s="179">
        <f>'[3]China Seed Exports'!HH$290</f>
        <v>1.9E-2</v>
      </c>
      <c r="R67" s="179">
        <f>'[3]China Seed Exports'!HT$290</f>
        <v>0</v>
      </c>
      <c r="S67" s="179">
        <f>'[3]China Seed Exports'!IF$290</f>
        <v>0</v>
      </c>
      <c r="T67" s="179">
        <f>'[3]China Seed Exports'!IR$290</f>
        <v>0</v>
      </c>
      <c r="U67" s="179">
        <f>'[3]China Seed Exports'!JD$290</f>
        <v>7.0999999999999994E-2</v>
      </c>
      <c r="V67" s="179">
        <f>'[3]China Seed Exports'!JP$290</f>
        <v>1.7500000000000002E-2</v>
      </c>
      <c r="W67" s="179">
        <f>'[3]China Seed Exports'!KB$290</f>
        <v>0.01</v>
      </c>
      <c r="X67" s="179">
        <f>'[3]China Seed Exports'!KN$290</f>
        <v>6.2519999999999997E-3</v>
      </c>
      <c r="Y67" s="179">
        <f>'[3]China Seed Exports'!KZ$290</f>
        <v>1.9999999999999999E-6</v>
      </c>
      <c r="Z67" s="179">
        <f>'[3]China Seed Exports'!LL$290</f>
        <v>3.2763E-2</v>
      </c>
      <c r="AA67" s="179">
        <f>'[3]China Seed Exports'!LX$290</f>
        <v>0</v>
      </c>
      <c r="AB67" s="179">
        <f>'[3]China Seed Exports'!MJ$290</f>
        <v>0</v>
      </c>
      <c r="AC67" s="179">
        <f>'[3]China Seed Exports'!MV$290</f>
        <v>0</v>
      </c>
      <c r="AD67" s="181">
        <f t="shared" si="33"/>
        <v>0</v>
      </c>
      <c r="AE67" s="181">
        <f t="shared" si="34"/>
        <v>1.2094481484633886E-2</v>
      </c>
      <c r="AF67" s="181">
        <f t="shared" si="34"/>
        <v>1.1964221593535614E-2</v>
      </c>
      <c r="AG67" s="181">
        <f t="shared" si="34"/>
        <v>1.3809167319293672E-2</v>
      </c>
      <c r="AH67" s="181">
        <f t="shared" si="34"/>
        <v>1.436119296904079E-2</v>
      </c>
    </row>
    <row r="68" spans="1:36">
      <c r="A68" s="112" t="s">
        <v>111</v>
      </c>
      <c r="B68" s="179">
        <f>'[3]China Seed Exports'!AK$290</f>
        <v>0</v>
      </c>
      <c r="C68" s="179">
        <f>'[3]China Seed Exports'!AW$290</f>
        <v>0</v>
      </c>
      <c r="D68" s="179">
        <f>'[3]China Seed Exports'!BI$290</f>
        <v>0</v>
      </c>
      <c r="E68" s="179">
        <f>'[3]China Seed Exports'!BU$290</f>
        <v>0</v>
      </c>
      <c r="F68" s="179">
        <f>'[3]China Seed Exports'!CG$290</f>
        <v>3.15E-2</v>
      </c>
      <c r="G68" s="179">
        <f>'[3]China Seed Exports'!CS$290</f>
        <v>3.5639999999999998E-2</v>
      </c>
      <c r="H68" s="179">
        <f>'[3]China Seed Exports'!DE$290</f>
        <v>0.52497400000000005</v>
      </c>
      <c r="I68" s="179">
        <f>'[3]China Seed Exports'!DQ$290</f>
        <v>8.9999999999999993E-3</v>
      </c>
      <c r="J68" s="179">
        <f>'[3]China Seed Exports'!EC$290</f>
        <v>5.0000000000000001E-3</v>
      </c>
      <c r="K68" s="179">
        <f>'[3]China Seed Exports'!EO$290</f>
        <v>0.79800000000000004</v>
      </c>
      <c r="L68" s="179">
        <f>'[3]China Seed Exports'!FA$290</f>
        <v>0</v>
      </c>
      <c r="M68" s="179">
        <f>'[3]China Seed Exports'!FM$290</f>
        <v>0.03</v>
      </c>
      <c r="N68" s="179">
        <f>'[3]China Seed Exports'!FY$290</f>
        <v>2.3E-2</v>
      </c>
      <c r="O68" s="179">
        <f>'[3]China Seed Exports'!GK$290</f>
        <v>0.23600199999999999</v>
      </c>
      <c r="P68" s="179">
        <f>'[3]China Seed Exports'!GW$290</f>
        <v>0</v>
      </c>
      <c r="Q68" s="179">
        <f>'[3]China Seed Exports'!HI$290</f>
        <v>0.05</v>
      </c>
      <c r="R68" s="179">
        <f>'[3]China Seed Exports'!HU$290</f>
        <v>0.06</v>
      </c>
      <c r="S68" s="179">
        <f>'[3]China Seed Exports'!IG$290</f>
        <v>4.2000000000000003E-2</v>
      </c>
      <c r="T68" s="179">
        <f>'[3]China Seed Exports'!IS$290</f>
        <v>0.247</v>
      </c>
      <c r="U68" s="179">
        <f>'[3]China Seed Exports'!JE$290</f>
        <v>6.5250000000000002E-2</v>
      </c>
      <c r="V68" s="179">
        <f>'[3]China Seed Exports'!JQ$290</f>
        <v>1.0999999999999999E-2</v>
      </c>
      <c r="W68" s="179">
        <f>'[3]China Seed Exports'!KC$290</f>
        <v>5.0599999999999999E-2</v>
      </c>
      <c r="X68" s="179">
        <f>'[3]China Seed Exports'!KO$290</f>
        <v>0</v>
      </c>
      <c r="Y68" s="179">
        <f>'[3]China Seed Exports'!LA$290</f>
        <v>8.0000000000000002E-3</v>
      </c>
      <c r="Z68" s="179">
        <f>'[3]China Seed Exports'!LM$290</f>
        <v>0</v>
      </c>
      <c r="AA68" s="179">
        <f>'[3]China Seed Exports'!LY$290</f>
        <v>0</v>
      </c>
      <c r="AB68" s="179">
        <f>'[3]China Seed Exports'!MK$290</f>
        <v>0</v>
      </c>
      <c r="AC68" s="179">
        <f>'[3]China Seed Exports'!MW$290</f>
        <v>0</v>
      </c>
      <c r="AD68" s="181">
        <f t="shared" si="33"/>
        <v>3.7638778534655165E-2</v>
      </c>
      <c r="AE68" s="181">
        <f t="shared" si="34"/>
        <v>4.1502636521373142E-2</v>
      </c>
      <c r="AF68" s="181">
        <f t="shared" si="34"/>
        <v>3.9989633001989211E-2</v>
      </c>
      <c r="AG68" s="181">
        <f t="shared" si="34"/>
        <v>2.9068297207113181E-2</v>
      </c>
      <c r="AH68" s="181">
        <f t="shared" si="34"/>
        <v>2.940530350069109E-2</v>
      </c>
    </row>
    <row r="69" spans="1:36">
      <c r="A69" s="112" t="s">
        <v>112</v>
      </c>
      <c r="B69" s="179">
        <f>'[3]China Seed Exports'!AL$290</f>
        <v>3.3620000000000001</v>
      </c>
      <c r="C69" s="179">
        <f>'[3]China Seed Exports'!AX$290</f>
        <v>0</v>
      </c>
      <c r="D69" s="179">
        <f>'[3]China Seed Exports'!BJ$290</f>
        <v>0</v>
      </c>
      <c r="E69" s="179">
        <f>'[3]China Seed Exports'!BV$290</f>
        <v>0</v>
      </c>
      <c r="F69" s="179">
        <f>'[3]China Seed Exports'!CH$290</f>
        <v>0.13585</v>
      </c>
      <c r="G69" s="179">
        <f>'[3]China Seed Exports'!CT$290</f>
        <v>0</v>
      </c>
      <c r="H69" s="179">
        <f>'[3]China Seed Exports'!DF$290</f>
        <v>0</v>
      </c>
      <c r="I69" s="179">
        <f>'[3]China Seed Exports'!DR$290</f>
        <v>2.0000000000000001E-4</v>
      </c>
      <c r="J69" s="179">
        <f>'[3]China Seed Exports'!ED$290</f>
        <v>0.12</v>
      </c>
      <c r="K69" s="179">
        <f>'[3]China Seed Exports'!EP$290</f>
        <v>0.52925999999999995</v>
      </c>
      <c r="L69" s="179">
        <f>'[3]China Seed Exports'!FB$290</f>
        <v>0</v>
      </c>
      <c r="M69" s="179">
        <f>'[3]China Seed Exports'!FN$290</f>
        <v>5.947E-3</v>
      </c>
      <c r="N69" s="179">
        <f>'[3]China Seed Exports'!FZ$290</f>
        <v>0</v>
      </c>
      <c r="O69" s="179">
        <f>'[3]China Seed Exports'!GL$290</f>
        <v>6.4007999999999995E-2</v>
      </c>
      <c r="P69" s="179">
        <f>'[3]China Seed Exports'!GX$290</f>
        <v>0</v>
      </c>
      <c r="Q69" s="179">
        <f>'[3]China Seed Exports'!HJ$290</f>
        <v>1.2765E-2</v>
      </c>
      <c r="R69" s="179">
        <f>'[3]China Seed Exports'!HV$290</f>
        <v>0.01</v>
      </c>
      <c r="S69" s="179">
        <f>'[3]China Seed Exports'!IH$290</f>
        <v>0</v>
      </c>
      <c r="T69" s="179">
        <f>'[3]China Seed Exports'!IT$290</f>
        <v>3.8714999999999999E-2</v>
      </c>
      <c r="U69" s="179">
        <f>'[3]China Seed Exports'!JF$290</f>
        <v>0</v>
      </c>
      <c r="V69" s="179">
        <f>'[3]China Seed Exports'!JR$290</f>
        <v>0</v>
      </c>
      <c r="W69" s="179">
        <f>'[3]China Seed Exports'!KD$290</f>
        <v>0</v>
      </c>
      <c r="X69" s="179">
        <f>'[3]China Seed Exports'!KP$290</f>
        <v>9.75E-3</v>
      </c>
      <c r="Y69" s="179">
        <f>'[3]China Seed Exports'!LB$290</f>
        <v>0</v>
      </c>
      <c r="Z69" s="179">
        <f>'[3]China Seed Exports'!LN$290</f>
        <v>0</v>
      </c>
      <c r="AA69" s="179">
        <f>'[3]China Seed Exports'!LZ$290</f>
        <v>0</v>
      </c>
      <c r="AB69" s="179">
        <f>'[3]China Seed Exports'!ML$290</f>
        <v>0</v>
      </c>
      <c r="AC69" s="179">
        <f>'[3]China Seed Exports'!MX$290</f>
        <v>0</v>
      </c>
      <c r="AD69" s="181">
        <f t="shared" si="33"/>
        <v>1.5900324433684842E-2</v>
      </c>
      <c r="AE69" s="181">
        <f t="shared" si="34"/>
        <v>1.9637204862525806E-2</v>
      </c>
      <c r="AF69" s="181">
        <f t="shared" si="34"/>
        <v>1.9425708390344094E-2</v>
      </c>
      <c r="AG69" s="181">
        <f t="shared" si="34"/>
        <v>2.2626562313090764E-2</v>
      </c>
      <c r="AH69" s="181">
        <f t="shared" si="34"/>
        <v>2.2507664358384701E-2</v>
      </c>
    </row>
    <row r="70" spans="1:36">
      <c r="A70" s="112" t="s">
        <v>113</v>
      </c>
      <c r="B70" s="179">
        <f>'[3]China Seed Exports'!AM$290</f>
        <v>0</v>
      </c>
      <c r="C70" s="179">
        <f>'[3]China Seed Exports'!AY$290</f>
        <v>0</v>
      </c>
      <c r="D70" s="179">
        <f>'[3]China Seed Exports'!BK$290</f>
        <v>5.515193</v>
      </c>
      <c r="E70" s="179">
        <f>'[3]China Seed Exports'!BW$290</f>
        <v>0</v>
      </c>
      <c r="F70" s="179">
        <f>'[3]China Seed Exports'!CI$290</f>
        <v>0.16675000000000001</v>
      </c>
      <c r="G70" s="179">
        <f>'[3]China Seed Exports'!CU$290</f>
        <v>1.505E-3</v>
      </c>
      <c r="H70" s="179">
        <f>'[3]China Seed Exports'!DG$290</f>
        <v>1.0000000000000001E-5</v>
      </c>
      <c r="I70" s="179">
        <f>'[3]China Seed Exports'!DS$290</f>
        <v>0.02</v>
      </c>
      <c r="J70" s="179">
        <f>'[3]China Seed Exports'!EE$290</f>
        <v>0.15101500000000001</v>
      </c>
      <c r="K70" s="179">
        <f>'[3]China Seed Exports'!EQ$290</f>
        <v>0.19964499999999999</v>
      </c>
      <c r="L70" s="179">
        <f>'[3]China Seed Exports'!FC$290</f>
        <v>2.0480999999999999E-2</v>
      </c>
      <c r="M70" s="179">
        <f>'[3]China Seed Exports'!FO$290</f>
        <v>1.6650000000000002E-2</v>
      </c>
      <c r="N70" s="179">
        <f>'[3]China Seed Exports'!GA$290</f>
        <v>4.0099000000000003E-2</v>
      </c>
      <c r="O70" s="179">
        <f>'[3]China Seed Exports'!GM$290</f>
        <v>0.16489999999999999</v>
      </c>
      <c r="P70" s="179">
        <f>'[3]China Seed Exports'!GY$290</f>
        <v>2.48E-3</v>
      </c>
      <c r="Q70" s="179">
        <f>'[3]China Seed Exports'!HK$290</f>
        <v>0.01</v>
      </c>
      <c r="R70" s="179">
        <f>'[3]China Seed Exports'!HW$290</f>
        <v>0</v>
      </c>
      <c r="S70" s="179">
        <f>'[3]China Seed Exports'!II$290</f>
        <v>8.8050000000000003E-3</v>
      </c>
      <c r="T70" s="179">
        <f>'[3]China Seed Exports'!IU$290</f>
        <v>0</v>
      </c>
      <c r="U70" s="179">
        <f>'[3]China Seed Exports'!JG$290</f>
        <v>0</v>
      </c>
      <c r="V70" s="179">
        <f>'[3]China Seed Exports'!JS$290</f>
        <v>0</v>
      </c>
      <c r="W70" s="179">
        <f>'[3]China Seed Exports'!KE$290</f>
        <v>0</v>
      </c>
      <c r="X70" s="179">
        <f>'[3]China Seed Exports'!KQ$290</f>
        <v>5.0000000000000001E-3</v>
      </c>
      <c r="Y70" s="179">
        <f>'[3]China Seed Exports'!LC$290</f>
        <v>0</v>
      </c>
      <c r="Z70" s="179">
        <f>'[3]China Seed Exports'!LO$290</f>
        <v>0</v>
      </c>
      <c r="AA70" s="179">
        <f>'[3]China Seed Exports'!MA$290</f>
        <v>0</v>
      </c>
      <c r="AB70" s="179">
        <f>'[3]China Seed Exports'!MM$290</f>
        <v>0</v>
      </c>
      <c r="AC70" s="179">
        <f>'[3]China Seed Exports'!MY$290</f>
        <v>5.8999999999999997E-2</v>
      </c>
      <c r="AD70" s="181">
        <f t="shared" si="33"/>
        <v>2.1068783729195836E-2</v>
      </c>
      <c r="AE70" s="181">
        <f t="shared" si="34"/>
        <v>1.1253159116359043E-2</v>
      </c>
      <c r="AF70" s="181">
        <f t="shared" si="34"/>
        <v>1.1699543101332623E-2</v>
      </c>
      <c r="AG70" s="181">
        <f t="shared" si="34"/>
        <v>1.407813537575521E-2</v>
      </c>
      <c r="AH70" s="181">
        <f t="shared" si="34"/>
        <v>1.4698873031437741E-2</v>
      </c>
    </row>
    <row r="71" spans="1:36">
      <c r="A71" s="112" t="s">
        <v>102</v>
      </c>
      <c r="B71" s="179">
        <f>'[3]China Seed Exports'!AN$290</f>
        <v>0</v>
      </c>
      <c r="C71" s="179">
        <f>'[3]China Seed Exports'!AZ$290</f>
        <v>0</v>
      </c>
      <c r="D71" s="179">
        <f>'[3]China Seed Exports'!BL$290</f>
        <v>0</v>
      </c>
      <c r="E71" s="179">
        <f>'[3]China Seed Exports'!BX$290</f>
        <v>3.5000000000000001E-3</v>
      </c>
      <c r="F71" s="179">
        <f>'[3]China Seed Exports'!CJ$290</f>
        <v>0.36249999999999999</v>
      </c>
      <c r="G71" s="179">
        <f>'[3]China Seed Exports'!CV$290</f>
        <v>0</v>
      </c>
      <c r="H71" s="179">
        <f>'[3]China Seed Exports'!DH$290</f>
        <v>1.7999999999999999E-2</v>
      </c>
      <c r="I71" s="179">
        <f>'[3]China Seed Exports'!DT$290</f>
        <v>1.9387999999999999E-2</v>
      </c>
      <c r="J71" s="179">
        <f>'[3]China Seed Exports'!EF$290</f>
        <v>0.33910000000000001</v>
      </c>
      <c r="K71" s="179">
        <f>'[3]China Seed Exports'!ER$290</f>
        <v>1.2798E-2</v>
      </c>
      <c r="L71" s="179">
        <f>'[3]China Seed Exports'!FD$290</f>
        <v>2.6999999999999999E-5</v>
      </c>
      <c r="M71" s="179">
        <f>'[3]China Seed Exports'!FP$290</f>
        <v>0</v>
      </c>
      <c r="N71" s="179">
        <f>'[3]China Seed Exports'!GB$290</f>
        <v>6.5900000000000004E-3</v>
      </c>
      <c r="O71" s="179">
        <f>'[3]China Seed Exports'!GN$290</f>
        <v>0.23003999999999999</v>
      </c>
      <c r="P71" s="179">
        <f>'[3]China Seed Exports'!GZ$290</f>
        <v>0</v>
      </c>
      <c r="Q71" s="179">
        <f>'[3]China Seed Exports'!HL$290</f>
        <v>6.5000000000000002E-2</v>
      </c>
      <c r="R71" s="179">
        <f>'[3]China Seed Exports'!HX$290</f>
        <v>2.22E-4</v>
      </c>
      <c r="S71" s="179">
        <f>'[3]China Seed Exports'!IJ$290</f>
        <v>6.0539999999999997E-2</v>
      </c>
      <c r="T71" s="179">
        <f>'[3]China Seed Exports'!IV$290</f>
        <v>1.9324999999999998E-2</v>
      </c>
      <c r="U71" s="179">
        <f>'[3]China Seed Exports'!JH$290</f>
        <v>2.2749999999999999E-2</v>
      </c>
      <c r="V71" s="179">
        <f>'[3]China Seed Exports'!JT$290</f>
        <v>0</v>
      </c>
      <c r="W71" s="179">
        <f>'[3]China Seed Exports'!KF$290</f>
        <v>4.0000000000000001E-3</v>
      </c>
      <c r="X71" s="179">
        <f>'[3]China Seed Exports'!KR$290</f>
        <v>0.01</v>
      </c>
      <c r="Y71" s="179">
        <f>'[3]China Seed Exports'!LD$290</f>
        <v>1.7999999999999999E-2</v>
      </c>
      <c r="Z71" s="179">
        <f>'[3]China Seed Exports'!LP$290</f>
        <v>0</v>
      </c>
      <c r="AA71" s="179">
        <f>'[3]China Seed Exports'!MB$290</f>
        <v>2.1173999999999998E-2</v>
      </c>
      <c r="AB71" s="179">
        <f>'[3]China Seed Exports'!MN$290</f>
        <v>7.0459999999999995E-2</v>
      </c>
      <c r="AC71" s="179">
        <f>'[3]China Seed Exports'!MZ$290</f>
        <v>5.0000000000000001E-3</v>
      </c>
      <c r="AD71" s="181">
        <f t="shared" si="33"/>
        <v>4.5890056444444029E-2</v>
      </c>
      <c r="AE71" s="181">
        <f t="shared" si="34"/>
        <v>1.1770530798067967E-2</v>
      </c>
      <c r="AF71" s="181">
        <f t="shared" si="34"/>
        <v>1.1644567503110324E-2</v>
      </c>
      <c r="AG71" s="181">
        <f t="shared" si="34"/>
        <v>1.2818808362072227E-2</v>
      </c>
      <c r="AH71" s="181">
        <f t="shared" si="34"/>
        <v>1.2315703720269E-2</v>
      </c>
    </row>
    <row r="72" spans="1:36">
      <c r="A72" s="112" t="s">
        <v>103</v>
      </c>
      <c r="B72" s="179">
        <f>'[3]China Seed Exports'!AO$290</f>
        <v>1.1459999999999999</v>
      </c>
      <c r="C72" s="179">
        <f>'[3]China Seed Exports'!BA$290</f>
        <v>0</v>
      </c>
      <c r="D72" s="179">
        <f>'[3]China Seed Exports'!BM$290</f>
        <v>0</v>
      </c>
      <c r="E72" s="179">
        <f>'[3]China Seed Exports'!BY$290</f>
        <v>0</v>
      </c>
      <c r="F72" s="179">
        <f>'[3]China Seed Exports'!CK$290</f>
        <v>1.4999999999999999E-2</v>
      </c>
      <c r="G72" s="179">
        <f>'[3]China Seed Exports'!CW$290</f>
        <v>1.7999999999999999E-2</v>
      </c>
      <c r="H72" s="179">
        <f>'[3]China Seed Exports'!DI$290</f>
        <v>0</v>
      </c>
      <c r="I72" s="179">
        <f>'[3]China Seed Exports'!DU$290</f>
        <v>0</v>
      </c>
      <c r="J72" s="179">
        <f>'[3]China Seed Exports'!EG$290</f>
        <v>0.100425</v>
      </c>
      <c r="K72" s="179">
        <f>'[3]China Seed Exports'!ES$290</f>
        <v>0</v>
      </c>
      <c r="L72" s="179">
        <f>'[3]China Seed Exports'!FE$290</f>
        <v>0</v>
      </c>
      <c r="M72" s="179">
        <f>'[3]China Seed Exports'!FQ$290</f>
        <v>0</v>
      </c>
      <c r="N72" s="179">
        <f>'[3]China Seed Exports'!GC$290</f>
        <v>0</v>
      </c>
      <c r="O72" s="179">
        <f>'[3]China Seed Exports'!GO$290</f>
        <v>5.0279999999999998E-2</v>
      </c>
      <c r="P72" s="179">
        <f>'[3]China Seed Exports'!HA$290</f>
        <v>5.2252E-2</v>
      </c>
      <c r="Q72" s="179">
        <f>'[3]China Seed Exports'!HM$290</f>
        <v>3.0000000000000001E-3</v>
      </c>
      <c r="R72" s="179">
        <f>'[3]China Seed Exports'!HY$290</f>
        <v>1E-4</v>
      </c>
      <c r="S72" s="179">
        <f>'[3]China Seed Exports'!IK$290</f>
        <v>0</v>
      </c>
      <c r="T72" s="179">
        <f>'[3]China Seed Exports'!IW$290</f>
        <v>0.01</v>
      </c>
      <c r="U72" s="179">
        <f>'[3]China Seed Exports'!JI$290</f>
        <v>2.1979999999999999E-3</v>
      </c>
      <c r="V72" s="179">
        <f>'[3]China Seed Exports'!JU$290</f>
        <v>0</v>
      </c>
      <c r="W72" s="179">
        <f>'[3]China Seed Exports'!KG$290</f>
        <v>1E-3</v>
      </c>
      <c r="X72" s="179">
        <f>'[3]China Seed Exports'!KS$290</f>
        <v>5.0600000000000003E-3</v>
      </c>
      <c r="Y72" s="179">
        <f>'[3]China Seed Exports'!LE$290</f>
        <v>4.5929999999999999E-3</v>
      </c>
      <c r="Z72" s="179">
        <f>'[3]China Seed Exports'!LQ$290</f>
        <v>1.7999999999999999E-2</v>
      </c>
      <c r="AA72" s="179">
        <f>'[3]China Seed Exports'!MC$290</f>
        <v>1.1008E-2</v>
      </c>
      <c r="AB72" s="179">
        <f>'[3]China Seed Exports'!MO$290</f>
        <v>0</v>
      </c>
      <c r="AC72" s="179">
        <f>'[3]China Seed Exports'!NA$290</f>
        <v>6.2E-2</v>
      </c>
      <c r="AD72" s="181">
        <f>AD73-SUM(AD61:AD71)</f>
        <v>4.5179735102023222E-2</v>
      </c>
      <c r="AE72" s="181">
        <f>AE73-SUM(AE61:AE71)</f>
        <v>3.580722424544408E-3</v>
      </c>
      <c r="AF72" s="181">
        <f>AF73-SUM(AF61:AF71)</f>
        <v>3.0037673838270162E-3</v>
      </c>
      <c r="AG72" s="181">
        <f>AG73-SUM(AG61:AG71)</f>
        <v>3.4669640701001647E-3</v>
      </c>
      <c r="AH72" s="181">
        <f>AH73-SUM(AH61:AH71)</f>
        <v>3.4497986028701744E-3</v>
      </c>
    </row>
    <row r="73" spans="1:36" ht="12" thickBot="1">
      <c r="A73" s="112" t="s">
        <v>114</v>
      </c>
      <c r="B73" s="179">
        <f>SUM(B61:B72)</f>
        <v>31.406000000000006</v>
      </c>
      <c r="C73" s="179">
        <f t="shared" ref="C73:AC73" si="35">SUM(C61:C72)</f>
        <v>0.16270000000000001</v>
      </c>
      <c r="D73" s="179">
        <f t="shared" si="35"/>
        <v>7.2596229999999995</v>
      </c>
      <c r="E73" s="179">
        <f t="shared" si="35"/>
        <v>2.4503E-2</v>
      </c>
      <c r="F73" s="179">
        <f t="shared" si="35"/>
        <v>0.72962000000000005</v>
      </c>
      <c r="G73" s="179">
        <f t="shared" si="35"/>
        <v>0.55468499999999998</v>
      </c>
      <c r="H73" s="179">
        <f t="shared" si="35"/>
        <v>1.0540450000000001</v>
      </c>
      <c r="I73" s="179">
        <f t="shared" si="35"/>
        <v>0.12569900000000001</v>
      </c>
      <c r="J73" s="179">
        <f t="shared" si="35"/>
        <v>0.75663999999999998</v>
      </c>
      <c r="K73" s="179">
        <f t="shared" si="35"/>
        <v>4.1235179999999998</v>
      </c>
      <c r="L73" s="179">
        <f t="shared" si="35"/>
        <v>0.62670099999999995</v>
      </c>
      <c r="M73" s="179">
        <f t="shared" si="35"/>
        <v>0.160695</v>
      </c>
      <c r="N73" s="179">
        <f t="shared" si="35"/>
        <v>0.154525</v>
      </c>
      <c r="O73" s="179">
        <f t="shared" si="35"/>
        <v>0.80145</v>
      </c>
      <c r="P73" s="179">
        <f t="shared" si="35"/>
        <v>0.104712</v>
      </c>
      <c r="Q73" s="179">
        <f t="shared" si="35"/>
        <v>0.16021299999999999</v>
      </c>
      <c r="R73" s="179">
        <f t="shared" si="35"/>
        <v>0.13168199999999999</v>
      </c>
      <c r="S73" s="179">
        <f t="shared" si="35"/>
        <v>0.15036500000000003</v>
      </c>
      <c r="T73" s="179">
        <f t="shared" si="35"/>
        <v>0.39392899999999997</v>
      </c>
      <c r="U73" s="179">
        <f t="shared" si="35"/>
        <v>0.178178</v>
      </c>
      <c r="V73" s="179">
        <f t="shared" si="35"/>
        <v>6.7984000000000003E-2</v>
      </c>
      <c r="W73" s="179">
        <f t="shared" si="35"/>
        <v>0.10546000000000001</v>
      </c>
      <c r="X73" s="179">
        <f t="shared" si="35"/>
        <v>1.0879619999999999</v>
      </c>
      <c r="Y73" s="179">
        <f t="shared" si="35"/>
        <v>6.4116999999999993E-2</v>
      </c>
      <c r="Z73" s="179">
        <f t="shared" si="35"/>
        <v>9.0218000000000007E-2</v>
      </c>
      <c r="AA73" s="179">
        <f t="shared" si="35"/>
        <v>0.103182</v>
      </c>
      <c r="AB73" s="179">
        <f t="shared" si="35"/>
        <v>7.1964E-2</v>
      </c>
      <c r="AC73" s="179">
        <f t="shared" si="35"/>
        <v>0.17699999999999999</v>
      </c>
      <c r="AD73" s="181">
        <f>AD13</f>
        <v>0.2</v>
      </c>
      <c r="AE73" s="181">
        <f>AE13</f>
        <v>0.2</v>
      </c>
      <c r="AF73" s="181">
        <f>AF13</f>
        <v>0.2</v>
      </c>
      <c r="AG73" s="181">
        <f>AG13</f>
        <v>0.2</v>
      </c>
      <c r="AH73" s="181">
        <f>AH13</f>
        <v>0.2</v>
      </c>
    </row>
    <row r="74" spans="1:36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  <c r="AF74" s="174"/>
      <c r="AG74" s="174"/>
      <c r="AH74" s="174"/>
    </row>
    <row r="75" spans="1:36" ht="12" thickBot="1">
      <c r="A75" s="112" t="s">
        <v>254</v>
      </c>
    </row>
    <row r="76" spans="1:36" ht="12" thickBot="1">
      <c r="A76" s="168"/>
      <c r="B76" s="168" t="str">
        <f>B$2</f>
        <v xml:space="preserve">93/94 </v>
      </c>
      <c r="C76" s="168" t="str">
        <f t="shared" ref="C76:AH76" si="36">C$2</f>
        <v xml:space="preserve">94/95 </v>
      </c>
      <c r="D76" s="168" t="str">
        <f t="shared" si="36"/>
        <v xml:space="preserve">95/96 </v>
      </c>
      <c r="E76" s="168" t="str">
        <f t="shared" si="36"/>
        <v xml:space="preserve">96/97 </v>
      </c>
      <c r="F76" s="168" t="str">
        <f t="shared" si="36"/>
        <v xml:space="preserve">97/98 </v>
      </c>
      <c r="G76" s="168" t="str">
        <f t="shared" si="36"/>
        <v xml:space="preserve">98/99 </v>
      </c>
      <c r="H76" s="168" t="str">
        <f t="shared" si="36"/>
        <v xml:space="preserve">99/00 </v>
      </c>
      <c r="I76" s="168" t="str">
        <f t="shared" si="36"/>
        <v xml:space="preserve">00/01 </v>
      </c>
      <c r="J76" s="168" t="str">
        <f t="shared" si="36"/>
        <v xml:space="preserve">01/02 </v>
      </c>
      <c r="K76" s="168" t="str">
        <f t="shared" si="36"/>
        <v xml:space="preserve">02/03 </v>
      </c>
      <c r="L76" s="168" t="str">
        <f t="shared" si="36"/>
        <v xml:space="preserve">03/04 </v>
      </c>
      <c r="M76" s="168" t="str">
        <f t="shared" si="36"/>
        <v xml:space="preserve">04/05 </v>
      </c>
      <c r="N76" s="168" t="str">
        <f t="shared" si="36"/>
        <v xml:space="preserve">05/06 </v>
      </c>
      <c r="O76" s="168" t="str">
        <f t="shared" si="36"/>
        <v xml:space="preserve">06/07 </v>
      </c>
      <c r="P76" s="168" t="str">
        <f t="shared" si="36"/>
        <v xml:space="preserve">07/08 </v>
      </c>
      <c r="Q76" s="168" t="str">
        <f t="shared" si="36"/>
        <v xml:space="preserve">08/09 </v>
      </c>
      <c r="R76" s="168" t="str">
        <f t="shared" si="36"/>
        <v xml:space="preserve">09/10 </v>
      </c>
      <c r="S76" s="168" t="str">
        <f t="shared" si="36"/>
        <v xml:space="preserve">10/11 </v>
      </c>
      <c r="T76" s="168" t="str">
        <f t="shared" si="36"/>
        <v xml:space="preserve">11/12 </v>
      </c>
      <c r="U76" s="168" t="str">
        <f t="shared" si="36"/>
        <v xml:space="preserve">12/13 </v>
      </c>
      <c r="V76" s="168" t="str">
        <f t="shared" si="36"/>
        <v xml:space="preserve">13/14 </v>
      </c>
      <c r="W76" s="168" t="str">
        <f t="shared" si="36"/>
        <v xml:space="preserve">14/15 </v>
      </c>
      <c r="X76" s="168" t="str">
        <f t="shared" si="36"/>
        <v xml:space="preserve">15/16 </v>
      </c>
      <c r="Y76" s="168" t="str">
        <f t="shared" si="36"/>
        <v xml:space="preserve">16/17 </v>
      </c>
      <c r="Z76" s="168" t="str">
        <f t="shared" si="36"/>
        <v xml:space="preserve">17/18 </v>
      </c>
      <c r="AA76" s="168" t="str">
        <f t="shared" si="36"/>
        <v>18/19</v>
      </c>
      <c r="AB76" s="168" t="str">
        <f t="shared" si="36"/>
        <v>19/20</v>
      </c>
      <c r="AC76" s="168" t="str">
        <f t="shared" si="36"/>
        <v>20/21</v>
      </c>
      <c r="AD76" s="168" t="str">
        <f t="shared" si="36"/>
        <v>21/22</v>
      </c>
      <c r="AE76" s="168" t="str">
        <f t="shared" si="36"/>
        <v>22/23</v>
      </c>
      <c r="AF76" s="168" t="str">
        <f t="shared" si="36"/>
        <v>23/24</v>
      </c>
      <c r="AG76" s="168" t="str">
        <f t="shared" si="36"/>
        <v>24/25</v>
      </c>
      <c r="AH76" s="168" t="str">
        <f t="shared" si="36"/>
        <v>25/26</v>
      </c>
    </row>
    <row r="77" spans="1:36">
      <c r="A77" s="112" t="s">
        <v>104</v>
      </c>
      <c r="B77" s="259">
        <f t="shared" ref="B77:Q88" si="37">$AJ77*B$12</f>
        <v>558</v>
      </c>
      <c r="C77" s="259">
        <f t="shared" si="37"/>
        <v>625.86</v>
      </c>
      <c r="D77" s="259">
        <f t="shared" si="37"/>
        <v>791.37</v>
      </c>
      <c r="E77" s="259">
        <f t="shared" si="37"/>
        <v>753.3</v>
      </c>
      <c r="F77" s="259">
        <f t="shared" si="37"/>
        <v>805.5</v>
      </c>
      <c r="G77" s="259">
        <f t="shared" si="37"/>
        <v>859.05</v>
      </c>
      <c r="H77" s="259">
        <f t="shared" si="37"/>
        <v>1143.6299999999999</v>
      </c>
      <c r="I77" s="259">
        <f t="shared" si="37"/>
        <v>1127.7</v>
      </c>
      <c r="J77" s="259">
        <f t="shared" si="37"/>
        <v>1026.45</v>
      </c>
      <c r="K77" s="259">
        <f t="shared" si="37"/>
        <v>901.43999999999994</v>
      </c>
      <c r="L77" s="259">
        <f t="shared" si="37"/>
        <v>1012.3199999999999</v>
      </c>
      <c r="M77" s="259">
        <f t="shared" si="37"/>
        <v>1156.32</v>
      </c>
      <c r="N77" s="259">
        <f t="shared" si="37"/>
        <v>1175.04</v>
      </c>
      <c r="O77" s="259">
        <f t="shared" si="37"/>
        <v>1031.1299999999999</v>
      </c>
      <c r="P77" s="259">
        <f t="shared" si="37"/>
        <v>981.27</v>
      </c>
      <c r="Q77" s="259">
        <f t="shared" si="37"/>
        <v>1191.5999999999999</v>
      </c>
      <c r="R77" s="259">
        <f t="shared" ref="R77:AD88" si="38">$AJ77*R$12</f>
        <v>1310.76</v>
      </c>
      <c r="S77" s="259">
        <f t="shared" si="38"/>
        <v>1275.3</v>
      </c>
      <c r="T77" s="259">
        <f t="shared" si="38"/>
        <v>1449</v>
      </c>
      <c r="U77" s="259">
        <f t="shared" si="38"/>
        <v>1530</v>
      </c>
      <c r="V77" s="259">
        <f t="shared" si="38"/>
        <v>1620</v>
      </c>
      <c r="W77" s="259">
        <f t="shared" si="38"/>
        <v>1620</v>
      </c>
      <c r="X77" s="259">
        <f t="shared" si="38"/>
        <v>1575</v>
      </c>
      <c r="Y77" s="259">
        <f t="shared" si="38"/>
        <v>1512</v>
      </c>
      <c r="Z77" s="259">
        <f t="shared" si="38"/>
        <v>1557</v>
      </c>
      <c r="AA77" s="259">
        <f t="shared" si="38"/>
        <v>1482.75</v>
      </c>
      <c r="AB77" s="259">
        <f t="shared" si="38"/>
        <v>1393.6499999999999</v>
      </c>
      <c r="AC77" s="259">
        <f t="shared" si="38"/>
        <v>1440</v>
      </c>
      <c r="AD77" s="259">
        <f t="shared" si="38"/>
        <v>1485</v>
      </c>
      <c r="AE77" s="124">
        <f t="shared" ref="AE77:AH79" si="39">(SUM(Y77:AC77)/SUM(Y$89:AC$89))*AE$89</f>
        <v>1665</v>
      </c>
      <c r="AF77" s="124">
        <f t="shared" si="39"/>
        <v>1782</v>
      </c>
      <c r="AG77" s="124">
        <f t="shared" si="39"/>
        <v>1692</v>
      </c>
      <c r="AH77" s="124">
        <f t="shared" si="39"/>
        <v>1485</v>
      </c>
      <c r="AJ77" s="180">
        <v>0.09</v>
      </c>
    </row>
    <row r="78" spans="1:36">
      <c r="A78" s="112" t="s">
        <v>105</v>
      </c>
      <c r="B78" s="259">
        <f t="shared" si="37"/>
        <v>558</v>
      </c>
      <c r="C78" s="259">
        <f t="shared" si="37"/>
        <v>625.86</v>
      </c>
      <c r="D78" s="259">
        <f t="shared" si="37"/>
        <v>791.37</v>
      </c>
      <c r="E78" s="259">
        <f t="shared" si="37"/>
        <v>753.3</v>
      </c>
      <c r="F78" s="259">
        <f t="shared" si="37"/>
        <v>805.5</v>
      </c>
      <c r="G78" s="259">
        <f t="shared" si="37"/>
        <v>859.05</v>
      </c>
      <c r="H78" s="259">
        <f t="shared" si="37"/>
        <v>1143.6299999999999</v>
      </c>
      <c r="I78" s="259">
        <f t="shared" si="37"/>
        <v>1127.7</v>
      </c>
      <c r="J78" s="259">
        <f t="shared" si="37"/>
        <v>1026.45</v>
      </c>
      <c r="K78" s="259">
        <f t="shared" si="37"/>
        <v>901.43999999999994</v>
      </c>
      <c r="L78" s="259">
        <f t="shared" si="37"/>
        <v>1012.3199999999999</v>
      </c>
      <c r="M78" s="259">
        <f t="shared" si="37"/>
        <v>1156.32</v>
      </c>
      <c r="N78" s="259">
        <f t="shared" si="37"/>
        <v>1175.04</v>
      </c>
      <c r="O78" s="259">
        <f t="shared" si="37"/>
        <v>1031.1299999999999</v>
      </c>
      <c r="P78" s="259">
        <f t="shared" si="37"/>
        <v>981.27</v>
      </c>
      <c r="Q78" s="259">
        <f t="shared" si="37"/>
        <v>1191.5999999999999</v>
      </c>
      <c r="R78" s="259">
        <f t="shared" si="38"/>
        <v>1310.76</v>
      </c>
      <c r="S78" s="259">
        <f t="shared" si="38"/>
        <v>1275.3</v>
      </c>
      <c r="T78" s="259">
        <f t="shared" si="38"/>
        <v>1449</v>
      </c>
      <c r="U78" s="259">
        <f t="shared" si="38"/>
        <v>1530</v>
      </c>
      <c r="V78" s="259">
        <f t="shared" si="38"/>
        <v>1620</v>
      </c>
      <c r="W78" s="259">
        <f t="shared" si="38"/>
        <v>1620</v>
      </c>
      <c r="X78" s="259">
        <f t="shared" si="38"/>
        <v>1575</v>
      </c>
      <c r="Y78" s="259">
        <f t="shared" si="38"/>
        <v>1512</v>
      </c>
      <c r="Z78" s="259">
        <f t="shared" si="38"/>
        <v>1557</v>
      </c>
      <c r="AA78" s="259">
        <f t="shared" si="38"/>
        <v>1482.75</v>
      </c>
      <c r="AB78" s="259">
        <f t="shared" si="38"/>
        <v>1393.6499999999999</v>
      </c>
      <c r="AC78" s="259">
        <f t="shared" si="38"/>
        <v>1440</v>
      </c>
      <c r="AD78" s="259">
        <f t="shared" si="38"/>
        <v>1485</v>
      </c>
      <c r="AE78" s="124">
        <f t="shared" si="39"/>
        <v>1665</v>
      </c>
      <c r="AF78" s="124">
        <f t="shared" si="39"/>
        <v>1782</v>
      </c>
      <c r="AG78" s="124">
        <f t="shared" si="39"/>
        <v>1692</v>
      </c>
      <c r="AH78" s="124">
        <f t="shared" si="39"/>
        <v>1485</v>
      </c>
      <c r="AJ78" s="180">
        <v>0.09</v>
      </c>
    </row>
    <row r="79" spans="1:36">
      <c r="A79" s="112" t="s">
        <v>106</v>
      </c>
      <c r="B79" s="259">
        <f t="shared" si="37"/>
        <v>527</v>
      </c>
      <c r="C79" s="259">
        <f t="shared" si="37"/>
        <v>591.09</v>
      </c>
      <c r="D79" s="259">
        <f t="shared" si="37"/>
        <v>747.40500000000009</v>
      </c>
      <c r="E79" s="259">
        <f t="shared" si="37"/>
        <v>711.45</v>
      </c>
      <c r="F79" s="259">
        <f t="shared" si="37"/>
        <v>760.75</v>
      </c>
      <c r="G79" s="259">
        <f t="shared" si="37"/>
        <v>811.32500000000005</v>
      </c>
      <c r="H79" s="259">
        <f t="shared" si="37"/>
        <v>1080.095</v>
      </c>
      <c r="I79" s="259">
        <f t="shared" si="37"/>
        <v>1065.0500000000002</v>
      </c>
      <c r="J79" s="259">
        <f t="shared" si="37"/>
        <v>969.42500000000007</v>
      </c>
      <c r="K79" s="259">
        <f t="shared" si="37"/>
        <v>851.36</v>
      </c>
      <c r="L79" s="259">
        <f t="shared" si="37"/>
        <v>956.08</v>
      </c>
      <c r="M79" s="259">
        <f t="shared" si="37"/>
        <v>1092.0800000000002</v>
      </c>
      <c r="N79" s="259">
        <f t="shared" si="37"/>
        <v>1109.76</v>
      </c>
      <c r="O79" s="259">
        <f t="shared" si="37"/>
        <v>973.84500000000003</v>
      </c>
      <c r="P79" s="259">
        <f t="shared" si="37"/>
        <v>926.75500000000011</v>
      </c>
      <c r="Q79" s="259">
        <f t="shared" si="37"/>
        <v>1125.4000000000001</v>
      </c>
      <c r="R79" s="259">
        <f t="shared" si="38"/>
        <v>1237.94</v>
      </c>
      <c r="S79" s="259">
        <f t="shared" si="38"/>
        <v>1204.45</v>
      </c>
      <c r="T79" s="259">
        <f t="shared" si="38"/>
        <v>1368.5</v>
      </c>
      <c r="U79" s="259">
        <f t="shared" si="38"/>
        <v>1445</v>
      </c>
      <c r="V79" s="259">
        <f t="shared" si="38"/>
        <v>1530</v>
      </c>
      <c r="W79" s="259">
        <f t="shared" si="38"/>
        <v>1530</v>
      </c>
      <c r="X79" s="259">
        <f t="shared" si="38"/>
        <v>1487.5</v>
      </c>
      <c r="Y79" s="259">
        <f t="shared" si="38"/>
        <v>1428</v>
      </c>
      <c r="Z79" s="259">
        <f t="shared" si="38"/>
        <v>1470.5</v>
      </c>
      <c r="AA79" s="259">
        <f t="shared" si="38"/>
        <v>1400.375</v>
      </c>
      <c r="AB79" s="259">
        <f t="shared" si="38"/>
        <v>1316.2250000000001</v>
      </c>
      <c r="AC79" s="259">
        <f t="shared" si="38"/>
        <v>1360</v>
      </c>
      <c r="AD79" s="259">
        <f t="shared" si="38"/>
        <v>1402.5</v>
      </c>
      <c r="AE79" s="124">
        <f t="shared" si="39"/>
        <v>1572.5</v>
      </c>
      <c r="AF79" s="124">
        <f t="shared" si="39"/>
        <v>1683.0000000000002</v>
      </c>
      <c r="AG79" s="124">
        <f t="shared" si="39"/>
        <v>1598.0000000000002</v>
      </c>
      <c r="AH79" s="124">
        <f t="shared" si="39"/>
        <v>1402.5</v>
      </c>
      <c r="AJ79" s="180">
        <v>8.5000000000000006E-2</v>
      </c>
    </row>
    <row r="80" spans="1:36">
      <c r="A80" s="112" t="s">
        <v>107</v>
      </c>
      <c r="B80" s="259">
        <f t="shared" si="37"/>
        <v>527</v>
      </c>
      <c r="C80" s="259">
        <f t="shared" si="37"/>
        <v>591.09</v>
      </c>
      <c r="D80" s="259">
        <f t="shared" si="37"/>
        <v>747.40500000000009</v>
      </c>
      <c r="E80" s="259">
        <f t="shared" si="37"/>
        <v>711.45</v>
      </c>
      <c r="F80" s="259">
        <f t="shared" si="37"/>
        <v>760.75</v>
      </c>
      <c r="G80" s="259">
        <f t="shared" si="37"/>
        <v>811.32500000000005</v>
      </c>
      <c r="H80" s="259">
        <f t="shared" si="37"/>
        <v>1080.095</v>
      </c>
      <c r="I80" s="259">
        <f t="shared" si="37"/>
        <v>1065.0500000000002</v>
      </c>
      <c r="J80" s="259">
        <f t="shared" si="37"/>
        <v>969.42500000000007</v>
      </c>
      <c r="K80" s="259">
        <f t="shared" si="37"/>
        <v>851.36</v>
      </c>
      <c r="L80" s="259">
        <f t="shared" si="37"/>
        <v>956.08</v>
      </c>
      <c r="M80" s="259">
        <f t="shared" si="37"/>
        <v>1092.0800000000002</v>
      </c>
      <c r="N80" s="259">
        <f t="shared" si="37"/>
        <v>1109.76</v>
      </c>
      <c r="O80" s="259">
        <f t="shared" si="37"/>
        <v>973.84500000000003</v>
      </c>
      <c r="P80" s="259">
        <f t="shared" si="37"/>
        <v>926.75500000000011</v>
      </c>
      <c r="Q80" s="259">
        <f t="shared" si="37"/>
        <v>1125.4000000000001</v>
      </c>
      <c r="R80" s="259">
        <f t="shared" si="38"/>
        <v>1237.94</v>
      </c>
      <c r="S80" s="259">
        <f t="shared" si="38"/>
        <v>1204.45</v>
      </c>
      <c r="T80" s="259">
        <f t="shared" si="38"/>
        <v>1368.5</v>
      </c>
      <c r="U80" s="259">
        <f t="shared" si="38"/>
        <v>1445</v>
      </c>
      <c r="V80" s="259">
        <f t="shared" si="38"/>
        <v>1530</v>
      </c>
      <c r="W80" s="259">
        <f t="shared" si="38"/>
        <v>1530</v>
      </c>
      <c r="X80" s="259">
        <f t="shared" si="38"/>
        <v>1487.5</v>
      </c>
      <c r="Y80" s="259">
        <f t="shared" si="38"/>
        <v>1428</v>
      </c>
      <c r="Z80" s="259">
        <f t="shared" si="38"/>
        <v>1470.5</v>
      </c>
      <c r="AA80" s="259">
        <f t="shared" si="38"/>
        <v>1400.375</v>
      </c>
      <c r="AB80" s="259">
        <f t="shared" si="38"/>
        <v>1316.2250000000001</v>
      </c>
      <c r="AC80" s="259">
        <f t="shared" si="38"/>
        <v>1360</v>
      </c>
      <c r="AD80" s="124">
        <f t="shared" ref="AD80:AD87" si="40">(SUM(X80:AB80)/SUM(X$89:AB$89))*AD$89</f>
        <v>1402.5</v>
      </c>
      <c r="AE80" s="124">
        <f t="shared" ref="AE80:AH87" si="41">(SUM(Y80:AC80)/SUM(Y$89:AC$89))*AE$89</f>
        <v>1572.5</v>
      </c>
      <c r="AF80" s="124">
        <f t="shared" si="41"/>
        <v>1683.0000000000002</v>
      </c>
      <c r="AG80" s="124">
        <f t="shared" si="41"/>
        <v>1598.0000000000002</v>
      </c>
      <c r="AH80" s="124">
        <f t="shared" si="41"/>
        <v>1402.5</v>
      </c>
      <c r="AJ80" s="180">
        <v>8.5000000000000006E-2</v>
      </c>
    </row>
    <row r="81" spans="1:36">
      <c r="A81" s="112" t="s">
        <v>108</v>
      </c>
      <c r="B81" s="259">
        <f t="shared" si="37"/>
        <v>496</v>
      </c>
      <c r="C81" s="259">
        <f t="shared" si="37"/>
        <v>556.32000000000005</v>
      </c>
      <c r="D81" s="259">
        <f t="shared" si="37"/>
        <v>703.44</v>
      </c>
      <c r="E81" s="259">
        <f t="shared" si="37"/>
        <v>669.6</v>
      </c>
      <c r="F81" s="259">
        <f t="shared" si="37"/>
        <v>716</v>
      </c>
      <c r="G81" s="259">
        <f t="shared" si="37"/>
        <v>763.6</v>
      </c>
      <c r="H81" s="259">
        <f t="shared" si="37"/>
        <v>1016.5600000000001</v>
      </c>
      <c r="I81" s="259">
        <f t="shared" si="37"/>
        <v>1002.4</v>
      </c>
      <c r="J81" s="259">
        <f t="shared" si="37"/>
        <v>912.4</v>
      </c>
      <c r="K81" s="259">
        <f t="shared" si="37"/>
        <v>801.28</v>
      </c>
      <c r="L81" s="259">
        <f t="shared" si="37"/>
        <v>899.84</v>
      </c>
      <c r="M81" s="259">
        <f t="shared" si="37"/>
        <v>1027.8399999999999</v>
      </c>
      <c r="N81" s="259">
        <f t="shared" si="37"/>
        <v>1044.48</v>
      </c>
      <c r="O81" s="259">
        <f t="shared" si="37"/>
        <v>916.56000000000006</v>
      </c>
      <c r="P81" s="259">
        <f t="shared" si="37"/>
        <v>872.24</v>
      </c>
      <c r="Q81" s="259">
        <f t="shared" si="37"/>
        <v>1059.2</v>
      </c>
      <c r="R81" s="259">
        <f t="shared" si="38"/>
        <v>1165.1200000000001</v>
      </c>
      <c r="S81" s="259">
        <f t="shared" si="38"/>
        <v>1133.6000000000001</v>
      </c>
      <c r="T81" s="259">
        <f t="shared" si="38"/>
        <v>1288</v>
      </c>
      <c r="U81" s="259">
        <f t="shared" si="38"/>
        <v>1360</v>
      </c>
      <c r="V81" s="259">
        <f t="shared" si="38"/>
        <v>1440</v>
      </c>
      <c r="W81" s="259">
        <f t="shared" si="38"/>
        <v>1440</v>
      </c>
      <c r="X81" s="259">
        <f t="shared" si="38"/>
        <v>1400</v>
      </c>
      <c r="Y81" s="259">
        <f t="shared" si="38"/>
        <v>1344</v>
      </c>
      <c r="Z81" s="259">
        <f t="shared" si="38"/>
        <v>1384</v>
      </c>
      <c r="AA81" s="259">
        <f t="shared" si="38"/>
        <v>1318</v>
      </c>
      <c r="AB81" s="259">
        <f t="shared" si="38"/>
        <v>1238.8</v>
      </c>
      <c r="AC81" s="259">
        <f t="shared" si="38"/>
        <v>1280</v>
      </c>
      <c r="AD81" s="124">
        <f t="shared" si="40"/>
        <v>1320</v>
      </c>
      <c r="AE81" s="124">
        <f t="shared" si="41"/>
        <v>1480</v>
      </c>
      <c r="AF81" s="124">
        <f t="shared" si="41"/>
        <v>1584</v>
      </c>
      <c r="AG81" s="124">
        <f t="shared" si="41"/>
        <v>1504</v>
      </c>
      <c r="AH81" s="124">
        <f t="shared" si="41"/>
        <v>1320</v>
      </c>
      <c r="AJ81" s="180">
        <v>0.08</v>
      </c>
    </row>
    <row r="82" spans="1:36">
      <c r="A82" s="112" t="s">
        <v>109</v>
      </c>
      <c r="B82" s="259">
        <f t="shared" si="37"/>
        <v>496</v>
      </c>
      <c r="C82" s="259">
        <f t="shared" si="37"/>
        <v>556.32000000000005</v>
      </c>
      <c r="D82" s="259">
        <f t="shared" si="37"/>
        <v>703.44</v>
      </c>
      <c r="E82" s="259">
        <f t="shared" si="37"/>
        <v>669.6</v>
      </c>
      <c r="F82" s="259">
        <f t="shared" si="37"/>
        <v>716</v>
      </c>
      <c r="G82" s="259">
        <f t="shared" si="37"/>
        <v>763.6</v>
      </c>
      <c r="H82" s="259">
        <f t="shared" si="37"/>
        <v>1016.5600000000001</v>
      </c>
      <c r="I82" s="259">
        <f t="shared" si="37"/>
        <v>1002.4</v>
      </c>
      <c r="J82" s="259">
        <f t="shared" si="37"/>
        <v>912.4</v>
      </c>
      <c r="K82" s="259">
        <f t="shared" si="37"/>
        <v>801.28</v>
      </c>
      <c r="L82" s="259">
        <f t="shared" si="37"/>
        <v>899.84</v>
      </c>
      <c r="M82" s="259">
        <f t="shared" si="37"/>
        <v>1027.8399999999999</v>
      </c>
      <c r="N82" s="259">
        <f t="shared" si="37"/>
        <v>1044.48</v>
      </c>
      <c r="O82" s="259">
        <f t="shared" si="37"/>
        <v>916.56000000000006</v>
      </c>
      <c r="P82" s="259">
        <f t="shared" si="37"/>
        <v>872.24</v>
      </c>
      <c r="Q82" s="259">
        <f t="shared" si="37"/>
        <v>1059.2</v>
      </c>
      <c r="R82" s="259">
        <f t="shared" si="38"/>
        <v>1165.1200000000001</v>
      </c>
      <c r="S82" s="259">
        <f t="shared" si="38"/>
        <v>1133.6000000000001</v>
      </c>
      <c r="T82" s="259">
        <f t="shared" si="38"/>
        <v>1288</v>
      </c>
      <c r="U82" s="259">
        <f t="shared" si="38"/>
        <v>1360</v>
      </c>
      <c r="V82" s="259">
        <f t="shared" si="38"/>
        <v>1440</v>
      </c>
      <c r="W82" s="259">
        <f t="shared" si="38"/>
        <v>1440</v>
      </c>
      <c r="X82" s="259">
        <f t="shared" si="38"/>
        <v>1400</v>
      </c>
      <c r="Y82" s="259">
        <f t="shared" si="38"/>
        <v>1344</v>
      </c>
      <c r="Z82" s="259">
        <f t="shared" si="38"/>
        <v>1384</v>
      </c>
      <c r="AA82" s="259">
        <f t="shared" si="38"/>
        <v>1318</v>
      </c>
      <c r="AB82" s="259">
        <f t="shared" si="38"/>
        <v>1238.8</v>
      </c>
      <c r="AC82" s="259">
        <f t="shared" si="38"/>
        <v>1280</v>
      </c>
      <c r="AD82" s="124">
        <f t="shared" si="40"/>
        <v>1320</v>
      </c>
      <c r="AE82" s="124">
        <f t="shared" si="41"/>
        <v>1480</v>
      </c>
      <c r="AF82" s="124">
        <f t="shared" si="41"/>
        <v>1584</v>
      </c>
      <c r="AG82" s="124">
        <f t="shared" si="41"/>
        <v>1504</v>
      </c>
      <c r="AH82" s="124">
        <f t="shared" si="41"/>
        <v>1320</v>
      </c>
      <c r="AJ82" s="180">
        <v>0.08</v>
      </c>
    </row>
    <row r="83" spans="1:36">
      <c r="A83" s="112" t="s">
        <v>110</v>
      </c>
      <c r="B83" s="259">
        <f t="shared" si="37"/>
        <v>465</v>
      </c>
      <c r="C83" s="259">
        <f t="shared" si="37"/>
        <v>521.54999999999995</v>
      </c>
      <c r="D83" s="259">
        <f t="shared" si="37"/>
        <v>659.47500000000002</v>
      </c>
      <c r="E83" s="259">
        <f t="shared" si="37"/>
        <v>627.75</v>
      </c>
      <c r="F83" s="259">
        <f t="shared" si="37"/>
        <v>671.25</v>
      </c>
      <c r="G83" s="259">
        <f t="shared" si="37"/>
        <v>715.875</v>
      </c>
      <c r="H83" s="259">
        <f t="shared" si="37"/>
        <v>953.02499999999998</v>
      </c>
      <c r="I83" s="259">
        <f t="shared" si="37"/>
        <v>939.75</v>
      </c>
      <c r="J83" s="259">
        <f t="shared" si="37"/>
        <v>855.375</v>
      </c>
      <c r="K83" s="259">
        <f t="shared" si="37"/>
        <v>751.19999999999993</v>
      </c>
      <c r="L83" s="259">
        <f t="shared" si="37"/>
        <v>843.6</v>
      </c>
      <c r="M83" s="259">
        <f t="shared" si="37"/>
        <v>963.59999999999991</v>
      </c>
      <c r="N83" s="259">
        <f t="shared" si="37"/>
        <v>979.19999999999993</v>
      </c>
      <c r="O83" s="259">
        <f t="shared" si="37"/>
        <v>859.27499999999998</v>
      </c>
      <c r="P83" s="259">
        <f t="shared" si="37"/>
        <v>817.72500000000002</v>
      </c>
      <c r="Q83" s="259">
        <f t="shared" si="37"/>
        <v>993</v>
      </c>
      <c r="R83" s="259">
        <f t="shared" si="38"/>
        <v>1092.3</v>
      </c>
      <c r="S83" s="259">
        <f t="shared" si="38"/>
        <v>1062.75</v>
      </c>
      <c r="T83" s="259">
        <f t="shared" si="38"/>
        <v>1207.5</v>
      </c>
      <c r="U83" s="259">
        <f t="shared" si="38"/>
        <v>1275</v>
      </c>
      <c r="V83" s="259">
        <f t="shared" si="38"/>
        <v>1350</v>
      </c>
      <c r="W83" s="259">
        <f t="shared" si="38"/>
        <v>1350</v>
      </c>
      <c r="X83" s="259">
        <f t="shared" si="38"/>
        <v>1312.5</v>
      </c>
      <c r="Y83" s="259">
        <f t="shared" si="38"/>
        <v>1260</v>
      </c>
      <c r="Z83" s="259">
        <f t="shared" si="38"/>
        <v>1297.5</v>
      </c>
      <c r="AA83" s="259">
        <f t="shared" si="38"/>
        <v>1235.625</v>
      </c>
      <c r="AB83" s="259">
        <f t="shared" si="38"/>
        <v>1161.375</v>
      </c>
      <c r="AC83" s="259">
        <f t="shared" si="38"/>
        <v>1200</v>
      </c>
      <c r="AD83" s="124">
        <f t="shared" si="40"/>
        <v>1237.5</v>
      </c>
      <c r="AE83" s="124">
        <f t="shared" si="41"/>
        <v>1387.5</v>
      </c>
      <c r="AF83" s="124">
        <f t="shared" si="41"/>
        <v>1485</v>
      </c>
      <c r="AG83" s="124">
        <f t="shared" si="41"/>
        <v>1410</v>
      </c>
      <c r="AH83" s="124">
        <f t="shared" si="41"/>
        <v>1237.5</v>
      </c>
      <c r="AJ83" s="180">
        <v>7.4999999999999997E-2</v>
      </c>
    </row>
    <row r="84" spans="1:36">
      <c r="A84" s="112" t="s">
        <v>111</v>
      </c>
      <c r="B84" s="259">
        <f t="shared" si="37"/>
        <v>496</v>
      </c>
      <c r="C84" s="259">
        <f t="shared" si="37"/>
        <v>556.32000000000005</v>
      </c>
      <c r="D84" s="259">
        <f t="shared" si="37"/>
        <v>703.44</v>
      </c>
      <c r="E84" s="259">
        <f t="shared" si="37"/>
        <v>669.6</v>
      </c>
      <c r="F84" s="259">
        <f t="shared" si="37"/>
        <v>716</v>
      </c>
      <c r="G84" s="259">
        <f t="shared" si="37"/>
        <v>763.6</v>
      </c>
      <c r="H84" s="259">
        <f t="shared" si="37"/>
        <v>1016.5600000000001</v>
      </c>
      <c r="I84" s="259">
        <f t="shared" si="37"/>
        <v>1002.4</v>
      </c>
      <c r="J84" s="259">
        <f t="shared" si="37"/>
        <v>912.4</v>
      </c>
      <c r="K84" s="259">
        <f t="shared" si="37"/>
        <v>801.28</v>
      </c>
      <c r="L84" s="259">
        <f t="shared" si="37"/>
        <v>899.84</v>
      </c>
      <c r="M84" s="259">
        <f t="shared" si="37"/>
        <v>1027.8399999999999</v>
      </c>
      <c r="N84" s="259">
        <f t="shared" si="37"/>
        <v>1044.48</v>
      </c>
      <c r="O84" s="259">
        <f t="shared" si="37"/>
        <v>916.56000000000006</v>
      </c>
      <c r="P84" s="259">
        <f t="shared" si="37"/>
        <v>872.24</v>
      </c>
      <c r="Q84" s="259">
        <f t="shared" si="37"/>
        <v>1059.2</v>
      </c>
      <c r="R84" s="259">
        <f t="shared" si="38"/>
        <v>1165.1200000000001</v>
      </c>
      <c r="S84" s="259">
        <f t="shared" si="38"/>
        <v>1133.6000000000001</v>
      </c>
      <c r="T84" s="259">
        <f t="shared" si="38"/>
        <v>1288</v>
      </c>
      <c r="U84" s="259">
        <f t="shared" si="38"/>
        <v>1360</v>
      </c>
      <c r="V84" s="259">
        <f t="shared" si="38"/>
        <v>1440</v>
      </c>
      <c r="W84" s="259">
        <f t="shared" si="38"/>
        <v>1440</v>
      </c>
      <c r="X84" s="259">
        <f t="shared" si="38"/>
        <v>1400</v>
      </c>
      <c r="Y84" s="259">
        <f t="shared" si="38"/>
        <v>1344</v>
      </c>
      <c r="Z84" s="259">
        <f t="shared" si="38"/>
        <v>1384</v>
      </c>
      <c r="AA84" s="259">
        <f t="shared" si="38"/>
        <v>1318</v>
      </c>
      <c r="AB84" s="259">
        <f t="shared" si="38"/>
        <v>1238.8</v>
      </c>
      <c r="AC84" s="259">
        <f t="shared" si="38"/>
        <v>1280</v>
      </c>
      <c r="AD84" s="124">
        <f t="shared" si="40"/>
        <v>1320</v>
      </c>
      <c r="AE84" s="124">
        <f t="shared" si="41"/>
        <v>1480</v>
      </c>
      <c r="AF84" s="124">
        <f t="shared" si="41"/>
        <v>1584</v>
      </c>
      <c r="AG84" s="124">
        <f t="shared" si="41"/>
        <v>1504</v>
      </c>
      <c r="AH84" s="124">
        <f t="shared" si="41"/>
        <v>1320</v>
      </c>
      <c r="AJ84" s="180">
        <v>0.08</v>
      </c>
    </row>
    <row r="85" spans="1:36">
      <c r="A85" s="112" t="s">
        <v>112</v>
      </c>
      <c r="B85" s="259">
        <f t="shared" si="37"/>
        <v>496</v>
      </c>
      <c r="C85" s="259">
        <f t="shared" si="37"/>
        <v>556.32000000000005</v>
      </c>
      <c r="D85" s="259">
        <f t="shared" si="37"/>
        <v>703.44</v>
      </c>
      <c r="E85" s="259">
        <f t="shared" si="37"/>
        <v>669.6</v>
      </c>
      <c r="F85" s="259">
        <f t="shared" si="37"/>
        <v>716</v>
      </c>
      <c r="G85" s="259">
        <f t="shared" si="37"/>
        <v>763.6</v>
      </c>
      <c r="H85" s="259">
        <f t="shared" si="37"/>
        <v>1016.5600000000001</v>
      </c>
      <c r="I85" s="259">
        <f t="shared" si="37"/>
        <v>1002.4</v>
      </c>
      <c r="J85" s="259">
        <f t="shared" si="37"/>
        <v>912.4</v>
      </c>
      <c r="K85" s="259">
        <f t="shared" si="37"/>
        <v>801.28</v>
      </c>
      <c r="L85" s="259">
        <f t="shared" si="37"/>
        <v>899.84</v>
      </c>
      <c r="M85" s="259">
        <f t="shared" si="37"/>
        <v>1027.8399999999999</v>
      </c>
      <c r="N85" s="259">
        <f t="shared" si="37"/>
        <v>1044.48</v>
      </c>
      <c r="O85" s="259">
        <f t="shared" si="37"/>
        <v>916.56000000000006</v>
      </c>
      <c r="P85" s="259">
        <f t="shared" si="37"/>
        <v>872.24</v>
      </c>
      <c r="Q85" s="259">
        <f t="shared" si="37"/>
        <v>1059.2</v>
      </c>
      <c r="R85" s="259">
        <f t="shared" si="38"/>
        <v>1165.1200000000001</v>
      </c>
      <c r="S85" s="259">
        <f t="shared" si="38"/>
        <v>1133.6000000000001</v>
      </c>
      <c r="T85" s="259">
        <f t="shared" si="38"/>
        <v>1288</v>
      </c>
      <c r="U85" s="259">
        <f t="shared" si="38"/>
        <v>1360</v>
      </c>
      <c r="V85" s="259">
        <f t="shared" si="38"/>
        <v>1440</v>
      </c>
      <c r="W85" s="259">
        <f t="shared" si="38"/>
        <v>1440</v>
      </c>
      <c r="X85" s="259">
        <f t="shared" si="38"/>
        <v>1400</v>
      </c>
      <c r="Y85" s="259">
        <f t="shared" si="38"/>
        <v>1344</v>
      </c>
      <c r="Z85" s="259">
        <f t="shared" si="38"/>
        <v>1384</v>
      </c>
      <c r="AA85" s="259">
        <f t="shared" si="38"/>
        <v>1318</v>
      </c>
      <c r="AB85" s="259">
        <f t="shared" si="38"/>
        <v>1238.8</v>
      </c>
      <c r="AC85" s="259">
        <f t="shared" si="38"/>
        <v>1280</v>
      </c>
      <c r="AD85" s="124">
        <f t="shared" si="40"/>
        <v>1320</v>
      </c>
      <c r="AE85" s="124">
        <f t="shared" si="41"/>
        <v>1480</v>
      </c>
      <c r="AF85" s="124">
        <f t="shared" si="41"/>
        <v>1584</v>
      </c>
      <c r="AG85" s="124">
        <f t="shared" si="41"/>
        <v>1504</v>
      </c>
      <c r="AH85" s="124">
        <f t="shared" si="41"/>
        <v>1320</v>
      </c>
      <c r="AJ85" s="180">
        <v>0.08</v>
      </c>
    </row>
    <row r="86" spans="1:36">
      <c r="A86" s="112" t="s">
        <v>113</v>
      </c>
      <c r="B86" s="259">
        <f t="shared" si="37"/>
        <v>496</v>
      </c>
      <c r="C86" s="259">
        <f t="shared" si="37"/>
        <v>556.32000000000005</v>
      </c>
      <c r="D86" s="259">
        <f t="shared" si="37"/>
        <v>703.44</v>
      </c>
      <c r="E86" s="259">
        <f t="shared" si="37"/>
        <v>669.6</v>
      </c>
      <c r="F86" s="259">
        <f t="shared" si="37"/>
        <v>716</v>
      </c>
      <c r="G86" s="259">
        <f t="shared" si="37"/>
        <v>763.6</v>
      </c>
      <c r="H86" s="259">
        <f t="shared" si="37"/>
        <v>1016.5600000000001</v>
      </c>
      <c r="I86" s="259">
        <f t="shared" si="37"/>
        <v>1002.4</v>
      </c>
      <c r="J86" s="259">
        <f t="shared" si="37"/>
        <v>912.4</v>
      </c>
      <c r="K86" s="259">
        <f t="shared" si="37"/>
        <v>801.28</v>
      </c>
      <c r="L86" s="259">
        <f t="shared" si="37"/>
        <v>899.84</v>
      </c>
      <c r="M86" s="259">
        <f t="shared" si="37"/>
        <v>1027.8399999999999</v>
      </c>
      <c r="N86" s="259">
        <f t="shared" si="37"/>
        <v>1044.48</v>
      </c>
      <c r="O86" s="259">
        <f t="shared" si="37"/>
        <v>916.56000000000006</v>
      </c>
      <c r="P86" s="259">
        <f t="shared" si="37"/>
        <v>872.24</v>
      </c>
      <c r="Q86" s="259">
        <f t="shared" si="37"/>
        <v>1059.2</v>
      </c>
      <c r="R86" s="259">
        <f t="shared" si="38"/>
        <v>1165.1200000000001</v>
      </c>
      <c r="S86" s="259">
        <f t="shared" si="38"/>
        <v>1133.6000000000001</v>
      </c>
      <c r="T86" s="259">
        <f t="shared" si="38"/>
        <v>1288</v>
      </c>
      <c r="U86" s="259">
        <f t="shared" si="38"/>
        <v>1360</v>
      </c>
      <c r="V86" s="259">
        <f t="shared" si="38"/>
        <v>1440</v>
      </c>
      <c r="W86" s="259">
        <f t="shared" si="38"/>
        <v>1440</v>
      </c>
      <c r="X86" s="259">
        <f t="shared" si="38"/>
        <v>1400</v>
      </c>
      <c r="Y86" s="259">
        <f t="shared" si="38"/>
        <v>1344</v>
      </c>
      <c r="Z86" s="259">
        <f t="shared" si="38"/>
        <v>1384</v>
      </c>
      <c r="AA86" s="259">
        <f t="shared" si="38"/>
        <v>1318</v>
      </c>
      <c r="AB86" s="259">
        <f t="shared" si="38"/>
        <v>1238.8</v>
      </c>
      <c r="AC86" s="259">
        <f t="shared" si="38"/>
        <v>1280</v>
      </c>
      <c r="AD86" s="124">
        <f t="shared" si="40"/>
        <v>1320</v>
      </c>
      <c r="AE86" s="124">
        <f t="shared" si="41"/>
        <v>1480</v>
      </c>
      <c r="AF86" s="124">
        <f t="shared" si="41"/>
        <v>1584</v>
      </c>
      <c r="AG86" s="124">
        <f t="shared" si="41"/>
        <v>1504</v>
      </c>
      <c r="AH86" s="124">
        <f t="shared" si="41"/>
        <v>1320</v>
      </c>
      <c r="AJ86" s="180">
        <v>0.08</v>
      </c>
    </row>
    <row r="87" spans="1:36">
      <c r="A87" s="112" t="s">
        <v>102</v>
      </c>
      <c r="B87" s="259">
        <f t="shared" si="37"/>
        <v>527</v>
      </c>
      <c r="C87" s="259">
        <f t="shared" si="37"/>
        <v>591.09</v>
      </c>
      <c r="D87" s="259">
        <f t="shared" si="37"/>
        <v>747.40500000000009</v>
      </c>
      <c r="E87" s="259">
        <f t="shared" si="37"/>
        <v>711.45</v>
      </c>
      <c r="F87" s="259">
        <f t="shared" si="37"/>
        <v>760.75</v>
      </c>
      <c r="G87" s="259">
        <f t="shared" si="37"/>
        <v>811.32500000000005</v>
      </c>
      <c r="H87" s="259">
        <f t="shared" si="37"/>
        <v>1080.095</v>
      </c>
      <c r="I87" s="259">
        <f t="shared" si="37"/>
        <v>1065.0500000000002</v>
      </c>
      <c r="J87" s="259">
        <f t="shared" si="37"/>
        <v>969.42500000000007</v>
      </c>
      <c r="K87" s="259">
        <f t="shared" si="37"/>
        <v>851.36</v>
      </c>
      <c r="L87" s="259">
        <f t="shared" si="37"/>
        <v>956.08</v>
      </c>
      <c r="M87" s="259">
        <f t="shared" si="37"/>
        <v>1092.0800000000002</v>
      </c>
      <c r="N87" s="259">
        <f t="shared" si="37"/>
        <v>1109.76</v>
      </c>
      <c r="O87" s="259">
        <f t="shared" si="37"/>
        <v>973.84500000000003</v>
      </c>
      <c r="P87" s="259">
        <f t="shared" si="37"/>
        <v>926.75500000000011</v>
      </c>
      <c r="Q87" s="259">
        <f t="shared" si="37"/>
        <v>1125.4000000000001</v>
      </c>
      <c r="R87" s="259">
        <f t="shared" si="38"/>
        <v>1237.94</v>
      </c>
      <c r="S87" s="259">
        <f t="shared" si="38"/>
        <v>1204.45</v>
      </c>
      <c r="T87" s="259">
        <f t="shared" si="38"/>
        <v>1368.5</v>
      </c>
      <c r="U87" s="259">
        <f t="shared" si="38"/>
        <v>1445</v>
      </c>
      <c r="V87" s="259">
        <f t="shared" si="38"/>
        <v>1530</v>
      </c>
      <c r="W87" s="259">
        <f t="shared" si="38"/>
        <v>1530</v>
      </c>
      <c r="X87" s="259">
        <f t="shared" si="38"/>
        <v>1487.5</v>
      </c>
      <c r="Y87" s="259">
        <f t="shared" si="38"/>
        <v>1428</v>
      </c>
      <c r="Z87" s="259">
        <f t="shared" si="38"/>
        <v>1470.5</v>
      </c>
      <c r="AA87" s="259">
        <f t="shared" si="38"/>
        <v>1400.375</v>
      </c>
      <c r="AB87" s="259">
        <f t="shared" si="38"/>
        <v>1316.2250000000001</v>
      </c>
      <c r="AC87" s="259">
        <f t="shared" si="38"/>
        <v>1360</v>
      </c>
      <c r="AD87" s="124">
        <f t="shared" si="40"/>
        <v>1402.5</v>
      </c>
      <c r="AE87" s="124">
        <f t="shared" si="41"/>
        <v>1572.5</v>
      </c>
      <c r="AF87" s="124">
        <f t="shared" si="41"/>
        <v>1683.0000000000002</v>
      </c>
      <c r="AG87" s="124">
        <f t="shared" si="41"/>
        <v>1598.0000000000002</v>
      </c>
      <c r="AH87" s="124">
        <f t="shared" si="41"/>
        <v>1402.5</v>
      </c>
      <c r="AJ87" s="180">
        <v>8.5000000000000006E-2</v>
      </c>
    </row>
    <row r="88" spans="1:36">
      <c r="A88" s="112" t="s">
        <v>103</v>
      </c>
      <c r="B88" s="259">
        <f t="shared" si="37"/>
        <v>558</v>
      </c>
      <c r="C88" s="259">
        <f t="shared" si="37"/>
        <v>625.86</v>
      </c>
      <c r="D88" s="259">
        <f t="shared" si="37"/>
        <v>791.37</v>
      </c>
      <c r="E88" s="259">
        <f t="shared" si="37"/>
        <v>753.3</v>
      </c>
      <c r="F88" s="259">
        <f t="shared" si="37"/>
        <v>805.5</v>
      </c>
      <c r="G88" s="259">
        <f t="shared" si="37"/>
        <v>859.05</v>
      </c>
      <c r="H88" s="259">
        <f t="shared" si="37"/>
        <v>1143.6299999999999</v>
      </c>
      <c r="I88" s="259">
        <f t="shared" si="37"/>
        <v>1127.7</v>
      </c>
      <c r="J88" s="259">
        <f t="shared" si="37"/>
        <v>1026.45</v>
      </c>
      <c r="K88" s="259">
        <f t="shared" si="37"/>
        <v>901.43999999999994</v>
      </c>
      <c r="L88" s="259">
        <f t="shared" si="37"/>
        <v>1012.3199999999999</v>
      </c>
      <c r="M88" s="259">
        <f t="shared" si="37"/>
        <v>1156.32</v>
      </c>
      <c r="N88" s="259">
        <f t="shared" si="37"/>
        <v>1175.04</v>
      </c>
      <c r="O88" s="259">
        <f t="shared" si="37"/>
        <v>1031.1299999999999</v>
      </c>
      <c r="P88" s="259">
        <f t="shared" si="37"/>
        <v>981.27</v>
      </c>
      <c r="Q88" s="259">
        <f t="shared" si="37"/>
        <v>1191.5999999999999</v>
      </c>
      <c r="R88" s="259">
        <f t="shared" si="38"/>
        <v>1310.76</v>
      </c>
      <c r="S88" s="259">
        <f t="shared" si="38"/>
        <v>1275.3</v>
      </c>
      <c r="T88" s="259">
        <f t="shared" si="38"/>
        <v>1449</v>
      </c>
      <c r="U88" s="259">
        <f t="shared" si="38"/>
        <v>1530</v>
      </c>
      <c r="V88" s="259">
        <f t="shared" si="38"/>
        <v>1620</v>
      </c>
      <c r="W88" s="259">
        <f t="shared" si="38"/>
        <v>1620</v>
      </c>
      <c r="X88" s="259">
        <f t="shared" si="38"/>
        <v>1575</v>
      </c>
      <c r="Y88" s="259">
        <f t="shared" si="38"/>
        <v>1512</v>
      </c>
      <c r="Z88" s="259">
        <f t="shared" si="38"/>
        <v>1557</v>
      </c>
      <c r="AA88" s="259">
        <f t="shared" si="38"/>
        <v>1482.75</v>
      </c>
      <c r="AB88" s="259">
        <f t="shared" si="38"/>
        <v>1393.6499999999999</v>
      </c>
      <c r="AC88" s="259">
        <f t="shared" si="38"/>
        <v>1440</v>
      </c>
      <c r="AD88" s="124">
        <f>AD89-SUM(AD77:AD87)</f>
        <v>1485</v>
      </c>
      <c r="AE88" s="124">
        <f>AE89-SUM(AE77:AE87)</f>
        <v>1665</v>
      </c>
      <c r="AF88" s="124">
        <f>AF89-SUM(AF77:AF87)</f>
        <v>1782</v>
      </c>
      <c r="AG88" s="124">
        <f>AG89-SUM(AG77:AG87)</f>
        <v>1692</v>
      </c>
      <c r="AH88" s="124">
        <f>AH89-SUM(AH77:AH87)</f>
        <v>1485</v>
      </c>
      <c r="AJ88" s="180">
        <v>0.09</v>
      </c>
    </row>
    <row r="89" spans="1:36" ht="12" thickBot="1">
      <c r="A89" s="112" t="s">
        <v>114</v>
      </c>
      <c r="B89" s="128">
        <f>SUM(B77:B88)</f>
        <v>6200</v>
      </c>
      <c r="C89" s="128">
        <f t="shared" ref="C89:Y89" si="42">SUM(C77:C88)</f>
        <v>6953.9999999999991</v>
      </c>
      <c r="D89" s="128">
        <f t="shared" si="42"/>
        <v>8793.0000000000018</v>
      </c>
      <c r="E89" s="128">
        <f t="shared" si="42"/>
        <v>8370</v>
      </c>
      <c r="F89" s="128">
        <f t="shared" si="42"/>
        <v>8950</v>
      </c>
      <c r="G89" s="128">
        <f t="shared" si="42"/>
        <v>9545.0000000000018</v>
      </c>
      <c r="H89" s="128">
        <f t="shared" si="42"/>
        <v>12706.999999999998</v>
      </c>
      <c r="I89" s="128">
        <f t="shared" si="42"/>
        <v>12530</v>
      </c>
      <c r="J89" s="128">
        <f t="shared" si="42"/>
        <v>11405</v>
      </c>
      <c r="K89" s="128">
        <f t="shared" si="42"/>
        <v>10016</v>
      </c>
      <c r="L89" s="128">
        <f t="shared" si="42"/>
        <v>11248</v>
      </c>
      <c r="M89" s="128">
        <f t="shared" si="42"/>
        <v>12848</v>
      </c>
      <c r="N89" s="128">
        <f t="shared" si="42"/>
        <v>13056</v>
      </c>
      <c r="O89" s="128">
        <f t="shared" si="42"/>
        <v>11456.999999999998</v>
      </c>
      <c r="P89" s="128">
        <f t="shared" si="42"/>
        <v>10903</v>
      </c>
      <c r="Q89" s="128">
        <f t="shared" si="42"/>
        <v>13240.000000000002</v>
      </c>
      <c r="R89" s="128">
        <f t="shared" si="42"/>
        <v>14564.000000000002</v>
      </c>
      <c r="S89" s="128">
        <f t="shared" si="42"/>
        <v>14170.000000000002</v>
      </c>
      <c r="T89" s="128">
        <f t="shared" si="42"/>
        <v>16100</v>
      </c>
      <c r="U89" s="128">
        <f t="shared" si="42"/>
        <v>17000</v>
      </c>
      <c r="V89" s="128">
        <f t="shared" si="42"/>
        <v>18000</v>
      </c>
      <c r="W89" s="128">
        <f t="shared" si="42"/>
        <v>18000</v>
      </c>
      <c r="X89" s="128">
        <f t="shared" si="42"/>
        <v>17500</v>
      </c>
      <c r="Y89" s="128">
        <f t="shared" si="42"/>
        <v>16800</v>
      </c>
      <c r="Z89" s="128">
        <f>SUM(Z77:Z88)</f>
        <v>17300</v>
      </c>
      <c r="AA89" s="128">
        <f>SUM(AA77:AA88)</f>
        <v>16475</v>
      </c>
      <c r="AB89" s="128">
        <f>SUM(AB77:AB88)</f>
        <v>15484.999999999998</v>
      </c>
      <c r="AC89" s="128">
        <f>SUM(AC77:AC88)</f>
        <v>16000</v>
      </c>
      <c r="AD89" s="124">
        <f>AD12</f>
        <v>16500</v>
      </c>
      <c r="AE89" s="124">
        <f>AE12</f>
        <v>18500</v>
      </c>
      <c r="AF89" s="124">
        <f>AF12</f>
        <v>19800</v>
      </c>
      <c r="AG89" s="124">
        <f>AG12</f>
        <v>18800</v>
      </c>
      <c r="AH89" s="124">
        <f>AH12</f>
        <v>16500</v>
      </c>
    </row>
    <row r="90" spans="1:36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1:36" ht="12" thickBot="1">
      <c r="A91" s="112" t="s">
        <v>255</v>
      </c>
    </row>
    <row r="92" spans="1:36" ht="12" thickBot="1">
      <c r="A92" s="168"/>
      <c r="B92" s="168" t="str">
        <f>B$2</f>
        <v xml:space="preserve">93/94 </v>
      </c>
      <c r="C92" s="168" t="str">
        <f t="shared" ref="C92:AH92" si="43">C$2</f>
        <v xml:space="preserve">94/95 </v>
      </c>
      <c r="D92" s="168" t="str">
        <f t="shared" si="43"/>
        <v xml:space="preserve">95/96 </v>
      </c>
      <c r="E92" s="168" t="str">
        <f t="shared" si="43"/>
        <v xml:space="preserve">96/97 </v>
      </c>
      <c r="F92" s="168" t="str">
        <f t="shared" si="43"/>
        <v xml:space="preserve">97/98 </v>
      </c>
      <c r="G92" s="168" t="str">
        <f t="shared" si="43"/>
        <v xml:space="preserve">98/99 </v>
      </c>
      <c r="H92" s="168" t="str">
        <f t="shared" si="43"/>
        <v xml:space="preserve">99/00 </v>
      </c>
      <c r="I92" s="168" t="str">
        <f t="shared" si="43"/>
        <v xml:space="preserve">00/01 </v>
      </c>
      <c r="J92" s="168" t="str">
        <f t="shared" si="43"/>
        <v xml:space="preserve">01/02 </v>
      </c>
      <c r="K92" s="168" t="str">
        <f t="shared" si="43"/>
        <v xml:space="preserve">02/03 </v>
      </c>
      <c r="L92" s="168" t="str">
        <f t="shared" si="43"/>
        <v xml:space="preserve">03/04 </v>
      </c>
      <c r="M92" s="168" t="str">
        <f t="shared" si="43"/>
        <v xml:space="preserve">04/05 </v>
      </c>
      <c r="N92" s="168" t="str">
        <f t="shared" si="43"/>
        <v xml:space="preserve">05/06 </v>
      </c>
      <c r="O92" s="168" t="str">
        <f t="shared" si="43"/>
        <v xml:space="preserve">06/07 </v>
      </c>
      <c r="P92" s="168" t="str">
        <f t="shared" si="43"/>
        <v xml:space="preserve">07/08 </v>
      </c>
      <c r="Q92" s="168" t="str">
        <f t="shared" si="43"/>
        <v xml:space="preserve">08/09 </v>
      </c>
      <c r="R92" s="168" t="str">
        <f t="shared" si="43"/>
        <v xml:space="preserve">09/10 </v>
      </c>
      <c r="S92" s="168" t="str">
        <f t="shared" si="43"/>
        <v xml:space="preserve">10/11 </v>
      </c>
      <c r="T92" s="168" t="str">
        <f t="shared" si="43"/>
        <v xml:space="preserve">11/12 </v>
      </c>
      <c r="U92" s="168" t="str">
        <f t="shared" si="43"/>
        <v xml:space="preserve">12/13 </v>
      </c>
      <c r="V92" s="168" t="str">
        <f t="shared" si="43"/>
        <v xml:space="preserve">13/14 </v>
      </c>
      <c r="W92" s="168" t="str">
        <f t="shared" si="43"/>
        <v xml:space="preserve">14/15 </v>
      </c>
      <c r="X92" s="168" t="str">
        <f t="shared" si="43"/>
        <v xml:space="preserve">15/16 </v>
      </c>
      <c r="Y92" s="168" t="str">
        <f t="shared" si="43"/>
        <v xml:space="preserve">16/17 </v>
      </c>
      <c r="Z92" s="168" t="str">
        <f t="shared" si="43"/>
        <v xml:space="preserve">17/18 </v>
      </c>
      <c r="AA92" s="168" t="str">
        <f t="shared" si="43"/>
        <v>18/19</v>
      </c>
      <c r="AB92" s="168" t="str">
        <f t="shared" si="43"/>
        <v>19/20</v>
      </c>
      <c r="AC92" s="168" t="str">
        <f t="shared" si="43"/>
        <v>20/21</v>
      </c>
      <c r="AD92" s="168" t="str">
        <f t="shared" si="43"/>
        <v>21/22</v>
      </c>
      <c r="AE92" s="168" t="str">
        <f t="shared" si="43"/>
        <v>22/23</v>
      </c>
      <c r="AF92" s="168" t="str">
        <f t="shared" si="43"/>
        <v>23/24</v>
      </c>
      <c r="AG92" s="168" t="str">
        <f t="shared" si="43"/>
        <v>24/25</v>
      </c>
      <c r="AH92" s="168" t="str">
        <f t="shared" si="43"/>
        <v>25/26</v>
      </c>
    </row>
    <row r="93" spans="1:36">
      <c r="A93" s="112" t="s">
        <v>104</v>
      </c>
      <c r="B93" s="259">
        <f t="shared" ref="B93:AH100" si="44">B$121*B77</f>
        <v>337.95</v>
      </c>
      <c r="C93" s="259">
        <f t="shared" si="44"/>
        <v>378.9</v>
      </c>
      <c r="D93" s="259">
        <f t="shared" si="44"/>
        <v>478.80000000000007</v>
      </c>
      <c r="E93" s="259">
        <f t="shared" si="44"/>
        <v>451.97999999999996</v>
      </c>
      <c r="F93" s="259">
        <f t="shared" si="44"/>
        <v>483.29999999999995</v>
      </c>
      <c r="G93" s="259">
        <f t="shared" si="44"/>
        <v>515.42999999999995</v>
      </c>
      <c r="H93" s="259">
        <f t="shared" si="44"/>
        <v>686.25</v>
      </c>
      <c r="I93" s="259">
        <f t="shared" si="44"/>
        <v>670.94999999999993</v>
      </c>
      <c r="J93" s="259">
        <f t="shared" si="44"/>
        <v>610.74</v>
      </c>
      <c r="K93" s="259">
        <f t="shared" si="44"/>
        <v>536.4</v>
      </c>
      <c r="L93" s="259">
        <f t="shared" si="44"/>
        <v>602.28</v>
      </c>
      <c r="M93" s="259">
        <f t="shared" si="44"/>
        <v>687.96</v>
      </c>
      <c r="N93" s="259">
        <f t="shared" si="44"/>
        <v>699.12</v>
      </c>
      <c r="O93" s="259">
        <f t="shared" si="44"/>
        <v>613.52999999999986</v>
      </c>
      <c r="P93" s="259">
        <f t="shared" si="44"/>
        <v>583.83000000000004</v>
      </c>
      <c r="Q93" s="259">
        <f t="shared" si="44"/>
        <v>709.01999999999987</v>
      </c>
      <c r="R93" s="259">
        <f t="shared" si="44"/>
        <v>779.94</v>
      </c>
      <c r="S93" s="259">
        <f t="shared" si="44"/>
        <v>758.79</v>
      </c>
      <c r="T93" s="259">
        <f t="shared" si="44"/>
        <v>862.19999999999993</v>
      </c>
      <c r="U93" s="259">
        <f t="shared" si="44"/>
        <v>910.34999999999991</v>
      </c>
      <c r="V93" s="259">
        <f t="shared" si="44"/>
        <v>955.98</v>
      </c>
      <c r="W93" s="259">
        <f t="shared" si="44"/>
        <v>955.98</v>
      </c>
      <c r="X93" s="259">
        <f t="shared" si="44"/>
        <v>929.43</v>
      </c>
      <c r="Y93" s="259">
        <f t="shared" si="44"/>
        <v>892.2600000000001</v>
      </c>
      <c r="Z93" s="259">
        <f t="shared" si="44"/>
        <v>918.81</v>
      </c>
      <c r="AA93" s="259">
        <f t="shared" si="44"/>
        <v>874.98</v>
      </c>
      <c r="AB93" s="259">
        <f t="shared" si="44"/>
        <v>822.42</v>
      </c>
      <c r="AC93" s="259">
        <f t="shared" si="44"/>
        <v>849.78</v>
      </c>
      <c r="AD93" s="259">
        <f t="shared" si="44"/>
        <v>876.33785250000005</v>
      </c>
      <c r="AE93" s="124">
        <f t="shared" si="44"/>
        <v>983.54539112966711</v>
      </c>
      <c r="AF93" s="124">
        <f t="shared" si="44"/>
        <v>1052.1844861183408</v>
      </c>
      <c r="AG93" s="124">
        <f t="shared" si="44"/>
        <v>998.92344287231094</v>
      </c>
      <c r="AH93" s="124">
        <f t="shared" si="44"/>
        <v>876.36224517337985</v>
      </c>
    </row>
    <row r="94" spans="1:36">
      <c r="A94" s="112" t="s">
        <v>105</v>
      </c>
      <c r="B94" s="259">
        <f t="shared" si="44"/>
        <v>337.95</v>
      </c>
      <c r="C94" s="259">
        <f t="shared" si="44"/>
        <v>378.9</v>
      </c>
      <c r="D94" s="259">
        <f t="shared" si="44"/>
        <v>478.80000000000007</v>
      </c>
      <c r="E94" s="259">
        <f t="shared" si="44"/>
        <v>451.97999999999996</v>
      </c>
      <c r="F94" s="259">
        <f t="shared" si="44"/>
        <v>483.29999999999995</v>
      </c>
      <c r="G94" s="259">
        <f t="shared" si="44"/>
        <v>515.42999999999995</v>
      </c>
      <c r="H94" s="259">
        <f t="shared" si="44"/>
        <v>686.25</v>
      </c>
      <c r="I94" s="259">
        <f t="shared" si="44"/>
        <v>670.94999999999993</v>
      </c>
      <c r="J94" s="259">
        <f t="shared" si="44"/>
        <v>610.74</v>
      </c>
      <c r="K94" s="259">
        <f t="shared" si="44"/>
        <v>536.4</v>
      </c>
      <c r="L94" s="259">
        <f t="shared" si="44"/>
        <v>602.28</v>
      </c>
      <c r="M94" s="259">
        <f t="shared" si="44"/>
        <v>687.96</v>
      </c>
      <c r="N94" s="259">
        <f t="shared" si="44"/>
        <v>699.12</v>
      </c>
      <c r="O94" s="259">
        <f t="shared" si="44"/>
        <v>613.52999999999986</v>
      </c>
      <c r="P94" s="259">
        <f t="shared" si="44"/>
        <v>583.83000000000004</v>
      </c>
      <c r="Q94" s="259">
        <f t="shared" si="44"/>
        <v>709.01999999999987</v>
      </c>
      <c r="R94" s="259">
        <f t="shared" si="44"/>
        <v>779.94</v>
      </c>
      <c r="S94" s="259">
        <f t="shared" si="44"/>
        <v>758.79</v>
      </c>
      <c r="T94" s="259">
        <f t="shared" si="44"/>
        <v>862.19999999999993</v>
      </c>
      <c r="U94" s="259">
        <f t="shared" si="44"/>
        <v>910.34999999999991</v>
      </c>
      <c r="V94" s="259">
        <f t="shared" si="44"/>
        <v>955.98</v>
      </c>
      <c r="W94" s="259">
        <f t="shared" si="44"/>
        <v>955.98</v>
      </c>
      <c r="X94" s="259">
        <f t="shared" si="44"/>
        <v>929.43</v>
      </c>
      <c r="Y94" s="259">
        <f t="shared" si="44"/>
        <v>892.2600000000001</v>
      </c>
      <c r="Z94" s="259">
        <f t="shared" si="44"/>
        <v>918.81</v>
      </c>
      <c r="AA94" s="259">
        <f t="shared" si="44"/>
        <v>874.98</v>
      </c>
      <c r="AB94" s="259">
        <f t="shared" si="44"/>
        <v>822.42</v>
      </c>
      <c r="AC94" s="259">
        <f t="shared" si="44"/>
        <v>849.78</v>
      </c>
      <c r="AD94" s="259">
        <f t="shared" si="44"/>
        <v>876.33785250000005</v>
      </c>
      <c r="AE94" s="124">
        <f t="shared" si="44"/>
        <v>983.54539112966711</v>
      </c>
      <c r="AF94" s="124">
        <f t="shared" si="44"/>
        <v>1052.1844861183408</v>
      </c>
      <c r="AG94" s="124">
        <f t="shared" si="44"/>
        <v>998.92344287231094</v>
      </c>
      <c r="AH94" s="124">
        <f t="shared" si="44"/>
        <v>876.36224517337985</v>
      </c>
    </row>
    <row r="95" spans="1:36">
      <c r="A95" s="112" t="s">
        <v>106</v>
      </c>
      <c r="B95" s="259">
        <f t="shared" si="44"/>
        <v>319.17499999999995</v>
      </c>
      <c r="C95" s="259">
        <f t="shared" si="44"/>
        <v>357.85</v>
      </c>
      <c r="D95" s="259">
        <f t="shared" si="44"/>
        <v>452.2000000000001</v>
      </c>
      <c r="E95" s="259">
        <f t="shared" si="44"/>
        <v>426.87</v>
      </c>
      <c r="F95" s="259">
        <f t="shared" si="44"/>
        <v>456.45</v>
      </c>
      <c r="G95" s="259">
        <f t="shared" si="44"/>
        <v>486.79500000000002</v>
      </c>
      <c r="H95" s="259">
        <f t="shared" si="44"/>
        <v>648.125</v>
      </c>
      <c r="I95" s="259">
        <f t="shared" si="44"/>
        <v>633.67500000000007</v>
      </c>
      <c r="J95" s="259">
        <f t="shared" si="44"/>
        <v>576.81000000000006</v>
      </c>
      <c r="K95" s="259">
        <f t="shared" si="44"/>
        <v>506.6</v>
      </c>
      <c r="L95" s="259">
        <f t="shared" si="44"/>
        <v>568.81999999999994</v>
      </c>
      <c r="M95" s="259">
        <f t="shared" si="44"/>
        <v>649.74000000000012</v>
      </c>
      <c r="N95" s="259">
        <f t="shared" si="44"/>
        <v>660.28</v>
      </c>
      <c r="O95" s="259">
        <f t="shared" si="44"/>
        <v>579.44499999999994</v>
      </c>
      <c r="P95" s="259">
        <f t="shared" si="44"/>
        <v>551.3950000000001</v>
      </c>
      <c r="Q95" s="259">
        <f t="shared" si="44"/>
        <v>669.63</v>
      </c>
      <c r="R95" s="259">
        <f t="shared" si="44"/>
        <v>736.61000000000013</v>
      </c>
      <c r="S95" s="259">
        <f t="shared" si="44"/>
        <v>716.63499999999999</v>
      </c>
      <c r="T95" s="259">
        <f t="shared" si="44"/>
        <v>814.3</v>
      </c>
      <c r="U95" s="259">
        <f t="shared" si="44"/>
        <v>859.77499999999998</v>
      </c>
      <c r="V95" s="259">
        <f t="shared" si="44"/>
        <v>902.87</v>
      </c>
      <c r="W95" s="259">
        <f t="shared" si="44"/>
        <v>902.87</v>
      </c>
      <c r="X95" s="259">
        <f t="shared" si="44"/>
        <v>877.79499999999996</v>
      </c>
      <c r="Y95" s="259">
        <f t="shared" si="44"/>
        <v>842.69</v>
      </c>
      <c r="Z95" s="259">
        <f t="shared" si="44"/>
        <v>867.76499999999999</v>
      </c>
      <c r="AA95" s="259">
        <f t="shared" si="44"/>
        <v>826.37</v>
      </c>
      <c r="AB95" s="259">
        <f t="shared" si="44"/>
        <v>776.73000000000013</v>
      </c>
      <c r="AC95" s="259">
        <f t="shared" si="44"/>
        <v>802.57</v>
      </c>
      <c r="AD95" s="259">
        <f t="shared" si="44"/>
        <v>827.65241624999999</v>
      </c>
      <c r="AE95" s="124">
        <f t="shared" si="44"/>
        <v>928.9039805113523</v>
      </c>
      <c r="AF95" s="124">
        <f t="shared" si="44"/>
        <v>993.72979244509986</v>
      </c>
      <c r="AG95" s="124">
        <f t="shared" si="44"/>
        <v>943.42769604607156</v>
      </c>
      <c r="AH95" s="124">
        <f t="shared" si="44"/>
        <v>827.67545377485874</v>
      </c>
    </row>
    <row r="96" spans="1:36">
      <c r="A96" s="112" t="s">
        <v>107</v>
      </c>
      <c r="B96" s="259">
        <f t="shared" si="44"/>
        <v>319.17499999999995</v>
      </c>
      <c r="C96" s="259">
        <f t="shared" si="44"/>
        <v>357.85</v>
      </c>
      <c r="D96" s="259">
        <f t="shared" si="44"/>
        <v>452.2000000000001</v>
      </c>
      <c r="E96" s="259">
        <f t="shared" si="44"/>
        <v>426.87</v>
      </c>
      <c r="F96" s="259">
        <f t="shared" si="44"/>
        <v>456.45</v>
      </c>
      <c r="G96" s="259">
        <f t="shared" si="44"/>
        <v>486.79500000000002</v>
      </c>
      <c r="H96" s="259">
        <f t="shared" si="44"/>
        <v>648.125</v>
      </c>
      <c r="I96" s="259">
        <f t="shared" si="44"/>
        <v>633.67500000000007</v>
      </c>
      <c r="J96" s="259">
        <f t="shared" si="44"/>
        <v>576.81000000000006</v>
      </c>
      <c r="K96" s="259">
        <f t="shared" si="44"/>
        <v>506.6</v>
      </c>
      <c r="L96" s="259">
        <f t="shared" si="44"/>
        <v>568.81999999999994</v>
      </c>
      <c r="M96" s="259">
        <f t="shared" si="44"/>
        <v>649.74000000000012</v>
      </c>
      <c r="N96" s="259">
        <f t="shared" si="44"/>
        <v>660.28</v>
      </c>
      <c r="O96" s="259">
        <f t="shared" si="44"/>
        <v>579.44499999999994</v>
      </c>
      <c r="P96" s="259">
        <f t="shared" si="44"/>
        <v>551.3950000000001</v>
      </c>
      <c r="Q96" s="259">
        <f t="shared" si="44"/>
        <v>669.63</v>
      </c>
      <c r="R96" s="259">
        <f t="shared" si="44"/>
        <v>736.61000000000013</v>
      </c>
      <c r="S96" s="259">
        <f t="shared" si="44"/>
        <v>716.63499999999999</v>
      </c>
      <c r="T96" s="259">
        <f t="shared" si="44"/>
        <v>814.3</v>
      </c>
      <c r="U96" s="259">
        <f t="shared" si="44"/>
        <v>859.77499999999998</v>
      </c>
      <c r="V96" s="259">
        <f t="shared" si="44"/>
        <v>902.87</v>
      </c>
      <c r="W96" s="259">
        <f t="shared" si="44"/>
        <v>902.87</v>
      </c>
      <c r="X96" s="259">
        <f t="shared" si="44"/>
        <v>877.79499999999996</v>
      </c>
      <c r="Y96" s="259">
        <f t="shared" si="44"/>
        <v>842.69</v>
      </c>
      <c r="Z96" s="259">
        <f t="shared" si="44"/>
        <v>867.76499999999999</v>
      </c>
      <c r="AA96" s="259">
        <f t="shared" si="44"/>
        <v>826.37</v>
      </c>
      <c r="AB96" s="259">
        <f t="shared" si="44"/>
        <v>776.73000000000013</v>
      </c>
      <c r="AC96" s="259">
        <f t="shared" si="44"/>
        <v>802.57</v>
      </c>
      <c r="AD96" s="124">
        <f t="shared" si="44"/>
        <v>827.65241624999999</v>
      </c>
      <c r="AE96" s="124">
        <f t="shared" si="44"/>
        <v>928.9039805113523</v>
      </c>
      <c r="AF96" s="124">
        <f t="shared" si="44"/>
        <v>993.72979244509986</v>
      </c>
      <c r="AG96" s="124">
        <f t="shared" si="44"/>
        <v>943.42769604607156</v>
      </c>
      <c r="AH96" s="124">
        <f t="shared" si="44"/>
        <v>827.67545377485874</v>
      </c>
    </row>
    <row r="97" spans="1:34">
      <c r="A97" s="112" t="s">
        <v>108</v>
      </c>
      <c r="B97" s="259">
        <f t="shared" si="44"/>
        <v>300.39999999999998</v>
      </c>
      <c r="C97" s="259">
        <f t="shared" si="44"/>
        <v>336.8</v>
      </c>
      <c r="D97" s="259">
        <f t="shared" si="44"/>
        <v>425.60000000000008</v>
      </c>
      <c r="E97" s="259">
        <f t="shared" si="44"/>
        <v>401.76</v>
      </c>
      <c r="F97" s="259">
        <f t="shared" si="44"/>
        <v>429.59999999999997</v>
      </c>
      <c r="G97" s="259">
        <f t="shared" si="44"/>
        <v>458.16</v>
      </c>
      <c r="H97" s="259">
        <f t="shared" si="44"/>
        <v>610.00000000000011</v>
      </c>
      <c r="I97" s="259">
        <f t="shared" si="44"/>
        <v>596.4</v>
      </c>
      <c r="J97" s="259">
        <f t="shared" si="44"/>
        <v>542.88</v>
      </c>
      <c r="K97" s="259">
        <f t="shared" si="44"/>
        <v>476.8</v>
      </c>
      <c r="L97" s="259">
        <f t="shared" si="44"/>
        <v>535.36</v>
      </c>
      <c r="M97" s="259">
        <f t="shared" si="44"/>
        <v>611.52</v>
      </c>
      <c r="N97" s="259">
        <f t="shared" si="44"/>
        <v>621.44000000000005</v>
      </c>
      <c r="O97" s="259">
        <f t="shared" si="44"/>
        <v>545.36</v>
      </c>
      <c r="P97" s="259">
        <f t="shared" si="44"/>
        <v>518.96</v>
      </c>
      <c r="Q97" s="259">
        <f t="shared" si="44"/>
        <v>630.24</v>
      </c>
      <c r="R97" s="259">
        <f t="shared" si="44"/>
        <v>693.28000000000009</v>
      </c>
      <c r="S97" s="259">
        <f t="shared" si="44"/>
        <v>674.48</v>
      </c>
      <c r="T97" s="259">
        <f t="shared" si="44"/>
        <v>766.4</v>
      </c>
      <c r="U97" s="259">
        <f t="shared" si="44"/>
        <v>809.19999999999993</v>
      </c>
      <c r="V97" s="259">
        <f t="shared" si="44"/>
        <v>849.76</v>
      </c>
      <c r="W97" s="259">
        <f t="shared" si="44"/>
        <v>849.76</v>
      </c>
      <c r="X97" s="259">
        <f t="shared" si="44"/>
        <v>826.16</v>
      </c>
      <c r="Y97" s="259">
        <f t="shared" si="44"/>
        <v>793.12</v>
      </c>
      <c r="Z97" s="259">
        <f t="shared" si="44"/>
        <v>816.72</v>
      </c>
      <c r="AA97" s="259">
        <f t="shared" si="44"/>
        <v>777.76</v>
      </c>
      <c r="AB97" s="259">
        <f t="shared" si="44"/>
        <v>731.04000000000008</v>
      </c>
      <c r="AC97" s="259">
        <f t="shared" si="44"/>
        <v>755.36</v>
      </c>
      <c r="AD97" s="124">
        <f t="shared" si="44"/>
        <v>778.96698000000004</v>
      </c>
      <c r="AE97" s="124">
        <f t="shared" si="44"/>
        <v>874.26256989303738</v>
      </c>
      <c r="AF97" s="124">
        <f t="shared" si="44"/>
        <v>935.27509877185855</v>
      </c>
      <c r="AG97" s="124">
        <f t="shared" si="44"/>
        <v>887.93194921983195</v>
      </c>
      <c r="AH97" s="124">
        <f t="shared" si="44"/>
        <v>778.98866237633763</v>
      </c>
    </row>
    <row r="98" spans="1:34">
      <c r="A98" s="112" t="s">
        <v>109</v>
      </c>
      <c r="B98" s="259">
        <f t="shared" si="44"/>
        <v>300.39999999999998</v>
      </c>
      <c r="C98" s="259">
        <f t="shared" si="44"/>
        <v>336.8</v>
      </c>
      <c r="D98" s="259">
        <f t="shared" si="44"/>
        <v>425.60000000000008</v>
      </c>
      <c r="E98" s="259">
        <f t="shared" si="44"/>
        <v>401.76</v>
      </c>
      <c r="F98" s="259">
        <f t="shared" si="44"/>
        <v>429.59999999999997</v>
      </c>
      <c r="G98" s="259">
        <f t="shared" si="44"/>
        <v>458.16</v>
      </c>
      <c r="H98" s="259">
        <f t="shared" si="44"/>
        <v>610.00000000000011</v>
      </c>
      <c r="I98" s="259">
        <f t="shared" si="44"/>
        <v>596.4</v>
      </c>
      <c r="J98" s="259">
        <f t="shared" si="44"/>
        <v>542.88</v>
      </c>
      <c r="K98" s="259">
        <f t="shared" si="44"/>
        <v>476.8</v>
      </c>
      <c r="L98" s="259">
        <f t="shared" si="44"/>
        <v>535.36</v>
      </c>
      <c r="M98" s="259">
        <f t="shared" si="44"/>
        <v>611.52</v>
      </c>
      <c r="N98" s="259">
        <f t="shared" si="44"/>
        <v>621.44000000000005</v>
      </c>
      <c r="O98" s="259">
        <f t="shared" si="44"/>
        <v>545.36</v>
      </c>
      <c r="P98" s="259">
        <f t="shared" si="44"/>
        <v>518.96</v>
      </c>
      <c r="Q98" s="259">
        <f t="shared" si="44"/>
        <v>630.24</v>
      </c>
      <c r="R98" s="259">
        <f t="shared" si="44"/>
        <v>693.28000000000009</v>
      </c>
      <c r="S98" s="259">
        <f t="shared" si="44"/>
        <v>674.48</v>
      </c>
      <c r="T98" s="259">
        <f t="shared" si="44"/>
        <v>766.4</v>
      </c>
      <c r="U98" s="259">
        <f t="shared" si="44"/>
        <v>809.19999999999993</v>
      </c>
      <c r="V98" s="259">
        <f t="shared" si="44"/>
        <v>849.76</v>
      </c>
      <c r="W98" s="259">
        <f t="shared" si="44"/>
        <v>849.76</v>
      </c>
      <c r="X98" s="259">
        <f t="shared" si="44"/>
        <v>826.16</v>
      </c>
      <c r="Y98" s="259">
        <f t="shared" si="44"/>
        <v>793.12</v>
      </c>
      <c r="Z98" s="259">
        <f t="shared" si="44"/>
        <v>816.72</v>
      </c>
      <c r="AA98" s="259">
        <f t="shared" si="44"/>
        <v>777.76</v>
      </c>
      <c r="AB98" s="259">
        <f t="shared" si="44"/>
        <v>731.04000000000008</v>
      </c>
      <c r="AC98" s="259">
        <f t="shared" si="44"/>
        <v>755.36</v>
      </c>
      <c r="AD98" s="124">
        <f t="shared" si="44"/>
        <v>778.96698000000004</v>
      </c>
      <c r="AE98" s="124">
        <f t="shared" si="44"/>
        <v>874.26256989303738</v>
      </c>
      <c r="AF98" s="124">
        <f t="shared" si="44"/>
        <v>935.27509877185855</v>
      </c>
      <c r="AG98" s="124">
        <f t="shared" si="44"/>
        <v>887.93194921983195</v>
      </c>
      <c r="AH98" s="124">
        <f t="shared" si="44"/>
        <v>778.98866237633763</v>
      </c>
    </row>
    <row r="99" spans="1:34">
      <c r="A99" s="112" t="s">
        <v>110</v>
      </c>
      <c r="B99" s="259">
        <f t="shared" si="44"/>
        <v>281.625</v>
      </c>
      <c r="C99" s="259">
        <f t="shared" si="44"/>
        <v>315.74999999999994</v>
      </c>
      <c r="D99" s="259">
        <f t="shared" si="44"/>
        <v>399.00000000000006</v>
      </c>
      <c r="E99" s="259">
        <f t="shared" si="44"/>
        <v>376.65</v>
      </c>
      <c r="F99" s="259">
        <f t="shared" si="44"/>
        <v>402.75</v>
      </c>
      <c r="G99" s="259">
        <f t="shared" si="44"/>
        <v>429.52499999999998</v>
      </c>
      <c r="H99" s="259">
        <f t="shared" si="44"/>
        <v>571.875</v>
      </c>
      <c r="I99" s="259">
        <f t="shared" si="44"/>
        <v>559.125</v>
      </c>
      <c r="J99" s="259">
        <f t="shared" si="44"/>
        <v>508.95000000000005</v>
      </c>
      <c r="K99" s="259">
        <f t="shared" si="44"/>
        <v>447</v>
      </c>
      <c r="L99" s="259">
        <f t="shared" si="44"/>
        <v>501.9</v>
      </c>
      <c r="M99" s="259">
        <f t="shared" si="44"/>
        <v>573.29999999999995</v>
      </c>
      <c r="N99" s="259">
        <f t="shared" si="44"/>
        <v>582.59999999999991</v>
      </c>
      <c r="O99" s="259">
        <f t="shared" si="44"/>
        <v>511.27499999999998</v>
      </c>
      <c r="P99" s="259">
        <f t="shared" si="44"/>
        <v>486.52500000000003</v>
      </c>
      <c r="Q99" s="259">
        <f t="shared" si="44"/>
        <v>590.85</v>
      </c>
      <c r="R99" s="259">
        <f t="shared" si="44"/>
        <v>649.95000000000005</v>
      </c>
      <c r="S99" s="259">
        <f t="shared" si="44"/>
        <v>632.32499999999993</v>
      </c>
      <c r="T99" s="259">
        <f t="shared" si="44"/>
        <v>718.5</v>
      </c>
      <c r="U99" s="259">
        <f t="shared" si="44"/>
        <v>758.625</v>
      </c>
      <c r="V99" s="259">
        <f t="shared" si="44"/>
        <v>796.65000000000009</v>
      </c>
      <c r="W99" s="259">
        <f t="shared" si="44"/>
        <v>796.65000000000009</v>
      </c>
      <c r="X99" s="259">
        <f t="shared" si="44"/>
        <v>774.52499999999998</v>
      </c>
      <c r="Y99" s="259">
        <f t="shared" si="44"/>
        <v>743.55000000000007</v>
      </c>
      <c r="Z99" s="259">
        <f t="shared" si="44"/>
        <v>765.67499999999995</v>
      </c>
      <c r="AA99" s="259">
        <f t="shared" si="44"/>
        <v>729.15</v>
      </c>
      <c r="AB99" s="259">
        <f t="shared" si="44"/>
        <v>685.35</v>
      </c>
      <c r="AC99" s="259">
        <f t="shared" si="44"/>
        <v>708.15</v>
      </c>
      <c r="AD99" s="124">
        <f t="shared" si="44"/>
        <v>730.28154374999997</v>
      </c>
      <c r="AE99" s="124">
        <f t="shared" si="44"/>
        <v>819.62115927472257</v>
      </c>
      <c r="AF99" s="124">
        <f t="shared" si="44"/>
        <v>876.82040509861736</v>
      </c>
      <c r="AG99" s="124">
        <f t="shared" si="44"/>
        <v>832.43620239359245</v>
      </c>
      <c r="AH99" s="124">
        <f t="shared" si="44"/>
        <v>730.30187097781652</v>
      </c>
    </row>
    <row r="100" spans="1:34">
      <c r="A100" s="112" t="s">
        <v>111</v>
      </c>
      <c r="B100" s="259">
        <f t="shared" si="44"/>
        <v>300.39999999999998</v>
      </c>
      <c r="C100" s="259">
        <f t="shared" si="44"/>
        <v>336.8</v>
      </c>
      <c r="D100" s="259">
        <f t="shared" si="44"/>
        <v>425.60000000000008</v>
      </c>
      <c r="E100" s="259">
        <f t="shared" si="44"/>
        <v>401.76</v>
      </c>
      <c r="F100" s="259">
        <f t="shared" si="44"/>
        <v>429.59999999999997</v>
      </c>
      <c r="G100" s="259">
        <f t="shared" si="44"/>
        <v>458.16</v>
      </c>
      <c r="H100" s="259">
        <f t="shared" si="44"/>
        <v>610.00000000000011</v>
      </c>
      <c r="I100" s="259">
        <f t="shared" si="44"/>
        <v>596.4</v>
      </c>
      <c r="J100" s="259">
        <f t="shared" si="44"/>
        <v>542.88</v>
      </c>
      <c r="K100" s="259">
        <f t="shared" si="44"/>
        <v>476.8</v>
      </c>
      <c r="L100" s="259">
        <f t="shared" si="44"/>
        <v>535.36</v>
      </c>
      <c r="M100" s="259">
        <f t="shared" si="44"/>
        <v>611.52</v>
      </c>
      <c r="N100" s="259">
        <f t="shared" si="44"/>
        <v>621.44000000000005</v>
      </c>
      <c r="O100" s="259">
        <f t="shared" si="44"/>
        <v>545.36</v>
      </c>
      <c r="P100" s="259">
        <f t="shared" si="44"/>
        <v>518.96</v>
      </c>
      <c r="Q100" s="259">
        <f t="shared" si="44"/>
        <v>630.24</v>
      </c>
      <c r="R100" s="259">
        <f t="shared" si="44"/>
        <v>693.28000000000009</v>
      </c>
      <c r="S100" s="259">
        <f t="shared" si="44"/>
        <v>674.48</v>
      </c>
      <c r="T100" s="259">
        <f t="shared" si="44"/>
        <v>766.4</v>
      </c>
      <c r="U100" s="259">
        <f t="shared" si="44"/>
        <v>809.19999999999993</v>
      </c>
      <c r="V100" s="259">
        <f t="shared" si="44"/>
        <v>849.76</v>
      </c>
      <c r="W100" s="259">
        <f t="shared" si="44"/>
        <v>849.76</v>
      </c>
      <c r="X100" s="259">
        <f t="shared" si="44"/>
        <v>826.16</v>
      </c>
      <c r="Y100" s="259">
        <f t="shared" si="44"/>
        <v>793.12</v>
      </c>
      <c r="Z100" s="259">
        <f t="shared" ref="Z100:AH104" si="45">Z$121*Z84</f>
        <v>816.72</v>
      </c>
      <c r="AA100" s="259">
        <f t="shared" si="45"/>
        <v>777.76</v>
      </c>
      <c r="AB100" s="259">
        <f t="shared" si="45"/>
        <v>731.04000000000008</v>
      </c>
      <c r="AC100" s="259">
        <f t="shared" si="45"/>
        <v>755.36</v>
      </c>
      <c r="AD100" s="124">
        <f t="shared" si="45"/>
        <v>778.96698000000004</v>
      </c>
      <c r="AE100" s="124">
        <f t="shared" si="45"/>
        <v>874.26256989303738</v>
      </c>
      <c r="AF100" s="124">
        <f t="shared" si="45"/>
        <v>935.27509877185855</v>
      </c>
      <c r="AG100" s="124">
        <f t="shared" si="45"/>
        <v>887.93194921983195</v>
      </c>
      <c r="AH100" s="124">
        <f t="shared" si="45"/>
        <v>778.98866237633763</v>
      </c>
    </row>
    <row r="101" spans="1:34">
      <c r="A101" s="112" t="s">
        <v>112</v>
      </c>
      <c r="B101" s="259">
        <f t="shared" ref="B101:Y104" si="46">B$121*B85</f>
        <v>300.39999999999998</v>
      </c>
      <c r="C101" s="259">
        <f t="shared" si="46"/>
        <v>336.8</v>
      </c>
      <c r="D101" s="259">
        <f t="shared" si="46"/>
        <v>425.60000000000008</v>
      </c>
      <c r="E101" s="259">
        <f t="shared" si="46"/>
        <v>401.76</v>
      </c>
      <c r="F101" s="259">
        <f t="shared" si="46"/>
        <v>429.59999999999997</v>
      </c>
      <c r="G101" s="259">
        <f t="shared" si="46"/>
        <v>458.16</v>
      </c>
      <c r="H101" s="259">
        <f t="shared" si="46"/>
        <v>610.00000000000011</v>
      </c>
      <c r="I101" s="259">
        <f t="shared" si="46"/>
        <v>596.4</v>
      </c>
      <c r="J101" s="259">
        <f t="shared" si="46"/>
        <v>542.88</v>
      </c>
      <c r="K101" s="259">
        <f t="shared" si="46"/>
        <v>476.8</v>
      </c>
      <c r="L101" s="259">
        <f t="shared" si="46"/>
        <v>535.36</v>
      </c>
      <c r="M101" s="259">
        <f t="shared" si="46"/>
        <v>611.52</v>
      </c>
      <c r="N101" s="259">
        <f t="shared" si="46"/>
        <v>621.44000000000005</v>
      </c>
      <c r="O101" s="259">
        <f t="shared" si="46"/>
        <v>545.36</v>
      </c>
      <c r="P101" s="259">
        <f t="shared" si="46"/>
        <v>518.96</v>
      </c>
      <c r="Q101" s="259">
        <f t="shared" si="46"/>
        <v>630.24</v>
      </c>
      <c r="R101" s="259">
        <f t="shared" si="46"/>
        <v>693.28000000000009</v>
      </c>
      <c r="S101" s="259">
        <f t="shared" si="46"/>
        <v>674.48</v>
      </c>
      <c r="T101" s="259">
        <f t="shared" si="46"/>
        <v>766.4</v>
      </c>
      <c r="U101" s="259">
        <f t="shared" si="46"/>
        <v>809.19999999999993</v>
      </c>
      <c r="V101" s="259">
        <f t="shared" si="46"/>
        <v>849.76</v>
      </c>
      <c r="W101" s="259">
        <f t="shared" si="46"/>
        <v>849.76</v>
      </c>
      <c r="X101" s="259">
        <f t="shared" si="46"/>
        <v>826.16</v>
      </c>
      <c r="Y101" s="259">
        <f t="shared" si="46"/>
        <v>793.12</v>
      </c>
      <c r="Z101" s="259">
        <f t="shared" si="45"/>
        <v>816.72</v>
      </c>
      <c r="AA101" s="259">
        <f t="shared" si="45"/>
        <v>777.76</v>
      </c>
      <c r="AB101" s="259">
        <f t="shared" si="45"/>
        <v>731.04000000000008</v>
      </c>
      <c r="AC101" s="259">
        <f t="shared" si="45"/>
        <v>755.36</v>
      </c>
      <c r="AD101" s="124">
        <f t="shared" si="45"/>
        <v>778.96698000000004</v>
      </c>
      <c r="AE101" s="124">
        <f t="shared" si="45"/>
        <v>874.26256989303738</v>
      </c>
      <c r="AF101" s="124">
        <f t="shared" si="45"/>
        <v>935.27509877185855</v>
      </c>
      <c r="AG101" s="124">
        <f t="shared" si="45"/>
        <v>887.93194921983195</v>
      </c>
      <c r="AH101" s="124">
        <f t="shared" si="45"/>
        <v>778.98866237633763</v>
      </c>
    </row>
    <row r="102" spans="1:34">
      <c r="A102" s="112" t="s">
        <v>113</v>
      </c>
      <c r="B102" s="259">
        <f t="shared" si="46"/>
        <v>300.39999999999998</v>
      </c>
      <c r="C102" s="259">
        <f t="shared" si="46"/>
        <v>336.8</v>
      </c>
      <c r="D102" s="259">
        <f t="shared" si="46"/>
        <v>425.60000000000008</v>
      </c>
      <c r="E102" s="259">
        <f t="shared" si="46"/>
        <v>401.76</v>
      </c>
      <c r="F102" s="259">
        <f t="shared" si="46"/>
        <v>429.59999999999997</v>
      </c>
      <c r="G102" s="259">
        <f t="shared" si="46"/>
        <v>458.16</v>
      </c>
      <c r="H102" s="259">
        <f t="shared" si="46"/>
        <v>610.00000000000011</v>
      </c>
      <c r="I102" s="259">
        <f t="shared" si="46"/>
        <v>596.4</v>
      </c>
      <c r="J102" s="259">
        <f t="shared" si="46"/>
        <v>542.88</v>
      </c>
      <c r="K102" s="259">
        <f t="shared" si="46"/>
        <v>476.8</v>
      </c>
      <c r="L102" s="259">
        <f t="shared" si="46"/>
        <v>535.36</v>
      </c>
      <c r="M102" s="259">
        <f t="shared" si="46"/>
        <v>611.52</v>
      </c>
      <c r="N102" s="259">
        <f t="shared" si="46"/>
        <v>621.44000000000005</v>
      </c>
      <c r="O102" s="259">
        <f t="shared" si="46"/>
        <v>545.36</v>
      </c>
      <c r="P102" s="259">
        <f t="shared" si="46"/>
        <v>518.96</v>
      </c>
      <c r="Q102" s="259">
        <f t="shared" si="46"/>
        <v>630.24</v>
      </c>
      <c r="R102" s="259">
        <f t="shared" si="46"/>
        <v>693.28000000000009</v>
      </c>
      <c r="S102" s="259">
        <f t="shared" si="46"/>
        <v>674.48</v>
      </c>
      <c r="T102" s="259">
        <f t="shared" si="46"/>
        <v>766.4</v>
      </c>
      <c r="U102" s="259">
        <f t="shared" si="46"/>
        <v>809.19999999999993</v>
      </c>
      <c r="V102" s="259">
        <f t="shared" si="46"/>
        <v>849.76</v>
      </c>
      <c r="W102" s="259">
        <f t="shared" si="46"/>
        <v>849.76</v>
      </c>
      <c r="X102" s="259">
        <f t="shared" si="46"/>
        <v>826.16</v>
      </c>
      <c r="Y102" s="259">
        <f t="shared" si="46"/>
        <v>793.12</v>
      </c>
      <c r="Z102" s="259">
        <f t="shared" si="45"/>
        <v>816.72</v>
      </c>
      <c r="AA102" s="259">
        <f t="shared" si="45"/>
        <v>777.76</v>
      </c>
      <c r="AB102" s="259">
        <f t="shared" si="45"/>
        <v>731.04000000000008</v>
      </c>
      <c r="AC102" s="259">
        <f t="shared" si="45"/>
        <v>755.36</v>
      </c>
      <c r="AD102" s="124">
        <f t="shared" si="45"/>
        <v>778.96698000000004</v>
      </c>
      <c r="AE102" s="124">
        <f t="shared" si="45"/>
        <v>874.26256989303738</v>
      </c>
      <c r="AF102" s="124">
        <f t="shared" si="45"/>
        <v>935.27509877185855</v>
      </c>
      <c r="AG102" s="124">
        <f t="shared" si="45"/>
        <v>887.93194921983195</v>
      </c>
      <c r="AH102" s="124">
        <f t="shared" si="45"/>
        <v>778.98866237633763</v>
      </c>
    </row>
    <row r="103" spans="1:34">
      <c r="A103" s="112" t="s">
        <v>102</v>
      </c>
      <c r="B103" s="259">
        <f t="shared" si="46"/>
        <v>319.17499999999995</v>
      </c>
      <c r="C103" s="259">
        <f t="shared" si="46"/>
        <v>357.85</v>
      </c>
      <c r="D103" s="259">
        <f t="shared" si="46"/>
        <v>452.2000000000001</v>
      </c>
      <c r="E103" s="259">
        <f t="shared" si="46"/>
        <v>426.87</v>
      </c>
      <c r="F103" s="259">
        <f t="shared" si="46"/>
        <v>456.45</v>
      </c>
      <c r="G103" s="259">
        <f t="shared" si="46"/>
        <v>486.79500000000002</v>
      </c>
      <c r="H103" s="259">
        <f t="shared" si="46"/>
        <v>648.125</v>
      </c>
      <c r="I103" s="259">
        <f t="shared" si="46"/>
        <v>633.67500000000007</v>
      </c>
      <c r="J103" s="259">
        <f t="shared" si="46"/>
        <v>576.81000000000006</v>
      </c>
      <c r="K103" s="259">
        <f t="shared" si="46"/>
        <v>506.6</v>
      </c>
      <c r="L103" s="259">
        <f t="shared" si="46"/>
        <v>568.81999999999994</v>
      </c>
      <c r="M103" s="259">
        <f t="shared" si="46"/>
        <v>649.74000000000012</v>
      </c>
      <c r="N103" s="259">
        <f t="shared" si="46"/>
        <v>660.28</v>
      </c>
      <c r="O103" s="259">
        <f t="shared" si="46"/>
        <v>579.44499999999994</v>
      </c>
      <c r="P103" s="259">
        <f t="shared" si="46"/>
        <v>551.3950000000001</v>
      </c>
      <c r="Q103" s="259">
        <f t="shared" si="46"/>
        <v>669.63</v>
      </c>
      <c r="R103" s="259">
        <f t="shared" si="46"/>
        <v>736.61000000000013</v>
      </c>
      <c r="S103" s="259">
        <f t="shared" si="46"/>
        <v>716.63499999999999</v>
      </c>
      <c r="T103" s="259">
        <f t="shared" si="46"/>
        <v>814.3</v>
      </c>
      <c r="U103" s="259">
        <f t="shared" si="46"/>
        <v>859.77499999999998</v>
      </c>
      <c r="V103" s="259">
        <f t="shared" si="46"/>
        <v>902.87</v>
      </c>
      <c r="W103" s="259">
        <f t="shared" si="46"/>
        <v>902.87</v>
      </c>
      <c r="X103" s="259">
        <f t="shared" si="46"/>
        <v>877.79499999999996</v>
      </c>
      <c r="Y103" s="259">
        <f t="shared" si="46"/>
        <v>842.69</v>
      </c>
      <c r="Z103" s="259">
        <f t="shared" si="45"/>
        <v>867.76499999999999</v>
      </c>
      <c r="AA103" s="259">
        <f t="shared" si="45"/>
        <v>826.37</v>
      </c>
      <c r="AB103" s="259">
        <f t="shared" si="45"/>
        <v>776.73000000000013</v>
      </c>
      <c r="AC103" s="259">
        <f t="shared" si="45"/>
        <v>802.57</v>
      </c>
      <c r="AD103" s="124">
        <f t="shared" si="45"/>
        <v>827.65241624999999</v>
      </c>
      <c r="AE103" s="124">
        <f t="shared" si="45"/>
        <v>928.9039805113523</v>
      </c>
      <c r="AF103" s="124">
        <f t="shared" si="45"/>
        <v>993.72979244509986</v>
      </c>
      <c r="AG103" s="124">
        <f t="shared" si="45"/>
        <v>943.42769604607156</v>
      </c>
      <c r="AH103" s="124">
        <f t="shared" si="45"/>
        <v>827.67545377485874</v>
      </c>
    </row>
    <row r="104" spans="1:34">
      <c r="A104" s="112" t="s">
        <v>103</v>
      </c>
      <c r="B104" s="259">
        <f t="shared" si="46"/>
        <v>337.95</v>
      </c>
      <c r="C104" s="259">
        <f t="shared" si="46"/>
        <v>378.9</v>
      </c>
      <c r="D104" s="259">
        <f t="shared" si="46"/>
        <v>478.80000000000007</v>
      </c>
      <c r="E104" s="259">
        <f t="shared" si="46"/>
        <v>451.97999999999996</v>
      </c>
      <c r="F104" s="259">
        <f t="shared" si="46"/>
        <v>483.29999999999995</v>
      </c>
      <c r="G104" s="259">
        <f t="shared" si="46"/>
        <v>515.42999999999995</v>
      </c>
      <c r="H104" s="259">
        <f t="shared" si="46"/>
        <v>686.25</v>
      </c>
      <c r="I104" s="259">
        <f t="shared" si="46"/>
        <v>670.94999999999993</v>
      </c>
      <c r="J104" s="259">
        <f t="shared" si="46"/>
        <v>610.74</v>
      </c>
      <c r="K104" s="259">
        <f t="shared" si="46"/>
        <v>536.4</v>
      </c>
      <c r="L104" s="259">
        <f t="shared" si="46"/>
        <v>602.28</v>
      </c>
      <c r="M104" s="259">
        <f t="shared" si="46"/>
        <v>687.96</v>
      </c>
      <c r="N104" s="259">
        <f t="shared" si="46"/>
        <v>699.12</v>
      </c>
      <c r="O104" s="259">
        <f t="shared" si="46"/>
        <v>613.52999999999986</v>
      </c>
      <c r="P104" s="259">
        <f t="shared" si="46"/>
        <v>583.83000000000004</v>
      </c>
      <c r="Q104" s="259">
        <f t="shared" si="46"/>
        <v>709.01999999999987</v>
      </c>
      <c r="R104" s="259">
        <f t="shared" si="46"/>
        <v>779.94</v>
      </c>
      <c r="S104" s="259">
        <f t="shared" si="46"/>
        <v>758.79</v>
      </c>
      <c r="T104" s="259">
        <f t="shared" si="46"/>
        <v>862.19999999999993</v>
      </c>
      <c r="U104" s="259">
        <f t="shared" si="46"/>
        <v>910.34999999999991</v>
      </c>
      <c r="V104" s="259">
        <f t="shared" si="46"/>
        <v>955.98</v>
      </c>
      <c r="W104" s="259">
        <f t="shared" si="46"/>
        <v>955.98</v>
      </c>
      <c r="X104" s="259">
        <f t="shared" si="46"/>
        <v>929.43</v>
      </c>
      <c r="Y104" s="259">
        <f t="shared" si="46"/>
        <v>892.2600000000001</v>
      </c>
      <c r="Z104" s="259">
        <f>Z$121*Z88</f>
        <v>918.81</v>
      </c>
      <c r="AA104" s="259">
        <f>AA$121*AA88</f>
        <v>874.98</v>
      </c>
      <c r="AB104" s="259">
        <f>AB$121*AB88</f>
        <v>822.42</v>
      </c>
      <c r="AC104" s="259">
        <f t="shared" si="45"/>
        <v>849.78</v>
      </c>
      <c r="AD104" s="124">
        <f t="shared" si="45"/>
        <v>876.33785250000005</v>
      </c>
      <c r="AE104" s="124">
        <f t="shared" si="45"/>
        <v>983.54539112966711</v>
      </c>
      <c r="AF104" s="124">
        <f t="shared" si="45"/>
        <v>1052.1844861183408</v>
      </c>
      <c r="AG104" s="124">
        <f t="shared" si="45"/>
        <v>998.92344287231094</v>
      </c>
      <c r="AH104" s="124">
        <f t="shared" si="45"/>
        <v>876.36224517337985</v>
      </c>
    </row>
    <row r="105" spans="1:34" ht="12" thickBot="1">
      <c r="A105" s="112" t="s">
        <v>114</v>
      </c>
      <c r="B105" s="128">
        <f>B23</f>
        <v>3755</v>
      </c>
      <c r="C105" s="128">
        <f t="shared" ref="C105:Y105" si="47">C23</f>
        <v>4210</v>
      </c>
      <c r="D105" s="128">
        <f t="shared" si="47"/>
        <v>5320</v>
      </c>
      <c r="E105" s="128">
        <f t="shared" si="47"/>
        <v>5022</v>
      </c>
      <c r="F105" s="128">
        <f t="shared" si="47"/>
        <v>5370</v>
      </c>
      <c r="G105" s="128">
        <f t="shared" si="47"/>
        <v>5727</v>
      </c>
      <c r="H105" s="128">
        <f t="shared" si="47"/>
        <v>7625</v>
      </c>
      <c r="I105" s="128">
        <f t="shared" si="47"/>
        <v>7455</v>
      </c>
      <c r="J105" s="128">
        <f t="shared" si="47"/>
        <v>6786</v>
      </c>
      <c r="K105" s="128">
        <f t="shared" si="47"/>
        <v>5960</v>
      </c>
      <c r="L105" s="128">
        <f t="shared" si="47"/>
        <v>6692</v>
      </c>
      <c r="M105" s="128">
        <f t="shared" si="47"/>
        <v>7644</v>
      </c>
      <c r="N105" s="128">
        <f t="shared" si="47"/>
        <v>7768</v>
      </c>
      <c r="O105" s="128">
        <f t="shared" si="47"/>
        <v>6817</v>
      </c>
      <c r="P105" s="128">
        <f t="shared" si="47"/>
        <v>6487</v>
      </c>
      <c r="Q105" s="128">
        <f t="shared" si="47"/>
        <v>7878</v>
      </c>
      <c r="R105" s="128">
        <f t="shared" si="47"/>
        <v>8666</v>
      </c>
      <c r="S105" s="128">
        <f t="shared" si="47"/>
        <v>8431</v>
      </c>
      <c r="T105" s="128">
        <f t="shared" si="47"/>
        <v>9580</v>
      </c>
      <c r="U105" s="128">
        <f t="shared" si="47"/>
        <v>10115</v>
      </c>
      <c r="V105" s="128">
        <f t="shared" si="47"/>
        <v>10622</v>
      </c>
      <c r="W105" s="128">
        <f t="shared" si="47"/>
        <v>10622</v>
      </c>
      <c r="X105" s="128">
        <f t="shared" si="47"/>
        <v>10327</v>
      </c>
      <c r="Y105" s="128">
        <f t="shared" si="47"/>
        <v>9914</v>
      </c>
      <c r="Z105" s="128">
        <f>Z23</f>
        <v>10209</v>
      </c>
      <c r="AA105" s="128">
        <f>AA23</f>
        <v>9722</v>
      </c>
      <c r="AB105" s="128">
        <f>AB23</f>
        <v>9138</v>
      </c>
      <c r="AC105" s="128">
        <f>AC23</f>
        <v>9442</v>
      </c>
      <c r="AD105" s="124">
        <f>SUM(AD93:AD104)</f>
        <v>9737.0872500000005</v>
      </c>
      <c r="AE105" s="124">
        <f>SUM(AE93:AE104)</f>
        <v>10928.282123662964</v>
      </c>
      <c r="AF105" s="124">
        <f>SUM(AF93:AF104)</f>
        <v>11690.938734648233</v>
      </c>
      <c r="AG105" s="124">
        <f>SUM(AG93:AG104)</f>
        <v>11099.1493652479</v>
      </c>
      <c r="AH105" s="124">
        <f>SUM(AH93:AH104)</f>
        <v>9737.35827970422</v>
      </c>
    </row>
    <row r="106" spans="1:34">
      <c r="A106" s="174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4"/>
      <c r="AA106" s="174"/>
      <c r="AB106" s="174"/>
      <c r="AC106" s="174"/>
      <c r="AD106" s="174"/>
      <c r="AE106" s="174"/>
      <c r="AF106" s="174"/>
      <c r="AG106" s="174"/>
      <c r="AH106" s="174"/>
    </row>
    <row r="107" spans="1:34" ht="12" thickBot="1">
      <c r="A107" s="112" t="s">
        <v>256</v>
      </c>
    </row>
    <row r="108" spans="1:34" ht="12" thickBot="1">
      <c r="A108" s="168"/>
      <c r="B108" s="168" t="str">
        <f>B$2</f>
        <v xml:space="preserve">93/94 </v>
      </c>
      <c r="C108" s="168" t="str">
        <f t="shared" ref="C108:AH108" si="48">C$2</f>
        <v xml:space="preserve">94/95 </v>
      </c>
      <c r="D108" s="168" t="str">
        <f t="shared" si="48"/>
        <v xml:space="preserve">95/96 </v>
      </c>
      <c r="E108" s="168" t="str">
        <f t="shared" si="48"/>
        <v xml:space="preserve">96/97 </v>
      </c>
      <c r="F108" s="168" t="str">
        <f t="shared" si="48"/>
        <v xml:space="preserve">97/98 </v>
      </c>
      <c r="G108" s="168" t="str">
        <f t="shared" si="48"/>
        <v xml:space="preserve">98/99 </v>
      </c>
      <c r="H108" s="168" t="str">
        <f t="shared" si="48"/>
        <v xml:space="preserve">99/00 </v>
      </c>
      <c r="I108" s="168" t="str">
        <f t="shared" si="48"/>
        <v xml:space="preserve">00/01 </v>
      </c>
      <c r="J108" s="168" t="str">
        <f t="shared" si="48"/>
        <v xml:space="preserve">01/02 </v>
      </c>
      <c r="K108" s="168" t="str">
        <f t="shared" si="48"/>
        <v xml:space="preserve">02/03 </v>
      </c>
      <c r="L108" s="168" t="str">
        <f t="shared" si="48"/>
        <v xml:space="preserve">03/04 </v>
      </c>
      <c r="M108" s="168" t="str">
        <f t="shared" si="48"/>
        <v xml:space="preserve">04/05 </v>
      </c>
      <c r="N108" s="168" t="str">
        <f t="shared" si="48"/>
        <v xml:space="preserve">05/06 </v>
      </c>
      <c r="O108" s="168" t="str">
        <f t="shared" si="48"/>
        <v xml:space="preserve">06/07 </v>
      </c>
      <c r="P108" s="168" t="str">
        <f t="shared" si="48"/>
        <v xml:space="preserve">07/08 </v>
      </c>
      <c r="Q108" s="168" t="str">
        <f t="shared" si="48"/>
        <v xml:space="preserve">08/09 </v>
      </c>
      <c r="R108" s="168" t="str">
        <f t="shared" si="48"/>
        <v xml:space="preserve">09/10 </v>
      </c>
      <c r="S108" s="168" t="str">
        <f t="shared" si="48"/>
        <v xml:space="preserve">10/11 </v>
      </c>
      <c r="T108" s="168" t="str">
        <f t="shared" si="48"/>
        <v xml:space="preserve">11/12 </v>
      </c>
      <c r="U108" s="168" t="str">
        <f t="shared" si="48"/>
        <v xml:space="preserve">12/13 </v>
      </c>
      <c r="V108" s="168" t="str">
        <f t="shared" si="48"/>
        <v xml:space="preserve">13/14 </v>
      </c>
      <c r="W108" s="168" t="str">
        <f t="shared" si="48"/>
        <v xml:space="preserve">14/15 </v>
      </c>
      <c r="X108" s="168" t="str">
        <f t="shared" si="48"/>
        <v xml:space="preserve">15/16 </v>
      </c>
      <c r="Y108" s="168" t="str">
        <f t="shared" si="48"/>
        <v xml:space="preserve">16/17 </v>
      </c>
      <c r="Z108" s="168" t="str">
        <f t="shared" si="48"/>
        <v xml:space="preserve">17/18 </v>
      </c>
      <c r="AA108" s="168" t="str">
        <f t="shared" si="48"/>
        <v>18/19</v>
      </c>
      <c r="AB108" s="168" t="str">
        <f t="shared" si="48"/>
        <v>19/20</v>
      </c>
      <c r="AC108" s="168" t="str">
        <f t="shared" si="48"/>
        <v>20/21</v>
      </c>
      <c r="AD108" s="168" t="str">
        <f t="shared" si="48"/>
        <v>21/22</v>
      </c>
      <c r="AE108" s="168" t="str">
        <f t="shared" si="48"/>
        <v>22/23</v>
      </c>
      <c r="AF108" s="168" t="str">
        <f t="shared" si="48"/>
        <v>23/24</v>
      </c>
      <c r="AG108" s="168" t="str">
        <f t="shared" si="48"/>
        <v>24/25</v>
      </c>
      <c r="AH108" s="168" t="str">
        <f t="shared" si="48"/>
        <v>25/26</v>
      </c>
    </row>
    <row r="109" spans="1:34">
      <c r="A109" s="112" t="s">
        <v>104</v>
      </c>
      <c r="B109" s="260">
        <f t="shared" ref="B109:AH116" si="49">B93/B77</f>
        <v>0.60564516129032253</v>
      </c>
      <c r="C109" s="260">
        <f t="shared" si="49"/>
        <v>0.60540696002300831</v>
      </c>
      <c r="D109" s="260">
        <f t="shared" si="49"/>
        <v>0.60502672580461736</v>
      </c>
      <c r="E109" s="260">
        <f t="shared" si="49"/>
        <v>0.6</v>
      </c>
      <c r="F109" s="260">
        <f t="shared" si="49"/>
        <v>0.6</v>
      </c>
      <c r="G109" s="260">
        <f t="shared" si="49"/>
        <v>0.6</v>
      </c>
      <c r="H109" s="260">
        <f t="shared" si="49"/>
        <v>0.60006295742504134</v>
      </c>
      <c r="I109" s="260">
        <f t="shared" si="49"/>
        <v>0.5949720670391061</v>
      </c>
      <c r="J109" s="260">
        <f t="shared" si="49"/>
        <v>0.59500219202104343</v>
      </c>
      <c r="K109" s="260">
        <f t="shared" si="49"/>
        <v>0.59504792332268375</v>
      </c>
      <c r="L109" s="260">
        <f t="shared" si="49"/>
        <v>0.59495021337126597</v>
      </c>
      <c r="M109" s="260">
        <f t="shared" si="49"/>
        <v>0.59495641344956418</v>
      </c>
      <c r="N109" s="260">
        <f t="shared" si="49"/>
        <v>0.59497549019607843</v>
      </c>
      <c r="O109" s="260">
        <f t="shared" si="49"/>
        <v>0.59500741904512522</v>
      </c>
      <c r="P109" s="260">
        <f t="shared" si="49"/>
        <v>0.59497386040539302</v>
      </c>
      <c r="Q109" s="260">
        <f t="shared" si="49"/>
        <v>0.59501510574018124</v>
      </c>
      <c r="R109" s="260">
        <f t="shared" si="49"/>
        <v>0.59502883823125519</v>
      </c>
      <c r="S109" s="260">
        <f t="shared" si="49"/>
        <v>0.59498941425546925</v>
      </c>
      <c r="T109" s="260">
        <f t="shared" si="49"/>
        <v>0.59503105590062111</v>
      </c>
      <c r="U109" s="260">
        <f t="shared" si="49"/>
        <v>0.59499999999999997</v>
      </c>
      <c r="V109" s="260">
        <f t="shared" si="49"/>
        <v>0.59011111111111114</v>
      </c>
      <c r="W109" s="260">
        <f t="shared" si="49"/>
        <v>0.59011111111111114</v>
      </c>
      <c r="X109" s="260">
        <f t="shared" si="49"/>
        <v>0.5901142857142857</v>
      </c>
      <c r="Y109" s="260">
        <f t="shared" si="49"/>
        <v>0.59011904761904765</v>
      </c>
      <c r="Z109" s="260">
        <f t="shared" si="49"/>
        <v>0.59011560693641618</v>
      </c>
      <c r="AA109" s="260">
        <f t="shared" si="49"/>
        <v>0.59010622154779968</v>
      </c>
      <c r="AB109" s="260">
        <f t="shared" si="49"/>
        <v>0.59011947045527935</v>
      </c>
      <c r="AC109" s="260">
        <f t="shared" si="49"/>
        <v>0.59012500000000001</v>
      </c>
      <c r="AD109" s="260">
        <f t="shared" si="49"/>
        <v>0.5901265</v>
      </c>
      <c r="AE109" s="187">
        <f t="shared" si="49"/>
        <v>0.5907179526304307</v>
      </c>
      <c r="AF109" s="187">
        <f t="shared" si="49"/>
        <v>0.5904514512448602</v>
      </c>
      <c r="AG109" s="187">
        <f t="shared" si="49"/>
        <v>0.59038028538552656</v>
      </c>
      <c r="AH109" s="187">
        <f t="shared" si="49"/>
        <v>0.59014292604268004</v>
      </c>
    </row>
    <row r="110" spans="1:34">
      <c r="A110" s="112" t="s">
        <v>105</v>
      </c>
      <c r="B110" s="260">
        <f t="shared" si="49"/>
        <v>0.60564516129032253</v>
      </c>
      <c r="C110" s="260">
        <f t="shared" si="49"/>
        <v>0.60540696002300831</v>
      </c>
      <c r="D110" s="260">
        <f t="shared" si="49"/>
        <v>0.60502672580461736</v>
      </c>
      <c r="E110" s="260">
        <f t="shared" si="49"/>
        <v>0.6</v>
      </c>
      <c r="F110" s="260">
        <f t="shared" si="49"/>
        <v>0.6</v>
      </c>
      <c r="G110" s="260">
        <f t="shared" si="49"/>
        <v>0.6</v>
      </c>
      <c r="H110" s="260">
        <f t="shared" si="49"/>
        <v>0.60006295742504134</v>
      </c>
      <c r="I110" s="260">
        <f t="shared" si="49"/>
        <v>0.5949720670391061</v>
      </c>
      <c r="J110" s="260">
        <f t="shared" si="49"/>
        <v>0.59500219202104343</v>
      </c>
      <c r="K110" s="260">
        <f t="shared" si="49"/>
        <v>0.59504792332268375</v>
      </c>
      <c r="L110" s="260">
        <f t="shared" si="49"/>
        <v>0.59495021337126597</v>
      </c>
      <c r="M110" s="260">
        <f t="shared" si="49"/>
        <v>0.59495641344956418</v>
      </c>
      <c r="N110" s="260">
        <f t="shared" si="49"/>
        <v>0.59497549019607843</v>
      </c>
      <c r="O110" s="260">
        <f t="shared" si="49"/>
        <v>0.59500741904512522</v>
      </c>
      <c r="P110" s="260">
        <f t="shared" si="49"/>
        <v>0.59497386040539302</v>
      </c>
      <c r="Q110" s="260">
        <f t="shared" si="49"/>
        <v>0.59501510574018124</v>
      </c>
      <c r="R110" s="260">
        <f t="shared" si="49"/>
        <v>0.59502883823125519</v>
      </c>
      <c r="S110" s="260">
        <f t="shared" si="49"/>
        <v>0.59498941425546925</v>
      </c>
      <c r="T110" s="260">
        <f t="shared" si="49"/>
        <v>0.59503105590062111</v>
      </c>
      <c r="U110" s="260">
        <f t="shared" si="49"/>
        <v>0.59499999999999997</v>
      </c>
      <c r="V110" s="260">
        <f t="shared" si="49"/>
        <v>0.59011111111111114</v>
      </c>
      <c r="W110" s="260">
        <f t="shared" si="49"/>
        <v>0.59011111111111114</v>
      </c>
      <c r="X110" s="260">
        <f t="shared" si="49"/>
        <v>0.5901142857142857</v>
      </c>
      <c r="Y110" s="260">
        <f t="shared" si="49"/>
        <v>0.59011904761904765</v>
      </c>
      <c r="Z110" s="260">
        <f t="shared" si="49"/>
        <v>0.59011560693641618</v>
      </c>
      <c r="AA110" s="260">
        <f t="shared" si="49"/>
        <v>0.59010622154779968</v>
      </c>
      <c r="AB110" s="260">
        <f t="shared" si="49"/>
        <v>0.59011947045527935</v>
      </c>
      <c r="AC110" s="260">
        <f t="shared" si="49"/>
        <v>0.59012500000000001</v>
      </c>
      <c r="AD110" s="260">
        <f t="shared" si="49"/>
        <v>0.5901265</v>
      </c>
      <c r="AE110" s="187">
        <f t="shared" si="49"/>
        <v>0.5907179526304307</v>
      </c>
      <c r="AF110" s="187">
        <f t="shared" si="49"/>
        <v>0.5904514512448602</v>
      </c>
      <c r="AG110" s="187">
        <f t="shared" si="49"/>
        <v>0.59038028538552656</v>
      </c>
      <c r="AH110" s="187">
        <f t="shared" si="49"/>
        <v>0.59014292604268004</v>
      </c>
    </row>
    <row r="111" spans="1:34">
      <c r="A111" s="112" t="s">
        <v>106</v>
      </c>
      <c r="B111" s="260">
        <f t="shared" si="49"/>
        <v>0.60564516129032253</v>
      </c>
      <c r="C111" s="260">
        <f t="shared" si="49"/>
        <v>0.60540696002300831</v>
      </c>
      <c r="D111" s="260">
        <f t="shared" si="49"/>
        <v>0.60502672580461736</v>
      </c>
      <c r="E111" s="260">
        <f t="shared" si="49"/>
        <v>0.6</v>
      </c>
      <c r="F111" s="260">
        <f t="shared" si="49"/>
        <v>0.6</v>
      </c>
      <c r="G111" s="260">
        <f t="shared" si="49"/>
        <v>0.6</v>
      </c>
      <c r="H111" s="260">
        <f t="shared" si="49"/>
        <v>0.60006295742504134</v>
      </c>
      <c r="I111" s="260">
        <f t="shared" si="49"/>
        <v>0.5949720670391061</v>
      </c>
      <c r="J111" s="260">
        <f t="shared" si="49"/>
        <v>0.59500219202104343</v>
      </c>
      <c r="K111" s="260">
        <f t="shared" si="49"/>
        <v>0.59504792332268375</v>
      </c>
      <c r="L111" s="260">
        <f t="shared" si="49"/>
        <v>0.59495021337126586</v>
      </c>
      <c r="M111" s="260">
        <f t="shared" si="49"/>
        <v>0.59495641344956418</v>
      </c>
      <c r="N111" s="260">
        <f t="shared" si="49"/>
        <v>0.59497549019607843</v>
      </c>
      <c r="O111" s="260">
        <f t="shared" si="49"/>
        <v>0.59500741904512522</v>
      </c>
      <c r="P111" s="260">
        <f t="shared" si="49"/>
        <v>0.59497386040539302</v>
      </c>
      <c r="Q111" s="260">
        <f t="shared" si="49"/>
        <v>0.59501510574018124</v>
      </c>
      <c r="R111" s="260">
        <f t="shared" si="49"/>
        <v>0.59502883823125519</v>
      </c>
      <c r="S111" s="260">
        <f t="shared" si="49"/>
        <v>0.59498941425546925</v>
      </c>
      <c r="T111" s="260">
        <f t="shared" si="49"/>
        <v>0.59503105590062111</v>
      </c>
      <c r="U111" s="260">
        <f t="shared" si="49"/>
        <v>0.59499999999999997</v>
      </c>
      <c r="V111" s="260">
        <f t="shared" si="49"/>
        <v>0.59011111111111114</v>
      </c>
      <c r="W111" s="260">
        <f t="shared" si="49"/>
        <v>0.59011111111111114</v>
      </c>
      <c r="X111" s="260">
        <f t="shared" si="49"/>
        <v>0.5901142857142857</v>
      </c>
      <c r="Y111" s="260">
        <f t="shared" si="49"/>
        <v>0.59011904761904765</v>
      </c>
      <c r="Z111" s="260">
        <f t="shared" si="49"/>
        <v>0.59011560693641618</v>
      </c>
      <c r="AA111" s="260">
        <f t="shared" si="49"/>
        <v>0.59010622154779968</v>
      </c>
      <c r="AB111" s="260">
        <f t="shared" si="49"/>
        <v>0.59011947045527935</v>
      </c>
      <c r="AC111" s="260">
        <f t="shared" si="49"/>
        <v>0.59012500000000001</v>
      </c>
      <c r="AD111" s="260">
        <f t="shared" si="49"/>
        <v>0.5901265</v>
      </c>
      <c r="AE111" s="187">
        <f t="shared" si="49"/>
        <v>0.5907179526304307</v>
      </c>
      <c r="AF111" s="187">
        <f t="shared" si="49"/>
        <v>0.5904514512448602</v>
      </c>
      <c r="AG111" s="187">
        <f t="shared" si="49"/>
        <v>0.59038028538552656</v>
      </c>
      <c r="AH111" s="187">
        <f t="shared" si="49"/>
        <v>0.59014292604268004</v>
      </c>
    </row>
    <row r="112" spans="1:34">
      <c r="A112" s="112" t="s">
        <v>107</v>
      </c>
      <c r="B112" s="260">
        <f t="shared" si="49"/>
        <v>0.60564516129032253</v>
      </c>
      <c r="C112" s="260">
        <f t="shared" si="49"/>
        <v>0.60540696002300831</v>
      </c>
      <c r="D112" s="260">
        <f t="shared" si="49"/>
        <v>0.60502672580461736</v>
      </c>
      <c r="E112" s="260">
        <f t="shared" si="49"/>
        <v>0.6</v>
      </c>
      <c r="F112" s="260">
        <f t="shared" si="49"/>
        <v>0.6</v>
      </c>
      <c r="G112" s="260">
        <f t="shared" si="49"/>
        <v>0.6</v>
      </c>
      <c r="H112" s="260">
        <f t="shared" si="49"/>
        <v>0.60006295742504134</v>
      </c>
      <c r="I112" s="260">
        <f t="shared" si="49"/>
        <v>0.5949720670391061</v>
      </c>
      <c r="J112" s="260">
        <f t="shared" si="49"/>
        <v>0.59500219202104343</v>
      </c>
      <c r="K112" s="260">
        <f t="shared" si="49"/>
        <v>0.59504792332268375</v>
      </c>
      <c r="L112" s="260">
        <f t="shared" si="49"/>
        <v>0.59495021337126586</v>
      </c>
      <c r="M112" s="260">
        <f t="shared" si="49"/>
        <v>0.59495641344956418</v>
      </c>
      <c r="N112" s="260">
        <f t="shared" si="49"/>
        <v>0.59497549019607843</v>
      </c>
      <c r="O112" s="260">
        <f t="shared" si="49"/>
        <v>0.59500741904512522</v>
      </c>
      <c r="P112" s="260">
        <f t="shared" si="49"/>
        <v>0.59497386040539302</v>
      </c>
      <c r="Q112" s="260">
        <f t="shared" si="49"/>
        <v>0.59501510574018124</v>
      </c>
      <c r="R112" s="260">
        <f t="shared" si="49"/>
        <v>0.59502883823125519</v>
      </c>
      <c r="S112" s="260">
        <f t="shared" si="49"/>
        <v>0.59498941425546925</v>
      </c>
      <c r="T112" s="260">
        <f t="shared" si="49"/>
        <v>0.59503105590062111</v>
      </c>
      <c r="U112" s="260">
        <f t="shared" si="49"/>
        <v>0.59499999999999997</v>
      </c>
      <c r="V112" s="260">
        <f t="shared" si="49"/>
        <v>0.59011111111111114</v>
      </c>
      <c r="W112" s="260">
        <f t="shared" si="49"/>
        <v>0.59011111111111114</v>
      </c>
      <c r="X112" s="260">
        <f t="shared" si="49"/>
        <v>0.5901142857142857</v>
      </c>
      <c r="Y112" s="260">
        <f t="shared" si="49"/>
        <v>0.59011904761904765</v>
      </c>
      <c r="Z112" s="260">
        <f t="shared" si="49"/>
        <v>0.59011560693641618</v>
      </c>
      <c r="AA112" s="260">
        <f t="shared" si="49"/>
        <v>0.59010622154779968</v>
      </c>
      <c r="AB112" s="260">
        <f t="shared" si="49"/>
        <v>0.59011947045527935</v>
      </c>
      <c r="AC112" s="260">
        <f t="shared" si="49"/>
        <v>0.59012500000000001</v>
      </c>
      <c r="AD112" s="187">
        <f t="shared" si="49"/>
        <v>0.5901265</v>
      </c>
      <c r="AE112" s="187">
        <f t="shared" si="49"/>
        <v>0.5907179526304307</v>
      </c>
      <c r="AF112" s="187">
        <f t="shared" si="49"/>
        <v>0.5904514512448602</v>
      </c>
      <c r="AG112" s="187">
        <f t="shared" si="49"/>
        <v>0.59038028538552656</v>
      </c>
      <c r="AH112" s="187">
        <f t="shared" si="49"/>
        <v>0.59014292604268004</v>
      </c>
    </row>
    <row r="113" spans="1:34">
      <c r="A113" s="112" t="s">
        <v>108</v>
      </c>
      <c r="B113" s="260">
        <f t="shared" si="49"/>
        <v>0.60564516129032253</v>
      </c>
      <c r="C113" s="260">
        <f t="shared" si="49"/>
        <v>0.60540696002300831</v>
      </c>
      <c r="D113" s="260">
        <f t="shared" si="49"/>
        <v>0.60502672580461736</v>
      </c>
      <c r="E113" s="260">
        <f t="shared" si="49"/>
        <v>0.6</v>
      </c>
      <c r="F113" s="260">
        <f t="shared" si="49"/>
        <v>0.6</v>
      </c>
      <c r="G113" s="260">
        <f t="shared" si="49"/>
        <v>0.6</v>
      </c>
      <c r="H113" s="260">
        <f t="shared" si="49"/>
        <v>0.60006295742504134</v>
      </c>
      <c r="I113" s="260">
        <f t="shared" si="49"/>
        <v>0.5949720670391061</v>
      </c>
      <c r="J113" s="260">
        <f t="shared" si="49"/>
        <v>0.59500219202104343</v>
      </c>
      <c r="K113" s="260">
        <f t="shared" si="49"/>
        <v>0.59504792332268375</v>
      </c>
      <c r="L113" s="260">
        <f t="shared" si="49"/>
        <v>0.59495021337126597</v>
      </c>
      <c r="M113" s="260">
        <f t="shared" si="49"/>
        <v>0.59495641344956418</v>
      </c>
      <c r="N113" s="260">
        <f t="shared" si="49"/>
        <v>0.59497549019607843</v>
      </c>
      <c r="O113" s="260">
        <f t="shared" si="49"/>
        <v>0.59500741904512522</v>
      </c>
      <c r="P113" s="260">
        <f t="shared" si="49"/>
        <v>0.59497386040539302</v>
      </c>
      <c r="Q113" s="260">
        <f t="shared" si="49"/>
        <v>0.59501510574018124</v>
      </c>
      <c r="R113" s="260">
        <f t="shared" si="49"/>
        <v>0.59502883823125519</v>
      </c>
      <c r="S113" s="260">
        <f t="shared" si="49"/>
        <v>0.59498941425546925</v>
      </c>
      <c r="T113" s="260">
        <f t="shared" si="49"/>
        <v>0.59503105590062111</v>
      </c>
      <c r="U113" s="260">
        <f t="shared" si="49"/>
        <v>0.59499999999999997</v>
      </c>
      <c r="V113" s="260">
        <f t="shared" si="49"/>
        <v>0.59011111111111114</v>
      </c>
      <c r="W113" s="260">
        <f t="shared" si="49"/>
        <v>0.59011111111111114</v>
      </c>
      <c r="X113" s="260">
        <f t="shared" si="49"/>
        <v>0.5901142857142857</v>
      </c>
      <c r="Y113" s="260">
        <f t="shared" si="49"/>
        <v>0.59011904761904765</v>
      </c>
      <c r="Z113" s="260">
        <f t="shared" si="49"/>
        <v>0.59011560693641618</v>
      </c>
      <c r="AA113" s="260">
        <f t="shared" si="49"/>
        <v>0.59010622154779968</v>
      </c>
      <c r="AB113" s="260">
        <f t="shared" si="49"/>
        <v>0.59011947045527935</v>
      </c>
      <c r="AC113" s="260">
        <f t="shared" si="49"/>
        <v>0.59012500000000001</v>
      </c>
      <c r="AD113" s="187">
        <f t="shared" si="49"/>
        <v>0.5901265</v>
      </c>
      <c r="AE113" s="187">
        <f t="shared" si="49"/>
        <v>0.5907179526304307</v>
      </c>
      <c r="AF113" s="187">
        <f t="shared" si="49"/>
        <v>0.5904514512448602</v>
      </c>
      <c r="AG113" s="187">
        <f t="shared" si="49"/>
        <v>0.59038028538552656</v>
      </c>
      <c r="AH113" s="187">
        <f t="shared" si="49"/>
        <v>0.59014292604268004</v>
      </c>
    </row>
    <row r="114" spans="1:34">
      <c r="A114" s="112" t="s">
        <v>109</v>
      </c>
      <c r="B114" s="260">
        <f t="shared" si="49"/>
        <v>0.60564516129032253</v>
      </c>
      <c r="C114" s="260">
        <f t="shared" si="49"/>
        <v>0.60540696002300831</v>
      </c>
      <c r="D114" s="260">
        <f t="shared" si="49"/>
        <v>0.60502672580461736</v>
      </c>
      <c r="E114" s="260">
        <f t="shared" si="49"/>
        <v>0.6</v>
      </c>
      <c r="F114" s="260">
        <f t="shared" si="49"/>
        <v>0.6</v>
      </c>
      <c r="G114" s="260">
        <f t="shared" si="49"/>
        <v>0.6</v>
      </c>
      <c r="H114" s="260">
        <f t="shared" si="49"/>
        <v>0.60006295742504134</v>
      </c>
      <c r="I114" s="260">
        <f t="shared" si="49"/>
        <v>0.5949720670391061</v>
      </c>
      <c r="J114" s="260">
        <f t="shared" si="49"/>
        <v>0.59500219202104343</v>
      </c>
      <c r="K114" s="260">
        <f t="shared" si="49"/>
        <v>0.59504792332268375</v>
      </c>
      <c r="L114" s="260">
        <f t="shared" si="49"/>
        <v>0.59495021337126597</v>
      </c>
      <c r="M114" s="260">
        <f t="shared" si="49"/>
        <v>0.59495641344956418</v>
      </c>
      <c r="N114" s="260">
        <f t="shared" si="49"/>
        <v>0.59497549019607843</v>
      </c>
      <c r="O114" s="260">
        <f t="shared" si="49"/>
        <v>0.59500741904512522</v>
      </c>
      <c r="P114" s="260">
        <f t="shared" si="49"/>
        <v>0.59497386040539302</v>
      </c>
      <c r="Q114" s="260">
        <f t="shared" si="49"/>
        <v>0.59501510574018124</v>
      </c>
      <c r="R114" s="260">
        <f t="shared" si="49"/>
        <v>0.59502883823125519</v>
      </c>
      <c r="S114" s="260">
        <f t="shared" si="49"/>
        <v>0.59498941425546925</v>
      </c>
      <c r="T114" s="260">
        <f t="shared" si="49"/>
        <v>0.59503105590062111</v>
      </c>
      <c r="U114" s="260">
        <f t="shared" si="49"/>
        <v>0.59499999999999997</v>
      </c>
      <c r="V114" s="260">
        <f t="shared" si="49"/>
        <v>0.59011111111111114</v>
      </c>
      <c r="W114" s="260">
        <f t="shared" si="49"/>
        <v>0.59011111111111114</v>
      </c>
      <c r="X114" s="260">
        <f t="shared" si="49"/>
        <v>0.5901142857142857</v>
      </c>
      <c r="Y114" s="260">
        <f t="shared" si="49"/>
        <v>0.59011904761904765</v>
      </c>
      <c r="Z114" s="260">
        <f t="shared" si="49"/>
        <v>0.59011560693641618</v>
      </c>
      <c r="AA114" s="260">
        <f t="shared" si="49"/>
        <v>0.59010622154779968</v>
      </c>
      <c r="AB114" s="260">
        <f t="shared" si="49"/>
        <v>0.59011947045527935</v>
      </c>
      <c r="AC114" s="260">
        <f t="shared" si="49"/>
        <v>0.59012500000000001</v>
      </c>
      <c r="AD114" s="187">
        <f t="shared" si="49"/>
        <v>0.5901265</v>
      </c>
      <c r="AE114" s="187">
        <f t="shared" si="49"/>
        <v>0.5907179526304307</v>
      </c>
      <c r="AF114" s="187">
        <f t="shared" si="49"/>
        <v>0.5904514512448602</v>
      </c>
      <c r="AG114" s="187">
        <f t="shared" si="49"/>
        <v>0.59038028538552656</v>
      </c>
      <c r="AH114" s="187">
        <f t="shared" si="49"/>
        <v>0.59014292604268004</v>
      </c>
    </row>
    <row r="115" spans="1:34">
      <c r="A115" s="112" t="s">
        <v>110</v>
      </c>
      <c r="B115" s="260">
        <f t="shared" si="49"/>
        <v>0.60564516129032253</v>
      </c>
      <c r="C115" s="260">
        <f t="shared" si="49"/>
        <v>0.60540696002300831</v>
      </c>
      <c r="D115" s="260">
        <f t="shared" si="49"/>
        <v>0.60502672580461736</v>
      </c>
      <c r="E115" s="260">
        <f t="shared" si="49"/>
        <v>0.6</v>
      </c>
      <c r="F115" s="260">
        <f t="shared" si="49"/>
        <v>0.6</v>
      </c>
      <c r="G115" s="260">
        <f t="shared" si="49"/>
        <v>0.6</v>
      </c>
      <c r="H115" s="260">
        <f t="shared" si="49"/>
        <v>0.60006295742504134</v>
      </c>
      <c r="I115" s="260">
        <f t="shared" si="49"/>
        <v>0.5949720670391061</v>
      </c>
      <c r="J115" s="260">
        <f t="shared" si="49"/>
        <v>0.59500219202104343</v>
      </c>
      <c r="K115" s="260">
        <f t="shared" si="49"/>
        <v>0.59504792332268375</v>
      </c>
      <c r="L115" s="260">
        <f t="shared" si="49"/>
        <v>0.59495021337126597</v>
      </c>
      <c r="M115" s="260">
        <f t="shared" si="49"/>
        <v>0.59495641344956418</v>
      </c>
      <c r="N115" s="260">
        <f t="shared" si="49"/>
        <v>0.59497549019607843</v>
      </c>
      <c r="O115" s="260">
        <f t="shared" si="49"/>
        <v>0.59500741904512522</v>
      </c>
      <c r="P115" s="260">
        <f t="shared" si="49"/>
        <v>0.59497386040539302</v>
      </c>
      <c r="Q115" s="260">
        <f t="shared" si="49"/>
        <v>0.59501510574018124</v>
      </c>
      <c r="R115" s="260">
        <f t="shared" si="49"/>
        <v>0.59502883823125519</v>
      </c>
      <c r="S115" s="260">
        <f t="shared" si="49"/>
        <v>0.59498941425546925</v>
      </c>
      <c r="T115" s="260">
        <f t="shared" si="49"/>
        <v>0.59503105590062111</v>
      </c>
      <c r="U115" s="260">
        <f t="shared" si="49"/>
        <v>0.59499999999999997</v>
      </c>
      <c r="V115" s="260">
        <f t="shared" si="49"/>
        <v>0.59011111111111114</v>
      </c>
      <c r="W115" s="260">
        <f t="shared" si="49"/>
        <v>0.59011111111111114</v>
      </c>
      <c r="X115" s="260">
        <f t="shared" si="49"/>
        <v>0.5901142857142857</v>
      </c>
      <c r="Y115" s="260">
        <f t="shared" si="49"/>
        <v>0.59011904761904765</v>
      </c>
      <c r="Z115" s="260">
        <f t="shared" si="49"/>
        <v>0.59011560693641618</v>
      </c>
      <c r="AA115" s="260">
        <f t="shared" si="49"/>
        <v>0.59010622154779968</v>
      </c>
      <c r="AB115" s="260">
        <f t="shared" si="49"/>
        <v>0.59011947045527935</v>
      </c>
      <c r="AC115" s="260">
        <f t="shared" si="49"/>
        <v>0.59012500000000001</v>
      </c>
      <c r="AD115" s="187">
        <f t="shared" si="49"/>
        <v>0.5901265</v>
      </c>
      <c r="AE115" s="187">
        <f t="shared" si="49"/>
        <v>0.5907179526304307</v>
      </c>
      <c r="AF115" s="187">
        <f t="shared" si="49"/>
        <v>0.5904514512448602</v>
      </c>
      <c r="AG115" s="187">
        <f t="shared" si="49"/>
        <v>0.59038028538552656</v>
      </c>
      <c r="AH115" s="187">
        <f t="shared" si="49"/>
        <v>0.59014292604268004</v>
      </c>
    </row>
    <row r="116" spans="1:34">
      <c r="A116" s="112" t="s">
        <v>111</v>
      </c>
      <c r="B116" s="260">
        <f t="shared" si="49"/>
        <v>0.60564516129032253</v>
      </c>
      <c r="C116" s="260">
        <f t="shared" si="49"/>
        <v>0.60540696002300831</v>
      </c>
      <c r="D116" s="260">
        <f t="shared" si="49"/>
        <v>0.60502672580461736</v>
      </c>
      <c r="E116" s="260">
        <f t="shared" si="49"/>
        <v>0.6</v>
      </c>
      <c r="F116" s="260">
        <f t="shared" si="49"/>
        <v>0.6</v>
      </c>
      <c r="G116" s="260">
        <f t="shared" si="49"/>
        <v>0.6</v>
      </c>
      <c r="H116" s="260">
        <f t="shared" si="49"/>
        <v>0.60006295742504134</v>
      </c>
      <c r="I116" s="260">
        <f t="shared" si="49"/>
        <v>0.5949720670391061</v>
      </c>
      <c r="J116" s="260">
        <f t="shared" si="49"/>
        <v>0.59500219202104343</v>
      </c>
      <c r="K116" s="260">
        <f t="shared" si="49"/>
        <v>0.59504792332268375</v>
      </c>
      <c r="L116" s="260">
        <f t="shared" si="49"/>
        <v>0.59495021337126597</v>
      </c>
      <c r="M116" s="260">
        <f t="shared" si="49"/>
        <v>0.59495641344956418</v>
      </c>
      <c r="N116" s="260">
        <f t="shared" si="49"/>
        <v>0.59497549019607843</v>
      </c>
      <c r="O116" s="260">
        <f t="shared" si="49"/>
        <v>0.59500741904512522</v>
      </c>
      <c r="P116" s="260">
        <f t="shared" si="49"/>
        <v>0.59497386040539302</v>
      </c>
      <c r="Q116" s="260">
        <f t="shared" si="49"/>
        <v>0.59501510574018124</v>
      </c>
      <c r="R116" s="260">
        <f t="shared" si="49"/>
        <v>0.59502883823125519</v>
      </c>
      <c r="S116" s="260">
        <f t="shared" si="49"/>
        <v>0.59498941425546925</v>
      </c>
      <c r="T116" s="260">
        <f t="shared" si="49"/>
        <v>0.59503105590062111</v>
      </c>
      <c r="U116" s="260">
        <f t="shared" si="49"/>
        <v>0.59499999999999997</v>
      </c>
      <c r="V116" s="260">
        <f t="shared" si="49"/>
        <v>0.59011111111111114</v>
      </c>
      <c r="W116" s="260">
        <f t="shared" si="49"/>
        <v>0.59011111111111114</v>
      </c>
      <c r="X116" s="260">
        <f t="shared" si="49"/>
        <v>0.5901142857142857</v>
      </c>
      <c r="Y116" s="260">
        <f t="shared" si="49"/>
        <v>0.59011904761904765</v>
      </c>
      <c r="Z116" s="260">
        <f t="shared" ref="Z116:AH120" si="50">Z100/Z84</f>
        <v>0.59011560693641618</v>
      </c>
      <c r="AA116" s="260">
        <f t="shared" si="50"/>
        <v>0.59010622154779968</v>
      </c>
      <c r="AB116" s="260">
        <f t="shared" si="50"/>
        <v>0.59011947045527935</v>
      </c>
      <c r="AC116" s="260">
        <f t="shared" si="50"/>
        <v>0.59012500000000001</v>
      </c>
      <c r="AD116" s="187">
        <f t="shared" si="50"/>
        <v>0.5901265</v>
      </c>
      <c r="AE116" s="187">
        <f t="shared" si="50"/>
        <v>0.5907179526304307</v>
      </c>
      <c r="AF116" s="187">
        <f t="shared" si="50"/>
        <v>0.5904514512448602</v>
      </c>
      <c r="AG116" s="187">
        <f t="shared" si="50"/>
        <v>0.59038028538552656</v>
      </c>
      <c r="AH116" s="187">
        <f t="shared" si="50"/>
        <v>0.59014292604268004</v>
      </c>
    </row>
    <row r="117" spans="1:34">
      <c r="A117" s="112" t="s">
        <v>112</v>
      </c>
      <c r="B117" s="260">
        <f t="shared" ref="B117:Y120" si="51">B101/B85</f>
        <v>0.60564516129032253</v>
      </c>
      <c r="C117" s="260">
        <f t="shared" si="51"/>
        <v>0.60540696002300831</v>
      </c>
      <c r="D117" s="260">
        <f t="shared" si="51"/>
        <v>0.60502672580461736</v>
      </c>
      <c r="E117" s="260">
        <f t="shared" si="51"/>
        <v>0.6</v>
      </c>
      <c r="F117" s="260">
        <f t="shared" si="51"/>
        <v>0.6</v>
      </c>
      <c r="G117" s="260">
        <f t="shared" si="51"/>
        <v>0.6</v>
      </c>
      <c r="H117" s="260">
        <f t="shared" si="51"/>
        <v>0.60006295742504134</v>
      </c>
      <c r="I117" s="260">
        <f t="shared" si="51"/>
        <v>0.5949720670391061</v>
      </c>
      <c r="J117" s="260">
        <f t="shared" si="51"/>
        <v>0.59500219202104343</v>
      </c>
      <c r="K117" s="260">
        <f t="shared" si="51"/>
        <v>0.59504792332268375</v>
      </c>
      <c r="L117" s="260">
        <f t="shared" si="51"/>
        <v>0.59495021337126597</v>
      </c>
      <c r="M117" s="260">
        <f t="shared" si="51"/>
        <v>0.59495641344956418</v>
      </c>
      <c r="N117" s="260">
        <f t="shared" si="51"/>
        <v>0.59497549019607843</v>
      </c>
      <c r="O117" s="260">
        <f t="shared" si="51"/>
        <v>0.59500741904512522</v>
      </c>
      <c r="P117" s="260">
        <f t="shared" si="51"/>
        <v>0.59497386040539302</v>
      </c>
      <c r="Q117" s="260">
        <f t="shared" si="51"/>
        <v>0.59501510574018124</v>
      </c>
      <c r="R117" s="260">
        <f t="shared" si="51"/>
        <v>0.59502883823125519</v>
      </c>
      <c r="S117" s="260">
        <f t="shared" si="51"/>
        <v>0.59498941425546925</v>
      </c>
      <c r="T117" s="260">
        <f t="shared" si="51"/>
        <v>0.59503105590062111</v>
      </c>
      <c r="U117" s="260">
        <f t="shared" si="51"/>
        <v>0.59499999999999997</v>
      </c>
      <c r="V117" s="260">
        <f t="shared" si="51"/>
        <v>0.59011111111111114</v>
      </c>
      <c r="W117" s="260">
        <f t="shared" si="51"/>
        <v>0.59011111111111114</v>
      </c>
      <c r="X117" s="260">
        <f t="shared" si="51"/>
        <v>0.5901142857142857</v>
      </c>
      <c r="Y117" s="260">
        <f t="shared" si="51"/>
        <v>0.59011904761904765</v>
      </c>
      <c r="Z117" s="260">
        <f t="shared" si="50"/>
        <v>0.59011560693641618</v>
      </c>
      <c r="AA117" s="260">
        <f t="shared" si="50"/>
        <v>0.59010622154779968</v>
      </c>
      <c r="AB117" s="260">
        <f t="shared" si="50"/>
        <v>0.59011947045527935</v>
      </c>
      <c r="AC117" s="260">
        <f t="shared" si="50"/>
        <v>0.59012500000000001</v>
      </c>
      <c r="AD117" s="187">
        <f t="shared" si="50"/>
        <v>0.5901265</v>
      </c>
      <c r="AE117" s="187">
        <f t="shared" si="50"/>
        <v>0.5907179526304307</v>
      </c>
      <c r="AF117" s="187">
        <f t="shared" si="50"/>
        <v>0.5904514512448602</v>
      </c>
      <c r="AG117" s="187">
        <f t="shared" si="50"/>
        <v>0.59038028538552656</v>
      </c>
      <c r="AH117" s="187">
        <f t="shared" si="50"/>
        <v>0.59014292604268004</v>
      </c>
    </row>
    <row r="118" spans="1:34">
      <c r="A118" s="112" t="s">
        <v>113</v>
      </c>
      <c r="B118" s="260">
        <f t="shared" si="51"/>
        <v>0.60564516129032253</v>
      </c>
      <c r="C118" s="260">
        <f t="shared" si="51"/>
        <v>0.60540696002300831</v>
      </c>
      <c r="D118" s="260">
        <f t="shared" si="51"/>
        <v>0.60502672580461736</v>
      </c>
      <c r="E118" s="260">
        <f t="shared" si="51"/>
        <v>0.6</v>
      </c>
      <c r="F118" s="260">
        <f t="shared" si="51"/>
        <v>0.6</v>
      </c>
      <c r="G118" s="260">
        <f t="shared" si="51"/>
        <v>0.6</v>
      </c>
      <c r="H118" s="260">
        <f t="shared" si="51"/>
        <v>0.60006295742504134</v>
      </c>
      <c r="I118" s="260">
        <f t="shared" si="51"/>
        <v>0.5949720670391061</v>
      </c>
      <c r="J118" s="260">
        <f t="shared" si="51"/>
        <v>0.59500219202104343</v>
      </c>
      <c r="K118" s="260">
        <f t="shared" si="51"/>
        <v>0.59504792332268375</v>
      </c>
      <c r="L118" s="260">
        <f t="shared" si="51"/>
        <v>0.59495021337126597</v>
      </c>
      <c r="M118" s="260">
        <f t="shared" si="51"/>
        <v>0.59495641344956418</v>
      </c>
      <c r="N118" s="260">
        <f t="shared" si="51"/>
        <v>0.59497549019607843</v>
      </c>
      <c r="O118" s="260">
        <f t="shared" si="51"/>
        <v>0.59500741904512522</v>
      </c>
      <c r="P118" s="260">
        <f t="shared" si="51"/>
        <v>0.59497386040539302</v>
      </c>
      <c r="Q118" s="260">
        <f t="shared" si="51"/>
        <v>0.59501510574018124</v>
      </c>
      <c r="R118" s="260">
        <f t="shared" si="51"/>
        <v>0.59502883823125519</v>
      </c>
      <c r="S118" s="260">
        <f t="shared" si="51"/>
        <v>0.59498941425546925</v>
      </c>
      <c r="T118" s="260">
        <f t="shared" si="51"/>
        <v>0.59503105590062111</v>
      </c>
      <c r="U118" s="260">
        <f t="shared" si="51"/>
        <v>0.59499999999999997</v>
      </c>
      <c r="V118" s="260">
        <f t="shared" si="51"/>
        <v>0.59011111111111114</v>
      </c>
      <c r="W118" s="260">
        <f t="shared" si="51"/>
        <v>0.59011111111111114</v>
      </c>
      <c r="X118" s="260">
        <f t="shared" si="51"/>
        <v>0.5901142857142857</v>
      </c>
      <c r="Y118" s="260">
        <f t="shared" si="51"/>
        <v>0.59011904761904765</v>
      </c>
      <c r="Z118" s="260">
        <f t="shared" si="50"/>
        <v>0.59011560693641618</v>
      </c>
      <c r="AA118" s="260">
        <f t="shared" si="50"/>
        <v>0.59010622154779968</v>
      </c>
      <c r="AB118" s="260">
        <f t="shared" si="50"/>
        <v>0.59011947045527935</v>
      </c>
      <c r="AC118" s="260">
        <f t="shared" si="50"/>
        <v>0.59012500000000001</v>
      </c>
      <c r="AD118" s="187">
        <f t="shared" si="50"/>
        <v>0.5901265</v>
      </c>
      <c r="AE118" s="187">
        <f t="shared" si="50"/>
        <v>0.5907179526304307</v>
      </c>
      <c r="AF118" s="187">
        <f t="shared" si="50"/>
        <v>0.5904514512448602</v>
      </c>
      <c r="AG118" s="187">
        <f t="shared" si="50"/>
        <v>0.59038028538552656</v>
      </c>
      <c r="AH118" s="187">
        <f t="shared" si="50"/>
        <v>0.59014292604268004</v>
      </c>
    </row>
    <row r="119" spans="1:34">
      <c r="A119" s="112" t="s">
        <v>102</v>
      </c>
      <c r="B119" s="260">
        <f t="shared" si="51"/>
        <v>0.60564516129032253</v>
      </c>
      <c r="C119" s="260">
        <f t="shared" si="51"/>
        <v>0.60540696002300831</v>
      </c>
      <c r="D119" s="260">
        <f t="shared" si="51"/>
        <v>0.60502672580461736</v>
      </c>
      <c r="E119" s="260">
        <f t="shared" si="51"/>
        <v>0.6</v>
      </c>
      <c r="F119" s="260">
        <f t="shared" si="51"/>
        <v>0.6</v>
      </c>
      <c r="G119" s="260">
        <f t="shared" si="51"/>
        <v>0.6</v>
      </c>
      <c r="H119" s="260">
        <f t="shared" si="51"/>
        <v>0.60006295742504134</v>
      </c>
      <c r="I119" s="260">
        <f t="shared" si="51"/>
        <v>0.5949720670391061</v>
      </c>
      <c r="J119" s="260">
        <f t="shared" si="51"/>
        <v>0.59500219202104343</v>
      </c>
      <c r="K119" s="260">
        <f t="shared" si="51"/>
        <v>0.59504792332268375</v>
      </c>
      <c r="L119" s="260">
        <f t="shared" si="51"/>
        <v>0.59495021337126586</v>
      </c>
      <c r="M119" s="260">
        <f t="shared" si="51"/>
        <v>0.59495641344956418</v>
      </c>
      <c r="N119" s="260">
        <f t="shared" si="51"/>
        <v>0.59497549019607843</v>
      </c>
      <c r="O119" s="260">
        <f t="shared" si="51"/>
        <v>0.59500741904512522</v>
      </c>
      <c r="P119" s="260">
        <f t="shared" si="51"/>
        <v>0.59497386040539302</v>
      </c>
      <c r="Q119" s="260">
        <f t="shared" si="51"/>
        <v>0.59501510574018124</v>
      </c>
      <c r="R119" s="260">
        <f t="shared" si="51"/>
        <v>0.59502883823125519</v>
      </c>
      <c r="S119" s="260">
        <f t="shared" si="51"/>
        <v>0.59498941425546925</v>
      </c>
      <c r="T119" s="260">
        <f t="shared" si="51"/>
        <v>0.59503105590062111</v>
      </c>
      <c r="U119" s="260">
        <f t="shared" si="51"/>
        <v>0.59499999999999997</v>
      </c>
      <c r="V119" s="260">
        <f t="shared" si="51"/>
        <v>0.59011111111111114</v>
      </c>
      <c r="W119" s="260">
        <f t="shared" si="51"/>
        <v>0.59011111111111114</v>
      </c>
      <c r="X119" s="260">
        <f t="shared" si="51"/>
        <v>0.5901142857142857</v>
      </c>
      <c r="Y119" s="260">
        <f t="shared" si="51"/>
        <v>0.59011904761904765</v>
      </c>
      <c r="Z119" s="260">
        <f t="shared" si="50"/>
        <v>0.59011560693641618</v>
      </c>
      <c r="AA119" s="260">
        <f t="shared" si="50"/>
        <v>0.59010622154779968</v>
      </c>
      <c r="AB119" s="260">
        <f t="shared" si="50"/>
        <v>0.59011947045527935</v>
      </c>
      <c r="AC119" s="260">
        <f t="shared" si="50"/>
        <v>0.59012500000000001</v>
      </c>
      <c r="AD119" s="187">
        <f t="shared" si="50"/>
        <v>0.5901265</v>
      </c>
      <c r="AE119" s="187">
        <f t="shared" si="50"/>
        <v>0.5907179526304307</v>
      </c>
      <c r="AF119" s="187">
        <f t="shared" si="50"/>
        <v>0.5904514512448602</v>
      </c>
      <c r="AG119" s="187">
        <f t="shared" si="50"/>
        <v>0.59038028538552656</v>
      </c>
      <c r="AH119" s="187">
        <f t="shared" si="50"/>
        <v>0.59014292604268004</v>
      </c>
    </row>
    <row r="120" spans="1:34">
      <c r="A120" s="112" t="s">
        <v>103</v>
      </c>
      <c r="B120" s="260">
        <f t="shared" si="51"/>
        <v>0.60564516129032253</v>
      </c>
      <c r="C120" s="260">
        <f t="shared" si="51"/>
        <v>0.60540696002300831</v>
      </c>
      <c r="D120" s="260">
        <f t="shared" si="51"/>
        <v>0.60502672580461736</v>
      </c>
      <c r="E120" s="260">
        <f t="shared" si="51"/>
        <v>0.6</v>
      </c>
      <c r="F120" s="260">
        <f t="shared" si="51"/>
        <v>0.6</v>
      </c>
      <c r="G120" s="260">
        <f t="shared" si="51"/>
        <v>0.6</v>
      </c>
      <c r="H120" s="260">
        <f t="shared" si="51"/>
        <v>0.60006295742504134</v>
      </c>
      <c r="I120" s="260">
        <f t="shared" si="51"/>
        <v>0.5949720670391061</v>
      </c>
      <c r="J120" s="260">
        <f t="shared" si="51"/>
        <v>0.59500219202104343</v>
      </c>
      <c r="K120" s="260">
        <f t="shared" si="51"/>
        <v>0.59504792332268375</v>
      </c>
      <c r="L120" s="260">
        <f t="shared" si="51"/>
        <v>0.59495021337126597</v>
      </c>
      <c r="M120" s="260">
        <f t="shared" si="51"/>
        <v>0.59495641344956418</v>
      </c>
      <c r="N120" s="260">
        <f t="shared" si="51"/>
        <v>0.59497549019607843</v>
      </c>
      <c r="O120" s="260">
        <f t="shared" si="51"/>
        <v>0.59500741904512522</v>
      </c>
      <c r="P120" s="260">
        <f t="shared" si="51"/>
        <v>0.59497386040539302</v>
      </c>
      <c r="Q120" s="260">
        <f t="shared" si="51"/>
        <v>0.59501510574018124</v>
      </c>
      <c r="R120" s="260">
        <f t="shared" si="51"/>
        <v>0.59502883823125519</v>
      </c>
      <c r="S120" s="260">
        <f t="shared" si="51"/>
        <v>0.59498941425546925</v>
      </c>
      <c r="T120" s="260">
        <f t="shared" si="51"/>
        <v>0.59503105590062111</v>
      </c>
      <c r="U120" s="260">
        <f t="shared" si="51"/>
        <v>0.59499999999999997</v>
      </c>
      <c r="V120" s="260">
        <f t="shared" si="51"/>
        <v>0.59011111111111114</v>
      </c>
      <c r="W120" s="260">
        <f t="shared" si="51"/>
        <v>0.59011111111111114</v>
      </c>
      <c r="X120" s="260">
        <f t="shared" si="51"/>
        <v>0.5901142857142857</v>
      </c>
      <c r="Y120" s="260">
        <f t="shared" si="51"/>
        <v>0.59011904761904765</v>
      </c>
      <c r="Z120" s="260">
        <f t="shared" si="50"/>
        <v>0.59011560693641618</v>
      </c>
      <c r="AA120" s="260">
        <f t="shared" si="50"/>
        <v>0.59010622154779968</v>
      </c>
      <c r="AB120" s="260">
        <f t="shared" si="50"/>
        <v>0.59011947045527935</v>
      </c>
      <c r="AC120" s="260">
        <f t="shared" si="50"/>
        <v>0.59012500000000001</v>
      </c>
      <c r="AD120" s="187">
        <f t="shared" si="50"/>
        <v>0.5901265</v>
      </c>
      <c r="AE120" s="187">
        <f t="shared" si="50"/>
        <v>0.5907179526304307</v>
      </c>
      <c r="AF120" s="187">
        <f t="shared" si="50"/>
        <v>0.5904514512448602</v>
      </c>
      <c r="AG120" s="187">
        <f t="shared" si="50"/>
        <v>0.59038028538552656</v>
      </c>
      <c r="AH120" s="187">
        <f t="shared" si="50"/>
        <v>0.59014292604268004</v>
      </c>
    </row>
    <row r="121" spans="1:34" ht="12" thickBot="1">
      <c r="A121" s="112" t="s">
        <v>143</v>
      </c>
      <c r="B121" s="185">
        <f>B105/B12</f>
        <v>0.60564516129032253</v>
      </c>
      <c r="C121" s="185">
        <f t="shared" ref="C121:Y121" si="52">C105/C12</f>
        <v>0.60540696002300831</v>
      </c>
      <c r="D121" s="185">
        <f t="shared" si="52"/>
        <v>0.60502672580461736</v>
      </c>
      <c r="E121" s="185">
        <f t="shared" si="52"/>
        <v>0.6</v>
      </c>
      <c r="F121" s="185">
        <f t="shared" si="52"/>
        <v>0.6</v>
      </c>
      <c r="G121" s="185">
        <f t="shared" si="52"/>
        <v>0.6</v>
      </c>
      <c r="H121" s="185">
        <f t="shared" si="52"/>
        <v>0.60006295742504134</v>
      </c>
      <c r="I121" s="185">
        <f t="shared" si="52"/>
        <v>0.5949720670391061</v>
      </c>
      <c r="J121" s="185">
        <f t="shared" si="52"/>
        <v>0.59500219202104343</v>
      </c>
      <c r="K121" s="185">
        <f t="shared" si="52"/>
        <v>0.59504792332268375</v>
      </c>
      <c r="L121" s="185">
        <f t="shared" si="52"/>
        <v>0.59495021337126597</v>
      </c>
      <c r="M121" s="185">
        <f t="shared" si="52"/>
        <v>0.59495641344956418</v>
      </c>
      <c r="N121" s="185">
        <f t="shared" si="52"/>
        <v>0.59497549019607843</v>
      </c>
      <c r="O121" s="185">
        <f t="shared" si="52"/>
        <v>0.59500741904512522</v>
      </c>
      <c r="P121" s="185">
        <f t="shared" si="52"/>
        <v>0.59497386040539302</v>
      </c>
      <c r="Q121" s="185">
        <f t="shared" si="52"/>
        <v>0.59501510574018124</v>
      </c>
      <c r="R121" s="185">
        <f t="shared" si="52"/>
        <v>0.59502883823125519</v>
      </c>
      <c r="S121" s="185">
        <f t="shared" si="52"/>
        <v>0.59498941425546925</v>
      </c>
      <c r="T121" s="185">
        <f t="shared" si="52"/>
        <v>0.59503105590062111</v>
      </c>
      <c r="U121" s="185">
        <f t="shared" si="52"/>
        <v>0.59499999999999997</v>
      </c>
      <c r="V121" s="185">
        <f t="shared" si="52"/>
        <v>0.59011111111111114</v>
      </c>
      <c r="W121" s="185">
        <f t="shared" si="52"/>
        <v>0.59011111111111114</v>
      </c>
      <c r="X121" s="185">
        <f t="shared" si="52"/>
        <v>0.5901142857142857</v>
      </c>
      <c r="Y121" s="185">
        <f t="shared" si="52"/>
        <v>0.59011904761904765</v>
      </c>
      <c r="Z121" s="185">
        <f>Z105/Z12</f>
        <v>0.59011560693641618</v>
      </c>
      <c r="AA121" s="185">
        <f>AA105/AA12</f>
        <v>0.59010622154779968</v>
      </c>
      <c r="AB121" s="185">
        <f>AB105/AB12</f>
        <v>0.59011947045527935</v>
      </c>
      <c r="AC121" s="185">
        <f>AC105/AC12</f>
        <v>0.59012500000000001</v>
      </c>
      <c r="AD121" s="187">
        <v>0.5901265</v>
      </c>
      <c r="AE121" s="187">
        <f>FORECAST(AE89,U121:AD121,U89:AD89)</f>
        <v>0.5907179526304307</v>
      </c>
      <c r="AF121" s="187">
        <f>FORECAST(AF89,V121:AE121,V89:AE89)</f>
        <v>0.5904514512448602</v>
      </c>
      <c r="AG121" s="187">
        <f>FORECAST(AG89,W121:AF121,W89:AF89)</f>
        <v>0.59038028538552656</v>
      </c>
      <c r="AH121" s="187">
        <f>FORECAST(AH89,X121:AG121,X89:AG89)</f>
        <v>0.59014292604268004</v>
      </c>
    </row>
    <row r="122" spans="1:34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</row>
    <row r="123" spans="1:34" ht="12" thickBot="1">
      <c r="A123" s="112" t="s">
        <v>257</v>
      </c>
    </row>
    <row r="124" spans="1:34" ht="12" thickBot="1">
      <c r="A124" s="168"/>
      <c r="B124" s="168" t="str">
        <f>B$2</f>
        <v xml:space="preserve">93/94 </v>
      </c>
      <c r="C124" s="168" t="str">
        <f t="shared" ref="C124:AH124" si="53">C$2</f>
        <v xml:space="preserve">94/95 </v>
      </c>
      <c r="D124" s="168" t="str">
        <f t="shared" si="53"/>
        <v xml:space="preserve">95/96 </v>
      </c>
      <c r="E124" s="168" t="str">
        <f t="shared" si="53"/>
        <v xml:space="preserve">96/97 </v>
      </c>
      <c r="F124" s="168" t="str">
        <f t="shared" si="53"/>
        <v xml:space="preserve">97/98 </v>
      </c>
      <c r="G124" s="168" t="str">
        <f t="shared" si="53"/>
        <v xml:space="preserve">98/99 </v>
      </c>
      <c r="H124" s="168" t="str">
        <f t="shared" si="53"/>
        <v xml:space="preserve">99/00 </v>
      </c>
      <c r="I124" s="168" t="str">
        <f t="shared" si="53"/>
        <v xml:space="preserve">00/01 </v>
      </c>
      <c r="J124" s="168" t="str">
        <f t="shared" si="53"/>
        <v xml:space="preserve">01/02 </v>
      </c>
      <c r="K124" s="168" t="str">
        <f t="shared" si="53"/>
        <v xml:space="preserve">02/03 </v>
      </c>
      <c r="L124" s="168" t="str">
        <f t="shared" si="53"/>
        <v xml:space="preserve">03/04 </v>
      </c>
      <c r="M124" s="168" t="str">
        <f t="shared" si="53"/>
        <v xml:space="preserve">04/05 </v>
      </c>
      <c r="N124" s="168" t="str">
        <f t="shared" si="53"/>
        <v xml:space="preserve">05/06 </v>
      </c>
      <c r="O124" s="168" t="str">
        <f t="shared" si="53"/>
        <v xml:space="preserve">06/07 </v>
      </c>
      <c r="P124" s="168" t="str">
        <f t="shared" si="53"/>
        <v xml:space="preserve">07/08 </v>
      </c>
      <c r="Q124" s="168" t="str">
        <f t="shared" si="53"/>
        <v xml:space="preserve">08/09 </v>
      </c>
      <c r="R124" s="168" t="str">
        <f t="shared" si="53"/>
        <v xml:space="preserve">09/10 </v>
      </c>
      <c r="S124" s="168" t="str">
        <f t="shared" si="53"/>
        <v xml:space="preserve">10/11 </v>
      </c>
      <c r="T124" s="168" t="str">
        <f t="shared" si="53"/>
        <v xml:space="preserve">11/12 </v>
      </c>
      <c r="U124" s="168" t="str">
        <f t="shared" si="53"/>
        <v xml:space="preserve">12/13 </v>
      </c>
      <c r="V124" s="168" t="str">
        <f t="shared" si="53"/>
        <v xml:space="preserve">13/14 </v>
      </c>
      <c r="W124" s="168" t="str">
        <f t="shared" si="53"/>
        <v xml:space="preserve">14/15 </v>
      </c>
      <c r="X124" s="168" t="str">
        <f t="shared" si="53"/>
        <v xml:space="preserve">15/16 </v>
      </c>
      <c r="Y124" s="168" t="str">
        <f t="shared" si="53"/>
        <v xml:space="preserve">16/17 </v>
      </c>
      <c r="Z124" s="168" t="str">
        <f t="shared" si="53"/>
        <v xml:space="preserve">17/18 </v>
      </c>
      <c r="AA124" s="168" t="str">
        <f t="shared" si="53"/>
        <v>18/19</v>
      </c>
      <c r="AB124" s="168" t="str">
        <f t="shared" si="53"/>
        <v>19/20</v>
      </c>
      <c r="AC124" s="168" t="str">
        <f t="shared" si="53"/>
        <v>20/21</v>
      </c>
      <c r="AD124" s="168" t="str">
        <f t="shared" si="53"/>
        <v>21/22</v>
      </c>
      <c r="AE124" s="168" t="str">
        <f t="shared" si="53"/>
        <v>22/23</v>
      </c>
      <c r="AF124" s="168" t="str">
        <f t="shared" si="53"/>
        <v>23/24</v>
      </c>
      <c r="AG124" s="168" t="str">
        <f t="shared" si="53"/>
        <v>24/25</v>
      </c>
      <c r="AH124" s="168" t="str">
        <f t="shared" si="53"/>
        <v>25/26</v>
      </c>
    </row>
    <row r="125" spans="1:34">
      <c r="A125" s="112" t="s">
        <v>104</v>
      </c>
      <c r="B125" s="128">
        <f>'[3]China Meal Imports'!AB$290</f>
        <v>0</v>
      </c>
      <c r="C125" s="128">
        <f>'[3]China Meal Imports'!AN$290</f>
        <v>0</v>
      </c>
      <c r="D125" s="128">
        <f>'[3]China Meal Imports'!AZ$290</f>
        <v>0</v>
      </c>
      <c r="E125" s="128">
        <f>'[3]China Meal Imports'!BL$290</f>
        <v>0</v>
      </c>
      <c r="F125" s="128">
        <f>'[3]China Meal Imports'!BX$290</f>
        <v>0</v>
      </c>
      <c r="G125" s="128">
        <f>'[3]China Meal Imports'!CJ$290</f>
        <v>0</v>
      </c>
      <c r="H125" s="128">
        <f>'[3]China Meal Imports'!CV$290</f>
        <v>1.7929999999999999</v>
      </c>
      <c r="I125" s="128">
        <f>'[3]China Meal Imports'!DH$290</f>
        <v>0</v>
      </c>
      <c r="J125" s="128">
        <f>'[3]China Meal Imports'!DT$290</f>
        <v>0</v>
      </c>
      <c r="K125" s="128">
        <f>'[3]China Meal Imports'!EF$290</f>
        <v>0</v>
      </c>
      <c r="L125" s="128">
        <f>'[3]China Meal Imports'!ER$290</f>
        <v>0</v>
      </c>
      <c r="M125" s="128">
        <f>'[3]China Meal Imports'!FD$290</f>
        <v>6.4949999999999994E-2</v>
      </c>
      <c r="N125" s="128">
        <f>'[3]China Meal Imports'!FP$290</f>
        <v>8.4986870000000003</v>
      </c>
      <c r="O125" s="128">
        <f>'[3]China Meal Imports'!GB$290</f>
        <v>13.593321</v>
      </c>
      <c r="P125" s="128">
        <f>'[3]China Meal Imports'!GN$290</f>
        <v>7.4957000000000003</v>
      </c>
      <c r="Q125" s="128">
        <f>'[3]China Meal Imports'!GZ$290</f>
        <v>0</v>
      </c>
      <c r="R125" s="128">
        <f>'[3]China Meal Imports'!HL$290</f>
        <v>0</v>
      </c>
      <c r="S125" s="128">
        <f>'[3]China Meal Imports'!HX$290</f>
        <v>0</v>
      </c>
      <c r="T125" s="128">
        <f>'[3]China Meal Imports'!IJ$290</f>
        <v>0</v>
      </c>
      <c r="U125" s="128">
        <f>'[3]China Meal Imports'!IV$290</f>
        <v>0</v>
      </c>
      <c r="V125" s="128">
        <f>'[3]China Meal Imports'!JH$290</f>
        <v>5.2450000000000001</v>
      </c>
      <c r="W125" s="128">
        <f>'[3]China Meal Imports'!JT$290</f>
        <v>0</v>
      </c>
      <c r="X125" s="128">
        <f>'[3]China Meal Imports'!KF$290</f>
        <v>0</v>
      </c>
      <c r="Y125" s="128">
        <f>'[3]China Meal Imports'!KR$290</f>
        <v>9.5830699999999993</v>
      </c>
      <c r="Z125" s="128">
        <f>'[3]China Meal Imports'!LD$290</f>
        <v>0</v>
      </c>
      <c r="AA125" s="128">
        <f>'[3]China Meal Imports'!LP$290</f>
        <v>2.8085399999999998</v>
      </c>
      <c r="AB125" s="128">
        <f>'[3]China Meal Imports'!MB$290</f>
        <v>5.5446790000000004</v>
      </c>
      <c r="AC125" s="128">
        <f>'[3]China Meal Imports'!MN$290</f>
        <v>12.114049</v>
      </c>
      <c r="AD125" s="128">
        <f>'[3]China Meal Imports'!MZ$290</f>
        <v>185.261</v>
      </c>
      <c r="AE125" s="124">
        <f t="shared" ref="AE125:AH127" si="54">(SUM(Y125:AC125)/SUM(Y$137:AC$137))*AE$137</f>
        <v>26.906048784974494</v>
      </c>
      <c r="AF125" s="124">
        <f t="shared" si="54"/>
        <v>100.64291662479842</v>
      </c>
      <c r="AG125" s="124">
        <f t="shared" si="54"/>
        <v>77.061319377851135</v>
      </c>
      <c r="AH125" s="124">
        <f t="shared" si="54"/>
        <v>83.338036703227601</v>
      </c>
    </row>
    <row r="126" spans="1:34">
      <c r="A126" s="112" t="s">
        <v>105</v>
      </c>
      <c r="B126" s="128">
        <f>'[3]China Meal Imports'!AC$290</f>
        <v>0</v>
      </c>
      <c r="C126" s="128">
        <f>'[3]China Meal Imports'!AO$290</f>
        <v>0</v>
      </c>
      <c r="D126" s="128">
        <f>'[3]China Meal Imports'!BA$290</f>
        <v>0</v>
      </c>
      <c r="E126" s="128">
        <f>'[3]China Meal Imports'!BM$290</f>
        <v>0.16600000000000001</v>
      </c>
      <c r="F126" s="128">
        <f>'[3]China Meal Imports'!BY$290</f>
        <v>0</v>
      </c>
      <c r="G126" s="128">
        <f>'[3]China Meal Imports'!CK$290</f>
        <v>0</v>
      </c>
      <c r="H126" s="128">
        <f>'[3]China Meal Imports'!CW$290</f>
        <v>2.0019999999999998</v>
      </c>
      <c r="I126" s="128">
        <f>'[3]China Meal Imports'!DI$290</f>
        <v>0</v>
      </c>
      <c r="J126" s="128">
        <f>'[3]China Meal Imports'!DU$290</f>
        <v>0</v>
      </c>
      <c r="K126" s="128">
        <f>'[3]China Meal Imports'!EG$290</f>
        <v>0</v>
      </c>
      <c r="L126" s="128">
        <f>'[3]China Meal Imports'!ES$290</f>
        <v>0</v>
      </c>
      <c r="M126" s="128">
        <f>'[3]China Meal Imports'!FE$290</f>
        <v>0.897285</v>
      </c>
      <c r="N126" s="128">
        <f>'[3]China Meal Imports'!FQ$290</f>
        <v>8.4998919999999991</v>
      </c>
      <c r="O126" s="128">
        <f>'[3]China Meal Imports'!GC$290</f>
        <v>0</v>
      </c>
      <c r="P126" s="128">
        <f>'[3]China Meal Imports'!GO$290</f>
        <v>0</v>
      </c>
      <c r="Q126" s="128">
        <f>'[3]China Meal Imports'!HA$290</f>
        <v>0</v>
      </c>
      <c r="R126" s="128">
        <f>'[3]China Meal Imports'!HM$290</f>
        <v>0</v>
      </c>
      <c r="S126" s="128">
        <f>'[3]China Meal Imports'!HY$290</f>
        <v>1.0169999999999999</v>
      </c>
      <c r="T126" s="128">
        <f>'[3]China Meal Imports'!IK$290</f>
        <v>0</v>
      </c>
      <c r="U126" s="128">
        <f>'[3]China Meal Imports'!IW$290</f>
        <v>0</v>
      </c>
      <c r="V126" s="128">
        <f>'[3]China Meal Imports'!JI$290</f>
        <v>4.7977499999999997</v>
      </c>
      <c r="W126" s="128">
        <f>'[3]China Meal Imports'!JU$290</f>
        <v>0</v>
      </c>
      <c r="X126" s="128">
        <f>'[3]China Meal Imports'!KG$290</f>
        <v>0</v>
      </c>
      <c r="Y126" s="128">
        <f>'[3]China Meal Imports'!KS$290</f>
        <v>11.66025</v>
      </c>
      <c r="Z126" s="128">
        <f>'[3]China Meal Imports'!LE$290</f>
        <v>0</v>
      </c>
      <c r="AA126" s="128">
        <f>'[3]China Meal Imports'!LQ$290</f>
        <v>7.4815630000000004</v>
      </c>
      <c r="AB126" s="128">
        <f>'[3]China Meal Imports'!MC$290</f>
        <v>22.066800000000001</v>
      </c>
      <c r="AC126" s="128">
        <f>'[3]China Meal Imports'!MO$290</f>
        <v>2.0019999999999998</v>
      </c>
      <c r="AD126" s="128">
        <f>'[3]China Meal Imports'!NA$290</f>
        <v>154.416</v>
      </c>
      <c r="AE126" s="124">
        <f t="shared" si="54"/>
        <v>38.689310629605998</v>
      </c>
      <c r="AF126" s="124">
        <f t="shared" si="54"/>
        <v>90.975330460790133</v>
      </c>
      <c r="AG126" s="124">
        <f t="shared" si="54"/>
        <v>74.41835260968486</v>
      </c>
      <c r="AH126" s="124">
        <f t="shared" si="54"/>
        <v>77.709537828526592</v>
      </c>
    </row>
    <row r="127" spans="1:34">
      <c r="A127" s="112" t="s">
        <v>106</v>
      </c>
      <c r="B127" s="128">
        <f>'[3]China Meal Imports'!AD$290</f>
        <v>0</v>
      </c>
      <c r="C127" s="128">
        <f>'[3]China Meal Imports'!AP$290</f>
        <v>0.04</v>
      </c>
      <c r="D127" s="128">
        <f>'[3]China Meal Imports'!BB$290</f>
        <v>0</v>
      </c>
      <c r="E127" s="128">
        <f>'[3]China Meal Imports'!BN$290</f>
        <v>0</v>
      </c>
      <c r="F127" s="128">
        <f>'[3]China Meal Imports'!BZ$290</f>
        <v>51.319000000000003</v>
      </c>
      <c r="G127" s="128">
        <f>'[3]China Meal Imports'!CL$290</f>
        <v>7.69</v>
      </c>
      <c r="H127" s="128">
        <f>'[3]China Meal Imports'!CX$290</f>
        <v>5.88</v>
      </c>
      <c r="I127" s="128">
        <f>'[3]China Meal Imports'!DJ$290</f>
        <v>0</v>
      </c>
      <c r="J127" s="128">
        <f>'[3]China Meal Imports'!DV$290</f>
        <v>0</v>
      </c>
      <c r="K127" s="128">
        <f>'[3]China Meal Imports'!EH$290</f>
        <v>0</v>
      </c>
      <c r="L127" s="128">
        <f>'[3]China Meal Imports'!ET$290</f>
        <v>0</v>
      </c>
      <c r="M127" s="128">
        <f>'[3]China Meal Imports'!FF$290</f>
        <v>0</v>
      </c>
      <c r="N127" s="128">
        <f>'[3]China Meal Imports'!FR$290</f>
        <v>8.6914499999999997</v>
      </c>
      <c r="O127" s="128">
        <f>'[3]China Meal Imports'!GD$290</f>
        <v>3.61537</v>
      </c>
      <c r="P127" s="128">
        <f>'[3]China Meal Imports'!GP$290</f>
        <v>0.51678999999999997</v>
      </c>
      <c r="Q127" s="128">
        <f>'[3]China Meal Imports'!HB$290</f>
        <v>0</v>
      </c>
      <c r="R127" s="128">
        <f>'[3]China Meal Imports'!HN$290</f>
        <v>5.5</v>
      </c>
      <c r="S127" s="128">
        <f>'[3]China Meal Imports'!HZ$290</f>
        <v>0</v>
      </c>
      <c r="T127" s="128">
        <f>'[3]China Meal Imports'!IL$290</f>
        <v>0.51561500000000005</v>
      </c>
      <c r="U127" s="128">
        <f>'[3]China Meal Imports'!IX$290</f>
        <v>0.504</v>
      </c>
      <c r="V127" s="128">
        <f>'[3]China Meal Imports'!JJ$290</f>
        <v>8.32</v>
      </c>
      <c r="W127" s="128">
        <f>'[3]China Meal Imports'!JV$290</f>
        <v>0</v>
      </c>
      <c r="X127" s="128">
        <f>'[3]China Meal Imports'!KH$290</f>
        <v>0</v>
      </c>
      <c r="Y127" s="128">
        <f>'[3]China Meal Imports'!KT$290</f>
        <v>15.638914</v>
      </c>
      <c r="Z127" s="128">
        <f>'[3]China Meal Imports'!LF$290</f>
        <v>0</v>
      </c>
      <c r="AA127" s="128">
        <f>'[3]China Meal Imports'!LR$290</f>
        <v>13.678162</v>
      </c>
      <c r="AB127" s="128">
        <f>'[3]China Meal Imports'!MD$290</f>
        <v>19.914877000000001</v>
      </c>
      <c r="AC127" s="128">
        <f>'[3]China Meal Imports'!MP$290</f>
        <v>3.11585</v>
      </c>
      <c r="AD127" s="128">
        <f>'[3]China Meal Imports'!NB$290</f>
        <v>133.01499999999999</v>
      </c>
      <c r="AE127" s="124">
        <f t="shared" si="54"/>
        <v>46.87043923779607</v>
      </c>
      <c r="AF127" s="124">
        <f t="shared" si="54"/>
        <v>83.029461026053738</v>
      </c>
      <c r="AG127" s="124">
        <f t="shared" si="54"/>
        <v>71.747990298402854</v>
      </c>
      <c r="AH127" s="124">
        <f t="shared" si="54"/>
        <v>72.110150387205877</v>
      </c>
    </row>
    <row r="128" spans="1:34">
      <c r="A128" s="112" t="s">
        <v>107</v>
      </c>
      <c r="B128" s="128">
        <f>'[3]China Meal Imports'!AE$290</f>
        <v>0</v>
      </c>
      <c r="C128" s="128">
        <f>'[3]China Meal Imports'!AQ$290</f>
        <v>0</v>
      </c>
      <c r="D128" s="128">
        <f>'[3]China Meal Imports'!BC$290</f>
        <v>0</v>
      </c>
      <c r="E128" s="128">
        <f>'[3]China Meal Imports'!BO$290</f>
        <v>0</v>
      </c>
      <c r="F128" s="128">
        <f>'[3]China Meal Imports'!CA$290</f>
        <v>24.24</v>
      </c>
      <c r="G128" s="128">
        <f>'[3]China Meal Imports'!CM$290</f>
        <v>0</v>
      </c>
      <c r="H128" s="128">
        <f>'[3]China Meal Imports'!CY$290</f>
        <v>4.6079999999999997</v>
      </c>
      <c r="I128" s="128">
        <f>'[3]China Meal Imports'!DK$290</f>
        <v>0</v>
      </c>
      <c r="J128" s="128">
        <f>'[3]China Meal Imports'!DW$290</f>
        <v>0</v>
      </c>
      <c r="K128" s="128">
        <f>'[3]China Meal Imports'!EI$290</f>
        <v>0</v>
      </c>
      <c r="L128" s="128">
        <f>'[3]China Meal Imports'!EU$290</f>
        <v>15.560229</v>
      </c>
      <c r="M128" s="128">
        <f>'[3]China Meal Imports'!FG$290</f>
        <v>9.9407060000000005</v>
      </c>
      <c r="N128" s="128">
        <f>'[3]China Meal Imports'!FS$290</f>
        <v>0</v>
      </c>
      <c r="O128" s="128">
        <f>'[3]China Meal Imports'!GE$290</f>
        <v>2.9537</v>
      </c>
      <c r="P128" s="128">
        <f>'[3]China Meal Imports'!GQ$290</f>
        <v>16.619945000000001</v>
      </c>
      <c r="Q128" s="128">
        <f>'[3]China Meal Imports'!HC$290</f>
        <v>5.7</v>
      </c>
      <c r="R128" s="128">
        <f>'[3]China Meal Imports'!HO$290</f>
        <v>0</v>
      </c>
      <c r="S128" s="128">
        <f>'[3]China Meal Imports'!IA$290</f>
        <v>1.36995</v>
      </c>
      <c r="T128" s="128">
        <f>'[3]China Meal Imports'!IM$290</f>
        <v>1.305275</v>
      </c>
      <c r="U128" s="128">
        <f>'[3]China Meal Imports'!IY$290</f>
        <v>1.4</v>
      </c>
      <c r="V128" s="128">
        <f>'[3]China Meal Imports'!JK$290</f>
        <v>10.4034</v>
      </c>
      <c r="W128" s="128">
        <f>'[3]China Meal Imports'!JW$290</f>
        <v>0</v>
      </c>
      <c r="X128" s="128">
        <f>'[3]China Meal Imports'!KI$290</f>
        <v>0</v>
      </c>
      <c r="Y128" s="128">
        <f>'[3]China Meal Imports'!KU$290</f>
        <v>9.5789969999999993</v>
      </c>
      <c r="Z128" s="128">
        <f>'[3]China Meal Imports'!LG$290</f>
        <v>4.78</v>
      </c>
      <c r="AA128" s="128">
        <f>'[3]China Meal Imports'!LS$290</f>
        <v>5.2221500000000001</v>
      </c>
      <c r="AB128" s="128">
        <f>'[3]China Meal Imports'!ME$290</f>
        <v>9.7986920000000008</v>
      </c>
      <c r="AC128" s="128">
        <f>'[3]China Meal Imports'!MQ$290</f>
        <v>141.066</v>
      </c>
      <c r="AD128" s="124">
        <f t="shared" ref="AD128:AD135" si="55">(SUM(X128:AB128)/SUM(X$137:AB$137))*AD$137</f>
        <v>136.37160117284833</v>
      </c>
      <c r="AE128" s="124">
        <f t="shared" ref="AE128:AH135" si="56">(SUM(Y128:AC128)/SUM(Y$137:AC$137))*AE$137</f>
        <v>152.61139689443453</v>
      </c>
      <c r="AF128" s="124">
        <f t="shared" si="56"/>
        <v>145.40998252087485</v>
      </c>
      <c r="AG128" s="124">
        <f t="shared" si="56"/>
        <v>147.43168404761016</v>
      </c>
      <c r="AH128" s="124">
        <f t="shared" si="56"/>
        <v>147.59106194219319</v>
      </c>
    </row>
    <row r="129" spans="1:34">
      <c r="A129" s="112" t="s">
        <v>108</v>
      </c>
      <c r="B129" s="128">
        <f>'[3]China Meal Imports'!AF$290</f>
        <v>0</v>
      </c>
      <c r="C129" s="128">
        <f>'[3]China Meal Imports'!AR$290</f>
        <v>0</v>
      </c>
      <c r="D129" s="128">
        <f>'[3]China Meal Imports'!BD$290</f>
        <v>1.2999999999999999E-2</v>
      </c>
      <c r="E129" s="128">
        <f>'[3]China Meal Imports'!BP$290</f>
        <v>0.06</v>
      </c>
      <c r="F129" s="128">
        <f>'[3]China Meal Imports'!CB$290</f>
        <v>11.625</v>
      </c>
      <c r="G129" s="128">
        <f>'[3]China Meal Imports'!CN$290</f>
        <v>0</v>
      </c>
      <c r="H129" s="128">
        <f>'[3]China Meal Imports'!CZ$290</f>
        <v>1.6679999999999999</v>
      </c>
      <c r="I129" s="128">
        <f>'[3]China Meal Imports'!DL$290</f>
        <v>0</v>
      </c>
      <c r="J129" s="128">
        <f>'[3]China Meal Imports'!DX$290</f>
        <v>0</v>
      </c>
      <c r="K129" s="128">
        <f>'[3]China Meal Imports'!EJ$290</f>
        <v>0</v>
      </c>
      <c r="L129" s="128">
        <f>'[3]China Meal Imports'!EV$290</f>
        <v>0</v>
      </c>
      <c r="M129" s="128">
        <f>'[3]China Meal Imports'!FH$290</f>
        <v>0</v>
      </c>
      <c r="N129" s="128">
        <f>'[3]China Meal Imports'!FT$290</f>
        <v>8.3999769999999998</v>
      </c>
      <c r="O129" s="128">
        <f>'[3]China Meal Imports'!GF$290</f>
        <v>12.25</v>
      </c>
      <c r="P129" s="128">
        <f>'[3]China Meal Imports'!GR$290</f>
        <v>15.5</v>
      </c>
      <c r="Q129" s="128">
        <f>'[3]China Meal Imports'!HD$290</f>
        <v>0</v>
      </c>
      <c r="R129" s="128">
        <f>'[3]China Meal Imports'!HP$290</f>
        <v>0</v>
      </c>
      <c r="S129" s="128">
        <f>'[3]China Meal Imports'!IB$290</f>
        <v>0.50802599999999998</v>
      </c>
      <c r="T129" s="128">
        <f>'[3]China Meal Imports'!IN$290</f>
        <v>0.76082000000000005</v>
      </c>
      <c r="U129" s="128">
        <f>'[3]China Meal Imports'!IZ$290</f>
        <v>0.75600000000000001</v>
      </c>
      <c r="V129" s="128">
        <f>'[3]China Meal Imports'!JL$290</f>
        <v>6.3845000000000001</v>
      </c>
      <c r="W129" s="128">
        <f>'[3]China Meal Imports'!JX$290</f>
        <v>0</v>
      </c>
      <c r="X129" s="128">
        <f>'[3]China Meal Imports'!KJ$290</f>
        <v>0</v>
      </c>
      <c r="Y129" s="128">
        <f>'[3]China Meal Imports'!KV$290</f>
        <v>17.243493999999998</v>
      </c>
      <c r="Z129" s="128">
        <f>'[3]China Meal Imports'!LH$290</f>
        <v>2.5619999999999998</v>
      </c>
      <c r="AA129" s="128">
        <f>'[3]China Meal Imports'!LT$290</f>
        <v>5.1658850000000003</v>
      </c>
      <c r="AB129" s="128">
        <f>'[3]China Meal Imports'!MF$290</f>
        <v>9.7986920000000008</v>
      </c>
      <c r="AC129" s="128">
        <f>'[3]China Meal Imports'!MR$290</f>
        <v>117.944</v>
      </c>
      <c r="AD129" s="124">
        <f t="shared" si="55"/>
        <v>161.39129472981864</v>
      </c>
      <c r="AE129" s="124">
        <f t="shared" si="56"/>
        <v>136.73497597524721</v>
      </c>
      <c r="AF129" s="124">
        <f t="shared" si="56"/>
        <v>145.22576258497321</v>
      </c>
      <c r="AG129" s="124">
        <f t="shared" si="56"/>
        <v>142.78252031356746</v>
      </c>
      <c r="AH129" s="124">
        <f t="shared" si="56"/>
        <v>144.01943096687134</v>
      </c>
    </row>
    <row r="130" spans="1:34">
      <c r="A130" s="112" t="s">
        <v>109</v>
      </c>
      <c r="B130" s="128">
        <f>'[3]China Meal Imports'!AG$290</f>
        <v>0</v>
      </c>
      <c r="C130" s="128">
        <f>'[3]China Meal Imports'!AS$290</f>
        <v>0</v>
      </c>
      <c r="D130" s="128">
        <f>'[3]China Meal Imports'!BE$290</f>
        <v>0</v>
      </c>
      <c r="E130" s="128">
        <f>'[3]China Meal Imports'!BQ$290</f>
        <v>0</v>
      </c>
      <c r="F130" s="128">
        <f>'[3]China Meal Imports'!CC$290</f>
        <v>6.5289999999999999</v>
      </c>
      <c r="G130" s="128">
        <f>'[3]China Meal Imports'!CO$290</f>
        <v>0</v>
      </c>
      <c r="H130" s="128">
        <f>'[3]China Meal Imports'!DA$290</f>
        <v>6.13</v>
      </c>
      <c r="I130" s="128">
        <f>'[3]China Meal Imports'!DM$290</f>
        <v>0</v>
      </c>
      <c r="J130" s="128">
        <f>'[3]China Meal Imports'!DY$290</f>
        <v>0</v>
      </c>
      <c r="K130" s="128">
        <f>'[3]China Meal Imports'!EK$290</f>
        <v>0</v>
      </c>
      <c r="L130" s="128">
        <f>'[3]China Meal Imports'!EW$290</f>
        <v>0</v>
      </c>
      <c r="M130" s="128">
        <f>'[3]China Meal Imports'!FI$290</f>
        <v>0</v>
      </c>
      <c r="N130" s="128">
        <f>'[3]China Meal Imports'!FU$290</f>
        <v>2.549976</v>
      </c>
      <c r="O130" s="128">
        <f>'[3]China Meal Imports'!GG$290</f>
        <v>0.95369999999999999</v>
      </c>
      <c r="P130" s="128">
        <f>'[3]China Meal Imports'!GS$290</f>
        <v>6.9724000000000004</v>
      </c>
      <c r="Q130" s="128">
        <f>'[3]China Meal Imports'!HE$290</f>
        <v>9.82043</v>
      </c>
      <c r="R130" s="128">
        <f>'[3]China Meal Imports'!HQ$290</f>
        <v>0</v>
      </c>
      <c r="S130" s="128">
        <f>'[3]China Meal Imports'!IC$290</f>
        <v>7.6632350000000002</v>
      </c>
      <c r="T130" s="128">
        <f>'[3]China Meal Imports'!IO$290</f>
        <v>0</v>
      </c>
      <c r="U130" s="128">
        <f>'[3]China Meal Imports'!JA$290</f>
        <v>0.86399999999999999</v>
      </c>
      <c r="V130" s="128">
        <f>'[3]China Meal Imports'!JM$290</f>
        <v>4.4744999999999999</v>
      </c>
      <c r="W130" s="128">
        <f>'[3]China Meal Imports'!JY$290</f>
        <v>0</v>
      </c>
      <c r="X130" s="128">
        <f>'[3]China Meal Imports'!KK$290</f>
        <v>0</v>
      </c>
      <c r="Y130" s="128">
        <f>'[3]China Meal Imports'!KW$290</f>
        <v>17.69746</v>
      </c>
      <c r="Z130" s="128">
        <f>'[3]China Meal Imports'!LI$290</f>
        <v>0.5</v>
      </c>
      <c r="AA130" s="128">
        <f>'[3]China Meal Imports'!LU$290</f>
        <v>4.2268850000000002</v>
      </c>
      <c r="AB130" s="128">
        <f>'[3]China Meal Imports'!MG$290</f>
        <v>13.6624</v>
      </c>
      <c r="AC130" s="128">
        <f>'[3]China Meal Imports'!MS$290</f>
        <v>194.26</v>
      </c>
      <c r="AD130" s="124">
        <f t="shared" si="55"/>
        <v>167.50286469460499</v>
      </c>
      <c r="AE130" s="124">
        <f t="shared" si="56"/>
        <v>206.24462721284797</v>
      </c>
      <c r="AF130" s="124">
        <f t="shared" si="56"/>
        <v>185.97162887917773</v>
      </c>
      <c r="AG130" s="124">
        <f t="shared" si="56"/>
        <v>194.08133448106571</v>
      </c>
      <c r="AH130" s="124">
        <f t="shared" si="56"/>
        <v>193.58486449701863</v>
      </c>
    </row>
    <row r="131" spans="1:34">
      <c r="A131" s="112" t="s">
        <v>110</v>
      </c>
      <c r="B131" s="128">
        <f>'[3]China Meal Imports'!AH$290</f>
        <v>0</v>
      </c>
      <c r="C131" s="128">
        <f>'[3]China Meal Imports'!AT$290</f>
        <v>0</v>
      </c>
      <c r="D131" s="128">
        <f>'[3]China Meal Imports'!BF$290</f>
        <v>0</v>
      </c>
      <c r="E131" s="128">
        <f>'[3]China Meal Imports'!BR$290</f>
        <v>0</v>
      </c>
      <c r="F131" s="128">
        <f>'[3]China Meal Imports'!CD$290</f>
        <v>0</v>
      </c>
      <c r="G131" s="128">
        <f>'[3]China Meal Imports'!CP$290</f>
        <v>1.4E-2</v>
      </c>
      <c r="H131" s="128">
        <f>'[3]China Meal Imports'!DB$290</f>
        <v>4.2220000000000004</v>
      </c>
      <c r="I131" s="128">
        <f>'[3]China Meal Imports'!DN$290</f>
        <v>0</v>
      </c>
      <c r="J131" s="128">
        <f>'[3]China Meal Imports'!DZ$290</f>
        <v>0</v>
      </c>
      <c r="K131" s="128">
        <f>'[3]China Meal Imports'!EL$290</f>
        <v>0</v>
      </c>
      <c r="L131" s="128">
        <f>'[3]China Meal Imports'!EX$290</f>
        <v>13.808529999999999</v>
      </c>
      <c r="M131" s="128">
        <f>'[3]China Meal Imports'!FJ$290</f>
        <v>9.8278499999999998</v>
      </c>
      <c r="N131" s="128">
        <f>'[3]China Meal Imports'!FV$290</f>
        <v>29.319890000000001</v>
      </c>
      <c r="O131" s="128">
        <f>'[3]China Meal Imports'!GH$290</f>
        <v>13.606</v>
      </c>
      <c r="P131" s="128">
        <f>'[3]China Meal Imports'!GT$290</f>
        <v>23.538605</v>
      </c>
      <c r="Q131" s="128">
        <f>'[3]China Meal Imports'!HF$290</f>
        <v>8.6760400000000004</v>
      </c>
      <c r="R131" s="128">
        <f>'[3]China Meal Imports'!HR$290</f>
        <v>0.32455000000000001</v>
      </c>
      <c r="S131" s="128">
        <f>'[3]China Meal Imports'!ID$290</f>
        <v>10.428557</v>
      </c>
      <c r="T131" s="128">
        <f>'[3]China Meal Imports'!IP$290</f>
        <v>0</v>
      </c>
      <c r="U131" s="128">
        <f>'[3]China Meal Imports'!JB$290</f>
        <v>0.04</v>
      </c>
      <c r="V131" s="128">
        <f>'[3]China Meal Imports'!JN$290</f>
        <v>7.4644000000000004</v>
      </c>
      <c r="W131" s="128">
        <f>'[3]China Meal Imports'!JZ$290</f>
        <v>0</v>
      </c>
      <c r="X131" s="128">
        <f>'[3]China Meal Imports'!KL$290</f>
        <v>0</v>
      </c>
      <c r="Y131" s="128">
        <f>'[3]China Meal Imports'!KX$290</f>
        <v>19.800129999999999</v>
      </c>
      <c r="Z131" s="128">
        <f>'[3]China Meal Imports'!LJ$290</f>
        <v>0</v>
      </c>
      <c r="AA131" s="128">
        <f>'[3]China Meal Imports'!LV$290</f>
        <v>8.0525420000000008</v>
      </c>
      <c r="AB131" s="128">
        <f>'[3]China Meal Imports'!MH$290</f>
        <v>9.2037289999999992</v>
      </c>
      <c r="AC131" s="128">
        <f>'[3]China Meal Imports'!MT$290</f>
        <v>143.63</v>
      </c>
      <c r="AD131" s="124">
        <f t="shared" si="55"/>
        <v>172.00369062856805</v>
      </c>
      <c r="AE131" s="124">
        <f t="shared" si="56"/>
        <v>161.78044719788056</v>
      </c>
      <c r="AF131" s="124">
        <f t="shared" si="56"/>
        <v>162.85081763006102</v>
      </c>
      <c r="AG131" s="124">
        <f t="shared" si="56"/>
        <v>163.86212871844566</v>
      </c>
      <c r="AH131" s="124">
        <f t="shared" si="56"/>
        <v>163.7838807191317</v>
      </c>
    </row>
    <row r="132" spans="1:34">
      <c r="A132" s="112" t="s">
        <v>111</v>
      </c>
      <c r="B132" s="128">
        <f>'[3]China Meal Imports'!AI$290</f>
        <v>0</v>
      </c>
      <c r="C132" s="128">
        <f>'[3]China Meal Imports'!AU$290</f>
        <v>0</v>
      </c>
      <c r="D132" s="128">
        <f>'[3]China Meal Imports'!BG$290</f>
        <v>0</v>
      </c>
      <c r="E132" s="128">
        <f>'[3]China Meal Imports'!BS$290</f>
        <v>0</v>
      </c>
      <c r="F132" s="128">
        <f>'[3]China Meal Imports'!CE$290</f>
        <v>26.981000000000002</v>
      </c>
      <c r="G132" s="128">
        <f>'[3]China Meal Imports'!CQ$290</f>
        <v>0</v>
      </c>
      <c r="H132" s="128">
        <f>'[3]China Meal Imports'!DC$290</f>
        <v>4.774</v>
      </c>
      <c r="I132" s="128">
        <f>'[3]China Meal Imports'!DO$290</f>
        <v>0</v>
      </c>
      <c r="J132" s="128">
        <f>'[3]China Meal Imports'!EA$290</f>
        <v>0</v>
      </c>
      <c r="K132" s="128">
        <f>'[3]China Meal Imports'!EM$290</f>
        <v>0</v>
      </c>
      <c r="L132" s="128">
        <f>'[3]China Meal Imports'!EY$290</f>
        <v>1.1781870000000001</v>
      </c>
      <c r="M132" s="128">
        <f>'[3]China Meal Imports'!FK$290</f>
        <v>5.92333</v>
      </c>
      <c r="N132" s="128">
        <f>'[3]China Meal Imports'!FW$290</f>
        <v>12.313000000000001</v>
      </c>
      <c r="O132" s="128">
        <f>'[3]China Meal Imports'!GI$290</f>
        <v>0</v>
      </c>
      <c r="P132" s="128">
        <f>'[3]China Meal Imports'!GU$290</f>
        <v>2.5489999999999999</v>
      </c>
      <c r="Q132" s="128">
        <f>'[3]China Meal Imports'!HG$290</f>
        <v>0</v>
      </c>
      <c r="R132" s="128">
        <f>'[3]China Meal Imports'!HS$290</f>
        <v>2.6432359999999999</v>
      </c>
      <c r="S132" s="128">
        <f>'[3]China Meal Imports'!IE$290</f>
        <v>8.526605</v>
      </c>
      <c r="T132" s="128">
        <f>'[3]China Meal Imports'!IQ$290</f>
        <v>0</v>
      </c>
      <c r="U132" s="128">
        <f>'[3]China Meal Imports'!JC$290</f>
        <v>0</v>
      </c>
      <c r="V132" s="128">
        <f>'[3]China Meal Imports'!JO$290</f>
        <v>3.7745000000000002</v>
      </c>
      <c r="W132" s="128">
        <f>'[3]China Meal Imports'!KA$290</f>
        <v>0</v>
      </c>
      <c r="X132" s="128">
        <f>'[3]China Meal Imports'!KM$290</f>
        <v>0</v>
      </c>
      <c r="Y132" s="128">
        <f>'[3]China Meal Imports'!KY$290</f>
        <v>13.26652</v>
      </c>
      <c r="Z132" s="128">
        <f>'[3]China Meal Imports'!LK$290</f>
        <v>3.9090799999999999</v>
      </c>
      <c r="AA132" s="128">
        <f>'[3]China Meal Imports'!LW$290</f>
        <v>9.994256</v>
      </c>
      <c r="AB132" s="128">
        <f>'[3]China Meal Imports'!MI$290</f>
        <v>11.72171</v>
      </c>
      <c r="AC132" s="128">
        <f>'[3]China Meal Imports'!MU$290</f>
        <v>222.958</v>
      </c>
      <c r="AD132" s="124">
        <f t="shared" si="55"/>
        <v>180.52192619365644</v>
      </c>
      <c r="AE132" s="124">
        <f t="shared" si="56"/>
        <v>234.45117978774144</v>
      </c>
      <c r="AF132" s="124">
        <f t="shared" si="56"/>
        <v>209.91950381739764</v>
      </c>
      <c r="AG132" s="124">
        <f t="shared" si="56"/>
        <v>218.51150076713921</v>
      </c>
      <c r="AH132" s="124">
        <f t="shared" si="56"/>
        <v>216.76809623731839</v>
      </c>
    </row>
    <row r="133" spans="1:34">
      <c r="A133" s="112" t="s">
        <v>112</v>
      </c>
      <c r="B133" s="128">
        <f>'[3]China Meal Imports'!AJ$290</f>
        <v>0</v>
      </c>
      <c r="C133" s="128">
        <f>'[3]China Meal Imports'!AV$290</f>
        <v>0</v>
      </c>
      <c r="D133" s="128">
        <f>'[3]China Meal Imports'!BH$290</f>
        <v>1.7999999999999999E-2</v>
      </c>
      <c r="E133" s="128">
        <f>'[3]China Meal Imports'!BT$290</f>
        <v>1.988</v>
      </c>
      <c r="F133" s="128">
        <f>'[3]China Meal Imports'!CF$290</f>
        <v>11.1</v>
      </c>
      <c r="G133" s="128">
        <f>'[3]China Meal Imports'!CR$290</f>
        <v>5.64</v>
      </c>
      <c r="H133" s="128">
        <f>'[3]China Meal Imports'!DD$290</f>
        <v>19.843</v>
      </c>
      <c r="I133" s="128">
        <f>'[3]China Meal Imports'!DP$290</f>
        <v>0</v>
      </c>
      <c r="J133" s="128">
        <f>'[3]China Meal Imports'!EB$290</f>
        <v>0</v>
      </c>
      <c r="K133" s="128">
        <f>'[3]China Meal Imports'!EN$290</f>
        <v>0</v>
      </c>
      <c r="L133" s="128">
        <f>'[3]China Meal Imports'!EZ$290</f>
        <v>28.214744</v>
      </c>
      <c r="M133" s="128">
        <f>'[3]China Meal Imports'!FL$290</f>
        <v>1.02024</v>
      </c>
      <c r="N133" s="128">
        <f>'[3]China Meal Imports'!FX$290</f>
        <v>14.577999999999999</v>
      </c>
      <c r="O133" s="128">
        <f>'[3]China Meal Imports'!GJ$290</f>
        <v>0</v>
      </c>
      <c r="P133" s="128">
        <f>'[3]China Meal Imports'!GV$290</f>
        <v>0</v>
      </c>
      <c r="Q133" s="128">
        <f>'[3]China Meal Imports'!HH$290</f>
        <v>0</v>
      </c>
      <c r="R133" s="128">
        <f>'[3]China Meal Imports'!HT$290</f>
        <v>16.473099999999999</v>
      </c>
      <c r="S133" s="128">
        <f>'[3]China Meal Imports'!IF$290</f>
        <v>0</v>
      </c>
      <c r="T133" s="128">
        <f>'[3]China Meal Imports'!IR$290</f>
        <v>0</v>
      </c>
      <c r="U133" s="128">
        <f>'[3]China Meal Imports'!JD$290</f>
        <v>1.5597000000000001</v>
      </c>
      <c r="V133" s="128">
        <f>'[3]China Meal Imports'!JP$290</f>
        <v>1.826424</v>
      </c>
      <c r="W133" s="128">
        <f>'[3]China Meal Imports'!KB$290</f>
        <v>0</v>
      </c>
      <c r="X133" s="128">
        <f>'[3]China Meal Imports'!KN$290</f>
        <v>0</v>
      </c>
      <c r="Y133" s="128">
        <f>'[3]China Meal Imports'!KZ$290</f>
        <v>6.7005080000000001</v>
      </c>
      <c r="Z133" s="128">
        <f>'[3]China Meal Imports'!LL$290</f>
        <v>9.1927260000000004</v>
      </c>
      <c r="AA133" s="128">
        <f>'[3]China Meal Imports'!LX$290</f>
        <v>12.099211</v>
      </c>
      <c r="AB133" s="128">
        <f>'[3]China Meal Imports'!MJ$290</f>
        <v>3.5</v>
      </c>
      <c r="AC133" s="128">
        <f>'[3]China Meal Imports'!MV$290</f>
        <v>110.524</v>
      </c>
      <c r="AD133" s="124">
        <f t="shared" si="55"/>
        <v>146.17762709652229</v>
      </c>
      <c r="AE133" s="124">
        <f t="shared" si="56"/>
        <v>127.1566861390593</v>
      </c>
      <c r="AF133" s="124">
        <f t="shared" si="56"/>
        <v>137.7075380899218</v>
      </c>
      <c r="AG133" s="124">
        <f t="shared" si="56"/>
        <v>132.32236876495119</v>
      </c>
      <c r="AH133" s="124">
        <f t="shared" si="56"/>
        <v>132.41180802296901</v>
      </c>
    </row>
    <row r="134" spans="1:34">
      <c r="A134" s="112" t="s">
        <v>113</v>
      </c>
      <c r="B134" s="128">
        <f>'[3]China Meal Imports'!AK$290</f>
        <v>0</v>
      </c>
      <c r="C134" s="128">
        <f>'[3]China Meal Imports'!AW$290</f>
        <v>10.675000000000001</v>
      </c>
      <c r="D134" s="128">
        <f>'[3]China Meal Imports'!BI$290</f>
        <v>0.03</v>
      </c>
      <c r="E134" s="128">
        <f>'[3]China Meal Imports'!BU$290</f>
        <v>0</v>
      </c>
      <c r="F134" s="128">
        <f>'[3]China Meal Imports'!CG$290</f>
        <v>2.2589999999999999</v>
      </c>
      <c r="G134" s="128">
        <f>'[3]China Meal Imports'!CS$290</f>
        <v>3.2730000000000001</v>
      </c>
      <c r="H134" s="128">
        <f>'[3]China Meal Imports'!DE$290</f>
        <v>10.314</v>
      </c>
      <c r="I134" s="128">
        <f>'[3]China Meal Imports'!DQ$290</f>
        <v>0</v>
      </c>
      <c r="J134" s="128">
        <f>'[3]China Meal Imports'!EC$290</f>
        <v>0</v>
      </c>
      <c r="K134" s="128">
        <f>'[3]China Meal Imports'!EO$290</f>
        <v>0</v>
      </c>
      <c r="L134" s="128">
        <f>'[3]China Meal Imports'!FA$290</f>
        <v>15.848000000000001</v>
      </c>
      <c r="M134" s="128">
        <f>'[3]China Meal Imports'!FM$290</f>
        <v>8.5974170000000001</v>
      </c>
      <c r="N134" s="128">
        <f>'[3]China Meal Imports'!FY$290</f>
        <v>12.156924999999999</v>
      </c>
      <c r="O134" s="128">
        <f>'[3]China Meal Imports'!GK$290</f>
        <v>0</v>
      </c>
      <c r="P134" s="128">
        <f>'[3]China Meal Imports'!GW$290</f>
        <v>0</v>
      </c>
      <c r="Q134" s="128">
        <f>'[3]China Meal Imports'!HI$290</f>
        <v>0</v>
      </c>
      <c r="R134" s="128">
        <f>'[3]China Meal Imports'!HU$290</f>
        <v>8.8155950000000001</v>
      </c>
      <c r="S134" s="128">
        <f>'[3]China Meal Imports'!IG$290</f>
        <v>0.107616</v>
      </c>
      <c r="T134" s="128">
        <f>'[3]China Meal Imports'!IS$290</f>
        <v>0</v>
      </c>
      <c r="U134" s="128">
        <f>'[3]China Meal Imports'!JE$290</f>
        <v>0.55800000000000005</v>
      </c>
      <c r="V134" s="128">
        <f>'[3]China Meal Imports'!JQ$290</f>
        <v>3.24</v>
      </c>
      <c r="W134" s="128">
        <f>'[3]China Meal Imports'!KC$290</f>
        <v>0</v>
      </c>
      <c r="X134" s="128">
        <f>'[3]China Meal Imports'!KO$290</f>
        <v>0</v>
      </c>
      <c r="Y134" s="128">
        <f>'[3]China Meal Imports'!LA$290</f>
        <v>0.81</v>
      </c>
      <c r="Z134" s="128">
        <f>'[3]China Meal Imports'!LM$290</f>
        <v>3.3848760000000002</v>
      </c>
      <c r="AA134" s="128">
        <f>'[3]China Meal Imports'!LY$290</f>
        <v>5.4640319999999996</v>
      </c>
      <c r="AB134" s="128">
        <f>'[3]China Meal Imports'!MK$290</f>
        <v>6.1524400000000004</v>
      </c>
      <c r="AC134" s="128">
        <f>'[3]China Meal Imports'!MW$290</f>
        <v>227.625</v>
      </c>
      <c r="AD134" s="124">
        <f t="shared" si="55"/>
        <v>73.391104813784494</v>
      </c>
      <c r="AE134" s="124">
        <f t="shared" si="56"/>
        <v>217.96461175658084</v>
      </c>
      <c r="AF134" s="124">
        <f t="shared" si="56"/>
        <v>154.59673317970521</v>
      </c>
      <c r="AG134" s="124">
        <f t="shared" si="56"/>
        <v>175.76306013013706</v>
      </c>
      <c r="AH134" s="124">
        <f t="shared" si="56"/>
        <v>171.41519190754607</v>
      </c>
    </row>
    <row r="135" spans="1:34">
      <c r="A135" s="112" t="s">
        <v>102</v>
      </c>
      <c r="B135" s="128">
        <f>'[3]China Meal Imports'!AL$290</f>
        <v>0</v>
      </c>
      <c r="C135" s="128">
        <f>'[3]China Meal Imports'!AX$290</f>
        <v>0</v>
      </c>
      <c r="D135" s="128">
        <f>'[3]China Meal Imports'!BJ$290</f>
        <v>2.5000000000000001E-2</v>
      </c>
      <c r="E135" s="128">
        <f>'[3]China Meal Imports'!BV$290</f>
        <v>0</v>
      </c>
      <c r="F135" s="128">
        <f>'[3]China Meal Imports'!CH$290</f>
        <v>10.989000000000001</v>
      </c>
      <c r="G135" s="128">
        <f>'[3]China Meal Imports'!CT$290</f>
        <v>10.896000000000001</v>
      </c>
      <c r="H135" s="128">
        <f>'[3]China Meal Imports'!DF$290</f>
        <v>4.2690000000000001</v>
      </c>
      <c r="I135" s="128">
        <f>'[3]China Meal Imports'!DR$290</f>
        <v>8.0000000000000002E-3</v>
      </c>
      <c r="J135" s="128">
        <f>'[3]China Meal Imports'!ED$290</f>
        <v>0</v>
      </c>
      <c r="K135" s="128">
        <f>'[3]China Meal Imports'!EP$290</f>
        <v>0</v>
      </c>
      <c r="L135" s="128">
        <f>'[3]China Meal Imports'!FB$290</f>
        <v>0</v>
      </c>
      <c r="M135" s="128">
        <f>'[3]China Meal Imports'!FN$290</f>
        <v>9.3205200000000001</v>
      </c>
      <c r="N135" s="128">
        <f>'[3]China Meal Imports'!FZ$290</f>
        <v>0</v>
      </c>
      <c r="O135" s="128">
        <f>'[3]China Meal Imports'!GL$290</f>
        <v>0</v>
      </c>
      <c r="P135" s="128">
        <f>'[3]China Meal Imports'!GX$290</f>
        <v>3.0212850000000002</v>
      </c>
      <c r="Q135" s="128">
        <f>'[3]China Meal Imports'!HJ$290</f>
        <v>0</v>
      </c>
      <c r="R135" s="128">
        <f>'[3]China Meal Imports'!HV$290</f>
        <v>3.5902099999999999</v>
      </c>
      <c r="S135" s="128">
        <f>'[3]China Meal Imports'!IH$290</f>
        <v>0.50005500000000003</v>
      </c>
      <c r="T135" s="128">
        <f>'[3]China Meal Imports'!IT$290</f>
        <v>0</v>
      </c>
      <c r="U135" s="128">
        <f>'[3]China Meal Imports'!JF$290</f>
        <v>1.199991</v>
      </c>
      <c r="V135" s="128">
        <f>'[3]China Meal Imports'!JR$290</f>
        <v>7.7302999999999997E-2</v>
      </c>
      <c r="W135" s="128">
        <f>'[3]China Meal Imports'!KD$290</f>
        <v>0</v>
      </c>
      <c r="X135" s="128">
        <f>'[3]China Meal Imports'!KP$290</f>
        <v>0</v>
      </c>
      <c r="Y135" s="128">
        <f>'[3]China Meal Imports'!LB$290</f>
        <v>0.98853999999999997</v>
      </c>
      <c r="Z135" s="128">
        <f>'[3]China Meal Imports'!LN$290</f>
        <v>9.1236259999999998</v>
      </c>
      <c r="AA135" s="128">
        <f>'[3]China Meal Imports'!LZ$290</f>
        <v>6.3350860000000004</v>
      </c>
      <c r="AB135" s="128">
        <f>'[3]China Meal Imports'!ML$290</f>
        <v>8.3059999999999992</v>
      </c>
      <c r="AC135" s="128">
        <f>'[3]China Meal Imports'!MX$290</f>
        <v>200.80500000000001</v>
      </c>
      <c r="AD135" s="124">
        <f t="shared" si="55"/>
        <v>114.89649788329372</v>
      </c>
      <c r="AE135" s="124">
        <f t="shared" si="56"/>
        <v>201.95717373180864</v>
      </c>
      <c r="AF135" s="124">
        <f t="shared" si="56"/>
        <v>166.06793898746403</v>
      </c>
      <c r="AG135" s="124">
        <f t="shared" si="56"/>
        <v>176.32704492280462</v>
      </c>
      <c r="AH135" s="124">
        <f t="shared" si="56"/>
        <v>174.51770849202489</v>
      </c>
    </row>
    <row r="136" spans="1:34">
      <c r="A136" s="112" t="s">
        <v>103</v>
      </c>
      <c r="B136" s="128">
        <f>'[3]China Meal Imports'!AM$290</f>
        <v>0</v>
      </c>
      <c r="C136" s="128">
        <f>'[3]China Meal Imports'!AY$290</f>
        <v>0</v>
      </c>
      <c r="D136" s="128">
        <f>'[3]China Meal Imports'!BK$290</f>
        <v>0</v>
      </c>
      <c r="E136" s="128">
        <f>'[3]China Meal Imports'!BW$290</f>
        <v>0</v>
      </c>
      <c r="F136" s="128">
        <f>'[3]China Meal Imports'!CI$290</f>
        <v>5.8339999999999996</v>
      </c>
      <c r="G136" s="128">
        <f>'[3]China Meal Imports'!CU$290</f>
        <v>0</v>
      </c>
      <c r="H136" s="128">
        <f>'[3]China Meal Imports'!DG$290</f>
        <v>0</v>
      </c>
      <c r="I136" s="128">
        <f>'[3]China Meal Imports'!DS$290</f>
        <v>0</v>
      </c>
      <c r="J136" s="128">
        <f>'[3]China Meal Imports'!EE$290</f>
        <v>0</v>
      </c>
      <c r="K136" s="128">
        <f>'[3]China Meal Imports'!EQ$290</f>
        <v>0</v>
      </c>
      <c r="L136" s="128">
        <f>'[3]China Meal Imports'!FC$290</f>
        <v>0</v>
      </c>
      <c r="M136" s="128">
        <f>'[3]China Meal Imports'!FO$290</f>
        <v>0</v>
      </c>
      <c r="N136" s="128">
        <f>'[3]China Meal Imports'!GA$290</f>
        <v>0</v>
      </c>
      <c r="O136" s="128">
        <f>'[3]China Meal Imports'!GM$290</f>
        <v>0</v>
      </c>
      <c r="P136" s="128">
        <f>'[3]China Meal Imports'!GY$290</f>
        <v>25.219100999999998</v>
      </c>
      <c r="Q136" s="128">
        <f>'[3]China Meal Imports'!HK$290</f>
        <v>0</v>
      </c>
      <c r="R136" s="128">
        <f>'[3]China Meal Imports'!HW$290</f>
        <v>0</v>
      </c>
      <c r="S136" s="128">
        <f>'[3]China Meal Imports'!II$290</f>
        <v>2.0186860000000002</v>
      </c>
      <c r="T136" s="128">
        <f>'[3]China Meal Imports'!IU$290</f>
        <v>0</v>
      </c>
      <c r="U136" s="128">
        <f>'[3]China Meal Imports'!JG$290</f>
        <v>2</v>
      </c>
      <c r="V136" s="128">
        <f>'[3]China Meal Imports'!JS$290</f>
        <v>0</v>
      </c>
      <c r="W136" s="128">
        <f>'[3]China Meal Imports'!KE$290</f>
        <v>0</v>
      </c>
      <c r="X136" s="128">
        <f>'[3]China Meal Imports'!KQ$290</f>
        <v>2.6520000000000001</v>
      </c>
      <c r="Y136" s="128">
        <f>'[3]China Meal Imports'!LC$290</f>
        <v>0.20599999999999999</v>
      </c>
      <c r="Z136" s="128">
        <f>'[3]China Meal Imports'!LO$290</f>
        <v>5.889024</v>
      </c>
      <c r="AA136" s="128">
        <f>'[3]China Meal Imports'!MA$290</f>
        <v>8.15212</v>
      </c>
      <c r="AB136" s="128">
        <f>'[3]China Meal Imports'!MM$290</f>
        <v>3.5015800000000001</v>
      </c>
      <c r="AC136" s="128">
        <f>'[3]China Meal Imports'!MY$290</f>
        <v>204.09700000000001</v>
      </c>
      <c r="AD136" s="124">
        <f>AD137-SUM(AD125:AD135)</f>
        <v>125.05139278690331</v>
      </c>
      <c r="AE136" s="124">
        <f>AE137-SUM(AE125:AE135)</f>
        <v>198.63310265202313</v>
      </c>
      <c r="AF136" s="124">
        <f>AF137-SUM(AF125:AF135)</f>
        <v>169.60238619878237</v>
      </c>
      <c r="AG136" s="124">
        <f>AG137-SUM(AG125:AG135)</f>
        <v>178.69069556834006</v>
      </c>
      <c r="AH136" s="124">
        <f>AH137-SUM(AH125:AH135)</f>
        <v>176.7502322959665</v>
      </c>
    </row>
    <row r="137" spans="1:34" ht="12" thickBot="1">
      <c r="A137" s="128" t="s">
        <v>114</v>
      </c>
      <c r="B137" s="128">
        <f>SUM(B125:B136)</f>
        <v>0</v>
      </c>
      <c r="C137" s="128">
        <f t="shared" ref="C137:AC137" si="57">SUM(C125:C136)</f>
        <v>10.715</v>
      </c>
      <c r="D137" s="128">
        <f t="shared" si="57"/>
        <v>8.5999999999999993E-2</v>
      </c>
      <c r="E137" s="128">
        <f t="shared" si="57"/>
        <v>2.214</v>
      </c>
      <c r="F137" s="128">
        <f t="shared" si="57"/>
        <v>150.87599999999998</v>
      </c>
      <c r="G137" s="128">
        <f t="shared" si="57"/>
        <v>27.513000000000002</v>
      </c>
      <c r="H137" s="128">
        <f t="shared" si="57"/>
        <v>65.503</v>
      </c>
      <c r="I137" s="128">
        <f t="shared" si="57"/>
        <v>8.0000000000000002E-3</v>
      </c>
      <c r="J137" s="128">
        <f t="shared" si="57"/>
        <v>0</v>
      </c>
      <c r="K137" s="128">
        <f t="shared" si="57"/>
        <v>0</v>
      </c>
      <c r="L137" s="128">
        <f t="shared" si="57"/>
        <v>74.609690000000001</v>
      </c>
      <c r="M137" s="128">
        <f t="shared" si="57"/>
        <v>45.592298</v>
      </c>
      <c r="N137" s="128">
        <f t="shared" si="57"/>
        <v>105.00779700000001</v>
      </c>
      <c r="O137" s="128">
        <f t="shared" si="57"/>
        <v>46.972090999999999</v>
      </c>
      <c r="P137" s="128">
        <f t="shared" si="57"/>
        <v>101.43282600000001</v>
      </c>
      <c r="Q137" s="128">
        <f t="shared" si="57"/>
        <v>24.196470000000001</v>
      </c>
      <c r="R137" s="128">
        <f t="shared" si="57"/>
        <v>37.346691</v>
      </c>
      <c r="S137" s="128">
        <f t="shared" si="57"/>
        <v>32.13973</v>
      </c>
      <c r="T137" s="128">
        <f t="shared" si="57"/>
        <v>2.5817100000000002</v>
      </c>
      <c r="U137" s="128">
        <f t="shared" si="57"/>
        <v>8.881691</v>
      </c>
      <c r="V137" s="128">
        <f t="shared" si="57"/>
        <v>56.007777000000004</v>
      </c>
      <c r="W137" s="128">
        <f t="shared" si="57"/>
        <v>0</v>
      </c>
      <c r="X137" s="128">
        <f t="shared" si="57"/>
        <v>2.6520000000000001</v>
      </c>
      <c r="Y137" s="128">
        <f t="shared" si="57"/>
        <v>123.173883</v>
      </c>
      <c r="Z137" s="128">
        <f t="shared" si="57"/>
        <v>39.341332000000001</v>
      </c>
      <c r="AA137" s="128">
        <f t="shared" si="57"/>
        <v>88.68043200000001</v>
      </c>
      <c r="AB137" s="128">
        <f t="shared" si="57"/>
        <v>123.17159900000001</v>
      </c>
      <c r="AC137" s="128">
        <f t="shared" si="57"/>
        <v>1580.140899</v>
      </c>
      <c r="AD137" s="124">
        <f>AD24</f>
        <v>1750</v>
      </c>
      <c r="AE137" s="124">
        <f>AE24</f>
        <v>1750</v>
      </c>
      <c r="AF137" s="124">
        <f>AF24</f>
        <v>1752</v>
      </c>
      <c r="AG137" s="124">
        <f>AG24</f>
        <v>1753</v>
      </c>
      <c r="AH137" s="124">
        <f>AH24</f>
        <v>1754</v>
      </c>
    </row>
    <row r="138" spans="1:34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</row>
    <row r="139" spans="1:34" ht="12" thickBot="1">
      <c r="A139" s="112" t="s">
        <v>258</v>
      </c>
    </row>
    <row r="140" spans="1:34" ht="12" thickBot="1">
      <c r="A140" s="168"/>
      <c r="B140" s="168" t="str">
        <f>B$2</f>
        <v xml:space="preserve">93/94 </v>
      </c>
      <c r="C140" s="168" t="str">
        <f t="shared" ref="C140:AH140" si="58">C$2</f>
        <v xml:space="preserve">94/95 </v>
      </c>
      <c r="D140" s="168" t="str">
        <f t="shared" si="58"/>
        <v xml:space="preserve">95/96 </v>
      </c>
      <c r="E140" s="168" t="str">
        <f t="shared" si="58"/>
        <v xml:space="preserve">96/97 </v>
      </c>
      <c r="F140" s="168" t="str">
        <f t="shared" si="58"/>
        <v xml:space="preserve">97/98 </v>
      </c>
      <c r="G140" s="168" t="str">
        <f t="shared" si="58"/>
        <v xml:space="preserve">98/99 </v>
      </c>
      <c r="H140" s="168" t="str">
        <f t="shared" si="58"/>
        <v xml:space="preserve">99/00 </v>
      </c>
      <c r="I140" s="168" t="str">
        <f t="shared" si="58"/>
        <v xml:space="preserve">00/01 </v>
      </c>
      <c r="J140" s="168" t="str">
        <f t="shared" si="58"/>
        <v xml:space="preserve">01/02 </v>
      </c>
      <c r="K140" s="168" t="str">
        <f t="shared" si="58"/>
        <v xml:space="preserve">02/03 </v>
      </c>
      <c r="L140" s="168" t="str">
        <f t="shared" si="58"/>
        <v xml:space="preserve">03/04 </v>
      </c>
      <c r="M140" s="168" t="str">
        <f t="shared" si="58"/>
        <v xml:space="preserve">04/05 </v>
      </c>
      <c r="N140" s="168" t="str">
        <f t="shared" si="58"/>
        <v xml:space="preserve">05/06 </v>
      </c>
      <c r="O140" s="168" t="str">
        <f t="shared" si="58"/>
        <v xml:space="preserve">06/07 </v>
      </c>
      <c r="P140" s="168" t="str">
        <f t="shared" si="58"/>
        <v xml:space="preserve">07/08 </v>
      </c>
      <c r="Q140" s="168" t="str">
        <f t="shared" si="58"/>
        <v xml:space="preserve">08/09 </v>
      </c>
      <c r="R140" s="168" t="str">
        <f t="shared" si="58"/>
        <v xml:space="preserve">09/10 </v>
      </c>
      <c r="S140" s="168" t="str">
        <f t="shared" si="58"/>
        <v xml:space="preserve">10/11 </v>
      </c>
      <c r="T140" s="168" t="str">
        <f t="shared" si="58"/>
        <v xml:space="preserve">11/12 </v>
      </c>
      <c r="U140" s="168" t="str">
        <f t="shared" si="58"/>
        <v xml:space="preserve">12/13 </v>
      </c>
      <c r="V140" s="168" t="str">
        <f t="shared" si="58"/>
        <v xml:space="preserve">13/14 </v>
      </c>
      <c r="W140" s="168" t="str">
        <f t="shared" si="58"/>
        <v xml:space="preserve">14/15 </v>
      </c>
      <c r="X140" s="168" t="str">
        <f t="shared" si="58"/>
        <v xml:space="preserve">15/16 </v>
      </c>
      <c r="Y140" s="168" t="str">
        <f t="shared" si="58"/>
        <v xml:space="preserve">16/17 </v>
      </c>
      <c r="Z140" s="168" t="str">
        <f t="shared" si="58"/>
        <v xml:space="preserve">17/18 </v>
      </c>
      <c r="AA140" s="168" t="str">
        <f t="shared" si="58"/>
        <v>18/19</v>
      </c>
      <c r="AB140" s="168" t="str">
        <f t="shared" si="58"/>
        <v>19/20</v>
      </c>
      <c r="AC140" s="168" t="str">
        <f t="shared" si="58"/>
        <v>20/21</v>
      </c>
      <c r="AD140" s="168" t="str">
        <f t="shared" si="58"/>
        <v>21/22</v>
      </c>
      <c r="AE140" s="168" t="str">
        <f t="shared" si="58"/>
        <v>22/23</v>
      </c>
      <c r="AF140" s="168" t="str">
        <f t="shared" si="58"/>
        <v>23/24</v>
      </c>
      <c r="AG140" s="168" t="str">
        <f t="shared" si="58"/>
        <v>24/25</v>
      </c>
      <c r="AH140" s="168" t="str">
        <f t="shared" si="58"/>
        <v>25/26</v>
      </c>
    </row>
    <row r="141" spans="1:34">
      <c r="A141" s="112" t="s">
        <v>104</v>
      </c>
      <c r="B141" s="179">
        <f>'[3]China Meal Exports'!AB$290</f>
        <v>0</v>
      </c>
      <c r="C141" s="179">
        <f>'[3]China Meal Exports'!AN$290</f>
        <v>0</v>
      </c>
      <c r="D141" s="179">
        <f>'[3]China Meal Exports'!AZ$290</f>
        <v>0</v>
      </c>
      <c r="E141" s="179">
        <f>'[3]China Meal Exports'!BL$290</f>
        <v>0</v>
      </c>
      <c r="F141" s="179">
        <f>'[3]China Meal Exports'!BX$290</f>
        <v>0</v>
      </c>
      <c r="G141" s="179">
        <f>'[3]China Meal Exports'!CJ$290</f>
        <v>0</v>
      </c>
      <c r="H141" s="179">
        <f>'[3]China Meal Exports'!CV$290</f>
        <v>0</v>
      </c>
      <c r="I141" s="179">
        <f>'[3]China Meal Exports'!DH$290</f>
        <v>0</v>
      </c>
      <c r="J141" s="179">
        <f>'[3]China Meal Exports'!DT$290</f>
        <v>1.8749880000000001</v>
      </c>
      <c r="K141" s="179">
        <f>'[3]China Meal Exports'!EF$290</f>
        <v>0.14979999999999999</v>
      </c>
      <c r="L141" s="179">
        <f>'[3]China Meal Exports'!ER$290</f>
        <v>0.64539999999999997</v>
      </c>
      <c r="M141" s="179">
        <f>'[3]China Meal Exports'!FD$290</f>
        <v>0.76171</v>
      </c>
      <c r="N141" s="179">
        <f>'[3]China Meal Exports'!FP$290</f>
        <v>1.5749</v>
      </c>
      <c r="O141" s="179">
        <f>'[3]China Meal Exports'!GB$290</f>
        <v>1.3224400000000001</v>
      </c>
      <c r="P141" s="179">
        <f>'[3]China Meal Exports'!GN$290</f>
        <v>0.66908999999999996</v>
      </c>
      <c r="Q141" s="179">
        <f>'[3]China Meal Exports'!GZ$290</f>
        <v>0.498</v>
      </c>
      <c r="R141" s="179">
        <f>'[3]China Meal Exports'!HL$290</f>
        <v>0.92556000000000005</v>
      </c>
      <c r="S141" s="179">
        <f>'[3]China Meal Exports'!HX$290</f>
        <v>0.57208999999999999</v>
      </c>
      <c r="T141" s="179">
        <f>'[3]China Meal Exports'!IJ$290</f>
        <v>0.82594999999999996</v>
      </c>
      <c r="U141" s="179">
        <f>'[3]China Meal Exports'!IV$290</f>
        <v>0.2626</v>
      </c>
      <c r="V141" s="179">
        <f>'[3]China Meal Exports'!JH$290</f>
        <v>0.14599999999999999</v>
      </c>
      <c r="W141" s="179">
        <f>'[3]China Meal Exports'!JT$290</f>
        <v>0.47422999999999998</v>
      </c>
      <c r="X141" s="179">
        <f>'[3]China Meal Exports'!KF$290</f>
        <v>0.30914000000000003</v>
      </c>
      <c r="Y141" s="179">
        <f>'[3]China Meal Exports'!KR$290</f>
        <v>7.1999999999999995E-2</v>
      </c>
      <c r="Z141" s="179">
        <f>'[3]China Meal Exports'!LD$290</f>
        <v>5.0750000000000003E-2</v>
      </c>
      <c r="AA141" s="179">
        <f>'[3]China Meal Exports'!LP$290</f>
        <v>0</v>
      </c>
      <c r="AB141" s="179">
        <f>'[3]China Meal Exports'!MB$290</f>
        <v>0</v>
      </c>
      <c r="AC141" s="179">
        <f>'[3]China Meal Exports'!MN$290</f>
        <v>3.712E-2</v>
      </c>
      <c r="AD141" s="179">
        <f>'[3]China Meal Exports'!MZ$290</f>
        <v>2.6629999999999998</v>
      </c>
      <c r="AE141" s="181">
        <f t="shared" ref="AE141:AH144" si="59">(SUM(Y141:AC141)/SUM(Y$153:AC$153))*AE$153</f>
        <v>0.16623649192026391</v>
      </c>
      <c r="AF141" s="181">
        <f t="shared" si="59"/>
        <v>1.5434931591013226</v>
      </c>
      <c r="AG141" s="181">
        <f t="shared" si="59"/>
        <v>1.2553726970923282</v>
      </c>
      <c r="AH141" s="181">
        <f t="shared" si="59"/>
        <v>1.6751674712927775</v>
      </c>
    </row>
    <row r="142" spans="1:34">
      <c r="A142" s="112" t="s">
        <v>105</v>
      </c>
      <c r="B142" s="179">
        <f>'[3]China Meal Exports'!AC$290</f>
        <v>0</v>
      </c>
      <c r="C142" s="179">
        <f>'[3]China Meal Exports'!AO$290</f>
        <v>0</v>
      </c>
      <c r="D142" s="179">
        <f>'[3]China Meal Exports'!BA$290</f>
        <v>0</v>
      </c>
      <c r="E142" s="179">
        <f>'[3]China Meal Exports'!BM$290</f>
        <v>0</v>
      </c>
      <c r="F142" s="179">
        <f>'[3]China Meal Exports'!BY$290</f>
        <v>0</v>
      </c>
      <c r="G142" s="179">
        <f>'[3]China Meal Exports'!CK$290</f>
        <v>0</v>
      </c>
      <c r="H142" s="179">
        <f>'[3]China Meal Exports'!CW$290</f>
        <v>0</v>
      </c>
      <c r="I142" s="179">
        <f>'[3]China Meal Exports'!DI$290</f>
        <v>0</v>
      </c>
      <c r="J142" s="179">
        <f>'[3]China Meal Exports'!DU$290</f>
        <v>5.1233500000000003</v>
      </c>
      <c r="K142" s="179">
        <f>'[3]China Meal Exports'!EG$290</f>
        <v>0.35304000000000002</v>
      </c>
      <c r="L142" s="179">
        <f>'[3]China Meal Exports'!ES$290</f>
        <v>7.6899999999999996E-2</v>
      </c>
      <c r="M142" s="179">
        <f>'[3]China Meal Exports'!FE$290</f>
        <v>0.1212</v>
      </c>
      <c r="N142" s="179">
        <f>'[3]China Meal Exports'!FQ$290</f>
        <v>1.5197799999999999</v>
      </c>
      <c r="O142" s="179">
        <f>'[3]China Meal Exports'!GC$290</f>
        <v>1.8183100000000001</v>
      </c>
      <c r="P142" s="179">
        <f>'[3]China Meal Exports'!GO$290</f>
        <v>1.0257000000000001</v>
      </c>
      <c r="Q142" s="179">
        <f>'[3]China Meal Exports'!HA$290</f>
        <v>1.46862</v>
      </c>
      <c r="R142" s="179">
        <f>'[3]China Meal Exports'!HM$290</f>
        <v>0.39510000000000001</v>
      </c>
      <c r="S142" s="179">
        <f>'[3]China Meal Exports'!HY$290</f>
        <v>0.56745000000000001</v>
      </c>
      <c r="T142" s="179">
        <f>'[3]China Meal Exports'!IK$290</f>
        <v>0.68552999999999997</v>
      </c>
      <c r="U142" s="179">
        <f>'[3]China Meal Exports'!IW$290</f>
        <v>0.43395</v>
      </c>
      <c r="V142" s="179">
        <f>'[3]China Meal Exports'!JI$290</f>
        <v>5.0999999999999997E-2</v>
      </c>
      <c r="W142" s="179">
        <f>'[3]China Meal Exports'!JU$290</f>
        <v>0.35510000000000003</v>
      </c>
      <c r="X142" s="179">
        <f>'[3]China Meal Exports'!KG$290</f>
        <v>0.49131999999999998</v>
      </c>
      <c r="Y142" s="179">
        <f>'[3]China Meal Exports'!KS$290</f>
        <v>0.30815199999999998</v>
      </c>
      <c r="Z142" s="179">
        <f>'[3]China Meal Exports'!LE$290</f>
        <v>5.0520000000000002E-2</v>
      </c>
      <c r="AA142" s="179">
        <f>'[3]China Meal Exports'!LQ$290</f>
        <v>0.10854999999999999</v>
      </c>
      <c r="AB142" s="179">
        <f>'[3]China Meal Exports'!MC$290</f>
        <v>4.5999999999999999E-2</v>
      </c>
      <c r="AC142" s="179">
        <f>'[3]China Meal Exports'!MO$290</f>
        <v>5.0500000000000003E-2</v>
      </c>
      <c r="AD142" s="179">
        <f>'[3]China Meal Exports'!NA$290</f>
        <v>0</v>
      </c>
      <c r="AE142" s="181">
        <f t="shared" si="59"/>
        <v>0.58617106210217673</v>
      </c>
      <c r="AF142" s="181">
        <f t="shared" si="59"/>
        <v>0.14339846909215084</v>
      </c>
      <c r="AG142" s="181">
        <f t="shared" si="59"/>
        <v>0.34652958259983846</v>
      </c>
      <c r="AH142" s="181">
        <f t="shared" si="59"/>
        <v>0.31379863650504269</v>
      </c>
    </row>
    <row r="143" spans="1:34">
      <c r="A143" s="112" t="s">
        <v>106</v>
      </c>
      <c r="B143" s="179">
        <f>'[3]China Meal Exports'!AD$290</f>
        <v>0</v>
      </c>
      <c r="C143" s="179">
        <f>'[3]China Meal Exports'!AP$290</f>
        <v>28.481000000000002</v>
      </c>
      <c r="D143" s="179">
        <f>'[3]China Meal Exports'!BB$290</f>
        <v>21.948</v>
      </c>
      <c r="E143" s="179">
        <f>'[3]China Meal Exports'!BN$290</f>
        <v>299.62799999999999</v>
      </c>
      <c r="F143" s="179">
        <f>'[3]China Meal Exports'!BZ$290</f>
        <v>8.7240000000000002</v>
      </c>
      <c r="G143" s="179">
        <f>'[3]China Meal Exports'!CL$290</f>
        <v>1.3859999999999999</v>
      </c>
      <c r="H143" s="179">
        <f>'[3]China Meal Exports'!CX$290</f>
        <v>182.51400000000001</v>
      </c>
      <c r="I143" s="179">
        <f>'[3]China Meal Exports'!DJ$290</f>
        <v>162.81800000000001</v>
      </c>
      <c r="J143" s="179">
        <f>'[3]China Meal Exports'!DV$290</f>
        <v>20.714188</v>
      </c>
      <c r="K143" s="179">
        <f>'[3]China Meal Exports'!EH$290</f>
        <v>0.1731</v>
      </c>
      <c r="L143" s="179">
        <f>'[3]China Meal Exports'!ET$290</f>
        <v>0.19769999999999999</v>
      </c>
      <c r="M143" s="179">
        <f>'[3]China Meal Exports'!FF$290</f>
        <v>1.7151400000000001</v>
      </c>
      <c r="N143" s="179">
        <f>'[3]China Meal Exports'!FR$290</f>
        <v>1.65086</v>
      </c>
      <c r="O143" s="179">
        <f>'[3]China Meal Exports'!GD$290</f>
        <v>1.6466099999999999</v>
      </c>
      <c r="P143" s="179">
        <f>'[3]China Meal Exports'!GP$290</f>
        <v>4.2999999999999997E-2</v>
      </c>
      <c r="Q143" s="179">
        <f>'[3]China Meal Exports'!HB$290</f>
        <v>0.65400000000000003</v>
      </c>
      <c r="R143" s="179">
        <f>'[3]China Meal Exports'!HN$290</f>
        <v>0.78374999999999995</v>
      </c>
      <c r="S143" s="179">
        <f>'[3]China Meal Exports'!HZ$290</f>
        <v>0.49389</v>
      </c>
      <c r="T143" s="179">
        <f>'[3]China Meal Exports'!IL$290</f>
        <v>0.34499999999999997</v>
      </c>
      <c r="U143" s="179">
        <f>'[3]China Meal Exports'!IX$290</f>
        <v>0.59613000000000005</v>
      </c>
      <c r="V143" s="179">
        <f>'[3]China Meal Exports'!JJ$290</f>
        <v>9.5000000000000001E-2</v>
      </c>
      <c r="W143" s="179">
        <f>'[3]China Meal Exports'!JV$290</f>
        <v>0</v>
      </c>
      <c r="X143" s="179">
        <f>'[3]China Meal Exports'!KH$290</f>
        <v>0.31136000000000003</v>
      </c>
      <c r="Y143" s="179">
        <f>'[3]China Meal Exports'!KT$290</f>
        <v>0.32140000000000002</v>
      </c>
      <c r="Z143" s="179">
        <f>'[3]China Meal Exports'!LF$290</f>
        <v>0</v>
      </c>
      <c r="AA143" s="179">
        <f>'[3]China Meal Exports'!LR$290</f>
        <v>0</v>
      </c>
      <c r="AB143" s="179">
        <f>'[3]China Meal Exports'!MD$290</f>
        <v>4.8230000000000002E-2</v>
      </c>
      <c r="AC143" s="179">
        <f>'[3]China Meal Exports'!MP$290</f>
        <v>0.14441000000000001</v>
      </c>
      <c r="AD143" s="179">
        <f>'[3]China Meal Exports'!NB$290</f>
        <v>0.32200000000000001</v>
      </c>
      <c r="AE143" s="181">
        <f t="shared" si="59"/>
        <v>0.53451057926247869</v>
      </c>
      <c r="AF143" s="181">
        <f t="shared" si="59"/>
        <v>0.28876076274048013</v>
      </c>
      <c r="AG143" s="181">
        <f t="shared" si="59"/>
        <v>0.4594944823008969</v>
      </c>
      <c r="AH143" s="181">
        <f t="shared" si="59"/>
        <v>0.50823173961901869</v>
      </c>
    </row>
    <row r="144" spans="1:34">
      <c r="A144" s="112" t="s">
        <v>107</v>
      </c>
      <c r="B144" s="179">
        <f>'[3]China Meal Exports'!AE$290</f>
        <v>0</v>
      </c>
      <c r="C144" s="179">
        <f>'[3]China Meal Exports'!AQ$290</f>
        <v>0</v>
      </c>
      <c r="D144" s="179">
        <f>'[3]China Meal Exports'!BC$290</f>
        <v>0</v>
      </c>
      <c r="E144" s="179">
        <f>'[3]China Meal Exports'!BO$290</f>
        <v>0</v>
      </c>
      <c r="F144" s="179">
        <f>'[3]China Meal Exports'!CA$290</f>
        <v>0</v>
      </c>
      <c r="G144" s="179">
        <f>'[3]China Meal Exports'!CM$290</f>
        <v>0</v>
      </c>
      <c r="H144" s="179">
        <f>'[3]China Meal Exports'!CY$290</f>
        <v>0</v>
      </c>
      <c r="I144" s="179">
        <f>'[3]China Meal Exports'!DK$290</f>
        <v>104.399809</v>
      </c>
      <c r="J144" s="179">
        <f>'[3]China Meal Exports'!DW$290</f>
        <v>5.5</v>
      </c>
      <c r="K144" s="179">
        <f>'[3]China Meal Exports'!EI$290</f>
        <v>0.23799999999999999</v>
      </c>
      <c r="L144" s="179">
        <f>'[3]China Meal Exports'!EU$290</f>
        <v>0.17649999999999999</v>
      </c>
      <c r="M144" s="179">
        <f>'[3]China Meal Exports'!FG$290</f>
        <v>1.2338800000000001</v>
      </c>
      <c r="N144" s="179">
        <f>'[3]China Meal Exports'!FS$290</f>
        <v>1.03738</v>
      </c>
      <c r="O144" s="179">
        <f>'[3]China Meal Exports'!GE$290</f>
        <v>1.1302399999999999</v>
      </c>
      <c r="P144" s="179">
        <f>'[3]China Meal Exports'!GQ$290</f>
        <v>3.5549999999999998E-2</v>
      </c>
      <c r="Q144" s="179">
        <f>'[3]China Meal Exports'!HC$290</f>
        <v>1.45652</v>
      </c>
      <c r="R144" s="179">
        <f>'[3]China Meal Exports'!HO$290</f>
        <v>0.20452000000000001</v>
      </c>
      <c r="S144" s="179">
        <f>'[3]China Meal Exports'!IA$290</f>
        <v>0.57281000000000004</v>
      </c>
      <c r="T144" s="179">
        <f>'[3]China Meal Exports'!IM$290</f>
        <v>0.31362499999999999</v>
      </c>
      <c r="U144" s="179">
        <f>'[3]China Meal Exports'!IY$290</f>
        <v>0.10213999999999999</v>
      </c>
      <c r="V144" s="179">
        <f>'[3]China Meal Exports'!JK$290</f>
        <v>0</v>
      </c>
      <c r="W144" s="179">
        <f>'[3]China Meal Exports'!JW$290</f>
        <v>0.32600000000000001</v>
      </c>
      <c r="X144" s="179">
        <f>'[3]China Meal Exports'!KI$290</f>
        <v>0</v>
      </c>
      <c r="Y144" s="179">
        <f>'[3]China Meal Exports'!KU$290</f>
        <v>0.02</v>
      </c>
      <c r="Z144" s="179">
        <f>'[3]China Meal Exports'!LG$290</f>
        <v>0.02</v>
      </c>
      <c r="AA144" s="179">
        <f>'[3]China Meal Exports'!LS$290</f>
        <v>0.02</v>
      </c>
      <c r="AB144" s="179">
        <f>'[3]China Meal Exports'!ME$290</f>
        <v>0.01</v>
      </c>
      <c r="AC144" s="179">
        <f>'[3]China Meal Exports'!MQ$290</f>
        <v>0.15</v>
      </c>
      <c r="AD144" s="179">
        <f>'[3]China Meal Exports'!NC$290</f>
        <v>7.5219999999999995E-2</v>
      </c>
      <c r="AE144" s="181">
        <f t="shared" si="59"/>
        <v>0.22876104473921344</v>
      </c>
      <c r="AF144" s="181">
        <f t="shared" si="59"/>
        <v>0.15442394124326705</v>
      </c>
      <c r="AG144" s="181">
        <f t="shared" si="59"/>
        <v>0.211968256980064</v>
      </c>
      <c r="AH144" s="181">
        <f t="shared" si="59"/>
        <v>0.23491320534321014</v>
      </c>
    </row>
    <row r="145" spans="1:34">
      <c r="A145" s="112" t="s">
        <v>108</v>
      </c>
      <c r="B145" s="179">
        <f>'[3]China Meal Exports'!AF$290</f>
        <v>0</v>
      </c>
      <c r="C145" s="179">
        <f>'[3]China Meal Exports'!AR$290</f>
        <v>0</v>
      </c>
      <c r="D145" s="179">
        <f>'[3]China Meal Exports'!BD$290</f>
        <v>0</v>
      </c>
      <c r="E145" s="179">
        <f>'[3]China Meal Exports'!BP$290</f>
        <v>0</v>
      </c>
      <c r="F145" s="179">
        <f>'[3]China Meal Exports'!CB$290</f>
        <v>0</v>
      </c>
      <c r="G145" s="179">
        <f>'[3]China Meal Exports'!CN$290</f>
        <v>0</v>
      </c>
      <c r="H145" s="179">
        <f>'[3]China Meal Exports'!CZ$290</f>
        <v>0</v>
      </c>
      <c r="I145" s="179">
        <f>'[3]China Meal Exports'!DL$290</f>
        <v>43.948934999999999</v>
      </c>
      <c r="J145" s="179">
        <f>'[3]China Meal Exports'!DX$290</f>
        <v>0.02</v>
      </c>
      <c r="K145" s="179">
        <f>'[3]China Meal Exports'!EJ$290</f>
        <v>5.0000000000000001E-3</v>
      </c>
      <c r="L145" s="179">
        <f>'[3]China Meal Exports'!EV$290</f>
        <v>4.0300000000000002E-2</v>
      </c>
      <c r="M145" s="179">
        <f>'[3]China Meal Exports'!FH$290</f>
        <v>0.12673000000000001</v>
      </c>
      <c r="N145" s="179">
        <f>'[3]China Meal Exports'!FT$290</f>
        <v>0.45096000000000003</v>
      </c>
      <c r="O145" s="179">
        <f>'[3]China Meal Exports'!GF$290</f>
        <v>0.10909000000000001</v>
      </c>
      <c r="P145" s="179">
        <f>'[3]China Meal Exports'!GR$290</f>
        <v>3.4000000000000002E-2</v>
      </c>
      <c r="Q145" s="179">
        <f>'[3]China Meal Exports'!HD$290</f>
        <v>0.32600000000000001</v>
      </c>
      <c r="R145" s="179">
        <f>'[3]China Meal Exports'!HP$290</f>
        <v>0.19842000000000001</v>
      </c>
      <c r="S145" s="179">
        <f>'[3]China Meal Exports'!IB$290</f>
        <v>0.35921999999999998</v>
      </c>
      <c r="T145" s="179">
        <f>'[3]China Meal Exports'!IN$290</f>
        <v>7.7258999999999994E-2</v>
      </c>
      <c r="U145" s="179">
        <f>'[3]China Meal Exports'!IZ$290</f>
        <v>9.9460000000000007E-2</v>
      </c>
      <c r="V145" s="179">
        <f>'[3]China Meal Exports'!JL$290</f>
        <v>0</v>
      </c>
      <c r="W145" s="179">
        <f>'[3]China Meal Exports'!JX$290</f>
        <v>0.105</v>
      </c>
      <c r="X145" s="179">
        <f>'[3]China Meal Exports'!KJ$290</f>
        <v>0</v>
      </c>
      <c r="Y145" s="179">
        <f>'[3]China Meal Exports'!KV$290</f>
        <v>0</v>
      </c>
      <c r="Z145" s="179">
        <f>'[3]China Meal Exports'!LH$290</f>
        <v>0</v>
      </c>
      <c r="AA145" s="179">
        <f>'[3]China Meal Exports'!LT$290</f>
        <v>9.9977999999999997E-2</v>
      </c>
      <c r="AB145" s="179">
        <f>'[3]China Meal Exports'!MF$290</f>
        <v>0.01</v>
      </c>
      <c r="AC145" s="179">
        <f>'[3]China Meal Exports'!MR$290</f>
        <v>2.3E-2</v>
      </c>
      <c r="AD145" s="181">
        <f t="shared" ref="AD145:AD151" si="60">(SUM(X145:AB145)/SUM(X$153:AB$153))*AD$153</f>
        <v>0.18133097841696721</v>
      </c>
      <c r="AE145" s="181">
        <f t="shared" ref="AE145:AH151" si="61">(SUM(Y145:AC145)/SUM(Y$153:AC$153))*AE$153</f>
        <v>0.13827357366968693</v>
      </c>
      <c r="AF145" s="181">
        <f t="shared" si="61"/>
        <v>0.17635648286931555</v>
      </c>
      <c r="AG145" s="181">
        <f t="shared" si="61"/>
        <v>0.19821671891528181</v>
      </c>
      <c r="AH145" s="181">
        <f t="shared" si="61"/>
        <v>0.20093617457781779</v>
      </c>
    </row>
    <row r="146" spans="1:34">
      <c r="A146" s="112" t="s">
        <v>109</v>
      </c>
      <c r="B146" s="179">
        <f>'[3]China Meal Exports'!AG$290</f>
        <v>0</v>
      </c>
      <c r="C146" s="179">
        <f>'[3]China Meal Exports'!AS$290</f>
        <v>26.446999999999999</v>
      </c>
      <c r="D146" s="179">
        <f>'[3]China Meal Exports'!BE$290</f>
        <v>72.878</v>
      </c>
      <c r="E146" s="179">
        <f>'[3]China Meal Exports'!BQ$290</f>
        <v>88.174000000000007</v>
      </c>
      <c r="F146" s="179">
        <f>'[3]China Meal Exports'!CC$290</f>
        <v>1.1619999999999999</v>
      </c>
      <c r="G146" s="179">
        <f>'[3]China Meal Exports'!CO$290</f>
        <v>19.716000000000001</v>
      </c>
      <c r="H146" s="179">
        <f>'[3]China Meal Exports'!DA$290</f>
        <v>417.92399999999998</v>
      </c>
      <c r="I146" s="179">
        <f>'[3]China Meal Exports'!DM$290</f>
        <v>60.786405000000002</v>
      </c>
      <c r="J146" s="179">
        <f>'[3]China Meal Exports'!DY$290</f>
        <v>4.5220000000000002</v>
      </c>
      <c r="K146" s="179">
        <f>'[3]China Meal Exports'!EK$290</f>
        <v>0</v>
      </c>
      <c r="L146" s="179">
        <f>'[3]China Meal Exports'!EW$290</f>
        <v>0.40533999999999998</v>
      </c>
      <c r="M146" s="179">
        <f>'[3]China Meal Exports'!FI$290</f>
        <v>0.44879999999999998</v>
      </c>
      <c r="N146" s="179">
        <f>'[3]China Meal Exports'!FU$290</f>
        <v>1.03687</v>
      </c>
      <c r="O146" s="179">
        <f>'[3]China Meal Exports'!GG$290</f>
        <v>0.47758</v>
      </c>
      <c r="P146" s="179">
        <f>'[3]China Meal Exports'!GS$290</f>
        <v>0</v>
      </c>
      <c r="Q146" s="179">
        <f>'[3]China Meal Exports'!HE$290</f>
        <v>0.60770999999999997</v>
      </c>
      <c r="R146" s="179">
        <f>'[3]China Meal Exports'!HQ$290</f>
        <v>0.23300000000000001</v>
      </c>
      <c r="S146" s="179">
        <f>'[3]China Meal Exports'!IC$290</f>
        <v>0.209206</v>
      </c>
      <c r="T146" s="179">
        <f>'[3]China Meal Exports'!IO$290</f>
        <v>0.24288000000000001</v>
      </c>
      <c r="U146" s="179">
        <f>'[3]China Meal Exports'!JA$290</f>
        <v>0</v>
      </c>
      <c r="V146" s="179">
        <f>'[3]China Meal Exports'!JM$290</f>
        <v>0.152</v>
      </c>
      <c r="W146" s="179">
        <f>'[3]China Meal Exports'!JY$290</f>
        <v>0</v>
      </c>
      <c r="X146" s="179">
        <f>'[3]China Meal Exports'!KK$290</f>
        <v>0.26638000000000001</v>
      </c>
      <c r="Y146" s="179">
        <f>'[3]China Meal Exports'!KW$290</f>
        <v>6.5776000000000001E-2</v>
      </c>
      <c r="Z146" s="179">
        <f>'[3]China Meal Exports'!LI$290</f>
        <v>0</v>
      </c>
      <c r="AA146" s="179">
        <f>'[3]China Meal Exports'!LU$290</f>
        <v>0</v>
      </c>
      <c r="AB146" s="179">
        <f>'[3]China Meal Exports'!MG$290</f>
        <v>0</v>
      </c>
      <c r="AC146" s="179">
        <f>'[3]China Meal Exports'!MS$290</f>
        <v>0.24399999999999999</v>
      </c>
      <c r="AD146" s="181">
        <f t="shared" si="60"/>
        <v>0.54765655373862199</v>
      </c>
      <c r="AE146" s="181">
        <f t="shared" si="61"/>
        <v>0.32211218815970272</v>
      </c>
      <c r="AF146" s="181">
        <f t="shared" si="61"/>
        <v>0.44419273722614722</v>
      </c>
      <c r="AG146" s="181">
        <f t="shared" si="61"/>
        <v>0.4877951759996656</v>
      </c>
      <c r="AH146" s="181">
        <f t="shared" si="61"/>
        <v>0.59182207963754485</v>
      </c>
    </row>
    <row r="147" spans="1:34">
      <c r="A147" s="112" t="s">
        <v>110</v>
      </c>
      <c r="B147" s="179">
        <f>'[3]China Meal Exports'!AH$290</f>
        <v>0</v>
      </c>
      <c r="C147" s="179">
        <f>'[3]China Meal Exports'!AT$290</f>
        <v>0</v>
      </c>
      <c r="D147" s="179">
        <f>'[3]China Meal Exports'!BF$290</f>
        <v>0</v>
      </c>
      <c r="E147" s="179">
        <f>'[3]China Meal Exports'!BR$290</f>
        <v>0</v>
      </c>
      <c r="F147" s="179">
        <f>'[3]China Meal Exports'!CD$290</f>
        <v>0</v>
      </c>
      <c r="G147" s="179">
        <f>'[3]China Meal Exports'!CP$290</f>
        <v>0</v>
      </c>
      <c r="H147" s="179">
        <f>'[3]China Meal Exports'!DB$290</f>
        <v>0</v>
      </c>
      <c r="I147" s="179">
        <f>'[3]China Meal Exports'!DN$290</f>
        <v>26.238885</v>
      </c>
      <c r="J147" s="179">
        <f>'[3]China Meal Exports'!DZ$290</f>
        <v>6.6000000000000003E-2</v>
      </c>
      <c r="K147" s="179">
        <f>'[3]China Meal Exports'!EL$290</f>
        <v>4.6399999999999997</v>
      </c>
      <c r="L147" s="179">
        <f>'[3]China Meal Exports'!EX$290</f>
        <v>3.0800000000000001E-2</v>
      </c>
      <c r="M147" s="179">
        <f>'[3]China Meal Exports'!FJ$290</f>
        <v>0.32957999999999998</v>
      </c>
      <c r="N147" s="179">
        <f>'[3]China Meal Exports'!FV$290</f>
        <v>0.152</v>
      </c>
      <c r="O147" s="179">
        <f>'[3]China Meal Exports'!GH$290</f>
        <v>0.14449999999999999</v>
      </c>
      <c r="P147" s="179">
        <f>'[3]China Meal Exports'!GT$290</f>
        <v>0</v>
      </c>
      <c r="Q147" s="179">
        <f>'[3]China Meal Exports'!HF$290</f>
        <v>1.1299999999999999</v>
      </c>
      <c r="R147" s="179">
        <f>'[3]China Meal Exports'!HR$290</f>
        <v>0.04</v>
      </c>
      <c r="S147" s="179">
        <f>'[3]China Meal Exports'!ID$290</f>
        <v>0.12916</v>
      </c>
      <c r="T147" s="179">
        <f>'[3]China Meal Exports'!IP$290</f>
        <v>4.0849999999999997E-2</v>
      </c>
      <c r="U147" s="179">
        <f>'[3]China Meal Exports'!JB$290</f>
        <v>0</v>
      </c>
      <c r="V147" s="179">
        <f>'[3]China Meal Exports'!JN$290</f>
        <v>0</v>
      </c>
      <c r="W147" s="179">
        <f>'[3]China Meal Exports'!JZ$290</f>
        <v>0</v>
      </c>
      <c r="X147" s="179">
        <f>'[3]China Meal Exports'!KL$290</f>
        <v>0</v>
      </c>
      <c r="Y147" s="179">
        <f>'[3]China Meal Exports'!KX$290</f>
        <v>0</v>
      </c>
      <c r="Z147" s="179">
        <f>'[3]China Meal Exports'!LJ$290</f>
        <v>7.0285E-2</v>
      </c>
      <c r="AA147" s="179">
        <f>'[3]China Meal Exports'!LV$290</f>
        <v>2.3720000000000001E-2</v>
      </c>
      <c r="AB147" s="179">
        <f>'[3]China Meal Exports'!MH$290</f>
        <v>0</v>
      </c>
      <c r="AC147" s="179">
        <f>'[3]China Meal Exports'!MT$290</f>
        <v>0.26</v>
      </c>
      <c r="AD147" s="181">
        <f t="shared" si="60"/>
        <v>0.15499480465263057</v>
      </c>
      <c r="AE147" s="181">
        <f t="shared" si="61"/>
        <v>0.36810251655866033</v>
      </c>
      <c r="AF147" s="181">
        <f t="shared" si="61"/>
        <v>0.28559609013339232</v>
      </c>
      <c r="AG147" s="181">
        <f t="shared" si="61"/>
        <v>0.35336024651674813</v>
      </c>
      <c r="AH147" s="181">
        <f t="shared" si="61"/>
        <v>0.40596405345810332</v>
      </c>
    </row>
    <row r="148" spans="1:34">
      <c r="A148" s="112" t="s">
        <v>111</v>
      </c>
      <c r="B148" s="179">
        <f>'[3]China Meal Exports'!AI$290</f>
        <v>0</v>
      </c>
      <c r="C148" s="179">
        <f>'[3]China Meal Exports'!AU$290</f>
        <v>0</v>
      </c>
      <c r="D148" s="179">
        <f>'[3]China Meal Exports'!BG$290</f>
        <v>0</v>
      </c>
      <c r="E148" s="179">
        <f>'[3]China Meal Exports'!BS$290</f>
        <v>0</v>
      </c>
      <c r="F148" s="179">
        <f>'[3]China Meal Exports'!CE$290</f>
        <v>0</v>
      </c>
      <c r="G148" s="179">
        <f>'[3]China Meal Exports'!CQ$290</f>
        <v>0</v>
      </c>
      <c r="H148" s="179">
        <f>'[3]China Meal Exports'!DC$290</f>
        <v>0</v>
      </c>
      <c r="I148" s="179">
        <f>'[3]China Meal Exports'!DO$290</f>
        <v>34.025267999999997</v>
      </c>
      <c r="J148" s="179">
        <f>'[3]China Meal Exports'!EA$290</f>
        <v>0.02</v>
      </c>
      <c r="K148" s="179">
        <f>'[3]China Meal Exports'!EM$290</f>
        <v>1.4999999999999999E-2</v>
      </c>
      <c r="L148" s="179">
        <f>'[3]China Meal Exports'!EY$290</f>
        <v>0.14795</v>
      </c>
      <c r="M148" s="179">
        <f>'[3]China Meal Exports'!FK$290</f>
        <v>0.25213000000000002</v>
      </c>
      <c r="N148" s="179">
        <f>'[3]China Meal Exports'!FW$290</f>
        <v>0.04</v>
      </c>
      <c r="O148" s="179">
        <f>'[3]China Meal Exports'!GI$290</f>
        <v>0.125</v>
      </c>
      <c r="P148" s="179">
        <f>'[3]China Meal Exports'!GU$290</f>
        <v>8.3000000000000004E-2</v>
      </c>
      <c r="Q148" s="179">
        <f>'[3]China Meal Exports'!HG$290</f>
        <v>5.9880000000000003E-2</v>
      </c>
      <c r="R148" s="179">
        <f>'[3]China Meal Exports'!HS$290</f>
        <v>0.04</v>
      </c>
      <c r="S148" s="179">
        <f>'[3]China Meal Exports'!IE$290</f>
        <v>0.13136</v>
      </c>
      <c r="T148" s="179">
        <f>'[3]China Meal Exports'!IQ$290</f>
        <v>0.04</v>
      </c>
      <c r="U148" s="179">
        <f>'[3]China Meal Exports'!JC$290</f>
        <v>0</v>
      </c>
      <c r="V148" s="179">
        <f>'[3]China Meal Exports'!JO$290</f>
        <v>0.12</v>
      </c>
      <c r="W148" s="179">
        <f>'[3]China Meal Exports'!KA$290</f>
        <v>0.12</v>
      </c>
      <c r="X148" s="179">
        <f>'[3]China Meal Exports'!KM$290</f>
        <v>0</v>
      </c>
      <c r="Y148" s="179">
        <f>'[3]China Meal Exports'!KY$290</f>
        <v>0.02</v>
      </c>
      <c r="Z148" s="179">
        <f>'[3]China Meal Exports'!LK$290</f>
        <v>0</v>
      </c>
      <c r="AA148" s="179">
        <f>'[3]China Meal Exports'!LW$290</f>
        <v>0</v>
      </c>
      <c r="AB148" s="179">
        <f>'[3]China Meal Exports'!MI$290</f>
        <v>4.5920000000000002E-2</v>
      </c>
      <c r="AC148" s="179">
        <f>'[3]China Meal Exports'!MU$290</f>
        <v>1.294</v>
      </c>
      <c r="AD148" s="181">
        <f t="shared" si="60"/>
        <v>0.10868844766450089</v>
      </c>
      <c r="AE148" s="181">
        <f t="shared" si="61"/>
        <v>1.4140759998261418</v>
      </c>
      <c r="AF148" s="181">
        <f t="shared" si="61"/>
        <v>0.81280366908888579</v>
      </c>
      <c r="AG148" s="181">
        <f t="shared" si="61"/>
        <v>1.2537644587826657</v>
      </c>
      <c r="AH148" s="181">
        <f t="shared" si="61"/>
        <v>1.3962059075167874</v>
      </c>
    </row>
    <row r="149" spans="1:34">
      <c r="A149" s="112" t="s">
        <v>112</v>
      </c>
      <c r="B149" s="179">
        <f>'[3]China Meal Exports'!AJ$290</f>
        <v>0</v>
      </c>
      <c r="C149" s="179">
        <f>'[3]China Meal Exports'!AV$290</f>
        <v>23.577000000000002</v>
      </c>
      <c r="D149" s="179">
        <f>'[3]China Meal Exports'!BH$290</f>
        <v>87.822999999999993</v>
      </c>
      <c r="E149" s="179">
        <f>'[3]China Meal Exports'!BT$290</f>
        <v>29.33</v>
      </c>
      <c r="F149" s="179">
        <f>'[3]China Meal Exports'!CF$290</f>
        <v>0.74199999999999999</v>
      </c>
      <c r="G149" s="179">
        <f>'[3]China Meal Exports'!CR$290</f>
        <v>33.69</v>
      </c>
      <c r="H149" s="179">
        <f>'[3]China Meal Exports'!DD$290</f>
        <v>271.89299999999997</v>
      </c>
      <c r="I149" s="179">
        <f>'[3]China Meal Exports'!DP$290</f>
        <v>32.955599999999997</v>
      </c>
      <c r="J149" s="179">
        <f>'[3]China Meal Exports'!EB$290</f>
        <v>0.215</v>
      </c>
      <c r="K149" s="179">
        <f>'[3]China Meal Exports'!EN$290</f>
        <v>7.4999999999999997E-2</v>
      </c>
      <c r="L149" s="179">
        <f>'[3]China Meal Exports'!EZ$290</f>
        <v>2.6550000000000001E-2</v>
      </c>
      <c r="M149" s="179">
        <f>'[3]China Meal Exports'!FL$290</f>
        <v>0.37759999999999999</v>
      </c>
      <c r="N149" s="179">
        <f>'[3]China Meal Exports'!FX$290</f>
        <v>0.12286</v>
      </c>
      <c r="O149" s="179">
        <f>'[3]China Meal Exports'!GJ$290</f>
        <v>0.13244</v>
      </c>
      <c r="P149" s="179">
        <f>'[3]China Meal Exports'!GV$290</f>
        <v>3.4000000000000002E-2</v>
      </c>
      <c r="Q149" s="179">
        <f>'[3]China Meal Exports'!HH$290</f>
        <v>0.13522999999999999</v>
      </c>
      <c r="R149" s="179">
        <f>'[3]China Meal Exports'!HT$290</f>
        <v>5.7500000000000002E-2</v>
      </c>
      <c r="S149" s="179">
        <f>'[3]China Meal Exports'!IF$290</f>
        <v>9.9199999999999997E-2</v>
      </c>
      <c r="T149" s="179">
        <f>'[3]China Meal Exports'!IR$290</f>
        <v>0.02</v>
      </c>
      <c r="U149" s="179">
        <f>'[3]China Meal Exports'!JD$290</f>
        <v>0.02</v>
      </c>
      <c r="V149" s="179">
        <f>'[3]China Meal Exports'!JP$290</f>
        <v>0</v>
      </c>
      <c r="W149" s="179">
        <f>'[3]China Meal Exports'!KB$290</f>
        <v>4.9000000000000002E-2</v>
      </c>
      <c r="X149" s="179">
        <f>'[3]China Meal Exports'!KN$290</f>
        <v>1.984E-2</v>
      </c>
      <c r="Y149" s="179">
        <f>'[3]China Meal Exports'!KZ$290</f>
        <v>0</v>
      </c>
      <c r="Z149" s="179">
        <f>'[3]China Meal Exports'!LL$290</f>
        <v>0</v>
      </c>
      <c r="AA149" s="179">
        <f>'[3]China Meal Exports'!LX$290</f>
        <v>0</v>
      </c>
      <c r="AB149" s="179">
        <f>'[3]China Meal Exports'!MJ$290</f>
        <v>0</v>
      </c>
      <c r="AC149" s="179">
        <f>'[3]China Meal Exports'!MV$290</f>
        <v>0.24399999999999999</v>
      </c>
      <c r="AD149" s="181">
        <f t="shared" si="60"/>
        <v>3.2712057064073083E-2</v>
      </c>
      <c r="AE149" s="181">
        <f t="shared" si="61"/>
        <v>0.25371679507440037</v>
      </c>
      <c r="AF149" s="181">
        <f t="shared" si="61"/>
        <v>0.15526112361516597</v>
      </c>
      <c r="AG149" s="181">
        <f t="shared" si="61"/>
        <v>0.23231091478037513</v>
      </c>
      <c r="AH149" s="181">
        <f t="shared" si="61"/>
        <v>0.26047272212737116</v>
      </c>
    </row>
    <row r="150" spans="1:34">
      <c r="A150" s="112" t="s">
        <v>113</v>
      </c>
      <c r="B150" s="179">
        <f>'[3]China Meal Exports'!AK$290</f>
        <v>0</v>
      </c>
      <c r="C150" s="179">
        <f>'[3]China Meal Exports'!AW$290</f>
        <v>0</v>
      </c>
      <c r="D150" s="179">
        <f>'[3]China Meal Exports'!BI$290</f>
        <v>0</v>
      </c>
      <c r="E150" s="179">
        <f>'[3]China Meal Exports'!BU$290</f>
        <v>0</v>
      </c>
      <c r="F150" s="179">
        <f>'[3]China Meal Exports'!CG$290</f>
        <v>0</v>
      </c>
      <c r="G150" s="179">
        <f>'[3]China Meal Exports'!CS$290</f>
        <v>0</v>
      </c>
      <c r="H150" s="179">
        <f>'[3]China Meal Exports'!DE$290</f>
        <v>0</v>
      </c>
      <c r="I150" s="179">
        <f>'[3]China Meal Exports'!DQ$290</f>
        <v>42.539315000000002</v>
      </c>
      <c r="J150" s="179">
        <f>'[3]China Meal Exports'!EC$290</f>
        <v>4.2000000000000003E-2</v>
      </c>
      <c r="K150" s="179">
        <f>'[3]China Meal Exports'!EO$290</f>
        <v>0.18351999999999999</v>
      </c>
      <c r="L150" s="179">
        <f>'[3]China Meal Exports'!FA$290</f>
        <v>4.718E-2</v>
      </c>
      <c r="M150" s="179">
        <f>'[3]China Meal Exports'!FM$290</f>
        <v>0.50186799999999998</v>
      </c>
      <c r="N150" s="179">
        <f>'[3]China Meal Exports'!FY$290</f>
        <v>0.22009999999999999</v>
      </c>
      <c r="O150" s="179">
        <f>'[3]China Meal Exports'!GK$290</f>
        <v>6.3500000000000001E-2</v>
      </c>
      <c r="P150" s="179">
        <f>'[3]China Meal Exports'!GW$290</f>
        <v>0.04</v>
      </c>
      <c r="Q150" s="179">
        <f>'[3]China Meal Exports'!HI$290</f>
        <v>8.6840000000000001E-2</v>
      </c>
      <c r="R150" s="179">
        <f>'[3]China Meal Exports'!HU$290</f>
        <v>0.19109999999999999</v>
      </c>
      <c r="S150" s="179">
        <f>'[3]China Meal Exports'!IG$290</f>
        <v>0.31879600000000002</v>
      </c>
      <c r="T150" s="179">
        <f>'[3]China Meal Exports'!IS$290</f>
        <v>1E-3</v>
      </c>
      <c r="U150" s="179">
        <f>'[3]China Meal Exports'!JE$290</f>
        <v>0.04</v>
      </c>
      <c r="V150" s="179">
        <f>'[3]China Meal Exports'!JQ$290</f>
        <v>0</v>
      </c>
      <c r="W150" s="179">
        <f>'[3]China Meal Exports'!KC$290</f>
        <v>0.29060000000000002</v>
      </c>
      <c r="X150" s="179">
        <f>'[3]China Meal Exports'!KO$290</f>
        <v>0</v>
      </c>
      <c r="Y150" s="179">
        <f>'[3]China Meal Exports'!LA$290</f>
        <v>0</v>
      </c>
      <c r="Z150" s="179">
        <f>'[3]China Meal Exports'!LM$290</f>
        <v>0</v>
      </c>
      <c r="AA150" s="179">
        <f>'[3]China Meal Exports'!LY$290</f>
        <v>0.02</v>
      </c>
      <c r="AB150" s="179">
        <f>'[3]China Meal Exports'!MK$290</f>
        <v>0</v>
      </c>
      <c r="AC150" s="179">
        <f>'[3]China Meal Exports'!MW$290</f>
        <v>0</v>
      </c>
      <c r="AD150" s="181">
        <f t="shared" si="60"/>
        <v>3.2975863975880121E-2</v>
      </c>
      <c r="AE150" s="181">
        <f t="shared" si="61"/>
        <v>2.0796458612655774E-2</v>
      </c>
      <c r="AF150" s="181">
        <f t="shared" si="61"/>
        <v>2.9724372160172298E-2</v>
      </c>
      <c r="AG150" s="181">
        <f t="shared" si="61"/>
        <v>3.2309923709696015E-2</v>
      </c>
      <c r="AH150" s="181">
        <f t="shared" si="61"/>
        <v>3.1717849376360463E-2</v>
      </c>
    </row>
    <row r="151" spans="1:34">
      <c r="A151" s="112" t="s">
        <v>102</v>
      </c>
      <c r="B151" s="179">
        <f>'[3]China Meal Exports'!AL$290</f>
        <v>0</v>
      </c>
      <c r="C151" s="179">
        <f>'[3]China Meal Exports'!AX$290</f>
        <v>0</v>
      </c>
      <c r="D151" s="179">
        <f>'[3]China Meal Exports'!BJ$290</f>
        <v>0</v>
      </c>
      <c r="E151" s="179">
        <f>'[3]China Meal Exports'!BV$290</f>
        <v>0</v>
      </c>
      <c r="F151" s="179">
        <f>'[3]China Meal Exports'!CH$290</f>
        <v>0</v>
      </c>
      <c r="G151" s="179">
        <f>'[3]China Meal Exports'!CT$290</f>
        <v>0</v>
      </c>
      <c r="H151" s="179">
        <f>'[3]China Meal Exports'!DF$290</f>
        <v>0</v>
      </c>
      <c r="I151" s="179">
        <f>'[3]China Meal Exports'!DR$290</f>
        <v>78.143625999999998</v>
      </c>
      <c r="J151" s="179">
        <f>'[3]China Meal Exports'!ED$290</f>
        <v>0.03</v>
      </c>
      <c r="K151" s="179">
        <f>'[3]China Meal Exports'!EP$290</f>
        <v>3.4500000000000003E-2</v>
      </c>
      <c r="L151" s="179">
        <f>'[3]China Meal Exports'!FB$290</f>
        <v>4.4749999999999998E-2</v>
      </c>
      <c r="M151" s="179">
        <f>'[3]China Meal Exports'!FN$290</f>
        <v>0.1593</v>
      </c>
      <c r="N151" s="179">
        <f>'[3]China Meal Exports'!FZ$290</f>
        <v>0.1555</v>
      </c>
      <c r="O151" s="179">
        <f>'[3]China Meal Exports'!GL$290</f>
        <v>8.3000000000000004E-2</v>
      </c>
      <c r="P151" s="179">
        <f>'[3]China Meal Exports'!GX$290</f>
        <v>0.08</v>
      </c>
      <c r="Q151" s="179">
        <f>'[3]China Meal Exports'!HJ$290</f>
        <v>0.04</v>
      </c>
      <c r="R151" s="179">
        <f>'[3]China Meal Exports'!HV$290</f>
        <v>0.20086000000000001</v>
      </c>
      <c r="S151" s="179">
        <f>'[3]China Meal Exports'!IH$290</f>
        <v>9.3100000000000002E-2</v>
      </c>
      <c r="T151" s="179">
        <f>'[3]China Meal Exports'!IT$290</f>
        <v>0.1</v>
      </c>
      <c r="U151" s="179">
        <f>'[3]China Meal Exports'!JF$290</f>
        <v>0.3</v>
      </c>
      <c r="V151" s="179">
        <f>'[3]China Meal Exports'!JR$290</f>
        <v>0</v>
      </c>
      <c r="W151" s="179">
        <f>'[3]China Meal Exports'!KD$290</f>
        <v>5.2999999999999999E-2</v>
      </c>
      <c r="X151" s="179">
        <f>'[3]China Meal Exports'!KP$290</f>
        <v>0</v>
      </c>
      <c r="Y151" s="179">
        <f>'[3]China Meal Exports'!LB$290</f>
        <v>0</v>
      </c>
      <c r="Z151" s="179">
        <f>'[3]China Meal Exports'!LN$290</f>
        <v>0.02</v>
      </c>
      <c r="AA151" s="179">
        <f>'[3]China Meal Exports'!LZ$290</f>
        <v>0</v>
      </c>
      <c r="AB151" s="179">
        <f>'[3]China Meal Exports'!ML$290</f>
        <v>4.3659999999999997E-2</v>
      </c>
      <c r="AC151" s="179">
        <f>'[3]China Meal Exports'!MX$290</f>
        <v>0.72699999999999998</v>
      </c>
      <c r="AD151" s="181">
        <f t="shared" si="60"/>
        <v>0.10496217503522642</v>
      </c>
      <c r="AE151" s="181">
        <f t="shared" si="61"/>
        <v>0.82214639833412051</v>
      </c>
      <c r="AF151" s="181">
        <f t="shared" si="61"/>
        <v>0.50252709154061048</v>
      </c>
      <c r="AG151" s="181">
        <f t="shared" si="61"/>
        <v>0.74356847063409903</v>
      </c>
      <c r="AH151" s="181">
        <f t="shared" si="61"/>
        <v>0.83582525862980539</v>
      </c>
    </row>
    <row r="152" spans="1:34">
      <c r="A152" s="112" t="s">
        <v>103</v>
      </c>
      <c r="B152" s="179">
        <f>'[3]China Meal Exports'!AM$290</f>
        <v>0</v>
      </c>
      <c r="C152" s="179">
        <f>'[3]China Meal Exports'!AY$290</f>
        <v>7.6260000000000003</v>
      </c>
      <c r="D152" s="179">
        <f>'[3]China Meal Exports'!BK$290</f>
        <v>124.029</v>
      </c>
      <c r="E152" s="179">
        <f>'[3]China Meal Exports'!BW$290</f>
        <v>36.460999999999999</v>
      </c>
      <c r="F152" s="179">
        <f>'[3]China Meal Exports'!CI$290</f>
        <v>3.59</v>
      </c>
      <c r="G152" s="179">
        <f>'[3]China Meal Exports'!CU$290</f>
        <v>103.114</v>
      </c>
      <c r="H152" s="179">
        <f>'[3]China Meal Exports'!DG$290</f>
        <v>125.721</v>
      </c>
      <c r="I152" s="179">
        <f>'[3]China Meal Exports'!DS$290</f>
        <v>24.912523</v>
      </c>
      <c r="J152" s="179">
        <f>'[3]China Meal Exports'!EE$290</f>
        <v>3.6999999999999998E-2</v>
      </c>
      <c r="K152" s="179">
        <f>'[3]China Meal Exports'!EQ$290</f>
        <v>0.3458</v>
      </c>
      <c r="L152" s="179">
        <f>'[3]China Meal Exports'!FC$290</f>
        <v>4.6300000000000001E-2</v>
      </c>
      <c r="M152" s="179">
        <f>'[3]China Meal Exports'!FO$290</f>
        <v>0.237368</v>
      </c>
      <c r="N152" s="179">
        <f>'[3]China Meal Exports'!GA$290</f>
        <v>0.159</v>
      </c>
      <c r="O152" s="179">
        <f>'[3]China Meal Exports'!GM$290</f>
        <v>0.22645999999999999</v>
      </c>
      <c r="P152" s="179">
        <f>'[3]China Meal Exports'!GY$290</f>
        <v>5.2500000000000003E-3</v>
      </c>
      <c r="Q152" s="179">
        <f>'[3]China Meal Exports'!HK$290</f>
        <v>8.8999999999999996E-2</v>
      </c>
      <c r="R152" s="179">
        <f>'[3]China Meal Exports'!HW$290</f>
        <v>4.0099999999999997E-2</v>
      </c>
      <c r="S152" s="179">
        <f>'[3]China Meal Exports'!II$290</f>
        <v>8.0699999999999994E-2</v>
      </c>
      <c r="T152" s="179">
        <f>'[3]China Meal Exports'!IU$290</f>
        <v>0.152</v>
      </c>
      <c r="U152" s="179">
        <f>'[3]China Meal Exports'!JG$290</f>
        <v>0</v>
      </c>
      <c r="V152" s="179">
        <f>'[3]China Meal Exports'!JS$290</f>
        <v>0.1</v>
      </c>
      <c r="W152" s="179">
        <f>'[3]China Meal Exports'!KE$290</f>
        <v>0</v>
      </c>
      <c r="X152" s="179">
        <f>'[3]China Meal Exports'!KQ$290</f>
        <v>0</v>
      </c>
      <c r="Y152" s="179">
        <f>'[3]China Meal Exports'!LC$290</f>
        <v>0.09</v>
      </c>
      <c r="Z152" s="179">
        <f>'[3]China Meal Exports'!LO$290</f>
        <v>0</v>
      </c>
      <c r="AA152" s="179">
        <f>'[3]China Meal Exports'!MA$290</f>
        <v>0</v>
      </c>
      <c r="AB152" s="179">
        <f>'[3]China Meal Exports'!MM$290</f>
        <v>4.9540000000000001E-2</v>
      </c>
      <c r="AC152" s="179">
        <f>'[3]China Meal Exports'!MY$290</f>
        <v>0</v>
      </c>
      <c r="AD152" s="181">
        <f>AD153-SUM(AD141:AD151)</f>
        <v>0.77645911945210067</v>
      </c>
      <c r="AE152" s="181">
        <f>AE153-SUM(AE141:AE151)</f>
        <v>0.145096891740498</v>
      </c>
      <c r="AF152" s="181">
        <f>AF153-SUM(AF141:AF151)</f>
        <v>0.4634621011890907</v>
      </c>
      <c r="AG152" s="181">
        <f>AG153-SUM(AG141:AG151)</f>
        <v>0.42530907168834098</v>
      </c>
      <c r="AH152" s="181">
        <f>AH153-SUM(AH141:AH151)</f>
        <v>0.54494490191615963</v>
      </c>
    </row>
    <row r="153" spans="1:34" ht="12" thickBot="1">
      <c r="A153" s="112" t="s">
        <v>114</v>
      </c>
      <c r="B153" s="179">
        <f>SUM(B141:B152)</f>
        <v>0</v>
      </c>
      <c r="C153" s="179">
        <f t="shared" ref="C153:AC153" si="62">SUM(C141:C152)</f>
        <v>86.131</v>
      </c>
      <c r="D153" s="179">
        <f t="shared" si="62"/>
        <v>306.678</v>
      </c>
      <c r="E153" s="179">
        <f t="shared" si="62"/>
        <v>453.59300000000002</v>
      </c>
      <c r="F153" s="179">
        <f t="shared" si="62"/>
        <v>14.218</v>
      </c>
      <c r="G153" s="179">
        <f t="shared" si="62"/>
        <v>157.90600000000001</v>
      </c>
      <c r="H153" s="179">
        <f t="shared" si="62"/>
        <v>998.05199999999991</v>
      </c>
      <c r="I153" s="179">
        <f t="shared" si="62"/>
        <v>610.7683659999999</v>
      </c>
      <c r="J153" s="179">
        <f t="shared" si="62"/>
        <v>38.164526000000009</v>
      </c>
      <c r="K153" s="179">
        <f t="shared" si="62"/>
        <v>6.2127599999999994</v>
      </c>
      <c r="L153" s="179">
        <f t="shared" si="62"/>
        <v>1.88567</v>
      </c>
      <c r="M153" s="179">
        <f t="shared" si="62"/>
        <v>6.2653060000000007</v>
      </c>
      <c r="N153" s="179">
        <f t="shared" si="62"/>
        <v>8.1202100000000002</v>
      </c>
      <c r="O153" s="179">
        <f t="shared" si="62"/>
        <v>7.2791699999999997</v>
      </c>
      <c r="P153" s="179">
        <f t="shared" si="62"/>
        <v>2.0495900000000002</v>
      </c>
      <c r="Q153" s="179">
        <f t="shared" si="62"/>
        <v>6.5517999999999992</v>
      </c>
      <c r="R153" s="179">
        <f t="shared" si="62"/>
        <v>3.3099100000000004</v>
      </c>
      <c r="S153" s="179">
        <f t="shared" si="62"/>
        <v>3.6269820000000008</v>
      </c>
      <c r="T153" s="179">
        <f t="shared" si="62"/>
        <v>2.8440940000000001</v>
      </c>
      <c r="U153" s="179">
        <f t="shared" si="62"/>
        <v>1.8542800000000002</v>
      </c>
      <c r="V153" s="179">
        <f t="shared" si="62"/>
        <v>0.66399999999999992</v>
      </c>
      <c r="W153" s="179">
        <f t="shared" si="62"/>
        <v>1.7729299999999997</v>
      </c>
      <c r="X153" s="179">
        <f t="shared" si="62"/>
        <v>1.3980400000000002</v>
      </c>
      <c r="Y153" s="179">
        <f t="shared" si="62"/>
        <v>0.89732800000000001</v>
      </c>
      <c r="Z153" s="179">
        <f t="shared" si="62"/>
        <v>0.21155499999999999</v>
      </c>
      <c r="AA153" s="179">
        <f t="shared" si="62"/>
        <v>0.27224800000000005</v>
      </c>
      <c r="AB153" s="179">
        <f t="shared" si="62"/>
        <v>0.25335000000000002</v>
      </c>
      <c r="AC153" s="179">
        <f t="shared" si="62"/>
        <v>3.1740299999999997</v>
      </c>
      <c r="AD153" s="181">
        <f>AD27</f>
        <v>5</v>
      </c>
      <c r="AE153" s="181">
        <f>AE27</f>
        <v>5</v>
      </c>
      <c r="AF153" s="181">
        <f>AF27</f>
        <v>5</v>
      </c>
      <c r="AG153" s="181">
        <f>AG27</f>
        <v>6</v>
      </c>
      <c r="AH153" s="181">
        <f>AH27</f>
        <v>7</v>
      </c>
    </row>
    <row r="154" spans="1:3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</row>
    <row r="155" spans="1:34" ht="12" thickBot="1">
      <c r="A155" s="112" t="s">
        <v>259</v>
      </c>
    </row>
    <row r="156" spans="1:34" ht="12" thickBot="1">
      <c r="A156" s="168"/>
      <c r="B156" s="168" t="str">
        <f>B$2</f>
        <v xml:space="preserve">93/94 </v>
      </c>
      <c r="C156" s="168" t="str">
        <f t="shared" ref="C156:AH156" si="63">C$2</f>
        <v xml:space="preserve">94/95 </v>
      </c>
      <c r="D156" s="168" t="str">
        <f t="shared" si="63"/>
        <v xml:space="preserve">95/96 </v>
      </c>
      <c r="E156" s="168" t="str">
        <f t="shared" si="63"/>
        <v xml:space="preserve">96/97 </v>
      </c>
      <c r="F156" s="168" t="str">
        <f t="shared" si="63"/>
        <v xml:space="preserve">97/98 </v>
      </c>
      <c r="G156" s="168" t="str">
        <f t="shared" si="63"/>
        <v xml:space="preserve">98/99 </v>
      </c>
      <c r="H156" s="168" t="str">
        <f t="shared" si="63"/>
        <v xml:space="preserve">99/00 </v>
      </c>
      <c r="I156" s="168" t="str">
        <f t="shared" si="63"/>
        <v xml:space="preserve">00/01 </v>
      </c>
      <c r="J156" s="168" t="str">
        <f t="shared" si="63"/>
        <v xml:space="preserve">01/02 </v>
      </c>
      <c r="K156" s="168" t="str">
        <f t="shared" si="63"/>
        <v xml:space="preserve">02/03 </v>
      </c>
      <c r="L156" s="168" t="str">
        <f t="shared" si="63"/>
        <v xml:space="preserve">03/04 </v>
      </c>
      <c r="M156" s="168" t="str">
        <f t="shared" si="63"/>
        <v xml:space="preserve">04/05 </v>
      </c>
      <c r="N156" s="168" t="str">
        <f t="shared" si="63"/>
        <v xml:space="preserve">05/06 </v>
      </c>
      <c r="O156" s="168" t="str">
        <f t="shared" si="63"/>
        <v xml:space="preserve">06/07 </v>
      </c>
      <c r="P156" s="168" t="str">
        <f t="shared" si="63"/>
        <v xml:space="preserve">07/08 </v>
      </c>
      <c r="Q156" s="168" t="str">
        <f t="shared" si="63"/>
        <v xml:space="preserve">08/09 </v>
      </c>
      <c r="R156" s="168" t="str">
        <f t="shared" si="63"/>
        <v xml:space="preserve">09/10 </v>
      </c>
      <c r="S156" s="168" t="str">
        <f t="shared" si="63"/>
        <v xml:space="preserve">10/11 </v>
      </c>
      <c r="T156" s="168" t="str">
        <f t="shared" si="63"/>
        <v xml:space="preserve">11/12 </v>
      </c>
      <c r="U156" s="168" t="str">
        <f t="shared" si="63"/>
        <v xml:space="preserve">12/13 </v>
      </c>
      <c r="V156" s="168" t="str">
        <f t="shared" si="63"/>
        <v xml:space="preserve">13/14 </v>
      </c>
      <c r="W156" s="168" t="str">
        <f t="shared" si="63"/>
        <v xml:space="preserve">14/15 </v>
      </c>
      <c r="X156" s="168" t="str">
        <f t="shared" si="63"/>
        <v xml:space="preserve">15/16 </v>
      </c>
      <c r="Y156" s="168" t="str">
        <f t="shared" si="63"/>
        <v xml:space="preserve">16/17 </v>
      </c>
      <c r="Z156" s="168" t="str">
        <f t="shared" si="63"/>
        <v xml:space="preserve">17/18 </v>
      </c>
      <c r="AA156" s="168" t="str">
        <f t="shared" si="63"/>
        <v>18/19</v>
      </c>
      <c r="AB156" s="168" t="str">
        <f t="shared" si="63"/>
        <v>19/20</v>
      </c>
      <c r="AC156" s="168" t="str">
        <f t="shared" si="63"/>
        <v>20/21</v>
      </c>
      <c r="AD156" s="168" t="str">
        <f t="shared" si="63"/>
        <v>21/22</v>
      </c>
      <c r="AE156" s="168" t="str">
        <f t="shared" si="63"/>
        <v>22/23</v>
      </c>
      <c r="AF156" s="168" t="str">
        <f t="shared" si="63"/>
        <v>23/24</v>
      </c>
      <c r="AG156" s="168" t="str">
        <f t="shared" si="63"/>
        <v>24/25</v>
      </c>
      <c r="AH156" s="168" t="str">
        <f t="shared" si="63"/>
        <v>25/26</v>
      </c>
    </row>
    <row r="157" spans="1:34">
      <c r="A157" s="112" t="s">
        <v>104</v>
      </c>
      <c r="B157" s="259">
        <f>B22+B93+B125-B141-B173</f>
        <v>337.95</v>
      </c>
      <c r="C157" s="259">
        <f t="shared" ref="C157:AC157" si="64">C22+C93+C125-C141-C173</f>
        <v>378.9</v>
      </c>
      <c r="D157" s="259">
        <f t="shared" si="64"/>
        <v>478.80000000000007</v>
      </c>
      <c r="E157" s="259">
        <f t="shared" si="64"/>
        <v>451.97999999999996</v>
      </c>
      <c r="F157" s="259">
        <f t="shared" si="64"/>
        <v>483.29999999999995</v>
      </c>
      <c r="G157" s="259">
        <f t="shared" si="64"/>
        <v>515.42999999999995</v>
      </c>
      <c r="H157" s="259">
        <f t="shared" si="64"/>
        <v>688.04300000000001</v>
      </c>
      <c r="I157" s="259">
        <f t="shared" si="64"/>
        <v>670.94999999999993</v>
      </c>
      <c r="J157" s="259">
        <f t="shared" si="64"/>
        <v>608.86501199999998</v>
      </c>
      <c r="K157" s="259">
        <f t="shared" si="64"/>
        <v>536.25019999999995</v>
      </c>
      <c r="L157" s="259">
        <f t="shared" si="64"/>
        <v>601.63459999999998</v>
      </c>
      <c r="M157" s="259">
        <f t="shared" si="64"/>
        <v>687.26324</v>
      </c>
      <c r="N157" s="259">
        <f t="shared" si="64"/>
        <v>706.04378700000007</v>
      </c>
      <c r="O157" s="259">
        <f t="shared" si="64"/>
        <v>625.80088099999978</v>
      </c>
      <c r="P157" s="259">
        <f t="shared" si="64"/>
        <v>590.65661000000011</v>
      </c>
      <c r="Q157" s="259">
        <f t="shared" si="64"/>
        <v>708.52199999999982</v>
      </c>
      <c r="R157" s="259">
        <f t="shared" si="64"/>
        <v>779.01444000000004</v>
      </c>
      <c r="S157" s="259">
        <f t="shared" si="64"/>
        <v>758.21790999999996</v>
      </c>
      <c r="T157" s="259">
        <f t="shared" si="64"/>
        <v>861.3740499999999</v>
      </c>
      <c r="U157" s="259">
        <f t="shared" si="64"/>
        <v>910.08739999999989</v>
      </c>
      <c r="V157" s="259">
        <f t="shared" si="64"/>
        <v>961.07900000000006</v>
      </c>
      <c r="W157" s="259">
        <f t="shared" si="64"/>
        <v>955.50576999999998</v>
      </c>
      <c r="X157" s="259">
        <f t="shared" si="64"/>
        <v>929.12085999999999</v>
      </c>
      <c r="Y157" s="259">
        <f t="shared" si="64"/>
        <v>901.77107000000012</v>
      </c>
      <c r="Z157" s="124">
        <f t="shared" si="64"/>
        <v>918.75924999999995</v>
      </c>
      <c r="AA157" s="124">
        <f t="shared" si="64"/>
        <v>877.78854000000001</v>
      </c>
      <c r="AB157" s="124">
        <f t="shared" si="64"/>
        <v>827.96467899999993</v>
      </c>
      <c r="AC157" s="124">
        <f t="shared" si="64"/>
        <v>861.85692900000004</v>
      </c>
      <c r="AD157" s="124">
        <f>AD22+AD93+AD125-AD141-AD173</f>
        <v>1058.9358525</v>
      </c>
      <c r="AE157" s="124">
        <f>AE22+AE93+AE125-AE141-AE173</f>
        <v>1010.2852034227213</v>
      </c>
      <c r="AF157" s="124">
        <f>AF22+AF93+AF125-AF141-AF173</f>
        <v>1151.2839095840379</v>
      </c>
      <c r="AG157" s="124">
        <f>AG22+AG93+AG125-AG141-AG173</f>
        <v>1074.6524664761466</v>
      </c>
      <c r="AH157" s="124">
        <f>AH22+AH93+AH125-AH141-AH173</f>
        <v>957.94819132839166</v>
      </c>
    </row>
    <row r="158" spans="1:34">
      <c r="A158" s="112" t="s">
        <v>105</v>
      </c>
      <c r="B158" s="259">
        <f t="shared" ref="B158:AH165" si="65">B173+B94+B126-B142-B174</f>
        <v>337.95</v>
      </c>
      <c r="C158" s="259">
        <f t="shared" si="65"/>
        <v>378.9</v>
      </c>
      <c r="D158" s="259">
        <f t="shared" si="65"/>
        <v>478.80000000000007</v>
      </c>
      <c r="E158" s="259">
        <f t="shared" si="65"/>
        <v>452.14599999999996</v>
      </c>
      <c r="F158" s="259">
        <f t="shared" si="65"/>
        <v>483.29999999999995</v>
      </c>
      <c r="G158" s="259">
        <f t="shared" si="65"/>
        <v>515.42999999999995</v>
      </c>
      <c r="H158" s="259">
        <f t="shared" si="65"/>
        <v>688.25199999999995</v>
      </c>
      <c r="I158" s="259">
        <f t="shared" si="65"/>
        <v>670.94999999999993</v>
      </c>
      <c r="J158" s="259">
        <f t="shared" si="65"/>
        <v>605.61665000000005</v>
      </c>
      <c r="K158" s="259">
        <f t="shared" si="65"/>
        <v>536.04696000000001</v>
      </c>
      <c r="L158" s="259">
        <f t="shared" si="65"/>
        <v>602.20309999999995</v>
      </c>
      <c r="M158" s="259">
        <f t="shared" si="65"/>
        <v>688.736085</v>
      </c>
      <c r="N158" s="259">
        <f t="shared" si="65"/>
        <v>706.10011200000008</v>
      </c>
      <c r="O158" s="259">
        <f t="shared" si="65"/>
        <v>611.71168999999986</v>
      </c>
      <c r="P158" s="259">
        <f t="shared" si="65"/>
        <v>582.80430000000001</v>
      </c>
      <c r="Q158" s="259">
        <f t="shared" si="65"/>
        <v>707.55137999999988</v>
      </c>
      <c r="R158" s="259">
        <f t="shared" si="65"/>
        <v>779.5449000000001</v>
      </c>
      <c r="S158" s="259">
        <f t="shared" si="65"/>
        <v>759.23955000000001</v>
      </c>
      <c r="T158" s="259">
        <f t="shared" si="65"/>
        <v>861.51446999999996</v>
      </c>
      <c r="U158" s="259">
        <f t="shared" si="65"/>
        <v>909.91604999999993</v>
      </c>
      <c r="V158" s="259">
        <f t="shared" si="65"/>
        <v>960.72674999999992</v>
      </c>
      <c r="W158" s="259">
        <f t="shared" si="65"/>
        <v>955.62490000000003</v>
      </c>
      <c r="X158" s="259">
        <f t="shared" si="65"/>
        <v>928.93867999999998</v>
      </c>
      <c r="Y158" s="259">
        <f t="shared" si="65"/>
        <v>903.61209800000017</v>
      </c>
      <c r="Z158" s="124">
        <f t="shared" si="65"/>
        <v>918.75947999999994</v>
      </c>
      <c r="AA158" s="124">
        <f t="shared" si="65"/>
        <v>882.35301300000003</v>
      </c>
      <c r="AB158" s="124">
        <f t="shared" si="65"/>
        <v>844.44079999999985</v>
      </c>
      <c r="AC158" s="124">
        <f t="shared" si="65"/>
        <v>851.73149999999987</v>
      </c>
      <c r="AD158" s="124">
        <f t="shared" si="65"/>
        <v>1030.7538525</v>
      </c>
      <c r="AE158" s="124">
        <f t="shared" si="65"/>
        <v>1021.6485306971709</v>
      </c>
      <c r="AF158" s="124">
        <f t="shared" si="65"/>
        <v>1143.016418110039</v>
      </c>
      <c r="AG158" s="124">
        <f t="shared" si="65"/>
        <v>1072.9183428224728</v>
      </c>
      <c r="AH158" s="124">
        <f t="shared" si="65"/>
        <v>953.6810612884783</v>
      </c>
    </row>
    <row r="159" spans="1:34">
      <c r="A159" s="112" t="s">
        <v>106</v>
      </c>
      <c r="B159" s="259">
        <f t="shared" si="65"/>
        <v>319.17499999999995</v>
      </c>
      <c r="C159" s="259">
        <f t="shared" si="65"/>
        <v>329.40900000000005</v>
      </c>
      <c r="D159" s="259">
        <f t="shared" si="65"/>
        <v>430.25200000000012</v>
      </c>
      <c r="E159" s="259">
        <f t="shared" si="65"/>
        <v>127.24200000000002</v>
      </c>
      <c r="F159" s="259">
        <f t="shared" si="65"/>
        <v>499.04500000000002</v>
      </c>
      <c r="G159" s="259">
        <f t="shared" si="65"/>
        <v>493.09899999999999</v>
      </c>
      <c r="H159" s="259">
        <f t="shared" si="65"/>
        <v>471.49099999999999</v>
      </c>
      <c r="I159" s="259">
        <f t="shared" si="65"/>
        <v>470.85700000000008</v>
      </c>
      <c r="J159" s="259">
        <f t="shared" si="65"/>
        <v>556.09581200000002</v>
      </c>
      <c r="K159" s="259">
        <f t="shared" si="65"/>
        <v>506.42690000000005</v>
      </c>
      <c r="L159" s="259">
        <f t="shared" si="65"/>
        <v>568.62229999999988</v>
      </c>
      <c r="M159" s="259">
        <f t="shared" si="65"/>
        <v>648.0248600000001</v>
      </c>
      <c r="N159" s="259">
        <f t="shared" si="65"/>
        <v>667.32059000000004</v>
      </c>
      <c r="O159" s="259">
        <f t="shared" si="65"/>
        <v>581.41375999999991</v>
      </c>
      <c r="P159" s="259">
        <f t="shared" si="65"/>
        <v>551.8687900000001</v>
      </c>
      <c r="Q159" s="259">
        <f t="shared" si="65"/>
        <v>668.976</v>
      </c>
      <c r="R159" s="259">
        <f t="shared" si="65"/>
        <v>741.32625000000007</v>
      </c>
      <c r="S159" s="259">
        <f t="shared" si="65"/>
        <v>716.14111000000003</v>
      </c>
      <c r="T159" s="259">
        <f t="shared" si="65"/>
        <v>814.47061499999995</v>
      </c>
      <c r="U159" s="259">
        <f t="shared" si="65"/>
        <v>859.68286999999998</v>
      </c>
      <c r="V159" s="259">
        <f t="shared" si="65"/>
        <v>911.09500000000003</v>
      </c>
      <c r="W159" s="259">
        <f t="shared" si="65"/>
        <v>902.87</v>
      </c>
      <c r="X159" s="259">
        <f t="shared" si="65"/>
        <v>877.48363999999992</v>
      </c>
      <c r="Y159" s="259">
        <f t="shared" si="65"/>
        <v>858.00751400000001</v>
      </c>
      <c r="Z159" s="124">
        <f t="shared" si="65"/>
        <v>867.76499999999999</v>
      </c>
      <c r="AA159" s="124">
        <f t="shared" si="65"/>
        <v>840.04816200000005</v>
      </c>
      <c r="AB159" s="124">
        <f t="shared" si="65"/>
        <v>796.59664700000019</v>
      </c>
      <c r="AC159" s="124">
        <f t="shared" si="65"/>
        <v>805.54144000000008</v>
      </c>
      <c r="AD159" s="124">
        <f t="shared" si="65"/>
        <v>960.34541624999997</v>
      </c>
      <c r="AE159" s="124">
        <f t="shared" si="65"/>
        <v>975.23990916988589</v>
      </c>
      <c r="AF159" s="124">
        <f t="shared" si="65"/>
        <v>1076.4704927084133</v>
      </c>
      <c r="AG159" s="124">
        <f t="shared" si="65"/>
        <v>1014.6392687852505</v>
      </c>
      <c r="AH159" s="124">
        <f t="shared" si="65"/>
        <v>899.20044934552254</v>
      </c>
    </row>
    <row r="160" spans="1:34">
      <c r="A160" s="112" t="s">
        <v>107</v>
      </c>
      <c r="B160" s="259">
        <f t="shared" si="65"/>
        <v>319.17499999999995</v>
      </c>
      <c r="C160" s="259">
        <f t="shared" si="65"/>
        <v>357.85</v>
      </c>
      <c r="D160" s="259">
        <f t="shared" si="65"/>
        <v>452.2000000000001</v>
      </c>
      <c r="E160" s="259">
        <f t="shared" si="65"/>
        <v>426.87</v>
      </c>
      <c r="F160" s="259">
        <f t="shared" si="65"/>
        <v>480.69</v>
      </c>
      <c r="G160" s="259">
        <f t="shared" si="65"/>
        <v>486.79500000000002</v>
      </c>
      <c r="H160" s="259">
        <f t="shared" si="65"/>
        <v>652.73299999999995</v>
      </c>
      <c r="I160" s="259">
        <f t="shared" si="65"/>
        <v>529.27519100000006</v>
      </c>
      <c r="J160" s="259">
        <f t="shared" si="65"/>
        <v>571.31000000000006</v>
      </c>
      <c r="K160" s="259">
        <f t="shared" si="65"/>
        <v>506.36200000000002</v>
      </c>
      <c r="L160" s="259">
        <f t="shared" si="65"/>
        <v>584.20372899999995</v>
      </c>
      <c r="M160" s="259">
        <f t="shared" si="65"/>
        <v>658.4468260000001</v>
      </c>
      <c r="N160" s="259">
        <f t="shared" si="65"/>
        <v>659.24261999999999</v>
      </c>
      <c r="O160" s="259">
        <f t="shared" si="65"/>
        <v>581.26846</v>
      </c>
      <c r="P160" s="259">
        <f t="shared" si="65"/>
        <v>567.97939500000018</v>
      </c>
      <c r="Q160" s="259">
        <f t="shared" si="65"/>
        <v>673.87348000000009</v>
      </c>
      <c r="R160" s="259">
        <f t="shared" si="65"/>
        <v>736.40548000000013</v>
      </c>
      <c r="S160" s="259">
        <f t="shared" si="65"/>
        <v>717.43214</v>
      </c>
      <c r="T160" s="259">
        <f t="shared" si="65"/>
        <v>815.29165</v>
      </c>
      <c r="U160" s="259">
        <f t="shared" si="65"/>
        <v>861.07285999999999</v>
      </c>
      <c r="V160" s="259">
        <f t="shared" si="65"/>
        <v>913.27340000000004</v>
      </c>
      <c r="W160" s="259">
        <f t="shared" si="65"/>
        <v>902.54399999999998</v>
      </c>
      <c r="X160" s="259">
        <f t="shared" si="65"/>
        <v>877.79499999999996</v>
      </c>
      <c r="Y160" s="259">
        <f t="shared" si="65"/>
        <v>852.24899700000003</v>
      </c>
      <c r="Z160" s="124">
        <f t="shared" si="65"/>
        <v>872.52499999999998</v>
      </c>
      <c r="AA160" s="124">
        <f t="shared" si="65"/>
        <v>831.57215000000008</v>
      </c>
      <c r="AB160" s="124">
        <f t="shared" si="65"/>
        <v>786.5186920000001</v>
      </c>
      <c r="AC160" s="124">
        <f t="shared" si="65"/>
        <v>943.4860000000001</v>
      </c>
      <c r="AD160" s="124">
        <f t="shared" si="65"/>
        <v>963.94879742284843</v>
      </c>
      <c r="AE160" s="124">
        <f t="shared" si="65"/>
        <v>1081.2866163610477</v>
      </c>
      <c r="AF160" s="124">
        <f t="shared" si="65"/>
        <v>1138.9853510247315</v>
      </c>
      <c r="AG160" s="124">
        <f t="shared" si="65"/>
        <v>1090.5704887597785</v>
      </c>
      <c r="AH160" s="124">
        <f t="shared" si="65"/>
        <v>974.9546794347857</v>
      </c>
    </row>
    <row r="161" spans="1:34">
      <c r="A161" s="112" t="s">
        <v>108</v>
      </c>
      <c r="B161" s="259">
        <f t="shared" si="65"/>
        <v>300.39999999999998</v>
      </c>
      <c r="C161" s="259">
        <f t="shared" si="65"/>
        <v>336.8</v>
      </c>
      <c r="D161" s="259">
        <f t="shared" si="65"/>
        <v>425.61300000000006</v>
      </c>
      <c r="E161" s="259">
        <f t="shared" si="65"/>
        <v>401.82</v>
      </c>
      <c r="F161" s="259">
        <f t="shared" si="65"/>
        <v>441.22499999999997</v>
      </c>
      <c r="G161" s="259">
        <f t="shared" si="65"/>
        <v>458.16</v>
      </c>
      <c r="H161" s="259">
        <f t="shared" si="65"/>
        <v>611.66800000000012</v>
      </c>
      <c r="I161" s="259">
        <f t="shared" si="65"/>
        <v>552.45106499999997</v>
      </c>
      <c r="J161" s="259">
        <f t="shared" si="65"/>
        <v>542.86</v>
      </c>
      <c r="K161" s="259">
        <f t="shared" si="65"/>
        <v>476.79500000000002</v>
      </c>
      <c r="L161" s="259">
        <f t="shared" si="65"/>
        <v>535.31970000000001</v>
      </c>
      <c r="M161" s="259">
        <f t="shared" si="65"/>
        <v>611.39327000000003</v>
      </c>
      <c r="N161" s="259">
        <f t="shared" si="65"/>
        <v>629.38901700000008</v>
      </c>
      <c r="O161" s="259">
        <f t="shared" si="65"/>
        <v>557.50090999999998</v>
      </c>
      <c r="P161" s="259">
        <f t="shared" si="65"/>
        <v>534.42600000000004</v>
      </c>
      <c r="Q161" s="259">
        <f t="shared" si="65"/>
        <v>629.91399999999999</v>
      </c>
      <c r="R161" s="259">
        <f t="shared" si="65"/>
        <v>693.08158000000003</v>
      </c>
      <c r="S161" s="259">
        <f t="shared" si="65"/>
        <v>674.62880599999994</v>
      </c>
      <c r="T161" s="259">
        <f t="shared" si="65"/>
        <v>767.08356099999992</v>
      </c>
      <c r="U161" s="259">
        <f t="shared" si="65"/>
        <v>809.85653999999988</v>
      </c>
      <c r="V161" s="259">
        <f t="shared" si="65"/>
        <v>856.14449999999999</v>
      </c>
      <c r="W161" s="259">
        <f t="shared" si="65"/>
        <v>849.65499999999997</v>
      </c>
      <c r="X161" s="259">
        <f t="shared" si="65"/>
        <v>826.16</v>
      </c>
      <c r="Y161" s="259">
        <f t="shared" si="65"/>
        <v>810.36349399999995</v>
      </c>
      <c r="Z161" s="124">
        <f t="shared" si="65"/>
        <v>819.28200000000004</v>
      </c>
      <c r="AA161" s="124">
        <f t="shared" si="65"/>
        <v>782.82590700000003</v>
      </c>
      <c r="AB161" s="124">
        <f t="shared" si="65"/>
        <v>740.82869200000005</v>
      </c>
      <c r="AC161" s="124">
        <f t="shared" si="65"/>
        <v>873.28099999999995</v>
      </c>
      <c r="AD161" s="124">
        <f t="shared" si="65"/>
        <v>940.17694375140172</v>
      </c>
      <c r="AE161" s="124">
        <f t="shared" si="65"/>
        <v>1010.8592722946148</v>
      </c>
      <c r="AF161" s="124">
        <f t="shared" si="65"/>
        <v>1080.3245048739625</v>
      </c>
      <c r="AG161" s="124">
        <f t="shared" si="65"/>
        <v>1030.4393297375609</v>
      </c>
      <c r="AH161" s="124">
        <f t="shared" si="65"/>
        <v>922.7302340917081</v>
      </c>
    </row>
    <row r="162" spans="1:34">
      <c r="A162" s="112" t="s">
        <v>109</v>
      </c>
      <c r="B162" s="259">
        <f t="shared" si="65"/>
        <v>300.39999999999998</v>
      </c>
      <c r="C162" s="259">
        <f t="shared" si="65"/>
        <v>310.35300000000001</v>
      </c>
      <c r="D162" s="259">
        <f t="shared" si="65"/>
        <v>352.72200000000009</v>
      </c>
      <c r="E162" s="259">
        <f t="shared" si="65"/>
        <v>313.58600000000001</v>
      </c>
      <c r="F162" s="259">
        <f t="shared" si="65"/>
        <v>434.96699999999998</v>
      </c>
      <c r="G162" s="259">
        <f t="shared" si="65"/>
        <v>438.44400000000002</v>
      </c>
      <c r="H162" s="259">
        <f t="shared" si="65"/>
        <v>198.20600000000013</v>
      </c>
      <c r="I162" s="259">
        <f t="shared" si="65"/>
        <v>535.61359500000003</v>
      </c>
      <c r="J162" s="259">
        <f t="shared" si="65"/>
        <v>538.35799999999995</v>
      </c>
      <c r="K162" s="259">
        <f t="shared" si="65"/>
        <v>476.8</v>
      </c>
      <c r="L162" s="259">
        <f t="shared" si="65"/>
        <v>534.95465999999999</v>
      </c>
      <c r="M162" s="259">
        <f t="shared" si="65"/>
        <v>611.07119999999998</v>
      </c>
      <c r="N162" s="259">
        <f t="shared" si="65"/>
        <v>622.95310600000005</v>
      </c>
      <c r="O162" s="259">
        <f t="shared" si="65"/>
        <v>545.83612000000005</v>
      </c>
      <c r="P162" s="259">
        <f t="shared" si="65"/>
        <v>525.93240000000003</v>
      </c>
      <c r="Q162" s="259">
        <f t="shared" si="65"/>
        <v>639.45272</v>
      </c>
      <c r="R162" s="259">
        <f t="shared" si="65"/>
        <v>693.04700000000014</v>
      </c>
      <c r="S162" s="259">
        <f t="shared" si="65"/>
        <v>681.93402900000001</v>
      </c>
      <c r="T162" s="259">
        <f t="shared" si="65"/>
        <v>766.15711999999996</v>
      </c>
      <c r="U162" s="259">
        <f t="shared" si="65"/>
        <v>810.06399999999996</v>
      </c>
      <c r="V162" s="259">
        <f t="shared" si="65"/>
        <v>854.08249999999998</v>
      </c>
      <c r="W162" s="259">
        <f t="shared" si="65"/>
        <v>849.76</v>
      </c>
      <c r="X162" s="259">
        <f t="shared" si="65"/>
        <v>825.89361999999994</v>
      </c>
      <c r="Y162" s="259">
        <f t="shared" si="65"/>
        <v>810.75168399999995</v>
      </c>
      <c r="Z162" s="124">
        <f t="shared" si="65"/>
        <v>817.22</v>
      </c>
      <c r="AA162" s="124">
        <f t="shared" si="65"/>
        <v>781.98688500000003</v>
      </c>
      <c r="AB162" s="124">
        <f t="shared" si="65"/>
        <v>744.70240000000013</v>
      </c>
      <c r="AC162" s="124">
        <f t="shared" si="65"/>
        <v>949.37599999999998</v>
      </c>
      <c r="AD162" s="124">
        <f t="shared" si="65"/>
        <v>945.92218814086641</v>
      </c>
      <c r="AE162" s="124">
        <f t="shared" si="65"/>
        <v>1080.1850849177256</v>
      </c>
      <c r="AF162" s="124">
        <f t="shared" si="65"/>
        <v>1120.8025349138102</v>
      </c>
      <c r="AG162" s="124">
        <f t="shared" si="65"/>
        <v>1081.4485654479747</v>
      </c>
      <c r="AH162" s="124">
        <f t="shared" si="65"/>
        <v>971.9047817167957</v>
      </c>
    </row>
    <row r="163" spans="1:34">
      <c r="A163" s="112" t="s">
        <v>110</v>
      </c>
      <c r="B163" s="259">
        <f t="shared" si="65"/>
        <v>281.625</v>
      </c>
      <c r="C163" s="259">
        <f t="shared" si="65"/>
        <v>315.74999999999994</v>
      </c>
      <c r="D163" s="259">
        <f t="shared" si="65"/>
        <v>399.00000000000006</v>
      </c>
      <c r="E163" s="259">
        <f t="shared" si="65"/>
        <v>376.65</v>
      </c>
      <c r="F163" s="259">
        <f t="shared" si="65"/>
        <v>402.75</v>
      </c>
      <c r="G163" s="259">
        <f t="shared" si="65"/>
        <v>429.53899999999999</v>
      </c>
      <c r="H163" s="259">
        <f t="shared" si="65"/>
        <v>576.09699999999998</v>
      </c>
      <c r="I163" s="259">
        <f t="shared" si="65"/>
        <v>532.88611500000002</v>
      </c>
      <c r="J163" s="259">
        <f t="shared" si="65"/>
        <v>508.88400000000007</v>
      </c>
      <c r="K163" s="259">
        <f t="shared" si="65"/>
        <v>442.36</v>
      </c>
      <c r="L163" s="259">
        <f t="shared" si="65"/>
        <v>515.67773</v>
      </c>
      <c r="M163" s="259">
        <f t="shared" si="65"/>
        <v>582.79827</v>
      </c>
      <c r="N163" s="259">
        <f t="shared" si="65"/>
        <v>611.76788999999985</v>
      </c>
      <c r="O163" s="259">
        <f t="shared" si="65"/>
        <v>524.73649999999998</v>
      </c>
      <c r="P163" s="259">
        <f t="shared" si="65"/>
        <v>510.06360500000005</v>
      </c>
      <c r="Q163" s="259">
        <f t="shared" si="65"/>
        <v>598.39603999999997</v>
      </c>
      <c r="R163" s="259">
        <f t="shared" si="65"/>
        <v>650.23455000000013</v>
      </c>
      <c r="S163" s="259">
        <f t="shared" si="65"/>
        <v>642.62439699999993</v>
      </c>
      <c r="T163" s="259">
        <f t="shared" si="65"/>
        <v>718.45915000000002</v>
      </c>
      <c r="U163" s="259">
        <f t="shared" si="65"/>
        <v>758.66499999999996</v>
      </c>
      <c r="V163" s="259">
        <f t="shared" si="65"/>
        <v>804.11440000000005</v>
      </c>
      <c r="W163" s="259">
        <f t="shared" si="65"/>
        <v>796.65000000000009</v>
      </c>
      <c r="X163" s="259">
        <f t="shared" si="65"/>
        <v>774.52499999999998</v>
      </c>
      <c r="Y163" s="259">
        <f t="shared" si="65"/>
        <v>763.35013000000004</v>
      </c>
      <c r="Z163" s="124">
        <f t="shared" si="65"/>
        <v>765.60471499999994</v>
      </c>
      <c r="AA163" s="124">
        <f t="shared" si="65"/>
        <v>737.17882199999997</v>
      </c>
      <c r="AB163" s="124">
        <f t="shared" si="65"/>
        <v>694.55372899999998</v>
      </c>
      <c r="AC163" s="124">
        <f t="shared" si="65"/>
        <v>851.52</v>
      </c>
      <c r="AD163" s="124">
        <f t="shared" si="65"/>
        <v>902.13023957391545</v>
      </c>
      <c r="AE163" s="124">
        <f t="shared" si="65"/>
        <v>981.03350395604446</v>
      </c>
      <c r="AF163" s="124">
        <f t="shared" si="65"/>
        <v>1039.3856266385451</v>
      </c>
      <c r="AG163" s="124">
        <f t="shared" si="65"/>
        <v>995.86804778859823</v>
      </c>
      <c r="AH163" s="124">
        <f t="shared" si="65"/>
        <v>893.60286456656706</v>
      </c>
    </row>
    <row r="164" spans="1:34">
      <c r="A164" s="112" t="s">
        <v>111</v>
      </c>
      <c r="B164" s="259">
        <f t="shared" si="65"/>
        <v>300.39999999999998</v>
      </c>
      <c r="C164" s="259">
        <f t="shared" si="65"/>
        <v>336.8</v>
      </c>
      <c r="D164" s="259">
        <f t="shared" si="65"/>
        <v>425.60000000000008</v>
      </c>
      <c r="E164" s="259">
        <f t="shared" si="65"/>
        <v>401.76</v>
      </c>
      <c r="F164" s="259">
        <f t="shared" si="65"/>
        <v>456.58099999999996</v>
      </c>
      <c r="G164" s="259">
        <f t="shared" si="65"/>
        <v>458.16</v>
      </c>
      <c r="H164" s="259">
        <f t="shared" si="65"/>
        <v>614.77400000000011</v>
      </c>
      <c r="I164" s="259">
        <f t="shared" si="65"/>
        <v>562.37473199999999</v>
      </c>
      <c r="J164" s="259">
        <f t="shared" si="65"/>
        <v>542.86</v>
      </c>
      <c r="K164" s="259">
        <f t="shared" si="65"/>
        <v>476.78500000000003</v>
      </c>
      <c r="L164" s="259">
        <f t="shared" si="65"/>
        <v>536.39023699999996</v>
      </c>
      <c r="M164" s="259">
        <f t="shared" si="65"/>
        <v>617.19119999999998</v>
      </c>
      <c r="N164" s="259">
        <f t="shared" si="65"/>
        <v>633.71300000000008</v>
      </c>
      <c r="O164" s="259">
        <f t="shared" si="65"/>
        <v>545.23500000000001</v>
      </c>
      <c r="P164" s="259">
        <f t="shared" si="65"/>
        <v>521.42600000000004</v>
      </c>
      <c r="Q164" s="259">
        <f t="shared" si="65"/>
        <v>630.18011999999999</v>
      </c>
      <c r="R164" s="259">
        <f t="shared" si="65"/>
        <v>695.88323600000012</v>
      </c>
      <c r="S164" s="259">
        <f t="shared" si="65"/>
        <v>682.87524500000006</v>
      </c>
      <c r="T164" s="259">
        <f t="shared" si="65"/>
        <v>766.36</v>
      </c>
      <c r="U164" s="259">
        <f t="shared" si="65"/>
        <v>809.19999999999993</v>
      </c>
      <c r="V164" s="259">
        <f t="shared" si="65"/>
        <v>853.41449999999998</v>
      </c>
      <c r="W164" s="259">
        <f t="shared" si="65"/>
        <v>849.64</v>
      </c>
      <c r="X164" s="259">
        <f t="shared" si="65"/>
        <v>826.16</v>
      </c>
      <c r="Y164" s="259">
        <f t="shared" si="65"/>
        <v>806.36652000000004</v>
      </c>
      <c r="Z164" s="124">
        <f t="shared" si="65"/>
        <v>820.62908000000004</v>
      </c>
      <c r="AA164" s="124">
        <f t="shared" si="65"/>
        <v>787.75425599999994</v>
      </c>
      <c r="AB164" s="124">
        <f t="shared" si="65"/>
        <v>742.71579000000008</v>
      </c>
      <c r="AC164" s="124">
        <f t="shared" si="65"/>
        <v>977.024</v>
      </c>
      <c r="AD164" s="124">
        <f t="shared" si="65"/>
        <v>959.38021774599201</v>
      </c>
      <c r="AE164" s="124">
        <f t="shared" si="65"/>
        <v>1107.2996736809528</v>
      </c>
      <c r="AF164" s="124">
        <f t="shared" si="65"/>
        <v>1144.3817989201673</v>
      </c>
      <c r="AG164" s="124">
        <f t="shared" si="65"/>
        <v>1105.1127624512656</v>
      </c>
      <c r="AH164" s="124">
        <f t="shared" si="65"/>
        <v>994.28362962921608</v>
      </c>
    </row>
    <row r="165" spans="1:34">
      <c r="A165" s="112" t="s">
        <v>112</v>
      </c>
      <c r="B165" s="259">
        <f t="shared" si="65"/>
        <v>300.39999999999998</v>
      </c>
      <c r="C165" s="259">
        <f t="shared" si="65"/>
        <v>313.22300000000001</v>
      </c>
      <c r="D165" s="259">
        <f t="shared" si="65"/>
        <v>337.79500000000007</v>
      </c>
      <c r="E165" s="259">
        <f t="shared" si="65"/>
        <v>374.41800000000001</v>
      </c>
      <c r="F165" s="259">
        <f t="shared" si="65"/>
        <v>439.95799999999997</v>
      </c>
      <c r="G165" s="259">
        <f t="shared" si="65"/>
        <v>430.11</v>
      </c>
      <c r="H165" s="259">
        <f t="shared" si="65"/>
        <v>357.9500000000001</v>
      </c>
      <c r="I165" s="259">
        <f t="shared" si="65"/>
        <v>563.44439999999997</v>
      </c>
      <c r="J165" s="259">
        <f t="shared" si="65"/>
        <v>542.66499999999996</v>
      </c>
      <c r="K165" s="259">
        <f t="shared" si="65"/>
        <v>476.72500000000002</v>
      </c>
      <c r="L165" s="259">
        <f t="shared" si="65"/>
        <v>563.54819399999997</v>
      </c>
      <c r="M165" s="259">
        <f t="shared" si="65"/>
        <v>612.1626399999999</v>
      </c>
      <c r="N165" s="259">
        <f t="shared" si="65"/>
        <v>635.89514000000008</v>
      </c>
      <c r="O165" s="259">
        <f t="shared" si="65"/>
        <v>545.22756000000004</v>
      </c>
      <c r="P165" s="259">
        <f t="shared" si="65"/>
        <v>518.92600000000004</v>
      </c>
      <c r="Q165" s="259">
        <f t="shared" si="65"/>
        <v>630.10477000000003</v>
      </c>
      <c r="R165" s="259">
        <f t="shared" si="65"/>
        <v>709.69560000000013</v>
      </c>
      <c r="S165" s="259">
        <f t="shared" si="65"/>
        <v>674.38080000000002</v>
      </c>
      <c r="T165" s="259">
        <f t="shared" si="65"/>
        <v>766.38</v>
      </c>
      <c r="U165" s="259">
        <f t="shared" si="65"/>
        <v>810.73969999999997</v>
      </c>
      <c r="V165" s="259">
        <f t="shared" si="65"/>
        <v>851.58642399999997</v>
      </c>
      <c r="W165" s="259">
        <f t="shared" si="65"/>
        <v>849.71100000000001</v>
      </c>
      <c r="X165" s="259">
        <f t="shared" si="65"/>
        <v>826.14015999999992</v>
      </c>
      <c r="Y165" s="259">
        <f t="shared" si="65"/>
        <v>799.82050800000002</v>
      </c>
      <c r="Z165" s="124">
        <f t="shared" ref="C165:AH168" si="66">Z180+Z101+Z133-Z149-Z181</f>
        <v>825.91272600000002</v>
      </c>
      <c r="AA165" s="124">
        <f t="shared" si="66"/>
        <v>789.85921099999996</v>
      </c>
      <c r="AB165" s="124">
        <f t="shared" si="66"/>
        <v>734.54000000000008</v>
      </c>
      <c r="AC165" s="124">
        <f t="shared" si="66"/>
        <v>865.64</v>
      </c>
      <c r="AD165" s="124">
        <f t="shared" si="66"/>
        <v>925.11189503945832</v>
      </c>
      <c r="AE165" s="124">
        <f t="shared" si="66"/>
        <v>1001.1655392370222</v>
      </c>
      <c r="AF165" s="124">
        <f t="shared" si="66"/>
        <v>1072.8273757381651</v>
      </c>
      <c r="AG165" s="124">
        <f t="shared" si="66"/>
        <v>1019.9450839930797</v>
      </c>
      <c r="AH165" s="124">
        <f t="shared" si="66"/>
        <v>911.06307460025619</v>
      </c>
    </row>
    <row r="166" spans="1:34">
      <c r="A166" s="112" t="s">
        <v>113</v>
      </c>
      <c r="B166" s="259">
        <f t="shared" ref="B166:B168" si="67">B181+B102+B134-B150-B182</f>
        <v>300.39999999999998</v>
      </c>
      <c r="C166" s="259">
        <f t="shared" si="66"/>
        <v>347.47500000000002</v>
      </c>
      <c r="D166" s="259">
        <f t="shared" si="66"/>
        <v>425.63000000000005</v>
      </c>
      <c r="E166" s="259">
        <f t="shared" si="66"/>
        <v>401.76</v>
      </c>
      <c r="F166" s="259">
        <f t="shared" si="66"/>
        <v>431.85899999999998</v>
      </c>
      <c r="G166" s="259">
        <f t="shared" si="66"/>
        <v>461.43300000000005</v>
      </c>
      <c r="H166" s="259">
        <f t="shared" si="66"/>
        <v>620.31400000000008</v>
      </c>
      <c r="I166" s="259">
        <f t="shared" si="66"/>
        <v>553.86068499999999</v>
      </c>
      <c r="J166" s="259">
        <f t="shared" si="66"/>
        <v>542.83799999999997</v>
      </c>
      <c r="K166" s="259">
        <f t="shared" si="66"/>
        <v>476.61648000000002</v>
      </c>
      <c r="L166" s="259">
        <f t="shared" si="66"/>
        <v>551.16081999999994</v>
      </c>
      <c r="M166" s="259">
        <f t="shared" si="66"/>
        <v>619.61554899999999</v>
      </c>
      <c r="N166" s="259">
        <f t="shared" si="66"/>
        <v>633.37682500000005</v>
      </c>
      <c r="O166" s="259">
        <f t="shared" si="66"/>
        <v>545.29650000000004</v>
      </c>
      <c r="P166" s="259">
        <f t="shared" si="66"/>
        <v>518.92000000000007</v>
      </c>
      <c r="Q166" s="259">
        <f t="shared" si="66"/>
        <v>630.15315999999996</v>
      </c>
      <c r="R166" s="259">
        <f t="shared" si="66"/>
        <v>701.90449500000011</v>
      </c>
      <c r="S166" s="259">
        <f t="shared" si="66"/>
        <v>674.26882000000001</v>
      </c>
      <c r="T166" s="259">
        <f t="shared" si="66"/>
        <v>766.399</v>
      </c>
      <c r="U166" s="259">
        <f t="shared" si="66"/>
        <v>809.71799999999996</v>
      </c>
      <c r="V166" s="259">
        <f t="shared" si="66"/>
        <v>853</v>
      </c>
      <c r="W166" s="259">
        <f t="shared" si="66"/>
        <v>849.46939999999995</v>
      </c>
      <c r="X166" s="259">
        <f t="shared" si="66"/>
        <v>826.16</v>
      </c>
      <c r="Y166" s="259">
        <f t="shared" si="66"/>
        <v>793.93</v>
      </c>
      <c r="Z166" s="124">
        <f t="shared" si="66"/>
        <v>820.10487599999999</v>
      </c>
      <c r="AA166" s="124">
        <f t="shared" si="66"/>
        <v>783.20403199999998</v>
      </c>
      <c r="AB166" s="124">
        <f t="shared" si="66"/>
        <v>737.19244000000003</v>
      </c>
      <c r="AC166" s="124">
        <f t="shared" si="66"/>
        <v>982.98500000000001</v>
      </c>
      <c r="AD166" s="124">
        <f t="shared" si="66"/>
        <v>852.32510894980862</v>
      </c>
      <c r="AE166" s="124">
        <f t="shared" si="66"/>
        <v>1092.2063851910054</v>
      </c>
      <c r="AF166" s="124">
        <f t="shared" si="66"/>
        <v>1089.8421075794035</v>
      </c>
      <c r="AG166" s="124">
        <f t="shared" si="66"/>
        <v>1063.5857763493364</v>
      </c>
      <c r="AH166" s="124">
        <f t="shared" si="66"/>
        <v>950.29521335758432</v>
      </c>
    </row>
    <row r="167" spans="1:34">
      <c r="A167" s="112" t="s">
        <v>102</v>
      </c>
      <c r="B167" s="259">
        <f t="shared" si="67"/>
        <v>319.17499999999995</v>
      </c>
      <c r="C167" s="259">
        <f t="shared" si="66"/>
        <v>357.85</v>
      </c>
      <c r="D167" s="259">
        <f t="shared" si="66"/>
        <v>452.22500000000008</v>
      </c>
      <c r="E167" s="259">
        <f t="shared" si="66"/>
        <v>426.87</v>
      </c>
      <c r="F167" s="259">
        <f t="shared" si="66"/>
        <v>467.43899999999996</v>
      </c>
      <c r="G167" s="259">
        <f t="shared" si="66"/>
        <v>497.69100000000003</v>
      </c>
      <c r="H167" s="259">
        <f t="shared" si="66"/>
        <v>652.39400000000001</v>
      </c>
      <c r="I167" s="259">
        <f t="shared" si="66"/>
        <v>555.53937400000007</v>
      </c>
      <c r="J167" s="259">
        <f t="shared" si="66"/>
        <v>576.78000000000009</v>
      </c>
      <c r="K167" s="259">
        <f t="shared" si="66"/>
        <v>506.56550000000004</v>
      </c>
      <c r="L167" s="259">
        <f t="shared" si="66"/>
        <v>568.77524999999991</v>
      </c>
      <c r="M167" s="259">
        <f t="shared" si="66"/>
        <v>658.90122000000008</v>
      </c>
      <c r="N167" s="259">
        <f t="shared" si="66"/>
        <v>660.12450000000001</v>
      </c>
      <c r="O167" s="259">
        <f t="shared" si="66"/>
        <v>579.36199999999997</v>
      </c>
      <c r="P167" s="259">
        <f t="shared" si="66"/>
        <v>554.33628500000009</v>
      </c>
      <c r="Q167" s="259">
        <f t="shared" si="66"/>
        <v>669.59</v>
      </c>
      <c r="R167" s="259">
        <f t="shared" si="66"/>
        <v>739.99935000000005</v>
      </c>
      <c r="S167" s="259">
        <f t="shared" si="66"/>
        <v>717.04195499999992</v>
      </c>
      <c r="T167" s="259">
        <f t="shared" si="66"/>
        <v>814.19999999999993</v>
      </c>
      <c r="U167" s="259">
        <f t="shared" si="66"/>
        <v>860.67499099999998</v>
      </c>
      <c r="V167" s="259">
        <f t="shared" si="66"/>
        <v>902.94730300000003</v>
      </c>
      <c r="W167" s="259">
        <f t="shared" si="66"/>
        <v>902.81700000000001</v>
      </c>
      <c r="X167" s="259">
        <f t="shared" si="66"/>
        <v>877.79499999999996</v>
      </c>
      <c r="Y167" s="259">
        <f t="shared" si="66"/>
        <v>843.67854</v>
      </c>
      <c r="Z167" s="124">
        <f t="shared" si="66"/>
        <v>876.86862599999995</v>
      </c>
      <c r="AA167" s="124">
        <f t="shared" si="66"/>
        <v>832.70508600000005</v>
      </c>
      <c r="AB167" s="124">
        <f t="shared" si="66"/>
        <v>784.99234000000013</v>
      </c>
      <c r="AC167" s="124">
        <f t="shared" si="66"/>
        <v>1002.648</v>
      </c>
      <c r="AD167" s="124">
        <f t="shared" si="66"/>
        <v>942.44395195825848</v>
      </c>
      <c r="AE167" s="124">
        <f t="shared" si="66"/>
        <v>1130.0390078448268</v>
      </c>
      <c r="AF167" s="124">
        <f t="shared" si="66"/>
        <v>1159.2952043410235</v>
      </c>
      <c r="AG167" s="124">
        <f t="shared" si="66"/>
        <v>1118.934249421319</v>
      </c>
      <c r="AH167" s="124">
        <f t="shared" si="66"/>
        <v>1001.2804139313307</v>
      </c>
    </row>
    <row r="168" spans="1:34">
      <c r="A168" s="112" t="s">
        <v>103</v>
      </c>
      <c r="B168" s="259">
        <f t="shared" si="67"/>
        <v>337.95</v>
      </c>
      <c r="C168" s="259">
        <f t="shared" si="66"/>
        <v>371.274</v>
      </c>
      <c r="D168" s="259">
        <f t="shared" si="66"/>
        <v>354.77100000000007</v>
      </c>
      <c r="E168" s="259">
        <f t="shared" si="66"/>
        <v>415.51899999999995</v>
      </c>
      <c r="F168" s="259">
        <f t="shared" si="66"/>
        <v>485.54399999999998</v>
      </c>
      <c r="G168" s="259">
        <f t="shared" si="66"/>
        <v>412.31599999999992</v>
      </c>
      <c r="H168" s="259">
        <f t="shared" si="66"/>
        <v>560.529</v>
      </c>
      <c r="I168" s="259">
        <f t="shared" si="66"/>
        <v>646.03747699999997</v>
      </c>
      <c r="J168" s="259">
        <f t="shared" si="66"/>
        <v>610.70299999999997</v>
      </c>
      <c r="K168" s="259">
        <f t="shared" si="66"/>
        <v>536.05419999999992</v>
      </c>
      <c r="L168" s="259">
        <f t="shared" si="66"/>
        <v>602.2337</v>
      </c>
      <c r="M168" s="259">
        <f t="shared" si="66"/>
        <v>687.72263200000009</v>
      </c>
      <c r="N168" s="259">
        <f t="shared" si="66"/>
        <v>698.96100000000001</v>
      </c>
      <c r="O168" s="259">
        <f t="shared" si="66"/>
        <v>613.30353999999988</v>
      </c>
      <c r="P168" s="259">
        <f t="shared" si="66"/>
        <v>609.04385100000002</v>
      </c>
      <c r="Q168" s="259">
        <f t="shared" si="66"/>
        <v>708.93099999999981</v>
      </c>
      <c r="R168" s="259">
        <f t="shared" si="66"/>
        <v>779.8999</v>
      </c>
      <c r="S168" s="259">
        <f t="shared" si="66"/>
        <v>760.72798599999999</v>
      </c>
      <c r="T168" s="259">
        <f t="shared" si="66"/>
        <v>862.04799999999989</v>
      </c>
      <c r="U168" s="259">
        <f t="shared" si="66"/>
        <v>912.34999999999991</v>
      </c>
      <c r="V168" s="259">
        <f t="shared" si="66"/>
        <v>955.88</v>
      </c>
      <c r="W168" s="259">
        <f t="shared" si="66"/>
        <v>955.98</v>
      </c>
      <c r="X168" s="259">
        <f t="shared" si="66"/>
        <v>932.08199999999999</v>
      </c>
      <c r="Y168" s="259">
        <f t="shared" si="66"/>
        <v>892.37600000000009</v>
      </c>
      <c r="Z168" s="124">
        <f t="shared" si="66"/>
        <v>924.69902399999989</v>
      </c>
      <c r="AA168" s="124">
        <f t="shared" si="66"/>
        <v>883.13211999999999</v>
      </c>
      <c r="AB168" s="124">
        <f t="shared" si="66"/>
        <v>825.87203999999997</v>
      </c>
      <c r="AC168" s="124">
        <f t="shared" si="66"/>
        <v>1053.877</v>
      </c>
      <c r="AD168" s="124">
        <f>AD183+AD104+AD136-AD152-AD184</f>
        <v>1000.6127861674513</v>
      </c>
      <c r="AE168" s="124">
        <f>AE183+AE104+AE136-AE152-AE184</f>
        <v>1182.0333968899497</v>
      </c>
      <c r="AF168" s="124">
        <f>AF183+AF104+AF136-AF152-AF184</f>
        <v>1221.323410215934</v>
      </c>
      <c r="AG168" s="124">
        <f t="shared" si="66"/>
        <v>1177.0349832151164</v>
      </c>
      <c r="AH168" s="124">
        <f t="shared" si="66"/>
        <v>1052.4136864135839</v>
      </c>
    </row>
    <row r="169" spans="1:34" ht="12" thickBot="1">
      <c r="A169" s="112" t="s">
        <v>114</v>
      </c>
      <c r="B169" s="128">
        <f>SUM(B157:B168)</f>
        <v>3755</v>
      </c>
      <c r="C169" s="128">
        <f t="shared" ref="C169:AC169" si="68">SUM(C157:C168)</f>
        <v>4134.5839999999998</v>
      </c>
      <c r="D169" s="128">
        <f t="shared" si="68"/>
        <v>5013.4080000000004</v>
      </c>
      <c r="E169" s="128">
        <f t="shared" si="68"/>
        <v>4570.6210000000001</v>
      </c>
      <c r="F169" s="128">
        <f t="shared" si="68"/>
        <v>5506.6580000000004</v>
      </c>
      <c r="G169" s="128">
        <f t="shared" si="68"/>
        <v>5596.6069999999991</v>
      </c>
      <c r="H169" s="128">
        <f t="shared" si="68"/>
        <v>6692.4510000000009</v>
      </c>
      <c r="I169" s="128">
        <f t="shared" si="68"/>
        <v>6844.2396340000005</v>
      </c>
      <c r="J169" s="128">
        <f t="shared" si="68"/>
        <v>6747.8354739999995</v>
      </c>
      <c r="K169" s="128">
        <f t="shared" si="68"/>
        <v>5953.7872399999997</v>
      </c>
      <c r="L169" s="128">
        <f t="shared" si="68"/>
        <v>6764.7240199999987</v>
      </c>
      <c r="M169" s="128">
        <f t="shared" si="68"/>
        <v>7683.3269920000002</v>
      </c>
      <c r="N169" s="128">
        <f t="shared" si="68"/>
        <v>7864.8875869999993</v>
      </c>
      <c r="O169" s="128">
        <f t="shared" si="68"/>
        <v>6856.6929209999998</v>
      </c>
      <c r="P169" s="128">
        <f t="shared" si="68"/>
        <v>6586.3832360000024</v>
      </c>
      <c r="Q169" s="128">
        <f t="shared" si="68"/>
        <v>7895.6446699999997</v>
      </c>
      <c r="R169" s="128">
        <f t="shared" si="68"/>
        <v>8700.0367810000007</v>
      </c>
      <c r="S169" s="128">
        <f t="shared" si="68"/>
        <v>8459.5127479999992</v>
      </c>
      <c r="T169" s="128">
        <f t="shared" si="68"/>
        <v>9579.7376160000003</v>
      </c>
      <c r="U169" s="128">
        <f t="shared" si="68"/>
        <v>10122.027411000001</v>
      </c>
      <c r="V169" s="128">
        <f t="shared" si="68"/>
        <v>10677.343777</v>
      </c>
      <c r="W169" s="128">
        <f t="shared" si="68"/>
        <v>10620.227070000001</v>
      </c>
      <c r="X169" s="128">
        <f t="shared" si="68"/>
        <v>10328.25396</v>
      </c>
      <c r="Y169" s="128">
        <f t="shared" si="68"/>
        <v>10036.276555</v>
      </c>
      <c r="Z169" s="124">
        <f t="shared" si="68"/>
        <v>10248.129776999998</v>
      </c>
      <c r="AA169" s="124">
        <f t="shared" si="68"/>
        <v>9810.4081839999999</v>
      </c>
      <c r="AB169" s="124">
        <f t="shared" si="68"/>
        <v>9260.9182490000003</v>
      </c>
      <c r="AC169" s="124">
        <f t="shared" si="68"/>
        <v>11018.966869000002</v>
      </c>
      <c r="AD169" s="124">
        <f>SUM(AD157:AD168)</f>
        <v>11482.08725</v>
      </c>
      <c r="AE169" s="124">
        <f>SUM(AE157:AE168)</f>
        <v>12673.28212366297</v>
      </c>
      <c r="AF169" s="124">
        <f>SUM(AF157:AF168)</f>
        <v>13437.938734648233</v>
      </c>
      <c r="AG169" s="124">
        <f>SUM(AG157:AG168)</f>
        <v>12845.149365247902</v>
      </c>
      <c r="AH169" s="124">
        <f>SUM(AH157:AH168)</f>
        <v>11483.35827970422</v>
      </c>
    </row>
    <row r="170" spans="1:34">
      <c r="A170" s="174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  <c r="AC170" s="175"/>
      <c r="AD170" s="175"/>
      <c r="AE170" s="175"/>
      <c r="AF170" s="175"/>
      <c r="AG170" s="175"/>
      <c r="AH170" s="175"/>
    </row>
    <row r="171" spans="1:34" ht="12" thickBot="1">
      <c r="A171" s="112" t="s">
        <v>260</v>
      </c>
      <c r="Y171" s="128"/>
    </row>
    <row r="172" spans="1:34" ht="12" thickBot="1">
      <c r="A172" s="168"/>
      <c r="B172" s="168" t="str">
        <f>B$2</f>
        <v xml:space="preserve">93/94 </v>
      </c>
      <c r="C172" s="168" t="str">
        <f t="shared" ref="C172:AH172" si="69">C$2</f>
        <v xml:space="preserve">94/95 </v>
      </c>
      <c r="D172" s="168" t="str">
        <f t="shared" si="69"/>
        <v xml:space="preserve">95/96 </v>
      </c>
      <c r="E172" s="168" t="str">
        <f t="shared" si="69"/>
        <v xml:space="preserve">96/97 </v>
      </c>
      <c r="F172" s="168" t="str">
        <f t="shared" si="69"/>
        <v xml:space="preserve">97/98 </v>
      </c>
      <c r="G172" s="168" t="str">
        <f t="shared" si="69"/>
        <v xml:space="preserve">98/99 </v>
      </c>
      <c r="H172" s="168" t="str">
        <f t="shared" si="69"/>
        <v xml:space="preserve">99/00 </v>
      </c>
      <c r="I172" s="168" t="str">
        <f t="shared" si="69"/>
        <v xml:space="preserve">00/01 </v>
      </c>
      <c r="J172" s="168" t="str">
        <f t="shared" si="69"/>
        <v xml:space="preserve">01/02 </v>
      </c>
      <c r="K172" s="168" t="str">
        <f t="shared" si="69"/>
        <v xml:space="preserve">02/03 </v>
      </c>
      <c r="L172" s="168" t="str">
        <f t="shared" si="69"/>
        <v xml:space="preserve">03/04 </v>
      </c>
      <c r="M172" s="168" t="str">
        <f t="shared" si="69"/>
        <v xml:space="preserve">04/05 </v>
      </c>
      <c r="N172" s="168" t="str">
        <f t="shared" si="69"/>
        <v xml:space="preserve">05/06 </v>
      </c>
      <c r="O172" s="168" t="str">
        <f t="shared" si="69"/>
        <v xml:space="preserve">06/07 </v>
      </c>
      <c r="P172" s="168" t="str">
        <f t="shared" si="69"/>
        <v xml:space="preserve">07/08 </v>
      </c>
      <c r="Q172" s="168" t="str">
        <f t="shared" si="69"/>
        <v xml:space="preserve">08/09 </v>
      </c>
      <c r="R172" s="168" t="str">
        <f t="shared" si="69"/>
        <v xml:space="preserve">09/10 </v>
      </c>
      <c r="S172" s="168" t="str">
        <f t="shared" si="69"/>
        <v xml:space="preserve">10/11 </v>
      </c>
      <c r="T172" s="168" t="str">
        <f t="shared" si="69"/>
        <v xml:space="preserve">11/12 </v>
      </c>
      <c r="U172" s="168" t="str">
        <f t="shared" si="69"/>
        <v xml:space="preserve">12/13 </v>
      </c>
      <c r="V172" s="168" t="str">
        <f t="shared" si="69"/>
        <v xml:space="preserve">13/14 </v>
      </c>
      <c r="W172" s="168" t="str">
        <f t="shared" si="69"/>
        <v xml:space="preserve">14/15 </v>
      </c>
      <c r="X172" s="168" t="str">
        <f t="shared" si="69"/>
        <v xml:space="preserve">15/16 </v>
      </c>
      <c r="Y172" s="168" t="str">
        <f t="shared" si="69"/>
        <v xml:space="preserve">16/17 </v>
      </c>
      <c r="Z172" s="168" t="str">
        <f t="shared" si="69"/>
        <v xml:space="preserve">17/18 </v>
      </c>
      <c r="AA172" s="168" t="str">
        <f t="shared" si="69"/>
        <v>18/19</v>
      </c>
      <c r="AB172" s="168" t="str">
        <f t="shared" si="69"/>
        <v>19/20</v>
      </c>
      <c r="AC172" s="168" t="str">
        <f t="shared" si="69"/>
        <v>20/21</v>
      </c>
      <c r="AD172" s="168" t="str">
        <f t="shared" si="69"/>
        <v>21/22</v>
      </c>
      <c r="AE172" s="168" t="str">
        <f t="shared" si="69"/>
        <v>22/23</v>
      </c>
      <c r="AF172" s="168" t="str">
        <f t="shared" si="69"/>
        <v>23/24</v>
      </c>
      <c r="AG172" s="168" t="str">
        <f t="shared" si="69"/>
        <v>24/25</v>
      </c>
      <c r="AH172" s="168" t="str">
        <f t="shared" si="69"/>
        <v>25/26</v>
      </c>
    </row>
    <row r="173" spans="1:34">
      <c r="A173" s="112" t="s">
        <v>104</v>
      </c>
      <c r="B173" s="259">
        <f>(B$184-B$22)/13+B22</f>
        <v>0</v>
      </c>
      <c r="C173" s="259">
        <f>(C$184-B$184)/13+B184</f>
        <v>0</v>
      </c>
      <c r="D173" s="259">
        <f t="shared" ref="D173:AD173" si="70">(D$184-C$184)/13+C184</f>
        <v>0</v>
      </c>
      <c r="E173" s="259">
        <f t="shared" si="70"/>
        <v>0</v>
      </c>
      <c r="F173" s="259">
        <f t="shared" si="70"/>
        <v>0</v>
      </c>
      <c r="G173" s="259">
        <f t="shared" si="70"/>
        <v>0</v>
      </c>
      <c r="H173" s="259">
        <f t="shared" si="70"/>
        <v>0</v>
      </c>
      <c r="I173" s="259">
        <f t="shared" si="70"/>
        <v>0</v>
      </c>
      <c r="J173" s="259">
        <f t="shared" si="70"/>
        <v>0</v>
      </c>
      <c r="K173" s="259">
        <f t="shared" si="70"/>
        <v>0</v>
      </c>
      <c r="L173" s="259">
        <f t="shared" si="70"/>
        <v>0</v>
      </c>
      <c r="M173" s="259">
        <f t="shared" si="70"/>
        <v>0</v>
      </c>
      <c r="N173" s="259">
        <f t="shared" si="70"/>
        <v>0</v>
      </c>
      <c r="O173" s="259">
        <f t="shared" si="70"/>
        <v>0</v>
      </c>
      <c r="P173" s="259">
        <f t="shared" si="70"/>
        <v>0</v>
      </c>
      <c r="Q173" s="259">
        <f t="shared" si="70"/>
        <v>0</v>
      </c>
      <c r="R173" s="259">
        <f t="shared" si="70"/>
        <v>0</v>
      </c>
      <c r="S173" s="259">
        <f t="shared" si="70"/>
        <v>0</v>
      </c>
      <c r="T173" s="259">
        <f t="shared" si="70"/>
        <v>0</v>
      </c>
      <c r="U173" s="259">
        <f t="shared" si="70"/>
        <v>0</v>
      </c>
      <c r="V173" s="259">
        <f t="shared" si="70"/>
        <v>0</v>
      </c>
      <c r="W173" s="259">
        <f t="shared" si="70"/>
        <v>0</v>
      </c>
      <c r="X173" s="259">
        <f t="shared" si="70"/>
        <v>0</v>
      </c>
      <c r="Y173" s="259">
        <f t="shared" si="70"/>
        <v>0</v>
      </c>
      <c r="Z173" s="261">
        <f t="shared" si="70"/>
        <v>0</v>
      </c>
      <c r="AA173" s="261">
        <f t="shared" si="70"/>
        <v>0</v>
      </c>
      <c r="AB173" s="261">
        <f t="shared" si="70"/>
        <v>0</v>
      </c>
      <c r="AC173" s="261">
        <f t="shared" si="70"/>
        <v>0</v>
      </c>
      <c r="AD173" s="261">
        <f t="shared" si="70"/>
        <v>0</v>
      </c>
      <c r="AE173" s="261">
        <f>(AE$184-AD$184)/13+AD184</f>
        <v>0</v>
      </c>
      <c r="AF173" s="261">
        <f>(AF$184-AE$184)/13+AE184</f>
        <v>0</v>
      </c>
      <c r="AG173" s="261">
        <f>(AG$184-AF$184)/13+AF184</f>
        <v>7.6923076923076927E-2</v>
      </c>
      <c r="AH173" s="261">
        <f>(AH$184-AG$184)/13+AG184</f>
        <v>1.0769230769230769</v>
      </c>
    </row>
    <row r="174" spans="1:34">
      <c r="A174" s="112" t="s">
        <v>105</v>
      </c>
      <c r="B174" s="259">
        <f t="shared" ref="B174:B183" si="71">(B$184-B$32)/13+B173</f>
        <v>0</v>
      </c>
      <c r="C174" s="259">
        <f>(C$184-B$184)/13+C173</f>
        <v>0</v>
      </c>
      <c r="D174" s="259">
        <f t="shared" ref="D174:AH182" si="72">(D$184-C$184)/13+D173</f>
        <v>0</v>
      </c>
      <c r="E174" s="259">
        <f t="shared" si="72"/>
        <v>0</v>
      </c>
      <c r="F174" s="259">
        <f t="shared" si="72"/>
        <v>0</v>
      </c>
      <c r="G174" s="259">
        <f t="shared" si="72"/>
        <v>0</v>
      </c>
      <c r="H174" s="259">
        <f t="shared" si="72"/>
        <v>0</v>
      </c>
      <c r="I174" s="259">
        <f t="shared" si="72"/>
        <v>0</v>
      </c>
      <c r="J174" s="259">
        <f t="shared" si="72"/>
        <v>0</v>
      </c>
      <c r="K174" s="259">
        <f t="shared" si="72"/>
        <v>0</v>
      </c>
      <c r="L174" s="259">
        <f t="shared" si="72"/>
        <v>0</v>
      </c>
      <c r="M174" s="259">
        <f t="shared" si="72"/>
        <v>0</v>
      </c>
      <c r="N174" s="259">
        <f t="shared" si="72"/>
        <v>0</v>
      </c>
      <c r="O174" s="259">
        <f t="shared" si="72"/>
        <v>0</v>
      </c>
      <c r="P174" s="259">
        <f t="shared" si="72"/>
        <v>0</v>
      </c>
      <c r="Q174" s="259">
        <f t="shared" si="72"/>
        <v>0</v>
      </c>
      <c r="R174" s="259">
        <f t="shared" si="72"/>
        <v>0</v>
      </c>
      <c r="S174" s="259">
        <f t="shared" si="72"/>
        <v>0</v>
      </c>
      <c r="T174" s="259">
        <f t="shared" si="72"/>
        <v>0</v>
      </c>
      <c r="U174" s="259">
        <f t="shared" si="72"/>
        <v>0</v>
      </c>
      <c r="V174" s="259">
        <f t="shared" si="72"/>
        <v>0</v>
      </c>
      <c r="W174" s="259">
        <f t="shared" si="72"/>
        <v>0</v>
      </c>
      <c r="X174" s="259">
        <f t="shared" si="72"/>
        <v>0</v>
      </c>
      <c r="Y174" s="259">
        <f t="shared" si="72"/>
        <v>0</v>
      </c>
      <c r="Z174" s="261">
        <f t="shared" si="72"/>
        <v>0</v>
      </c>
      <c r="AA174" s="261">
        <f t="shared" si="72"/>
        <v>0</v>
      </c>
      <c r="AB174" s="261">
        <f t="shared" si="72"/>
        <v>0</v>
      </c>
      <c r="AC174" s="261">
        <f t="shared" si="72"/>
        <v>0</v>
      </c>
      <c r="AD174" s="261">
        <f t="shared" si="72"/>
        <v>0</v>
      </c>
      <c r="AE174" s="261">
        <f t="shared" si="72"/>
        <v>0</v>
      </c>
      <c r="AF174" s="261">
        <f t="shared" si="72"/>
        <v>0</v>
      </c>
      <c r="AG174" s="261">
        <f t="shared" si="72"/>
        <v>0.15384615384615385</v>
      </c>
      <c r="AH174" s="261">
        <f t="shared" si="72"/>
        <v>1.1538461538461537</v>
      </c>
    </row>
    <row r="175" spans="1:34">
      <c r="A175" s="112" t="s">
        <v>106</v>
      </c>
      <c r="B175" s="259">
        <f t="shared" si="71"/>
        <v>0</v>
      </c>
      <c r="C175" s="259">
        <f t="shared" ref="C175:C183" si="73">(C$184-B$184)/13+C174</f>
        <v>0</v>
      </c>
      <c r="D175" s="259">
        <f t="shared" si="72"/>
        <v>0</v>
      </c>
      <c r="E175" s="259">
        <f t="shared" si="72"/>
        <v>0</v>
      </c>
      <c r="F175" s="259">
        <f t="shared" si="72"/>
        <v>0</v>
      </c>
      <c r="G175" s="259">
        <f t="shared" si="72"/>
        <v>0</v>
      </c>
      <c r="H175" s="259">
        <f t="shared" si="72"/>
        <v>0</v>
      </c>
      <c r="I175" s="259">
        <f t="shared" si="72"/>
        <v>0</v>
      </c>
      <c r="J175" s="259">
        <f t="shared" si="72"/>
        <v>0</v>
      </c>
      <c r="K175" s="259">
        <f t="shared" si="72"/>
        <v>0</v>
      </c>
      <c r="L175" s="259">
        <f t="shared" si="72"/>
        <v>0</v>
      </c>
      <c r="M175" s="259">
        <f t="shared" si="72"/>
        <v>0</v>
      </c>
      <c r="N175" s="259">
        <f t="shared" si="72"/>
        <v>0</v>
      </c>
      <c r="O175" s="259">
        <f t="shared" si="72"/>
        <v>0</v>
      </c>
      <c r="P175" s="259">
        <f t="shared" si="72"/>
        <v>0</v>
      </c>
      <c r="Q175" s="259">
        <f t="shared" si="72"/>
        <v>0</v>
      </c>
      <c r="R175" s="259">
        <f t="shared" si="72"/>
        <v>0</v>
      </c>
      <c r="S175" s="259">
        <f t="shared" si="72"/>
        <v>0</v>
      </c>
      <c r="T175" s="259">
        <f t="shared" si="72"/>
        <v>0</v>
      </c>
      <c r="U175" s="259">
        <f t="shared" si="72"/>
        <v>0</v>
      </c>
      <c r="V175" s="259">
        <f t="shared" si="72"/>
        <v>0</v>
      </c>
      <c r="W175" s="259">
        <f t="shared" si="72"/>
        <v>0</v>
      </c>
      <c r="X175" s="259">
        <f t="shared" si="72"/>
        <v>0</v>
      </c>
      <c r="Y175" s="259">
        <f t="shared" si="72"/>
        <v>0</v>
      </c>
      <c r="Z175" s="261">
        <f t="shared" si="72"/>
        <v>0</v>
      </c>
      <c r="AA175" s="261">
        <f t="shared" si="72"/>
        <v>0</v>
      </c>
      <c r="AB175" s="261">
        <f t="shared" si="72"/>
        <v>0</v>
      </c>
      <c r="AC175" s="261">
        <f t="shared" si="72"/>
        <v>0</v>
      </c>
      <c r="AD175" s="261">
        <f t="shared" si="72"/>
        <v>0</v>
      </c>
      <c r="AE175" s="261">
        <f t="shared" si="72"/>
        <v>0</v>
      </c>
      <c r="AF175" s="261">
        <f t="shared" si="72"/>
        <v>0</v>
      </c>
      <c r="AG175" s="261">
        <f t="shared" si="72"/>
        <v>0.23076923076923078</v>
      </c>
      <c r="AH175" s="261">
        <f t="shared" si="72"/>
        <v>1.2307692307692306</v>
      </c>
    </row>
    <row r="176" spans="1:34">
      <c r="A176" s="112" t="s">
        <v>107</v>
      </c>
      <c r="B176" s="259">
        <f t="shared" si="71"/>
        <v>0</v>
      </c>
      <c r="C176" s="259">
        <f t="shared" si="73"/>
        <v>0</v>
      </c>
      <c r="D176" s="259">
        <f t="shared" si="72"/>
        <v>0</v>
      </c>
      <c r="E176" s="259">
        <f t="shared" si="72"/>
        <v>0</v>
      </c>
      <c r="F176" s="259">
        <f t="shared" si="72"/>
        <v>0</v>
      </c>
      <c r="G176" s="259">
        <f t="shared" si="72"/>
        <v>0</v>
      </c>
      <c r="H176" s="259">
        <f t="shared" si="72"/>
        <v>0</v>
      </c>
      <c r="I176" s="259">
        <f t="shared" si="72"/>
        <v>0</v>
      </c>
      <c r="J176" s="259">
        <f t="shared" si="72"/>
        <v>0</v>
      </c>
      <c r="K176" s="259">
        <f t="shared" si="72"/>
        <v>0</v>
      </c>
      <c r="L176" s="259">
        <f t="shared" si="72"/>
        <v>0</v>
      </c>
      <c r="M176" s="259">
        <f t="shared" si="72"/>
        <v>0</v>
      </c>
      <c r="N176" s="259">
        <f t="shared" si="72"/>
        <v>0</v>
      </c>
      <c r="O176" s="259">
        <f t="shared" si="72"/>
        <v>0</v>
      </c>
      <c r="P176" s="259">
        <f t="shared" si="72"/>
        <v>0</v>
      </c>
      <c r="Q176" s="259">
        <f t="shared" si="72"/>
        <v>0</v>
      </c>
      <c r="R176" s="259">
        <f t="shared" si="72"/>
        <v>0</v>
      </c>
      <c r="S176" s="259">
        <f t="shared" si="72"/>
        <v>0</v>
      </c>
      <c r="T176" s="259">
        <f t="shared" si="72"/>
        <v>0</v>
      </c>
      <c r="U176" s="259">
        <f t="shared" si="72"/>
        <v>0</v>
      </c>
      <c r="V176" s="259">
        <f t="shared" si="72"/>
        <v>0</v>
      </c>
      <c r="W176" s="259">
        <f t="shared" si="72"/>
        <v>0</v>
      </c>
      <c r="X176" s="259">
        <f t="shared" si="72"/>
        <v>0</v>
      </c>
      <c r="Y176" s="259">
        <f t="shared" si="72"/>
        <v>0</v>
      </c>
      <c r="Z176" s="261">
        <f t="shared" si="72"/>
        <v>0</v>
      </c>
      <c r="AA176" s="261">
        <f t="shared" si="72"/>
        <v>0</v>
      </c>
      <c r="AB176" s="261">
        <f t="shared" si="72"/>
        <v>0</v>
      </c>
      <c r="AC176" s="261">
        <f t="shared" si="72"/>
        <v>0</v>
      </c>
      <c r="AD176" s="261">
        <f t="shared" si="72"/>
        <v>0</v>
      </c>
      <c r="AE176" s="261">
        <f t="shared" si="72"/>
        <v>0</v>
      </c>
      <c r="AF176" s="261">
        <f t="shared" si="72"/>
        <v>0</v>
      </c>
      <c r="AG176" s="261">
        <f t="shared" si="72"/>
        <v>0.30769230769230771</v>
      </c>
      <c r="AH176" s="261">
        <f t="shared" si="72"/>
        <v>1.3076923076923075</v>
      </c>
    </row>
    <row r="177" spans="1:34">
      <c r="A177" s="112" t="s">
        <v>108</v>
      </c>
      <c r="B177" s="259">
        <f t="shared" si="71"/>
        <v>0</v>
      </c>
      <c r="C177" s="259">
        <f t="shared" si="73"/>
        <v>0</v>
      </c>
      <c r="D177" s="259">
        <f t="shared" si="72"/>
        <v>0</v>
      </c>
      <c r="E177" s="259">
        <f t="shared" si="72"/>
        <v>0</v>
      </c>
      <c r="F177" s="259">
        <f t="shared" si="72"/>
        <v>0</v>
      </c>
      <c r="G177" s="259">
        <f t="shared" si="72"/>
        <v>0</v>
      </c>
      <c r="H177" s="259">
        <f t="shared" si="72"/>
        <v>0</v>
      </c>
      <c r="I177" s="259">
        <f t="shared" si="72"/>
        <v>0</v>
      </c>
      <c r="J177" s="259">
        <f t="shared" si="72"/>
        <v>0</v>
      </c>
      <c r="K177" s="259">
        <f t="shared" si="72"/>
        <v>0</v>
      </c>
      <c r="L177" s="259">
        <f t="shared" si="72"/>
        <v>0</v>
      </c>
      <c r="M177" s="259">
        <f t="shared" si="72"/>
        <v>0</v>
      </c>
      <c r="N177" s="259">
        <f t="shared" si="72"/>
        <v>0</v>
      </c>
      <c r="O177" s="259">
        <f t="shared" si="72"/>
        <v>0</v>
      </c>
      <c r="P177" s="259">
        <f t="shared" si="72"/>
        <v>0</v>
      </c>
      <c r="Q177" s="259">
        <f t="shared" si="72"/>
        <v>0</v>
      </c>
      <c r="R177" s="259">
        <f t="shared" si="72"/>
        <v>0</v>
      </c>
      <c r="S177" s="259">
        <f t="shared" si="72"/>
        <v>0</v>
      </c>
      <c r="T177" s="259">
        <f t="shared" si="72"/>
        <v>0</v>
      </c>
      <c r="U177" s="259">
        <f t="shared" si="72"/>
        <v>0</v>
      </c>
      <c r="V177" s="259">
        <f t="shared" si="72"/>
        <v>0</v>
      </c>
      <c r="W177" s="259">
        <f t="shared" si="72"/>
        <v>0</v>
      </c>
      <c r="X177" s="259">
        <f t="shared" si="72"/>
        <v>0</v>
      </c>
      <c r="Y177" s="259">
        <f t="shared" si="72"/>
        <v>0</v>
      </c>
      <c r="Z177" s="261">
        <f t="shared" si="72"/>
        <v>0</v>
      </c>
      <c r="AA177" s="261">
        <f t="shared" si="72"/>
        <v>0</v>
      </c>
      <c r="AB177" s="261">
        <f t="shared" si="72"/>
        <v>0</v>
      </c>
      <c r="AC177" s="261">
        <f t="shared" si="72"/>
        <v>0</v>
      </c>
      <c r="AD177" s="261">
        <f t="shared" si="72"/>
        <v>0</v>
      </c>
      <c r="AE177" s="261">
        <f t="shared" si="72"/>
        <v>0</v>
      </c>
      <c r="AF177" s="261">
        <f t="shared" si="72"/>
        <v>0</v>
      </c>
      <c r="AG177" s="261">
        <f t="shared" si="72"/>
        <v>0.38461538461538464</v>
      </c>
      <c r="AH177" s="261">
        <f t="shared" si="72"/>
        <v>1.3846153846153844</v>
      </c>
    </row>
    <row r="178" spans="1:34">
      <c r="A178" s="112" t="s">
        <v>109</v>
      </c>
      <c r="B178" s="259">
        <f t="shared" si="71"/>
        <v>0</v>
      </c>
      <c r="C178" s="259">
        <f t="shared" si="73"/>
        <v>0</v>
      </c>
      <c r="D178" s="259">
        <f t="shared" si="72"/>
        <v>0</v>
      </c>
      <c r="E178" s="259">
        <f t="shared" si="72"/>
        <v>0</v>
      </c>
      <c r="F178" s="259">
        <f t="shared" si="72"/>
        <v>0</v>
      </c>
      <c r="G178" s="259">
        <f t="shared" si="72"/>
        <v>0</v>
      </c>
      <c r="H178" s="259">
        <f t="shared" si="72"/>
        <v>0</v>
      </c>
      <c r="I178" s="259">
        <f t="shared" si="72"/>
        <v>0</v>
      </c>
      <c r="J178" s="259">
        <f t="shared" si="72"/>
        <v>0</v>
      </c>
      <c r="K178" s="259">
        <f t="shared" si="72"/>
        <v>0</v>
      </c>
      <c r="L178" s="259">
        <f t="shared" si="72"/>
        <v>0</v>
      </c>
      <c r="M178" s="259">
        <f t="shared" si="72"/>
        <v>0</v>
      </c>
      <c r="N178" s="259">
        <f t="shared" si="72"/>
        <v>0</v>
      </c>
      <c r="O178" s="259">
        <f t="shared" si="72"/>
        <v>0</v>
      </c>
      <c r="P178" s="259">
        <f t="shared" si="72"/>
        <v>0</v>
      </c>
      <c r="Q178" s="259">
        <f t="shared" si="72"/>
        <v>0</v>
      </c>
      <c r="R178" s="259">
        <f t="shared" si="72"/>
        <v>0</v>
      </c>
      <c r="S178" s="259">
        <f t="shared" si="72"/>
        <v>0</v>
      </c>
      <c r="T178" s="259">
        <f t="shared" si="72"/>
        <v>0</v>
      </c>
      <c r="U178" s="259">
        <f t="shared" si="72"/>
        <v>0</v>
      </c>
      <c r="V178" s="259">
        <f t="shared" si="72"/>
        <v>0</v>
      </c>
      <c r="W178" s="259">
        <f t="shared" si="72"/>
        <v>0</v>
      </c>
      <c r="X178" s="259">
        <f t="shared" si="72"/>
        <v>0</v>
      </c>
      <c r="Y178" s="259">
        <f t="shared" si="72"/>
        <v>0</v>
      </c>
      <c r="Z178" s="261">
        <f t="shared" si="72"/>
        <v>0</v>
      </c>
      <c r="AA178" s="261">
        <f t="shared" si="72"/>
        <v>0</v>
      </c>
      <c r="AB178" s="261">
        <f t="shared" si="72"/>
        <v>0</v>
      </c>
      <c r="AC178" s="261">
        <f t="shared" si="72"/>
        <v>0</v>
      </c>
      <c r="AD178" s="261">
        <f t="shared" si="72"/>
        <v>0</v>
      </c>
      <c r="AE178" s="261">
        <f t="shared" si="72"/>
        <v>0</v>
      </c>
      <c r="AF178" s="261">
        <f t="shared" si="72"/>
        <v>0</v>
      </c>
      <c r="AG178" s="261">
        <f t="shared" si="72"/>
        <v>0.46153846153846156</v>
      </c>
      <c r="AH178" s="261">
        <f t="shared" si="72"/>
        <v>1.4615384615384612</v>
      </c>
    </row>
    <row r="179" spans="1:34">
      <c r="A179" s="112" t="s">
        <v>110</v>
      </c>
      <c r="B179" s="259">
        <f t="shared" si="71"/>
        <v>0</v>
      </c>
      <c r="C179" s="259">
        <f t="shared" si="73"/>
        <v>0</v>
      </c>
      <c r="D179" s="259">
        <f t="shared" si="72"/>
        <v>0</v>
      </c>
      <c r="E179" s="259">
        <f t="shared" si="72"/>
        <v>0</v>
      </c>
      <c r="F179" s="259">
        <f t="shared" si="72"/>
        <v>0</v>
      </c>
      <c r="G179" s="259">
        <f t="shared" si="72"/>
        <v>0</v>
      </c>
      <c r="H179" s="259">
        <f t="shared" si="72"/>
        <v>0</v>
      </c>
      <c r="I179" s="259">
        <f t="shared" si="72"/>
        <v>0</v>
      </c>
      <c r="J179" s="259">
        <f t="shared" si="72"/>
        <v>0</v>
      </c>
      <c r="K179" s="259">
        <f t="shared" si="72"/>
        <v>0</v>
      </c>
      <c r="L179" s="259">
        <f t="shared" si="72"/>
        <v>0</v>
      </c>
      <c r="M179" s="259">
        <f t="shared" si="72"/>
        <v>0</v>
      </c>
      <c r="N179" s="259">
        <f t="shared" si="72"/>
        <v>0</v>
      </c>
      <c r="O179" s="259">
        <f t="shared" si="72"/>
        <v>0</v>
      </c>
      <c r="P179" s="259">
        <f t="shared" si="72"/>
        <v>0</v>
      </c>
      <c r="Q179" s="259">
        <f t="shared" si="72"/>
        <v>0</v>
      </c>
      <c r="R179" s="259">
        <f t="shared" si="72"/>
        <v>0</v>
      </c>
      <c r="S179" s="259">
        <f t="shared" si="72"/>
        <v>0</v>
      </c>
      <c r="T179" s="259">
        <f t="shared" si="72"/>
        <v>0</v>
      </c>
      <c r="U179" s="259">
        <f t="shared" si="72"/>
        <v>0</v>
      </c>
      <c r="V179" s="259">
        <f t="shared" si="72"/>
        <v>0</v>
      </c>
      <c r="W179" s="259">
        <f t="shared" si="72"/>
        <v>0</v>
      </c>
      <c r="X179" s="259">
        <f t="shared" si="72"/>
        <v>0</v>
      </c>
      <c r="Y179" s="259">
        <f t="shared" si="72"/>
        <v>0</v>
      </c>
      <c r="Z179" s="261">
        <f t="shared" si="72"/>
        <v>0</v>
      </c>
      <c r="AA179" s="261">
        <f t="shared" si="72"/>
        <v>0</v>
      </c>
      <c r="AB179" s="261">
        <f t="shared" si="72"/>
        <v>0</v>
      </c>
      <c r="AC179" s="261">
        <f t="shared" si="72"/>
        <v>0</v>
      </c>
      <c r="AD179" s="261">
        <f t="shared" si="72"/>
        <v>0</v>
      </c>
      <c r="AE179" s="261">
        <f t="shared" si="72"/>
        <v>0</v>
      </c>
      <c r="AF179" s="261">
        <f t="shared" si="72"/>
        <v>0</v>
      </c>
      <c r="AG179" s="261">
        <f t="shared" si="72"/>
        <v>0.53846153846153855</v>
      </c>
      <c r="AH179" s="261">
        <f t="shared" si="72"/>
        <v>1.5384615384615381</v>
      </c>
    </row>
    <row r="180" spans="1:34">
      <c r="A180" s="112" t="s">
        <v>111</v>
      </c>
      <c r="B180" s="259">
        <f t="shared" si="71"/>
        <v>0</v>
      </c>
      <c r="C180" s="259">
        <f t="shared" si="73"/>
        <v>0</v>
      </c>
      <c r="D180" s="259">
        <f t="shared" si="72"/>
        <v>0</v>
      </c>
      <c r="E180" s="259">
        <f t="shared" si="72"/>
        <v>0</v>
      </c>
      <c r="F180" s="259">
        <f t="shared" si="72"/>
        <v>0</v>
      </c>
      <c r="G180" s="259">
        <f t="shared" si="72"/>
        <v>0</v>
      </c>
      <c r="H180" s="259">
        <f t="shared" si="72"/>
        <v>0</v>
      </c>
      <c r="I180" s="259">
        <f t="shared" si="72"/>
        <v>0</v>
      </c>
      <c r="J180" s="259">
        <f t="shared" si="72"/>
        <v>0</v>
      </c>
      <c r="K180" s="259">
        <f t="shared" si="72"/>
        <v>0</v>
      </c>
      <c r="L180" s="259">
        <f t="shared" si="72"/>
        <v>0</v>
      </c>
      <c r="M180" s="259">
        <f t="shared" si="72"/>
        <v>0</v>
      </c>
      <c r="N180" s="259">
        <f t="shared" si="72"/>
        <v>0</v>
      </c>
      <c r="O180" s="259">
        <f t="shared" si="72"/>
        <v>0</v>
      </c>
      <c r="P180" s="259">
        <f t="shared" si="72"/>
        <v>0</v>
      </c>
      <c r="Q180" s="259">
        <f t="shared" si="72"/>
        <v>0</v>
      </c>
      <c r="R180" s="259">
        <f t="shared" si="72"/>
        <v>0</v>
      </c>
      <c r="S180" s="259">
        <f t="shared" si="72"/>
        <v>0</v>
      </c>
      <c r="T180" s="259">
        <f t="shared" si="72"/>
        <v>0</v>
      </c>
      <c r="U180" s="259">
        <f t="shared" si="72"/>
        <v>0</v>
      </c>
      <c r="V180" s="259">
        <f t="shared" si="72"/>
        <v>0</v>
      </c>
      <c r="W180" s="259">
        <f t="shared" si="72"/>
        <v>0</v>
      </c>
      <c r="X180" s="259">
        <f t="shared" si="72"/>
        <v>0</v>
      </c>
      <c r="Y180" s="259">
        <f t="shared" si="72"/>
        <v>0</v>
      </c>
      <c r="Z180" s="261">
        <f t="shared" si="72"/>
        <v>0</v>
      </c>
      <c r="AA180" s="261">
        <f t="shared" si="72"/>
        <v>0</v>
      </c>
      <c r="AB180" s="261">
        <f t="shared" si="72"/>
        <v>0</v>
      </c>
      <c r="AC180" s="261">
        <f t="shared" si="72"/>
        <v>0</v>
      </c>
      <c r="AD180" s="261">
        <f t="shared" si="72"/>
        <v>0</v>
      </c>
      <c r="AE180" s="261">
        <f t="shared" si="72"/>
        <v>0</v>
      </c>
      <c r="AF180" s="261">
        <f t="shared" si="72"/>
        <v>0</v>
      </c>
      <c r="AG180" s="261">
        <f t="shared" si="72"/>
        <v>0.61538461538461542</v>
      </c>
      <c r="AH180" s="261">
        <f t="shared" si="72"/>
        <v>1.615384615384615</v>
      </c>
    </row>
    <row r="181" spans="1:34">
      <c r="A181" s="112" t="s">
        <v>112</v>
      </c>
      <c r="B181" s="259">
        <f t="shared" si="71"/>
        <v>0</v>
      </c>
      <c r="C181" s="259">
        <f t="shared" si="73"/>
        <v>0</v>
      </c>
      <c r="D181" s="259">
        <f t="shared" si="72"/>
        <v>0</v>
      </c>
      <c r="E181" s="259">
        <f t="shared" si="72"/>
        <v>0</v>
      </c>
      <c r="F181" s="259">
        <f t="shared" si="72"/>
        <v>0</v>
      </c>
      <c r="G181" s="259">
        <f t="shared" si="72"/>
        <v>0</v>
      </c>
      <c r="H181" s="259">
        <f t="shared" si="72"/>
        <v>0</v>
      </c>
      <c r="I181" s="259">
        <f t="shared" si="72"/>
        <v>0</v>
      </c>
      <c r="J181" s="259">
        <f t="shared" si="72"/>
        <v>0</v>
      </c>
      <c r="K181" s="259">
        <f t="shared" si="72"/>
        <v>0</v>
      </c>
      <c r="L181" s="259">
        <f t="shared" si="72"/>
        <v>0</v>
      </c>
      <c r="M181" s="259">
        <f t="shared" si="72"/>
        <v>0</v>
      </c>
      <c r="N181" s="259">
        <f t="shared" si="72"/>
        <v>0</v>
      </c>
      <c r="O181" s="259">
        <f t="shared" si="72"/>
        <v>0</v>
      </c>
      <c r="P181" s="259">
        <f t="shared" si="72"/>
        <v>0</v>
      </c>
      <c r="Q181" s="259">
        <f t="shared" si="72"/>
        <v>0</v>
      </c>
      <c r="R181" s="259">
        <f t="shared" si="72"/>
        <v>0</v>
      </c>
      <c r="S181" s="259">
        <f t="shared" si="72"/>
        <v>0</v>
      </c>
      <c r="T181" s="259">
        <f t="shared" si="72"/>
        <v>0</v>
      </c>
      <c r="U181" s="259">
        <f t="shared" si="72"/>
        <v>0</v>
      </c>
      <c r="V181" s="259">
        <f t="shared" si="72"/>
        <v>0</v>
      </c>
      <c r="W181" s="259">
        <f t="shared" si="72"/>
        <v>0</v>
      </c>
      <c r="X181" s="259">
        <f t="shared" si="72"/>
        <v>0</v>
      </c>
      <c r="Y181" s="259">
        <f t="shared" si="72"/>
        <v>0</v>
      </c>
      <c r="Z181" s="261">
        <f t="shared" si="72"/>
        <v>0</v>
      </c>
      <c r="AA181" s="261">
        <f t="shared" si="72"/>
        <v>0</v>
      </c>
      <c r="AB181" s="261">
        <f t="shared" si="72"/>
        <v>0</v>
      </c>
      <c r="AC181" s="261">
        <f t="shared" si="72"/>
        <v>0</v>
      </c>
      <c r="AD181" s="261">
        <f t="shared" si="72"/>
        <v>0</v>
      </c>
      <c r="AE181" s="261">
        <f t="shared" si="72"/>
        <v>0</v>
      </c>
      <c r="AF181" s="261">
        <f t="shared" si="72"/>
        <v>0</v>
      </c>
      <c r="AG181" s="261">
        <f t="shared" si="72"/>
        <v>0.69230769230769229</v>
      </c>
      <c r="AH181" s="261">
        <f t="shared" si="72"/>
        <v>1.6923076923076918</v>
      </c>
    </row>
    <row r="182" spans="1:34">
      <c r="A182" s="112" t="s">
        <v>113</v>
      </c>
      <c r="B182" s="259">
        <f t="shared" si="71"/>
        <v>0</v>
      </c>
      <c r="C182" s="259">
        <f t="shared" si="73"/>
        <v>0</v>
      </c>
      <c r="D182" s="259">
        <f t="shared" si="72"/>
        <v>0</v>
      </c>
      <c r="E182" s="259">
        <f t="shared" si="72"/>
        <v>0</v>
      </c>
      <c r="F182" s="259">
        <f t="shared" si="72"/>
        <v>0</v>
      </c>
      <c r="G182" s="259">
        <f t="shared" si="72"/>
        <v>0</v>
      </c>
      <c r="H182" s="259">
        <f t="shared" si="72"/>
        <v>0</v>
      </c>
      <c r="I182" s="259">
        <f t="shared" si="72"/>
        <v>0</v>
      </c>
      <c r="J182" s="259">
        <f t="shared" si="72"/>
        <v>0</v>
      </c>
      <c r="K182" s="259">
        <f t="shared" ref="D182:AH183" si="74">(K$184-J$184)/13+K181</f>
        <v>0</v>
      </c>
      <c r="L182" s="259">
        <f t="shared" si="74"/>
        <v>0</v>
      </c>
      <c r="M182" s="259">
        <f t="shared" si="74"/>
        <v>0</v>
      </c>
      <c r="N182" s="259">
        <f t="shared" si="74"/>
        <v>0</v>
      </c>
      <c r="O182" s="259">
        <f t="shared" si="74"/>
        <v>0</v>
      </c>
      <c r="P182" s="259">
        <f t="shared" si="74"/>
        <v>0</v>
      </c>
      <c r="Q182" s="259">
        <f t="shared" si="74"/>
        <v>0</v>
      </c>
      <c r="R182" s="259">
        <f t="shared" si="74"/>
        <v>0</v>
      </c>
      <c r="S182" s="259">
        <f t="shared" si="74"/>
        <v>0</v>
      </c>
      <c r="T182" s="259">
        <f t="shared" si="74"/>
        <v>0</v>
      </c>
      <c r="U182" s="259">
        <f t="shared" si="74"/>
        <v>0</v>
      </c>
      <c r="V182" s="259">
        <f t="shared" si="74"/>
        <v>0</v>
      </c>
      <c r="W182" s="259">
        <f t="shared" si="74"/>
        <v>0</v>
      </c>
      <c r="X182" s="259">
        <f t="shared" si="74"/>
        <v>0</v>
      </c>
      <c r="Y182" s="259">
        <f t="shared" si="74"/>
        <v>0</v>
      </c>
      <c r="Z182" s="261">
        <f t="shared" si="74"/>
        <v>0</v>
      </c>
      <c r="AA182" s="261">
        <f t="shared" si="74"/>
        <v>0</v>
      </c>
      <c r="AB182" s="261">
        <f t="shared" si="74"/>
        <v>0</v>
      </c>
      <c r="AC182" s="261">
        <f t="shared" si="74"/>
        <v>0</v>
      </c>
      <c r="AD182" s="261">
        <f t="shared" si="74"/>
        <v>0</v>
      </c>
      <c r="AE182" s="261">
        <f t="shared" si="74"/>
        <v>0</v>
      </c>
      <c r="AF182" s="261">
        <f t="shared" si="74"/>
        <v>0</v>
      </c>
      <c r="AG182" s="261">
        <f t="shared" si="74"/>
        <v>0.76923076923076916</v>
      </c>
      <c r="AH182" s="261">
        <f t="shared" si="74"/>
        <v>1.7692307692307687</v>
      </c>
    </row>
    <row r="183" spans="1:34">
      <c r="A183" s="112" t="s">
        <v>102</v>
      </c>
      <c r="B183" s="259">
        <f t="shared" si="71"/>
        <v>0</v>
      </c>
      <c r="C183" s="259">
        <f t="shared" si="73"/>
        <v>0</v>
      </c>
      <c r="D183" s="259">
        <f t="shared" si="74"/>
        <v>0</v>
      </c>
      <c r="E183" s="259">
        <f t="shared" si="74"/>
        <v>0</v>
      </c>
      <c r="F183" s="259">
        <f t="shared" si="74"/>
        <v>0</v>
      </c>
      <c r="G183" s="259">
        <f t="shared" si="74"/>
        <v>0</v>
      </c>
      <c r="H183" s="259">
        <f t="shared" si="74"/>
        <v>0</v>
      </c>
      <c r="I183" s="259">
        <f t="shared" si="74"/>
        <v>0</v>
      </c>
      <c r="J183" s="259">
        <f t="shared" si="74"/>
        <v>0</v>
      </c>
      <c r="K183" s="259">
        <f t="shared" si="74"/>
        <v>0</v>
      </c>
      <c r="L183" s="259">
        <f t="shared" si="74"/>
        <v>0</v>
      </c>
      <c r="M183" s="259">
        <f t="shared" si="74"/>
        <v>0</v>
      </c>
      <c r="N183" s="259">
        <f t="shared" si="74"/>
        <v>0</v>
      </c>
      <c r="O183" s="259">
        <f t="shared" si="74"/>
        <v>0</v>
      </c>
      <c r="P183" s="259">
        <f t="shared" si="74"/>
        <v>0</v>
      </c>
      <c r="Q183" s="259">
        <f t="shared" si="74"/>
        <v>0</v>
      </c>
      <c r="R183" s="259">
        <f t="shared" si="74"/>
        <v>0</v>
      </c>
      <c r="S183" s="259">
        <f t="shared" si="74"/>
        <v>0</v>
      </c>
      <c r="T183" s="259">
        <f t="shared" si="74"/>
        <v>0</v>
      </c>
      <c r="U183" s="259">
        <f t="shared" si="74"/>
        <v>0</v>
      </c>
      <c r="V183" s="259">
        <f t="shared" si="74"/>
        <v>0</v>
      </c>
      <c r="W183" s="259">
        <f t="shared" si="74"/>
        <v>0</v>
      </c>
      <c r="X183" s="259">
        <f t="shared" si="74"/>
        <v>0</v>
      </c>
      <c r="Y183" s="259">
        <f t="shared" si="74"/>
        <v>0</v>
      </c>
      <c r="Z183" s="261">
        <f t="shared" si="74"/>
        <v>0</v>
      </c>
      <c r="AA183" s="261">
        <f t="shared" si="74"/>
        <v>0</v>
      </c>
      <c r="AB183" s="261">
        <f t="shared" si="74"/>
        <v>0</v>
      </c>
      <c r="AC183" s="261">
        <f t="shared" si="74"/>
        <v>0</v>
      </c>
      <c r="AD183" s="261">
        <f t="shared" si="74"/>
        <v>0</v>
      </c>
      <c r="AE183" s="261">
        <f t="shared" si="74"/>
        <v>0</v>
      </c>
      <c r="AF183" s="261">
        <f t="shared" si="74"/>
        <v>0</v>
      </c>
      <c r="AG183" s="261">
        <f t="shared" si="74"/>
        <v>0.84615384615384603</v>
      </c>
      <c r="AH183" s="261">
        <f t="shared" si="74"/>
        <v>1.8461538461538456</v>
      </c>
    </row>
    <row r="184" spans="1:34" ht="12" thickBot="1">
      <c r="A184" s="112" t="s">
        <v>103</v>
      </c>
      <c r="B184" s="128">
        <f>B29</f>
        <v>0</v>
      </c>
      <c r="C184" s="128">
        <f t="shared" ref="C184:AC184" si="75">C29</f>
        <v>0</v>
      </c>
      <c r="D184" s="128">
        <f t="shared" si="75"/>
        <v>0</v>
      </c>
      <c r="E184" s="128">
        <f t="shared" si="75"/>
        <v>0</v>
      </c>
      <c r="F184" s="128">
        <f t="shared" si="75"/>
        <v>0</v>
      </c>
      <c r="G184" s="128">
        <f t="shared" si="75"/>
        <v>0</v>
      </c>
      <c r="H184" s="128">
        <f t="shared" si="75"/>
        <v>0</v>
      </c>
      <c r="I184" s="128">
        <f t="shared" si="75"/>
        <v>0</v>
      </c>
      <c r="J184" s="128">
        <f t="shared" si="75"/>
        <v>0</v>
      </c>
      <c r="K184" s="128">
        <f t="shared" si="75"/>
        <v>0</v>
      </c>
      <c r="L184" s="128">
        <f t="shared" si="75"/>
        <v>0</v>
      </c>
      <c r="M184" s="128">
        <f t="shared" si="75"/>
        <v>0</v>
      </c>
      <c r="N184" s="128">
        <f t="shared" si="75"/>
        <v>0</v>
      </c>
      <c r="O184" s="128">
        <f t="shared" si="75"/>
        <v>0</v>
      </c>
      <c r="P184" s="128">
        <f t="shared" si="75"/>
        <v>0</v>
      </c>
      <c r="Q184" s="128">
        <f t="shared" si="75"/>
        <v>0</v>
      </c>
      <c r="R184" s="128">
        <f t="shared" si="75"/>
        <v>0</v>
      </c>
      <c r="S184" s="128">
        <f t="shared" si="75"/>
        <v>0</v>
      </c>
      <c r="T184" s="128">
        <f t="shared" si="75"/>
        <v>0</v>
      </c>
      <c r="U184" s="128">
        <f t="shared" si="75"/>
        <v>0</v>
      </c>
      <c r="V184" s="128">
        <f t="shared" si="75"/>
        <v>0</v>
      </c>
      <c r="W184" s="128">
        <f t="shared" si="75"/>
        <v>0</v>
      </c>
      <c r="X184" s="128">
        <f t="shared" si="75"/>
        <v>0</v>
      </c>
      <c r="Y184" s="128">
        <f t="shared" si="75"/>
        <v>0</v>
      </c>
      <c r="Z184" s="128">
        <f t="shared" si="75"/>
        <v>0</v>
      </c>
      <c r="AA184" s="128">
        <f t="shared" si="75"/>
        <v>0</v>
      </c>
      <c r="AB184" s="128">
        <f t="shared" si="75"/>
        <v>0</v>
      </c>
      <c r="AC184" s="128">
        <f t="shared" si="75"/>
        <v>0</v>
      </c>
      <c r="AD184" s="128">
        <f>AD29</f>
        <v>0</v>
      </c>
      <c r="AE184" s="128">
        <f>AE29</f>
        <v>0</v>
      </c>
      <c r="AF184" s="128">
        <f>AF29</f>
        <v>0</v>
      </c>
      <c r="AG184" s="128">
        <f>AG29</f>
        <v>1</v>
      </c>
      <c r="AH184" s="128">
        <f>AH29</f>
        <v>2</v>
      </c>
    </row>
    <row r="185" spans="1:34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</row>
    <row r="186" spans="1:34" ht="12" thickBot="1">
      <c r="A186" s="112" t="s">
        <v>261</v>
      </c>
    </row>
    <row r="187" spans="1:34" ht="12" thickBot="1">
      <c r="A187" s="168"/>
      <c r="B187" s="168" t="str">
        <f>B$2</f>
        <v xml:space="preserve">93/94 </v>
      </c>
      <c r="C187" s="168" t="str">
        <f t="shared" ref="C187:AH187" si="76">C$2</f>
        <v xml:space="preserve">94/95 </v>
      </c>
      <c r="D187" s="168" t="str">
        <f t="shared" si="76"/>
        <v xml:space="preserve">95/96 </v>
      </c>
      <c r="E187" s="168" t="str">
        <f t="shared" si="76"/>
        <v xml:space="preserve">96/97 </v>
      </c>
      <c r="F187" s="168" t="str">
        <f t="shared" si="76"/>
        <v xml:space="preserve">97/98 </v>
      </c>
      <c r="G187" s="168" t="str">
        <f t="shared" si="76"/>
        <v xml:space="preserve">98/99 </v>
      </c>
      <c r="H187" s="168" t="str">
        <f t="shared" si="76"/>
        <v xml:space="preserve">99/00 </v>
      </c>
      <c r="I187" s="168" t="str">
        <f t="shared" si="76"/>
        <v xml:space="preserve">00/01 </v>
      </c>
      <c r="J187" s="168" t="str">
        <f t="shared" si="76"/>
        <v xml:space="preserve">01/02 </v>
      </c>
      <c r="K187" s="168" t="str">
        <f t="shared" si="76"/>
        <v xml:space="preserve">02/03 </v>
      </c>
      <c r="L187" s="168" t="str">
        <f t="shared" si="76"/>
        <v xml:space="preserve">03/04 </v>
      </c>
      <c r="M187" s="168" t="str">
        <f t="shared" si="76"/>
        <v xml:space="preserve">04/05 </v>
      </c>
      <c r="N187" s="168" t="str">
        <f t="shared" si="76"/>
        <v xml:space="preserve">05/06 </v>
      </c>
      <c r="O187" s="168" t="str">
        <f t="shared" si="76"/>
        <v xml:space="preserve">06/07 </v>
      </c>
      <c r="P187" s="168" t="str">
        <f t="shared" si="76"/>
        <v xml:space="preserve">07/08 </v>
      </c>
      <c r="Q187" s="168" t="str">
        <f t="shared" si="76"/>
        <v xml:space="preserve">08/09 </v>
      </c>
      <c r="R187" s="168" t="str">
        <f t="shared" si="76"/>
        <v xml:space="preserve">09/10 </v>
      </c>
      <c r="S187" s="168" t="str">
        <f t="shared" si="76"/>
        <v xml:space="preserve">10/11 </v>
      </c>
      <c r="T187" s="168" t="str">
        <f t="shared" si="76"/>
        <v xml:space="preserve">11/12 </v>
      </c>
      <c r="U187" s="168" t="str">
        <f t="shared" si="76"/>
        <v xml:space="preserve">12/13 </v>
      </c>
      <c r="V187" s="168" t="str">
        <f t="shared" si="76"/>
        <v xml:space="preserve">13/14 </v>
      </c>
      <c r="W187" s="168" t="str">
        <f t="shared" si="76"/>
        <v xml:space="preserve">14/15 </v>
      </c>
      <c r="X187" s="168" t="str">
        <f t="shared" si="76"/>
        <v xml:space="preserve">15/16 </v>
      </c>
      <c r="Y187" s="168" t="str">
        <f t="shared" si="76"/>
        <v xml:space="preserve">16/17 </v>
      </c>
      <c r="Z187" s="168" t="str">
        <f t="shared" si="76"/>
        <v xml:space="preserve">17/18 </v>
      </c>
      <c r="AA187" s="168" t="str">
        <f t="shared" si="76"/>
        <v>18/19</v>
      </c>
      <c r="AB187" s="168" t="str">
        <f t="shared" si="76"/>
        <v>19/20</v>
      </c>
      <c r="AC187" s="168" t="str">
        <f t="shared" si="76"/>
        <v>20/21</v>
      </c>
      <c r="AD187" s="168" t="str">
        <f t="shared" si="76"/>
        <v>21/22</v>
      </c>
      <c r="AE187" s="168" t="str">
        <f t="shared" si="76"/>
        <v>22/23</v>
      </c>
      <c r="AF187" s="168" t="str">
        <f t="shared" si="76"/>
        <v>23/24</v>
      </c>
      <c r="AG187" s="168" t="str">
        <f t="shared" si="76"/>
        <v>24/25</v>
      </c>
      <c r="AH187" s="168" t="str">
        <f t="shared" si="76"/>
        <v>25/26</v>
      </c>
    </row>
    <row r="188" spans="1:34">
      <c r="A188" s="112" t="s">
        <v>104</v>
      </c>
    </row>
    <row r="189" spans="1:34">
      <c r="A189" s="112" t="s">
        <v>105</v>
      </c>
    </row>
    <row r="190" spans="1:34">
      <c r="A190" s="112" t="s">
        <v>106</v>
      </c>
    </row>
    <row r="191" spans="1:34">
      <c r="A191" s="112" t="s">
        <v>107</v>
      </c>
    </row>
    <row r="192" spans="1:34">
      <c r="A192" s="112" t="s">
        <v>108</v>
      </c>
    </row>
    <row r="193" spans="1:34">
      <c r="A193" s="112" t="s">
        <v>109</v>
      </c>
    </row>
    <row r="194" spans="1:34">
      <c r="A194" s="112" t="s">
        <v>110</v>
      </c>
    </row>
    <row r="195" spans="1:34">
      <c r="A195" s="112" t="s">
        <v>111</v>
      </c>
    </row>
    <row r="196" spans="1:34">
      <c r="A196" s="112" t="s">
        <v>112</v>
      </c>
    </row>
    <row r="197" spans="1:34">
      <c r="A197" s="112" t="s">
        <v>113</v>
      </c>
    </row>
    <row r="198" spans="1:34">
      <c r="A198" s="112" t="s">
        <v>102</v>
      </c>
    </row>
    <row r="199" spans="1:34">
      <c r="A199" s="112" t="s">
        <v>103</v>
      </c>
    </row>
    <row r="200" spans="1:34" ht="12" thickBot="1">
      <c r="A200" s="112" t="s">
        <v>143</v>
      </c>
    </row>
    <row r="201" spans="1:34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</row>
    <row r="202" spans="1:34" ht="12" thickBot="1">
      <c r="A202" s="112" t="s">
        <v>262</v>
      </c>
    </row>
    <row r="203" spans="1:34" ht="12" thickBot="1">
      <c r="A203" s="168"/>
      <c r="B203" s="168" t="str">
        <f>B$2</f>
        <v xml:space="preserve">93/94 </v>
      </c>
      <c r="C203" s="168" t="str">
        <f t="shared" ref="C203:AH203" si="77">C$2</f>
        <v xml:space="preserve">94/95 </v>
      </c>
      <c r="D203" s="168" t="str">
        <f t="shared" si="77"/>
        <v xml:space="preserve">95/96 </v>
      </c>
      <c r="E203" s="168" t="str">
        <f t="shared" si="77"/>
        <v xml:space="preserve">96/97 </v>
      </c>
      <c r="F203" s="168" t="str">
        <f t="shared" si="77"/>
        <v xml:space="preserve">97/98 </v>
      </c>
      <c r="G203" s="168" t="str">
        <f t="shared" si="77"/>
        <v xml:space="preserve">98/99 </v>
      </c>
      <c r="H203" s="168" t="str">
        <f t="shared" si="77"/>
        <v xml:space="preserve">99/00 </v>
      </c>
      <c r="I203" s="168" t="str">
        <f t="shared" si="77"/>
        <v xml:space="preserve">00/01 </v>
      </c>
      <c r="J203" s="168" t="str">
        <f t="shared" si="77"/>
        <v xml:space="preserve">01/02 </v>
      </c>
      <c r="K203" s="168" t="str">
        <f t="shared" si="77"/>
        <v xml:space="preserve">02/03 </v>
      </c>
      <c r="L203" s="168" t="str">
        <f t="shared" si="77"/>
        <v xml:space="preserve">03/04 </v>
      </c>
      <c r="M203" s="168" t="str">
        <f t="shared" si="77"/>
        <v xml:space="preserve">04/05 </v>
      </c>
      <c r="N203" s="168" t="str">
        <f t="shared" si="77"/>
        <v xml:space="preserve">05/06 </v>
      </c>
      <c r="O203" s="168" t="str">
        <f t="shared" si="77"/>
        <v xml:space="preserve">06/07 </v>
      </c>
      <c r="P203" s="168" t="str">
        <f t="shared" si="77"/>
        <v xml:space="preserve">07/08 </v>
      </c>
      <c r="Q203" s="168" t="str">
        <f t="shared" si="77"/>
        <v xml:space="preserve">08/09 </v>
      </c>
      <c r="R203" s="168" t="str">
        <f t="shared" si="77"/>
        <v xml:space="preserve">09/10 </v>
      </c>
      <c r="S203" s="168" t="str">
        <f t="shared" si="77"/>
        <v xml:space="preserve">10/11 </v>
      </c>
      <c r="T203" s="168" t="str">
        <f t="shared" si="77"/>
        <v xml:space="preserve">11/12 </v>
      </c>
      <c r="U203" s="168" t="str">
        <f t="shared" si="77"/>
        <v xml:space="preserve">12/13 </v>
      </c>
      <c r="V203" s="168" t="str">
        <f t="shared" si="77"/>
        <v xml:space="preserve">13/14 </v>
      </c>
      <c r="W203" s="168" t="str">
        <f t="shared" si="77"/>
        <v xml:space="preserve">14/15 </v>
      </c>
      <c r="X203" s="168" t="str">
        <f t="shared" si="77"/>
        <v xml:space="preserve">15/16 </v>
      </c>
      <c r="Y203" s="168" t="str">
        <f t="shared" si="77"/>
        <v xml:space="preserve">16/17 </v>
      </c>
      <c r="Z203" s="168" t="str">
        <f t="shared" si="77"/>
        <v xml:space="preserve">17/18 </v>
      </c>
      <c r="AA203" s="168" t="str">
        <f t="shared" si="77"/>
        <v>18/19</v>
      </c>
      <c r="AB203" s="168" t="str">
        <f t="shared" si="77"/>
        <v>19/20</v>
      </c>
      <c r="AC203" s="168" t="str">
        <f t="shared" si="77"/>
        <v>20/21</v>
      </c>
      <c r="AD203" s="168" t="str">
        <f t="shared" si="77"/>
        <v>21/22</v>
      </c>
      <c r="AE203" s="168" t="str">
        <f t="shared" si="77"/>
        <v>22/23</v>
      </c>
      <c r="AF203" s="168" t="str">
        <f t="shared" si="77"/>
        <v>23/24</v>
      </c>
      <c r="AG203" s="168" t="str">
        <f t="shared" si="77"/>
        <v>24/25</v>
      </c>
      <c r="AH203" s="168" t="str">
        <f t="shared" si="77"/>
        <v>25/26</v>
      </c>
    </row>
    <row r="204" spans="1:34">
      <c r="A204" s="112" t="s">
        <v>104</v>
      </c>
      <c r="B204" s="259">
        <f t="shared" ref="B204:AH211" si="78">B$232*B77</f>
        <v>200.7</v>
      </c>
      <c r="C204" s="259">
        <f t="shared" si="78"/>
        <v>225.45000000000002</v>
      </c>
      <c r="D204" s="259">
        <f t="shared" si="78"/>
        <v>284.84999999999997</v>
      </c>
      <c r="E204" s="259">
        <f t="shared" si="78"/>
        <v>271.34999999999997</v>
      </c>
      <c r="F204" s="259">
        <f t="shared" si="78"/>
        <v>289.8</v>
      </c>
      <c r="G204" s="259">
        <f t="shared" si="78"/>
        <v>322.19999999999993</v>
      </c>
      <c r="H204" s="259">
        <f t="shared" si="78"/>
        <v>428.85</v>
      </c>
      <c r="I204" s="259">
        <f t="shared" si="78"/>
        <v>423</v>
      </c>
      <c r="J204" s="259">
        <f t="shared" si="78"/>
        <v>384.93</v>
      </c>
      <c r="K204" s="259">
        <f t="shared" si="78"/>
        <v>342.53999999999996</v>
      </c>
      <c r="L204" s="259">
        <f t="shared" si="78"/>
        <v>384.65999999999997</v>
      </c>
      <c r="M204" s="259">
        <f t="shared" si="78"/>
        <v>439.38</v>
      </c>
      <c r="N204" s="259">
        <f t="shared" si="78"/>
        <v>446.49</v>
      </c>
      <c r="O204" s="259">
        <f t="shared" si="78"/>
        <v>396.99</v>
      </c>
      <c r="P204" s="259">
        <f t="shared" si="78"/>
        <v>377.82</v>
      </c>
      <c r="Q204" s="259">
        <f t="shared" si="78"/>
        <v>458.7299999999999</v>
      </c>
      <c r="R204" s="259">
        <f t="shared" si="78"/>
        <v>511.19999999999987</v>
      </c>
      <c r="S204" s="259">
        <f t="shared" si="78"/>
        <v>497.33999999999992</v>
      </c>
      <c r="T204" s="259">
        <f t="shared" si="78"/>
        <v>565.11</v>
      </c>
      <c r="U204" s="259">
        <f t="shared" si="78"/>
        <v>596.70000000000005</v>
      </c>
      <c r="V204" s="259">
        <f t="shared" si="78"/>
        <v>631.80000000000007</v>
      </c>
      <c r="W204" s="259">
        <f t="shared" si="78"/>
        <v>631.80000000000007</v>
      </c>
      <c r="X204" s="259">
        <f t="shared" si="78"/>
        <v>614.25</v>
      </c>
      <c r="Y204" s="259">
        <f t="shared" si="78"/>
        <v>589.68000000000006</v>
      </c>
      <c r="Z204" s="259">
        <f t="shared" si="78"/>
        <v>607.23</v>
      </c>
      <c r="AA204" s="259">
        <f t="shared" si="78"/>
        <v>578.25</v>
      </c>
      <c r="AB204" s="259">
        <f t="shared" si="78"/>
        <v>543.51</v>
      </c>
      <c r="AC204" s="259">
        <f t="shared" si="78"/>
        <v>561.6</v>
      </c>
      <c r="AD204" s="259">
        <f t="shared" si="78"/>
        <v>579.15</v>
      </c>
      <c r="AE204" s="261">
        <f t="shared" si="78"/>
        <v>649.35467697782076</v>
      </c>
      <c r="AF204" s="261">
        <f t="shared" si="78"/>
        <v>694.99238448640085</v>
      </c>
      <c r="AG204" s="261">
        <f t="shared" si="78"/>
        <v>659.88640322166736</v>
      </c>
      <c r="AH204" s="261">
        <f t="shared" si="78"/>
        <v>579.14416309260582</v>
      </c>
    </row>
    <row r="205" spans="1:34">
      <c r="A205" s="112" t="s">
        <v>105</v>
      </c>
      <c r="B205" s="259">
        <f t="shared" si="78"/>
        <v>200.7</v>
      </c>
      <c r="C205" s="259">
        <f t="shared" si="78"/>
        <v>225.45000000000002</v>
      </c>
      <c r="D205" s="259">
        <f t="shared" si="78"/>
        <v>284.84999999999997</v>
      </c>
      <c r="E205" s="259">
        <f t="shared" si="78"/>
        <v>271.34999999999997</v>
      </c>
      <c r="F205" s="259">
        <f t="shared" si="78"/>
        <v>289.8</v>
      </c>
      <c r="G205" s="259">
        <f t="shared" si="78"/>
        <v>322.19999999999993</v>
      </c>
      <c r="H205" s="259">
        <f t="shared" si="78"/>
        <v>428.85</v>
      </c>
      <c r="I205" s="259">
        <f t="shared" si="78"/>
        <v>423</v>
      </c>
      <c r="J205" s="259">
        <f t="shared" si="78"/>
        <v>384.93</v>
      </c>
      <c r="K205" s="259">
        <f t="shared" si="78"/>
        <v>342.53999999999996</v>
      </c>
      <c r="L205" s="259">
        <f t="shared" si="78"/>
        <v>384.65999999999997</v>
      </c>
      <c r="M205" s="259">
        <f t="shared" si="78"/>
        <v>439.38</v>
      </c>
      <c r="N205" s="259">
        <f t="shared" si="78"/>
        <v>446.49</v>
      </c>
      <c r="O205" s="259">
        <f t="shared" si="78"/>
        <v>396.99</v>
      </c>
      <c r="P205" s="259">
        <f t="shared" si="78"/>
        <v>377.82</v>
      </c>
      <c r="Q205" s="259">
        <f t="shared" si="78"/>
        <v>458.7299999999999</v>
      </c>
      <c r="R205" s="259">
        <f t="shared" si="78"/>
        <v>511.19999999999987</v>
      </c>
      <c r="S205" s="259">
        <f t="shared" si="78"/>
        <v>497.33999999999992</v>
      </c>
      <c r="T205" s="259">
        <f t="shared" si="78"/>
        <v>565.11</v>
      </c>
      <c r="U205" s="259">
        <f t="shared" si="78"/>
        <v>596.70000000000005</v>
      </c>
      <c r="V205" s="259">
        <f t="shared" si="78"/>
        <v>631.80000000000007</v>
      </c>
      <c r="W205" s="259">
        <f t="shared" si="78"/>
        <v>631.80000000000007</v>
      </c>
      <c r="X205" s="259">
        <f t="shared" si="78"/>
        <v>614.25</v>
      </c>
      <c r="Y205" s="259">
        <f t="shared" si="78"/>
        <v>589.68000000000006</v>
      </c>
      <c r="Z205" s="259">
        <f t="shared" si="78"/>
        <v>607.23</v>
      </c>
      <c r="AA205" s="259">
        <f t="shared" si="78"/>
        <v>578.25</v>
      </c>
      <c r="AB205" s="259">
        <f t="shared" si="78"/>
        <v>543.51</v>
      </c>
      <c r="AC205" s="259">
        <f t="shared" si="78"/>
        <v>561.6</v>
      </c>
      <c r="AD205" s="259">
        <f t="shared" si="78"/>
        <v>579.15</v>
      </c>
      <c r="AE205" s="261">
        <f t="shared" si="78"/>
        <v>649.35467697782076</v>
      </c>
      <c r="AF205" s="261">
        <f t="shared" si="78"/>
        <v>694.99238448640085</v>
      </c>
      <c r="AG205" s="261">
        <f t="shared" si="78"/>
        <v>659.88640322166736</v>
      </c>
      <c r="AH205" s="261">
        <f t="shared" si="78"/>
        <v>579.14416309260582</v>
      </c>
    </row>
    <row r="206" spans="1:34">
      <c r="A206" s="112" t="s">
        <v>106</v>
      </c>
      <c r="B206" s="259">
        <f t="shared" si="78"/>
        <v>189.55</v>
      </c>
      <c r="C206" s="259">
        <f t="shared" si="78"/>
        <v>212.92500000000004</v>
      </c>
      <c r="D206" s="259">
        <f t="shared" si="78"/>
        <v>269.02499999999998</v>
      </c>
      <c r="E206" s="259">
        <f t="shared" si="78"/>
        <v>256.27500000000003</v>
      </c>
      <c r="F206" s="259">
        <f t="shared" si="78"/>
        <v>273.7</v>
      </c>
      <c r="G206" s="259">
        <f t="shared" si="78"/>
        <v>304.29999999999995</v>
      </c>
      <c r="H206" s="259">
        <f t="shared" si="78"/>
        <v>405.02500000000003</v>
      </c>
      <c r="I206" s="259">
        <f t="shared" si="78"/>
        <v>399.50000000000006</v>
      </c>
      <c r="J206" s="259">
        <f t="shared" si="78"/>
        <v>363.54500000000002</v>
      </c>
      <c r="K206" s="259">
        <f t="shared" si="78"/>
        <v>323.51</v>
      </c>
      <c r="L206" s="259">
        <f t="shared" si="78"/>
        <v>363.29</v>
      </c>
      <c r="M206" s="259">
        <f t="shared" si="78"/>
        <v>414.97000000000008</v>
      </c>
      <c r="N206" s="259">
        <f t="shared" si="78"/>
        <v>421.685</v>
      </c>
      <c r="O206" s="259">
        <f t="shared" si="78"/>
        <v>374.93500000000006</v>
      </c>
      <c r="P206" s="259">
        <f t="shared" si="78"/>
        <v>356.83000000000004</v>
      </c>
      <c r="Q206" s="259">
        <f t="shared" si="78"/>
        <v>433.245</v>
      </c>
      <c r="R206" s="259">
        <f t="shared" si="78"/>
        <v>482.79999999999995</v>
      </c>
      <c r="S206" s="259">
        <f t="shared" si="78"/>
        <v>469.71</v>
      </c>
      <c r="T206" s="259">
        <f t="shared" si="78"/>
        <v>533.71500000000003</v>
      </c>
      <c r="U206" s="259">
        <f t="shared" si="78"/>
        <v>563.55000000000007</v>
      </c>
      <c r="V206" s="259">
        <f t="shared" si="78"/>
        <v>596.70000000000005</v>
      </c>
      <c r="W206" s="259">
        <f t="shared" si="78"/>
        <v>596.70000000000005</v>
      </c>
      <c r="X206" s="259">
        <f t="shared" si="78"/>
        <v>580.125</v>
      </c>
      <c r="Y206" s="259">
        <f t="shared" si="78"/>
        <v>556.92000000000007</v>
      </c>
      <c r="Z206" s="259">
        <f t="shared" si="78"/>
        <v>573.495</v>
      </c>
      <c r="AA206" s="259">
        <f t="shared" si="78"/>
        <v>546.125</v>
      </c>
      <c r="AB206" s="259">
        <f t="shared" si="78"/>
        <v>513.31500000000017</v>
      </c>
      <c r="AC206" s="259">
        <f t="shared" si="78"/>
        <v>530.4</v>
      </c>
      <c r="AD206" s="259">
        <f t="shared" si="78"/>
        <v>546.97500000000002</v>
      </c>
      <c r="AE206" s="261">
        <f t="shared" si="78"/>
        <v>613.27941714571955</v>
      </c>
      <c r="AF206" s="261">
        <f t="shared" si="78"/>
        <v>656.38169645937876</v>
      </c>
      <c r="AG206" s="261">
        <f t="shared" si="78"/>
        <v>623.22604748713036</v>
      </c>
      <c r="AH206" s="261">
        <f t="shared" si="78"/>
        <v>546.96948736523882</v>
      </c>
    </row>
    <row r="207" spans="1:34">
      <c r="A207" s="112" t="s">
        <v>107</v>
      </c>
      <c r="B207" s="259">
        <f t="shared" si="78"/>
        <v>189.55</v>
      </c>
      <c r="C207" s="259">
        <f t="shared" si="78"/>
        <v>212.92500000000004</v>
      </c>
      <c r="D207" s="259">
        <f t="shared" si="78"/>
        <v>269.02499999999998</v>
      </c>
      <c r="E207" s="259">
        <f t="shared" si="78"/>
        <v>256.27500000000003</v>
      </c>
      <c r="F207" s="259">
        <f t="shared" si="78"/>
        <v>273.7</v>
      </c>
      <c r="G207" s="259">
        <f t="shared" si="78"/>
        <v>304.29999999999995</v>
      </c>
      <c r="H207" s="259">
        <f t="shared" si="78"/>
        <v>405.02500000000003</v>
      </c>
      <c r="I207" s="259">
        <f t="shared" si="78"/>
        <v>399.50000000000006</v>
      </c>
      <c r="J207" s="259">
        <f t="shared" si="78"/>
        <v>363.54500000000002</v>
      </c>
      <c r="K207" s="259">
        <f t="shared" si="78"/>
        <v>323.51</v>
      </c>
      <c r="L207" s="259">
        <f t="shared" si="78"/>
        <v>363.29</v>
      </c>
      <c r="M207" s="259">
        <f t="shared" si="78"/>
        <v>414.97000000000008</v>
      </c>
      <c r="N207" s="259">
        <f t="shared" si="78"/>
        <v>421.685</v>
      </c>
      <c r="O207" s="259">
        <f t="shared" si="78"/>
        <v>374.93500000000006</v>
      </c>
      <c r="P207" s="259">
        <f t="shared" si="78"/>
        <v>356.83000000000004</v>
      </c>
      <c r="Q207" s="259">
        <f t="shared" si="78"/>
        <v>433.245</v>
      </c>
      <c r="R207" s="259">
        <f t="shared" si="78"/>
        <v>482.79999999999995</v>
      </c>
      <c r="S207" s="259">
        <f t="shared" si="78"/>
        <v>469.71</v>
      </c>
      <c r="T207" s="259">
        <f t="shared" si="78"/>
        <v>533.71500000000003</v>
      </c>
      <c r="U207" s="259">
        <f t="shared" si="78"/>
        <v>563.55000000000007</v>
      </c>
      <c r="V207" s="259">
        <f t="shared" si="78"/>
        <v>596.70000000000005</v>
      </c>
      <c r="W207" s="259">
        <f t="shared" si="78"/>
        <v>596.70000000000005</v>
      </c>
      <c r="X207" s="259">
        <f t="shared" si="78"/>
        <v>580.125</v>
      </c>
      <c r="Y207" s="259">
        <f t="shared" si="78"/>
        <v>556.92000000000007</v>
      </c>
      <c r="Z207" s="259">
        <f t="shared" si="78"/>
        <v>573.495</v>
      </c>
      <c r="AA207" s="259">
        <f t="shared" si="78"/>
        <v>546.125</v>
      </c>
      <c r="AB207" s="259">
        <f t="shared" si="78"/>
        <v>513.31500000000017</v>
      </c>
      <c r="AC207" s="259">
        <f t="shared" si="78"/>
        <v>530.4</v>
      </c>
      <c r="AD207" s="261">
        <f t="shared" si="78"/>
        <v>546.97500000000002</v>
      </c>
      <c r="AE207" s="261">
        <f t="shared" si="78"/>
        <v>613.27941714571955</v>
      </c>
      <c r="AF207" s="261">
        <f t="shared" si="78"/>
        <v>656.38169645937876</v>
      </c>
      <c r="AG207" s="261">
        <f t="shared" si="78"/>
        <v>623.22604748713036</v>
      </c>
      <c r="AH207" s="261">
        <f t="shared" si="78"/>
        <v>546.96948736523882</v>
      </c>
    </row>
    <row r="208" spans="1:34">
      <c r="A208" s="112" t="s">
        <v>108</v>
      </c>
      <c r="B208" s="259">
        <f t="shared" si="78"/>
        <v>178.4</v>
      </c>
      <c r="C208" s="259">
        <f t="shared" si="78"/>
        <v>200.40000000000003</v>
      </c>
      <c r="D208" s="259">
        <f t="shared" si="78"/>
        <v>253.2</v>
      </c>
      <c r="E208" s="259">
        <f t="shared" si="78"/>
        <v>241.20000000000002</v>
      </c>
      <c r="F208" s="259">
        <f t="shared" si="78"/>
        <v>257.60000000000002</v>
      </c>
      <c r="G208" s="259">
        <f t="shared" si="78"/>
        <v>286.39999999999998</v>
      </c>
      <c r="H208" s="259">
        <f t="shared" si="78"/>
        <v>381.20000000000005</v>
      </c>
      <c r="I208" s="259">
        <f t="shared" si="78"/>
        <v>376</v>
      </c>
      <c r="J208" s="259">
        <f t="shared" si="78"/>
        <v>342.15999999999997</v>
      </c>
      <c r="K208" s="259">
        <f t="shared" si="78"/>
        <v>304.47999999999996</v>
      </c>
      <c r="L208" s="259">
        <f t="shared" si="78"/>
        <v>341.92</v>
      </c>
      <c r="M208" s="259">
        <f t="shared" si="78"/>
        <v>390.56</v>
      </c>
      <c r="N208" s="259">
        <f t="shared" si="78"/>
        <v>396.88000000000005</v>
      </c>
      <c r="O208" s="259">
        <f t="shared" si="78"/>
        <v>352.88000000000011</v>
      </c>
      <c r="P208" s="259">
        <f t="shared" si="78"/>
        <v>335.84000000000003</v>
      </c>
      <c r="Q208" s="259">
        <f t="shared" si="78"/>
        <v>407.76</v>
      </c>
      <c r="R208" s="259">
        <f t="shared" si="78"/>
        <v>454.4</v>
      </c>
      <c r="S208" s="259">
        <f t="shared" si="78"/>
        <v>442.08000000000004</v>
      </c>
      <c r="T208" s="259">
        <f t="shared" si="78"/>
        <v>502.32</v>
      </c>
      <c r="U208" s="259">
        <f t="shared" si="78"/>
        <v>530.4</v>
      </c>
      <c r="V208" s="259">
        <f t="shared" si="78"/>
        <v>561.6</v>
      </c>
      <c r="W208" s="259">
        <f t="shared" si="78"/>
        <v>561.6</v>
      </c>
      <c r="X208" s="259">
        <f t="shared" si="78"/>
        <v>546</v>
      </c>
      <c r="Y208" s="259">
        <f t="shared" si="78"/>
        <v>524.16</v>
      </c>
      <c r="Z208" s="259">
        <f t="shared" si="78"/>
        <v>539.76</v>
      </c>
      <c r="AA208" s="259">
        <f t="shared" si="78"/>
        <v>514</v>
      </c>
      <c r="AB208" s="259">
        <f t="shared" si="78"/>
        <v>483.12000000000006</v>
      </c>
      <c r="AC208" s="259">
        <f t="shared" si="78"/>
        <v>499.20000000000005</v>
      </c>
      <c r="AD208" s="261">
        <f t="shared" si="78"/>
        <v>514.80000000000007</v>
      </c>
      <c r="AE208" s="261">
        <f t="shared" si="78"/>
        <v>577.20415731361845</v>
      </c>
      <c r="AF208" s="261">
        <f t="shared" si="78"/>
        <v>617.77100843235633</v>
      </c>
      <c r="AG208" s="261">
        <f t="shared" si="78"/>
        <v>586.56569175259324</v>
      </c>
      <c r="AH208" s="261">
        <f t="shared" si="78"/>
        <v>514.79481163787193</v>
      </c>
    </row>
    <row r="209" spans="1:34">
      <c r="A209" s="112" t="s">
        <v>109</v>
      </c>
      <c r="B209" s="259">
        <f t="shared" si="78"/>
        <v>178.4</v>
      </c>
      <c r="C209" s="259">
        <f t="shared" si="78"/>
        <v>200.40000000000003</v>
      </c>
      <c r="D209" s="259">
        <f t="shared" si="78"/>
        <v>253.2</v>
      </c>
      <c r="E209" s="259">
        <f t="shared" si="78"/>
        <v>241.20000000000002</v>
      </c>
      <c r="F209" s="259">
        <f t="shared" si="78"/>
        <v>257.60000000000002</v>
      </c>
      <c r="G209" s="259">
        <f t="shared" si="78"/>
        <v>286.39999999999998</v>
      </c>
      <c r="H209" s="259">
        <f t="shared" si="78"/>
        <v>381.20000000000005</v>
      </c>
      <c r="I209" s="259">
        <f t="shared" si="78"/>
        <v>376</v>
      </c>
      <c r="J209" s="259">
        <f t="shared" si="78"/>
        <v>342.15999999999997</v>
      </c>
      <c r="K209" s="259">
        <f t="shared" si="78"/>
        <v>304.47999999999996</v>
      </c>
      <c r="L209" s="259">
        <f t="shared" si="78"/>
        <v>341.92</v>
      </c>
      <c r="M209" s="259">
        <f t="shared" si="78"/>
        <v>390.56</v>
      </c>
      <c r="N209" s="259">
        <f t="shared" si="78"/>
        <v>396.88000000000005</v>
      </c>
      <c r="O209" s="259">
        <f t="shared" si="78"/>
        <v>352.88000000000011</v>
      </c>
      <c r="P209" s="259">
        <f t="shared" si="78"/>
        <v>335.84000000000003</v>
      </c>
      <c r="Q209" s="259">
        <f t="shared" si="78"/>
        <v>407.76</v>
      </c>
      <c r="R209" s="259">
        <f t="shared" si="78"/>
        <v>454.4</v>
      </c>
      <c r="S209" s="259">
        <f t="shared" si="78"/>
        <v>442.08000000000004</v>
      </c>
      <c r="T209" s="259">
        <f t="shared" si="78"/>
        <v>502.32</v>
      </c>
      <c r="U209" s="259">
        <f t="shared" si="78"/>
        <v>530.4</v>
      </c>
      <c r="V209" s="259">
        <f t="shared" si="78"/>
        <v>561.6</v>
      </c>
      <c r="W209" s="259">
        <f t="shared" si="78"/>
        <v>561.6</v>
      </c>
      <c r="X209" s="259">
        <f t="shared" si="78"/>
        <v>546</v>
      </c>
      <c r="Y209" s="259">
        <f t="shared" si="78"/>
        <v>524.16</v>
      </c>
      <c r="Z209" s="259">
        <f t="shared" si="78"/>
        <v>539.76</v>
      </c>
      <c r="AA209" s="259">
        <f t="shared" si="78"/>
        <v>514</v>
      </c>
      <c r="AB209" s="259">
        <f t="shared" si="78"/>
        <v>483.12000000000006</v>
      </c>
      <c r="AC209" s="259">
        <f t="shared" si="78"/>
        <v>499.20000000000005</v>
      </c>
      <c r="AD209" s="261">
        <f t="shared" si="78"/>
        <v>514.80000000000007</v>
      </c>
      <c r="AE209" s="261">
        <f t="shared" si="78"/>
        <v>577.20415731361845</v>
      </c>
      <c r="AF209" s="261">
        <f t="shared" si="78"/>
        <v>617.77100843235633</v>
      </c>
      <c r="AG209" s="261">
        <f t="shared" si="78"/>
        <v>586.56569175259324</v>
      </c>
      <c r="AH209" s="261">
        <f t="shared" si="78"/>
        <v>514.79481163787193</v>
      </c>
    </row>
    <row r="210" spans="1:34">
      <c r="A210" s="112" t="s">
        <v>110</v>
      </c>
      <c r="B210" s="259">
        <f t="shared" si="78"/>
        <v>167.25</v>
      </c>
      <c r="C210" s="259">
        <f t="shared" si="78"/>
        <v>187.875</v>
      </c>
      <c r="D210" s="259">
        <f t="shared" si="78"/>
        <v>237.37499999999997</v>
      </c>
      <c r="E210" s="259">
        <f t="shared" si="78"/>
        <v>226.125</v>
      </c>
      <c r="F210" s="259">
        <f t="shared" si="78"/>
        <v>241.5</v>
      </c>
      <c r="G210" s="259">
        <f t="shared" si="78"/>
        <v>268.49999999999994</v>
      </c>
      <c r="H210" s="259">
        <f t="shared" si="78"/>
        <v>357.375</v>
      </c>
      <c r="I210" s="259">
        <f t="shared" si="78"/>
        <v>352.5</v>
      </c>
      <c r="J210" s="259">
        <f t="shared" si="78"/>
        <v>320.77499999999998</v>
      </c>
      <c r="K210" s="259">
        <f t="shared" si="78"/>
        <v>285.44999999999993</v>
      </c>
      <c r="L210" s="259">
        <f t="shared" si="78"/>
        <v>320.55</v>
      </c>
      <c r="M210" s="259">
        <f t="shared" si="78"/>
        <v>366.15</v>
      </c>
      <c r="N210" s="259">
        <f t="shared" si="78"/>
        <v>372.07499999999999</v>
      </c>
      <c r="O210" s="259">
        <f t="shared" si="78"/>
        <v>330.82500000000005</v>
      </c>
      <c r="P210" s="259">
        <f t="shared" si="78"/>
        <v>314.85000000000002</v>
      </c>
      <c r="Q210" s="259">
        <f t="shared" si="78"/>
        <v>382.27499999999998</v>
      </c>
      <c r="R210" s="259">
        <f t="shared" si="78"/>
        <v>425.99999999999989</v>
      </c>
      <c r="S210" s="259">
        <f t="shared" si="78"/>
        <v>414.45</v>
      </c>
      <c r="T210" s="259">
        <f t="shared" si="78"/>
        <v>470.92500000000001</v>
      </c>
      <c r="U210" s="259">
        <f t="shared" si="78"/>
        <v>497.25</v>
      </c>
      <c r="V210" s="259">
        <f t="shared" si="78"/>
        <v>526.5</v>
      </c>
      <c r="W210" s="259">
        <f t="shared" si="78"/>
        <v>526.5</v>
      </c>
      <c r="X210" s="259">
        <f t="shared" si="78"/>
        <v>511.875</v>
      </c>
      <c r="Y210" s="259">
        <f t="shared" si="78"/>
        <v>491.40000000000003</v>
      </c>
      <c r="Z210" s="259">
        <f t="shared" si="78"/>
        <v>506.02500000000003</v>
      </c>
      <c r="AA210" s="259">
        <f t="shared" si="78"/>
        <v>481.875</v>
      </c>
      <c r="AB210" s="259">
        <f t="shared" si="78"/>
        <v>452.92500000000007</v>
      </c>
      <c r="AC210" s="259">
        <f t="shared" si="78"/>
        <v>468</v>
      </c>
      <c r="AD210" s="261">
        <f t="shared" si="78"/>
        <v>482.625</v>
      </c>
      <c r="AE210" s="261">
        <f t="shared" si="78"/>
        <v>541.12889748151724</v>
      </c>
      <c r="AF210" s="261">
        <f t="shared" si="78"/>
        <v>579.16032040533412</v>
      </c>
      <c r="AG210" s="261">
        <f t="shared" si="78"/>
        <v>549.90533601805612</v>
      </c>
      <c r="AH210" s="261">
        <f t="shared" si="78"/>
        <v>482.62013591050487</v>
      </c>
    </row>
    <row r="211" spans="1:34">
      <c r="A211" s="112" t="s">
        <v>111</v>
      </c>
      <c r="B211" s="259">
        <f t="shared" si="78"/>
        <v>178.4</v>
      </c>
      <c r="C211" s="259">
        <f t="shared" si="78"/>
        <v>200.40000000000003</v>
      </c>
      <c r="D211" s="259">
        <f t="shared" si="78"/>
        <v>253.2</v>
      </c>
      <c r="E211" s="259">
        <f t="shared" si="78"/>
        <v>241.20000000000002</v>
      </c>
      <c r="F211" s="259">
        <f t="shared" si="78"/>
        <v>257.60000000000002</v>
      </c>
      <c r="G211" s="259">
        <f t="shared" si="78"/>
        <v>286.39999999999998</v>
      </c>
      <c r="H211" s="259">
        <f t="shared" si="78"/>
        <v>381.20000000000005</v>
      </c>
      <c r="I211" s="259">
        <f t="shared" si="78"/>
        <v>376</v>
      </c>
      <c r="J211" s="259">
        <f t="shared" si="78"/>
        <v>342.15999999999997</v>
      </c>
      <c r="K211" s="259">
        <f t="shared" si="78"/>
        <v>304.47999999999996</v>
      </c>
      <c r="L211" s="259">
        <f t="shared" si="78"/>
        <v>341.92</v>
      </c>
      <c r="M211" s="259">
        <f t="shared" si="78"/>
        <v>390.56</v>
      </c>
      <c r="N211" s="259">
        <f t="shared" si="78"/>
        <v>396.88000000000005</v>
      </c>
      <c r="O211" s="259">
        <f t="shared" si="78"/>
        <v>352.88000000000011</v>
      </c>
      <c r="P211" s="259">
        <f t="shared" si="78"/>
        <v>335.84000000000003</v>
      </c>
      <c r="Q211" s="259">
        <f t="shared" si="78"/>
        <v>407.76</v>
      </c>
      <c r="R211" s="259">
        <f t="shared" si="78"/>
        <v>454.4</v>
      </c>
      <c r="S211" s="259">
        <f t="shared" si="78"/>
        <v>442.08000000000004</v>
      </c>
      <c r="T211" s="259">
        <f t="shared" si="78"/>
        <v>502.32</v>
      </c>
      <c r="U211" s="259">
        <f t="shared" si="78"/>
        <v>530.4</v>
      </c>
      <c r="V211" s="259">
        <f t="shared" si="78"/>
        <v>561.6</v>
      </c>
      <c r="W211" s="259">
        <f t="shared" si="78"/>
        <v>561.6</v>
      </c>
      <c r="X211" s="259">
        <f t="shared" si="78"/>
        <v>546</v>
      </c>
      <c r="Y211" s="259">
        <f t="shared" si="78"/>
        <v>524.16</v>
      </c>
      <c r="Z211" s="259">
        <f t="shared" ref="Z211:AH215" si="79">Z$232*Z84</f>
        <v>539.76</v>
      </c>
      <c r="AA211" s="259">
        <f t="shared" si="79"/>
        <v>514</v>
      </c>
      <c r="AB211" s="259">
        <f t="shared" si="79"/>
        <v>483.12000000000006</v>
      </c>
      <c r="AC211" s="259">
        <f t="shared" si="79"/>
        <v>499.20000000000005</v>
      </c>
      <c r="AD211" s="261">
        <f t="shared" si="79"/>
        <v>514.80000000000007</v>
      </c>
      <c r="AE211" s="261">
        <f t="shared" si="79"/>
        <v>577.20415731361845</v>
      </c>
      <c r="AF211" s="261">
        <f t="shared" si="79"/>
        <v>617.77100843235633</v>
      </c>
      <c r="AG211" s="261">
        <f t="shared" si="79"/>
        <v>586.56569175259324</v>
      </c>
      <c r="AH211" s="261">
        <f t="shared" si="79"/>
        <v>514.79481163787193</v>
      </c>
    </row>
    <row r="212" spans="1:34">
      <c r="A212" s="112" t="s">
        <v>112</v>
      </c>
      <c r="B212" s="259">
        <f t="shared" ref="B212:Z215" si="80">B$232*B85</f>
        <v>178.4</v>
      </c>
      <c r="C212" s="259">
        <f t="shared" si="80"/>
        <v>200.40000000000003</v>
      </c>
      <c r="D212" s="259">
        <f t="shared" si="80"/>
        <v>253.2</v>
      </c>
      <c r="E212" s="259">
        <f t="shared" si="80"/>
        <v>241.20000000000002</v>
      </c>
      <c r="F212" s="259">
        <f t="shared" si="80"/>
        <v>257.60000000000002</v>
      </c>
      <c r="G212" s="259">
        <f t="shared" si="80"/>
        <v>286.39999999999998</v>
      </c>
      <c r="H212" s="259">
        <f t="shared" si="80"/>
        <v>381.20000000000005</v>
      </c>
      <c r="I212" s="259">
        <f t="shared" si="80"/>
        <v>376</v>
      </c>
      <c r="J212" s="259">
        <f t="shared" si="80"/>
        <v>342.15999999999997</v>
      </c>
      <c r="K212" s="259">
        <f t="shared" si="80"/>
        <v>304.47999999999996</v>
      </c>
      <c r="L212" s="259">
        <f t="shared" si="80"/>
        <v>341.92</v>
      </c>
      <c r="M212" s="259">
        <f t="shared" si="80"/>
        <v>390.56</v>
      </c>
      <c r="N212" s="259">
        <f t="shared" si="80"/>
        <v>396.88000000000005</v>
      </c>
      <c r="O212" s="259">
        <f t="shared" si="80"/>
        <v>352.88000000000011</v>
      </c>
      <c r="P212" s="259">
        <f t="shared" si="80"/>
        <v>335.84000000000003</v>
      </c>
      <c r="Q212" s="259">
        <f t="shared" si="80"/>
        <v>407.76</v>
      </c>
      <c r="R212" s="259">
        <f t="shared" si="80"/>
        <v>454.4</v>
      </c>
      <c r="S212" s="259">
        <f t="shared" si="80"/>
        <v>442.08000000000004</v>
      </c>
      <c r="T212" s="259">
        <f t="shared" si="80"/>
        <v>502.32</v>
      </c>
      <c r="U212" s="259">
        <f t="shared" si="80"/>
        <v>530.4</v>
      </c>
      <c r="V212" s="259">
        <f t="shared" si="80"/>
        <v>561.6</v>
      </c>
      <c r="W212" s="259">
        <f t="shared" si="80"/>
        <v>561.6</v>
      </c>
      <c r="X212" s="259">
        <f t="shared" si="80"/>
        <v>546</v>
      </c>
      <c r="Y212" s="259">
        <f t="shared" si="80"/>
        <v>524.16</v>
      </c>
      <c r="Z212" s="259">
        <f t="shared" si="80"/>
        <v>539.76</v>
      </c>
      <c r="AA212" s="259">
        <f t="shared" si="79"/>
        <v>514</v>
      </c>
      <c r="AB212" s="259">
        <f t="shared" si="79"/>
        <v>483.12000000000006</v>
      </c>
      <c r="AC212" s="259">
        <f t="shared" si="79"/>
        <v>499.20000000000005</v>
      </c>
      <c r="AD212" s="261">
        <f t="shared" si="79"/>
        <v>514.80000000000007</v>
      </c>
      <c r="AE212" s="261">
        <f t="shared" si="79"/>
        <v>577.20415731361845</v>
      </c>
      <c r="AF212" s="261">
        <f t="shared" si="79"/>
        <v>617.77100843235633</v>
      </c>
      <c r="AG212" s="261">
        <f t="shared" si="79"/>
        <v>586.56569175259324</v>
      </c>
      <c r="AH212" s="261">
        <f t="shared" si="79"/>
        <v>514.79481163787193</v>
      </c>
    </row>
    <row r="213" spans="1:34">
      <c r="A213" s="112" t="s">
        <v>113</v>
      </c>
      <c r="B213" s="259">
        <f t="shared" si="80"/>
        <v>178.4</v>
      </c>
      <c r="C213" s="259">
        <f t="shared" si="80"/>
        <v>200.40000000000003</v>
      </c>
      <c r="D213" s="259">
        <f t="shared" si="80"/>
        <v>253.2</v>
      </c>
      <c r="E213" s="259">
        <f t="shared" si="80"/>
        <v>241.20000000000002</v>
      </c>
      <c r="F213" s="259">
        <f t="shared" si="80"/>
        <v>257.60000000000002</v>
      </c>
      <c r="G213" s="259">
        <f t="shared" si="80"/>
        <v>286.39999999999998</v>
      </c>
      <c r="H213" s="259">
        <f t="shared" si="80"/>
        <v>381.20000000000005</v>
      </c>
      <c r="I213" s="259">
        <f t="shared" si="80"/>
        <v>376</v>
      </c>
      <c r="J213" s="259">
        <f t="shared" si="80"/>
        <v>342.15999999999997</v>
      </c>
      <c r="K213" s="259">
        <f t="shared" si="80"/>
        <v>304.47999999999996</v>
      </c>
      <c r="L213" s="259">
        <f t="shared" si="80"/>
        <v>341.92</v>
      </c>
      <c r="M213" s="259">
        <f t="shared" si="80"/>
        <v>390.56</v>
      </c>
      <c r="N213" s="259">
        <f t="shared" si="80"/>
        <v>396.88000000000005</v>
      </c>
      <c r="O213" s="259">
        <f t="shared" si="80"/>
        <v>352.88000000000011</v>
      </c>
      <c r="P213" s="259">
        <f t="shared" si="80"/>
        <v>335.84000000000003</v>
      </c>
      <c r="Q213" s="259">
        <f t="shared" si="80"/>
        <v>407.76</v>
      </c>
      <c r="R213" s="259">
        <f t="shared" si="80"/>
        <v>454.4</v>
      </c>
      <c r="S213" s="259">
        <f t="shared" si="80"/>
        <v>442.08000000000004</v>
      </c>
      <c r="T213" s="259">
        <f t="shared" si="80"/>
        <v>502.32</v>
      </c>
      <c r="U213" s="259">
        <f t="shared" si="80"/>
        <v>530.4</v>
      </c>
      <c r="V213" s="259">
        <f t="shared" si="80"/>
        <v>561.6</v>
      </c>
      <c r="W213" s="259">
        <f t="shared" si="80"/>
        <v>561.6</v>
      </c>
      <c r="X213" s="259">
        <f t="shared" si="80"/>
        <v>546</v>
      </c>
      <c r="Y213" s="259">
        <f t="shared" si="80"/>
        <v>524.16</v>
      </c>
      <c r="Z213" s="259">
        <f t="shared" si="80"/>
        <v>539.76</v>
      </c>
      <c r="AA213" s="259">
        <f t="shared" si="79"/>
        <v>514</v>
      </c>
      <c r="AB213" s="259">
        <f t="shared" si="79"/>
        <v>483.12000000000006</v>
      </c>
      <c r="AC213" s="259">
        <f t="shared" si="79"/>
        <v>499.20000000000005</v>
      </c>
      <c r="AD213" s="261">
        <f t="shared" si="79"/>
        <v>514.80000000000007</v>
      </c>
      <c r="AE213" s="261">
        <f t="shared" si="79"/>
        <v>577.20415731361845</v>
      </c>
      <c r="AF213" s="261">
        <f t="shared" si="79"/>
        <v>617.77100843235633</v>
      </c>
      <c r="AG213" s="261">
        <f t="shared" si="79"/>
        <v>586.56569175259324</v>
      </c>
      <c r="AH213" s="261">
        <f t="shared" si="79"/>
        <v>514.79481163787193</v>
      </c>
    </row>
    <row r="214" spans="1:34">
      <c r="A214" s="112" t="s">
        <v>102</v>
      </c>
      <c r="B214" s="259">
        <f t="shared" si="80"/>
        <v>189.55</v>
      </c>
      <c r="C214" s="259">
        <f t="shared" si="80"/>
        <v>212.92500000000004</v>
      </c>
      <c r="D214" s="259">
        <f t="shared" si="80"/>
        <v>269.02499999999998</v>
      </c>
      <c r="E214" s="259">
        <f t="shared" si="80"/>
        <v>256.27500000000003</v>
      </c>
      <c r="F214" s="259">
        <f t="shared" si="80"/>
        <v>273.7</v>
      </c>
      <c r="G214" s="259">
        <f t="shared" si="80"/>
        <v>304.29999999999995</v>
      </c>
      <c r="H214" s="259">
        <f t="shared" si="80"/>
        <v>405.02500000000003</v>
      </c>
      <c r="I214" s="259">
        <f t="shared" si="80"/>
        <v>399.50000000000006</v>
      </c>
      <c r="J214" s="259">
        <f t="shared" si="80"/>
        <v>363.54500000000002</v>
      </c>
      <c r="K214" s="259">
        <f t="shared" si="80"/>
        <v>323.51</v>
      </c>
      <c r="L214" s="259">
        <f t="shared" si="80"/>
        <v>363.29</v>
      </c>
      <c r="M214" s="259">
        <f t="shared" si="80"/>
        <v>414.97000000000008</v>
      </c>
      <c r="N214" s="259">
        <f t="shared" si="80"/>
        <v>421.685</v>
      </c>
      <c r="O214" s="259">
        <f t="shared" si="80"/>
        <v>374.93500000000006</v>
      </c>
      <c r="P214" s="259">
        <f t="shared" si="80"/>
        <v>356.83000000000004</v>
      </c>
      <c r="Q214" s="259">
        <f t="shared" si="80"/>
        <v>433.245</v>
      </c>
      <c r="R214" s="259">
        <f t="shared" si="80"/>
        <v>482.79999999999995</v>
      </c>
      <c r="S214" s="259">
        <f t="shared" si="80"/>
        <v>469.71</v>
      </c>
      <c r="T214" s="259">
        <f t="shared" si="80"/>
        <v>533.71500000000003</v>
      </c>
      <c r="U214" s="259">
        <f t="shared" si="80"/>
        <v>563.55000000000007</v>
      </c>
      <c r="V214" s="259">
        <f t="shared" si="80"/>
        <v>596.70000000000005</v>
      </c>
      <c r="W214" s="259">
        <f t="shared" si="80"/>
        <v>596.70000000000005</v>
      </c>
      <c r="X214" s="259">
        <f t="shared" si="80"/>
        <v>580.125</v>
      </c>
      <c r="Y214" s="259">
        <f t="shared" si="80"/>
        <v>556.92000000000007</v>
      </c>
      <c r="Z214" s="259">
        <f t="shared" si="80"/>
        <v>573.495</v>
      </c>
      <c r="AA214" s="259">
        <f t="shared" si="79"/>
        <v>546.125</v>
      </c>
      <c r="AB214" s="259">
        <f t="shared" si="79"/>
        <v>513.31500000000017</v>
      </c>
      <c r="AC214" s="259">
        <f t="shared" si="79"/>
        <v>530.4</v>
      </c>
      <c r="AD214" s="261">
        <f t="shared" si="79"/>
        <v>546.97500000000002</v>
      </c>
      <c r="AE214" s="261">
        <f t="shared" si="79"/>
        <v>613.27941714571955</v>
      </c>
      <c r="AF214" s="261">
        <f t="shared" si="79"/>
        <v>656.38169645937876</v>
      </c>
      <c r="AG214" s="261">
        <f t="shared" si="79"/>
        <v>623.22604748713036</v>
      </c>
      <c r="AH214" s="261">
        <f t="shared" si="79"/>
        <v>546.96948736523882</v>
      </c>
    </row>
    <row r="215" spans="1:34">
      <c r="A215" s="112" t="s">
        <v>103</v>
      </c>
      <c r="B215" s="259">
        <f t="shared" si="80"/>
        <v>200.7</v>
      </c>
      <c r="C215" s="259">
        <f t="shared" si="80"/>
        <v>225.45000000000002</v>
      </c>
      <c r="D215" s="259">
        <f t="shared" si="80"/>
        <v>284.84999999999997</v>
      </c>
      <c r="E215" s="259">
        <f t="shared" si="80"/>
        <v>271.34999999999997</v>
      </c>
      <c r="F215" s="259">
        <f t="shared" si="80"/>
        <v>289.8</v>
      </c>
      <c r="G215" s="259">
        <f t="shared" si="80"/>
        <v>322.19999999999993</v>
      </c>
      <c r="H215" s="259">
        <f t="shared" si="80"/>
        <v>428.85</v>
      </c>
      <c r="I215" s="259">
        <f t="shared" si="80"/>
        <v>423</v>
      </c>
      <c r="J215" s="259">
        <f t="shared" si="80"/>
        <v>384.93</v>
      </c>
      <c r="K215" s="259">
        <f t="shared" si="80"/>
        <v>342.53999999999996</v>
      </c>
      <c r="L215" s="259">
        <f t="shared" si="80"/>
        <v>384.65999999999997</v>
      </c>
      <c r="M215" s="259">
        <f t="shared" si="80"/>
        <v>439.38</v>
      </c>
      <c r="N215" s="259">
        <f t="shared" si="80"/>
        <v>446.49</v>
      </c>
      <c r="O215" s="259">
        <f t="shared" si="80"/>
        <v>396.99</v>
      </c>
      <c r="P215" s="259">
        <f t="shared" si="80"/>
        <v>377.82</v>
      </c>
      <c r="Q215" s="259">
        <f t="shared" si="80"/>
        <v>458.7299999999999</v>
      </c>
      <c r="R215" s="259">
        <f t="shared" si="80"/>
        <v>511.19999999999987</v>
      </c>
      <c r="S215" s="259">
        <f t="shared" si="80"/>
        <v>497.33999999999992</v>
      </c>
      <c r="T215" s="259">
        <f t="shared" si="80"/>
        <v>565.11</v>
      </c>
      <c r="U215" s="259">
        <f t="shared" si="80"/>
        <v>596.70000000000005</v>
      </c>
      <c r="V215" s="259">
        <f t="shared" si="80"/>
        <v>631.80000000000007</v>
      </c>
      <c r="W215" s="259">
        <f t="shared" si="80"/>
        <v>631.80000000000007</v>
      </c>
      <c r="X215" s="259">
        <f t="shared" si="80"/>
        <v>614.25</v>
      </c>
      <c r="Y215" s="259">
        <f t="shared" si="80"/>
        <v>589.68000000000006</v>
      </c>
      <c r="Z215" s="259">
        <f t="shared" si="80"/>
        <v>607.23</v>
      </c>
      <c r="AA215" s="259">
        <f t="shared" si="79"/>
        <v>578.25</v>
      </c>
      <c r="AB215" s="259">
        <f t="shared" si="79"/>
        <v>543.51</v>
      </c>
      <c r="AC215" s="259">
        <f t="shared" si="79"/>
        <v>561.6</v>
      </c>
      <c r="AD215" s="261">
        <f t="shared" si="79"/>
        <v>579.15</v>
      </c>
      <c r="AE215" s="261">
        <f t="shared" si="79"/>
        <v>649.35467697782076</v>
      </c>
      <c r="AF215" s="261">
        <f t="shared" si="79"/>
        <v>694.99238448640085</v>
      </c>
      <c r="AG215" s="261">
        <f t="shared" si="79"/>
        <v>659.88640322166736</v>
      </c>
      <c r="AH215" s="261">
        <f t="shared" si="79"/>
        <v>579.14416309260582</v>
      </c>
    </row>
    <row r="216" spans="1:34" ht="12" thickBot="1">
      <c r="A216" s="112" t="s">
        <v>114</v>
      </c>
      <c r="B216" s="128">
        <f>B33</f>
        <v>2230</v>
      </c>
      <c r="C216" s="128">
        <f t="shared" ref="C216:AB216" si="81">C33</f>
        <v>2505</v>
      </c>
      <c r="D216" s="128">
        <f t="shared" si="81"/>
        <v>3165</v>
      </c>
      <c r="E216" s="128">
        <f t="shared" si="81"/>
        <v>3015</v>
      </c>
      <c r="F216" s="128">
        <f t="shared" si="81"/>
        <v>3220</v>
      </c>
      <c r="G216" s="128">
        <f t="shared" si="81"/>
        <v>3580</v>
      </c>
      <c r="H216" s="128">
        <f t="shared" si="81"/>
        <v>4765</v>
      </c>
      <c r="I216" s="128">
        <f t="shared" si="81"/>
        <v>4700</v>
      </c>
      <c r="J216" s="128">
        <f t="shared" si="81"/>
        <v>4277</v>
      </c>
      <c r="K216" s="128">
        <f t="shared" si="81"/>
        <v>3806</v>
      </c>
      <c r="L216" s="128">
        <f t="shared" si="81"/>
        <v>4274</v>
      </c>
      <c r="M216" s="128">
        <f t="shared" si="81"/>
        <v>4882</v>
      </c>
      <c r="N216" s="128">
        <f t="shared" si="81"/>
        <v>4961</v>
      </c>
      <c r="O216" s="128">
        <f t="shared" si="81"/>
        <v>4411</v>
      </c>
      <c r="P216" s="128">
        <f t="shared" si="81"/>
        <v>4198</v>
      </c>
      <c r="Q216" s="128">
        <f t="shared" si="81"/>
        <v>5097</v>
      </c>
      <c r="R216" s="128">
        <f t="shared" si="81"/>
        <v>5680</v>
      </c>
      <c r="S216" s="128">
        <f t="shared" si="81"/>
        <v>5526</v>
      </c>
      <c r="T216" s="128">
        <f t="shared" si="81"/>
        <v>6279</v>
      </c>
      <c r="U216" s="128">
        <f t="shared" si="81"/>
        <v>6630</v>
      </c>
      <c r="V216" s="128">
        <f t="shared" si="81"/>
        <v>7020</v>
      </c>
      <c r="W216" s="128">
        <f t="shared" si="81"/>
        <v>7020</v>
      </c>
      <c r="X216" s="128">
        <f t="shared" si="81"/>
        <v>6825</v>
      </c>
      <c r="Y216" s="128">
        <f t="shared" si="81"/>
        <v>6552</v>
      </c>
      <c r="Z216" s="128">
        <f t="shared" si="81"/>
        <v>6747</v>
      </c>
      <c r="AA216" s="128">
        <f t="shared" si="81"/>
        <v>6425</v>
      </c>
      <c r="AB216" s="128">
        <f t="shared" si="81"/>
        <v>6039</v>
      </c>
      <c r="AC216" s="128">
        <f>AC33</f>
        <v>6240</v>
      </c>
      <c r="AD216" s="261">
        <f>SUM(AD204:AD215)</f>
        <v>6435.0000000000009</v>
      </c>
      <c r="AE216" s="261">
        <f>SUM(AE204:AE215)</f>
        <v>7215.0519664202302</v>
      </c>
      <c r="AF216" s="261">
        <f>SUM(AF204:AF215)</f>
        <v>7722.137605404454</v>
      </c>
      <c r="AG216" s="261">
        <f>SUM(AG204:AG215)</f>
        <v>7332.071146907414</v>
      </c>
      <c r="AH216" s="261">
        <f>SUM(AH204:AH215)</f>
        <v>6434.9351454733987</v>
      </c>
    </row>
    <row r="217" spans="1:34">
      <c r="A217" s="174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  <c r="AC217" s="175"/>
      <c r="AD217" s="175"/>
      <c r="AE217" s="175"/>
      <c r="AF217" s="175"/>
      <c r="AG217" s="175"/>
      <c r="AH217" s="175"/>
    </row>
    <row r="218" spans="1:34" ht="12" thickBot="1">
      <c r="A218" s="112" t="s">
        <v>263</v>
      </c>
    </row>
    <row r="219" spans="1:34" ht="12" thickBot="1">
      <c r="A219" s="168"/>
      <c r="B219" s="168" t="str">
        <f>B$2</f>
        <v xml:space="preserve">93/94 </v>
      </c>
      <c r="C219" s="168" t="str">
        <f t="shared" ref="C219:AH219" si="82">C$2</f>
        <v xml:space="preserve">94/95 </v>
      </c>
      <c r="D219" s="168" t="str">
        <f t="shared" si="82"/>
        <v xml:space="preserve">95/96 </v>
      </c>
      <c r="E219" s="168" t="str">
        <f t="shared" si="82"/>
        <v xml:space="preserve">96/97 </v>
      </c>
      <c r="F219" s="168" t="str">
        <f t="shared" si="82"/>
        <v xml:space="preserve">97/98 </v>
      </c>
      <c r="G219" s="168" t="str">
        <f t="shared" si="82"/>
        <v xml:space="preserve">98/99 </v>
      </c>
      <c r="H219" s="168" t="str">
        <f t="shared" si="82"/>
        <v xml:space="preserve">99/00 </v>
      </c>
      <c r="I219" s="168" t="str">
        <f t="shared" si="82"/>
        <v xml:space="preserve">00/01 </v>
      </c>
      <c r="J219" s="168" t="str">
        <f t="shared" si="82"/>
        <v xml:space="preserve">01/02 </v>
      </c>
      <c r="K219" s="168" t="str">
        <f t="shared" si="82"/>
        <v xml:space="preserve">02/03 </v>
      </c>
      <c r="L219" s="168" t="str">
        <f t="shared" si="82"/>
        <v xml:space="preserve">03/04 </v>
      </c>
      <c r="M219" s="168" t="str">
        <f t="shared" si="82"/>
        <v xml:space="preserve">04/05 </v>
      </c>
      <c r="N219" s="168" t="str">
        <f t="shared" si="82"/>
        <v xml:space="preserve">05/06 </v>
      </c>
      <c r="O219" s="168" t="str">
        <f t="shared" si="82"/>
        <v xml:space="preserve">06/07 </v>
      </c>
      <c r="P219" s="168" t="str">
        <f t="shared" si="82"/>
        <v xml:space="preserve">07/08 </v>
      </c>
      <c r="Q219" s="168" t="str">
        <f t="shared" si="82"/>
        <v xml:space="preserve">08/09 </v>
      </c>
      <c r="R219" s="168" t="str">
        <f t="shared" si="82"/>
        <v xml:space="preserve">09/10 </v>
      </c>
      <c r="S219" s="168" t="str">
        <f t="shared" si="82"/>
        <v xml:space="preserve">10/11 </v>
      </c>
      <c r="T219" s="168" t="str">
        <f t="shared" si="82"/>
        <v xml:space="preserve">11/12 </v>
      </c>
      <c r="U219" s="168" t="str">
        <f t="shared" si="82"/>
        <v xml:space="preserve">12/13 </v>
      </c>
      <c r="V219" s="168" t="str">
        <f t="shared" si="82"/>
        <v xml:space="preserve">13/14 </v>
      </c>
      <c r="W219" s="168" t="str">
        <f t="shared" si="82"/>
        <v xml:space="preserve">14/15 </v>
      </c>
      <c r="X219" s="168" t="str">
        <f t="shared" si="82"/>
        <v xml:space="preserve">15/16 </v>
      </c>
      <c r="Y219" s="168" t="str">
        <f t="shared" si="82"/>
        <v xml:space="preserve">16/17 </v>
      </c>
      <c r="Z219" s="168" t="str">
        <f t="shared" si="82"/>
        <v xml:space="preserve">17/18 </v>
      </c>
      <c r="AA219" s="168" t="str">
        <f t="shared" si="82"/>
        <v>18/19</v>
      </c>
      <c r="AB219" s="168" t="str">
        <f t="shared" si="82"/>
        <v>19/20</v>
      </c>
      <c r="AC219" s="168" t="str">
        <f t="shared" si="82"/>
        <v>20/21</v>
      </c>
      <c r="AD219" s="168" t="str">
        <f t="shared" si="82"/>
        <v>21/22</v>
      </c>
      <c r="AE219" s="168" t="str">
        <f t="shared" si="82"/>
        <v>22/23</v>
      </c>
      <c r="AF219" s="168" t="str">
        <f t="shared" si="82"/>
        <v>23/24</v>
      </c>
      <c r="AG219" s="168" t="str">
        <f t="shared" si="82"/>
        <v>24/25</v>
      </c>
      <c r="AH219" s="168" t="str">
        <f t="shared" si="82"/>
        <v>25/26</v>
      </c>
    </row>
    <row r="220" spans="1:34">
      <c r="A220" s="112" t="s">
        <v>104</v>
      </c>
      <c r="B220" s="260">
        <f t="shared" ref="B220:AH227" si="83">B204/B77</f>
        <v>0.35967741935483871</v>
      </c>
      <c r="C220" s="260">
        <f t="shared" si="83"/>
        <v>0.36022433132010356</v>
      </c>
      <c r="D220" s="260">
        <f t="shared" si="83"/>
        <v>0.35994541112248374</v>
      </c>
      <c r="E220" s="260">
        <f t="shared" si="83"/>
        <v>0.36021505376344082</v>
      </c>
      <c r="F220" s="260">
        <f t="shared" si="83"/>
        <v>0.35977653631284917</v>
      </c>
      <c r="G220" s="260">
        <f t="shared" si="83"/>
        <v>0.37506547930853845</v>
      </c>
      <c r="H220" s="260">
        <f t="shared" si="83"/>
        <v>0.37499016290233733</v>
      </c>
      <c r="I220" s="260">
        <f t="shared" si="83"/>
        <v>0.37509976057462091</v>
      </c>
      <c r="J220" s="260">
        <f t="shared" si="83"/>
        <v>0.37501096010521701</v>
      </c>
      <c r="K220" s="260">
        <f t="shared" si="83"/>
        <v>0.37999201277955269</v>
      </c>
      <c r="L220" s="260">
        <f t="shared" si="83"/>
        <v>0.37997866287339971</v>
      </c>
      <c r="M220" s="260">
        <f t="shared" si="83"/>
        <v>0.37998132004981322</v>
      </c>
      <c r="N220" s="260">
        <f t="shared" si="83"/>
        <v>0.37997855392156865</v>
      </c>
      <c r="O220" s="260">
        <f t="shared" si="83"/>
        <v>0.38500480055861053</v>
      </c>
      <c r="P220" s="260">
        <f t="shared" si="83"/>
        <v>0.38503164266715584</v>
      </c>
      <c r="Q220" s="260">
        <f t="shared" si="83"/>
        <v>0.38496978851963742</v>
      </c>
      <c r="R220" s="260">
        <f t="shared" si="83"/>
        <v>0.3900027464982147</v>
      </c>
      <c r="S220" s="260">
        <f t="shared" si="83"/>
        <v>0.38997882851093857</v>
      </c>
      <c r="T220" s="260">
        <f t="shared" si="83"/>
        <v>0.39</v>
      </c>
      <c r="U220" s="260">
        <f t="shared" si="83"/>
        <v>0.39</v>
      </c>
      <c r="V220" s="260">
        <f t="shared" si="83"/>
        <v>0.39000000000000007</v>
      </c>
      <c r="W220" s="260">
        <f t="shared" si="83"/>
        <v>0.39000000000000007</v>
      </c>
      <c r="X220" s="260">
        <f t="shared" si="83"/>
        <v>0.39</v>
      </c>
      <c r="Y220" s="260">
        <f t="shared" si="83"/>
        <v>0.39000000000000007</v>
      </c>
      <c r="Z220" s="260">
        <f t="shared" si="83"/>
        <v>0.39</v>
      </c>
      <c r="AA220" s="260">
        <f t="shared" si="83"/>
        <v>0.38998482549317148</v>
      </c>
      <c r="AB220" s="260">
        <f t="shared" si="83"/>
        <v>0.38999031320632871</v>
      </c>
      <c r="AC220" s="260">
        <f t="shared" si="83"/>
        <v>0.39</v>
      </c>
      <c r="AD220" s="260">
        <f t="shared" si="83"/>
        <v>0.38999999999999996</v>
      </c>
      <c r="AE220" s="189">
        <f t="shared" si="83"/>
        <v>0.39000280899568812</v>
      </c>
      <c r="AF220" s="189">
        <f t="shared" si="83"/>
        <v>0.39000694976790173</v>
      </c>
      <c r="AG220" s="189">
        <f t="shared" si="83"/>
        <v>0.39000378440996891</v>
      </c>
      <c r="AH220" s="189">
        <f t="shared" si="83"/>
        <v>0.38999606942263021</v>
      </c>
    </row>
    <row r="221" spans="1:34">
      <c r="A221" s="112" t="s">
        <v>105</v>
      </c>
      <c r="B221" s="260">
        <f t="shared" si="83"/>
        <v>0.35967741935483871</v>
      </c>
      <c r="C221" s="260">
        <f t="shared" si="83"/>
        <v>0.36022433132010356</v>
      </c>
      <c r="D221" s="260">
        <f t="shared" si="83"/>
        <v>0.35994541112248374</v>
      </c>
      <c r="E221" s="260">
        <f t="shared" si="83"/>
        <v>0.36021505376344082</v>
      </c>
      <c r="F221" s="260">
        <f t="shared" si="83"/>
        <v>0.35977653631284917</v>
      </c>
      <c r="G221" s="260">
        <f t="shared" si="83"/>
        <v>0.37506547930853845</v>
      </c>
      <c r="H221" s="260">
        <f t="shared" si="83"/>
        <v>0.37499016290233733</v>
      </c>
      <c r="I221" s="260">
        <f t="shared" si="83"/>
        <v>0.37509976057462091</v>
      </c>
      <c r="J221" s="260">
        <f t="shared" si="83"/>
        <v>0.37501096010521701</v>
      </c>
      <c r="K221" s="260">
        <f t="shared" si="83"/>
        <v>0.37999201277955269</v>
      </c>
      <c r="L221" s="260">
        <f t="shared" si="83"/>
        <v>0.37997866287339971</v>
      </c>
      <c r="M221" s="260">
        <f t="shared" si="83"/>
        <v>0.37998132004981322</v>
      </c>
      <c r="N221" s="260">
        <f t="shared" si="83"/>
        <v>0.37997855392156865</v>
      </c>
      <c r="O221" s="260">
        <f t="shared" si="83"/>
        <v>0.38500480055861053</v>
      </c>
      <c r="P221" s="260">
        <f t="shared" si="83"/>
        <v>0.38503164266715584</v>
      </c>
      <c r="Q221" s="260">
        <f t="shared" si="83"/>
        <v>0.38496978851963742</v>
      </c>
      <c r="R221" s="260">
        <f t="shared" si="83"/>
        <v>0.3900027464982147</v>
      </c>
      <c r="S221" s="260">
        <f t="shared" si="83"/>
        <v>0.38997882851093857</v>
      </c>
      <c r="T221" s="260">
        <f t="shared" si="83"/>
        <v>0.39</v>
      </c>
      <c r="U221" s="260">
        <f t="shared" si="83"/>
        <v>0.39</v>
      </c>
      <c r="V221" s="260">
        <f t="shared" si="83"/>
        <v>0.39000000000000007</v>
      </c>
      <c r="W221" s="260">
        <f t="shared" si="83"/>
        <v>0.39000000000000007</v>
      </c>
      <c r="X221" s="260">
        <f t="shared" si="83"/>
        <v>0.39</v>
      </c>
      <c r="Y221" s="260">
        <f t="shared" si="83"/>
        <v>0.39000000000000007</v>
      </c>
      <c r="Z221" s="260">
        <f t="shared" si="83"/>
        <v>0.39</v>
      </c>
      <c r="AA221" s="260">
        <f t="shared" si="83"/>
        <v>0.38998482549317148</v>
      </c>
      <c r="AB221" s="260">
        <f t="shared" si="83"/>
        <v>0.38999031320632871</v>
      </c>
      <c r="AC221" s="260">
        <f t="shared" si="83"/>
        <v>0.39</v>
      </c>
      <c r="AD221" s="260">
        <f t="shared" si="83"/>
        <v>0.38999999999999996</v>
      </c>
      <c r="AE221" s="189">
        <f t="shared" si="83"/>
        <v>0.39000280899568812</v>
      </c>
      <c r="AF221" s="189">
        <f t="shared" si="83"/>
        <v>0.39000694976790173</v>
      </c>
      <c r="AG221" s="189">
        <f t="shared" si="83"/>
        <v>0.39000378440996891</v>
      </c>
      <c r="AH221" s="189">
        <f t="shared" si="83"/>
        <v>0.38999606942263021</v>
      </c>
    </row>
    <row r="222" spans="1:34">
      <c r="A222" s="112" t="s">
        <v>106</v>
      </c>
      <c r="B222" s="260">
        <f t="shared" si="83"/>
        <v>0.35967741935483871</v>
      </c>
      <c r="C222" s="260">
        <f t="shared" si="83"/>
        <v>0.36022433132010356</v>
      </c>
      <c r="D222" s="260">
        <f t="shared" si="83"/>
        <v>0.35994541112248374</v>
      </c>
      <c r="E222" s="260">
        <f t="shared" si="83"/>
        <v>0.36021505376344087</v>
      </c>
      <c r="F222" s="260">
        <f t="shared" si="83"/>
        <v>0.35977653631284917</v>
      </c>
      <c r="G222" s="260">
        <f t="shared" si="83"/>
        <v>0.37506547930853845</v>
      </c>
      <c r="H222" s="260">
        <f t="shared" si="83"/>
        <v>0.37499016290233733</v>
      </c>
      <c r="I222" s="260">
        <f t="shared" si="83"/>
        <v>0.37509976057462091</v>
      </c>
      <c r="J222" s="260">
        <f t="shared" si="83"/>
        <v>0.37501096010521701</v>
      </c>
      <c r="K222" s="260">
        <f t="shared" si="83"/>
        <v>0.37999201277955269</v>
      </c>
      <c r="L222" s="260">
        <f t="shared" si="83"/>
        <v>0.37997866287339971</v>
      </c>
      <c r="M222" s="260">
        <f t="shared" si="83"/>
        <v>0.37998132004981322</v>
      </c>
      <c r="N222" s="260">
        <f t="shared" si="83"/>
        <v>0.37997855392156865</v>
      </c>
      <c r="O222" s="260">
        <f t="shared" si="83"/>
        <v>0.38500480055861053</v>
      </c>
      <c r="P222" s="260">
        <f t="shared" si="83"/>
        <v>0.38503164266715584</v>
      </c>
      <c r="Q222" s="260">
        <f t="shared" si="83"/>
        <v>0.38496978851963742</v>
      </c>
      <c r="R222" s="260">
        <f t="shared" si="83"/>
        <v>0.3900027464982147</v>
      </c>
      <c r="S222" s="260">
        <f t="shared" si="83"/>
        <v>0.38997882851093857</v>
      </c>
      <c r="T222" s="260">
        <f t="shared" si="83"/>
        <v>0.39</v>
      </c>
      <c r="U222" s="260">
        <f t="shared" si="83"/>
        <v>0.39000000000000007</v>
      </c>
      <c r="V222" s="260">
        <f t="shared" si="83"/>
        <v>0.39</v>
      </c>
      <c r="W222" s="260">
        <f t="shared" si="83"/>
        <v>0.39</v>
      </c>
      <c r="X222" s="260">
        <f t="shared" si="83"/>
        <v>0.39</v>
      </c>
      <c r="Y222" s="260">
        <f t="shared" si="83"/>
        <v>0.39000000000000007</v>
      </c>
      <c r="Z222" s="260">
        <f t="shared" si="83"/>
        <v>0.39</v>
      </c>
      <c r="AA222" s="260">
        <f t="shared" si="83"/>
        <v>0.38998482549317148</v>
      </c>
      <c r="AB222" s="260">
        <f t="shared" si="83"/>
        <v>0.38999031320632882</v>
      </c>
      <c r="AC222" s="260">
        <f t="shared" si="83"/>
        <v>0.38999999999999996</v>
      </c>
      <c r="AD222" s="260">
        <f t="shared" si="83"/>
        <v>0.39</v>
      </c>
      <c r="AE222" s="189">
        <f t="shared" si="83"/>
        <v>0.39000280899568812</v>
      </c>
      <c r="AF222" s="189">
        <f t="shared" si="83"/>
        <v>0.39000694976790179</v>
      </c>
      <c r="AG222" s="189">
        <f t="shared" si="83"/>
        <v>0.39000378440996886</v>
      </c>
      <c r="AH222" s="189">
        <f t="shared" si="83"/>
        <v>0.38999606942263015</v>
      </c>
    </row>
    <row r="223" spans="1:34">
      <c r="A223" s="112" t="s">
        <v>107</v>
      </c>
      <c r="B223" s="260">
        <f t="shared" si="83"/>
        <v>0.35967741935483871</v>
      </c>
      <c r="C223" s="260">
        <f t="shared" si="83"/>
        <v>0.36022433132010356</v>
      </c>
      <c r="D223" s="260">
        <f t="shared" si="83"/>
        <v>0.35994541112248374</v>
      </c>
      <c r="E223" s="260">
        <f t="shared" si="83"/>
        <v>0.36021505376344087</v>
      </c>
      <c r="F223" s="260">
        <f t="shared" si="83"/>
        <v>0.35977653631284917</v>
      </c>
      <c r="G223" s="260">
        <f t="shared" si="83"/>
        <v>0.37506547930853845</v>
      </c>
      <c r="H223" s="260">
        <f t="shared" si="83"/>
        <v>0.37499016290233733</v>
      </c>
      <c r="I223" s="260">
        <f t="shared" si="83"/>
        <v>0.37509976057462091</v>
      </c>
      <c r="J223" s="260">
        <f t="shared" si="83"/>
        <v>0.37501096010521701</v>
      </c>
      <c r="K223" s="260">
        <f t="shared" si="83"/>
        <v>0.37999201277955269</v>
      </c>
      <c r="L223" s="260">
        <f t="shared" si="83"/>
        <v>0.37997866287339971</v>
      </c>
      <c r="M223" s="260">
        <f t="shared" si="83"/>
        <v>0.37998132004981322</v>
      </c>
      <c r="N223" s="260">
        <f t="shared" si="83"/>
        <v>0.37997855392156865</v>
      </c>
      <c r="O223" s="260">
        <f t="shared" si="83"/>
        <v>0.38500480055861053</v>
      </c>
      <c r="P223" s="260">
        <f t="shared" si="83"/>
        <v>0.38503164266715584</v>
      </c>
      <c r="Q223" s="260">
        <f t="shared" si="83"/>
        <v>0.38496978851963742</v>
      </c>
      <c r="R223" s="260">
        <f t="shared" si="83"/>
        <v>0.3900027464982147</v>
      </c>
      <c r="S223" s="260">
        <f t="shared" si="83"/>
        <v>0.38997882851093857</v>
      </c>
      <c r="T223" s="260">
        <f t="shared" si="83"/>
        <v>0.39</v>
      </c>
      <c r="U223" s="260">
        <f t="shared" si="83"/>
        <v>0.39000000000000007</v>
      </c>
      <c r="V223" s="260">
        <f t="shared" si="83"/>
        <v>0.39</v>
      </c>
      <c r="W223" s="260">
        <f t="shared" si="83"/>
        <v>0.39</v>
      </c>
      <c r="X223" s="260">
        <f t="shared" si="83"/>
        <v>0.39</v>
      </c>
      <c r="Y223" s="260">
        <f t="shared" si="83"/>
        <v>0.39000000000000007</v>
      </c>
      <c r="Z223" s="260">
        <f t="shared" si="83"/>
        <v>0.39</v>
      </c>
      <c r="AA223" s="260">
        <f t="shared" si="83"/>
        <v>0.38998482549317148</v>
      </c>
      <c r="AB223" s="260">
        <f t="shared" si="83"/>
        <v>0.38999031320632882</v>
      </c>
      <c r="AC223" s="260">
        <f t="shared" si="83"/>
        <v>0.38999999999999996</v>
      </c>
      <c r="AD223" s="189">
        <f t="shared" si="83"/>
        <v>0.39</v>
      </c>
      <c r="AE223" s="189">
        <f t="shared" si="83"/>
        <v>0.39000280899568812</v>
      </c>
      <c r="AF223" s="189">
        <f t="shared" si="83"/>
        <v>0.39000694976790179</v>
      </c>
      <c r="AG223" s="189">
        <f t="shared" si="83"/>
        <v>0.39000378440996886</v>
      </c>
      <c r="AH223" s="189">
        <f t="shared" si="83"/>
        <v>0.38999606942263015</v>
      </c>
    </row>
    <row r="224" spans="1:34">
      <c r="A224" s="112" t="s">
        <v>108</v>
      </c>
      <c r="B224" s="260">
        <f t="shared" si="83"/>
        <v>0.35967741935483871</v>
      </c>
      <c r="C224" s="260">
        <f t="shared" si="83"/>
        <v>0.36022433132010356</v>
      </c>
      <c r="D224" s="260">
        <f t="shared" si="83"/>
        <v>0.35994541112248374</v>
      </c>
      <c r="E224" s="260">
        <f t="shared" si="83"/>
        <v>0.36021505376344087</v>
      </c>
      <c r="F224" s="260">
        <f t="shared" si="83"/>
        <v>0.35977653631284917</v>
      </c>
      <c r="G224" s="260">
        <f t="shared" si="83"/>
        <v>0.37506547930853845</v>
      </c>
      <c r="H224" s="260">
        <f t="shared" si="83"/>
        <v>0.37499016290233733</v>
      </c>
      <c r="I224" s="260">
        <f t="shared" si="83"/>
        <v>0.37509976057462091</v>
      </c>
      <c r="J224" s="260">
        <f t="shared" si="83"/>
        <v>0.37501096010521701</v>
      </c>
      <c r="K224" s="260">
        <f t="shared" si="83"/>
        <v>0.37999201277955269</v>
      </c>
      <c r="L224" s="260">
        <f t="shared" si="83"/>
        <v>0.37997866287339971</v>
      </c>
      <c r="M224" s="260">
        <f t="shared" si="83"/>
        <v>0.37998132004981322</v>
      </c>
      <c r="N224" s="260">
        <f t="shared" si="83"/>
        <v>0.37997855392156865</v>
      </c>
      <c r="O224" s="260">
        <f t="shared" si="83"/>
        <v>0.38500480055861053</v>
      </c>
      <c r="P224" s="260">
        <f t="shared" si="83"/>
        <v>0.38503164266715584</v>
      </c>
      <c r="Q224" s="260">
        <f t="shared" si="83"/>
        <v>0.38496978851963742</v>
      </c>
      <c r="R224" s="260">
        <f t="shared" si="83"/>
        <v>0.3900027464982147</v>
      </c>
      <c r="S224" s="260">
        <f t="shared" si="83"/>
        <v>0.38997882851093857</v>
      </c>
      <c r="T224" s="260">
        <f t="shared" si="83"/>
        <v>0.39</v>
      </c>
      <c r="U224" s="260">
        <f t="shared" si="83"/>
        <v>0.38999999999999996</v>
      </c>
      <c r="V224" s="260">
        <f t="shared" si="83"/>
        <v>0.39</v>
      </c>
      <c r="W224" s="260">
        <f t="shared" si="83"/>
        <v>0.39</v>
      </c>
      <c r="X224" s="260">
        <f t="shared" si="83"/>
        <v>0.39</v>
      </c>
      <c r="Y224" s="260">
        <f t="shared" si="83"/>
        <v>0.38999999999999996</v>
      </c>
      <c r="Z224" s="260">
        <f t="shared" si="83"/>
        <v>0.39</v>
      </c>
      <c r="AA224" s="260">
        <f t="shared" si="83"/>
        <v>0.38998482549317148</v>
      </c>
      <c r="AB224" s="260">
        <f t="shared" si="83"/>
        <v>0.38999031320632876</v>
      </c>
      <c r="AC224" s="260">
        <f t="shared" si="83"/>
        <v>0.39</v>
      </c>
      <c r="AD224" s="189">
        <f t="shared" si="83"/>
        <v>0.39000000000000007</v>
      </c>
      <c r="AE224" s="189">
        <f t="shared" si="83"/>
        <v>0.39000280899568812</v>
      </c>
      <c r="AF224" s="189">
        <f t="shared" si="83"/>
        <v>0.39000694976790173</v>
      </c>
      <c r="AG224" s="189">
        <f t="shared" si="83"/>
        <v>0.39000378440996891</v>
      </c>
      <c r="AH224" s="189">
        <f t="shared" si="83"/>
        <v>0.38999606942263026</v>
      </c>
    </row>
    <row r="225" spans="1:34">
      <c r="A225" s="112" t="s">
        <v>109</v>
      </c>
      <c r="B225" s="260">
        <f t="shared" si="83"/>
        <v>0.35967741935483871</v>
      </c>
      <c r="C225" s="260">
        <f t="shared" si="83"/>
        <v>0.36022433132010356</v>
      </c>
      <c r="D225" s="260">
        <f t="shared" si="83"/>
        <v>0.35994541112248374</v>
      </c>
      <c r="E225" s="260">
        <f t="shared" si="83"/>
        <v>0.36021505376344087</v>
      </c>
      <c r="F225" s="260">
        <f t="shared" si="83"/>
        <v>0.35977653631284917</v>
      </c>
      <c r="G225" s="260">
        <f t="shared" si="83"/>
        <v>0.37506547930853845</v>
      </c>
      <c r="H225" s="260">
        <f t="shared" si="83"/>
        <v>0.37499016290233733</v>
      </c>
      <c r="I225" s="260">
        <f t="shared" si="83"/>
        <v>0.37509976057462091</v>
      </c>
      <c r="J225" s="260">
        <f t="shared" si="83"/>
        <v>0.37501096010521701</v>
      </c>
      <c r="K225" s="260">
        <f t="shared" si="83"/>
        <v>0.37999201277955269</v>
      </c>
      <c r="L225" s="260">
        <f t="shared" si="83"/>
        <v>0.37997866287339971</v>
      </c>
      <c r="M225" s="260">
        <f t="shared" si="83"/>
        <v>0.37998132004981322</v>
      </c>
      <c r="N225" s="260">
        <f t="shared" si="83"/>
        <v>0.37997855392156865</v>
      </c>
      <c r="O225" s="260">
        <f t="shared" si="83"/>
        <v>0.38500480055861053</v>
      </c>
      <c r="P225" s="260">
        <f t="shared" si="83"/>
        <v>0.38503164266715584</v>
      </c>
      <c r="Q225" s="260">
        <f t="shared" si="83"/>
        <v>0.38496978851963742</v>
      </c>
      <c r="R225" s="260">
        <f t="shared" si="83"/>
        <v>0.3900027464982147</v>
      </c>
      <c r="S225" s="260">
        <f t="shared" si="83"/>
        <v>0.38997882851093857</v>
      </c>
      <c r="T225" s="260">
        <f t="shared" si="83"/>
        <v>0.39</v>
      </c>
      <c r="U225" s="260">
        <f t="shared" si="83"/>
        <v>0.38999999999999996</v>
      </c>
      <c r="V225" s="260">
        <f t="shared" si="83"/>
        <v>0.39</v>
      </c>
      <c r="W225" s="260">
        <f t="shared" si="83"/>
        <v>0.39</v>
      </c>
      <c r="X225" s="260">
        <f t="shared" si="83"/>
        <v>0.39</v>
      </c>
      <c r="Y225" s="260">
        <f t="shared" si="83"/>
        <v>0.38999999999999996</v>
      </c>
      <c r="Z225" s="260">
        <f t="shared" si="83"/>
        <v>0.39</v>
      </c>
      <c r="AA225" s="260">
        <f t="shared" si="83"/>
        <v>0.38998482549317148</v>
      </c>
      <c r="AB225" s="260">
        <f t="shared" si="83"/>
        <v>0.38999031320632876</v>
      </c>
      <c r="AC225" s="260">
        <f t="shared" si="83"/>
        <v>0.39</v>
      </c>
      <c r="AD225" s="189">
        <f t="shared" si="83"/>
        <v>0.39000000000000007</v>
      </c>
      <c r="AE225" s="189">
        <f t="shared" si="83"/>
        <v>0.39000280899568812</v>
      </c>
      <c r="AF225" s="189">
        <f t="shared" si="83"/>
        <v>0.39000694976790173</v>
      </c>
      <c r="AG225" s="189">
        <f t="shared" si="83"/>
        <v>0.39000378440996891</v>
      </c>
      <c r="AH225" s="189">
        <f t="shared" si="83"/>
        <v>0.38999606942263026</v>
      </c>
    </row>
    <row r="226" spans="1:34">
      <c r="A226" s="112" t="s">
        <v>110</v>
      </c>
      <c r="B226" s="260">
        <f t="shared" si="83"/>
        <v>0.35967741935483871</v>
      </c>
      <c r="C226" s="260">
        <f t="shared" si="83"/>
        <v>0.36022433132010356</v>
      </c>
      <c r="D226" s="260">
        <f t="shared" si="83"/>
        <v>0.35994541112248374</v>
      </c>
      <c r="E226" s="260">
        <f t="shared" si="83"/>
        <v>0.36021505376344087</v>
      </c>
      <c r="F226" s="260">
        <f t="shared" si="83"/>
        <v>0.35977653631284917</v>
      </c>
      <c r="G226" s="260">
        <f t="shared" si="83"/>
        <v>0.3750654793085384</v>
      </c>
      <c r="H226" s="260">
        <f t="shared" si="83"/>
        <v>0.37499016290233728</v>
      </c>
      <c r="I226" s="260">
        <f t="shared" si="83"/>
        <v>0.37509976057462091</v>
      </c>
      <c r="J226" s="260">
        <f t="shared" si="83"/>
        <v>0.37501096010521701</v>
      </c>
      <c r="K226" s="260">
        <f t="shared" si="83"/>
        <v>0.37999201277955263</v>
      </c>
      <c r="L226" s="260">
        <f t="shared" si="83"/>
        <v>0.37997866287339971</v>
      </c>
      <c r="M226" s="260">
        <f t="shared" si="83"/>
        <v>0.37998132004981322</v>
      </c>
      <c r="N226" s="260">
        <f t="shared" si="83"/>
        <v>0.37997855392156865</v>
      </c>
      <c r="O226" s="260">
        <f t="shared" si="83"/>
        <v>0.38500480055861053</v>
      </c>
      <c r="P226" s="260">
        <f t="shared" si="83"/>
        <v>0.38503164266715584</v>
      </c>
      <c r="Q226" s="260">
        <f t="shared" si="83"/>
        <v>0.38496978851963742</v>
      </c>
      <c r="R226" s="260">
        <f t="shared" si="83"/>
        <v>0.3900027464982147</v>
      </c>
      <c r="S226" s="260">
        <f t="shared" si="83"/>
        <v>0.38997882851093857</v>
      </c>
      <c r="T226" s="260">
        <f t="shared" si="83"/>
        <v>0.39</v>
      </c>
      <c r="U226" s="260">
        <f t="shared" si="83"/>
        <v>0.39</v>
      </c>
      <c r="V226" s="260">
        <f t="shared" si="83"/>
        <v>0.39</v>
      </c>
      <c r="W226" s="260">
        <f t="shared" si="83"/>
        <v>0.39</v>
      </c>
      <c r="X226" s="260">
        <f t="shared" si="83"/>
        <v>0.39</v>
      </c>
      <c r="Y226" s="260">
        <f t="shared" si="83"/>
        <v>0.39</v>
      </c>
      <c r="Z226" s="260">
        <f t="shared" si="83"/>
        <v>0.39</v>
      </c>
      <c r="AA226" s="260">
        <f t="shared" si="83"/>
        <v>0.38998482549317148</v>
      </c>
      <c r="AB226" s="260">
        <f t="shared" si="83"/>
        <v>0.38999031320632876</v>
      </c>
      <c r="AC226" s="260">
        <f t="shared" si="83"/>
        <v>0.39</v>
      </c>
      <c r="AD226" s="189">
        <f t="shared" si="83"/>
        <v>0.39</v>
      </c>
      <c r="AE226" s="189">
        <f t="shared" si="83"/>
        <v>0.39000280899568812</v>
      </c>
      <c r="AF226" s="189">
        <f t="shared" si="83"/>
        <v>0.39000694976790179</v>
      </c>
      <c r="AG226" s="189">
        <f t="shared" si="83"/>
        <v>0.39000378440996886</v>
      </c>
      <c r="AH226" s="189">
        <f t="shared" si="83"/>
        <v>0.38999606942263021</v>
      </c>
    </row>
    <row r="227" spans="1:34">
      <c r="A227" s="112" t="s">
        <v>111</v>
      </c>
      <c r="B227" s="260">
        <f t="shared" si="83"/>
        <v>0.35967741935483871</v>
      </c>
      <c r="C227" s="260">
        <f t="shared" si="83"/>
        <v>0.36022433132010356</v>
      </c>
      <c r="D227" s="260">
        <f t="shared" si="83"/>
        <v>0.35994541112248374</v>
      </c>
      <c r="E227" s="260">
        <f t="shared" si="83"/>
        <v>0.36021505376344087</v>
      </c>
      <c r="F227" s="260">
        <f t="shared" si="83"/>
        <v>0.35977653631284917</v>
      </c>
      <c r="G227" s="260">
        <f t="shared" si="83"/>
        <v>0.37506547930853845</v>
      </c>
      <c r="H227" s="260">
        <f t="shared" si="83"/>
        <v>0.37499016290233733</v>
      </c>
      <c r="I227" s="260">
        <f t="shared" si="83"/>
        <v>0.37509976057462091</v>
      </c>
      <c r="J227" s="260">
        <f t="shared" si="83"/>
        <v>0.37501096010521701</v>
      </c>
      <c r="K227" s="260">
        <f t="shared" si="83"/>
        <v>0.37999201277955269</v>
      </c>
      <c r="L227" s="260">
        <f t="shared" si="83"/>
        <v>0.37997866287339971</v>
      </c>
      <c r="M227" s="260">
        <f t="shared" si="83"/>
        <v>0.37998132004981322</v>
      </c>
      <c r="N227" s="260">
        <f t="shared" si="83"/>
        <v>0.37997855392156865</v>
      </c>
      <c r="O227" s="260">
        <f t="shared" si="83"/>
        <v>0.38500480055861053</v>
      </c>
      <c r="P227" s="260">
        <f t="shared" si="83"/>
        <v>0.38503164266715584</v>
      </c>
      <c r="Q227" s="260">
        <f t="shared" si="83"/>
        <v>0.38496978851963742</v>
      </c>
      <c r="R227" s="260">
        <f t="shared" si="83"/>
        <v>0.3900027464982147</v>
      </c>
      <c r="S227" s="260">
        <f t="shared" si="83"/>
        <v>0.38997882851093857</v>
      </c>
      <c r="T227" s="260">
        <f t="shared" si="83"/>
        <v>0.39</v>
      </c>
      <c r="U227" s="260">
        <f t="shared" si="83"/>
        <v>0.38999999999999996</v>
      </c>
      <c r="V227" s="260">
        <f t="shared" si="83"/>
        <v>0.39</v>
      </c>
      <c r="W227" s="260">
        <f t="shared" si="83"/>
        <v>0.39</v>
      </c>
      <c r="X227" s="260">
        <f t="shared" si="83"/>
        <v>0.39</v>
      </c>
      <c r="Y227" s="260">
        <f t="shared" si="83"/>
        <v>0.38999999999999996</v>
      </c>
      <c r="Z227" s="260">
        <f t="shared" ref="C227:AH232" si="84">Z211/Z84</f>
        <v>0.39</v>
      </c>
      <c r="AA227" s="260">
        <f t="shared" si="84"/>
        <v>0.38998482549317148</v>
      </c>
      <c r="AB227" s="260">
        <f t="shared" si="84"/>
        <v>0.38999031320632876</v>
      </c>
      <c r="AC227" s="260">
        <f t="shared" si="84"/>
        <v>0.39</v>
      </c>
      <c r="AD227" s="189">
        <f t="shared" si="84"/>
        <v>0.39000000000000007</v>
      </c>
      <c r="AE227" s="189">
        <f t="shared" si="84"/>
        <v>0.39000280899568812</v>
      </c>
      <c r="AF227" s="189">
        <f t="shared" si="84"/>
        <v>0.39000694976790173</v>
      </c>
      <c r="AG227" s="189">
        <f t="shared" si="84"/>
        <v>0.39000378440996891</v>
      </c>
      <c r="AH227" s="189">
        <f t="shared" si="84"/>
        <v>0.38999606942263026</v>
      </c>
    </row>
    <row r="228" spans="1:34">
      <c r="A228" s="112" t="s">
        <v>112</v>
      </c>
      <c r="B228" s="260">
        <f t="shared" ref="B228:B232" si="85">B212/B85</f>
        <v>0.35967741935483871</v>
      </c>
      <c r="C228" s="260">
        <f t="shared" si="84"/>
        <v>0.36022433132010356</v>
      </c>
      <c r="D228" s="260">
        <f t="shared" si="84"/>
        <v>0.35994541112248374</v>
      </c>
      <c r="E228" s="260">
        <f t="shared" si="84"/>
        <v>0.36021505376344087</v>
      </c>
      <c r="F228" s="260">
        <f t="shared" si="84"/>
        <v>0.35977653631284917</v>
      </c>
      <c r="G228" s="260">
        <f t="shared" si="84"/>
        <v>0.37506547930853845</v>
      </c>
      <c r="H228" s="260">
        <f t="shared" si="84"/>
        <v>0.37499016290233733</v>
      </c>
      <c r="I228" s="260">
        <f t="shared" si="84"/>
        <v>0.37509976057462091</v>
      </c>
      <c r="J228" s="260">
        <f t="shared" si="84"/>
        <v>0.37501096010521701</v>
      </c>
      <c r="K228" s="260">
        <f t="shared" si="84"/>
        <v>0.37999201277955269</v>
      </c>
      <c r="L228" s="260">
        <f t="shared" si="84"/>
        <v>0.37997866287339971</v>
      </c>
      <c r="M228" s="260">
        <f t="shared" si="84"/>
        <v>0.37998132004981322</v>
      </c>
      <c r="N228" s="260">
        <f t="shared" si="84"/>
        <v>0.37997855392156865</v>
      </c>
      <c r="O228" s="260">
        <f t="shared" si="84"/>
        <v>0.38500480055861053</v>
      </c>
      <c r="P228" s="260">
        <f t="shared" si="84"/>
        <v>0.38503164266715584</v>
      </c>
      <c r="Q228" s="260">
        <f t="shared" si="84"/>
        <v>0.38496978851963742</v>
      </c>
      <c r="R228" s="260">
        <f t="shared" si="84"/>
        <v>0.3900027464982147</v>
      </c>
      <c r="S228" s="260">
        <f t="shared" si="84"/>
        <v>0.38997882851093857</v>
      </c>
      <c r="T228" s="260">
        <f t="shared" si="84"/>
        <v>0.39</v>
      </c>
      <c r="U228" s="260">
        <f t="shared" si="84"/>
        <v>0.38999999999999996</v>
      </c>
      <c r="V228" s="260">
        <f t="shared" si="84"/>
        <v>0.39</v>
      </c>
      <c r="W228" s="260">
        <f t="shared" si="84"/>
        <v>0.39</v>
      </c>
      <c r="X228" s="260">
        <f t="shared" si="84"/>
        <v>0.39</v>
      </c>
      <c r="Y228" s="260">
        <f t="shared" si="84"/>
        <v>0.38999999999999996</v>
      </c>
      <c r="Z228" s="260">
        <f t="shared" si="84"/>
        <v>0.39</v>
      </c>
      <c r="AA228" s="260">
        <f t="shared" si="84"/>
        <v>0.38998482549317148</v>
      </c>
      <c r="AB228" s="260">
        <f t="shared" si="84"/>
        <v>0.38999031320632876</v>
      </c>
      <c r="AC228" s="260">
        <f t="shared" si="84"/>
        <v>0.39</v>
      </c>
      <c r="AD228" s="189">
        <f t="shared" si="84"/>
        <v>0.39000000000000007</v>
      </c>
      <c r="AE228" s="189">
        <f t="shared" si="84"/>
        <v>0.39000280899568812</v>
      </c>
      <c r="AF228" s="189">
        <f t="shared" si="84"/>
        <v>0.39000694976790173</v>
      </c>
      <c r="AG228" s="189">
        <f t="shared" si="84"/>
        <v>0.39000378440996891</v>
      </c>
      <c r="AH228" s="189">
        <f t="shared" si="84"/>
        <v>0.38999606942263026</v>
      </c>
    </row>
    <row r="229" spans="1:34">
      <c r="A229" s="112" t="s">
        <v>113</v>
      </c>
      <c r="B229" s="260">
        <f t="shared" si="85"/>
        <v>0.35967741935483871</v>
      </c>
      <c r="C229" s="260">
        <f t="shared" si="84"/>
        <v>0.36022433132010356</v>
      </c>
      <c r="D229" s="260">
        <f t="shared" si="84"/>
        <v>0.35994541112248374</v>
      </c>
      <c r="E229" s="260">
        <f t="shared" si="84"/>
        <v>0.36021505376344087</v>
      </c>
      <c r="F229" s="260">
        <f t="shared" si="84"/>
        <v>0.35977653631284917</v>
      </c>
      <c r="G229" s="260">
        <f t="shared" si="84"/>
        <v>0.37506547930853845</v>
      </c>
      <c r="H229" s="260">
        <f t="shared" si="84"/>
        <v>0.37499016290233733</v>
      </c>
      <c r="I229" s="260">
        <f t="shared" si="84"/>
        <v>0.37509976057462091</v>
      </c>
      <c r="J229" s="260">
        <f t="shared" si="84"/>
        <v>0.37501096010521701</v>
      </c>
      <c r="K229" s="260">
        <f t="shared" si="84"/>
        <v>0.37999201277955269</v>
      </c>
      <c r="L229" s="260">
        <f t="shared" si="84"/>
        <v>0.37997866287339971</v>
      </c>
      <c r="M229" s="260">
        <f t="shared" si="84"/>
        <v>0.37998132004981322</v>
      </c>
      <c r="N229" s="260">
        <f t="shared" si="84"/>
        <v>0.37997855392156865</v>
      </c>
      <c r="O229" s="260">
        <f t="shared" si="84"/>
        <v>0.38500480055861053</v>
      </c>
      <c r="P229" s="260">
        <f t="shared" si="84"/>
        <v>0.38503164266715584</v>
      </c>
      <c r="Q229" s="260">
        <f t="shared" si="84"/>
        <v>0.38496978851963742</v>
      </c>
      <c r="R229" s="260">
        <f t="shared" si="84"/>
        <v>0.3900027464982147</v>
      </c>
      <c r="S229" s="260">
        <f t="shared" si="84"/>
        <v>0.38997882851093857</v>
      </c>
      <c r="T229" s="260">
        <f t="shared" si="84"/>
        <v>0.39</v>
      </c>
      <c r="U229" s="260">
        <f t="shared" si="84"/>
        <v>0.38999999999999996</v>
      </c>
      <c r="V229" s="260">
        <f t="shared" si="84"/>
        <v>0.39</v>
      </c>
      <c r="W229" s="260">
        <f t="shared" si="84"/>
        <v>0.39</v>
      </c>
      <c r="X229" s="260">
        <f t="shared" si="84"/>
        <v>0.39</v>
      </c>
      <c r="Y229" s="260">
        <f t="shared" si="84"/>
        <v>0.38999999999999996</v>
      </c>
      <c r="Z229" s="260">
        <f t="shared" si="84"/>
        <v>0.39</v>
      </c>
      <c r="AA229" s="260">
        <f t="shared" si="84"/>
        <v>0.38998482549317148</v>
      </c>
      <c r="AB229" s="260">
        <f t="shared" si="84"/>
        <v>0.38999031320632876</v>
      </c>
      <c r="AC229" s="260">
        <f t="shared" si="84"/>
        <v>0.39</v>
      </c>
      <c r="AD229" s="189">
        <f t="shared" si="84"/>
        <v>0.39000000000000007</v>
      </c>
      <c r="AE229" s="189">
        <f t="shared" si="84"/>
        <v>0.39000280899568812</v>
      </c>
      <c r="AF229" s="189">
        <f t="shared" si="84"/>
        <v>0.39000694976790173</v>
      </c>
      <c r="AG229" s="189">
        <f t="shared" si="84"/>
        <v>0.39000378440996891</v>
      </c>
      <c r="AH229" s="189">
        <f t="shared" si="84"/>
        <v>0.38999606942263026</v>
      </c>
    </row>
    <row r="230" spans="1:34">
      <c r="A230" s="112" t="s">
        <v>102</v>
      </c>
      <c r="B230" s="260">
        <f t="shared" si="85"/>
        <v>0.35967741935483871</v>
      </c>
      <c r="C230" s="260">
        <f t="shared" si="84"/>
        <v>0.36022433132010356</v>
      </c>
      <c r="D230" s="260">
        <f t="shared" si="84"/>
        <v>0.35994541112248374</v>
      </c>
      <c r="E230" s="260">
        <f t="shared" si="84"/>
        <v>0.36021505376344087</v>
      </c>
      <c r="F230" s="260">
        <f t="shared" si="84"/>
        <v>0.35977653631284917</v>
      </c>
      <c r="G230" s="260">
        <f t="shared" si="84"/>
        <v>0.37506547930853845</v>
      </c>
      <c r="H230" s="260">
        <f t="shared" si="84"/>
        <v>0.37499016290233733</v>
      </c>
      <c r="I230" s="260">
        <f t="shared" si="84"/>
        <v>0.37509976057462091</v>
      </c>
      <c r="J230" s="260">
        <f t="shared" si="84"/>
        <v>0.37501096010521701</v>
      </c>
      <c r="K230" s="260">
        <f t="shared" si="84"/>
        <v>0.37999201277955269</v>
      </c>
      <c r="L230" s="260">
        <f t="shared" si="84"/>
        <v>0.37997866287339971</v>
      </c>
      <c r="M230" s="260">
        <f t="shared" si="84"/>
        <v>0.37998132004981322</v>
      </c>
      <c r="N230" s="260">
        <f t="shared" si="84"/>
        <v>0.37997855392156865</v>
      </c>
      <c r="O230" s="260">
        <f t="shared" si="84"/>
        <v>0.38500480055861053</v>
      </c>
      <c r="P230" s="260">
        <f t="shared" si="84"/>
        <v>0.38503164266715584</v>
      </c>
      <c r="Q230" s="260">
        <f t="shared" si="84"/>
        <v>0.38496978851963742</v>
      </c>
      <c r="R230" s="260">
        <f t="shared" si="84"/>
        <v>0.3900027464982147</v>
      </c>
      <c r="S230" s="260">
        <f t="shared" si="84"/>
        <v>0.38997882851093857</v>
      </c>
      <c r="T230" s="260">
        <f t="shared" si="84"/>
        <v>0.39</v>
      </c>
      <c r="U230" s="260">
        <f t="shared" si="84"/>
        <v>0.39000000000000007</v>
      </c>
      <c r="V230" s="260">
        <f t="shared" si="84"/>
        <v>0.39</v>
      </c>
      <c r="W230" s="260">
        <f t="shared" si="84"/>
        <v>0.39</v>
      </c>
      <c r="X230" s="260">
        <f t="shared" si="84"/>
        <v>0.39</v>
      </c>
      <c r="Y230" s="260">
        <f t="shared" si="84"/>
        <v>0.39000000000000007</v>
      </c>
      <c r="Z230" s="260">
        <f t="shared" si="84"/>
        <v>0.39</v>
      </c>
      <c r="AA230" s="260">
        <f t="shared" si="84"/>
        <v>0.38998482549317148</v>
      </c>
      <c r="AB230" s="260">
        <f t="shared" si="84"/>
        <v>0.38999031320632882</v>
      </c>
      <c r="AC230" s="260">
        <f t="shared" si="84"/>
        <v>0.38999999999999996</v>
      </c>
      <c r="AD230" s="189">
        <f t="shared" si="84"/>
        <v>0.39</v>
      </c>
      <c r="AE230" s="189">
        <f t="shared" si="84"/>
        <v>0.39000280899568812</v>
      </c>
      <c r="AF230" s="189">
        <f t="shared" si="84"/>
        <v>0.39000694976790179</v>
      </c>
      <c r="AG230" s="189">
        <f t="shared" si="84"/>
        <v>0.39000378440996886</v>
      </c>
      <c r="AH230" s="189">
        <f t="shared" si="84"/>
        <v>0.38999606942263015</v>
      </c>
    </row>
    <row r="231" spans="1:34">
      <c r="A231" s="112" t="s">
        <v>103</v>
      </c>
      <c r="B231" s="260">
        <f t="shared" si="85"/>
        <v>0.35967741935483871</v>
      </c>
      <c r="C231" s="260">
        <f t="shared" si="84"/>
        <v>0.36022433132010356</v>
      </c>
      <c r="D231" s="260">
        <f t="shared" si="84"/>
        <v>0.35994541112248374</v>
      </c>
      <c r="E231" s="260">
        <f t="shared" si="84"/>
        <v>0.36021505376344082</v>
      </c>
      <c r="F231" s="260">
        <f t="shared" si="84"/>
        <v>0.35977653631284917</v>
      </c>
      <c r="G231" s="260">
        <f t="shared" si="84"/>
        <v>0.37506547930853845</v>
      </c>
      <c r="H231" s="260">
        <f t="shared" si="84"/>
        <v>0.37499016290233733</v>
      </c>
      <c r="I231" s="260">
        <f t="shared" si="84"/>
        <v>0.37509976057462091</v>
      </c>
      <c r="J231" s="260">
        <f t="shared" si="84"/>
        <v>0.37501096010521701</v>
      </c>
      <c r="K231" s="260">
        <f t="shared" si="84"/>
        <v>0.37999201277955269</v>
      </c>
      <c r="L231" s="260">
        <f t="shared" si="84"/>
        <v>0.37997866287339971</v>
      </c>
      <c r="M231" s="260">
        <f t="shared" si="84"/>
        <v>0.37998132004981322</v>
      </c>
      <c r="N231" s="260">
        <f t="shared" si="84"/>
        <v>0.37997855392156865</v>
      </c>
      <c r="O231" s="260">
        <f t="shared" si="84"/>
        <v>0.38500480055861053</v>
      </c>
      <c r="P231" s="260">
        <f t="shared" si="84"/>
        <v>0.38503164266715584</v>
      </c>
      <c r="Q231" s="260">
        <f t="shared" si="84"/>
        <v>0.38496978851963742</v>
      </c>
      <c r="R231" s="260">
        <f t="shared" si="84"/>
        <v>0.3900027464982147</v>
      </c>
      <c r="S231" s="260">
        <f t="shared" si="84"/>
        <v>0.38997882851093857</v>
      </c>
      <c r="T231" s="260">
        <f t="shared" si="84"/>
        <v>0.39</v>
      </c>
      <c r="U231" s="260">
        <f t="shared" si="84"/>
        <v>0.39</v>
      </c>
      <c r="V231" s="260">
        <f t="shared" si="84"/>
        <v>0.39000000000000007</v>
      </c>
      <c r="W231" s="260">
        <f t="shared" si="84"/>
        <v>0.39000000000000007</v>
      </c>
      <c r="X231" s="260">
        <f t="shared" si="84"/>
        <v>0.39</v>
      </c>
      <c r="Y231" s="260">
        <f t="shared" si="84"/>
        <v>0.39000000000000007</v>
      </c>
      <c r="Z231" s="260">
        <f t="shared" si="84"/>
        <v>0.39</v>
      </c>
      <c r="AA231" s="260">
        <f t="shared" si="84"/>
        <v>0.38998482549317148</v>
      </c>
      <c r="AB231" s="260">
        <f t="shared" si="84"/>
        <v>0.38999031320632871</v>
      </c>
      <c r="AC231" s="260">
        <f t="shared" si="84"/>
        <v>0.39</v>
      </c>
      <c r="AD231" s="189">
        <f t="shared" si="84"/>
        <v>0.38999999999999996</v>
      </c>
      <c r="AE231" s="189">
        <f t="shared" si="84"/>
        <v>0.39000280899568812</v>
      </c>
      <c r="AF231" s="189">
        <f t="shared" si="84"/>
        <v>0.39000694976790173</v>
      </c>
      <c r="AG231" s="189">
        <f t="shared" si="84"/>
        <v>0.39000378440996891</v>
      </c>
      <c r="AH231" s="189">
        <f t="shared" si="84"/>
        <v>0.38999606942263021</v>
      </c>
    </row>
    <row r="232" spans="1:34" ht="12" thickBot="1">
      <c r="A232" s="112" t="s">
        <v>143</v>
      </c>
      <c r="B232" s="185">
        <f t="shared" si="85"/>
        <v>0.35967741935483871</v>
      </c>
      <c r="C232" s="185">
        <f t="shared" si="84"/>
        <v>0.36022433132010356</v>
      </c>
      <c r="D232" s="185">
        <f t="shared" si="84"/>
        <v>0.35994541112248374</v>
      </c>
      <c r="E232" s="185">
        <f t="shared" si="84"/>
        <v>0.36021505376344087</v>
      </c>
      <c r="F232" s="185">
        <f t="shared" si="84"/>
        <v>0.35977653631284917</v>
      </c>
      <c r="G232" s="185">
        <f t="shared" si="84"/>
        <v>0.37506547930853845</v>
      </c>
      <c r="H232" s="185">
        <f t="shared" si="84"/>
        <v>0.37499016290233733</v>
      </c>
      <c r="I232" s="185">
        <f t="shared" si="84"/>
        <v>0.37509976057462091</v>
      </c>
      <c r="J232" s="185">
        <f t="shared" si="84"/>
        <v>0.37501096010521701</v>
      </c>
      <c r="K232" s="185">
        <f t="shared" si="84"/>
        <v>0.37999201277955269</v>
      </c>
      <c r="L232" s="185">
        <f t="shared" si="84"/>
        <v>0.37997866287339971</v>
      </c>
      <c r="M232" s="185">
        <f t="shared" si="84"/>
        <v>0.37998132004981322</v>
      </c>
      <c r="N232" s="185">
        <f t="shared" si="84"/>
        <v>0.37997855392156865</v>
      </c>
      <c r="O232" s="185">
        <f t="shared" si="84"/>
        <v>0.38500480055861053</v>
      </c>
      <c r="P232" s="185">
        <f t="shared" si="84"/>
        <v>0.38503164266715584</v>
      </c>
      <c r="Q232" s="185">
        <f t="shared" si="84"/>
        <v>0.38496978851963742</v>
      </c>
      <c r="R232" s="185">
        <f t="shared" si="84"/>
        <v>0.3900027464982147</v>
      </c>
      <c r="S232" s="185">
        <f t="shared" si="84"/>
        <v>0.38997882851093857</v>
      </c>
      <c r="T232" s="185">
        <f t="shared" si="84"/>
        <v>0.39</v>
      </c>
      <c r="U232" s="185">
        <f t="shared" si="84"/>
        <v>0.39</v>
      </c>
      <c r="V232" s="185">
        <f t="shared" si="84"/>
        <v>0.39</v>
      </c>
      <c r="W232" s="185">
        <f t="shared" si="84"/>
        <v>0.39</v>
      </c>
      <c r="X232" s="185">
        <f t="shared" si="84"/>
        <v>0.39</v>
      </c>
      <c r="Y232" s="185">
        <f t="shared" si="84"/>
        <v>0.39</v>
      </c>
      <c r="Z232" s="185">
        <f t="shared" si="84"/>
        <v>0.39</v>
      </c>
      <c r="AA232" s="185">
        <f t="shared" si="84"/>
        <v>0.38998482549317148</v>
      </c>
      <c r="AB232" s="185">
        <f t="shared" si="84"/>
        <v>0.38999031320632876</v>
      </c>
      <c r="AC232" s="185">
        <f t="shared" si="84"/>
        <v>0.39</v>
      </c>
      <c r="AD232" s="187">
        <v>0.39</v>
      </c>
      <c r="AE232" s="187">
        <f>FORECAST(AE89,U232:AD232,U89:AD89)</f>
        <v>0.39000280899568812</v>
      </c>
      <c r="AF232" s="187">
        <f>FORECAST(AF89,V232:AE232,V89:AE89)</f>
        <v>0.39000694976790173</v>
      </c>
      <c r="AG232" s="187">
        <f>FORECAST(AG89,W232:AF232,W89:AF89)</f>
        <v>0.39000378440996891</v>
      </c>
      <c r="AH232" s="187">
        <f>FORECAST(AH89,X232:AG232,X89:AG89)</f>
        <v>0.38999606942263021</v>
      </c>
    </row>
    <row r="233" spans="1:34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</row>
    <row r="234" spans="1:34" ht="12" thickBot="1">
      <c r="A234" s="112" t="s">
        <v>264</v>
      </c>
    </row>
    <row r="235" spans="1:34" ht="12" thickBot="1">
      <c r="A235" s="168"/>
      <c r="B235" s="168" t="str">
        <f>B$2</f>
        <v xml:space="preserve">93/94 </v>
      </c>
      <c r="C235" s="168" t="str">
        <f t="shared" ref="C235:AH235" si="86">C$2</f>
        <v xml:space="preserve">94/95 </v>
      </c>
      <c r="D235" s="168" t="str">
        <f t="shared" si="86"/>
        <v xml:space="preserve">95/96 </v>
      </c>
      <c r="E235" s="168" t="str">
        <f t="shared" si="86"/>
        <v xml:space="preserve">96/97 </v>
      </c>
      <c r="F235" s="168" t="str">
        <f t="shared" si="86"/>
        <v xml:space="preserve">97/98 </v>
      </c>
      <c r="G235" s="168" t="str">
        <f t="shared" si="86"/>
        <v xml:space="preserve">98/99 </v>
      </c>
      <c r="H235" s="168" t="str">
        <f t="shared" si="86"/>
        <v xml:space="preserve">99/00 </v>
      </c>
      <c r="I235" s="168" t="str">
        <f t="shared" si="86"/>
        <v xml:space="preserve">00/01 </v>
      </c>
      <c r="J235" s="168" t="str">
        <f t="shared" si="86"/>
        <v xml:space="preserve">01/02 </v>
      </c>
      <c r="K235" s="168" t="str">
        <f t="shared" si="86"/>
        <v xml:space="preserve">02/03 </v>
      </c>
      <c r="L235" s="168" t="str">
        <f t="shared" si="86"/>
        <v xml:space="preserve">03/04 </v>
      </c>
      <c r="M235" s="168" t="str">
        <f t="shared" si="86"/>
        <v xml:space="preserve">04/05 </v>
      </c>
      <c r="N235" s="168" t="str">
        <f t="shared" si="86"/>
        <v xml:space="preserve">05/06 </v>
      </c>
      <c r="O235" s="168" t="str">
        <f t="shared" si="86"/>
        <v xml:space="preserve">06/07 </v>
      </c>
      <c r="P235" s="168" t="str">
        <f t="shared" si="86"/>
        <v xml:space="preserve">07/08 </v>
      </c>
      <c r="Q235" s="168" t="str">
        <f t="shared" si="86"/>
        <v xml:space="preserve">08/09 </v>
      </c>
      <c r="R235" s="168" t="str">
        <f t="shared" si="86"/>
        <v xml:space="preserve">09/10 </v>
      </c>
      <c r="S235" s="168" t="str">
        <f t="shared" si="86"/>
        <v xml:space="preserve">10/11 </v>
      </c>
      <c r="T235" s="168" t="str">
        <f t="shared" si="86"/>
        <v xml:space="preserve">11/12 </v>
      </c>
      <c r="U235" s="168" t="str">
        <f t="shared" si="86"/>
        <v xml:space="preserve">12/13 </v>
      </c>
      <c r="V235" s="168" t="str">
        <f t="shared" si="86"/>
        <v xml:space="preserve">13/14 </v>
      </c>
      <c r="W235" s="168" t="str">
        <f t="shared" si="86"/>
        <v xml:space="preserve">14/15 </v>
      </c>
      <c r="X235" s="168" t="str">
        <f t="shared" si="86"/>
        <v xml:space="preserve">15/16 </v>
      </c>
      <c r="Y235" s="168" t="str">
        <f t="shared" si="86"/>
        <v xml:space="preserve">16/17 </v>
      </c>
      <c r="Z235" s="168" t="str">
        <f t="shared" si="86"/>
        <v xml:space="preserve">17/18 </v>
      </c>
      <c r="AA235" s="168" t="str">
        <f t="shared" si="86"/>
        <v>18/19</v>
      </c>
      <c r="AB235" s="168" t="str">
        <f t="shared" si="86"/>
        <v>19/20</v>
      </c>
      <c r="AC235" s="168" t="str">
        <f t="shared" si="86"/>
        <v>20/21</v>
      </c>
      <c r="AD235" s="168" t="str">
        <f t="shared" si="86"/>
        <v>21/22</v>
      </c>
      <c r="AE235" s="168" t="str">
        <f t="shared" si="86"/>
        <v>22/23</v>
      </c>
      <c r="AF235" s="168" t="str">
        <f t="shared" si="86"/>
        <v>23/24</v>
      </c>
      <c r="AG235" s="168" t="str">
        <f t="shared" si="86"/>
        <v>24/25</v>
      </c>
      <c r="AH235" s="168" t="str">
        <f t="shared" si="86"/>
        <v>25/26</v>
      </c>
    </row>
    <row r="236" spans="1:34">
      <c r="A236" s="112" t="s">
        <v>104</v>
      </c>
      <c r="B236" s="260">
        <f t="shared" ref="B236:AH243" si="87">B220+B109</f>
        <v>0.9653225806451613</v>
      </c>
      <c r="C236" s="260">
        <f t="shared" si="87"/>
        <v>0.96563129134311187</v>
      </c>
      <c r="D236" s="260">
        <f t="shared" si="87"/>
        <v>0.96497213692710115</v>
      </c>
      <c r="E236" s="260">
        <f t="shared" si="87"/>
        <v>0.96021505376344085</v>
      </c>
      <c r="F236" s="260">
        <f t="shared" si="87"/>
        <v>0.9597765363128492</v>
      </c>
      <c r="G236" s="260">
        <f t="shared" si="87"/>
        <v>0.97506547930853849</v>
      </c>
      <c r="H236" s="260">
        <f t="shared" si="87"/>
        <v>0.97505312032737868</v>
      </c>
      <c r="I236" s="260">
        <f t="shared" si="87"/>
        <v>0.97007182761372701</v>
      </c>
      <c r="J236" s="260">
        <f t="shared" si="87"/>
        <v>0.97001315212626049</v>
      </c>
      <c r="K236" s="260">
        <f t="shared" si="87"/>
        <v>0.97503993610223638</v>
      </c>
      <c r="L236" s="260">
        <f t="shared" si="87"/>
        <v>0.97492887624466573</v>
      </c>
      <c r="M236" s="260">
        <f t="shared" si="87"/>
        <v>0.9749377334993774</v>
      </c>
      <c r="N236" s="260">
        <f t="shared" si="87"/>
        <v>0.97495404411764708</v>
      </c>
      <c r="O236" s="260">
        <f t="shared" si="87"/>
        <v>0.98001221960373575</v>
      </c>
      <c r="P236" s="260">
        <f t="shared" si="87"/>
        <v>0.98000550307254886</v>
      </c>
      <c r="Q236" s="260">
        <f t="shared" si="87"/>
        <v>0.97998489425981861</v>
      </c>
      <c r="R236" s="260">
        <f t="shared" si="87"/>
        <v>0.98503158472946994</v>
      </c>
      <c r="S236" s="260">
        <f t="shared" si="87"/>
        <v>0.98496824276640782</v>
      </c>
      <c r="T236" s="260">
        <f t="shared" si="87"/>
        <v>0.98503105590062112</v>
      </c>
      <c r="U236" s="260">
        <f t="shared" si="87"/>
        <v>0.98499999999999999</v>
      </c>
      <c r="V236" s="260">
        <f t="shared" si="87"/>
        <v>0.98011111111111116</v>
      </c>
      <c r="W236" s="260">
        <f t="shared" si="87"/>
        <v>0.98011111111111116</v>
      </c>
      <c r="X236" s="260">
        <f t="shared" si="87"/>
        <v>0.98011428571428572</v>
      </c>
      <c r="Y236" s="260">
        <f t="shared" si="87"/>
        <v>0.98011904761904778</v>
      </c>
      <c r="Z236" s="260">
        <f t="shared" si="87"/>
        <v>0.98011560693641619</v>
      </c>
      <c r="AA236" s="260">
        <f t="shared" si="87"/>
        <v>0.98009104704097116</v>
      </c>
      <c r="AB236" s="260">
        <f t="shared" si="87"/>
        <v>0.98010978366160806</v>
      </c>
      <c r="AC236" s="260">
        <f t="shared" si="87"/>
        <v>0.98012500000000002</v>
      </c>
      <c r="AD236" s="260">
        <f t="shared" si="87"/>
        <v>0.9801264999999999</v>
      </c>
      <c r="AE236" s="260">
        <f t="shared" si="87"/>
        <v>0.98072076162611888</v>
      </c>
      <c r="AF236" s="260">
        <f t="shared" si="87"/>
        <v>0.98045840101276194</v>
      </c>
      <c r="AG236" s="260">
        <f t="shared" si="87"/>
        <v>0.98038406979549553</v>
      </c>
      <c r="AH236" s="260">
        <f t="shared" si="87"/>
        <v>0.98013899546531025</v>
      </c>
    </row>
    <row r="237" spans="1:34">
      <c r="A237" s="112" t="s">
        <v>105</v>
      </c>
      <c r="B237" s="260">
        <f t="shared" si="87"/>
        <v>0.9653225806451613</v>
      </c>
      <c r="C237" s="260">
        <f t="shared" si="87"/>
        <v>0.96563129134311187</v>
      </c>
      <c r="D237" s="260">
        <f t="shared" si="87"/>
        <v>0.96497213692710115</v>
      </c>
      <c r="E237" s="260">
        <f t="shared" si="87"/>
        <v>0.96021505376344085</v>
      </c>
      <c r="F237" s="260">
        <f t="shared" si="87"/>
        <v>0.9597765363128492</v>
      </c>
      <c r="G237" s="260">
        <f t="shared" si="87"/>
        <v>0.97506547930853849</v>
      </c>
      <c r="H237" s="260">
        <f t="shared" si="87"/>
        <v>0.97505312032737868</v>
      </c>
      <c r="I237" s="260">
        <f t="shared" si="87"/>
        <v>0.97007182761372701</v>
      </c>
      <c r="J237" s="260">
        <f t="shared" si="87"/>
        <v>0.97001315212626049</v>
      </c>
      <c r="K237" s="260">
        <f t="shared" si="87"/>
        <v>0.97503993610223638</v>
      </c>
      <c r="L237" s="260">
        <f t="shared" si="87"/>
        <v>0.97492887624466573</v>
      </c>
      <c r="M237" s="260">
        <f t="shared" si="87"/>
        <v>0.9749377334993774</v>
      </c>
      <c r="N237" s="260">
        <f t="shared" si="87"/>
        <v>0.97495404411764708</v>
      </c>
      <c r="O237" s="260">
        <f t="shared" si="87"/>
        <v>0.98001221960373575</v>
      </c>
      <c r="P237" s="260">
        <f t="shared" si="87"/>
        <v>0.98000550307254886</v>
      </c>
      <c r="Q237" s="260">
        <f t="shared" si="87"/>
        <v>0.97998489425981861</v>
      </c>
      <c r="R237" s="260">
        <f t="shared" si="87"/>
        <v>0.98503158472946994</v>
      </c>
      <c r="S237" s="260">
        <f t="shared" si="87"/>
        <v>0.98496824276640782</v>
      </c>
      <c r="T237" s="260">
        <f t="shared" si="87"/>
        <v>0.98503105590062112</v>
      </c>
      <c r="U237" s="260">
        <f t="shared" si="87"/>
        <v>0.98499999999999999</v>
      </c>
      <c r="V237" s="260">
        <f t="shared" si="87"/>
        <v>0.98011111111111116</v>
      </c>
      <c r="W237" s="260">
        <f t="shared" si="87"/>
        <v>0.98011111111111116</v>
      </c>
      <c r="X237" s="260">
        <f t="shared" si="87"/>
        <v>0.98011428571428572</v>
      </c>
      <c r="Y237" s="260">
        <f t="shared" si="87"/>
        <v>0.98011904761904778</v>
      </c>
      <c r="Z237" s="260">
        <f t="shared" si="87"/>
        <v>0.98011560693641619</v>
      </c>
      <c r="AA237" s="260">
        <f t="shared" si="87"/>
        <v>0.98009104704097116</v>
      </c>
      <c r="AB237" s="260">
        <f t="shared" si="87"/>
        <v>0.98010978366160806</v>
      </c>
      <c r="AC237" s="260">
        <f t="shared" si="87"/>
        <v>0.98012500000000002</v>
      </c>
      <c r="AD237" s="260">
        <f t="shared" si="87"/>
        <v>0.9801264999999999</v>
      </c>
      <c r="AE237" s="260">
        <f t="shared" si="87"/>
        <v>0.98072076162611888</v>
      </c>
      <c r="AF237" s="260">
        <f t="shared" si="87"/>
        <v>0.98045840101276194</v>
      </c>
      <c r="AG237" s="260">
        <f t="shared" si="87"/>
        <v>0.98038406979549553</v>
      </c>
      <c r="AH237" s="260">
        <f t="shared" si="87"/>
        <v>0.98013899546531025</v>
      </c>
    </row>
    <row r="238" spans="1:34">
      <c r="A238" s="112" t="s">
        <v>106</v>
      </c>
      <c r="B238" s="260">
        <f t="shared" si="87"/>
        <v>0.9653225806451613</v>
      </c>
      <c r="C238" s="260">
        <f t="shared" si="87"/>
        <v>0.96563129134311187</v>
      </c>
      <c r="D238" s="260">
        <f t="shared" si="87"/>
        <v>0.96497213692710115</v>
      </c>
      <c r="E238" s="260">
        <f t="shared" si="87"/>
        <v>0.96021505376344085</v>
      </c>
      <c r="F238" s="260">
        <f t="shared" si="87"/>
        <v>0.9597765363128492</v>
      </c>
      <c r="G238" s="260">
        <f t="shared" si="87"/>
        <v>0.97506547930853849</v>
      </c>
      <c r="H238" s="260">
        <f t="shared" si="87"/>
        <v>0.97505312032737868</v>
      </c>
      <c r="I238" s="260">
        <f t="shared" si="87"/>
        <v>0.97007182761372701</v>
      </c>
      <c r="J238" s="260">
        <f t="shared" si="87"/>
        <v>0.97001315212626049</v>
      </c>
      <c r="K238" s="260">
        <f t="shared" si="87"/>
        <v>0.97503993610223638</v>
      </c>
      <c r="L238" s="260">
        <f t="shared" si="87"/>
        <v>0.97492887624466551</v>
      </c>
      <c r="M238" s="260">
        <f t="shared" si="87"/>
        <v>0.9749377334993774</v>
      </c>
      <c r="N238" s="260">
        <f t="shared" si="87"/>
        <v>0.97495404411764708</v>
      </c>
      <c r="O238" s="260">
        <f t="shared" si="87"/>
        <v>0.98001221960373575</v>
      </c>
      <c r="P238" s="260">
        <f t="shared" si="87"/>
        <v>0.98000550307254886</v>
      </c>
      <c r="Q238" s="260">
        <f t="shared" si="87"/>
        <v>0.97998489425981861</v>
      </c>
      <c r="R238" s="260">
        <f t="shared" si="87"/>
        <v>0.98503158472946994</v>
      </c>
      <c r="S238" s="260">
        <f t="shared" si="87"/>
        <v>0.98496824276640782</v>
      </c>
      <c r="T238" s="260">
        <f t="shared" si="87"/>
        <v>0.98503105590062112</v>
      </c>
      <c r="U238" s="260">
        <f t="shared" si="87"/>
        <v>0.9850000000000001</v>
      </c>
      <c r="V238" s="260">
        <f t="shared" si="87"/>
        <v>0.98011111111111116</v>
      </c>
      <c r="W238" s="260">
        <f t="shared" si="87"/>
        <v>0.98011111111111116</v>
      </c>
      <c r="X238" s="260">
        <f t="shared" si="87"/>
        <v>0.98011428571428572</v>
      </c>
      <c r="Y238" s="260">
        <f t="shared" si="87"/>
        <v>0.98011904761904778</v>
      </c>
      <c r="Z238" s="260">
        <f t="shared" si="87"/>
        <v>0.98011560693641619</v>
      </c>
      <c r="AA238" s="260">
        <f t="shared" si="87"/>
        <v>0.98009104704097116</v>
      </c>
      <c r="AB238" s="260">
        <f t="shared" si="87"/>
        <v>0.98010978366160817</v>
      </c>
      <c r="AC238" s="260">
        <f t="shared" si="87"/>
        <v>0.98012499999999991</v>
      </c>
      <c r="AD238" s="260">
        <f t="shared" si="87"/>
        <v>0.98012650000000001</v>
      </c>
      <c r="AE238" s="260">
        <f t="shared" si="87"/>
        <v>0.98072076162611888</v>
      </c>
      <c r="AF238" s="260">
        <f t="shared" si="87"/>
        <v>0.98045840101276194</v>
      </c>
      <c r="AG238" s="260">
        <f t="shared" si="87"/>
        <v>0.98038406979549542</v>
      </c>
      <c r="AH238" s="260">
        <f t="shared" si="87"/>
        <v>0.98013899546531014</v>
      </c>
    </row>
    <row r="239" spans="1:34">
      <c r="A239" s="112" t="s">
        <v>107</v>
      </c>
      <c r="B239" s="260">
        <f t="shared" si="87"/>
        <v>0.9653225806451613</v>
      </c>
      <c r="C239" s="260">
        <f t="shared" si="87"/>
        <v>0.96563129134311187</v>
      </c>
      <c r="D239" s="260">
        <f t="shared" si="87"/>
        <v>0.96497213692710115</v>
      </c>
      <c r="E239" s="260">
        <f t="shared" si="87"/>
        <v>0.96021505376344085</v>
      </c>
      <c r="F239" s="260">
        <f t="shared" si="87"/>
        <v>0.9597765363128492</v>
      </c>
      <c r="G239" s="260">
        <f t="shared" si="87"/>
        <v>0.97506547930853849</v>
      </c>
      <c r="H239" s="260">
        <f t="shared" si="87"/>
        <v>0.97505312032737868</v>
      </c>
      <c r="I239" s="260">
        <f t="shared" si="87"/>
        <v>0.97007182761372701</v>
      </c>
      <c r="J239" s="260">
        <f t="shared" si="87"/>
        <v>0.97001315212626049</v>
      </c>
      <c r="K239" s="260">
        <f t="shared" si="87"/>
        <v>0.97503993610223638</v>
      </c>
      <c r="L239" s="260">
        <f t="shared" si="87"/>
        <v>0.97492887624466551</v>
      </c>
      <c r="M239" s="260">
        <f t="shared" si="87"/>
        <v>0.9749377334993774</v>
      </c>
      <c r="N239" s="260">
        <f t="shared" si="87"/>
        <v>0.97495404411764708</v>
      </c>
      <c r="O239" s="260">
        <f t="shared" si="87"/>
        <v>0.98001221960373575</v>
      </c>
      <c r="P239" s="260">
        <f t="shared" si="87"/>
        <v>0.98000550307254886</v>
      </c>
      <c r="Q239" s="260">
        <f t="shared" si="87"/>
        <v>0.97998489425981861</v>
      </c>
      <c r="R239" s="260">
        <f t="shared" si="87"/>
        <v>0.98503158472946994</v>
      </c>
      <c r="S239" s="260">
        <f t="shared" si="87"/>
        <v>0.98496824276640782</v>
      </c>
      <c r="T239" s="260">
        <f t="shared" si="87"/>
        <v>0.98503105590062112</v>
      </c>
      <c r="U239" s="260">
        <f t="shared" si="87"/>
        <v>0.9850000000000001</v>
      </c>
      <c r="V239" s="260">
        <f t="shared" si="87"/>
        <v>0.98011111111111116</v>
      </c>
      <c r="W239" s="260">
        <f t="shared" si="87"/>
        <v>0.98011111111111116</v>
      </c>
      <c r="X239" s="260">
        <f t="shared" si="87"/>
        <v>0.98011428571428572</v>
      </c>
      <c r="Y239" s="260">
        <f t="shared" si="87"/>
        <v>0.98011904761904778</v>
      </c>
      <c r="Z239" s="260">
        <f t="shared" si="87"/>
        <v>0.98011560693641619</v>
      </c>
      <c r="AA239" s="260">
        <f t="shared" si="87"/>
        <v>0.98009104704097116</v>
      </c>
      <c r="AB239" s="260">
        <f t="shared" si="87"/>
        <v>0.98010978366160817</v>
      </c>
      <c r="AC239" s="260">
        <f t="shared" si="87"/>
        <v>0.98012499999999991</v>
      </c>
      <c r="AD239" s="260">
        <f t="shared" si="87"/>
        <v>0.98012650000000001</v>
      </c>
      <c r="AE239" s="260">
        <f t="shared" si="87"/>
        <v>0.98072076162611888</v>
      </c>
      <c r="AF239" s="260">
        <f t="shared" si="87"/>
        <v>0.98045840101276194</v>
      </c>
      <c r="AG239" s="260">
        <f t="shared" si="87"/>
        <v>0.98038406979549542</v>
      </c>
      <c r="AH239" s="260">
        <f t="shared" si="87"/>
        <v>0.98013899546531014</v>
      </c>
    </row>
    <row r="240" spans="1:34">
      <c r="A240" s="112" t="s">
        <v>108</v>
      </c>
      <c r="B240" s="260">
        <f t="shared" si="87"/>
        <v>0.9653225806451613</v>
      </c>
      <c r="C240" s="260">
        <f t="shared" si="87"/>
        <v>0.96563129134311187</v>
      </c>
      <c r="D240" s="260">
        <f t="shared" si="87"/>
        <v>0.96497213692710115</v>
      </c>
      <c r="E240" s="260">
        <f t="shared" si="87"/>
        <v>0.96021505376344085</v>
      </c>
      <c r="F240" s="260">
        <f t="shared" si="87"/>
        <v>0.9597765363128492</v>
      </c>
      <c r="G240" s="260">
        <f t="shared" si="87"/>
        <v>0.97506547930853849</v>
      </c>
      <c r="H240" s="260">
        <f t="shared" si="87"/>
        <v>0.97505312032737868</v>
      </c>
      <c r="I240" s="260">
        <f t="shared" si="87"/>
        <v>0.97007182761372701</v>
      </c>
      <c r="J240" s="260">
        <f t="shared" si="87"/>
        <v>0.97001315212626049</v>
      </c>
      <c r="K240" s="260">
        <f t="shared" si="87"/>
        <v>0.97503993610223638</v>
      </c>
      <c r="L240" s="260">
        <f t="shared" si="87"/>
        <v>0.97492887624466573</v>
      </c>
      <c r="M240" s="260">
        <f t="shared" si="87"/>
        <v>0.9749377334993774</v>
      </c>
      <c r="N240" s="260">
        <f t="shared" si="87"/>
        <v>0.97495404411764708</v>
      </c>
      <c r="O240" s="260">
        <f t="shared" si="87"/>
        <v>0.98001221960373575</v>
      </c>
      <c r="P240" s="260">
        <f t="shared" si="87"/>
        <v>0.98000550307254886</v>
      </c>
      <c r="Q240" s="260">
        <f t="shared" si="87"/>
        <v>0.97998489425981861</v>
      </c>
      <c r="R240" s="260">
        <f t="shared" si="87"/>
        <v>0.98503158472946994</v>
      </c>
      <c r="S240" s="260">
        <f t="shared" si="87"/>
        <v>0.98496824276640782</v>
      </c>
      <c r="T240" s="260">
        <f t="shared" si="87"/>
        <v>0.98503105590062112</v>
      </c>
      <c r="U240" s="260">
        <f t="shared" si="87"/>
        <v>0.98499999999999988</v>
      </c>
      <c r="V240" s="260">
        <f t="shared" si="87"/>
        <v>0.98011111111111116</v>
      </c>
      <c r="W240" s="260">
        <f t="shared" si="87"/>
        <v>0.98011111111111116</v>
      </c>
      <c r="X240" s="260">
        <f t="shared" si="87"/>
        <v>0.98011428571428572</v>
      </c>
      <c r="Y240" s="260">
        <f t="shared" si="87"/>
        <v>0.98011904761904756</v>
      </c>
      <c r="Z240" s="260">
        <f t="shared" si="87"/>
        <v>0.98011560693641619</v>
      </c>
      <c r="AA240" s="260">
        <f t="shared" si="87"/>
        <v>0.98009104704097116</v>
      </c>
      <c r="AB240" s="260">
        <f t="shared" si="87"/>
        <v>0.98010978366160817</v>
      </c>
      <c r="AC240" s="260">
        <f t="shared" si="87"/>
        <v>0.98012500000000002</v>
      </c>
      <c r="AD240" s="260">
        <f t="shared" si="87"/>
        <v>0.98012650000000012</v>
      </c>
      <c r="AE240" s="260">
        <f t="shared" si="87"/>
        <v>0.98072076162611888</v>
      </c>
      <c r="AF240" s="260">
        <f t="shared" si="87"/>
        <v>0.98045840101276194</v>
      </c>
      <c r="AG240" s="260">
        <f t="shared" si="87"/>
        <v>0.98038406979549553</v>
      </c>
      <c r="AH240" s="260">
        <f t="shared" si="87"/>
        <v>0.98013899546531036</v>
      </c>
    </row>
    <row r="241" spans="1:34">
      <c r="A241" s="112" t="s">
        <v>109</v>
      </c>
      <c r="B241" s="260">
        <f t="shared" si="87"/>
        <v>0.9653225806451613</v>
      </c>
      <c r="C241" s="260">
        <f t="shared" si="87"/>
        <v>0.96563129134311187</v>
      </c>
      <c r="D241" s="260">
        <f t="shared" si="87"/>
        <v>0.96497213692710115</v>
      </c>
      <c r="E241" s="260">
        <f t="shared" si="87"/>
        <v>0.96021505376344085</v>
      </c>
      <c r="F241" s="260">
        <f t="shared" si="87"/>
        <v>0.9597765363128492</v>
      </c>
      <c r="G241" s="260">
        <f t="shared" si="87"/>
        <v>0.97506547930853849</v>
      </c>
      <c r="H241" s="260">
        <f t="shared" si="87"/>
        <v>0.97505312032737868</v>
      </c>
      <c r="I241" s="260">
        <f t="shared" si="87"/>
        <v>0.97007182761372701</v>
      </c>
      <c r="J241" s="260">
        <f t="shared" si="87"/>
        <v>0.97001315212626049</v>
      </c>
      <c r="K241" s="260">
        <f t="shared" si="87"/>
        <v>0.97503993610223638</v>
      </c>
      <c r="L241" s="260">
        <f t="shared" si="87"/>
        <v>0.97492887624466573</v>
      </c>
      <c r="M241" s="260">
        <f t="shared" si="87"/>
        <v>0.9749377334993774</v>
      </c>
      <c r="N241" s="260">
        <f t="shared" si="87"/>
        <v>0.97495404411764708</v>
      </c>
      <c r="O241" s="260">
        <f t="shared" si="87"/>
        <v>0.98001221960373575</v>
      </c>
      <c r="P241" s="260">
        <f t="shared" si="87"/>
        <v>0.98000550307254886</v>
      </c>
      <c r="Q241" s="260">
        <f t="shared" si="87"/>
        <v>0.97998489425981861</v>
      </c>
      <c r="R241" s="260">
        <f t="shared" si="87"/>
        <v>0.98503158472946994</v>
      </c>
      <c r="S241" s="260">
        <f t="shared" si="87"/>
        <v>0.98496824276640782</v>
      </c>
      <c r="T241" s="260">
        <f t="shared" si="87"/>
        <v>0.98503105590062112</v>
      </c>
      <c r="U241" s="260">
        <f t="shared" si="87"/>
        <v>0.98499999999999988</v>
      </c>
      <c r="V241" s="260">
        <f t="shared" si="87"/>
        <v>0.98011111111111116</v>
      </c>
      <c r="W241" s="260">
        <f t="shared" si="87"/>
        <v>0.98011111111111116</v>
      </c>
      <c r="X241" s="260">
        <f t="shared" si="87"/>
        <v>0.98011428571428572</v>
      </c>
      <c r="Y241" s="260">
        <f t="shared" si="87"/>
        <v>0.98011904761904756</v>
      </c>
      <c r="Z241" s="260">
        <f t="shared" si="87"/>
        <v>0.98011560693641619</v>
      </c>
      <c r="AA241" s="260">
        <f t="shared" si="87"/>
        <v>0.98009104704097116</v>
      </c>
      <c r="AB241" s="260">
        <f t="shared" si="87"/>
        <v>0.98010978366160817</v>
      </c>
      <c r="AC241" s="260">
        <f t="shared" si="87"/>
        <v>0.98012500000000002</v>
      </c>
      <c r="AD241" s="260">
        <f t="shared" si="87"/>
        <v>0.98012650000000012</v>
      </c>
      <c r="AE241" s="260">
        <f t="shared" si="87"/>
        <v>0.98072076162611888</v>
      </c>
      <c r="AF241" s="260">
        <f t="shared" si="87"/>
        <v>0.98045840101276194</v>
      </c>
      <c r="AG241" s="260">
        <f t="shared" si="87"/>
        <v>0.98038406979549553</v>
      </c>
      <c r="AH241" s="260">
        <f t="shared" si="87"/>
        <v>0.98013899546531036</v>
      </c>
    </row>
    <row r="242" spans="1:34">
      <c r="A242" s="112" t="s">
        <v>110</v>
      </c>
      <c r="B242" s="260">
        <f t="shared" si="87"/>
        <v>0.9653225806451613</v>
      </c>
      <c r="C242" s="260">
        <f t="shared" si="87"/>
        <v>0.96563129134311187</v>
      </c>
      <c r="D242" s="260">
        <f t="shared" si="87"/>
        <v>0.96497213692710115</v>
      </c>
      <c r="E242" s="260">
        <f t="shared" si="87"/>
        <v>0.96021505376344085</v>
      </c>
      <c r="F242" s="260">
        <f t="shared" si="87"/>
        <v>0.9597765363128492</v>
      </c>
      <c r="G242" s="260">
        <f t="shared" si="87"/>
        <v>0.97506547930853837</v>
      </c>
      <c r="H242" s="260">
        <f t="shared" si="87"/>
        <v>0.97505312032737868</v>
      </c>
      <c r="I242" s="260">
        <f t="shared" si="87"/>
        <v>0.97007182761372701</v>
      </c>
      <c r="J242" s="260">
        <f t="shared" si="87"/>
        <v>0.97001315212626049</v>
      </c>
      <c r="K242" s="260">
        <f t="shared" si="87"/>
        <v>0.97503993610223638</v>
      </c>
      <c r="L242" s="260">
        <f t="shared" si="87"/>
        <v>0.97492887624466573</v>
      </c>
      <c r="M242" s="260">
        <f t="shared" si="87"/>
        <v>0.9749377334993774</v>
      </c>
      <c r="N242" s="260">
        <f t="shared" si="87"/>
        <v>0.97495404411764708</v>
      </c>
      <c r="O242" s="260">
        <f t="shared" si="87"/>
        <v>0.98001221960373575</v>
      </c>
      <c r="P242" s="260">
        <f t="shared" si="87"/>
        <v>0.98000550307254886</v>
      </c>
      <c r="Q242" s="260">
        <f t="shared" si="87"/>
        <v>0.97998489425981861</v>
      </c>
      <c r="R242" s="260">
        <f t="shared" si="87"/>
        <v>0.98503158472946994</v>
      </c>
      <c r="S242" s="260">
        <f t="shared" si="87"/>
        <v>0.98496824276640782</v>
      </c>
      <c r="T242" s="260">
        <f t="shared" si="87"/>
        <v>0.98503105590062112</v>
      </c>
      <c r="U242" s="260">
        <f t="shared" si="87"/>
        <v>0.98499999999999999</v>
      </c>
      <c r="V242" s="260">
        <f t="shared" si="87"/>
        <v>0.98011111111111116</v>
      </c>
      <c r="W242" s="260">
        <f t="shared" si="87"/>
        <v>0.98011111111111116</v>
      </c>
      <c r="X242" s="260">
        <f t="shared" si="87"/>
        <v>0.98011428571428572</v>
      </c>
      <c r="Y242" s="260">
        <f t="shared" si="87"/>
        <v>0.98011904761904767</v>
      </c>
      <c r="Z242" s="260">
        <f t="shared" si="87"/>
        <v>0.98011560693641619</v>
      </c>
      <c r="AA242" s="260">
        <f t="shared" si="87"/>
        <v>0.98009104704097116</v>
      </c>
      <c r="AB242" s="260">
        <f t="shared" si="87"/>
        <v>0.98010978366160817</v>
      </c>
      <c r="AC242" s="260">
        <f t="shared" si="87"/>
        <v>0.98012500000000002</v>
      </c>
      <c r="AD242" s="260">
        <f t="shared" si="87"/>
        <v>0.98012650000000001</v>
      </c>
      <c r="AE242" s="260">
        <f t="shared" si="87"/>
        <v>0.98072076162611888</v>
      </c>
      <c r="AF242" s="260">
        <f t="shared" si="87"/>
        <v>0.98045840101276194</v>
      </c>
      <c r="AG242" s="260">
        <f t="shared" si="87"/>
        <v>0.98038406979549542</v>
      </c>
      <c r="AH242" s="260">
        <f t="shared" si="87"/>
        <v>0.98013899546531025</v>
      </c>
    </row>
    <row r="243" spans="1:34">
      <c r="A243" s="112" t="s">
        <v>111</v>
      </c>
      <c r="B243" s="260">
        <f t="shared" si="87"/>
        <v>0.9653225806451613</v>
      </c>
      <c r="C243" s="260">
        <f t="shared" si="87"/>
        <v>0.96563129134311187</v>
      </c>
      <c r="D243" s="260">
        <f t="shared" si="87"/>
        <v>0.96497213692710115</v>
      </c>
      <c r="E243" s="260">
        <f t="shared" si="87"/>
        <v>0.96021505376344085</v>
      </c>
      <c r="F243" s="260">
        <f t="shared" si="87"/>
        <v>0.9597765363128492</v>
      </c>
      <c r="G243" s="260">
        <f t="shared" si="87"/>
        <v>0.97506547930853849</v>
      </c>
      <c r="H243" s="260">
        <f t="shared" si="87"/>
        <v>0.97505312032737868</v>
      </c>
      <c r="I243" s="260">
        <f t="shared" si="87"/>
        <v>0.97007182761372701</v>
      </c>
      <c r="J243" s="260">
        <f t="shared" si="87"/>
        <v>0.97001315212626049</v>
      </c>
      <c r="K243" s="260">
        <f t="shared" si="87"/>
        <v>0.97503993610223638</v>
      </c>
      <c r="L243" s="260">
        <f t="shared" si="87"/>
        <v>0.97492887624466573</v>
      </c>
      <c r="M243" s="260">
        <f t="shared" si="87"/>
        <v>0.9749377334993774</v>
      </c>
      <c r="N243" s="260">
        <f t="shared" si="87"/>
        <v>0.97495404411764708</v>
      </c>
      <c r="O243" s="260">
        <f t="shared" si="87"/>
        <v>0.98001221960373575</v>
      </c>
      <c r="P243" s="260">
        <f t="shared" si="87"/>
        <v>0.98000550307254886</v>
      </c>
      <c r="Q243" s="260">
        <f t="shared" si="87"/>
        <v>0.97998489425981861</v>
      </c>
      <c r="R243" s="260">
        <f t="shared" si="87"/>
        <v>0.98503158472946994</v>
      </c>
      <c r="S243" s="260">
        <f t="shared" si="87"/>
        <v>0.98496824276640782</v>
      </c>
      <c r="T243" s="260">
        <f t="shared" si="87"/>
        <v>0.98503105590062112</v>
      </c>
      <c r="U243" s="260">
        <f t="shared" si="87"/>
        <v>0.98499999999999988</v>
      </c>
      <c r="V243" s="260">
        <f t="shared" si="87"/>
        <v>0.98011111111111116</v>
      </c>
      <c r="W243" s="260">
        <f t="shared" si="87"/>
        <v>0.98011111111111116</v>
      </c>
      <c r="X243" s="260">
        <f t="shared" si="87"/>
        <v>0.98011428571428572</v>
      </c>
      <c r="Y243" s="260">
        <f t="shared" si="87"/>
        <v>0.98011904761904756</v>
      </c>
      <c r="Z243" s="260">
        <f t="shared" ref="C243:AH248" si="88">Z227+Z116</f>
        <v>0.98011560693641619</v>
      </c>
      <c r="AA243" s="260">
        <f t="shared" si="88"/>
        <v>0.98009104704097116</v>
      </c>
      <c r="AB243" s="260">
        <f t="shared" si="88"/>
        <v>0.98010978366160817</v>
      </c>
      <c r="AC243" s="260">
        <f t="shared" si="88"/>
        <v>0.98012500000000002</v>
      </c>
      <c r="AD243" s="260">
        <f t="shared" si="88"/>
        <v>0.98012650000000012</v>
      </c>
      <c r="AE243" s="260">
        <f t="shared" si="88"/>
        <v>0.98072076162611888</v>
      </c>
      <c r="AF243" s="260">
        <f t="shared" si="88"/>
        <v>0.98045840101276194</v>
      </c>
      <c r="AG243" s="260">
        <f t="shared" si="88"/>
        <v>0.98038406979549553</v>
      </c>
      <c r="AH243" s="260">
        <f t="shared" si="88"/>
        <v>0.98013899546531036</v>
      </c>
    </row>
    <row r="244" spans="1:34">
      <c r="A244" s="112" t="s">
        <v>112</v>
      </c>
      <c r="B244" s="260">
        <f t="shared" ref="B244:B248" si="89">B228+B117</f>
        <v>0.9653225806451613</v>
      </c>
      <c r="C244" s="260">
        <f t="shared" si="88"/>
        <v>0.96563129134311187</v>
      </c>
      <c r="D244" s="260">
        <f t="shared" si="88"/>
        <v>0.96497213692710115</v>
      </c>
      <c r="E244" s="260">
        <f t="shared" si="88"/>
        <v>0.96021505376344085</v>
      </c>
      <c r="F244" s="260">
        <f t="shared" si="88"/>
        <v>0.9597765363128492</v>
      </c>
      <c r="G244" s="260">
        <f t="shared" si="88"/>
        <v>0.97506547930853849</v>
      </c>
      <c r="H244" s="260">
        <f t="shared" si="88"/>
        <v>0.97505312032737868</v>
      </c>
      <c r="I244" s="260">
        <f t="shared" si="88"/>
        <v>0.97007182761372701</v>
      </c>
      <c r="J244" s="260">
        <f t="shared" si="88"/>
        <v>0.97001315212626049</v>
      </c>
      <c r="K244" s="260">
        <f t="shared" si="88"/>
        <v>0.97503993610223638</v>
      </c>
      <c r="L244" s="260">
        <f t="shared" si="88"/>
        <v>0.97492887624466573</v>
      </c>
      <c r="M244" s="260">
        <f t="shared" si="88"/>
        <v>0.9749377334993774</v>
      </c>
      <c r="N244" s="260">
        <f t="shared" si="88"/>
        <v>0.97495404411764708</v>
      </c>
      <c r="O244" s="260">
        <f t="shared" si="88"/>
        <v>0.98001221960373575</v>
      </c>
      <c r="P244" s="260">
        <f t="shared" si="88"/>
        <v>0.98000550307254886</v>
      </c>
      <c r="Q244" s="260">
        <f t="shared" si="88"/>
        <v>0.97998489425981861</v>
      </c>
      <c r="R244" s="260">
        <f t="shared" si="88"/>
        <v>0.98503158472946994</v>
      </c>
      <c r="S244" s="260">
        <f t="shared" si="88"/>
        <v>0.98496824276640782</v>
      </c>
      <c r="T244" s="260">
        <f t="shared" si="88"/>
        <v>0.98503105590062112</v>
      </c>
      <c r="U244" s="260">
        <f t="shared" si="88"/>
        <v>0.98499999999999988</v>
      </c>
      <c r="V244" s="260">
        <f t="shared" si="88"/>
        <v>0.98011111111111116</v>
      </c>
      <c r="W244" s="260">
        <f t="shared" si="88"/>
        <v>0.98011111111111116</v>
      </c>
      <c r="X244" s="260">
        <f t="shared" si="88"/>
        <v>0.98011428571428572</v>
      </c>
      <c r="Y244" s="260">
        <f t="shared" si="88"/>
        <v>0.98011904761904756</v>
      </c>
      <c r="Z244" s="260">
        <f t="shared" si="88"/>
        <v>0.98011560693641619</v>
      </c>
      <c r="AA244" s="260">
        <f t="shared" si="88"/>
        <v>0.98009104704097116</v>
      </c>
      <c r="AB244" s="260">
        <f t="shared" si="88"/>
        <v>0.98010978366160817</v>
      </c>
      <c r="AC244" s="260">
        <f t="shared" si="88"/>
        <v>0.98012500000000002</v>
      </c>
      <c r="AD244" s="260">
        <f t="shared" si="88"/>
        <v>0.98012650000000012</v>
      </c>
      <c r="AE244" s="260">
        <f t="shared" si="88"/>
        <v>0.98072076162611888</v>
      </c>
      <c r="AF244" s="260">
        <f t="shared" si="88"/>
        <v>0.98045840101276194</v>
      </c>
      <c r="AG244" s="260">
        <f t="shared" si="88"/>
        <v>0.98038406979549553</v>
      </c>
      <c r="AH244" s="260">
        <f t="shared" si="88"/>
        <v>0.98013899546531036</v>
      </c>
    </row>
    <row r="245" spans="1:34">
      <c r="A245" s="112" t="s">
        <v>113</v>
      </c>
      <c r="B245" s="260">
        <f t="shared" si="89"/>
        <v>0.9653225806451613</v>
      </c>
      <c r="C245" s="260">
        <f t="shared" si="88"/>
        <v>0.96563129134311187</v>
      </c>
      <c r="D245" s="260">
        <f t="shared" si="88"/>
        <v>0.96497213692710115</v>
      </c>
      <c r="E245" s="260">
        <f t="shared" si="88"/>
        <v>0.96021505376344085</v>
      </c>
      <c r="F245" s="260">
        <f t="shared" si="88"/>
        <v>0.9597765363128492</v>
      </c>
      <c r="G245" s="260">
        <f t="shared" si="88"/>
        <v>0.97506547930853849</v>
      </c>
      <c r="H245" s="260">
        <f t="shared" si="88"/>
        <v>0.97505312032737868</v>
      </c>
      <c r="I245" s="260">
        <f t="shared" si="88"/>
        <v>0.97007182761372701</v>
      </c>
      <c r="J245" s="260">
        <f t="shared" si="88"/>
        <v>0.97001315212626049</v>
      </c>
      <c r="K245" s="260">
        <f t="shared" si="88"/>
        <v>0.97503993610223638</v>
      </c>
      <c r="L245" s="260">
        <f t="shared" si="88"/>
        <v>0.97492887624466573</v>
      </c>
      <c r="M245" s="260">
        <f t="shared" si="88"/>
        <v>0.9749377334993774</v>
      </c>
      <c r="N245" s="260">
        <f t="shared" si="88"/>
        <v>0.97495404411764708</v>
      </c>
      <c r="O245" s="260">
        <f t="shared" si="88"/>
        <v>0.98001221960373575</v>
      </c>
      <c r="P245" s="260">
        <f t="shared" si="88"/>
        <v>0.98000550307254886</v>
      </c>
      <c r="Q245" s="260">
        <f t="shared" si="88"/>
        <v>0.97998489425981861</v>
      </c>
      <c r="R245" s="260">
        <f t="shared" si="88"/>
        <v>0.98503158472946994</v>
      </c>
      <c r="S245" s="260">
        <f t="shared" si="88"/>
        <v>0.98496824276640782</v>
      </c>
      <c r="T245" s="260">
        <f t="shared" si="88"/>
        <v>0.98503105590062112</v>
      </c>
      <c r="U245" s="260">
        <f t="shared" si="88"/>
        <v>0.98499999999999988</v>
      </c>
      <c r="V245" s="260">
        <f t="shared" si="88"/>
        <v>0.98011111111111116</v>
      </c>
      <c r="W245" s="260">
        <f t="shared" si="88"/>
        <v>0.98011111111111116</v>
      </c>
      <c r="X245" s="260">
        <f t="shared" si="88"/>
        <v>0.98011428571428572</v>
      </c>
      <c r="Y245" s="260">
        <f t="shared" si="88"/>
        <v>0.98011904761904756</v>
      </c>
      <c r="Z245" s="260">
        <f t="shared" si="88"/>
        <v>0.98011560693641619</v>
      </c>
      <c r="AA245" s="260">
        <f t="shared" si="88"/>
        <v>0.98009104704097116</v>
      </c>
      <c r="AB245" s="260">
        <f t="shared" si="88"/>
        <v>0.98010978366160817</v>
      </c>
      <c r="AC245" s="260">
        <f t="shared" si="88"/>
        <v>0.98012500000000002</v>
      </c>
      <c r="AD245" s="260">
        <f t="shared" si="88"/>
        <v>0.98012650000000012</v>
      </c>
      <c r="AE245" s="260">
        <f t="shared" si="88"/>
        <v>0.98072076162611888</v>
      </c>
      <c r="AF245" s="260">
        <f t="shared" si="88"/>
        <v>0.98045840101276194</v>
      </c>
      <c r="AG245" s="260">
        <f t="shared" si="88"/>
        <v>0.98038406979549553</v>
      </c>
      <c r="AH245" s="260">
        <f t="shared" si="88"/>
        <v>0.98013899546531036</v>
      </c>
    </row>
    <row r="246" spans="1:34">
      <c r="A246" s="112" t="s">
        <v>102</v>
      </c>
      <c r="B246" s="260">
        <f t="shared" si="89"/>
        <v>0.9653225806451613</v>
      </c>
      <c r="C246" s="260">
        <f t="shared" si="88"/>
        <v>0.96563129134311187</v>
      </c>
      <c r="D246" s="260">
        <f t="shared" si="88"/>
        <v>0.96497213692710115</v>
      </c>
      <c r="E246" s="260">
        <f t="shared" si="88"/>
        <v>0.96021505376344085</v>
      </c>
      <c r="F246" s="260">
        <f t="shared" si="88"/>
        <v>0.9597765363128492</v>
      </c>
      <c r="G246" s="260">
        <f t="shared" si="88"/>
        <v>0.97506547930853849</v>
      </c>
      <c r="H246" s="260">
        <f t="shared" si="88"/>
        <v>0.97505312032737868</v>
      </c>
      <c r="I246" s="260">
        <f t="shared" si="88"/>
        <v>0.97007182761372701</v>
      </c>
      <c r="J246" s="260">
        <f t="shared" si="88"/>
        <v>0.97001315212626049</v>
      </c>
      <c r="K246" s="260">
        <f t="shared" si="88"/>
        <v>0.97503993610223638</v>
      </c>
      <c r="L246" s="260">
        <f t="shared" si="88"/>
        <v>0.97492887624466551</v>
      </c>
      <c r="M246" s="260">
        <f t="shared" si="88"/>
        <v>0.9749377334993774</v>
      </c>
      <c r="N246" s="260">
        <f t="shared" si="88"/>
        <v>0.97495404411764708</v>
      </c>
      <c r="O246" s="260">
        <f t="shared" si="88"/>
        <v>0.98001221960373575</v>
      </c>
      <c r="P246" s="260">
        <f t="shared" si="88"/>
        <v>0.98000550307254886</v>
      </c>
      <c r="Q246" s="260">
        <f t="shared" si="88"/>
        <v>0.97998489425981861</v>
      </c>
      <c r="R246" s="260">
        <f t="shared" si="88"/>
        <v>0.98503158472946994</v>
      </c>
      <c r="S246" s="260">
        <f t="shared" si="88"/>
        <v>0.98496824276640782</v>
      </c>
      <c r="T246" s="260">
        <f t="shared" si="88"/>
        <v>0.98503105590062112</v>
      </c>
      <c r="U246" s="260">
        <f t="shared" si="88"/>
        <v>0.9850000000000001</v>
      </c>
      <c r="V246" s="260">
        <f t="shared" si="88"/>
        <v>0.98011111111111116</v>
      </c>
      <c r="W246" s="260">
        <f t="shared" si="88"/>
        <v>0.98011111111111116</v>
      </c>
      <c r="X246" s="260">
        <f t="shared" si="88"/>
        <v>0.98011428571428572</v>
      </c>
      <c r="Y246" s="260">
        <f t="shared" si="88"/>
        <v>0.98011904761904778</v>
      </c>
      <c r="Z246" s="260">
        <f t="shared" si="88"/>
        <v>0.98011560693641619</v>
      </c>
      <c r="AA246" s="260">
        <f t="shared" si="88"/>
        <v>0.98009104704097116</v>
      </c>
      <c r="AB246" s="260">
        <f t="shared" si="88"/>
        <v>0.98010978366160817</v>
      </c>
      <c r="AC246" s="260">
        <f t="shared" si="88"/>
        <v>0.98012499999999991</v>
      </c>
      <c r="AD246" s="260">
        <f t="shared" si="88"/>
        <v>0.98012650000000001</v>
      </c>
      <c r="AE246" s="260">
        <f t="shared" si="88"/>
        <v>0.98072076162611888</v>
      </c>
      <c r="AF246" s="260">
        <f t="shared" si="88"/>
        <v>0.98045840101276194</v>
      </c>
      <c r="AG246" s="260">
        <f t="shared" si="88"/>
        <v>0.98038406979549542</v>
      </c>
      <c r="AH246" s="260">
        <f t="shared" si="88"/>
        <v>0.98013899546531014</v>
      </c>
    </row>
    <row r="247" spans="1:34">
      <c r="A247" s="112" t="s">
        <v>103</v>
      </c>
      <c r="B247" s="260">
        <f t="shared" si="89"/>
        <v>0.9653225806451613</v>
      </c>
      <c r="C247" s="260">
        <f t="shared" si="88"/>
        <v>0.96563129134311187</v>
      </c>
      <c r="D247" s="260">
        <f t="shared" si="88"/>
        <v>0.96497213692710115</v>
      </c>
      <c r="E247" s="260">
        <f t="shared" si="88"/>
        <v>0.96021505376344085</v>
      </c>
      <c r="F247" s="260">
        <f t="shared" si="88"/>
        <v>0.9597765363128492</v>
      </c>
      <c r="G247" s="260">
        <f t="shared" si="88"/>
        <v>0.97506547930853849</v>
      </c>
      <c r="H247" s="260">
        <f t="shared" si="88"/>
        <v>0.97505312032737868</v>
      </c>
      <c r="I247" s="260">
        <f t="shared" si="88"/>
        <v>0.97007182761372701</v>
      </c>
      <c r="J247" s="260">
        <f t="shared" si="88"/>
        <v>0.97001315212626049</v>
      </c>
      <c r="K247" s="260">
        <f t="shared" si="88"/>
        <v>0.97503993610223638</v>
      </c>
      <c r="L247" s="260">
        <f t="shared" si="88"/>
        <v>0.97492887624466573</v>
      </c>
      <c r="M247" s="260">
        <f t="shared" si="88"/>
        <v>0.9749377334993774</v>
      </c>
      <c r="N247" s="260">
        <f t="shared" si="88"/>
        <v>0.97495404411764708</v>
      </c>
      <c r="O247" s="260">
        <f t="shared" si="88"/>
        <v>0.98001221960373575</v>
      </c>
      <c r="P247" s="260">
        <f t="shared" si="88"/>
        <v>0.98000550307254886</v>
      </c>
      <c r="Q247" s="260">
        <f t="shared" si="88"/>
        <v>0.97998489425981861</v>
      </c>
      <c r="R247" s="260">
        <f t="shared" si="88"/>
        <v>0.98503158472946994</v>
      </c>
      <c r="S247" s="260">
        <f t="shared" si="88"/>
        <v>0.98496824276640782</v>
      </c>
      <c r="T247" s="260">
        <f t="shared" si="88"/>
        <v>0.98503105590062112</v>
      </c>
      <c r="U247" s="260">
        <f t="shared" si="88"/>
        <v>0.98499999999999999</v>
      </c>
      <c r="V247" s="260">
        <f t="shared" si="88"/>
        <v>0.98011111111111116</v>
      </c>
      <c r="W247" s="260">
        <f t="shared" si="88"/>
        <v>0.98011111111111116</v>
      </c>
      <c r="X247" s="260">
        <f t="shared" si="88"/>
        <v>0.98011428571428572</v>
      </c>
      <c r="Y247" s="260">
        <f t="shared" si="88"/>
        <v>0.98011904761904778</v>
      </c>
      <c r="Z247" s="260">
        <f t="shared" si="88"/>
        <v>0.98011560693641619</v>
      </c>
      <c r="AA247" s="260">
        <f t="shared" si="88"/>
        <v>0.98009104704097116</v>
      </c>
      <c r="AB247" s="260">
        <f t="shared" si="88"/>
        <v>0.98010978366160806</v>
      </c>
      <c r="AC247" s="260">
        <f t="shared" si="88"/>
        <v>0.98012500000000002</v>
      </c>
      <c r="AD247" s="260">
        <f t="shared" si="88"/>
        <v>0.9801264999999999</v>
      </c>
      <c r="AE247" s="260">
        <f t="shared" si="88"/>
        <v>0.98072076162611888</v>
      </c>
      <c r="AF247" s="260">
        <f t="shared" si="88"/>
        <v>0.98045840101276194</v>
      </c>
      <c r="AG247" s="260">
        <f t="shared" si="88"/>
        <v>0.98038406979549553</v>
      </c>
      <c r="AH247" s="260">
        <f t="shared" si="88"/>
        <v>0.98013899546531025</v>
      </c>
    </row>
    <row r="248" spans="1:34" ht="12" thickBot="1">
      <c r="A248" s="112" t="s">
        <v>143</v>
      </c>
      <c r="B248" s="185">
        <f t="shared" si="89"/>
        <v>0.9653225806451613</v>
      </c>
      <c r="C248" s="185">
        <f t="shared" si="88"/>
        <v>0.96563129134311187</v>
      </c>
      <c r="D248" s="185">
        <f t="shared" si="88"/>
        <v>0.96497213692710115</v>
      </c>
      <c r="E248" s="185">
        <f t="shared" si="88"/>
        <v>0.96021505376344085</v>
      </c>
      <c r="F248" s="185">
        <f t="shared" si="88"/>
        <v>0.9597765363128492</v>
      </c>
      <c r="G248" s="185">
        <f t="shared" si="88"/>
        <v>0.97506547930853849</v>
      </c>
      <c r="H248" s="185">
        <f t="shared" si="88"/>
        <v>0.97505312032737868</v>
      </c>
      <c r="I248" s="185">
        <f t="shared" si="88"/>
        <v>0.97007182761372701</v>
      </c>
      <c r="J248" s="185">
        <f t="shared" si="88"/>
        <v>0.97001315212626049</v>
      </c>
      <c r="K248" s="185">
        <f t="shared" si="88"/>
        <v>0.97503993610223638</v>
      </c>
      <c r="L248" s="185">
        <f t="shared" si="88"/>
        <v>0.97492887624466573</v>
      </c>
      <c r="M248" s="185">
        <f t="shared" si="88"/>
        <v>0.9749377334993774</v>
      </c>
      <c r="N248" s="185">
        <f t="shared" si="88"/>
        <v>0.97495404411764708</v>
      </c>
      <c r="O248" s="185">
        <f t="shared" si="88"/>
        <v>0.98001221960373575</v>
      </c>
      <c r="P248" s="185">
        <f t="shared" si="88"/>
        <v>0.98000550307254886</v>
      </c>
      <c r="Q248" s="185">
        <f t="shared" si="88"/>
        <v>0.97998489425981861</v>
      </c>
      <c r="R248" s="185">
        <f t="shared" si="88"/>
        <v>0.98503158472946994</v>
      </c>
      <c r="S248" s="185">
        <f t="shared" si="88"/>
        <v>0.98496824276640782</v>
      </c>
      <c r="T248" s="185">
        <f t="shared" si="88"/>
        <v>0.98503105590062112</v>
      </c>
      <c r="U248" s="185">
        <f t="shared" si="88"/>
        <v>0.98499999999999999</v>
      </c>
      <c r="V248" s="185">
        <f t="shared" si="88"/>
        <v>0.98011111111111116</v>
      </c>
      <c r="W248" s="185">
        <f t="shared" si="88"/>
        <v>0.98011111111111116</v>
      </c>
      <c r="X248" s="185">
        <f t="shared" si="88"/>
        <v>0.98011428571428572</v>
      </c>
      <c r="Y248" s="185">
        <f t="shared" si="88"/>
        <v>0.98011904761904767</v>
      </c>
      <c r="Z248" s="185">
        <f t="shared" si="88"/>
        <v>0.98011560693641619</v>
      </c>
      <c r="AA248" s="185">
        <f t="shared" si="88"/>
        <v>0.98009104704097116</v>
      </c>
      <c r="AB248" s="185">
        <f t="shared" si="88"/>
        <v>0.98010978366160817</v>
      </c>
      <c r="AC248" s="185">
        <f t="shared" si="88"/>
        <v>0.98012500000000002</v>
      </c>
      <c r="AD248" s="185">
        <f t="shared" si="88"/>
        <v>0.98012650000000001</v>
      </c>
      <c r="AE248" s="185">
        <f t="shared" si="88"/>
        <v>0.98072076162611888</v>
      </c>
      <c r="AF248" s="185">
        <f t="shared" si="88"/>
        <v>0.98045840101276194</v>
      </c>
      <c r="AG248" s="185">
        <f t="shared" si="88"/>
        <v>0.98038406979549553</v>
      </c>
      <c r="AH248" s="185">
        <f t="shared" si="88"/>
        <v>0.98013899546531025</v>
      </c>
    </row>
    <row r="249" spans="1:34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</row>
    <row r="250" spans="1:34" ht="12" thickBot="1">
      <c r="A250" s="112" t="s">
        <v>265</v>
      </c>
    </row>
    <row r="251" spans="1:34" ht="12" thickBot="1">
      <c r="A251" s="168"/>
      <c r="B251" s="168" t="str">
        <f>B$2</f>
        <v xml:space="preserve">93/94 </v>
      </c>
      <c r="C251" s="168" t="str">
        <f t="shared" ref="C251:AH251" si="90">C$2</f>
        <v xml:space="preserve">94/95 </v>
      </c>
      <c r="D251" s="168" t="str">
        <f t="shared" si="90"/>
        <v xml:space="preserve">95/96 </v>
      </c>
      <c r="E251" s="168" t="str">
        <f t="shared" si="90"/>
        <v xml:space="preserve">96/97 </v>
      </c>
      <c r="F251" s="168" t="str">
        <f t="shared" si="90"/>
        <v xml:space="preserve">97/98 </v>
      </c>
      <c r="G251" s="168" t="str">
        <f t="shared" si="90"/>
        <v xml:space="preserve">98/99 </v>
      </c>
      <c r="H251" s="168" t="str">
        <f t="shared" si="90"/>
        <v xml:space="preserve">99/00 </v>
      </c>
      <c r="I251" s="168" t="str">
        <f t="shared" si="90"/>
        <v xml:space="preserve">00/01 </v>
      </c>
      <c r="J251" s="168" t="str">
        <f t="shared" si="90"/>
        <v xml:space="preserve">01/02 </v>
      </c>
      <c r="K251" s="168" t="str">
        <f t="shared" si="90"/>
        <v xml:space="preserve">02/03 </v>
      </c>
      <c r="L251" s="168" t="str">
        <f t="shared" si="90"/>
        <v xml:space="preserve">03/04 </v>
      </c>
      <c r="M251" s="168" t="str">
        <f t="shared" si="90"/>
        <v xml:space="preserve">04/05 </v>
      </c>
      <c r="N251" s="168" t="str">
        <f t="shared" si="90"/>
        <v xml:space="preserve">05/06 </v>
      </c>
      <c r="O251" s="168" t="str">
        <f t="shared" si="90"/>
        <v xml:space="preserve">06/07 </v>
      </c>
      <c r="P251" s="168" t="str">
        <f t="shared" si="90"/>
        <v xml:space="preserve">07/08 </v>
      </c>
      <c r="Q251" s="168" t="str">
        <f t="shared" si="90"/>
        <v xml:space="preserve">08/09 </v>
      </c>
      <c r="R251" s="168" t="str">
        <f t="shared" si="90"/>
        <v xml:space="preserve">09/10 </v>
      </c>
      <c r="S251" s="168" t="str">
        <f t="shared" si="90"/>
        <v xml:space="preserve">10/11 </v>
      </c>
      <c r="T251" s="168" t="str">
        <f t="shared" si="90"/>
        <v xml:space="preserve">11/12 </v>
      </c>
      <c r="U251" s="168" t="str">
        <f t="shared" si="90"/>
        <v xml:space="preserve">12/13 </v>
      </c>
      <c r="V251" s="168" t="str">
        <f t="shared" si="90"/>
        <v xml:space="preserve">13/14 </v>
      </c>
      <c r="W251" s="168" t="str">
        <f t="shared" si="90"/>
        <v xml:space="preserve">14/15 </v>
      </c>
      <c r="X251" s="168" t="str">
        <f t="shared" si="90"/>
        <v xml:space="preserve">15/16 </v>
      </c>
      <c r="Y251" s="168" t="str">
        <f t="shared" si="90"/>
        <v xml:space="preserve">16/17 </v>
      </c>
      <c r="Z251" s="168" t="str">
        <f t="shared" si="90"/>
        <v xml:space="preserve">17/18 </v>
      </c>
      <c r="AA251" s="168" t="str">
        <f t="shared" si="90"/>
        <v>18/19</v>
      </c>
      <c r="AB251" s="168" t="str">
        <f t="shared" si="90"/>
        <v>19/20</v>
      </c>
      <c r="AC251" s="168" t="str">
        <f t="shared" si="90"/>
        <v>20/21</v>
      </c>
      <c r="AD251" s="168" t="str">
        <f t="shared" si="90"/>
        <v>21/22</v>
      </c>
      <c r="AE251" s="168" t="str">
        <f t="shared" si="90"/>
        <v>22/23</v>
      </c>
      <c r="AF251" s="168" t="str">
        <f t="shared" si="90"/>
        <v>23/24</v>
      </c>
      <c r="AG251" s="168" t="str">
        <f t="shared" si="90"/>
        <v>24/25</v>
      </c>
      <c r="AH251" s="168" t="str">
        <f t="shared" si="90"/>
        <v>25/26</v>
      </c>
    </row>
    <row r="252" spans="1:34">
      <c r="A252" s="112" t="s">
        <v>104</v>
      </c>
      <c r="B252" s="128">
        <f>'[3]China Oil Imports'!AF$290</f>
        <v>0</v>
      </c>
      <c r="C252" s="128">
        <f>'[3]China Oil Imports'!AR$290</f>
        <v>0</v>
      </c>
      <c r="D252" s="128">
        <f>'[3]China Oil Imports'!BD$290</f>
        <v>0.90664</v>
      </c>
      <c r="E252" s="128">
        <f>'[3]China Oil Imports'!BP$290</f>
        <v>21.018035000000001</v>
      </c>
      <c r="F252" s="128">
        <f>'[3]China Oil Imports'!CB$290</f>
        <v>48.487927999999997</v>
      </c>
      <c r="G252" s="128">
        <f>'[3]China Oil Imports'!CN$290</f>
        <v>20.014564</v>
      </c>
      <c r="H252" s="128">
        <f>'[3]China Oil Imports'!CZ$290</f>
        <v>1.827898</v>
      </c>
      <c r="I252" s="128">
        <f>'[3]China Oil Imports'!DL$290</f>
        <v>11.231363</v>
      </c>
      <c r="J252" s="128">
        <f>'[3]China Oil Imports'!DX$290</f>
        <v>3.159627</v>
      </c>
      <c r="K252" s="128">
        <f>'[3]China Oil Imports'!EJ$290</f>
        <v>0.15679999999999999</v>
      </c>
      <c r="L252" s="128">
        <f>'[3]China Oil Imports'!EV$290</f>
        <v>0</v>
      </c>
      <c r="M252" s="128">
        <f>'[3]China Oil Imports'!FH$290</f>
        <v>0.46079999999999999</v>
      </c>
      <c r="N252" s="128">
        <f>'[3]China Oil Imports'!FT$290</f>
        <v>1.494E-2</v>
      </c>
      <c r="O252" s="128">
        <f>'[3]China Oil Imports'!GF$290</f>
        <v>0</v>
      </c>
      <c r="P252" s="128">
        <f>'[3]China Oil Imports'!GR$290</f>
        <v>0.24314</v>
      </c>
      <c r="Q252" s="128">
        <f>'[3]China Oil Imports'!HD$290</f>
        <v>2.7140000000000001E-2</v>
      </c>
      <c r="R252" s="128">
        <f>'[3]China Oil Imports'!HP$290</f>
        <v>3.0764</v>
      </c>
      <c r="S252" s="128">
        <f>'[3]China Oil Imports'!IB$290</f>
        <v>123.10536</v>
      </c>
      <c r="T252" s="128">
        <f>'[3]China Oil Imports'!IN$290</f>
        <v>13.79682</v>
      </c>
      <c r="U252" s="128">
        <f>'[3]China Oil Imports'!IZ$290</f>
        <v>79.394739999999999</v>
      </c>
      <c r="V252" s="128">
        <f>'[3]China Oil Imports'!JL$290</f>
        <v>66.153689999999997</v>
      </c>
      <c r="W252" s="128">
        <f>'[3]China Oil Imports'!JX$290</f>
        <v>83.586960000000005</v>
      </c>
      <c r="X252" s="128">
        <f>'[3]China Oil Imports'!KJ$290</f>
        <v>49.432729999999999</v>
      </c>
      <c r="Y252" s="128">
        <f>'[3]China Oil Imports'!KV$290</f>
        <v>56.094889999999999</v>
      </c>
      <c r="Z252" s="178">
        <f>'[3]China Oil Imports'!LH$290</f>
        <v>49.813339999999997</v>
      </c>
      <c r="AA252" s="178">
        <f>'[3]China Oil Imports'!LT$290</f>
        <v>144.54130000000001</v>
      </c>
      <c r="AB252" s="178">
        <f>'[3]China Oil Imports'!MF$290</f>
        <v>140.179</v>
      </c>
      <c r="AC252" s="178">
        <f>'[3]China Oil Imports'!MR$290</f>
        <v>167.06603999999999</v>
      </c>
      <c r="AD252" s="178">
        <f>'[3]China Oil Imports'!ND$290</f>
        <v>79.454999999999998</v>
      </c>
      <c r="AE252" s="124">
        <f t="shared" ref="AE252:AH255" si="91">(SUM(Y252:AC252)/SUM(Y$264:AC$264))*AE$264</f>
        <v>175.99099570212812</v>
      </c>
      <c r="AF252" s="124">
        <f t="shared" si="91"/>
        <v>157.89387980132915</v>
      </c>
      <c r="AG252" s="124">
        <f t="shared" si="91"/>
        <v>165.45860811832509</v>
      </c>
      <c r="AH252" s="124">
        <f t="shared" si="91"/>
        <v>153.9750655036195</v>
      </c>
    </row>
    <row r="253" spans="1:34">
      <c r="A253" s="112" t="s">
        <v>105</v>
      </c>
      <c r="B253" s="128">
        <f>'[3]China Oil Imports'!AG$290</f>
        <v>0</v>
      </c>
      <c r="C253" s="128">
        <f>'[3]China Oil Imports'!AS$290</f>
        <v>0</v>
      </c>
      <c r="D253" s="128">
        <f>'[3]China Oil Imports'!BE$290</f>
        <v>23.481338000000001</v>
      </c>
      <c r="E253" s="128">
        <f>'[3]China Oil Imports'!BQ$290</f>
        <v>26.068677000000001</v>
      </c>
      <c r="F253" s="128">
        <f>'[3]China Oil Imports'!CC$290</f>
        <v>45.854495</v>
      </c>
      <c r="G253" s="128">
        <f>'[3]China Oil Imports'!CO$290</f>
        <v>31.299230000000001</v>
      </c>
      <c r="H253" s="128">
        <f>'[3]China Oil Imports'!DA$290</f>
        <v>4.0464140000000004</v>
      </c>
      <c r="I253" s="128">
        <f>'[3]China Oil Imports'!DM$290</f>
        <v>12.994424</v>
      </c>
      <c r="J253" s="128">
        <f>'[3]China Oil Imports'!DY$290</f>
        <v>3.3798270000000001</v>
      </c>
      <c r="K253" s="128">
        <f>'[3]China Oil Imports'!EK$290</f>
        <v>9.1538699999999995</v>
      </c>
      <c r="L253" s="128">
        <f>'[3]China Oil Imports'!EW$290</f>
        <v>0.30408000000000002</v>
      </c>
      <c r="M253" s="128">
        <f>'[3]China Oil Imports'!FI$290</f>
        <v>0.152</v>
      </c>
      <c r="N253" s="128">
        <f>'[3]China Oil Imports'!FU$290</f>
        <v>0.23816999999999999</v>
      </c>
      <c r="O253" s="128">
        <f>'[3]China Oil Imports'!GG$290</f>
        <v>0.2485</v>
      </c>
      <c r="P253" s="128">
        <f>'[3]China Oil Imports'!GS$290</f>
        <v>0</v>
      </c>
      <c r="Q253" s="128">
        <f>'[3]China Oil Imports'!HE$290</f>
        <v>2.4539999999999999E-2</v>
      </c>
      <c r="R253" s="128">
        <f>'[3]China Oil Imports'!HQ$290</f>
        <v>0.68452999999999997</v>
      </c>
      <c r="S253" s="128">
        <f>'[3]China Oil Imports'!IC$290</f>
        <v>37.233020000000003</v>
      </c>
      <c r="T253" s="128">
        <f>'[3]China Oil Imports'!IO$290</f>
        <v>118.00588999999999</v>
      </c>
      <c r="U253" s="128">
        <f>'[3]China Oil Imports'!JA$290</f>
        <v>57.13738</v>
      </c>
      <c r="V253" s="128">
        <f>'[3]China Oil Imports'!JM$290</f>
        <v>28.328779999999998</v>
      </c>
      <c r="W253" s="128">
        <f>'[3]China Oil Imports'!JY$290</f>
        <v>133.98133000000001</v>
      </c>
      <c r="X253" s="128">
        <f>'[3]China Oil Imports'!KK$290</f>
        <v>69.527720000000002</v>
      </c>
      <c r="Y253" s="128">
        <f>'[3]China Oil Imports'!KW$290</f>
        <v>37.039900000000003</v>
      </c>
      <c r="Z253" s="178">
        <f>'[3]China Oil Imports'!LI$290</f>
        <v>23.905670000000001</v>
      </c>
      <c r="AA253" s="178">
        <f>'[3]China Oil Imports'!LU$290</f>
        <v>43.103259999999999</v>
      </c>
      <c r="AB253" s="178">
        <f>'[3]China Oil Imports'!MG$290</f>
        <v>226.80253999999999</v>
      </c>
      <c r="AC253" s="178">
        <f>'[3]China Oil Imports'!MS$290</f>
        <v>322.29595999999998</v>
      </c>
      <c r="AD253" s="178">
        <f>'[3]China Oil Imports'!NE$290</f>
        <v>95.331999999999994</v>
      </c>
      <c r="AE253" s="124">
        <f t="shared" si="91"/>
        <v>206.11290683157713</v>
      </c>
      <c r="AF253" s="124">
        <f t="shared" si="91"/>
        <v>193.32420116871987</v>
      </c>
      <c r="AG253" s="124">
        <f t="shared" si="91"/>
        <v>209.07066345706454</v>
      </c>
      <c r="AH253" s="124">
        <f t="shared" si="91"/>
        <v>223.05432692364093</v>
      </c>
    </row>
    <row r="254" spans="1:34">
      <c r="A254" s="112" t="s">
        <v>106</v>
      </c>
      <c r="B254" s="128">
        <f>'[3]China Oil Imports'!AH$290</f>
        <v>28.617000000000001</v>
      </c>
      <c r="C254" s="128">
        <f>'[3]China Oil Imports'!AT$290</f>
        <v>366.11599999999999</v>
      </c>
      <c r="D254" s="128">
        <f>'[3]China Oil Imports'!BF$290</f>
        <v>28.255915000000002</v>
      </c>
      <c r="E254" s="128">
        <f>'[3]China Oil Imports'!BR$290</f>
        <v>23.310960999999999</v>
      </c>
      <c r="F254" s="128">
        <f>'[3]China Oil Imports'!CD$290</f>
        <v>36.101734</v>
      </c>
      <c r="G254" s="128">
        <f>'[3]China Oil Imports'!CP$290</f>
        <v>40.924996999999998</v>
      </c>
      <c r="H254" s="128">
        <f>'[3]China Oil Imports'!DB$290</f>
        <v>2.3559000000000001</v>
      </c>
      <c r="I254" s="128">
        <f>'[3]China Oil Imports'!DN$290</f>
        <v>20.148032000000001</v>
      </c>
      <c r="J254" s="128">
        <f>'[3]China Oil Imports'!DZ$290</f>
        <v>2.466027</v>
      </c>
      <c r="K254" s="128">
        <f>'[3]China Oil Imports'!EL$290</f>
        <v>0.15428</v>
      </c>
      <c r="L254" s="128">
        <f>'[3]China Oil Imports'!EX$290</f>
        <v>50.977049999999998</v>
      </c>
      <c r="M254" s="128">
        <f>'[3]China Oil Imports'!FJ$290</f>
        <v>0.2495</v>
      </c>
      <c r="N254" s="128">
        <f>'[3]China Oil Imports'!FV$290</f>
        <v>0.35374</v>
      </c>
      <c r="O254" s="128">
        <f>'[3]China Oil Imports'!GH$290</f>
        <v>0.50234999999999996</v>
      </c>
      <c r="P254" s="128">
        <f>'[3]China Oil Imports'!GT$290</f>
        <v>2.5154399999999999</v>
      </c>
      <c r="Q254" s="128">
        <f>'[3]China Oil Imports'!HF$290</f>
        <v>2.665E-2</v>
      </c>
      <c r="R254" s="128">
        <f>'[3]China Oil Imports'!HR$290</f>
        <v>7.70411</v>
      </c>
      <c r="S254" s="128">
        <f>'[3]China Oil Imports'!ID$290</f>
        <v>60.876330000000003</v>
      </c>
      <c r="T254" s="128">
        <f>'[3]China Oil Imports'!IP$290</f>
        <v>20.000859999999999</v>
      </c>
      <c r="U254" s="128">
        <f>'[3]China Oil Imports'!JB$290</f>
        <v>32.677199999999999</v>
      </c>
      <c r="V254" s="128">
        <f>'[3]China Oil Imports'!JN$290</f>
        <v>38.394390000000001</v>
      </c>
      <c r="W254" s="128">
        <f>'[3]China Oil Imports'!JZ$290</f>
        <v>109.01819</v>
      </c>
      <c r="X254" s="128">
        <f>'[3]China Oil Imports'!KL$290</f>
        <v>78.148240000000001</v>
      </c>
      <c r="Y254" s="128">
        <f>'[3]China Oil Imports'!KX$290</f>
        <v>39.858849999999997</v>
      </c>
      <c r="Z254" s="178">
        <f>'[3]China Oil Imports'!LJ$290</f>
        <v>31.414719999999999</v>
      </c>
      <c r="AA254" s="178">
        <f>'[3]China Oil Imports'!LV$290</f>
        <v>77.985609999999994</v>
      </c>
      <c r="AB254" s="178">
        <f>'[3]China Oil Imports'!MH$290</f>
        <v>123.84323999999999</v>
      </c>
      <c r="AC254" s="178">
        <f>'[3]China Oil Imports'!MT$290</f>
        <v>437.79716999999999</v>
      </c>
      <c r="AD254" s="178">
        <f>'[3]China Oil Imports'!NF$290</f>
        <v>83.858000000000004</v>
      </c>
      <c r="AE254" s="124">
        <f t="shared" si="91"/>
        <v>224.33771712773654</v>
      </c>
      <c r="AF254" s="124">
        <f t="shared" si="91"/>
        <v>205.13369054309109</v>
      </c>
      <c r="AG254" s="124">
        <f t="shared" si="91"/>
        <v>221.74504395893445</v>
      </c>
      <c r="AH254" s="124">
        <f t="shared" si="91"/>
        <v>229.70026783676886</v>
      </c>
    </row>
    <row r="255" spans="1:34">
      <c r="A255" s="112" t="s">
        <v>107</v>
      </c>
      <c r="B255" s="128">
        <f>'[3]China Oil Imports'!AI$290</f>
        <v>0</v>
      </c>
      <c r="C255" s="128">
        <f>'[3]China Oil Imports'!AU$290</f>
        <v>58.804673000000001</v>
      </c>
      <c r="D255" s="128">
        <f>'[3]China Oil Imports'!BG$290</f>
        <v>32.738629000000003</v>
      </c>
      <c r="E255" s="128">
        <f>'[3]China Oil Imports'!BS$290</f>
        <v>32.093761000000001</v>
      </c>
      <c r="F255" s="128">
        <f>'[3]China Oil Imports'!CE$290</f>
        <v>17.872057999999999</v>
      </c>
      <c r="G255" s="128">
        <f>'[3]China Oil Imports'!CQ$290</f>
        <v>8.5494409999999998</v>
      </c>
      <c r="H255" s="128">
        <f>'[3]China Oil Imports'!DC$290</f>
        <v>2.1100819999999998</v>
      </c>
      <c r="I255" s="128">
        <f>'[3]China Oil Imports'!DO$290</f>
        <v>1.8393269999999999</v>
      </c>
      <c r="J255" s="128">
        <f>'[3]China Oil Imports'!EA$290</f>
        <v>10.591139999999999</v>
      </c>
      <c r="K255" s="128">
        <f>'[3]China Oil Imports'!EM$290</f>
        <v>0.16416</v>
      </c>
      <c r="L255" s="128">
        <f>'[3]China Oil Imports'!EY$290</f>
        <v>2.9399999999999999E-3</v>
      </c>
      <c r="M255" s="128">
        <f>'[3]China Oil Imports'!FK$290</f>
        <v>0.30399999999999999</v>
      </c>
      <c r="N255" s="128">
        <f>'[3]China Oil Imports'!FW$290</f>
        <v>0.29905999999999999</v>
      </c>
      <c r="O255" s="128">
        <f>'[3]China Oil Imports'!GI$290</f>
        <v>9.6000000000000002E-4</v>
      </c>
      <c r="P255" s="128">
        <f>'[3]China Oil Imports'!GU$290</f>
        <v>18.08699</v>
      </c>
      <c r="Q255" s="128">
        <f>'[3]China Oil Imports'!HG$290</f>
        <v>1.3469999999999999E-2</v>
      </c>
      <c r="R255" s="128">
        <f>'[3]China Oil Imports'!HS$290</f>
        <v>174.62100000000001</v>
      </c>
      <c r="S255" s="128">
        <f>'[3]China Oil Imports'!IE$290</f>
        <v>31.729859999999999</v>
      </c>
      <c r="T255" s="128">
        <f>'[3]China Oil Imports'!IQ$290</f>
        <v>18.374030000000001</v>
      </c>
      <c r="U255" s="128">
        <f>'[3]China Oil Imports'!JC$290</f>
        <v>22.79025</v>
      </c>
      <c r="V255" s="128">
        <f>'[3]China Oil Imports'!JO$290</f>
        <v>28.88692</v>
      </c>
      <c r="W255" s="128">
        <f>'[3]China Oil Imports'!KA$290</f>
        <v>137.08195000000001</v>
      </c>
      <c r="X255" s="128">
        <f>'[3]China Oil Imports'!KM$290</f>
        <v>60.488430000000001</v>
      </c>
      <c r="Y255" s="128">
        <f>'[3]China Oil Imports'!KY$290</f>
        <v>78.740849999999995</v>
      </c>
      <c r="Z255" s="178">
        <f>'[3]China Oil Imports'!LK$290</f>
        <v>90.666650000000004</v>
      </c>
      <c r="AA255" s="178">
        <f>'[3]China Oil Imports'!LW$290</f>
        <v>198.76596000000001</v>
      </c>
      <c r="AB255" s="178">
        <f>'[3]China Oil Imports'!MI$290</f>
        <v>207.96048999999999</v>
      </c>
      <c r="AC255" s="178">
        <f>'[3]China Oil Imports'!MU$290</f>
        <v>257.05599999999998</v>
      </c>
      <c r="AD255" s="178">
        <f>'[3]China Oil Imports'!NG$290</f>
        <v>166.31926999999999</v>
      </c>
      <c r="AE255" s="124">
        <f t="shared" si="91"/>
        <v>262.92873697785211</v>
      </c>
      <c r="AF255" s="124">
        <f t="shared" si="91"/>
        <v>250.2065560123288</v>
      </c>
      <c r="AG255" s="124">
        <f t="shared" si="91"/>
        <v>255.71695313244712</v>
      </c>
      <c r="AH255" s="124">
        <f t="shared" si="91"/>
        <v>244.55133816954572</v>
      </c>
    </row>
    <row r="256" spans="1:34">
      <c r="A256" s="112" t="s">
        <v>108</v>
      </c>
      <c r="B256" s="128">
        <f>'[3]China Oil Imports'!AJ$290</f>
        <v>0</v>
      </c>
      <c r="C256" s="128">
        <f>'[3]China Oil Imports'!AV$290</f>
        <v>60.329518999999998</v>
      </c>
      <c r="D256" s="128">
        <f>'[3]China Oil Imports'!BH$290</f>
        <v>15.767531</v>
      </c>
      <c r="E256" s="128">
        <f>'[3]China Oil Imports'!BT$290</f>
        <v>32.651637999999998</v>
      </c>
      <c r="F256" s="128">
        <f>'[3]China Oil Imports'!CF$290</f>
        <v>13.364694</v>
      </c>
      <c r="G256" s="128">
        <f>'[3]China Oil Imports'!CR$290</f>
        <v>3.2091080000000001</v>
      </c>
      <c r="H256" s="128">
        <f>'[3]China Oil Imports'!DD$290</f>
        <v>1.01885</v>
      </c>
      <c r="I256" s="128">
        <f>'[3]China Oil Imports'!DP$290</f>
        <v>5.2503080000000004</v>
      </c>
      <c r="J256" s="128">
        <f>'[3]China Oil Imports'!EB$290</f>
        <v>0</v>
      </c>
      <c r="K256" s="128">
        <f>'[3]China Oil Imports'!EN$290</f>
        <v>5.9549999999999999E-2</v>
      </c>
      <c r="L256" s="128">
        <f>'[3]China Oil Imports'!EZ$290</f>
        <v>0.47345999999999999</v>
      </c>
      <c r="M256" s="128">
        <f>'[3]China Oil Imports'!FL$290</f>
        <v>0.15248</v>
      </c>
      <c r="N256" s="128">
        <f>'[3]China Oil Imports'!FX$290</f>
        <v>0.21398</v>
      </c>
      <c r="O256" s="128">
        <f>'[3]China Oil Imports'!GJ$290</f>
        <v>3.62E-3</v>
      </c>
      <c r="P256" s="128">
        <f>'[3]China Oil Imports'!GV$290</f>
        <v>14.06728</v>
      </c>
      <c r="Q256" s="128">
        <f>'[3]China Oil Imports'!HH$290</f>
        <v>1.592E-2</v>
      </c>
      <c r="R256" s="128">
        <f>'[3]China Oil Imports'!HT$290</f>
        <v>25.76341</v>
      </c>
      <c r="S256" s="128">
        <f>'[3]China Oil Imports'!IF$290</f>
        <v>5.8635200000000003</v>
      </c>
      <c r="T256" s="128">
        <f>'[3]China Oil Imports'!IR$290</f>
        <v>7.5480499999999999</v>
      </c>
      <c r="U256" s="128">
        <f>'[3]China Oil Imports'!JD$290</f>
        <v>120.73390999999999</v>
      </c>
      <c r="V256" s="128">
        <f>'[3]China Oil Imports'!JP$290</f>
        <v>26.505240000000001</v>
      </c>
      <c r="W256" s="128">
        <f>'[3]China Oil Imports'!KB$290</f>
        <v>99.712140000000005</v>
      </c>
      <c r="X256" s="128">
        <f>'[3]China Oil Imports'!KN$290</f>
        <v>96.88194</v>
      </c>
      <c r="Y256" s="128">
        <f>'[3]China Oil Imports'!KZ$290</f>
        <v>103.82939</v>
      </c>
      <c r="Z256" s="178">
        <f>'[3]China Oil Imports'!LL$290</f>
        <v>127.70356</v>
      </c>
      <c r="AA256" s="178">
        <f>'[3]China Oil Imports'!LX$290</f>
        <v>40.983600000000003</v>
      </c>
      <c r="AB256" s="178">
        <f>'[3]China Oil Imports'!MJ$290</f>
        <v>207.96048999999999</v>
      </c>
      <c r="AC256" s="178">
        <f>'[3]China Oil Imports'!MV$290</f>
        <v>187.51499999999999</v>
      </c>
      <c r="AD256" s="124">
        <f t="shared" ref="AD256:AD262" si="92">(SUM(X256:AB256)/SUM(X$264:AB$264))*AD$264</f>
        <v>216.23625496830212</v>
      </c>
      <c r="AE256" s="124">
        <f t="shared" ref="AE256:AH262" si="93">(SUM(Y256:AC256)/SUM(Y$264:AC$264))*AE$264</f>
        <v>210.79743387262278</v>
      </c>
      <c r="AF256" s="124">
        <f t="shared" si="93"/>
        <v>212.06302115689698</v>
      </c>
      <c r="AG256" s="124">
        <f t="shared" si="93"/>
        <v>202.01609300768598</v>
      </c>
      <c r="AH256" s="124">
        <f t="shared" si="93"/>
        <v>221.06807793997467</v>
      </c>
    </row>
    <row r="257" spans="1:34">
      <c r="A257" s="112" t="s">
        <v>109</v>
      </c>
      <c r="B257" s="128">
        <f>'[3]China Oil Imports'!AK$290</f>
        <v>42.866999999999997</v>
      </c>
      <c r="C257" s="128">
        <f>'[3]China Oil Imports'!AW$290</f>
        <v>100.783912</v>
      </c>
      <c r="D257" s="128">
        <f>'[3]China Oil Imports'!BI$290</f>
        <v>41.038198999999999</v>
      </c>
      <c r="E257" s="128">
        <f>'[3]China Oil Imports'!BU$290</f>
        <v>25.075914999999998</v>
      </c>
      <c r="F257" s="128">
        <f>'[3]China Oil Imports'!CG$290</f>
        <v>40.446663999999998</v>
      </c>
      <c r="G257" s="128">
        <f>'[3]China Oil Imports'!CS$290</f>
        <v>9.3713139999999999</v>
      </c>
      <c r="H257" s="128">
        <f>'[3]China Oil Imports'!DE$290</f>
        <v>3.3572630000000001</v>
      </c>
      <c r="I257" s="128">
        <f>'[3]China Oil Imports'!DQ$290</f>
        <v>3.9183270000000001</v>
      </c>
      <c r="J257" s="128">
        <f>'[3]China Oil Imports'!EC$290</f>
        <v>3.5099999999999999E-2</v>
      </c>
      <c r="K257" s="128">
        <f>'[3]China Oil Imports'!EO$290</f>
        <v>0.16808999999999999</v>
      </c>
      <c r="L257" s="128">
        <f>'[3]China Oil Imports'!FA$290</f>
        <v>0.33128000000000002</v>
      </c>
      <c r="M257" s="128">
        <f>'[3]China Oil Imports'!FM$290</f>
        <v>0.23047999999999999</v>
      </c>
      <c r="N257" s="128">
        <f>'[3]China Oil Imports'!FY$290</f>
        <v>0.31755</v>
      </c>
      <c r="O257" s="128">
        <f>'[3]China Oil Imports'!GK$290</f>
        <v>3.9512900000000002</v>
      </c>
      <c r="P257" s="128">
        <f>'[3]China Oil Imports'!GW$290</f>
        <v>19.33024</v>
      </c>
      <c r="Q257" s="128">
        <f>'[3]China Oil Imports'!HI$290</f>
        <v>5.5999999999999999E-3</v>
      </c>
      <c r="R257" s="128">
        <f>'[3]China Oil Imports'!HU$290</f>
        <v>76.400409999999994</v>
      </c>
      <c r="S257" s="128">
        <f>'[3]China Oil Imports'!IG$290</f>
        <v>25.43094</v>
      </c>
      <c r="T257" s="128">
        <f>'[3]China Oil Imports'!IS$290</f>
        <v>20.349620000000002</v>
      </c>
      <c r="U257" s="128">
        <f>'[3]China Oil Imports'!JE$290</f>
        <v>25.882239999999999</v>
      </c>
      <c r="V257" s="128">
        <f>'[3]China Oil Imports'!JQ$290</f>
        <v>14.07578</v>
      </c>
      <c r="W257" s="128">
        <f>'[3]China Oil Imports'!KC$290</f>
        <v>36.814920000000001</v>
      </c>
      <c r="X257" s="128">
        <f>'[3]China Oil Imports'!KO$290</f>
        <v>52.874949999999998</v>
      </c>
      <c r="Y257" s="128">
        <f>'[3]China Oil Imports'!LA$290</f>
        <v>115.51663000000001</v>
      </c>
      <c r="Z257" s="178">
        <f>'[3]China Oil Imports'!LM$290</f>
        <v>15.35904</v>
      </c>
      <c r="AA257" s="178">
        <f>'[3]China Oil Imports'!LY$290</f>
        <v>64.086969999999994</v>
      </c>
      <c r="AB257" s="178">
        <f>'[3]China Oil Imports'!MK$290</f>
        <v>121.1953</v>
      </c>
      <c r="AC257" s="178">
        <f>'[3]China Oil Imports'!MW$290</f>
        <v>249.27699999999999</v>
      </c>
      <c r="AD257" s="124">
        <f t="shared" si="92"/>
        <v>138.21260750760192</v>
      </c>
      <c r="AE257" s="124">
        <f t="shared" si="93"/>
        <v>178.43361482858461</v>
      </c>
      <c r="AF257" s="124">
        <f t="shared" si="93"/>
        <v>159.81675321226351</v>
      </c>
      <c r="AG257" s="124">
        <f t="shared" si="93"/>
        <v>175.74622779286548</v>
      </c>
      <c r="AH257" s="124">
        <f t="shared" si="93"/>
        <v>180.97369473629087</v>
      </c>
    </row>
    <row r="258" spans="1:34">
      <c r="A258" s="112" t="s">
        <v>110</v>
      </c>
      <c r="B258" s="128">
        <f>'[3]China Oil Imports'!AL$290</f>
        <v>0</v>
      </c>
      <c r="C258" s="128">
        <f>'[3]China Oil Imports'!AX$290</f>
        <v>101.60494799999999</v>
      </c>
      <c r="D258" s="128">
        <f>'[3]China Oil Imports'!BJ$290</f>
        <v>30.285494</v>
      </c>
      <c r="E258" s="128">
        <f>'[3]China Oil Imports'!BV$290</f>
        <v>14.96091</v>
      </c>
      <c r="F258" s="128">
        <f>'[3]China Oil Imports'!CH$290</f>
        <v>26.101154000000001</v>
      </c>
      <c r="G258" s="128">
        <f>'[3]China Oil Imports'!CT$290</f>
        <v>4.1759120000000003</v>
      </c>
      <c r="H258" s="128">
        <f>'[3]China Oil Imports'!DF$290</f>
        <v>8.2488379999999992</v>
      </c>
      <c r="I258" s="128">
        <f>'[3]China Oil Imports'!DR$290</f>
        <v>7.4853740000000002</v>
      </c>
      <c r="J258" s="128">
        <f>'[3]China Oil Imports'!ED$290</f>
        <v>0.30399999999999999</v>
      </c>
      <c r="K258" s="128">
        <f>'[3]China Oil Imports'!EP$290</f>
        <v>12.89029</v>
      </c>
      <c r="L258" s="128">
        <f>'[3]China Oil Imports'!FB$290</f>
        <v>0.36925999999999998</v>
      </c>
      <c r="M258" s="128">
        <f>'[3]China Oil Imports'!FN$290</f>
        <v>0.48199999999999998</v>
      </c>
      <c r="N258" s="128">
        <f>'[3]China Oil Imports'!FZ$290</f>
        <v>0.61631000000000002</v>
      </c>
      <c r="O258" s="128">
        <f>'[3]China Oil Imports'!GL$290</f>
        <v>4.0699999999999998E-3</v>
      </c>
      <c r="P258" s="128">
        <f>'[3]China Oil Imports'!GX$290</f>
        <v>3.3525200000000002</v>
      </c>
      <c r="Q258" s="128">
        <f>'[3]China Oil Imports'!HJ$290</f>
        <v>0.26843</v>
      </c>
      <c r="R258" s="128">
        <f>'[3]China Oil Imports'!HV$290</f>
        <v>10.731400000000001</v>
      </c>
      <c r="S258" s="128">
        <f>'[3]China Oil Imports'!IH$290</f>
        <v>27.443639999999998</v>
      </c>
      <c r="T258" s="128">
        <f>'[3]China Oil Imports'!IT$290</f>
        <v>22.167069999999999</v>
      </c>
      <c r="U258" s="128">
        <f>'[3]China Oil Imports'!JF$290</f>
        <v>34.428130000000003</v>
      </c>
      <c r="V258" s="128">
        <f>'[3]China Oil Imports'!JR$290</f>
        <v>25.22532</v>
      </c>
      <c r="W258" s="128">
        <f>'[3]China Oil Imports'!KD$290</f>
        <v>133.76339999999999</v>
      </c>
      <c r="X258" s="128">
        <f>'[3]China Oil Imports'!KP$290</f>
        <v>142.22289000000001</v>
      </c>
      <c r="Y258" s="128">
        <f>'[3]China Oil Imports'!LB$290</f>
        <v>228.72462999999999</v>
      </c>
      <c r="Z258" s="178">
        <f>'[3]China Oil Imports'!LN$290</f>
        <v>71.594589999999997</v>
      </c>
      <c r="AA258" s="178">
        <f>'[3]China Oil Imports'!LZ$290</f>
        <v>228.45359999999999</v>
      </c>
      <c r="AB258" s="178">
        <f>'[3]China Oil Imports'!ML$290</f>
        <v>110.99386</v>
      </c>
      <c r="AC258" s="178">
        <f>'[3]China Oil Imports'!MX$290</f>
        <v>335.637</v>
      </c>
      <c r="AD258" s="124">
        <f t="shared" si="92"/>
        <v>292.87583963979034</v>
      </c>
      <c r="AE258" s="124">
        <f t="shared" si="93"/>
        <v>307.8069504150273</v>
      </c>
      <c r="AF258" s="124">
        <f t="shared" si="93"/>
        <v>282.48521256496736</v>
      </c>
      <c r="AG258" s="124">
        <f t="shared" si="93"/>
        <v>298.46864010742672</v>
      </c>
      <c r="AH258" s="124">
        <f t="shared" si="93"/>
        <v>284.15230817794946</v>
      </c>
    </row>
    <row r="259" spans="1:34">
      <c r="A259" s="112" t="s">
        <v>111</v>
      </c>
      <c r="B259" s="128">
        <f>'[3]China Oil Imports'!AM$290</f>
        <v>0</v>
      </c>
      <c r="C259" s="128">
        <f>'[3]China Oil Imports'!AY$290</f>
        <v>133.278445</v>
      </c>
      <c r="D259" s="128">
        <f>'[3]China Oil Imports'!BK$290</f>
        <v>45.776736999999997</v>
      </c>
      <c r="E259" s="128">
        <f>'[3]China Oil Imports'!BW$290</f>
        <v>27.053176000000001</v>
      </c>
      <c r="F259" s="128">
        <f>'[3]China Oil Imports'!CI$290</f>
        <v>29.139306000000001</v>
      </c>
      <c r="G259" s="128">
        <f>'[3]China Oil Imports'!CU$290</f>
        <v>1.536557</v>
      </c>
      <c r="H259" s="128">
        <f>'[3]China Oil Imports'!DG$290</f>
        <v>5.9021530000000002</v>
      </c>
      <c r="I259" s="128">
        <f>'[3]China Oil Imports'!DS$290</f>
        <v>4.7996869999999996</v>
      </c>
      <c r="J259" s="128">
        <f>'[3]China Oil Imports'!EE$290</f>
        <v>0.27095000000000002</v>
      </c>
      <c r="K259" s="128">
        <f>'[3]China Oil Imports'!EQ$290</f>
        <v>0.19867000000000001</v>
      </c>
      <c r="L259" s="128">
        <f>'[3]China Oil Imports'!FC$290</f>
        <v>0.25505</v>
      </c>
      <c r="M259" s="128">
        <f>'[3]China Oil Imports'!FO$290</f>
        <v>0.52259999999999995</v>
      </c>
      <c r="N259" s="128">
        <f>'[3]China Oil Imports'!GA$290</f>
        <v>6.2729999999999994E-2</v>
      </c>
      <c r="O259" s="128">
        <f>'[3]China Oil Imports'!GM$290</f>
        <v>4.8923500000000004</v>
      </c>
      <c r="P259" s="128">
        <f>'[3]China Oil Imports'!GY$290</f>
        <v>0.29787000000000002</v>
      </c>
      <c r="Q259" s="128">
        <f>'[3]China Oil Imports'!HK$290</f>
        <v>73.747510000000005</v>
      </c>
      <c r="R259" s="128">
        <f>'[3]China Oil Imports'!HW$290</f>
        <v>111.58949</v>
      </c>
      <c r="S259" s="128">
        <f>'[3]China Oil Imports'!II$290</f>
        <v>24.343889999999998</v>
      </c>
      <c r="T259" s="128">
        <f>'[3]China Oil Imports'!IU$290</f>
        <v>39.215200000000003</v>
      </c>
      <c r="U259" s="128">
        <f>'[3]China Oil Imports'!JG$290</f>
        <v>39.277529999999999</v>
      </c>
      <c r="V259" s="128">
        <f>'[3]China Oil Imports'!JS$290</f>
        <v>17.450009999999999</v>
      </c>
      <c r="W259" s="128">
        <f>'[3]China Oil Imports'!KE$290</f>
        <v>70.460840000000005</v>
      </c>
      <c r="X259" s="128">
        <f>'[3]China Oil Imports'!KQ$290</f>
        <v>178.40299999999999</v>
      </c>
      <c r="Y259" s="128">
        <f>'[3]China Oil Imports'!LC$290</f>
        <v>128.52450999999999</v>
      </c>
      <c r="Z259" s="178">
        <f>'[3]China Oil Imports'!LO$290</f>
        <v>90.002690000000001</v>
      </c>
      <c r="AA259" s="178">
        <f>'[3]China Oil Imports'!MA$290</f>
        <v>117.05788</v>
      </c>
      <c r="AB259" s="178">
        <f>'[3]China Oil Imports'!MM$290</f>
        <v>83.662189999999995</v>
      </c>
      <c r="AC259" s="178">
        <f>'[3]China Oil Imports'!MY$290</f>
        <v>215.762</v>
      </c>
      <c r="AD259" s="124">
        <f t="shared" si="92"/>
        <v>223.83588138803105</v>
      </c>
      <c r="AE259" s="124">
        <f t="shared" si="93"/>
        <v>200.38910134517096</v>
      </c>
      <c r="AF259" s="124">
        <f t="shared" si="93"/>
        <v>198.45491919581715</v>
      </c>
      <c r="AG259" s="124">
        <f t="shared" si="93"/>
        <v>196.68532073324479</v>
      </c>
      <c r="AH259" s="124">
        <f t="shared" si="93"/>
        <v>197.03581757151716</v>
      </c>
    </row>
    <row r="260" spans="1:34">
      <c r="A260" s="112" t="s">
        <v>112</v>
      </c>
      <c r="B260" s="128">
        <f>'[3]China Oil Imports'!AN$290</f>
        <v>75.447999999999993</v>
      </c>
      <c r="C260" s="128">
        <f>'[3]China Oil Imports'!AZ$290</f>
        <v>53.622776000000002</v>
      </c>
      <c r="D260" s="128">
        <f>'[3]China Oil Imports'!BL$290</f>
        <v>36.912379999999999</v>
      </c>
      <c r="E260" s="128">
        <f>'[3]China Oil Imports'!BX$290</f>
        <v>18.651879999999998</v>
      </c>
      <c r="F260" s="128">
        <f>'[3]China Oil Imports'!CJ$290</f>
        <v>6.2517389999999997</v>
      </c>
      <c r="G260" s="128">
        <f>'[3]China Oil Imports'!CV$290</f>
        <v>5.4175170000000001</v>
      </c>
      <c r="H260" s="128">
        <f>'[3]China Oil Imports'!DH$290</f>
        <v>3.1255009999999999</v>
      </c>
      <c r="I260" s="128">
        <f>'[3]China Oil Imports'!DT$290</f>
        <v>11.278494999999999</v>
      </c>
      <c r="J260" s="128">
        <f>'[3]China Oil Imports'!EF$290</f>
        <v>6.1219999999999997E-2</v>
      </c>
      <c r="K260" s="128">
        <f>'[3]China Oil Imports'!ER$290</f>
        <v>4.0000000000000003E-5</v>
      </c>
      <c r="L260" s="128">
        <f>'[3]China Oil Imports'!FD$290</f>
        <v>0.91588000000000003</v>
      </c>
      <c r="M260" s="128">
        <f>'[3]China Oil Imports'!FP$290</f>
        <v>0.56881000000000004</v>
      </c>
      <c r="N260" s="128">
        <f>'[3]China Oil Imports'!GB$290</f>
        <v>0.20316999999999999</v>
      </c>
      <c r="O260" s="128">
        <f>'[3]China Oil Imports'!GN$290</f>
        <v>92.485709999999997</v>
      </c>
      <c r="P260" s="128">
        <f>'[3]China Oil Imports'!GZ$290</f>
        <v>3.1636199999999999</v>
      </c>
      <c r="Q260" s="128">
        <f>'[3]China Oil Imports'!HL$290</f>
        <v>32.456780000000002</v>
      </c>
      <c r="R260" s="128">
        <f>'[3]China Oil Imports'!HX$290</f>
        <v>4.7336</v>
      </c>
      <c r="S260" s="128">
        <f>'[3]China Oil Imports'!IJ$290</f>
        <v>141.57653999999999</v>
      </c>
      <c r="T260" s="128">
        <f>'[3]China Oil Imports'!IV$290</f>
        <v>52.36242</v>
      </c>
      <c r="U260" s="128">
        <f>'[3]China Oil Imports'!JH$290</f>
        <v>38.907179999999997</v>
      </c>
      <c r="V260" s="128">
        <f>'[3]China Oil Imports'!JT$290</f>
        <v>58.110080000000004</v>
      </c>
      <c r="W260" s="128">
        <f>'[3]China Oil Imports'!KF$290</f>
        <v>180.40983</v>
      </c>
      <c r="X260" s="128">
        <f>'[3]China Oil Imports'!KR$290</f>
        <v>153.73206999999999</v>
      </c>
      <c r="Y260" s="128">
        <f>'[3]China Oil Imports'!LD$290</f>
        <v>110.65976000000001</v>
      </c>
      <c r="Z260" s="178">
        <f>'[3]China Oil Imports'!LP$290</f>
        <v>104.10957000000001</v>
      </c>
      <c r="AA260" s="178">
        <f>'[3]China Oil Imports'!MB$290</f>
        <v>255.91654</v>
      </c>
      <c r="AB260" s="178">
        <f>'[3]China Oil Imports'!MN$290</f>
        <v>264.18234999999999</v>
      </c>
      <c r="AC260" s="178">
        <f>'[3]China Oil Imports'!MZ$290</f>
        <v>252.977</v>
      </c>
      <c r="AD260" s="124">
        <f t="shared" si="92"/>
        <v>332.8043825928666</v>
      </c>
      <c r="AE260" s="124">
        <f t="shared" si="93"/>
        <v>311.73311202830581</v>
      </c>
      <c r="AF260" s="124">
        <f t="shared" si="93"/>
        <v>328.79864381642585</v>
      </c>
      <c r="AG260" s="124">
        <f t="shared" si="93"/>
        <v>331.65386483136899</v>
      </c>
      <c r="AH260" s="124">
        <f t="shared" si="93"/>
        <v>318.49007039605101</v>
      </c>
    </row>
    <row r="261" spans="1:34">
      <c r="A261" s="112" t="s">
        <v>113</v>
      </c>
      <c r="B261" s="128">
        <f>'[3]China Oil Imports'!AO$290</f>
        <v>0</v>
      </c>
      <c r="C261" s="128">
        <f>'[3]China Oil Imports'!BA$290</f>
        <v>47.697333</v>
      </c>
      <c r="D261" s="128">
        <f>'[3]China Oil Imports'!BM$290</f>
        <v>24.420038000000002</v>
      </c>
      <c r="E261" s="128">
        <f>'[3]China Oil Imports'!BY$290</f>
        <v>26.174969000000001</v>
      </c>
      <c r="F261" s="128">
        <f>'[3]China Oil Imports'!CK$290</f>
        <v>12.598478999999999</v>
      </c>
      <c r="G261" s="128">
        <f>'[3]China Oil Imports'!CW$290</f>
        <v>4.9793459999999996</v>
      </c>
      <c r="H261" s="128">
        <f>'[3]China Oil Imports'!DI$290</f>
        <v>0.62501700000000004</v>
      </c>
      <c r="I261" s="128">
        <f>'[3]China Oil Imports'!DU$290</f>
        <v>1.6459729999999999</v>
      </c>
      <c r="J261" s="128">
        <f>'[3]China Oil Imports'!EG$290</f>
        <v>0.37959999999999999</v>
      </c>
      <c r="K261" s="128">
        <f>'[3]China Oil Imports'!ES$290</f>
        <v>0.73851999999999995</v>
      </c>
      <c r="L261" s="128">
        <f>'[3]China Oil Imports'!FE$290</f>
        <v>0.20199</v>
      </c>
      <c r="M261" s="128">
        <f>'[3]China Oil Imports'!FQ$290</f>
        <v>0.42659999999999998</v>
      </c>
      <c r="N261" s="128">
        <f>'[3]China Oil Imports'!GC$290</f>
        <v>0.152</v>
      </c>
      <c r="O261" s="128">
        <f>'[3]China Oil Imports'!GO$290</f>
        <v>3.93371</v>
      </c>
      <c r="P261" s="128">
        <f>'[3]China Oil Imports'!HA$290</f>
        <v>0.25983000000000001</v>
      </c>
      <c r="Q261" s="128">
        <f>'[3]China Oil Imports'!HM$290</f>
        <v>11.377230000000001</v>
      </c>
      <c r="R261" s="128">
        <f>'[3]China Oil Imports'!HY$290</f>
        <v>40.840240000000001</v>
      </c>
      <c r="S261" s="128">
        <f>'[3]China Oil Imports'!IK$290</f>
        <v>56.3123</v>
      </c>
      <c r="T261" s="128">
        <f>'[3]China Oil Imports'!IW$290</f>
        <v>70.585160000000002</v>
      </c>
      <c r="U261" s="128">
        <f>'[3]China Oil Imports'!JI$290</f>
        <v>41.598120000000002</v>
      </c>
      <c r="V261" s="128">
        <f>'[3]China Oil Imports'!JU$290</f>
        <v>96.152119999999996</v>
      </c>
      <c r="W261" s="128">
        <f>'[3]China Oil Imports'!KG$290</f>
        <v>118.75351999999999</v>
      </c>
      <c r="X261" s="128">
        <f>'[3]China Oil Imports'!KS$290</f>
        <v>110.64594</v>
      </c>
      <c r="Y261" s="178">
        <f>'[3]China Oil Imports'!LE$290</f>
        <v>56.28199</v>
      </c>
      <c r="Z261" s="178">
        <f>'[3]China Oil Imports'!LQ$290</f>
        <v>269.13412</v>
      </c>
      <c r="AA261" s="178">
        <f>'[3]China Oil Imports'!MC$290</f>
        <v>193.37818999999999</v>
      </c>
      <c r="AB261" s="178">
        <f>'[3]China Oil Imports'!MO$290</f>
        <v>257.40093000000002</v>
      </c>
      <c r="AC261" s="178">
        <f>'[3]China Oil Imports'!NA$290</f>
        <v>151.67500000000001</v>
      </c>
      <c r="AD261" s="124">
        <f t="shared" si="92"/>
        <v>332.14554548455692</v>
      </c>
      <c r="AE261" s="124">
        <f t="shared" si="93"/>
        <v>292.80687753524774</v>
      </c>
      <c r="AF261" s="124">
        <f t="shared" si="93"/>
        <v>327.09864351853696</v>
      </c>
      <c r="AG261" s="124">
        <f t="shared" si="93"/>
        <v>287.15454307071906</v>
      </c>
      <c r="AH261" s="124">
        <f t="shared" si="93"/>
        <v>290.8465247351275</v>
      </c>
    </row>
    <row r="262" spans="1:34">
      <c r="A262" s="112" t="s">
        <v>102</v>
      </c>
      <c r="B262" s="128">
        <f>'[3]China Oil Imports'!AP$290</f>
        <v>0</v>
      </c>
      <c r="C262" s="128">
        <f>'[3]China Oil Imports'!BB$290</f>
        <v>2.5162939999999998</v>
      </c>
      <c r="D262" s="128">
        <f>'[3]China Oil Imports'!BN$290</f>
        <v>5.6213600000000001</v>
      </c>
      <c r="E262" s="128">
        <f>'[3]China Oil Imports'!BZ$290</f>
        <v>33.896976000000002</v>
      </c>
      <c r="F262" s="128">
        <f>'[3]China Oil Imports'!CL$290</f>
        <v>18.161455</v>
      </c>
      <c r="G262" s="128">
        <f>'[3]China Oil Imports'!CX$290</f>
        <v>6.0900879999999997</v>
      </c>
      <c r="H262" s="128">
        <f>'[3]China Oil Imports'!DJ$290</f>
        <v>0.105408</v>
      </c>
      <c r="I262" s="128">
        <f>'[3]China Oil Imports'!DV$290</f>
        <v>3.7157580000000001</v>
      </c>
      <c r="J262" s="128">
        <f>'[3]China Oil Imports'!EH$290</f>
        <v>0.35666999999999999</v>
      </c>
      <c r="K262" s="128">
        <f>'[3]China Oil Imports'!ET$290</f>
        <v>0.53049000000000002</v>
      </c>
      <c r="L262" s="128">
        <f>'[3]China Oil Imports'!FF$290</f>
        <v>0.45973000000000003</v>
      </c>
      <c r="M262" s="128">
        <f>'[3]China Oil Imports'!FR$290</f>
        <v>0.21926000000000001</v>
      </c>
      <c r="N262" s="128">
        <f>'[3]China Oil Imports'!GD$290</f>
        <v>0.24110999999999999</v>
      </c>
      <c r="O262" s="128">
        <f>'[3]China Oil Imports'!GP$290</f>
        <v>0.66059999999999997</v>
      </c>
      <c r="P262" s="128">
        <f>'[3]China Oil Imports'!HB$290</f>
        <v>0.30613000000000001</v>
      </c>
      <c r="Q262" s="128">
        <f>'[3]China Oil Imports'!HN$290</f>
        <v>4.1117699999999999</v>
      </c>
      <c r="R262" s="128">
        <f>'[3]China Oil Imports'!HZ$290</f>
        <v>9.9695999999999998</v>
      </c>
      <c r="S262" s="128">
        <f>'[3]China Oil Imports'!IL$290</f>
        <v>123.87976999999999</v>
      </c>
      <c r="T262" s="128">
        <f>'[3]China Oil Imports'!IX$290</f>
        <v>89.558859999999996</v>
      </c>
      <c r="U262" s="128">
        <f>'[3]China Oil Imports'!JJ$290</f>
        <v>126.55304</v>
      </c>
      <c r="V262" s="128">
        <f>'[3]China Oil Imports'!JV$290</f>
        <v>94.490099999999998</v>
      </c>
      <c r="W262" s="128">
        <f>'[3]China Oil Imports'!KH$290</f>
        <v>60.023809999999997</v>
      </c>
      <c r="X262" s="128">
        <f>'[3]China Oil Imports'!KT$290</f>
        <v>84.542919999999995</v>
      </c>
      <c r="Y262" s="178">
        <f>'[3]China Oil Imports'!LF$290</f>
        <v>66.722130000000007</v>
      </c>
      <c r="Z262" s="178">
        <f>'[3]China Oil Imports'!LR$290</f>
        <v>139.04925</v>
      </c>
      <c r="AA262" s="178">
        <f>'[3]China Oil Imports'!MD$290</f>
        <v>196.53715</v>
      </c>
      <c r="AB262" s="178">
        <f>'[3]China Oil Imports'!MP$290</f>
        <v>309.58431000000002</v>
      </c>
      <c r="AC262" s="178">
        <f>'[3]China Oil Imports'!NB$290</f>
        <v>134.84700000000001</v>
      </c>
      <c r="AD262" s="124">
        <f t="shared" si="92"/>
        <v>298.28632104281724</v>
      </c>
      <c r="AE262" s="124">
        <f t="shared" si="93"/>
        <v>267.20465924970483</v>
      </c>
      <c r="AF262" s="124">
        <f t="shared" si="93"/>
        <v>293.01477628020018</v>
      </c>
      <c r="AG262" s="124">
        <f t="shared" si="93"/>
        <v>282.25392090399237</v>
      </c>
      <c r="AH262" s="124">
        <f t="shared" si="93"/>
        <v>278.41246167699751</v>
      </c>
    </row>
    <row r="263" spans="1:34">
      <c r="A263" s="112" t="s">
        <v>103</v>
      </c>
      <c r="B263" s="128">
        <f>'[3]China Oil Imports'!AQ$290</f>
        <v>60.463000000000001</v>
      </c>
      <c r="C263" s="128">
        <f>'[3]China Oil Imports'!BC$290</f>
        <v>19.390294999999998</v>
      </c>
      <c r="D263" s="128">
        <f>'[3]China Oil Imports'!BO$290</f>
        <v>13.088737</v>
      </c>
      <c r="E263" s="128">
        <f>'[3]China Oil Imports'!CA$290</f>
        <v>9.5946130000000007</v>
      </c>
      <c r="F263" s="128">
        <f>'[3]China Oil Imports'!CM$290</f>
        <v>28.531817</v>
      </c>
      <c r="G263" s="128">
        <f>'[3]China Oil Imports'!CY$290</f>
        <v>17.624645000000001</v>
      </c>
      <c r="H263" s="128">
        <f>'[3]China Oil Imports'!DK$290</f>
        <v>6.0011270000000003</v>
      </c>
      <c r="I263" s="128">
        <f>'[3]China Oil Imports'!DW$290</f>
        <v>0.48385899999999998</v>
      </c>
      <c r="J263" s="128">
        <f>'[3]China Oil Imports'!EI$290</f>
        <v>18.45448</v>
      </c>
      <c r="K263" s="128">
        <f>'[3]China Oil Imports'!EU$290</f>
        <v>0.30399999999999999</v>
      </c>
      <c r="L263" s="128">
        <f>'[3]China Oil Imports'!FG$290</f>
        <v>0.31616</v>
      </c>
      <c r="M263" s="128">
        <f>'[3]China Oil Imports'!FS$290</f>
        <v>0.29846</v>
      </c>
      <c r="N263" s="128">
        <f>'[3]China Oil Imports'!GE$290</f>
        <v>0.26107999999999998</v>
      </c>
      <c r="O263" s="128">
        <f>'[3]China Oil Imports'!GQ$290</f>
        <v>2.9419200000000001</v>
      </c>
      <c r="P263" s="128">
        <f>'[3]China Oil Imports'!HC$290</f>
        <v>2.137E-2</v>
      </c>
      <c r="Q263" s="128">
        <f>'[3]China Oil Imports'!HO$290</f>
        <v>73.788579999999996</v>
      </c>
      <c r="R263" s="128">
        <f>'[3]China Oil Imports'!IA$290</f>
        <v>8.7126400000000004</v>
      </c>
      <c r="S263" s="128">
        <f>'[3]China Oil Imports'!IM$290</f>
        <v>24.20851</v>
      </c>
      <c r="T263" s="128">
        <f>'[3]China Oil Imports'!IY$290</f>
        <v>152.37334999999999</v>
      </c>
      <c r="U263" s="128">
        <f>'[3]China Oil Imports'!JK$290</f>
        <v>27.258479999999999</v>
      </c>
      <c r="V263" s="128">
        <f>'[3]China Oil Imports'!JW$290</f>
        <v>249.89113</v>
      </c>
      <c r="W263" s="128">
        <f>'[3]China Oil Imports'!KI$290</f>
        <v>242.80774</v>
      </c>
      <c r="X263" s="128">
        <f>'[3]China Oil Imports'!KU$290</f>
        <v>56.841740000000001</v>
      </c>
      <c r="Y263" s="178">
        <f>'[3]China Oil Imports'!LG$290</f>
        <v>87.222539999999995</v>
      </c>
      <c r="Z263" s="178">
        <f>'[3]China Oil Imports'!LS$290</f>
        <v>109.37701</v>
      </c>
      <c r="AA263" s="178">
        <f>'[3]China Oil Imports'!ME$290</f>
        <v>158.14189999999999</v>
      </c>
      <c r="AB263" s="178">
        <f>'[3]China Oil Imports'!MQ$290</f>
        <v>204.79850999999999</v>
      </c>
      <c r="AC263" s="178">
        <f>'[3]China Oil Imports'!NC$290</f>
        <v>110.545</v>
      </c>
      <c r="AD263" s="124">
        <f>AD264-SUM(AD252:AD262)</f>
        <v>490.63889737603358</v>
      </c>
      <c r="AE263" s="124">
        <f>AE264-SUM(AE252:AE262)</f>
        <v>211.45789408604196</v>
      </c>
      <c r="AF263" s="124">
        <f>AF264-SUM(AF252:AF262)</f>
        <v>291.70970272942304</v>
      </c>
      <c r="AG263" s="124">
        <f>AG264-SUM(AG252:AG262)</f>
        <v>275.0301208859255</v>
      </c>
      <c r="AH263" s="124">
        <f>AH264-SUM(AH252:AH262)</f>
        <v>279.74004633251752</v>
      </c>
    </row>
    <row r="264" spans="1:34" ht="12" thickBot="1">
      <c r="A264" s="112" t="s">
        <v>114</v>
      </c>
      <c r="B264" s="128">
        <f>SUM(B252:B263)</f>
        <v>207.39499999999998</v>
      </c>
      <c r="C264" s="128">
        <f t="shared" ref="C264:AC264" si="94">SUM(C252:C263)</f>
        <v>944.14419500000008</v>
      </c>
      <c r="D264" s="128">
        <f t="shared" si="94"/>
        <v>298.29299799999995</v>
      </c>
      <c r="E264" s="128">
        <f t="shared" si="94"/>
        <v>290.551511</v>
      </c>
      <c r="F264" s="128">
        <f t="shared" si="94"/>
        <v>322.91152299999993</v>
      </c>
      <c r="G264" s="128">
        <f t="shared" si="94"/>
        <v>153.19271900000001</v>
      </c>
      <c r="H264" s="128">
        <f t="shared" si="94"/>
        <v>38.724451000000002</v>
      </c>
      <c r="I264" s="128">
        <f t="shared" si="94"/>
        <v>84.790926999999982</v>
      </c>
      <c r="J264" s="128">
        <f t="shared" si="94"/>
        <v>39.458641</v>
      </c>
      <c r="K264" s="128">
        <f t="shared" si="94"/>
        <v>24.518759999999997</v>
      </c>
      <c r="L264" s="128">
        <f t="shared" si="94"/>
        <v>54.606880000000004</v>
      </c>
      <c r="M264" s="128">
        <f t="shared" si="94"/>
        <v>4.0669900000000005</v>
      </c>
      <c r="N264" s="128">
        <f t="shared" si="94"/>
        <v>2.97384</v>
      </c>
      <c r="O264" s="128">
        <f t="shared" si="94"/>
        <v>109.62508</v>
      </c>
      <c r="P264" s="128">
        <f t="shared" si="94"/>
        <v>61.64443</v>
      </c>
      <c r="Q264" s="128">
        <f t="shared" si="94"/>
        <v>195.86362</v>
      </c>
      <c r="R264" s="128">
        <f t="shared" si="94"/>
        <v>474.82683000000009</v>
      </c>
      <c r="S264" s="128">
        <f t="shared" si="94"/>
        <v>682.00368000000014</v>
      </c>
      <c r="T264" s="128">
        <f t="shared" si="94"/>
        <v>624.33732999999995</v>
      </c>
      <c r="U264" s="128">
        <f t="shared" si="94"/>
        <v>646.63819999999998</v>
      </c>
      <c r="V264" s="128">
        <f t="shared" si="94"/>
        <v>743.66355999999996</v>
      </c>
      <c r="W264" s="128">
        <f t="shared" si="94"/>
        <v>1406.41463</v>
      </c>
      <c r="X264" s="128">
        <f t="shared" si="94"/>
        <v>1133.7425700000001</v>
      </c>
      <c r="Y264" s="128">
        <f t="shared" si="94"/>
        <v>1109.2160699999999</v>
      </c>
      <c r="Z264" s="128">
        <f t="shared" si="94"/>
        <v>1122.1302099999998</v>
      </c>
      <c r="AA264" s="128">
        <f t="shared" si="94"/>
        <v>1718.9519599999999</v>
      </c>
      <c r="AB264" s="128">
        <f t="shared" si="94"/>
        <v>2258.5632100000003</v>
      </c>
      <c r="AC264" s="128">
        <f t="shared" si="94"/>
        <v>2822.4501700000001</v>
      </c>
      <c r="AD264" s="124">
        <f>AD34</f>
        <v>2750</v>
      </c>
      <c r="AE264" s="124">
        <f>AE34</f>
        <v>2850</v>
      </c>
      <c r="AF264" s="124">
        <f>AF34</f>
        <v>2900</v>
      </c>
      <c r="AG264" s="124">
        <f>AG34</f>
        <v>2901</v>
      </c>
      <c r="AH264" s="124">
        <f>AH34</f>
        <v>2902</v>
      </c>
    </row>
    <row r="265" spans="1:34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</row>
    <row r="266" spans="1:34" ht="12" thickBot="1">
      <c r="A266" s="112" t="s">
        <v>266</v>
      </c>
    </row>
    <row r="267" spans="1:34" ht="12" thickBot="1">
      <c r="A267" s="168"/>
      <c r="B267" s="168" t="str">
        <f>B$2</f>
        <v xml:space="preserve">93/94 </v>
      </c>
      <c r="C267" s="168" t="str">
        <f t="shared" ref="C267:AH267" si="95">C$2</f>
        <v xml:space="preserve">94/95 </v>
      </c>
      <c r="D267" s="168" t="str">
        <f t="shared" si="95"/>
        <v xml:space="preserve">95/96 </v>
      </c>
      <c r="E267" s="168" t="str">
        <f t="shared" si="95"/>
        <v xml:space="preserve">96/97 </v>
      </c>
      <c r="F267" s="168" t="str">
        <f t="shared" si="95"/>
        <v xml:space="preserve">97/98 </v>
      </c>
      <c r="G267" s="168" t="str">
        <f t="shared" si="95"/>
        <v xml:space="preserve">98/99 </v>
      </c>
      <c r="H267" s="168" t="str">
        <f t="shared" si="95"/>
        <v xml:space="preserve">99/00 </v>
      </c>
      <c r="I267" s="168" t="str">
        <f t="shared" si="95"/>
        <v xml:space="preserve">00/01 </v>
      </c>
      <c r="J267" s="168" t="str">
        <f t="shared" si="95"/>
        <v xml:space="preserve">01/02 </v>
      </c>
      <c r="K267" s="168" t="str">
        <f t="shared" si="95"/>
        <v xml:space="preserve">02/03 </v>
      </c>
      <c r="L267" s="168" t="str">
        <f t="shared" si="95"/>
        <v xml:space="preserve">03/04 </v>
      </c>
      <c r="M267" s="168" t="str">
        <f t="shared" si="95"/>
        <v xml:space="preserve">04/05 </v>
      </c>
      <c r="N267" s="168" t="str">
        <f t="shared" si="95"/>
        <v xml:space="preserve">05/06 </v>
      </c>
      <c r="O267" s="168" t="str">
        <f t="shared" si="95"/>
        <v xml:space="preserve">06/07 </v>
      </c>
      <c r="P267" s="168" t="str">
        <f t="shared" si="95"/>
        <v xml:space="preserve">07/08 </v>
      </c>
      <c r="Q267" s="168" t="str">
        <f t="shared" si="95"/>
        <v xml:space="preserve">08/09 </v>
      </c>
      <c r="R267" s="168" t="str">
        <f t="shared" si="95"/>
        <v xml:space="preserve">09/10 </v>
      </c>
      <c r="S267" s="168" t="str">
        <f t="shared" si="95"/>
        <v xml:space="preserve">10/11 </v>
      </c>
      <c r="T267" s="168" t="str">
        <f t="shared" si="95"/>
        <v xml:space="preserve">11/12 </v>
      </c>
      <c r="U267" s="168" t="str">
        <f t="shared" si="95"/>
        <v xml:space="preserve">12/13 </v>
      </c>
      <c r="V267" s="168" t="str">
        <f t="shared" si="95"/>
        <v xml:space="preserve">13/14 </v>
      </c>
      <c r="W267" s="168" t="str">
        <f t="shared" si="95"/>
        <v xml:space="preserve">14/15 </v>
      </c>
      <c r="X267" s="168" t="str">
        <f t="shared" si="95"/>
        <v xml:space="preserve">15/16 </v>
      </c>
      <c r="Y267" s="168" t="str">
        <f t="shared" si="95"/>
        <v xml:space="preserve">16/17 </v>
      </c>
      <c r="Z267" s="168" t="str">
        <f t="shared" si="95"/>
        <v xml:space="preserve">17/18 </v>
      </c>
      <c r="AA267" s="168" t="str">
        <f t="shared" si="95"/>
        <v>18/19</v>
      </c>
      <c r="AB267" s="168" t="str">
        <f t="shared" si="95"/>
        <v>19/20</v>
      </c>
      <c r="AC267" s="168" t="str">
        <f t="shared" si="95"/>
        <v>20/21</v>
      </c>
      <c r="AD267" s="168" t="str">
        <f t="shared" si="95"/>
        <v>21/22</v>
      </c>
      <c r="AE267" s="168" t="str">
        <f t="shared" si="95"/>
        <v>22/23</v>
      </c>
      <c r="AF267" s="168" t="str">
        <f t="shared" si="95"/>
        <v>23/24</v>
      </c>
      <c r="AG267" s="168" t="str">
        <f t="shared" si="95"/>
        <v>24/25</v>
      </c>
      <c r="AH267" s="168" t="str">
        <f t="shared" si="95"/>
        <v>25/26</v>
      </c>
    </row>
    <row r="268" spans="1:34">
      <c r="A268" s="112" t="s">
        <v>104</v>
      </c>
      <c r="B268" s="179">
        <f>'[3]China Oil Exports'!AB$290</f>
        <v>0</v>
      </c>
      <c r="C268" s="179">
        <f>'[3]China Oil Exports'!AN$290</f>
        <v>0</v>
      </c>
      <c r="D268" s="179">
        <f>'[3]China Oil Exports'!AZ$290</f>
        <v>2.05789</v>
      </c>
      <c r="E268" s="179">
        <f>'[3]China Oil Exports'!BL$290</f>
        <v>10.576195999999999</v>
      </c>
      <c r="F268" s="179">
        <f>'[3]China Oil Exports'!BX$290</f>
        <v>6.5292019999999997</v>
      </c>
      <c r="G268" s="179">
        <f>'[3]China Oil Exports'!CJ$290</f>
        <v>3.8522750000000001</v>
      </c>
      <c r="H268" s="179">
        <f>'[3]China Oil Exports'!CV$290</f>
        <v>1.7314799999999999</v>
      </c>
      <c r="I268" s="179">
        <f>'[3]China Oil Exports'!DH$290</f>
        <v>5.0203150000000001</v>
      </c>
      <c r="J268" s="179">
        <f>'[3]China Oil Exports'!DT$290</f>
        <v>5.8542620000000003</v>
      </c>
      <c r="K268" s="179">
        <f>'[3]China Oil Exports'!EF$290</f>
        <v>4.0917399999999997</v>
      </c>
      <c r="L268" s="179">
        <f>'[3]China Oil Exports'!ER$290</f>
        <v>24.93468</v>
      </c>
      <c r="M268" s="179">
        <f>'[3]China Oil Exports'!FD$290</f>
        <v>9.6210299999999993</v>
      </c>
      <c r="N268" s="179">
        <f>'[3]China Oil Exports'!FP$290</f>
        <v>6.96915</v>
      </c>
      <c r="O268" s="179">
        <f>'[3]China Oil Exports'!GB$290</f>
        <v>10.85744</v>
      </c>
      <c r="P268" s="179">
        <f>'[3]China Oil Exports'!GN$290</f>
        <v>7.3258599999999996</v>
      </c>
      <c r="Q268" s="179">
        <f>'[3]China Oil Exports'!GZ$290</f>
        <v>10.407870000000001</v>
      </c>
      <c r="R268" s="179">
        <f>'[3]China Oil Exports'!HL$290</f>
        <v>6.9504099999999998</v>
      </c>
      <c r="S268" s="179">
        <f>'[3]China Oil Exports'!HX$290</f>
        <v>5.3374300000000003</v>
      </c>
      <c r="T268" s="179">
        <f>'[3]China Oil Exports'!IJ$290</f>
        <v>5.6951999999999998</v>
      </c>
      <c r="U268" s="179">
        <f>'[3]China Oil Exports'!IV$290</f>
        <v>5.0911099999999996</v>
      </c>
      <c r="V268" s="179">
        <f>'[3]China Oil Exports'!JH$290</f>
        <v>7.8806099999999999</v>
      </c>
      <c r="W268" s="179">
        <f>'[3]China Oil Exports'!JT$290</f>
        <v>7.2940300000000002</v>
      </c>
      <c r="X268" s="179">
        <f>'[3]China Oil Exports'!KF$290</f>
        <v>7.9503300000000001</v>
      </c>
      <c r="Y268" s="179">
        <f>'[3]China Oil Exports'!KR$290</f>
        <v>8.6188099999999999</v>
      </c>
      <c r="Z268" s="171">
        <f>'[3]China Oil Exports'!LD$290</f>
        <v>1.4555499999999999</v>
      </c>
      <c r="AA268" s="171">
        <f>'[3]China Oil Exports'!LP$290</f>
        <v>0.76639699999999999</v>
      </c>
      <c r="AB268" s="171">
        <f>'[3]China Oil Exports'!MB$290</f>
        <v>0.96864799999999995</v>
      </c>
      <c r="AC268" s="171">
        <f>'[3]China Oil Exports'!MN$290</f>
        <v>10.978630000000001</v>
      </c>
      <c r="AD268" s="171">
        <f>'[3]China Oil Exports'!MZ$290</f>
        <v>10.095929999999999</v>
      </c>
      <c r="AE268" s="181">
        <f t="shared" ref="AE268:AH271" si="96">(SUM(Y268:AC268)/SUM(Y$280:AC$280))*AE$280</f>
        <v>11.853337159740876</v>
      </c>
      <c r="AF268" s="181">
        <f t="shared" si="96"/>
        <v>10.254365308463267</v>
      </c>
      <c r="AG268" s="181">
        <f t="shared" si="96"/>
        <v>10.634783724346685</v>
      </c>
      <c r="AH268" s="181">
        <f t="shared" si="96"/>
        <v>10.655124881989096</v>
      </c>
    </row>
    <row r="269" spans="1:34">
      <c r="A269" s="112" t="s">
        <v>105</v>
      </c>
      <c r="B269" s="179">
        <f>'[3]China Oil Exports'!AC$290</f>
        <v>0</v>
      </c>
      <c r="C269" s="179">
        <f>'[3]China Oil Exports'!AO$290</f>
        <v>0</v>
      </c>
      <c r="D269" s="179">
        <f>'[3]China Oil Exports'!BA$290</f>
        <v>2.5073500000000002</v>
      </c>
      <c r="E269" s="179">
        <f>'[3]China Oil Exports'!BM$290</f>
        <v>29.318701000000001</v>
      </c>
      <c r="F269" s="179">
        <f>'[3]China Oil Exports'!BY$290</f>
        <v>16.464345000000002</v>
      </c>
      <c r="G269" s="179">
        <f>'[3]China Oil Exports'!CK$290</f>
        <v>0.46697699999999998</v>
      </c>
      <c r="H269" s="179">
        <f>'[3]China Oil Exports'!CW$290</f>
        <v>3.5</v>
      </c>
      <c r="I269" s="179">
        <f>'[3]China Oil Exports'!DI$290</f>
        <v>11.06066</v>
      </c>
      <c r="J269" s="179">
        <f>'[3]China Oil Exports'!DU$290</f>
        <v>1.5075480000000001</v>
      </c>
      <c r="K269" s="179">
        <f>'[3]China Oil Exports'!EG$290</f>
        <v>10.937150000000001</v>
      </c>
      <c r="L269" s="179">
        <f>'[3]China Oil Exports'!ES$290</f>
        <v>34.212569999999999</v>
      </c>
      <c r="M269" s="179">
        <f>'[3]China Oil Exports'!FE$290</f>
        <v>10.704179999999999</v>
      </c>
      <c r="N269" s="179">
        <f>'[3]China Oil Exports'!FQ$290</f>
        <v>9.53871</v>
      </c>
      <c r="O269" s="179">
        <f>'[3]China Oil Exports'!GC$290</f>
        <v>8.9571000000000005</v>
      </c>
      <c r="P269" s="179">
        <f>'[3]China Oil Exports'!GO$290</f>
        <v>9.6454400000000007</v>
      </c>
      <c r="Q269" s="179">
        <f>'[3]China Oil Exports'!HA$290</f>
        <v>7.4744900000000003</v>
      </c>
      <c r="R269" s="179">
        <f>'[3]China Oil Exports'!HM$290</f>
        <v>7.1025299999999998</v>
      </c>
      <c r="S269" s="179">
        <f>'[3]China Oil Exports'!HY$290</f>
        <v>5.4970699999999999</v>
      </c>
      <c r="T269" s="179">
        <f>'[3]China Oil Exports'!IK$290</f>
        <v>8.4946400000000004</v>
      </c>
      <c r="U269" s="179">
        <f>'[3]China Oil Exports'!IW$290</f>
        <v>5.4211900000000002</v>
      </c>
      <c r="V269" s="179">
        <f>'[3]China Oil Exports'!JI$290</f>
        <v>7.8447699999999996</v>
      </c>
      <c r="W269" s="179">
        <f>'[3]China Oil Exports'!JU$290</f>
        <v>7.1781199999999998</v>
      </c>
      <c r="X269" s="179">
        <f>'[3]China Oil Exports'!KG$290</f>
        <v>10.128270000000001</v>
      </c>
      <c r="Y269" s="179">
        <f>'[3]China Oil Exports'!KS$290</f>
        <v>9.0144099999999998</v>
      </c>
      <c r="Z269" s="171">
        <f>'[3]China Oil Exports'!LE$290</f>
        <v>0.495062</v>
      </c>
      <c r="AA269" s="171">
        <f>'[3]China Oil Exports'!LQ$290</f>
        <v>1.2993760000000001</v>
      </c>
      <c r="AB269" s="171">
        <f>'[3]China Oil Exports'!MC$290</f>
        <v>0.84354200000000001</v>
      </c>
      <c r="AC269" s="171">
        <f>'[3]China Oil Exports'!MO$290</f>
        <v>13.748290000000001</v>
      </c>
      <c r="AD269" s="171">
        <f>'[3]China Oil Exports'!NA$290</f>
        <v>10.10159</v>
      </c>
      <c r="AE269" s="181">
        <f t="shared" si="96"/>
        <v>13.212320593973411</v>
      </c>
      <c r="AF269" s="181">
        <f t="shared" si="96"/>
        <v>11.19367227118194</v>
      </c>
      <c r="AG269" s="181">
        <f t="shared" si="96"/>
        <v>12.028348753918552</v>
      </c>
      <c r="AH269" s="181">
        <f t="shared" si="96"/>
        <v>11.849368257027967</v>
      </c>
    </row>
    <row r="270" spans="1:34">
      <c r="A270" s="112" t="s">
        <v>106</v>
      </c>
      <c r="B270" s="179">
        <f>'[3]China Oil Exports'!AD$290</f>
        <v>0</v>
      </c>
      <c r="C270" s="179">
        <f>'[3]China Oil Exports'!AP$290</f>
        <v>85.814999999999998</v>
      </c>
      <c r="D270" s="179">
        <f>'[3]China Oil Exports'!BB$290</f>
        <v>9.3996519999999997</v>
      </c>
      <c r="E270" s="179">
        <f>'[3]China Oil Exports'!BN$290</f>
        <v>28.864107000000001</v>
      </c>
      <c r="F270" s="179">
        <f>'[3]China Oil Exports'!BZ$290</f>
        <v>11.655405999999999</v>
      </c>
      <c r="G270" s="179">
        <f>'[3]China Oil Exports'!CL$290</f>
        <v>3.88184</v>
      </c>
      <c r="H270" s="179">
        <f>'[3]China Oil Exports'!CX$290</f>
        <v>5.9119659999999996</v>
      </c>
      <c r="I270" s="179">
        <f>'[3]China Oil Exports'!DJ$290</f>
        <v>9.7335560000000001</v>
      </c>
      <c r="J270" s="179">
        <f>'[3]China Oil Exports'!DV$290</f>
        <v>4.7569569999999999</v>
      </c>
      <c r="K270" s="179">
        <f>'[3]China Oil Exports'!EH$290</f>
        <v>10.18289</v>
      </c>
      <c r="L270" s="179">
        <f>'[3]China Oil Exports'!ET$290</f>
        <v>91.400599999999997</v>
      </c>
      <c r="M270" s="179">
        <f>'[3]China Oil Exports'!FF$290</f>
        <v>22.118649999999999</v>
      </c>
      <c r="N270" s="179">
        <f>'[3]China Oil Exports'!FR$290</f>
        <v>24.236999999999998</v>
      </c>
      <c r="O270" s="179">
        <f>'[3]China Oil Exports'!GD$290</f>
        <v>12.286099999999999</v>
      </c>
      <c r="P270" s="179">
        <f>'[3]China Oil Exports'!GP$290</f>
        <v>5.8543599999999998</v>
      </c>
      <c r="Q270" s="179">
        <f>'[3]China Oil Exports'!HB$290</f>
        <v>8.1241900000000005</v>
      </c>
      <c r="R270" s="179">
        <f>'[3]China Oil Exports'!HN$290</f>
        <v>13.00558</v>
      </c>
      <c r="S270" s="179">
        <f>'[3]China Oil Exports'!HZ$290</f>
        <v>7.00718</v>
      </c>
      <c r="T270" s="179">
        <f>'[3]China Oil Exports'!IL$290</f>
        <v>10.91484</v>
      </c>
      <c r="U270" s="179">
        <f>'[3]China Oil Exports'!IX$290</f>
        <v>7.7428400000000002</v>
      </c>
      <c r="V270" s="179">
        <f>'[3]China Oil Exports'!JJ$290</f>
        <v>12.977550000000001</v>
      </c>
      <c r="W270" s="179">
        <f>'[3]China Oil Exports'!JV$290</f>
        <v>10.66133</v>
      </c>
      <c r="X270" s="179">
        <f>'[3]China Oil Exports'!KH$290</f>
        <v>16.43131</v>
      </c>
      <c r="Y270" s="179">
        <f>'[3]China Oil Exports'!KT$290</f>
        <v>11.13706</v>
      </c>
      <c r="Z270" s="171">
        <f>'[3]China Oil Exports'!LF$290</f>
        <v>0.98476699999999995</v>
      </c>
      <c r="AA270" s="171">
        <f>'[3]China Oil Exports'!LR$290</f>
        <v>0.92108000000000001</v>
      </c>
      <c r="AB270" s="171">
        <f>'[3]China Oil Exports'!MD$290</f>
        <v>1.5659540000000001</v>
      </c>
      <c r="AC270" s="171">
        <f>'[3]China Oil Exports'!MP$290</f>
        <v>11.532679999999999</v>
      </c>
      <c r="AD270" s="171">
        <f>'[3]China Oil Exports'!NB$290</f>
        <v>10.37321</v>
      </c>
      <c r="AE270" s="181">
        <f t="shared" si="96"/>
        <v>13.597684019187685</v>
      </c>
      <c r="AF270" s="181">
        <f t="shared" si="96"/>
        <v>10.724518932572261</v>
      </c>
      <c r="AG270" s="181">
        <f t="shared" si="96"/>
        <v>11.655730144850237</v>
      </c>
      <c r="AH270" s="181">
        <f t="shared" si="96"/>
        <v>11.534338329294402</v>
      </c>
    </row>
    <row r="271" spans="1:34">
      <c r="A271" s="112" t="s">
        <v>107</v>
      </c>
      <c r="B271" s="179">
        <f>'[3]China Oil Exports'!AE$290</f>
        <v>0</v>
      </c>
      <c r="C271" s="179">
        <f>'[3]China Oil Exports'!AQ$290</f>
        <v>1.4928779999999999</v>
      </c>
      <c r="D271" s="179">
        <f>'[3]China Oil Exports'!BC$290</f>
        <v>2.9820199999999999</v>
      </c>
      <c r="E271" s="179">
        <f>'[3]China Oil Exports'!BO$290</f>
        <v>20.107605</v>
      </c>
      <c r="F271" s="179">
        <f>'[3]China Oil Exports'!CA$290</f>
        <v>13.373333000000001</v>
      </c>
      <c r="G271" s="179">
        <f>'[3]China Oil Exports'!CM$290</f>
        <v>2.50299</v>
      </c>
      <c r="H271" s="179">
        <f>'[3]China Oil Exports'!CY$290</f>
        <v>1</v>
      </c>
      <c r="I271" s="179">
        <f>'[3]China Oil Exports'!DK$290</f>
        <v>4.0620000000000003E-2</v>
      </c>
      <c r="J271" s="179">
        <f>'[3]China Oil Exports'!DW$290</f>
        <v>12.87311</v>
      </c>
      <c r="K271" s="179">
        <f>'[3]China Oil Exports'!EI$290</f>
        <v>11.756169999999999</v>
      </c>
      <c r="L271" s="179">
        <f>'[3]China Oil Exports'!EU$290</f>
        <v>13.657439999999999</v>
      </c>
      <c r="M271" s="179">
        <f>'[3]China Oil Exports'!FG$290</f>
        <v>7.74526</v>
      </c>
      <c r="N271" s="179">
        <f>'[3]China Oil Exports'!FS$290</f>
        <v>21.666589999999999</v>
      </c>
      <c r="O271" s="179">
        <f>'[3]China Oil Exports'!GE$290</f>
        <v>12.99011</v>
      </c>
      <c r="P271" s="179">
        <f>'[3]China Oil Exports'!GQ$290</f>
        <v>7.4382000000000001</v>
      </c>
      <c r="Q271" s="179">
        <f>'[3]China Oil Exports'!HC$290</f>
        <v>8.6292899999999992</v>
      </c>
      <c r="R271" s="179">
        <f>'[3]China Oil Exports'!HO$290</f>
        <v>4.8400100000000004</v>
      </c>
      <c r="S271" s="179">
        <f>'[3]China Oil Exports'!IA$290</f>
        <v>12.21055</v>
      </c>
      <c r="T271" s="179">
        <f>'[3]China Oil Exports'!IM$290</f>
        <v>8.9831199999999995</v>
      </c>
      <c r="U271" s="179">
        <f>'[3]China Oil Exports'!IY$290</f>
        <v>3.5293000000000001</v>
      </c>
      <c r="V271" s="179">
        <f>'[3]China Oil Exports'!JK$290</f>
        <v>12.142480000000001</v>
      </c>
      <c r="W271" s="179">
        <f>'[3]China Oil Exports'!JW$290</f>
        <v>9.4020799999999998</v>
      </c>
      <c r="X271" s="179">
        <f>'[3]China Oil Exports'!KI$290</f>
        <v>4.6130100000000001</v>
      </c>
      <c r="Y271" s="179">
        <f>'[3]China Oil Exports'!KU$290</f>
        <v>6.6896000000000004</v>
      </c>
      <c r="Z271" s="171">
        <f>'[3]China Oil Exports'!LG$290</f>
        <v>0.54587600000000003</v>
      </c>
      <c r="AA271" s="171">
        <f>'[3]China Oil Exports'!LS$290</f>
        <v>0.66261300000000001</v>
      </c>
      <c r="AB271" s="171">
        <f>'[3]China Oil Exports'!ME$290</f>
        <v>0.66730400000000001</v>
      </c>
      <c r="AC271" s="171">
        <f>'[3]China Oil Exports'!MQ$290</f>
        <v>8.2046100000000006</v>
      </c>
      <c r="AD271" s="171">
        <f>'[3]China Oil Exports'!NC$290</f>
        <v>14.000019999999999</v>
      </c>
      <c r="AE271" s="181">
        <f t="shared" si="96"/>
        <v>8.723020643458991</v>
      </c>
      <c r="AF271" s="181">
        <f t="shared" si="96"/>
        <v>10.176298244306329</v>
      </c>
      <c r="AG271" s="181">
        <f t="shared" si="96"/>
        <v>9.8968014250130931</v>
      </c>
      <c r="AH271" s="181">
        <f t="shared" si="96"/>
        <v>10.080832111419669</v>
      </c>
    </row>
    <row r="272" spans="1:34">
      <c r="A272" s="112" t="s">
        <v>108</v>
      </c>
      <c r="B272" s="179">
        <f>'[3]China Oil Exports'!AF$290</f>
        <v>0</v>
      </c>
      <c r="C272" s="179">
        <f>'[3]China Oil Exports'!AR$290</f>
        <v>7.7905639999999998</v>
      </c>
      <c r="D272" s="179">
        <f>'[3]China Oil Exports'!BD$290</f>
        <v>21.946453999999999</v>
      </c>
      <c r="E272" s="179">
        <f>'[3]China Oil Exports'!BP$290</f>
        <v>15.712440000000001</v>
      </c>
      <c r="F272" s="179">
        <f>'[3]China Oil Exports'!CB$290</f>
        <v>8.5715789999999998</v>
      </c>
      <c r="G272" s="179">
        <f>'[3]China Oil Exports'!CN$290</f>
        <v>0</v>
      </c>
      <c r="H272" s="179">
        <f>'[3]China Oil Exports'!CZ$290</f>
        <v>0.69271700000000003</v>
      </c>
      <c r="I272" s="179">
        <f>'[3]China Oil Exports'!DL$290</f>
        <v>5.223452</v>
      </c>
      <c r="J272" s="179">
        <f>'[3]China Oil Exports'!DX$290</f>
        <v>7.5434400000000004</v>
      </c>
      <c r="K272" s="179">
        <f>'[3]China Oil Exports'!EJ$290</f>
        <v>12.691470000000001</v>
      </c>
      <c r="L272" s="179">
        <f>'[3]China Oil Exports'!EV$290</f>
        <v>10.26637</v>
      </c>
      <c r="M272" s="179">
        <f>'[3]China Oil Exports'!FH$290</f>
        <v>5.8624499999999999</v>
      </c>
      <c r="N272" s="179">
        <f>'[3]China Oil Exports'!FT$290</f>
        <v>8.8518500000000007</v>
      </c>
      <c r="O272" s="179">
        <f>'[3]China Oil Exports'!GF$290</f>
        <v>10.7218</v>
      </c>
      <c r="P272" s="179">
        <f>'[3]China Oil Exports'!GR$290</f>
        <v>10.412789999999999</v>
      </c>
      <c r="Q272" s="179">
        <f>'[3]China Oil Exports'!HD$290</f>
        <v>6.6200299999999999</v>
      </c>
      <c r="R272" s="179">
        <f>'[3]China Oil Exports'!HP$290</f>
        <v>7.0732200000000001</v>
      </c>
      <c r="S272" s="179">
        <f>'[3]China Oil Exports'!IB$290</f>
        <v>5.2402100000000003</v>
      </c>
      <c r="T272" s="179">
        <f>'[3]China Oil Exports'!IN$290</f>
        <v>7.86287</v>
      </c>
      <c r="U272" s="179">
        <f>'[3]China Oil Exports'!IZ$290</f>
        <v>7.5710899999999999</v>
      </c>
      <c r="V272" s="179">
        <f>'[3]China Oil Exports'!JL$290</f>
        <v>6.3936099999999998</v>
      </c>
      <c r="W272" s="179">
        <f>'[3]China Oil Exports'!JX$290</f>
        <v>8.3045299999999997</v>
      </c>
      <c r="X272" s="179">
        <f>'[3]China Oil Exports'!KJ$290</f>
        <v>4.25962</v>
      </c>
      <c r="Y272" s="179">
        <f>'[3]China Oil Exports'!KV$290</f>
        <v>6.9268099999999997</v>
      </c>
      <c r="Z272" s="171">
        <f>'[3]China Oil Exports'!LH$290</f>
        <v>0.80173899999999998</v>
      </c>
      <c r="AA272" s="171">
        <f>'[3]China Oil Exports'!LT$290</f>
        <v>0.52015599999999995</v>
      </c>
      <c r="AB272" s="171">
        <f>'[3]China Oil Exports'!MF$290</f>
        <v>0.66730400000000001</v>
      </c>
      <c r="AC272" s="171">
        <f>'[3]China Oil Exports'!MR$290</f>
        <v>3.5512700000000001</v>
      </c>
      <c r="AD272" s="181">
        <f t="shared" ref="AD272:AD278" si="97">(SUM(X272:AB272)/SUM(X$280:AB$280))*AD$280</f>
        <v>7.0354960595840845</v>
      </c>
      <c r="AE272" s="181">
        <f t="shared" ref="AE272:AH278" si="98">(SUM(Y272:AC272)/SUM(Y$280:AC$280))*AE$280</f>
        <v>6.4849321782925591</v>
      </c>
      <c r="AF272" s="181">
        <f t="shared" si="98"/>
        <v>5.3145566070954517</v>
      </c>
      <c r="AG272" s="181">
        <f t="shared" si="98"/>
        <v>5.6020114493908508</v>
      </c>
      <c r="AH272" s="181">
        <f t="shared" si="98"/>
        <v>5.5636122984227425</v>
      </c>
    </row>
    <row r="273" spans="1:34">
      <c r="A273" s="112" t="s">
        <v>109</v>
      </c>
      <c r="B273" s="179">
        <f>'[3]China Oil Exports'!AG$290</f>
        <v>0</v>
      </c>
      <c r="C273" s="179">
        <f>'[3]China Oil Exports'!AS$290</f>
        <v>16.19434</v>
      </c>
      <c r="D273" s="179">
        <f>'[3]China Oil Exports'!BE$290</f>
        <v>8.6076499999999996</v>
      </c>
      <c r="E273" s="179">
        <f>'[3]China Oil Exports'!BQ$290</f>
        <v>9.3581579999999995</v>
      </c>
      <c r="F273" s="179">
        <f>'[3]China Oil Exports'!CC$290</f>
        <v>9.9606499999999993</v>
      </c>
      <c r="G273" s="179">
        <f>'[3]China Oil Exports'!CO$290</f>
        <v>1.7679</v>
      </c>
      <c r="H273" s="179">
        <f>'[3]China Oil Exports'!DA$290</f>
        <v>0.56108000000000002</v>
      </c>
      <c r="I273" s="179">
        <f>'[3]China Oil Exports'!DM$290</f>
        <v>12.48484</v>
      </c>
      <c r="J273" s="179">
        <f>'[3]China Oil Exports'!DY$290</f>
        <v>8.9536899999999999</v>
      </c>
      <c r="K273" s="179">
        <f>'[3]China Oil Exports'!EK$290</f>
        <v>7.3305699999999998</v>
      </c>
      <c r="L273" s="179">
        <f>'[3]China Oil Exports'!EW$290</f>
        <v>8.4724400000000006</v>
      </c>
      <c r="M273" s="179">
        <f>'[3]China Oil Exports'!FI$290</f>
        <v>15.791550000000001</v>
      </c>
      <c r="N273" s="179">
        <f>'[3]China Oil Exports'!FU$290</f>
        <v>6.5395099999999999</v>
      </c>
      <c r="O273" s="179">
        <f>'[3]China Oil Exports'!GG$290</f>
        <v>6.5229900000000001</v>
      </c>
      <c r="P273" s="179">
        <f>'[3]China Oil Exports'!GS$290</f>
        <v>4.8579800000000004</v>
      </c>
      <c r="Q273" s="179">
        <f>'[3]China Oil Exports'!HE$290</f>
        <v>9.7811699999999995</v>
      </c>
      <c r="R273" s="179">
        <f>'[3]China Oil Exports'!HQ$290</f>
        <v>5.9498699999999998</v>
      </c>
      <c r="S273" s="179">
        <f>'[3]China Oil Exports'!IC$290</f>
        <v>5.9286899999999996</v>
      </c>
      <c r="T273" s="179">
        <f>'[3]China Oil Exports'!IO$290</f>
        <v>5.5783800000000001</v>
      </c>
      <c r="U273" s="179">
        <f>'[3]China Oil Exports'!JA$290</f>
        <v>4.6679599999999999</v>
      </c>
      <c r="V273" s="179">
        <f>'[3]China Oil Exports'!JM$290</f>
        <v>11.233219999999999</v>
      </c>
      <c r="W273" s="179">
        <f>'[3]China Oil Exports'!JY$290</f>
        <v>5.23027</v>
      </c>
      <c r="X273" s="179">
        <f>'[3]China Oil Exports'!KK$290</f>
        <v>12.34634</v>
      </c>
      <c r="Y273" s="179">
        <f>'[3]China Oil Exports'!KW$290</f>
        <v>5.2931499999999998</v>
      </c>
      <c r="Z273" s="171">
        <f>'[3]China Oil Exports'!LI$290</f>
        <v>0.63111799999999996</v>
      </c>
      <c r="AA273" s="171">
        <f>'[3]China Oil Exports'!LU$290</f>
        <v>0.79570799999999997</v>
      </c>
      <c r="AB273" s="171">
        <f>'[3]China Oil Exports'!MG$290</f>
        <v>1.175197</v>
      </c>
      <c r="AC273" s="171">
        <f>'[3]China Oil Exports'!MS$290</f>
        <v>9.7162000000000006</v>
      </c>
      <c r="AD273" s="181">
        <f t="shared" si="97"/>
        <v>10.808522686204965</v>
      </c>
      <c r="AE273" s="181">
        <f t="shared" si="98"/>
        <v>9.1606644458355966</v>
      </c>
      <c r="AF273" s="181">
        <f t="shared" si="98"/>
        <v>9.7732777170503411</v>
      </c>
      <c r="AG273" s="181">
        <f t="shared" si="98"/>
        <v>9.7123267490547516</v>
      </c>
      <c r="AH273" s="181">
        <f t="shared" si="98"/>
        <v>9.8063407492209453</v>
      </c>
    </row>
    <row r="274" spans="1:34">
      <c r="A274" s="112" t="s">
        <v>110</v>
      </c>
      <c r="B274" s="179">
        <f>'[3]China Oil Exports'!AH$290</f>
        <v>0</v>
      </c>
      <c r="C274" s="179">
        <f>'[3]China Oil Exports'!AT$290</f>
        <v>56.025578000000003</v>
      </c>
      <c r="D274" s="179">
        <f>'[3]China Oil Exports'!BF$290</f>
        <v>20.71979</v>
      </c>
      <c r="E274" s="179">
        <f>'[3]China Oil Exports'!BR$290</f>
        <v>9.7614619999999999</v>
      </c>
      <c r="F274" s="179">
        <f>'[3]China Oil Exports'!CD$290</f>
        <v>10.155946</v>
      </c>
      <c r="G274" s="179">
        <f>'[3]China Oil Exports'!CP$290</f>
        <v>1.8007200000000001</v>
      </c>
      <c r="H274" s="179">
        <f>'[3]China Oil Exports'!DB$290</f>
        <v>5.0408220000000004</v>
      </c>
      <c r="I274" s="179">
        <f>'[3]China Oil Exports'!DN$290</f>
        <v>2.2200220000000002</v>
      </c>
      <c r="J274" s="179">
        <f>'[3]China Oil Exports'!DZ$290</f>
        <v>7.2569900000000001</v>
      </c>
      <c r="K274" s="179">
        <f>'[3]China Oil Exports'!EL$290</f>
        <v>3.8794499999999998</v>
      </c>
      <c r="L274" s="179">
        <f>'[3]China Oil Exports'!EX$290</f>
        <v>11.35979</v>
      </c>
      <c r="M274" s="179">
        <f>'[3]China Oil Exports'!FJ$290</f>
        <v>7.0710800000000003</v>
      </c>
      <c r="N274" s="179">
        <f>'[3]China Oil Exports'!FV$290</f>
        <v>12.39636</v>
      </c>
      <c r="O274" s="179">
        <f>'[3]China Oil Exports'!GH$290</f>
        <v>7.0963700000000003</v>
      </c>
      <c r="P274" s="179">
        <f>'[3]China Oil Exports'!GT$290</f>
        <v>7.94184</v>
      </c>
      <c r="Q274" s="179">
        <f>'[3]China Oil Exports'!HF$290</f>
        <v>10.43295</v>
      </c>
      <c r="R274" s="179">
        <f>'[3]China Oil Exports'!HR$290</f>
        <v>7.6456999999999997</v>
      </c>
      <c r="S274" s="179">
        <f>'[3]China Oil Exports'!ID$290</f>
        <v>5.7433399999999999</v>
      </c>
      <c r="T274" s="179">
        <f>'[3]China Oil Exports'!IP$290</f>
        <v>5.9238900000000001</v>
      </c>
      <c r="U274" s="179">
        <f>'[3]China Oil Exports'!JB$290</f>
        <v>5.1216900000000001</v>
      </c>
      <c r="V274" s="179">
        <f>'[3]China Oil Exports'!JN$290</f>
        <v>5.3101200000000004</v>
      </c>
      <c r="W274" s="179">
        <f>'[3]China Oil Exports'!JZ$290</f>
        <v>6.4470700000000001</v>
      </c>
      <c r="X274" s="179">
        <f>'[3]China Oil Exports'!KL$290</f>
        <v>6.1501400000000004</v>
      </c>
      <c r="Y274" s="179">
        <f>'[3]China Oil Exports'!KX$290</f>
        <v>6.1218500000000002</v>
      </c>
      <c r="Z274" s="171">
        <f>'[3]China Oil Exports'!LJ$290</f>
        <v>0.73510500000000001</v>
      </c>
      <c r="AA274" s="171">
        <f>'[3]China Oil Exports'!LV$290</f>
        <v>0.98671500000000001</v>
      </c>
      <c r="AB274" s="171">
        <f>'[3]China Oil Exports'!MH$290</f>
        <v>1.42309</v>
      </c>
      <c r="AC274" s="171">
        <f>'[3]China Oil Exports'!MT$290</f>
        <v>6.76776</v>
      </c>
      <c r="AD274" s="181">
        <f t="shared" si="97"/>
        <v>8.2322854719878578</v>
      </c>
      <c r="AE274" s="181">
        <f t="shared" si="98"/>
        <v>8.3404546181629211</v>
      </c>
      <c r="AF274" s="181">
        <f t="shared" si="98"/>
        <v>7.6679914847262669</v>
      </c>
      <c r="AG274" s="181">
        <f t="shared" si="98"/>
        <v>7.900337028740676</v>
      </c>
      <c r="AH274" s="181">
        <f t="shared" si="98"/>
        <v>7.8268499592911649</v>
      </c>
    </row>
    <row r="275" spans="1:34">
      <c r="A275" s="112" t="s">
        <v>111</v>
      </c>
      <c r="B275" s="179">
        <f>'[3]China Oil Exports'!AI$290</f>
        <v>0</v>
      </c>
      <c r="C275" s="179">
        <f>'[3]China Oil Exports'!AU$290</f>
        <v>49.255425000000002</v>
      </c>
      <c r="D275" s="179">
        <f>'[3]China Oil Exports'!BG$290</f>
        <v>13.47762</v>
      </c>
      <c r="E275" s="179">
        <f>'[3]China Oil Exports'!BS$290</f>
        <v>7.41967</v>
      </c>
      <c r="F275" s="179">
        <f>'[3]China Oil Exports'!CE$290</f>
        <v>4.4965999999999999</v>
      </c>
      <c r="G275" s="179">
        <f>'[3]China Oil Exports'!CQ$290</f>
        <v>3.7191299999999998</v>
      </c>
      <c r="H275" s="179">
        <f>'[3]China Oil Exports'!DC$290</f>
        <v>1.7629440000000001</v>
      </c>
      <c r="I275" s="179">
        <f>'[3]China Oil Exports'!DO$290</f>
        <v>8.7565369999999998</v>
      </c>
      <c r="J275" s="179">
        <f>'[3]China Oil Exports'!EA$290</f>
        <v>6.0617099999999997</v>
      </c>
      <c r="K275" s="179">
        <f>'[3]China Oil Exports'!EM$290</f>
        <v>13.48577</v>
      </c>
      <c r="L275" s="179">
        <f>'[3]China Oil Exports'!EY$290</f>
        <v>8.9638200000000001</v>
      </c>
      <c r="M275" s="179">
        <f>'[3]China Oil Exports'!FK$290</f>
        <v>23.544329999999999</v>
      </c>
      <c r="N275" s="179">
        <f>'[3]China Oil Exports'!FW$290</f>
        <v>4.9425499999999998</v>
      </c>
      <c r="O275" s="179">
        <f>'[3]China Oil Exports'!GI$290</f>
        <v>7.6901400000000004</v>
      </c>
      <c r="P275" s="179">
        <f>'[3]China Oil Exports'!GU$290</f>
        <v>10.30936</v>
      </c>
      <c r="Q275" s="179">
        <f>'[3]China Oil Exports'!HG$290</f>
        <v>9.7526299999999999</v>
      </c>
      <c r="R275" s="179">
        <f>'[3]China Oil Exports'!HS$290</f>
        <v>6.6352599999999997</v>
      </c>
      <c r="S275" s="179">
        <f>'[3]China Oil Exports'!IE$290</f>
        <v>4.9548800000000002</v>
      </c>
      <c r="T275" s="179">
        <f>'[3]China Oil Exports'!IQ$290</f>
        <v>7.3001199999999997</v>
      </c>
      <c r="U275" s="179">
        <f>'[3]China Oil Exports'!JC$290</f>
        <v>5.3092100000000002</v>
      </c>
      <c r="V275" s="179">
        <f>'[3]China Oil Exports'!JO$290</f>
        <v>9.6611100000000008</v>
      </c>
      <c r="W275" s="179">
        <f>'[3]China Oil Exports'!KA$290</f>
        <v>6.43858</v>
      </c>
      <c r="X275" s="179">
        <f>'[3]China Oil Exports'!KM$290</f>
        <v>7.7809699999999999</v>
      </c>
      <c r="Y275" s="179">
        <f>'[3]China Oil Exports'!KY$290</f>
        <v>5.66045</v>
      </c>
      <c r="Z275" s="171">
        <f>'[3]China Oil Exports'!LK$290</f>
        <v>0.804504</v>
      </c>
      <c r="AA275" s="171">
        <f>'[3]China Oil Exports'!LW$290</f>
        <v>0.67616200000000004</v>
      </c>
      <c r="AB275" s="171">
        <f>'[3]China Oil Exports'!MI$290</f>
        <v>1.1212139999999999</v>
      </c>
      <c r="AC275" s="171">
        <f>'[3]China Oil Exports'!MU$290</f>
        <v>6.2971000000000004</v>
      </c>
      <c r="AD275" s="181">
        <f t="shared" si="97"/>
        <v>8.5667692929669883</v>
      </c>
      <c r="AE275" s="181">
        <f t="shared" si="98"/>
        <v>7.5731774434981389</v>
      </c>
      <c r="AF275" s="181">
        <f t="shared" si="98"/>
        <v>7.3809614501171552</v>
      </c>
      <c r="AG275" s="181">
        <f t="shared" si="98"/>
        <v>7.4352558792898282</v>
      </c>
      <c r="AH275" s="181">
        <f t="shared" si="98"/>
        <v>7.4666925926035397</v>
      </c>
    </row>
    <row r="276" spans="1:34">
      <c r="A276" s="112" t="s">
        <v>112</v>
      </c>
      <c r="B276" s="179">
        <f>'[3]China Oil Exports'!AJ$290</f>
        <v>0</v>
      </c>
      <c r="C276" s="179">
        <f>'[3]China Oil Exports'!AV$290</f>
        <v>8.0622799999999994</v>
      </c>
      <c r="D276" s="179">
        <f>'[3]China Oil Exports'!BH$290</f>
        <v>12.28767</v>
      </c>
      <c r="E276" s="179">
        <f>'[3]China Oil Exports'!BT$290</f>
        <v>18.746613</v>
      </c>
      <c r="F276" s="179">
        <f>'[3]China Oil Exports'!CF$290</f>
        <v>2.662128</v>
      </c>
      <c r="G276" s="179">
        <f>'[3]China Oil Exports'!CR$290</f>
        <v>0.6</v>
      </c>
      <c r="H276" s="179">
        <f>'[3]China Oil Exports'!DD$290</f>
        <v>1.117103</v>
      </c>
      <c r="I276" s="179">
        <f>'[3]China Oil Exports'!DP$290</f>
        <v>2.0000000000000001E-4</v>
      </c>
      <c r="J276" s="179">
        <f>'[3]China Oil Exports'!EB$290</f>
        <v>10.76909</v>
      </c>
      <c r="K276" s="179">
        <f>'[3]China Oil Exports'!EN$290</f>
        <v>14.90699</v>
      </c>
      <c r="L276" s="179">
        <f>'[3]China Oil Exports'!EZ$290</f>
        <v>14.93871</v>
      </c>
      <c r="M276" s="179">
        <f>'[3]China Oil Exports'!FL$290</f>
        <v>26.29975</v>
      </c>
      <c r="N276" s="179">
        <f>'[3]China Oil Exports'!FX$290</f>
        <v>12.07208</v>
      </c>
      <c r="O276" s="179">
        <f>'[3]China Oil Exports'!GJ$290</f>
        <v>8.7378400000000003</v>
      </c>
      <c r="P276" s="179">
        <f>'[3]China Oil Exports'!GV$290</f>
        <v>19.05246</v>
      </c>
      <c r="Q276" s="179">
        <f>'[3]China Oil Exports'!HH$290</f>
        <v>5.8047599999999999</v>
      </c>
      <c r="R276" s="179">
        <f>'[3]China Oil Exports'!HT$290</f>
        <v>5.4965400000000004</v>
      </c>
      <c r="S276" s="179">
        <f>'[3]China Oil Exports'!IF$290</f>
        <v>4.35623</v>
      </c>
      <c r="T276" s="179">
        <f>'[3]China Oil Exports'!IR$290</f>
        <v>8.3280399999999997</v>
      </c>
      <c r="U276" s="179">
        <f>'[3]China Oil Exports'!JD$290</f>
        <v>4.8138500000000004</v>
      </c>
      <c r="V276" s="179">
        <f>'[3]China Oil Exports'!JP$290</f>
        <v>7.4934000000000003</v>
      </c>
      <c r="W276" s="179">
        <f>'[3]China Oil Exports'!KB$290</f>
        <v>2.45777</v>
      </c>
      <c r="X276" s="179">
        <f>'[3]China Oil Exports'!KN$290</f>
        <v>8.4135500000000008</v>
      </c>
      <c r="Y276" s="179">
        <f>'[3]China Oil Exports'!KZ$290</f>
        <v>7.4740000000000002</v>
      </c>
      <c r="Z276" s="171">
        <f>'[3]China Oil Exports'!LL$290</f>
        <v>0.91791</v>
      </c>
      <c r="AA276" s="171">
        <f>'[3]China Oil Exports'!LX$290</f>
        <v>0.77064900000000003</v>
      </c>
      <c r="AB276" s="171">
        <f>'[3]China Oil Exports'!MJ$290</f>
        <v>8.8491700000000009</v>
      </c>
      <c r="AC276" s="171">
        <f>'[3]China Oil Exports'!MV$290</f>
        <v>4.0555500000000002</v>
      </c>
      <c r="AD276" s="181">
        <f t="shared" si="97"/>
        <v>14.110517704916408</v>
      </c>
      <c r="AE276" s="181">
        <f t="shared" si="98"/>
        <v>11.478431474458834</v>
      </c>
      <c r="AF276" s="181">
        <f t="shared" si="98"/>
        <v>12.130118977277377</v>
      </c>
      <c r="AG276" s="181">
        <f t="shared" si="98"/>
        <v>12.046511516456658</v>
      </c>
      <c r="AH276" s="181">
        <f t="shared" si="98"/>
        <v>12.217251673596905</v>
      </c>
    </row>
    <row r="277" spans="1:34">
      <c r="A277" s="112" t="s">
        <v>113</v>
      </c>
      <c r="B277" s="179">
        <f>'[3]China Oil Exports'!AK$290</f>
        <v>0</v>
      </c>
      <c r="C277" s="179">
        <f>'[3]China Oil Exports'!AW$290</f>
        <v>7.4720700000000004</v>
      </c>
      <c r="D277" s="179">
        <f>'[3]China Oil Exports'!BI$290</f>
        <v>14.818367</v>
      </c>
      <c r="E277" s="179">
        <f>'[3]China Oil Exports'!BU$290</f>
        <v>9.5475270000000005</v>
      </c>
      <c r="F277" s="179">
        <f>'[3]China Oil Exports'!CG$290</f>
        <v>13.94924</v>
      </c>
      <c r="G277" s="179">
        <f>'[3]China Oil Exports'!CS$290</f>
        <v>3.1358169999999999</v>
      </c>
      <c r="H277" s="179">
        <f>'[3]China Oil Exports'!DE$290</f>
        <v>7.8711669999999998</v>
      </c>
      <c r="I277" s="179">
        <f>'[3]China Oil Exports'!DQ$290</f>
        <v>3.0031569999999999</v>
      </c>
      <c r="J277" s="179">
        <f>'[3]China Oil Exports'!EC$290</f>
        <v>8.1488999999999994</v>
      </c>
      <c r="K277" s="179">
        <f>'[3]China Oil Exports'!EO$290</f>
        <v>16.038589999999999</v>
      </c>
      <c r="L277" s="179">
        <f>'[3]China Oil Exports'!FA$290</f>
        <v>10.34676</v>
      </c>
      <c r="M277" s="179">
        <f>'[3]China Oil Exports'!FM$290</f>
        <v>46.985840000000003</v>
      </c>
      <c r="N277" s="179">
        <f>'[3]China Oil Exports'!FY$290</f>
        <v>10.40014</v>
      </c>
      <c r="O277" s="179">
        <f>'[3]China Oil Exports'!GK$290</f>
        <v>11.27839</v>
      </c>
      <c r="P277" s="179">
        <f>'[3]China Oil Exports'!GW$290</f>
        <v>8.1624199999999991</v>
      </c>
      <c r="Q277" s="179">
        <f>'[3]China Oil Exports'!HI$290</f>
        <v>5.5937000000000001</v>
      </c>
      <c r="R277" s="179">
        <f>'[3]China Oil Exports'!HU$290</f>
        <v>7.8582099999999997</v>
      </c>
      <c r="S277" s="179">
        <f>'[3]China Oil Exports'!IG$290</f>
        <v>9.2416800000000006</v>
      </c>
      <c r="T277" s="179">
        <f>'[3]China Oil Exports'!IS$290</f>
        <v>4.9378399999999996</v>
      </c>
      <c r="U277" s="179">
        <f>'[3]China Oil Exports'!JE$290</f>
        <v>6.5878199999999998</v>
      </c>
      <c r="V277" s="179">
        <f>'[3]China Oil Exports'!JQ$290</f>
        <v>6.5774800000000004</v>
      </c>
      <c r="W277" s="179">
        <f>'[3]China Oil Exports'!KC$290</f>
        <v>7.9384699999999997</v>
      </c>
      <c r="X277" s="179">
        <f>'[3]China Oil Exports'!KO$290</f>
        <v>6.7529199999999996</v>
      </c>
      <c r="Y277" s="171">
        <f>'[3]China Oil Exports'!LA$290</f>
        <v>1.367</v>
      </c>
      <c r="Z277" s="171">
        <f>'[3]China Oil Exports'!LM$290</f>
        <v>0.696079</v>
      </c>
      <c r="AA277" s="171">
        <f>'[3]China Oil Exports'!LY$290</f>
        <v>0.727684</v>
      </c>
      <c r="AB277" s="171">
        <f>'[3]China Oil Exports'!MK$290</f>
        <v>8.31419</v>
      </c>
      <c r="AC277" s="171">
        <f>'[3]China Oil Exports'!MW$290</f>
        <v>11.38815</v>
      </c>
      <c r="AD277" s="181">
        <f t="shared" si="97"/>
        <v>9.5357113595148295</v>
      </c>
      <c r="AE277" s="181">
        <f t="shared" si="98"/>
        <v>11.699926458239114</v>
      </c>
      <c r="AF277" s="181">
        <f t="shared" si="98"/>
        <v>12.957570040774506</v>
      </c>
      <c r="AG277" s="181">
        <f t="shared" si="98"/>
        <v>12.783257119997895</v>
      </c>
      <c r="AH277" s="181">
        <f t="shared" si="98"/>
        <v>13.00683920050537</v>
      </c>
    </row>
    <row r="278" spans="1:34">
      <c r="A278" s="112" t="s">
        <v>102</v>
      </c>
      <c r="B278" s="179">
        <f>'[3]China Oil Exports'!AL$290</f>
        <v>0</v>
      </c>
      <c r="C278" s="179">
        <f>'[3]China Oil Exports'!AX$290</f>
        <v>0.19114999999999999</v>
      </c>
      <c r="D278" s="179">
        <f>'[3]China Oil Exports'!BJ$290</f>
        <v>5.3610300000000004</v>
      </c>
      <c r="E278" s="179">
        <f>'[3]China Oil Exports'!BV$290</f>
        <v>9.0403199999999995</v>
      </c>
      <c r="F278" s="179">
        <f>'[3]China Oil Exports'!CH$290</f>
        <v>0.69625000000000004</v>
      </c>
      <c r="G278" s="179">
        <f>'[3]China Oil Exports'!CT$290</f>
        <v>1.1060000000000001</v>
      </c>
      <c r="H278" s="179">
        <f>'[3]China Oil Exports'!DF$290</f>
        <v>4.2286539999999997</v>
      </c>
      <c r="I278" s="179">
        <f>'[3]China Oil Exports'!DR$290</f>
        <v>6.6624980000000003</v>
      </c>
      <c r="J278" s="179">
        <f>'[3]China Oil Exports'!ED$290</f>
        <v>10.71499</v>
      </c>
      <c r="K278" s="179">
        <f>'[3]China Oil Exports'!EP$290</f>
        <v>14.06681</v>
      </c>
      <c r="L278" s="179">
        <f>'[3]China Oil Exports'!FB$290</f>
        <v>13.432090000000001</v>
      </c>
      <c r="M278" s="179">
        <f>'[3]China Oil Exports'!FN$290</f>
        <v>15.810639999999999</v>
      </c>
      <c r="N278" s="179">
        <f>'[3]China Oil Exports'!FZ$290</f>
        <v>12.91173</v>
      </c>
      <c r="O278" s="179">
        <f>'[3]China Oil Exports'!GL$290</f>
        <v>6.8819400000000002</v>
      </c>
      <c r="P278" s="179">
        <f>'[3]China Oil Exports'!GX$290</f>
        <v>6.8439800000000002</v>
      </c>
      <c r="Q278" s="179">
        <f>'[3]China Oil Exports'!HJ$290</f>
        <v>6.6030800000000003</v>
      </c>
      <c r="R278" s="179">
        <f>'[3]China Oil Exports'!HV$290</f>
        <v>6.4489400000000003</v>
      </c>
      <c r="S278" s="179">
        <f>'[3]China Oil Exports'!IH$290</f>
        <v>8.4710000000000001</v>
      </c>
      <c r="T278" s="179">
        <f>'[3]China Oil Exports'!IT$290</f>
        <v>8.0200499999999995</v>
      </c>
      <c r="U278" s="179">
        <f>'[3]China Oil Exports'!JF$290</f>
        <v>4.3680899999999996</v>
      </c>
      <c r="V278" s="179">
        <f>'[3]China Oil Exports'!JR$290</f>
        <v>9.9178200000000007</v>
      </c>
      <c r="W278" s="179">
        <f>'[3]China Oil Exports'!KD$290</f>
        <v>5.6703400000000004</v>
      </c>
      <c r="X278" s="179">
        <f>'[3]China Oil Exports'!KP$290</f>
        <v>7.46671</v>
      </c>
      <c r="Y278" s="171">
        <f>'[3]China Oil Exports'!LB$290</f>
        <v>0.78705099999999995</v>
      </c>
      <c r="Z278" s="171">
        <f>'[3]China Oil Exports'!LN$290</f>
        <v>0.73166500000000001</v>
      </c>
      <c r="AA278" s="171">
        <f>'[3]China Oil Exports'!LZ$290</f>
        <v>0.79380600000000001</v>
      </c>
      <c r="AB278" s="171">
        <f>'[3]China Oil Exports'!ML$290</f>
        <v>10.52459</v>
      </c>
      <c r="AC278" s="171">
        <f>'[3]China Oil Exports'!MX$290</f>
        <v>9.3820899999999998</v>
      </c>
      <c r="AD278" s="181">
        <f t="shared" si="97"/>
        <v>10.841794321583938</v>
      </c>
      <c r="AE278" s="181">
        <f t="shared" si="98"/>
        <v>11.557455161289194</v>
      </c>
      <c r="AF278" s="181">
        <f t="shared" si="98"/>
        <v>13.638850659428746</v>
      </c>
      <c r="AG278" s="181">
        <f t="shared" si="98"/>
        <v>13.223238908128881</v>
      </c>
      <c r="AH278" s="181">
        <f t="shared" si="98"/>
        <v>13.501389044761343</v>
      </c>
    </row>
    <row r="279" spans="1:34">
      <c r="A279" s="112" t="s">
        <v>103</v>
      </c>
      <c r="B279" s="179">
        <f>'[3]China Oil Exports'!AM$290</f>
        <v>0</v>
      </c>
      <c r="C279" s="179">
        <f>'[3]China Oil Exports'!AY$290</f>
        <v>10.103372999999999</v>
      </c>
      <c r="D279" s="179">
        <f>'[3]China Oil Exports'!BK$290</f>
        <v>5.1952199999999999</v>
      </c>
      <c r="E279" s="179">
        <f>'[3]China Oil Exports'!BW$290</f>
        <v>6.9430540000000001</v>
      </c>
      <c r="F279" s="179">
        <f>'[3]China Oil Exports'!CI$290</f>
        <v>1.271628</v>
      </c>
      <c r="G279" s="179">
        <f>'[3]China Oil Exports'!CU$290</f>
        <v>0.2</v>
      </c>
      <c r="H279" s="179">
        <f>'[3]China Oil Exports'!DG$290</f>
        <v>6.0574159999999999</v>
      </c>
      <c r="I279" s="179">
        <f>'[3]China Oil Exports'!DS$290</f>
        <v>3.5002770000000001</v>
      </c>
      <c r="J279" s="179">
        <f>'[3]China Oil Exports'!EE$290</f>
        <v>12.95149</v>
      </c>
      <c r="K279" s="179">
        <f>'[3]China Oil Exports'!EQ$290</f>
        <v>8.3238400000000006</v>
      </c>
      <c r="L279" s="179">
        <f>'[3]China Oil Exports'!FC$290</f>
        <v>8.1321200000000005</v>
      </c>
      <c r="M279" s="179">
        <f>'[3]China Oil Exports'!FO$290</f>
        <v>12.53814</v>
      </c>
      <c r="N279" s="179">
        <f>'[3]China Oil Exports'!GA$290</f>
        <v>7.7269699999999997</v>
      </c>
      <c r="O279" s="179">
        <f>'[3]China Oil Exports'!GM$290</f>
        <v>8.1297700000000006</v>
      </c>
      <c r="P279" s="179">
        <f>'[3]China Oil Exports'!GY$290</f>
        <v>6.0089600000000001</v>
      </c>
      <c r="Q279" s="179">
        <f>'[3]China Oil Exports'!HK$290</f>
        <v>7.6999399999999998</v>
      </c>
      <c r="R279" s="179">
        <f>'[3]China Oil Exports'!HW$290</f>
        <v>8.10351</v>
      </c>
      <c r="S279" s="179">
        <f>'[3]China Oil Exports'!II$290</f>
        <v>6.1986400000000001</v>
      </c>
      <c r="T279" s="179">
        <f>'[3]China Oil Exports'!IU$290</f>
        <v>7.3301299999999996</v>
      </c>
      <c r="U279" s="179">
        <f>'[3]China Oil Exports'!JG$290</f>
        <v>3.77372</v>
      </c>
      <c r="V279" s="179">
        <f>'[3]China Oil Exports'!JS$290</f>
        <v>6.0987900000000002</v>
      </c>
      <c r="W279" s="179">
        <f>'[3]China Oil Exports'!KE$290</f>
        <v>7.0703699999999996</v>
      </c>
      <c r="X279" s="179">
        <f>'[3]China Oil Exports'!KQ$290</f>
        <v>7.6008899999999997</v>
      </c>
      <c r="Y279" s="171">
        <f>'[3]China Oil Exports'!LC$290</f>
        <v>0.431697</v>
      </c>
      <c r="Z279" s="171">
        <f>'[3]China Oil Exports'!LO$290</f>
        <v>1.3076289999999999</v>
      </c>
      <c r="AA279" s="171">
        <f>'[3]China Oil Exports'!MA$290</f>
        <v>0.52200899999999995</v>
      </c>
      <c r="AB279" s="171">
        <f>'[3]China Oil Exports'!MM$290</f>
        <v>9.0065299999999997</v>
      </c>
      <c r="AC279" s="171">
        <f>'[3]China Oil Exports'!MY$290</f>
        <v>10.49213</v>
      </c>
      <c r="AD279" s="181">
        <f>AD280-SUM(AD268:AD278)</f>
        <v>11.298153103240921</v>
      </c>
      <c r="AE279" s="181">
        <f>AE280-SUM(AE268:AE278)</f>
        <v>11.318595803862664</v>
      </c>
      <c r="AF279" s="181">
        <f>AF280-SUM(AF268:AF278)</f>
        <v>13.787818307006361</v>
      </c>
      <c r="AG279" s="181">
        <f>AG280-SUM(AG268:AG278)</f>
        <v>13.081397300811886</v>
      </c>
      <c r="AH279" s="181">
        <f>AH280-SUM(AH268:AH278)</f>
        <v>13.491360901866869</v>
      </c>
    </row>
    <row r="280" spans="1:34" ht="12" thickBot="1">
      <c r="A280" s="112" t="s">
        <v>114</v>
      </c>
      <c r="B280" s="179">
        <f>SUM(B268:B279)</f>
        <v>0</v>
      </c>
      <c r="C280" s="179">
        <f t="shared" ref="C280:AC280" si="99">SUM(C268:C279)</f>
        <v>242.402658</v>
      </c>
      <c r="D280" s="179">
        <f t="shared" si="99"/>
        <v>119.360713</v>
      </c>
      <c r="E280" s="179">
        <f t="shared" si="99"/>
        <v>175.39585300000002</v>
      </c>
      <c r="F280" s="179">
        <f t="shared" si="99"/>
        <v>99.786307000000008</v>
      </c>
      <c r="G280" s="179">
        <f t="shared" si="99"/>
        <v>23.033649000000004</v>
      </c>
      <c r="H280" s="179">
        <f t="shared" si="99"/>
        <v>39.475349000000008</v>
      </c>
      <c r="I280" s="179">
        <f t="shared" si="99"/>
        <v>67.706134000000006</v>
      </c>
      <c r="J280" s="179">
        <f t="shared" si="99"/>
        <v>97.392177000000004</v>
      </c>
      <c r="K280" s="179">
        <f t="shared" si="99"/>
        <v>127.69144000000001</v>
      </c>
      <c r="L280" s="179">
        <f t="shared" si="99"/>
        <v>250.11738999999994</v>
      </c>
      <c r="M280" s="179">
        <f t="shared" si="99"/>
        <v>204.09289999999999</v>
      </c>
      <c r="N280" s="179">
        <f t="shared" si="99"/>
        <v>138.25263999999999</v>
      </c>
      <c r="O280" s="179">
        <f t="shared" si="99"/>
        <v>112.14999</v>
      </c>
      <c r="P280" s="179">
        <f t="shared" si="99"/>
        <v>103.85365</v>
      </c>
      <c r="Q280" s="179">
        <f t="shared" si="99"/>
        <v>96.92410000000001</v>
      </c>
      <c r="R280" s="179">
        <f t="shared" si="99"/>
        <v>87.109780000000001</v>
      </c>
      <c r="S280" s="179">
        <f t="shared" si="99"/>
        <v>80.186900000000009</v>
      </c>
      <c r="T280" s="179">
        <f t="shared" si="99"/>
        <v>89.369119999999995</v>
      </c>
      <c r="U280" s="179">
        <f t="shared" si="99"/>
        <v>63.997870000000006</v>
      </c>
      <c r="V280" s="179">
        <f t="shared" si="99"/>
        <v>103.53095999999998</v>
      </c>
      <c r="W280" s="179">
        <f t="shared" si="99"/>
        <v>84.092959999999977</v>
      </c>
      <c r="X280" s="179">
        <f t="shared" si="99"/>
        <v>99.894060000000025</v>
      </c>
      <c r="Y280" s="179">
        <f t="shared" si="99"/>
        <v>69.521888000000004</v>
      </c>
      <c r="Z280" s="179">
        <f t="shared" si="99"/>
        <v>10.107004</v>
      </c>
      <c r="AA280" s="179">
        <f t="shared" si="99"/>
        <v>9.4423549999999992</v>
      </c>
      <c r="AB280" s="179">
        <f t="shared" si="99"/>
        <v>45.126733000000002</v>
      </c>
      <c r="AC280" s="179">
        <f t="shared" si="99"/>
        <v>106.11446000000001</v>
      </c>
      <c r="AD280" s="181">
        <f>AD37</f>
        <v>125</v>
      </c>
      <c r="AE280" s="181">
        <f>AE37</f>
        <v>125</v>
      </c>
      <c r="AF280" s="181">
        <f>AF37</f>
        <v>125</v>
      </c>
      <c r="AG280" s="181">
        <f>AG37</f>
        <v>126</v>
      </c>
      <c r="AH280" s="181">
        <f>AH37</f>
        <v>127</v>
      </c>
    </row>
    <row r="281" spans="1:34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  <c r="AF281" s="174"/>
      <c r="AG281" s="174"/>
      <c r="AH281" s="174"/>
    </row>
    <row r="282" spans="1:34" ht="12" thickBot="1">
      <c r="A282" s="112" t="s">
        <v>267</v>
      </c>
    </row>
    <row r="283" spans="1:34" ht="12" thickBot="1">
      <c r="A283" s="168"/>
      <c r="B283" s="168" t="str">
        <f>B$2</f>
        <v xml:space="preserve">93/94 </v>
      </c>
      <c r="C283" s="168" t="str">
        <f t="shared" ref="C283:AH283" si="100">C$2</f>
        <v xml:space="preserve">94/95 </v>
      </c>
      <c r="D283" s="168" t="str">
        <f t="shared" si="100"/>
        <v xml:space="preserve">95/96 </v>
      </c>
      <c r="E283" s="168" t="str">
        <f t="shared" si="100"/>
        <v xml:space="preserve">96/97 </v>
      </c>
      <c r="F283" s="168" t="str">
        <f t="shared" si="100"/>
        <v xml:space="preserve">97/98 </v>
      </c>
      <c r="G283" s="168" t="str">
        <f t="shared" si="100"/>
        <v xml:space="preserve">98/99 </v>
      </c>
      <c r="H283" s="168" t="str">
        <f t="shared" si="100"/>
        <v xml:space="preserve">99/00 </v>
      </c>
      <c r="I283" s="168" t="str">
        <f t="shared" si="100"/>
        <v xml:space="preserve">00/01 </v>
      </c>
      <c r="J283" s="168" t="str">
        <f t="shared" si="100"/>
        <v xml:space="preserve">01/02 </v>
      </c>
      <c r="K283" s="168" t="str">
        <f t="shared" si="100"/>
        <v xml:space="preserve">02/03 </v>
      </c>
      <c r="L283" s="168" t="str">
        <f t="shared" si="100"/>
        <v xml:space="preserve">03/04 </v>
      </c>
      <c r="M283" s="168" t="str">
        <f t="shared" si="100"/>
        <v xml:space="preserve">04/05 </v>
      </c>
      <c r="N283" s="168" t="str">
        <f t="shared" si="100"/>
        <v xml:space="preserve">05/06 </v>
      </c>
      <c r="O283" s="168" t="str">
        <f t="shared" si="100"/>
        <v xml:space="preserve">06/07 </v>
      </c>
      <c r="P283" s="168" t="str">
        <f t="shared" si="100"/>
        <v xml:space="preserve">07/08 </v>
      </c>
      <c r="Q283" s="168" t="str">
        <f t="shared" si="100"/>
        <v xml:space="preserve">08/09 </v>
      </c>
      <c r="R283" s="168" t="str">
        <f t="shared" si="100"/>
        <v xml:space="preserve">09/10 </v>
      </c>
      <c r="S283" s="168" t="str">
        <f t="shared" si="100"/>
        <v xml:space="preserve">10/11 </v>
      </c>
      <c r="T283" s="168" t="str">
        <f t="shared" si="100"/>
        <v xml:space="preserve">11/12 </v>
      </c>
      <c r="U283" s="168" t="str">
        <f t="shared" si="100"/>
        <v xml:space="preserve">12/13 </v>
      </c>
      <c r="V283" s="168" t="str">
        <f t="shared" si="100"/>
        <v xml:space="preserve">13/14 </v>
      </c>
      <c r="W283" s="168" t="str">
        <f t="shared" si="100"/>
        <v xml:space="preserve">14/15 </v>
      </c>
      <c r="X283" s="168" t="str">
        <f t="shared" si="100"/>
        <v xml:space="preserve">15/16 </v>
      </c>
      <c r="Y283" s="168" t="str">
        <f t="shared" si="100"/>
        <v xml:space="preserve">16/17 </v>
      </c>
      <c r="Z283" s="168" t="str">
        <f t="shared" si="100"/>
        <v xml:space="preserve">17/18 </v>
      </c>
      <c r="AA283" s="168" t="str">
        <f t="shared" si="100"/>
        <v>18/19</v>
      </c>
      <c r="AB283" s="168" t="str">
        <f t="shared" si="100"/>
        <v>19/20</v>
      </c>
      <c r="AC283" s="168" t="str">
        <f t="shared" si="100"/>
        <v>20/21</v>
      </c>
      <c r="AD283" s="168" t="str">
        <f t="shared" si="100"/>
        <v>21/22</v>
      </c>
      <c r="AE283" s="168" t="str">
        <f t="shared" si="100"/>
        <v>22/23</v>
      </c>
      <c r="AF283" s="168" t="str">
        <f t="shared" si="100"/>
        <v>23/24</v>
      </c>
      <c r="AG283" s="168" t="str">
        <f t="shared" si="100"/>
        <v>24/25</v>
      </c>
      <c r="AH283" s="168" t="str">
        <f t="shared" si="100"/>
        <v>25/26</v>
      </c>
    </row>
    <row r="284" spans="1:34">
      <c r="A284" s="112" t="s">
        <v>104</v>
      </c>
      <c r="B284" s="259">
        <f>B32+B204+B252-B268-B300</f>
        <v>200.7</v>
      </c>
      <c r="C284" s="259">
        <f t="shared" ref="C284:Y284" si="101">C32+C204+C252-C268-C300</f>
        <v>225.45000000000002</v>
      </c>
      <c r="D284" s="259">
        <f t="shared" si="101"/>
        <v>283.69874999999996</v>
      </c>
      <c r="E284" s="259">
        <f t="shared" si="101"/>
        <v>281.79183899999998</v>
      </c>
      <c r="F284" s="259">
        <f t="shared" si="101"/>
        <v>331.75872600000002</v>
      </c>
      <c r="G284" s="259">
        <f t="shared" si="101"/>
        <v>338.36228899999992</v>
      </c>
      <c r="H284" s="259">
        <f t="shared" si="101"/>
        <v>415.4079564615385</v>
      </c>
      <c r="I284" s="259">
        <f t="shared" si="101"/>
        <v>434.44181723076923</v>
      </c>
      <c r="J284" s="259">
        <f t="shared" si="101"/>
        <v>381.46613423076923</v>
      </c>
      <c r="K284" s="259">
        <f t="shared" si="101"/>
        <v>336.60505999999992</v>
      </c>
      <c r="L284" s="259">
        <f t="shared" si="101"/>
        <v>360.72531999999995</v>
      </c>
      <c r="M284" s="259">
        <f t="shared" si="101"/>
        <v>423.91207769230761</v>
      </c>
      <c r="N284" s="259">
        <f t="shared" si="101"/>
        <v>437.92040538461538</v>
      </c>
      <c r="O284" s="259">
        <f t="shared" si="101"/>
        <v>390.97871384615382</v>
      </c>
      <c r="P284" s="259">
        <f t="shared" si="101"/>
        <v>369.42958769230762</v>
      </c>
      <c r="Q284" s="259">
        <f t="shared" si="101"/>
        <v>429.81080846153839</v>
      </c>
      <c r="R284" s="259">
        <f t="shared" si="101"/>
        <v>464.24906692307673</v>
      </c>
      <c r="S284" s="259">
        <f t="shared" si="101"/>
        <v>617.41562230769216</v>
      </c>
      <c r="T284" s="259">
        <f t="shared" si="101"/>
        <v>507.13469692307694</v>
      </c>
      <c r="U284" s="259">
        <f t="shared" si="101"/>
        <v>553.92670692307706</v>
      </c>
      <c r="V284" s="259">
        <f t="shared" si="101"/>
        <v>579.99615692307725</v>
      </c>
      <c r="W284" s="259">
        <f t="shared" si="101"/>
        <v>712.24677615384553</v>
      </c>
      <c r="X284" s="259">
        <f t="shared" si="101"/>
        <v>725.73240000000078</v>
      </c>
      <c r="Y284" s="259">
        <f t="shared" si="101"/>
        <v>734.38684923076971</v>
      </c>
      <c r="Z284" s="259">
        <f>Z32+Z204+Z252-Z268-Z300</f>
        <v>717.28009769230766</v>
      </c>
      <c r="AA284" s="259">
        <f>AA32+AA204+AA252-AA268-AA300</f>
        <v>758.17874915384618</v>
      </c>
      <c r="AB284" s="259">
        <f>AB32+AB204+AB252-AB268-AB300</f>
        <v>695.87419815384624</v>
      </c>
      <c r="AC284" s="259">
        <f>AC32+AC204+AC252-AC268-AC300</f>
        <v>686.07202538461524</v>
      </c>
      <c r="AD284" s="259">
        <f>AD32+AD204+AD252-AD268-AD300</f>
        <v>9.1244546153845931</v>
      </c>
      <c r="AE284" s="124">
        <f>AD311+AE204+AE252-AE268-AE300</f>
        <v>793.49233552020814</v>
      </c>
      <c r="AF284" s="124">
        <f>AE311+AF204+AF252-AF268-AF300</f>
        <v>822.63189897926668</v>
      </c>
      <c r="AG284" s="124">
        <f>AF311+AG204+AG252-AG268-AG300</f>
        <v>794.71022761564586</v>
      </c>
      <c r="AH284" s="124">
        <f>AG311+AH204+AH252-AH268-AH300</f>
        <v>702.46410371423622</v>
      </c>
    </row>
    <row r="285" spans="1:34">
      <c r="A285" s="112" t="s">
        <v>105</v>
      </c>
      <c r="B285" s="259">
        <f t="shared" ref="B285:AH292" si="102">B300+B205+B253-B269-B301</f>
        <v>200.7</v>
      </c>
      <c r="C285" s="259">
        <f t="shared" si="102"/>
        <v>225.45000000000002</v>
      </c>
      <c r="D285" s="259">
        <f t="shared" si="102"/>
        <v>305.82398799999999</v>
      </c>
      <c r="E285" s="259">
        <f t="shared" si="102"/>
        <v>268.09997599999997</v>
      </c>
      <c r="F285" s="259">
        <f t="shared" si="102"/>
        <v>319.19015000000002</v>
      </c>
      <c r="G285" s="259">
        <f t="shared" si="102"/>
        <v>353.03225299999997</v>
      </c>
      <c r="H285" s="259">
        <f t="shared" si="102"/>
        <v>415.8579524615385</v>
      </c>
      <c r="I285" s="259">
        <f t="shared" si="102"/>
        <v>430.16453323076917</v>
      </c>
      <c r="J285" s="259">
        <f t="shared" si="102"/>
        <v>386.03304823076923</v>
      </c>
      <c r="K285" s="259">
        <f t="shared" si="102"/>
        <v>338.75671999999997</v>
      </c>
      <c r="L285" s="259">
        <f t="shared" si="102"/>
        <v>351.75150999999994</v>
      </c>
      <c r="M285" s="259">
        <f t="shared" si="102"/>
        <v>422.52012769230771</v>
      </c>
      <c r="N285" s="259">
        <f t="shared" si="102"/>
        <v>435.57407538461536</v>
      </c>
      <c r="O285" s="259">
        <f t="shared" si="102"/>
        <v>393.12755384615394</v>
      </c>
      <c r="P285" s="259">
        <f t="shared" si="102"/>
        <v>366.86686769230766</v>
      </c>
      <c r="Q285" s="259">
        <f t="shared" si="102"/>
        <v>432.74158846153841</v>
      </c>
      <c r="R285" s="259">
        <f t="shared" si="102"/>
        <v>461.70507692307672</v>
      </c>
      <c r="S285" s="259">
        <f t="shared" si="102"/>
        <v>531.3836423076923</v>
      </c>
      <c r="T285" s="259">
        <f t="shared" si="102"/>
        <v>608.54432692307682</v>
      </c>
      <c r="U285" s="259">
        <f t="shared" si="102"/>
        <v>531.33926692307705</v>
      </c>
      <c r="V285" s="259">
        <f t="shared" si="102"/>
        <v>542.20708692307744</v>
      </c>
      <c r="W285" s="259">
        <f t="shared" si="102"/>
        <v>762.75705615384595</v>
      </c>
      <c r="X285" s="259">
        <f t="shared" si="102"/>
        <v>743.64944999999989</v>
      </c>
      <c r="Y285" s="259">
        <f t="shared" si="102"/>
        <v>714.93625923076888</v>
      </c>
      <c r="Z285" s="259">
        <f t="shared" si="102"/>
        <v>692.33291569230778</v>
      </c>
      <c r="AA285" s="259">
        <f t="shared" si="102"/>
        <v>656.20773015384611</v>
      </c>
      <c r="AB285" s="259">
        <f t="shared" si="102"/>
        <v>782.62284415384602</v>
      </c>
      <c r="AC285" s="259">
        <f t="shared" si="102"/>
        <v>838.53228538461553</v>
      </c>
      <c r="AD285" s="259">
        <f t="shared" si="102"/>
        <v>695.99579461538406</v>
      </c>
      <c r="AE285" s="124">
        <f t="shared" si="102"/>
        <v>822.25526321542475</v>
      </c>
      <c r="AF285" s="124">
        <f t="shared" si="102"/>
        <v>857.12291338393879</v>
      </c>
      <c r="AG285" s="124">
        <f t="shared" si="102"/>
        <v>836.92871792481333</v>
      </c>
      <c r="AH285" s="124">
        <f t="shared" si="102"/>
        <v>770.34912175921886</v>
      </c>
    </row>
    <row r="286" spans="1:34">
      <c r="A286" s="112" t="s">
        <v>106</v>
      </c>
      <c r="B286" s="259">
        <f t="shared" si="102"/>
        <v>218.167</v>
      </c>
      <c r="C286" s="259">
        <f t="shared" si="102"/>
        <v>493.22600000000006</v>
      </c>
      <c r="D286" s="259">
        <f t="shared" si="102"/>
        <v>287.88126299999999</v>
      </c>
      <c r="E286" s="259">
        <f t="shared" si="102"/>
        <v>250.72185400000006</v>
      </c>
      <c r="F286" s="259">
        <f t="shared" si="102"/>
        <v>298.14632800000004</v>
      </c>
      <c r="G286" s="259">
        <f t="shared" si="102"/>
        <v>341.34315699999996</v>
      </c>
      <c r="H286" s="259">
        <f t="shared" si="102"/>
        <v>387.93047246153856</v>
      </c>
      <c r="I286" s="259">
        <f t="shared" si="102"/>
        <v>415.14524523076938</v>
      </c>
      <c r="J286" s="259">
        <f t="shared" si="102"/>
        <v>360.48483923076924</v>
      </c>
      <c r="K286" s="259">
        <f t="shared" si="102"/>
        <v>311.48139000000003</v>
      </c>
      <c r="L286" s="259">
        <f t="shared" si="102"/>
        <v>323.86645000000004</v>
      </c>
      <c r="M286" s="259">
        <f t="shared" si="102"/>
        <v>386.79315769230783</v>
      </c>
      <c r="N286" s="259">
        <f t="shared" si="102"/>
        <v>396.18635538461547</v>
      </c>
      <c r="O286" s="259">
        <f t="shared" si="102"/>
        <v>367.99740384615382</v>
      </c>
      <c r="P286" s="259">
        <f t="shared" si="102"/>
        <v>352.18338769230769</v>
      </c>
      <c r="Q286" s="259">
        <f t="shared" si="102"/>
        <v>406.60899846153848</v>
      </c>
      <c r="R286" s="259">
        <f t="shared" si="102"/>
        <v>434.42160692307687</v>
      </c>
      <c r="S286" s="259">
        <f t="shared" si="102"/>
        <v>525.88684230769229</v>
      </c>
      <c r="T286" s="259">
        <f t="shared" si="102"/>
        <v>476.72409692307724</v>
      </c>
      <c r="U286" s="259">
        <f t="shared" si="102"/>
        <v>471.40743692307751</v>
      </c>
      <c r="V286" s="259">
        <f t="shared" si="102"/>
        <v>512.03991692307773</v>
      </c>
      <c r="W286" s="259">
        <f t="shared" si="102"/>
        <v>699.21070615384542</v>
      </c>
      <c r="X286" s="259">
        <f t="shared" si="102"/>
        <v>711.8419300000005</v>
      </c>
      <c r="Y286" s="259">
        <f t="shared" si="102"/>
        <v>682.87255923076873</v>
      </c>
      <c r="Z286" s="259">
        <f t="shared" si="102"/>
        <v>665.61726069230781</v>
      </c>
      <c r="AA286" s="259">
        <f t="shared" si="102"/>
        <v>659.34337615384629</v>
      </c>
      <c r="AB286" s="259">
        <f t="shared" si="102"/>
        <v>648.74613215384625</v>
      </c>
      <c r="AC286" s="259">
        <f t="shared" si="102"/>
        <v>925.04910538461559</v>
      </c>
      <c r="AD286" s="259">
        <f t="shared" si="102"/>
        <v>652.07517461538441</v>
      </c>
      <c r="AE286" s="124">
        <f t="shared" si="102"/>
        <v>804.01945025426835</v>
      </c>
      <c r="AF286" s="124">
        <f t="shared" si="102"/>
        <v>830.79086806989767</v>
      </c>
      <c r="AG286" s="124">
        <f t="shared" si="102"/>
        <v>813.31536130121481</v>
      </c>
      <c r="AH286" s="124">
        <f t="shared" si="102"/>
        <v>745.13541687271345</v>
      </c>
    </row>
    <row r="287" spans="1:34">
      <c r="A287" s="112" t="s">
        <v>107</v>
      </c>
      <c r="B287" s="259">
        <f t="shared" si="102"/>
        <v>189.55</v>
      </c>
      <c r="C287" s="259">
        <f t="shared" si="102"/>
        <v>270.23679500000003</v>
      </c>
      <c r="D287" s="259">
        <f t="shared" si="102"/>
        <v>298.781609</v>
      </c>
      <c r="E287" s="259">
        <f t="shared" si="102"/>
        <v>268.26115600000008</v>
      </c>
      <c r="F287" s="259">
        <f t="shared" si="102"/>
        <v>278.19872499999997</v>
      </c>
      <c r="G287" s="259">
        <f t="shared" si="102"/>
        <v>310.34645099999994</v>
      </c>
      <c r="H287" s="259">
        <f t="shared" si="102"/>
        <v>392.59662046153846</v>
      </c>
      <c r="I287" s="259">
        <f t="shared" si="102"/>
        <v>406.52947623076932</v>
      </c>
      <c r="J287" s="259">
        <f t="shared" si="102"/>
        <v>360.49379923076924</v>
      </c>
      <c r="K287" s="259">
        <f t="shared" si="102"/>
        <v>309.91798999999997</v>
      </c>
      <c r="L287" s="259">
        <f t="shared" si="102"/>
        <v>350.63550000000004</v>
      </c>
      <c r="M287" s="259">
        <f t="shared" si="102"/>
        <v>401.22104769230771</v>
      </c>
      <c r="N287" s="259">
        <f t="shared" si="102"/>
        <v>398.70208538461543</v>
      </c>
      <c r="O287" s="259">
        <f t="shared" si="102"/>
        <v>366.79200384615388</v>
      </c>
      <c r="P287" s="259">
        <f t="shared" si="102"/>
        <v>366.17109769230774</v>
      </c>
      <c r="Q287" s="259">
        <f t="shared" si="102"/>
        <v>406.09071846153847</v>
      </c>
      <c r="R287" s="259">
        <f t="shared" si="102"/>
        <v>609.50406692307706</v>
      </c>
      <c r="S287" s="259">
        <f t="shared" si="102"/>
        <v>491.53700230769209</v>
      </c>
      <c r="T287" s="259">
        <f t="shared" si="102"/>
        <v>477.02898692307667</v>
      </c>
      <c r="U287" s="259">
        <f t="shared" si="102"/>
        <v>465.73402692307718</v>
      </c>
      <c r="V287" s="259">
        <f t="shared" si="102"/>
        <v>503.36751692307644</v>
      </c>
      <c r="W287" s="259">
        <f t="shared" si="102"/>
        <v>728.53371615384549</v>
      </c>
      <c r="X287" s="259">
        <f t="shared" si="102"/>
        <v>706.0004200000003</v>
      </c>
      <c r="Y287" s="259">
        <f t="shared" si="102"/>
        <v>726.20201923076911</v>
      </c>
      <c r="Z287" s="259">
        <f t="shared" si="102"/>
        <v>725.3080816923075</v>
      </c>
      <c r="AA287" s="259">
        <f t="shared" si="102"/>
        <v>780.3821931538464</v>
      </c>
      <c r="AB287" s="259">
        <f t="shared" si="102"/>
        <v>733.76203215384612</v>
      </c>
      <c r="AC287" s="259">
        <f t="shared" si="102"/>
        <v>747.63600538461537</v>
      </c>
      <c r="AD287" s="259">
        <f t="shared" si="102"/>
        <v>730.90963461538468</v>
      </c>
      <c r="AE287" s="124">
        <f t="shared" si="102"/>
        <v>847.48513348011261</v>
      </c>
      <c r="AF287" s="124">
        <f t="shared" si="102"/>
        <v>876.41195422740111</v>
      </c>
      <c r="AG287" s="124">
        <f t="shared" si="102"/>
        <v>849.04619919456445</v>
      </c>
      <c r="AH287" s="124">
        <f t="shared" si="102"/>
        <v>761.43999342336497</v>
      </c>
    </row>
    <row r="288" spans="1:34">
      <c r="A288" s="112" t="s">
        <v>108</v>
      </c>
      <c r="B288" s="259">
        <f t="shared" si="102"/>
        <v>178.4</v>
      </c>
      <c r="C288" s="259">
        <f t="shared" si="102"/>
        <v>252.93895500000005</v>
      </c>
      <c r="D288" s="259">
        <f t="shared" si="102"/>
        <v>247.02107700000002</v>
      </c>
      <c r="E288" s="259">
        <f t="shared" si="102"/>
        <v>258.13919800000002</v>
      </c>
      <c r="F288" s="259">
        <f t="shared" si="102"/>
        <v>262.39311500000002</v>
      </c>
      <c r="G288" s="259">
        <f t="shared" si="102"/>
        <v>289.60910799999999</v>
      </c>
      <c r="H288" s="259">
        <f t="shared" si="102"/>
        <v>367.98767146153847</v>
      </c>
      <c r="I288" s="259">
        <f t="shared" si="102"/>
        <v>381.25762523076929</v>
      </c>
      <c r="J288" s="259">
        <f t="shared" si="102"/>
        <v>333.84732923076922</v>
      </c>
      <c r="K288" s="259">
        <f t="shared" si="102"/>
        <v>289.84807999999998</v>
      </c>
      <c r="L288" s="259">
        <f t="shared" si="102"/>
        <v>333.12709000000001</v>
      </c>
      <c r="M288" s="259">
        <f t="shared" si="102"/>
        <v>378.54233769230763</v>
      </c>
      <c r="N288" s="259">
        <f t="shared" si="102"/>
        <v>386.62674538461533</v>
      </c>
      <c r="O288" s="259">
        <f t="shared" si="102"/>
        <v>347.00797384615385</v>
      </c>
      <c r="P288" s="259">
        <f t="shared" si="102"/>
        <v>338.18679769230772</v>
      </c>
      <c r="Q288" s="259">
        <f t="shared" si="102"/>
        <v>382.61742846153845</v>
      </c>
      <c r="R288" s="259">
        <f t="shared" si="102"/>
        <v>430.01326692307703</v>
      </c>
      <c r="S288" s="259">
        <f t="shared" si="102"/>
        <v>445.01100230769237</v>
      </c>
      <c r="T288" s="259">
        <f t="shared" si="102"/>
        <v>435.92825692307702</v>
      </c>
      <c r="U288" s="259">
        <f t="shared" si="102"/>
        <v>526.48589692307723</v>
      </c>
      <c r="V288" s="259">
        <f t="shared" si="102"/>
        <v>471.63470692307783</v>
      </c>
      <c r="W288" s="259">
        <f t="shared" si="102"/>
        <v>657.16145615384539</v>
      </c>
      <c r="X288" s="259">
        <f t="shared" si="102"/>
        <v>708.6223200000004</v>
      </c>
      <c r="Y288" s="259">
        <f t="shared" si="102"/>
        <v>718.29334923076885</v>
      </c>
      <c r="Z288" s="259">
        <f t="shared" si="102"/>
        <v>728.35412869230777</v>
      </c>
      <c r="AA288" s="259">
        <f t="shared" si="102"/>
        <v>590.61729015384617</v>
      </c>
      <c r="AB288" s="259">
        <f t="shared" si="102"/>
        <v>703.56703215384618</v>
      </c>
      <c r="AC288" s="259">
        <f t="shared" si="102"/>
        <v>651.54834538461569</v>
      </c>
      <c r="AD288" s="124">
        <f t="shared" si="102"/>
        <v>704.00075890871813</v>
      </c>
      <c r="AE288" s="124">
        <f t="shared" si="102"/>
        <v>761.51665900794865</v>
      </c>
      <c r="AF288" s="124">
        <f t="shared" si="102"/>
        <v>804.51947298215759</v>
      </c>
      <c r="AG288" s="124">
        <f t="shared" si="102"/>
        <v>762.9797733108885</v>
      </c>
      <c r="AH288" s="124">
        <f t="shared" si="102"/>
        <v>710.29927727942413</v>
      </c>
    </row>
    <row r="289" spans="1:34">
      <c r="A289" s="112" t="s">
        <v>109</v>
      </c>
      <c r="B289" s="259">
        <f t="shared" si="102"/>
        <v>221.267</v>
      </c>
      <c r="C289" s="259">
        <f t="shared" si="102"/>
        <v>284.98957200000001</v>
      </c>
      <c r="D289" s="259">
        <f t="shared" si="102"/>
        <v>285.63054900000003</v>
      </c>
      <c r="E289" s="259">
        <f t="shared" si="102"/>
        <v>256.91775699999999</v>
      </c>
      <c r="F289" s="259">
        <f t="shared" si="102"/>
        <v>288.08601400000003</v>
      </c>
      <c r="G289" s="259">
        <f t="shared" si="102"/>
        <v>294.00341399999996</v>
      </c>
      <c r="H289" s="259">
        <f t="shared" si="102"/>
        <v>370.45772146153848</v>
      </c>
      <c r="I289" s="259">
        <f t="shared" si="102"/>
        <v>372.66425623076918</v>
      </c>
      <c r="J289" s="259">
        <f t="shared" si="102"/>
        <v>332.4721792307692</v>
      </c>
      <c r="K289" s="259">
        <f t="shared" si="102"/>
        <v>295.31751999999994</v>
      </c>
      <c r="L289" s="259">
        <f t="shared" si="102"/>
        <v>334.77884</v>
      </c>
      <c r="M289" s="259">
        <f t="shared" si="102"/>
        <v>368.6912376923076</v>
      </c>
      <c r="N289" s="259">
        <f t="shared" si="102"/>
        <v>389.04265538461544</v>
      </c>
      <c r="O289" s="259">
        <f t="shared" si="102"/>
        <v>355.1544538461539</v>
      </c>
      <c r="P289" s="259">
        <f t="shared" si="102"/>
        <v>349.00456769230766</v>
      </c>
      <c r="Q289" s="259">
        <f t="shared" si="102"/>
        <v>379.44596846153843</v>
      </c>
      <c r="R289" s="259">
        <f t="shared" si="102"/>
        <v>481.77361692307682</v>
      </c>
      <c r="S289" s="259">
        <f t="shared" si="102"/>
        <v>463.88994230769231</v>
      </c>
      <c r="T289" s="259">
        <f t="shared" si="102"/>
        <v>451.01431692307688</v>
      </c>
      <c r="U289" s="259">
        <f t="shared" si="102"/>
        <v>434.53735692307691</v>
      </c>
      <c r="V289" s="259">
        <f t="shared" si="102"/>
        <v>454.36563692307755</v>
      </c>
      <c r="W289" s="259">
        <f t="shared" si="102"/>
        <v>597.33849615384588</v>
      </c>
      <c r="X289" s="259">
        <f t="shared" si="102"/>
        <v>656.5286100000003</v>
      </c>
      <c r="Y289" s="259">
        <f t="shared" si="102"/>
        <v>731.61424923076902</v>
      </c>
      <c r="Z289" s="259">
        <f t="shared" si="102"/>
        <v>616.18022969230788</v>
      </c>
      <c r="AA289" s="259">
        <f t="shared" si="102"/>
        <v>613.44510815384592</v>
      </c>
      <c r="AB289" s="259">
        <f t="shared" si="102"/>
        <v>616.29394915384637</v>
      </c>
      <c r="AC289" s="259">
        <f t="shared" si="102"/>
        <v>707.14541538461549</v>
      </c>
      <c r="AD289" s="124">
        <f t="shared" si="102"/>
        <v>622.20408482139737</v>
      </c>
      <c r="AE289" s="124">
        <f t="shared" si="102"/>
        <v>726.47710769636751</v>
      </c>
      <c r="AF289" s="124">
        <f t="shared" si="102"/>
        <v>747.8144839275692</v>
      </c>
      <c r="AG289" s="124">
        <f t="shared" si="102"/>
        <v>732.59959279640407</v>
      </c>
      <c r="AH289" s="124">
        <f t="shared" si="102"/>
        <v>665.96216562494192</v>
      </c>
    </row>
    <row r="290" spans="1:34">
      <c r="A290" s="112" t="s">
        <v>110</v>
      </c>
      <c r="B290" s="259">
        <f t="shared" si="102"/>
        <v>167.25</v>
      </c>
      <c r="C290" s="259">
        <f t="shared" si="102"/>
        <v>233.45436999999998</v>
      </c>
      <c r="D290" s="259">
        <f t="shared" si="102"/>
        <v>246.94070399999998</v>
      </c>
      <c r="E290" s="259">
        <f t="shared" si="102"/>
        <v>231.32444800000002</v>
      </c>
      <c r="F290" s="259">
        <f t="shared" si="102"/>
        <v>257.44520799999998</v>
      </c>
      <c r="G290" s="259">
        <f t="shared" si="102"/>
        <v>270.87519199999991</v>
      </c>
      <c r="H290" s="259">
        <f t="shared" si="102"/>
        <v>347.04455446153844</v>
      </c>
      <c r="I290" s="259">
        <f t="shared" si="102"/>
        <v>362.99612123076923</v>
      </c>
      <c r="J290" s="259">
        <f t="shared" si="102"/>
        <v>313.0527792307692</v>
      </c>
      <c r="K290" s="259">
        <f t="shared" si="102"/>
        <v>292.46083999999991</v>
      </c>
      <c r="L290" s="259">
        <f t="shared" si="102"/>
        <v>310.55947000000003</v>
      </c>
      <c r="M290" s="259">
        <f t="shared" si="102"/>
        <v>353.25322769230758</v>
      </c>
      <c r="N290" s="259">
        <f t="shared" si="102"/>
        <v>358.67956538461544</v>
      </c>
      <c r="O290" s="259">
        <f t="shared" si="102"/>
        <v>328.57885384615383</v>
      </c>
      <c r="P290" s="259">
        <f t="shared" si="102"/>
        <v>308.95298769230772</v>
      </c>
      <c r="Q290" s="259">
        <f t="shared" si="102"/>
        <v>353.57201846153839</v>
      </c>
      <c r="R290" s="259">
        <f t="shared" si="102"/>
        <v>386.00877692307677</v>
      </c>
      <c r="S290" s="259">
        <f t="shared" si="102"/>
        <v>438.45799230769228</v>
      </c>
      <c r="T290" s="259">
        <f t="shared" si="102"/>
        <v>421.0912569230768</v>
      </c>
      <c r="U290" s="259">
        <f t="shared" si="102"/>
        <v>409.47951692307697</v>
      </c>
      <c r="V290" s="259">
        <f t="shared" si="102"/>
        <v>436.33827692307659</v>
      </c>
      <c r="W290" s="259">
        <f t="shared" si="102"/>
        <v>657.97017615384539</v>
      </c>
      <c r="X290" s="259">
        <f t="shared" si="102"/>
        <v>717.94775000000027</v>
      </c>
      <c r="Y290" s="259">
        <f t="shared" si="102"/>
        <v>811.23354923076931</v>
      </c>
      <c r="Z290" s="259">
        <f t="shared" si="102"/>
        <v>638.57679269230766</v>
      </c>
      <c r="AA290" s="259">
        <f t="shared" si="102"/>
        <v>745.49573115384601</v>
      </c>
      <c r="AB290" s="259">
        <f t="shared" si="102"/>
        <v>575.64961615384641</v>
      </c>
      <c r="AC290" s="259">
        <f t="shared" si="102"/>
        <v>765.25385538461546</v>
      </c>
      <c r="AD290" s="124">
        <f t="shared" si="102"/>
        <v>747.26855416780245</v>
      </c>
      <c r="AE290" s="124">
        <f t="shared" si="102"/>
        <v>820.59539327838183</v>
      </c>
      <c r="AF290" s="124">
        <f t="shared" si="102"/>
        <v>833.97754148557487</v>
      </c>
      <c r="AG290" s="124">
        <f t="shared" si="102"/>
        <v>820.47363909674232</v>
      </c>
      <c r="AH290" s="124">
        <f t="shared" si="102"/>
        <v>738.94559412916306</v>
      </c>
    </row>
    <row r="291" spans="1:34">
      <c r="A291" s="112" t="s">
        <v>111</v>
      </c>
      <c r="B291" s="259">
        <f t="shared" si="102"/>
        <v>178.4</v>
      </c>
      <c r="C291" s="259">
        <f t="shared" si="102"/>
        <v>284.42302000000001</v>
      </c>
      <c r="D291" s="259">
        <f t="shared" si="102"/>
        <v>285.49911699999996</v>
      </c>
      <c r="E291" s="259">
        <f t="shared" si="102"/>
        <v>260.833506</v>
      </c>
      <c r="F291" s="259">
        <f t="shared" si="102"/>
        <v>282.242706</v>
      </c>
      <c r="G291" s="259">
        <f t="shared" si="102"/>
        <v>284.21742699999999</v>
      </c>
      <c r="H291" s="259">
        <f t="shared" si="102"/>
        <v>371.80074746153855</v>
      </c>
      <c r="I291" s="259">
        <f t="shared" si="102"/>
        <v>377.27391923076925</v>
      </c>
      <c r="J291" s="259">
        <f t="shared" si="102"/>
        <v>335.60000923076922</v>
      </c>
      <c r="K291" s="259">
        <f t="shared" si="102"/>
        <v>289.19289999999995</v>
      </c>
      <c r="L291" s="259">
        <f t="shared" si="102"/>
        <v>334.21123</v>
      </c>
      <c r="M291" s="259">
        <f t="shared" si="102"/>
        <v>361.23057769230775</v>
      </c>
      <c r="N291" s="259">
        <f t="shared" si="102"/>
        <v>390.38479538461547</v>
      </c>
      <c r="O291" s="259">
        <f t="shared" si="102"/>
        <v>354.92836384615384</v>
      </c>
      <c r="P291" s="259">
        <f t="shared" si="102"/>
        <v>324.52081769230773</v>
      </c>
      <c r="Q291" s="259">
        <f t="shared" si="102"/>
        <v>453.21641846153852</v>
      </c>
      <c r="R291" s="259">
        <f t="shared" si="102"/>
        <v>516.27730692307682</v>
      </c>
      <c r="S291" s="259">
        <f t="shared" si="102"/>
        <v>463.7767023076924</v>
      </c>
      <c r="T291" s="259">
        <f t="shared" si="102"/>
        <v>468.15815692307683</v>
      </c>
      <c r="U291" s="259">
        <f t="shared" si="102"/>
        <v>447.29139692307717</v>
      </c>
      <c r="V291" s="259">
        <f t="shared" si="102"/>
        <v>459.31197692307705</v>
      </c>
      <c r="W291" s="259">
        <f t="shared" si="102"/>
        <v>629.77610615384583</v>
      </c>
      <c r="X291" s="259">
        <f t="shared" si="102"/>
        <v>786.62203000000045</v>
      </c>
      <c r="Y291" s="259">
        <f t="shared" si="102"/>
        <v>744.25482923076925</v>
      </c>
      <c r="Z291" s="259">
        <f t="shared" si="102"/>
        <v>690.65049369230746</v>
      </c>
      <c r="AA291" s="259">
        <f t="shared" si="102"/>
        <v>666.53556415384583</v>
      </c>
      <c r="AB291" s="259">
        <f t="shared" si="102"/>
        <v>578.81482215384631</v>
      </c>
      <c r="AC291" s="259">
        <f t="shared" si="102"/>
        <v>677.04951538461546</v>
      </c>
      <c r="AD291" s="124">
        <f t="shared" si="102"/>
        <v>710.06911209506416</v>
      </c>
      <c r="AE291" s="124">
        <f t="shared" si="102"/>
        <v>750.02008121529116</v>
      </c>
      <c r="AF291" s="124">
        <f t="shared" si="102"/>
        <v>788.84496617805644</v>
      </c>
      <c r="AG291" s="124">
        <f t="shared" si="102"/>
        <v>755.81575660654835</v>
      </c>
      <c r="AH291" s="124">
        <f t="shared" si="102"/>
        <v>684.36393661678562</v>
      </c>
    </row>
    <row r="292" spans="1:34">
      <c r="A292" s="112" t="s">
        <v>112</v>
      </c>
      <c r="B292" s="259">
        <f t="shared" si="102"/>
        <v>253.84800000000001</v>
      </c>
      <c r="C292" s="259">
        <f t="shared" si="102"/>
        <v>245.96049600000003</v>
      </c>
      <c r="D292" s="259">
        <f t="shared" si="102"/>
        <v>277.82470999999998</v>
      </c>
      <c r="E292" s="259">
        <f t="shared" si="102"/>
        <v>241.105267</v>
      </c>
      <c r="F292" s="259">
        <f t="shared" si="102"/>
        <v>261.18961100000001</v>
      </c>
      <c r="G292" s="259">
        <f t="shared" si="102"/>
        <v>291.21751699999993</v>
      </c>
      <c r="H292" s="259">
        <f t="shared" si="102"/>
        <v>369.6699364615385</v>
      </c>
      <c r="I292" s="259">
        <f t="shared" si="102"/>
        <v>392.5090642307693</v>
      </c>
      <c r="J292" s="259">
        <f t="shared" si="102"/>
        <v>330.68289923076918</v>
      </c>
      <c r="K292" s="259">
        <f t="shared" si="102"/>
        <v>287.57304999999997</v>
      </c>
      <c r="L292" s="259">
        <f t="shared" si="102"/>
        <v>328.89717000000002</v>
      </c>
      <c r="M292" s="259">
        <f t="shared" si="102"/>
        <v>358.52136769230759</v>
      </c>
      <c r="N292" s="259">
        <f t="shared" si="102"/>
        <v>383.39570538461544</v>
      </c>
      <c r="O292" s="259">
        <f t="shared" si="102"/>
        <v>441.47402384615395</v>
      </c>
      <c r="P292" s="259">
        <f t="shared" si="102"/>
        <v>318.64346769230775</v>
      </c>
      <c r="Q292" s="259">
        <f t="shared" si="102"/>
        <v>415.87355846153844</v>
      </c>
      <c r="R292" s="259">
        <f t="shared" si="102"/>
        <v>410.56013692307693</v>
      </c>
      <c r="S292" s="259">
        <f t="shared" si="102"/>
        <v>581.60800230769212</v>
      </c>
      <c r="T292" s="259">
        <f t="shared" si="102"/>
        <v>480.27745692307667</v>
      </c>
      <c r="U292" s="259">
        <f t="shared" si="102"/>
        <v>447.41640692307737</v>
      </c>
      <c r="V292" s="259">
        <f t="shared" si="102"/>
        <v>502.13975692307758</v>
      </c>
      <c r="W292" s="259">
        <f t="shared" si="102"/>
        <v>743.70590615384572</v>
      </c>
      <c r="X292" s="259">
        <f t="shared" si="102"/>
        <v>761.31851999999981</v>
      </c>
      <c r="Y292" s="259">
        <f t="shared" si="102"/>
        <v>724.57652923076876</v>
      </c>
      <c r="Z292" s="259">
        <f t="shared" ref="Z292:AH295" si="103">Z307+Z212+Z260-Z276-Z308</f>
        <v>704.6439676923078</v>
      </c>
      <c r="AA292" s="259">
        <f t="shared" si="103"/>
        <v>805.29973715384631</v>
      </c>
      <c r="AB292" s="259">
        <f t="shared" si="103"/>
        <v>751.60702615384639</v>
      </c>
      <c r="AC292" s="259">
        <f t="shared" si="103"/>
        <v>716.50606538461557</v>
      </c>
      <c r="AD292" s="124">
        <f t="shared" si="103"/>
        <v>813.49386488795062</v>
      </c>
      <c r="AE292" s="124">
        <f t="shared" si="103"/>
        <v>857.45883786746526</v>
      </c>
      <c r="AF292" s="124">
        <f t="shared" si="103"/>
        <v>914.43953327150439</v>
      </c>
      <c r="AG292" s="124">
        <f t="shared" si="103"/>
        <v>886.17304506750543</v>
      </c>
      <c r="AH292" s="124">
        <f t="shared" si="103"/>
        <v>801.06763036032635</v>
      </c>
    </row>
    <row r="293" spans="1:34">
      <c r="A293" s="112" t="s">
        <v>113</v>
      </c>
      <c r="B293" s="259">
        <f t="shared" ref="B293:Y295" si="104">B308+B213+B261-B277-B309</f>
        <v>178.4</v>
      </c>
      <c r="C293" s="259">
        <f t="shared" si="104"/>
        <v>240.62526300000005</v>
      </c>
      <c r="D293" s="259">
        <f t="shared" si="104"/>
        <v>262.80167099999994</v>
      </c>
      <c r="E293" s="259">
        <f t="shared" si="104"/>
        <v>257.82744200000002</v>
      </c>
      <c r="F293" s="259">
        <f t="shared" si="104"/>
        <v>256.24923900000005</v>
      </c>
      <c r="G293" s="259">
        <f t="shared" si="104"/>
        <v>288.24352900000002</v>
      </c>
      <c r="H293" s="259">
        <f t="shared" si="104"/>
        <v>360.4153884615385</v>
      </c>
      <c r="I293" s="259">
        <f t="shared" si="104"/>
        <v>379.87358523076927</v>
      </c>
      <c r="J293" s="259">
        <f t="shared" si="104"/>
        <v>333.62146923076915</v>
      </c>
      <c r="K293" s="259">
        <f t="shared" si="104"/>
        <v>287.17992999999996</v>
      </c>
      <c r="L293" s="259">
        <f t="shared" si="104"/>
        <v>332.77523000000002</v>
      </c>
      <c r="M293" s="259">
        <f t="shared" si="104"/>
        <v>337.69306769230764</v>
      </c>
      <c r="N293" s="259">
        <f t="shared" si="104"/>
        <v>385.01647538461549</v>
      </c>
      <c r="O293" s="259">
        <f t="shared" si="104"/>
        <v>350.38147384615405</v>
      </c>
      <c r="P293" s="259">
        <f t="shared" si="104"/>
        <v>326.62971769230762</v>
      </c>
      <c r="Q293" s="259">
        <f t="shared" si="104"/>
        <v>395.00506846153849</v>
      </c>
      <c r="R293" s="259">
        <f t="shared" si="104"/>
        <v>444.30510692307666</v>
      </c>
      <c r="S293" s="259">
        <f t="shared" si="104"/>
        <v>491.45831230769227</v>
      </c>
      <c r="T293" s="259">
        <f t="shared" si="104"/>
        <v>501.89039692307688</v>
      </c>
      <c r="U293" s="259">
        <f t="shared" si="104"/>
        <v>448.33337692307714</v>
      </c>
      <c r="V293" s="259">
        <f t="shared" si="104"/>
        <v>541.09771692307731</v>
      </c>
      <c r="W293" s="259">
        <f t="shared" si="104"/>
        <v>676.56889615384625</v>
      </c>
      <c r="X293" s="259">
        <f t="shared" si="104"/>
        <v>719.89302000000043</v>
      </c>
      <c r="Y293" s="259">
        <f t="shared" si="104"/>
        <v>676.30575923076867</v>
      </c>
      <c r="Z293" s="259">
        <f t="shared" si="103"/>
        <v>869.89034869230818</v>
      </c>
      <c r="AA293" s="259">
        <f t="shared" si="103"/>
        <v>742.80435215384614</v>
      </c>
      <c r="AB293" s="259">
        <f t="shared" si="103"/>
        <v>745.36058615384627</v>
      </c>
      <c r="AC293" s="259">
        <f t="shared" si="103"/>
        <v>607.87146538461548</v>
      </c>
      <c r="AD293" s="124">
        <f t="shared" si="103"/>
        <v>817.40983412504238</v>
      </c>
      <c r="AE293" s="124">
        <f t="shared" si="103"/>
        <v>838.31110839062694</v>
      </c>
      <c r="AF293" s="124">
        <f t="shared" si="103"/>
        <v>911.91208191011856</v>
      </c>
      <c r="AG293" s="124">
        <f t="shared" si="103"/>
        <v>840.93697770331437</v>
      </c>
      <c r="AH293" s="124">
        <f t="shared" si="103"/>
        <v>772.63449717249387</v>
      </c>
    </row>
    <row r="294" spans="1:34">
      <c r="A294" s="112" t="s">
        <v>102</v>
      </c>
      <c r="B294" s="259">
        <f t="shared" si="104"/>
        <v>189.55</v>
      </c>
      <c r="C294" s="259">
        <f t="shared" si="104"/>
        <v>215.25014400000003</v>
      </c>
      <c r="D294" s="259">
        <f t="shared" si="104"/>
        <v>269.28532999999993</v>
      </c>
      <c r="E294" s="259">
        <f t="shared" si="104"/>
        <v>281.13165600000002</v>
      </c>
      <c r="F294" s="259">
        <f t="shared" si="104"/>
        <v>291.16520499999996</v>
      </c>
      <c r="G294" s="259">
        <f t="shared" si="104"/>
        <v>309.28408799999994</v>
      </c>
      <c r="H294" s="259">
        <f t="shared" si="104"/>
        <v>387.36329246153844</v>
      </c>
      <c r="I294" s="259">
        <f t="shared" si="104"/>
        <v>401.78402923076936</v>
      </c>
      <c r="J294" s="259">
        <f t="shared" si="104"/>
        <v>352.41744923076925</v>
      </c>
      <c r="K294" s="259">
        <f t="shared" si="104"/>
        <v>307.97368</v>
      </c>
      <c r="L294" s="259">
        <f t="shared" si="104"/>
        <v>351.31763999999998</v>
      </c>
      <c r="M294" s="259">
        <f t="shared" si="104"/>
        <v>393.07092769230775</v>
      </c>
      <c r="N294" s="259">
        <f t="shared" si="104"/>
        <v>407.39899538461543</v>
      </c>
      <c r="O294" s="259">
        <f t="shared" si="104"/>
        <v>373.55981384615393</v>
      </c>
      <c r="P294" s="259">
        <f t="shared" si="104"/>
        <v>348.98445769230779</v>
      </c>
      <c r="Q294" s="259">
        <f t="shared" si="104"/>
        <v>412.21522846153846</v>
      </c>
      <c r="R294" s="259">
        <f t="shared" si="104"/>
        <v>443.24373692307677</v>
      </c>
      <c r="S294" s="259">
        <f t="shared" si="104"/>
        <v>587.4264623076923</v>
      </c>
      <c r="T294" s="259">
        <f t="shared" si="104"/>
        <v>549.17688692307706</v>
      </c>
      <c r="U294" s="259">
        <f t="shared" si="104"/>
        <v>568.65802692307716</v>
      </c>
      <c r="V294" s="259">
        <f t="shared" si="104"/>
        <v>571.19535692307727</v>
      </c>
      <c r="W294" s="259">
        <f t="shared" si="104"/>
        <v>655.20731615384557</v>
      </c>
      <c r="X294" s="259">
        <f t="shared" si="104"/>
        <v>727.20121000000017</v>
      </c>
      <c r="Y294" s="259">
        <f t="shared" si="104"/>
        <v>720.08584823076944</v>
      </c>
      <c r="Z294" s="259">
        <f t="shared" si="103"/>
        <v>773.50489269230775</v>
      </c>
      <c r="AA294" s="259">
        <f t="shared" si="103"/>
        <v>778.02219015384617</v>
      </c>
      <c r="AB294" s="259">
        <f t="shared" si="103"/>
        <v>825.52856615384621</v>
      </c>
      <c r="AC294" s="259">
        <f t="shared" si="103"/>
        <v>624.24952538461571</v>
      </c>
      <c r="AD294" s="124">
        <f t="shared" si="103"/>
        <v>814.41952672123307</v>
      </c>
      <c r="AE294" s="124">
        <f t="shared" si="103"/>
        <v>848.92662123413538</v>
      </c>
      <c r="AF294" s="124">
        <f t="shared" si="103"/>
        <v>915.75762208015021</v>
      </c>
      <c r="AG294" s="124">
        <f t="shared" si="103"/>
        <v>872.25672948299416</v>
      </c>
      <c r="AH294" s="124">
        <f t="shared" si="103"/>
        <v>791.8805599974753</v>
      </c>
    </row>
    <row r="295" spans="1:34">
      <c r="A295" s="112" t="s">
        <v>103</v>
      </c>
      <c r="B295" s="259">
        <f t="shared" si="104"/>
        <v>261.16300000000001</v>
      </c>
      <c r="C295" s="259">
        <f t="shared" si="104"/>
        <v>234.73692200000002</v>
      </c>
      <c r="D295" s="259">
        <f t="shared" si="104"/>
        <v>292.74351699999994</v>
      </c>
      <c r="E295" s="259">
        <f t="shared" si="104"/>
        <v>274.00155899999993</v>
      </c>
      <c r="F295" s="259">
        <f t="shared" si="104"/>
        <v>317.06018899999998</v>
      </c>
      <c r="G295" s="259">
        <f t="shared" si="104"/>
        <v>339.62464499999993</v>
      </c>
      <c r="H295" s="259">
        <f t="shared" si="104"/>
        <v>401.71678792307694</v>
      </c>
      <c r="I295" s="259">
        <f t="shared" si="104"/>
        <v>430.44512046153864</v>
      </c>
      <c r="J295" s="259">
        <f t="shared" si="104"/>
        <v>388.89452846153853</v>
      </c>
      <c r="K295" s="259">
        <f t="shared" si="104"/>
        <v>330.52015999999992</v>
      </c>
      <c r="L295" s="259">
        <f t="shared" si="104"/>
        <v>378.84403999999995</v>
      </c>
      <c r="M295" s="259">
        <f t="shared" si="104"/>
        <v>414.52493538461556</v>
      </c>
      <c r="N295" s="259">
        <f t="shared" si="104"/>
        <v>435.79334076923067</v>
      </c>
      <c r="O295" s="259">
        <f t="shared" si="104"/>
        <v>401.49445769230772</v>
      </c>
      <c r="P295" s="259">
        <f t="shared" si="104"/>
        <v>369.21702538461557</v>
      </c>
      <c r="Q295" s="259">
        <f t="shared" si="104"/>
        <v>487.74171692307698</v>
      </c>
      <c r="R295" s="259">
        <f t="shared" si="104"/>
        <v>425.65528384615391</v>
      </c>
      <c r="S295" s="259">
        <f t="shared" si="104"/>
        <v>519.96525461538477</v>
      </c>
      <c r="T295" s="259">
        <f t="shared" si="104"/>
        <v>577.99937384615396</v>
      </c>
      <c r="U295" s="259">
        <f t="shared" si="104"/>
        <v>386.03091384615209</v>
      </c>
      <c r="V295" s="259">
        <f t="shared" si="104"/>
        <v>655.43849384615169</v>
      </c>
      <c r="W295" s="259">
        <f t="shared" si="104"/>
        <v>875.84506230769694</v>
      </c>
      <c r="X295" s="259">
        <f t="shared" si="104"/>
        <v>803.49085000000014</v>
      </c>
      <c r="Y295" s="259">
        <f t="shared" si="104"/>
        <v>870.93238146154044</v>
      </c>
      <c r="Z295" s="259">
        <f t="shared" si="103"/>
        <v>838.68399638461642</v>
      </c>
      <c r="AA295" s="259">
        <f t="shared" si="103"/>
        <v>808.1775833076922</v>
      </c>
      <c r="AB295" s="259">
        <f t="shared" si="103"/>
        <v>765.60967230769188</v>
      </c>
      <c r="AC295" s="259">
        <f t="shared" si="103"/>
        <v>598.42210076922993</v>
      </c>
      <c r="AD295" s="124">
        <f t="shared" si="103"/>
        <v>1483.0292058112545</v>
      </c>
      <c r="AE295" s="124">
        <f t="shared" si="103"/>
        <v>1069.4939752600003</v>
      </c>
      <c r="AF295" s="124">
        <f t="shared" si="103"/>
        <v>1192.9142689088171</v>
      </c>
      <c r="AG295" s="124">
        <f t="shared" si="103"/>
        <v>1140.8351268067809</v>
      </c>
      <c r="AH295" s="124">
        <f t="shared" si="103"/>
        <v>1064.3928485232564</v>
      </c>
    </row>
    <row r="296" spans="1:34" ht="12" thickBot="1">
      <c r="A296" s="112" t="s">
        <v>114</v>
      </c>
      <c r="B296" s="128">
        <f>SUM(B284:B295)</f>
        <v>2437.395</v>
      </c>
      <c r="C296" s="128">
        <f t="shared" ref="C296:AH296" si="105">SUM(C284:C295)</f>
        <v>3206.7415370000003</v>
      </c>
      <c r="D296" s="128">
        <f t="shared" si="105"/>
        <v>3343.932284999999</v>
      </c>
      <c r="E296" s="128">
        <f t="shared" si="105"/>
        <v>3130.1556579999997</v>
      </c>
      <c r="F296" s="128">
        <f t="shared" si="105"/>
        <v>3443.1252159999995</v>
      </c>
      <c r="G296" s="128">
        <f t="shared" si="105"/>
        <v>3710.1590699999992</v>
      </c>
      <c r="H296" s="128">
        <f t="shared" si="105"/>
        <v>4588.2491019999998</v>
      </c>
      <c r="I296" s="128">
        <f t="shared" si="105"/>
        <v>4785.0847930000009</v>
      </c>
      <c r="J296" s="128">
        <f t="shared" si="105"/>
        <v>4209.0664639999995</v>
      </c>
      <c r="K296" s="128">
        <f t="shared" si="105"/>
        <v>3676.8273199999994</v>
      </c>
      <c r="L296" s="128">
        <f t="shared" si="105"/>
        <v>4091.4894899999999</v>
      </c>
      <c r="M296" s="128">
        <f t="shared" si="105"/>
        <v>4599.9740900000006</v>
      </c>
      <c r="N296" s="128">
        <f t="shared" si="105"/>
        <v>4804.7212000000009</v>
      </c>
      <c r="O296" s="128">
        <f t="shared" si="105"/>
        <v>4471.4750900000008</v>
      </c>
      <c r="P296" s="128">
        <f t="shared" si="105"/>
        <v>4138.7907800000003</v>
      </c>
      <c r="Q296" s="128">
        <f t="shared" si="105"/>
        <v>4954.9395199999999</v>
      </c>
      <c r="R296" s="128">
        <f t="shared" si="105"/>
        <v>5507.7170499999993</v>
      </c>
      <c r="S296" s="128">
        <f t="shared" si="105"/>
        <v>6157.8167799999992</v>
      </c>
      <c r="T296" s="128">
        <f t="shared" si="105"/>
        <v>5954.9682100000009</v>
      </c>
      <c r="U296" s="128">
        <f t="shared" si="105"/>
        <v>5690.6403300000002</v>
      </c>
      <c r="V296" s="128">
        <f t="shared" si="105"/>
        <v>6229.1326000000017</v>
      </c>
      <c r="W296" s="128">
        <f t="shared" si="105"/>
        <v>8396.3216699999994</v>
      </c>
      <c r="X296" s="128">
        <f t="shared" si="105"/>
        <v>8768.8485100000034</v>
      </c>
      <c r="Y296" s="128">
        <f t="shared" si="105"/>
        <v>8855.6941820000011</v>
      </c>
      <c r="Z296" s="128">
        <f t="shared" si="105"/>
        <v>8661.0232060000017</v>
      </c>
      <c r="AA296" s="128">
        <f t="shared" si="105"/>
        <v>8604.5096049999993</v>
      </c>
      <c r="AB296" s="128">
        <f t="shared" si="105"/>
        <v>8423.4364770000011</v>
      </c>
      <c r="AC296" s="128">
        <f t="shared" si="105"/>
        <v>8545.3357099999994</v>
      </c>
      <c r="AD296" s="124">
        <f t="shared" si="105"/>
        <v>8800</v>
      </c>
      <c r="AE296" s="124">
        <f t="shared" si="105"/>
        <v>9940.0519664202293</v>
      </c>
      <c r="AF296" s="124">
        <f t="shared" si="105"/>
        <v>10497.137605404454</v>
      </c>
      <c r="AG296" s="124">
        <f t="shared" si="105"/>
        <v>10106.071146907416</v>
      </c>
      <c r="AH296" s="124">
        <f t="shared" si="105"/>
        <v>9208.9351454733987</v>
      </c>
    </row>
    <row r="297" spans="1:34">
      <c r="A297" s="174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  <c r="AA297" s="175"/>
      <c r="AB297" s="175"/>
      <c r="AC297" s="175"/>
      <c r="AD297" s="175"/>
      <c r="AE297" s="175"/>
      <c r="AF297" s="175"/>
      <c r="AG297" s="175"/>
      <c r="AH297" s="175"/>
    </row>
    <row r="298" spans="1:34" ht="12" thickBot="1">
      <c r="A298" s="112" t="s">
        <v>268</v>
      </c>
    </row>
    <row r="299" spans="1:34" ht="12" thickBot="1">
      <c r="A299" s="168"/>
      <c r="B299" s="168" t="str">
        <f>B$2</f>
        <v xml:space="preserve">93/94 </v>
      </c>
      <c r="C299" s="168" t="str">
        <f t="shared" ref="C299:AH299" si="106">C$2</f>
        <v xml:space="preserve">94/95 </v>
      </c>
      <c r="D299" s="168" t="str">
        <f t="shared" si="106"/>
        <v xml:space="preserve">95/96 </v>
      </c>
      <c r="E299" s="168" t="str">
        <f t="shared" si="106"/>
        <v xml:space="preserve">96/97 </v>
      </c>
      <c r="F299" s="168" t="str">
        <f t="shared" si="106"/>
        <v xml:space="preserve">97/98 </v>
      </c>
      <c r="G299" s="168" t="str">
        <f t="shared" si="106"/>
        <v xml:space="preserve">98/99 </v>
      </c>
      <c r="H299" s="168" t="str">
        <f t="shared" si="106"/>
        <v xml:space="preserve">99/00 </v>
      </c>
      <c r="I299" s="168" t="str">
        <f t="shared" si="106"/>
        <v xml:space="preserve">00/01 </v>
      </c>
      <c r="J299" s="168" t="str">
        <f t="shared" si="106"/>
        <v xml:space="preserve">01/02 </v>
      </c>
      <c r="K299" s="168" t="str">
        <f t="shared" si="106"/>
        <v xml:space="preserve">02/03 </v>
      </c>
      <c r="L299" s="168" t="str">
        <f t="shared" si="106"/>
        <v xml:space="preserve">03/04 </v>
      </c>
      <c r="M299" s="168" t="str">
        <f t="shared" si="106"/>
        <v xml:space="preserve">04/05 </v>
      </c>
      <c r="N299" s="168" t="str">
        <f t="shared" si="106"/>
        <v xml:space="preserve">05/06 </v>
      </c>
      <c r="O299" s="168" t="str">
        <f t="shared" si="106"/>
        <v xml:space="preserve">06/07 </v>
      </c>
      <c r="P299" s="168" t="str">
        <f t="shared" si="106"/>
        <v xml:space="preserve">07/08 </v>
      </c>
      <c r="Q299" s="168" t="str">
        <f t="shared" si="106"/>
        <v xml:space="preserve">08/09 </v>
      </c>
      <c r="R299" s="168" t="str">
        <f t="shared" si="106"/>
        <v xml:space="preserve">09/10 </v>
      </c>
      <c r="S299" s="168" t="str">
        <f t="shared" si="106"/>
        <v xml:space="preserve">10/11 </v>
      </c>
      <c r="T299" s="168" t="str">
        <f t="shared" si="106"/>
        <v xml:space="preserve">11/12 </v>
      </c>
      <c r="U299" s="168" t="str">
        <f t="shared" si="106"/>
        <v xml:space="preserve">12/13 </v>
      </c>
      <c r="V299" s="168" t="str">
        <f t="shared" si="106"/>
        <v xml:space="preserve">13/14 </v>
      </c>
      <c r="W299" s="168" t="str">
        <f t="shared" si="106"/>
        <v xml:space="preserve">14/15 </v>
      </c>
      <c r="X299" s="168" t="str">
        <f t="shared" si="106"/>
        <v xml:space="preserve">15/16 </v>
      </c>
      <c r="Y299" s="168" t="str">
        <f t="shared" si="106"/>
        <v xml:space="preserve">16/17 </v>
      </c>
      <c r="Z299" s="168" t="str">
        <f t="shared" si="106"/>
        <v xml:space="preserve">17/18 </v>
      </c>
      <c r="AA299" s="168" t="str">
        <f t="shared" si="106"/>
        <v>18/19</v>
      </c>
      <c r="AB299" s="168" t="str">
        <f t="shared" si="106"/>
        <v>19/20</v>
      </c>
      <c r="AC299" s="168" t="str">
        <f t="shared" si="106"/>
        <v>20/21</v>
      </c>
      <c r="AD299" s="168" t="str">
        <f t="shared" si="106"/>
        <v>21/22</v>
      </c>
      <c r="AE299" s="168" t="str">
        <f t="shared" si="106"/>
        <v>22/23</v>
      </c>
      <c r="AF299" s="168" t="str">
        <f t="shared" si="106"/>
        <v>23/24</v>
      </c>
      <c r="AG299" s="168" t="str">
        <f t="shared" si="106"/>
        <v>24/25</v>
      </c>
      <c r="AH299" s="168" t="str">
        <f t="shared" si="106"/>
        <v>25/26</v>
      </c>
    </row>
    <row r="300" spans="1:34">
      <c r="A300" s="112" t="s">
        <v>104</v>
      </c>
      <c r="B300" s="259">
        <f>(B$311-B$32)/13+B32</f>
        <v>0</v>
      </c>
      <c r="C300" s="259">
        <f>(C$311-B$311)/13+B311</f>
        <v>0</v>
      </c>
      <c r="D300" s="259">
        <f t="shared" ref="D300:Y300" si="107">(D$311-C$311)/13+C311</f>
        <v>0</v>
      </c>
      <c r="E300" s="259">
        <f t="shared" si="107"/>
        <v>0</v>
      </c>
      <c r="F300" s="259">
        <f t="shared" si="107"/>
        <v>0</v>
      </c>
      <c r="G300" s="259">
        <f t="shared" si="107"/>
        <v>0</v>
      </c>
      <c r="H300" s="259">
        <f t="shared" si="107"/>
        <v>13.538461538461538</v>
      </c>
      <c r="I300" s="259">
        <f t="shared" si="107"/>
        <v>170.76923076923077</v>
      </c>
      <c r="J300" s="259">
        <f t="shared" si="107"/>
        <v>108.76923076923077</v>
      </c>
      <c r="K300" s="259">
        <f t="shared" si="107"/>
        <v>120</v>
      </c>
      <c r="L300" s="259">
        <f t="shared" si="107"/>
        <v>143</v>
      </c>
      <c r="M300" s="259">
        <f t="shared" si="107"/>
        <v>137.30769230769232</v>
      </c>
      <c r="N300" s="259">
        <f t="shared" si="107"/>
        <v>214.61538461538461</v>
      </c>
      <c r="O300" s="259">
        <f t="shared" si="107"/>
        <v>229.15384615384616</v>
      </c>
      <c r="P300" s="259">
        <f t="shared" si="107"/>
        <v>172.30769230769232</v>
      </c>
      <c r="Q300" s="259">
        <f t="shared" si="107"/>
        <v>206.53846153846155</v>
      </c>
      <c r="R300" s="259">
        <f t="shared" si="107"/>
        <v>472.07692307692309</v>
      </c>
      <c r="S300" s="259">
        <f t="shared" si="107"/>
        <v>986.69230769230774</v>
      </c>
      <c r="T300" s="259">
        <f t="shared" si="107"/>
        <v>1025.0769230769231</v>
      </c>
      <c r="U300" s="259">
        <f t="shared" si="107"/>
        <v>1935.0769230769231</v>
      </c>
      <c r="V300" s="259">
        <f t="shared" si="107"/>
        <v>3450.0769230769229</v>
      </c>
      <c r="W300" s="259">
        <f t="shared" si="107"/>
        <v>4766.8461538461543</v>
      </c>
      <c r="X300" s="259">
        <f t="shared" si="107"/>
        <v>4647</v>
      </c>
      <c r="Y300" s="259">
        <f t="shared" si="107"/>
        <v>3709.7692307692309</v>
      </c>
      <c r="Z300" s="259">
        <f>(Z$311-Y$311)/13+Y311</f>
        <v>2481.3076923076924</v>
      </c>
      <c r="AA300" s="259">
        <f>(AA$311-Z$311)/13+Z311</f>
        <v>1704.8461538461538</v>
      </c>
      <c r="AB300" s="259">
        <f>(AB$311-AA$311)/13+AA311</f>
        <v>1257.8461538461538</v>
      </c>
      <c r="AC300" s="259">
        <f>(AC$311-AB$311)/13+AB311</f>
        <v>1131.6153846153845</v>
      </c>
      <c r="AD300" s="259">
        <f>(AD$311-AC$311)/13+AC311</f>
        <v>1479.3846153846155</v>
      </c>
      <c r="AE300" s="261">
        <f>(AE$311-AE$32)/13+AD311</f>
        <v>1120</v>
      </c>
      <c r="AF300" s="261">
        <f>(AF$311-AF$32)/13+AE311</f>
        <v>1120</v>
      </c>
      <c r="AG300" s="261">
        <f>(AG$311-AG$32)/13+AF311</f>
        <v>1120</v>
      </c>
      <c r="AH300" s="261">
        <f>(AH$311-AH$32)/13+AG311</f>
        <v>1121</v>
      </c>
    </row>
    <row r="301" spans="1:34">
      <c r="A301" s="112" t="s">
        <v>105</v>
      </c>
      <c r="B301" s="259">
        <f>(B$311-B$32)/13+B300</f>
        <v>0</v>
      </c>
      <c r="C301" s="259">
        <f>(C$311-B$311)/13+C300</f>
        <v>0</v>
      </c>
      <c r="D301" s="259">
        <f t="shared" ref="D301:AD310" si="108">(D$311-C$311)/13+D300</f>
        <v>0</v>
      </c>
      <c r="E301" s="259">
        <f t="shared" si="108"/>
        <v>0</v>
      </c>
      <c r="F301" s="259">
        <f t="shared" si="108"/>
        <v>0</v>
      </c>
      <c r="G301" s="259">
        <f t="shared" si="108"/>
        <v>0</v>
      </c>
      <c r="H301" s="259">
        <f t="shared" si="108"/>
        <v>27.076923076923077</v>
      </c>
      <c r="I301" s="259">
        <f t="shared" si="108"/>
        <v>165.53846153846155</v>
      </c>
      <c r="J301" s="259">
        <f t="shared" si="108"/>
        <v>109.53846153846155</v>
      </c>
      <c r="K301" s="259">
        <f t="shared" si="108"/>
        <v>122</v>
      </c>
      <c r="L301" s="259">
        <f t="shared" si="108"/>
        <v>142</v>
      </c>
      <c r="M301" s="259">
        <f t="shared" si="108"/>
        <v>143.61538461538464</v>
      </c>
      <c r="N301" s="259">
        <f t="shared" si="108"/>
        <v>216.23076923076923</v>
      </c>
      <c r="O301" s="259">
        <f t="shared" si="108"/>
        <v>224.30769230769232</v>
      </c>
      <c r="P301" s="259">
        <f t="shared" si="108"/>
        <v>173.61538461538464</v>
      </c>
      <c r="Q301" s="259">
        <f t="shared" si="108"/>
        <v>225.07692307692309</v>
      </c>
      <c r="R301" s="259">
        <f t="shared" si="108"/>
        <v>515.15384615384619</v>
      </c>
      <c r="S301" s="259">
        <f t="shared" si="108"/>
        <v>984.38461538461547</v>
      </c>
      <c r="T301" s="259">
        <f t="shared" si="108"/>
        <v>1091.1538461538462</v>
      </c>
      <c r="U301" s="259">
        <f t="shared" si="108"/>
        <v>2052.1538461538462</v>
      </c>
      <c r="V301" s="259">
        <f t="shared" si="108"/>
        <v>3560.1538461538457</v>
      </c>
      <c r="W301" s="259">
        <f t="shared" si="108"/>
        <v>4762.6923076923085</v>
      </c>
      <c r="X301" s="259">
        <f t="shared" si="108"/>
        <v>4577</v>
      </c>
      <c r="Y301" s="259">
        <f t="shared" si="108"/>
        <v>3612.5384615384619</v>
      </c>
      <c r="Z301" s="259">
        <f t="shared" si="108"/>
        <v>2419.6153846153848</v>
      </c>
      <c r="AA301" s="259">
        <f t="shared" si="108"/>
        <v>1668.6923076923076</v>
      </c>
      <c r="AB301" s="259">
        <f t="shared" si="108"/>
        <v>1244.6923076923076</v>
      </c>
      <c r="AC301" s="259">
        <f t="shared" si="108"/>
        <v>1163.2307692307691</v>
      </c>
      <c r="AD301" s="259">
        <f t="shared" si="108"/>
        <v>1447.7692307692309</v>
      </c>
      <c r="AE301" s="261">
        <f t="shared" ref="AD301:AH310" si="109">(AE$311-AE$32)/13+AE300</f>
        <v>1140</v>
      </c>
      <c r="AF301" s="261">
        <f t="shared" si="109"/>
        <v>1140</v>
      </c>
      <c r="AG301" s="261">
        <f t="shared" si="109"/>
        <v>1140</v>
      </c>
      <c r="AH301" s="261">
        <f t="shared" si="109"/>
        <v>1141</v>
      </c>
    </row>
    <row r="302" spans="1:34">
      <c r="A302" s="112" t="s">
        <v>106</v>
      </c>
      <c r="B302" s="259">
        <f t="shared" ref="B302:B310" si="110">(B$311-B$32)/13+B301</f>
        <v>0</v>
      </c>
      <c r="C302" s="259">
        <f t="shared" ref="C302:C310" si="111">(C$311-B$311)/13+C301</f>
        <v>0</v>
      </c>
      <c r="D302" s="259">
        <f t="shared" si="108"/>
        <v>0</v>
      </c>
      <c r="E302" s="259">
        <f t="shared" si="108"/>
        <v>0</v>
      </c>
      <c r="F302" s="259">
        <f t="shared" si="108"/>
        <v>0</v>
      </c>
      <c r="G302" s="259">
        <f t="shared" si="108"/>
        <v>0</v>
      </c>
      <c r="H302" s="259">
        <f t="shared" si="108"/>
        <v>40.615384615384613</v>
      </c>
      <c r="I302" s="259">
        <f t="shared" si="108"/>
        <v>160.30769230769232</v>
      </c>
      <c r="J302" s="259">
        <f t="shared" si="108"/>
        <v>110.30769230769232</v>
      </c>
      <c r="K302" s="259">
        <f t="shared" si="108"/>
        <v>124</v>
      </c>
      <c r="L302" s="259">
        <f t="shared" si="108"/>
        <v>141</v>
      </c>
      <c r="M302" s="259">
        <f t="shared" si="108"/>
        <v>149.92307692307696</v>
      </c>
      <c r="N302" s="259">
        <f t="shared" si="108"/>
        <v>217.84615384615384</v>
      </c>
      <c r="O302" s="259">
        <f t="shared" si="108"/>
        <v>219.46153846153848</v>
      </c>
      <c r="P302" s="259">
        <f t="shared" si="108"/>
        <v>174.92307692307696</v>
      </c>
      <c r="Q302" s="259">
        <f t="shared" si="108"/>
        <v>243.61538461538464</v>
      </c>
      <c r="R302" s="259">
        <f t="shared" si="108"/>
        <v>558.23076923076928</v>
      </c>
      <c r="S302" s="259">
        <f t="shared" si="108"/>
        <v>982.07692307692321</v>
      </c>
      <c r="T302" s="259">
        <f t="shared" si="108"/>
        <v>1157.2307692307693</v>
      </c>
      <c r="U302" s="259">
        <f t="shared" si="108"/>
        <v>2169.2307692307691</v>
      </c>
      <c r="V302" s="259">
        <f t="shared" si="108"/>
        <v>3670.2307692307686</v>
      </c>
      <c r="W302" s="259">
        <f t="shared" si="108"/>
        <v>4758.5384615384628</v>
      </c>
      <c r="X302" s="259">
        <f t="shared" si="108"/>
        <v>4507</v>
      </c>
      <c r="Y302" s="259">
        <f t="shared" si="108"/>
        <v>3515.3076923076928</v>
      </c>
      <c r="Z302" s="259">
        <f t="shared" si="108"/>
        <v>2357.9230769230771</v>
      </c>
      <c r="AA302" s="259">
        <f t="shared" si="108"/>
        <v>1632.5384615384614</v>
      </c>
      <c r="AB302" s="259">
        <f t="shared" si="108"/>
        <v>1231.5384615384614</v>
      </c>
      <c r="AC302" s="259">
        <f t="shared" si="108"/>
        <v>1194.8461538461536</v>
      </c>
      <c r="AD302" s="259">
        <f t="shared" si="108"/>
        <v>1416.1538461538464</v>
      </c>
      <c r="AE302" s="261">
        <f t="shared" si="109"/>
        <v>1160</v>
      </c>
      <c r="AF302" s="261">
        <f t="shared" si="109"/>
        <v>1160</v>
      </c>
      <c r="AG302" s="261">
        <f t="shared" si="109"/>
        <v>1160</v>
      </c>
      <c r="AH302" s="261">
        <f t="shared" si="109"/>
        <v>1161</v>
      </c>
    </row>
    <row r="303" spans="1:34">
      <c r="A303" s="112" t="s">
        <v>107</v>
      </c>
      <c r="B303" s="259">
        <f t="shared" si="110"/>
        <v>0</v>
      </c>
      <c r="C303" s="259">
        <f t="shared" si="111"/>
        <v>0</v>
      </c>
      <c r="D303" s="259">
        <f t="shared" si="108"/>
        <v>0</v>
      </c>
      <c r="E303" s="259">
        <f t="shared" si="108"/>
        <v>0</v>
      </c>
      <c r="F303" s="259">
        <f t="shared" si="108"/>
        <v>0</v>
      </c>
      <c r="G303" s="259">
        <f t="shared" si="108"/>
        <v>0</v>
      </c>
      <c r="H303" s="259">
        <f t="shared" si="108"/>
        <v>54.153846153846153</v>
      </c>
      <c r="I303" s="259">
        <f t="shared" si="108"/>
        <v>155.07692307692309</v>
      </c>
      <c r="J303" s="259">
        <f t="shared" si="108"/>
        <v>111.07692307692309</v>
      </c>
      <c r="K303" s="259">
        <f t="shared" si="108"/>
        <v>126</v>
      </c>
      <c r="L303" s="259">
        <f t="shared" si="108"/>
        <v>140</v>
      </c>
      <c r="M303" s="259">
        <f t="shared" si="108"/>
        <v>156.23076923076928</v>
      </c>
      <c r="N303" s="259">
        <f t="shared" si="108"/>
        <v>219.46153846153845</v>
      </c>
      <c r="O303" s="259">
        <f t="shared" si="108"/>
        <v>214.61538461538464</v>
      </c>
      <c r="P303" s="259">
        <f t="shared" si="108"/>
        <v>176.23076923076928</v>
      </c>
      <c r="Q303" s="259">
        <f t="shared" si="108"/>
        <v>262.15384615384619</v>
      </c>
      <c r="R303" s="259">
        <f t="shared" si="108"/>
        <v>601.30769230769238</v>
      </c>
      <c r="S303" s="259">
        <f t="shared" si="108"/>
        <v>979.76923076923094</v>
      </c>
      <c r="T303" s="259">
        <f t="shared" si="108"/>
        <v>1223.3076923076924</v>
      </c>
      <c r="U303" s="259">
        <f t="shared" si="108"/>
        <v>2286.3076923076919</v>
      </c>
      <c r="V303" s="259">
        <f t="shared" si="108"/>
        <v>3780.3076923076915</v>
      </c>
      <c r="W303" s="259">
        <f t="shared" si="108"/>
        <v>4754.3846153846171</v>
      </c>
      <c r="X303" s="259">
        <f t="shared" si="108"/>
        <v>4437</v>
      </c>
      <c r="Y303" s="259">
        <f t="shared" si="108"/>
        <v>3418.0769230769238</v>
      </c>
      <c r="Z303" s="259">
        <f t="shared" si="108"/>
        <v>2296.2307692307695</v>
      </c>
      <c r="AA303" s="259">
        <f t="shared" si="108"/>
        <v>1596.3846153846152</v>
      </c>
      <c r="AB303" s="259">
        <f t="shared" si="108"/>
        <v>1218.3846153846152</v>
      </c>
      <c r="AC303" s="259">
        <f t="shared" si="108"/>
        <v>1226.4615384615381</v>
      </c>
      <c r="AD303" s="259">
        <f t="shared" si="108"/>
        <v>1384.5384615384619</v>
      </c>
      <c r="AE303" s="261">
        <f t="shared" si="109"/>
        <v>1180</v>
      </c>
      <c r="AF303" s="261">
        <f>(AF$311-AF$32)/13+AF302</f>
        <v>1180</v>
      </c>
      <c r="AG303" s="261">
        <f>(AG$311-AG$32)/13+AG302</f>
        <v>1180</v>
      </c>
      <c r="AH303" s="261">
        <f>(AH$311-AH$32)/13+AH302</f>
        <v>1181</v>
      </c>
    </row>
    <row r="304" spans="1:34">
      <c r="A304" s="112" t="s">
        <v>108</v>
      </c>
      <c r="B304" s="259">
        <f t="shared" si="110"/>
        <v>0</v>
      </c>
      <c r="C304" s="259">
        <f t="shared" si="111"/>
        <v>0</v>
      </c>
      <c r="D304" s="259">
        <f t="shared" si="108"/>
        <v>0</v>
      </c>
      <c r="E304" s="259">
        <f t="shared" si="108"/>
        <v>0</v>
      </c>
      <c r="F304" s="259">
        <f t="shared" si="108"/>
        <v>0</v>
      </c>
      <c r="G304" s="259">
        <f t="shared" si="108"/>
        <v>0</v>
      </c>
      <c r="H304" s="259">
        <f t="shared" si="108"/>
        <v>67.692307692307693</v>
      </c>
      <c r="I304" s="259">
        <f t="shared" si="108"/>
        <v>149.84615384615387</v>
      </c>
      <c r="J304" s="259">
        <f t="shared" si="108"/>
        <v>111.84615384615387</v>
      </c>
      <c r="K304" s="259">
        <f t="shared" si="108"/>
        <v>128</v>
      </c>
      <c r="L304" s="259">
        <f t="shared" si="108"/>
        <v>139</v>
      </c>
      <c r="M304" s="259">
        <f t="shared" si="108"/>
        <v>162.5384615384616</v>
      </c>
      <c r="N304" s="259">
        <f t="shared" si="108"/>
        <v>221.07692307692307</v>
      </c>
      <c r="O304" s="259">
        <f t="shared" si="108"/>
        <v>209.7692307692308</v>
      </c>
      <c r="P304" s="259">
        <f t="shared" si="108"/>
        <v>177.5384615384616</v>
      </c>
      <c r="Q304" s="259">
        <f t="shared" si="108"/>
        <v>280.69230769230774</v>
      </c>
      <c r="R304" s="259">
        <f t="shared" si="108"/>
        <v>644.38461538461547</v>
      </c>
      <c r="S304" s="259">
        <f t="shared" si="108"/>
        <v>977.46153846153868</v>
      </c>
      <c r="T304" s="259">
        <f t="shared" si="108"/>
        <v>1289.3846153846155</v>
      </c>
      <c r="U304" s="259">
        <f t="shared" si="108"/>
        <v>2403.3846153846148</v>
      </c>
      <c r="V304" s="259">
        <f t="shared" si="108"/>
        <v>3890.3846153846143</v>
      </c>
      <c r="W304" s="259">
        <f t="shared" si="108"/>
        <v>4750.2307692307713</v>
      </c>
      <c r="X304" s="259">
        <f t="shared" si="108"/>
        <v>4367</v>
      </c>
      <c r="Y304" s="259">
        <f t="shared" si="108"/>
        <v>3320.8461538461547</v>
      </c>
      <c r="Z304" s="259">
        <f t="shared" si="108"/>
        <v>2234.5384615384619</v>
      </c>
      <c r="AA304" s="259">
        <f t="shared" si="108"/>
        <v>1560.2307692307691</v>
      </c>
      <c r="AB304" s="259">
        <f t="shared" si="108"/>
        <v>1205.2307692307691</v>
      </c>
      <c r="AC304" s="259">
        <f t="shared" si="108"/>
        <v>1258.0769230769226</v>
      </c>
      <c r="AD304" s="261">
        <f t="shared" si="109"/>
        <v>1404.5384615384619</v>
      </c>
      <c r="AE304" s="261">
        <f t="shared" si="109"/>
        <v>1200</v>
      </c>
      <c r="AF304" s="261">
        <f t="shared" si="109"/>
        <v>1200</v>
      </c>
      <c r="AG304" s="261">
        <f t="shared" si="109"/>
        <v>1200</v>
      </c>
      <c r="AH304" s="261">
        <f t="shared" si="109"/>
        <v>1201</v>
      </c>
    </row>
    <row r="305" spans="1:34">
      <c r="A305" s="112" t="s">
        <v>109</v>
      </c>
      <c r="B305" s="259">
        <f t="shared" si="110"/>
        <v>0</v>
      </c>
      <c r="C305" s="259">
        <f t="shared" si="111"/>
        <v>0</v>
      </c>
      <c r="D305" s="259">
        <f t="shared" si="108"/>
        <v>0</v>
      </c>
      <c r="E305" s="259">
        <f t="shared" si="108"/>
        <v>0</v>
      </c>
      <c r="F305" s="259">
        <f t="shared" si="108"/>
        <v>0</v>
      </c>
      <c r="G305" s="259">
        <f t="shared" si="108"/>
        <v>0</v>
      </c>
      <c r="H305" s="259">
        <f t="shared" si="108"/>
        <v>81.230769230769226</v>
      </c>
      <c r="I305" s="259">
        <f t="shared" si="108"/>
        <v>144.61538461538464</v>
      </c>
      <c r="J305" s="259">
        <f t="shared" si="108"/>
        <v>112.61538461538464</v>
      </c>
      <c r="K305" s="259">
        <f t="shared" si="108"/>
        <v>130</v>
      </c>
      <c r="L305" s="259">
        <f t="shared" si="108"/>
        <v>138</v>
      </c>
      <c r="M305" s="259">
        <f t="shared" si="108"/>
        <v>168.84615384615392</v>
      </c>
      <c r="N305" s="259">
        <f t="shared" si="108"/>
        <v>222.69230769230768</v>
      </c>
      <c r="O305" s="259">
        <f t="shared" si="108"/>
        <v>204.92307692307696</v>
      </c>
      <c r="P305" s="259">
        <f t="shared" si="108"/>
        <v>178.84615384615392</v>
      </c>
      <c r="Q305" s="259">
        <f t="shared" si="108"/>
        <v>299.23076923076928</v>
      </c>
      <c r="R305" s="259">
        <f t="shared" si="108"/>
        <v>687.46153846153857</v>
      </c>
      <c r="S305" s="259">
        <f t="shared" si="108"/>
        <v>975.15384615384642</v>
      </c>
      <c r="T305" s="259">
        <f t="shared" si="108"/>
        <v>1355.4615384615386</v>
      </c>
      <c r="U305" s="259">
        <f t="shared" si="108"/>
        <v>2520.4615384615377</v>
      </c>
      <c r="V305" s="259">
        <f t="shared" si="108"/>
        <v>4000.4615384615372</v>
      </c>
      <c r="W305" s="259">
        <f t="shared" si="108"/>
        <v>4746.0769230769256</v>
      </c>
      <c r="X305" s="259">
        <f t="shared" si="108"/>
        <v>4297</v>
      </c>
      <c r="Y305" s="259">
        <f t="shared" si="108"/>
        <v>3223.6153846153857</v>
      </c>
      <c r="Z305" s="259">
        <f t="shared" si="108"/>
        <v>2172.8461538461543</v>
      </c>
      <c r="AA305" s="259">
        <f t="shared" si="108"/>
        <v>1524.0769230769229</v>
      </c>
      <c r="AB305" s="259">
        <f t="shared" si="108"/>
        <v>1192.0769230769229</v>
      </c>
      <c r="AC305" s="259">
        <f t="shared" si="108"/>
        <v>1289.6923076923072</v>
      </c>
      <c r="AD305" s="261">
        <f t="shared" si="109"/>
        <v>1424.5384615384619</v>
      </c>
      <c r="AE305" s="261">
        <f t="shared" si="109"/>
        <v>1220</v>
      </c>
      <c r="AF305" s="261">
        <f t="shared" si="109"/>
        <v>1220</v>
      </c>
      <c r="AG305" s="261">
        <f t="shared" si="109"/>
        <v>1220</v>
      </c>
      <c r="AH305" s="261">
        <f t="shared" si="109"/>
        <v>1221</v>
      </c>
    </row>
    <row r="306" spans="1:34">
      <c r="A306" s="112" t="s">
        <v>110</v>
      </c>
      <c r="B306" s="259">
        <f t="shared" si="110"/>
        <v>0</v>
      </c>
      <c r="C306" s="259">
        <f t="shared" si="111"/>
        <v>0</v>
      </c>
      <c r="D306" s="259">
        <f t="shared" si="108"/>
        <v>0</v>
      </c>
      <c r="E306" s="259">
        <f t="shared" si="108"/>
        <v>0</v>
      </c>
      <c r="F306" s="259">
        <f t="shared" si="108"/>
        <v>0</v>
      </c>
      <c r="G306" s="259">
        <f t="shared" si="108"/>
        <v>0</v>
      </c>
      <c r="H306" s="259">
        <f t="shared" si="108"/>
        <v>94.769230769230759</v>
      </c>
      <c r="I306" s="259">
        <f t="shared" si="108"/>
        <v>139.38461538461542</v>
      </c>
      <c r="J306" s="259">
        <f t="shared" si="108"/>
        <v>113.38461538461542</v>
      </c>
      <c r="K306" s="259">
        <f t="shared" si="108"/>
        <v>132</v>
      </c>
      <c r="L306" s="259">
        <f t="shared" si="108"/>
        <v>137</v>
      </c>
      <c r="M306" s="259">
        <f t="shared" si="108"/>
        <v>175.15384615384625</v>
      </c>
      <c r="N306" s="259">
        <f t="shared" si="108"/>
        <v>224.30769230769229</v>
      </c>
      <c r="O306" s="259">
        <f t="shared" si="108"/>
        <v>200.07692307692312</v>
      </c>
      <c r="P306" s="259">
        <f t="shared" si="108"/>
        <v>180.15384615384625</v>
      </c>
      <c r="Q306" s="259">
        <f t="shared" si="108"/>
        <v>317.76923076923083</v>
      </c>
      <c r="R306" s="259">
        <f t="shared" si="108"/>
        <v>730.53846153846166</v>
      </c>
      <c r="S306" s="259">
        <f t="shared" si="108"/>
        <v>972.84615384615415</v>
      </c>
      <c r="T306" s="259">
        <f t="shared" si="108"/>
        <v>1421.5384615384617</v>
      </c>
      <c r="U306" s="259">
        <f t="shared" si="108"/>
        <v>2637.5384615384605</v>
      </c>
      <c r="V306" s="259">
        <f t="shared" si="108"/>
        <v>4110.5384615384601</v>
      </c>
      <c r="W306" s="259">
        <f t="shared" si="108"/>
        <v>4741.9230769230799</v>
      </c>
      <c r="X306" s="259">
        <f t="shared" si="108"/>
        <v>4227</v>
      </c>
      <c r="Y306" s="259">
        <f t="shared" si="108"/>
        <v>3126.3846153846166</v>
      </c>
      <c r="Z306" s="259">
        <f t="shared" si="108"/>
        <v>2111.1538461538466</v>
      </c>
      <c r="AA306" s="259">
        <f t="shared" si="108"/>
        <v>1487.9230769230767</v>
      </c>
      <c r="AB306" s="259">
        <f t="shared" si="108"/>
        <v>1178.9230769230767</v>
      </c>
      <c r="AC306" s="259">
        <f t="shared" si="108"/>
        <v>1321.3076923076917</v>
      </c>
      <c r="AD306" s="261">
        <f t="shared" si="109"/>
        <v>1444.5384615384619</v>
      </c>
      <c r="AE306" s="261">
        <f t="shared" si="109"/>
        <v>1240</v>
      </c>
      <c r="AF306" s="261">
        <f t="shared" si="109"/>
        <v>1240</v>
      </c>
      <c r="AG306" s="261">
        <f t="shared" si="109"/>
        <v>1240</v>
      </c>
      <c r="AH306" s="261">
        <f t="shared" si="109"/>
        <v>1241</v>
      </c>
    </row>
    <row r="307" spans="1:34">
      <c r="A307" s="112" t="s">
        <v>111</v>
      </c>
      <c r="B307" s="259">
        <f t="shared" si="110"/>
        <v>0</v>
      </c>
      <c r="C307" s="259">
        <f t="shared" si="111"/>
        <v>0</v>
      </c>
      <c r="D307" s="259">
        <f t="shared" si="108"/>
        <v>0</v>
      </c>
      <c r="E307" s="259">
        <f t="shared" si="108"/>
        <v>0</v>
      </c>
      <c r="F307" s="259">
        <f t="shared" si="108"/>
        <v>0</v>
      </c>
      <c r="G307" s="259">
        <f t="shared" si="108"/>
        <v>0</v>
      </c>
      <c r="H307" s="259">
        <f t="shared" si="108"/>
        <v>108.30769230769229</v>
      </c>
      <c r="I307" s="259">
        <f t="shared" si="108"/>
        <v>134.15384615384619</v>
      </c>
      <c r="J307" s="259">
        <f t="shared" si="108"/>
        <v>114.15384615384619</v>
      </c>
      <c r="K307" s="259">
        <f t="shared" si="108"/>
        <v>134</v>
      </c>
      <c r="L307" s="259">
        <f t="shared" si="108"/>
        <v>136</v>
      </c>
      <c r="M307" s="259">
        <f t="shared" si="108"/>
        <v>181.46153846153857</v>
      </c>
      <c r="N307" s="259">
        <f t="shared" si="108"/>
        <v>225.92307692307691</v>
      </c>
      <c r="O307" s="259">
        <f t="shared" si="108"/>
        <v>195.23076923076928</v>
      </c>
      <c r="P307" s="259">
        <f t="shared" si="108"/>
        <v>181.46153846153857</v>
      </c>
      <c r="Q307" s="259">
        <f t="shared" si="108"/>
        <v>336.30769230769238</v>
      </c>
      <c r="R307" s="259">
        <f t="shared" si="108"/>
        <v>773.61538461538476</v>
      </c>
      <c r="S307" s="259">
        <f t="shared" si="108"/>
        <v>970.53846153846189</v>
      </c>
      <c r="T307" s="259">
        <f t="shared" si="108"/>
        <v>1487.6153846153848</v>
      </c>
      <c r="U307" s="259">
        <f t="shared" si="108"/>
        <v>2754.6153846153834</v>
      </c>
      <c r="V307" s="259">
        <f t="shared" si="108"/>
        <v>4220.6153846153829</v>
      </c>
      <c r="W307" s="259">
        <f t="shared" si="108"/>
        <v>4737.7692307692341</v>
      </c>
      <c r="X307" s="259">
        <f t="shared" si="108"/>
        <v>4157</v>
      </c>
      <c r="Y307" s="259">
        <f t="shared" si="108"/>
        <v>3029.1538461538476</v>
      </c>
      <c r="Z307" s="259">
        <f t="shared" si="108"/>
        <v>2049.461538461539</v>
      </c>
      <c r="AA307" s="259">
        <f t="shared" si="108"/>
        <v>1451.7692307692305</v>
      </c>
      <c r="AB307" s="259">
        <f t="shared" si="108"/>
        <v>1165.7692307692305</v>
      </c>
      <c r="AC307" s="259">
        <f t="shared" si="108"/>
        <v>1352.9230769230762</v>
      </c>
      <c r="AD307" s="261">
        <f t="shared" si="109"/>
        <v>1464.5384615384619</v>
      </c>
      <c r="AE307" s="261">
        <f t="shared" si="109"/>
        <v>1260</v>
      </c>
      <c r="AF307" s="261">
        <f t="shared" si="109"/>
        <v>1260</v>
      </c>
      <c r="AG307" s="261">
        <f t="shared" si="109"/>
        <v>1260</v>
      </c>
      <c r="AH307" s="261">
        <f t="shared" si="109"/>
        <v>1261</v>
      </c>
    </row>
    <row r="308" spans="1:34">
      <c r="A308" s="112" t="s">
        <v>112</v>
      </c>
      <c r="B308" s="259">
        <f t="shared" si="110"/>
        <v>0</v>
      </c>
      <c r="C308" s="259">
        <f t="shared" si="111"/>
        <v>0</v>
      </c>
      <c r="D308" s="259">
        <f t="shared" si="108"/>
        <v>0</v>
      </c>
      <c r="E308" s="259">
        <f t="shared" si="108"/>
        <v>0</v>
      </c>
      <c r="F308" s="259">
        <f t="shared" si="108"/>
        <v>0</v>
      </c>
      <c r="G308" s="259">
        <f t="shared" si="108"/>
        <v>0</v>
      </c>
      <c r="H308" s="259">
        <f t="shared" si="108"/>
        <v>121.84615384615383</v>
      </c>
      <c r="I308" s="259">
        <f t="shared" si="108"/>
        <v>128.92307692307696</v>
      </c>
      <c r="J308" s="259">
        <f t="shared" si="108"/>
        <v>114.92307692307696</v>
      </c>
      <c r="K308" s="259">
        <f t="shared" si="108"/>
        <v>136</v>
      </c>
      <c r="L308" s="259">
        <f t="shared" si="108"/>
        <v>135</v>
      </c>
      <c r="M308" s="259">
        <f t="shared" si="108"/>
        <v>187.76923076923089</v>
      </c>
      <c r="N308" s="259">
        <f t="shared" si="108"/>
        <v>227.53846153846152</v>
      </c>
      <c r="O308" s="259">
        <f t="shared" si="108"/>
        <v>190.38461538461544</v>
      </c>
      <c r="P308" s="259">
        <f t="shared" si="108"/>
        <v>182.76923076923089</v>
      </c>
      <c r="Q308" s="259">
        <f t="shared" si="108"/>
        <v>354.84615384615392</v>
      </c>
      <c r="R308" s="259">
        <f t="shared" si="108"/>
        <v>816.69230769230785</v>
      </c>
      <c r="S308" s="259">
        <f t="shared" si="108"/>
        <v>968.23076923076962</v>
      </c>
      <c r="T308" s="259">
        <f t="shared" si="108"/>
        <v>1553.6923076923078</v>
      </c>
      <c r="U308" s="259">
        <f t="shared" si="108"/>
        <v>2871.6923076923063</v>
      </c>
      <c r="V308" s="259">
        <f t="shared" si="108"/>
        <v>4330.6923076923058</v>
      </c>
      <c r="W308" s="259">
        <f t="shared" si="108"/>
        <v>4733.6153846153884</v>
      </c>
      <c r="X308" s="259">
        <f t="shared" si="108"/>
        <v>4087</v>
      </c>
      <c r="Y308" s="259">
        <f t="shared" si="108"/>
        <v>2931.9230769230785</v>
      </c>
      <c r="Z308" s="259">
        <f t="shared" si="108"/>
        <v>1987.7692307692314</v>
      </c>
      <c r="AA308" s="259">
        <f t="shared" si="108"/>
        <v>1415.6153846153843</v>
      </c>
      <c r="AB308" s="259">
        <f t="shared" si="108"/>
        <v>1152.6153846153843</v>
      </c>
      <c r="AC308" s="259">
        <f t="shared" si="108"/>
        <v>1384.5384615384608</v>
      </c>
      <c r="AD308" s="261">
        <f t="shared" si="109"/>
        <v>1484.5384615384619</v>
      </c>
      <c r="AE308" s="261">
        <f t="shared" si="109"/>
        <v>1280</v>
      </c>
      <c r="AF308" s="261">
        <f t="shared" si="109"/>
        <v>1280</v>
      </c>
      <c r="AG308" s="261">
        <f t="shared" si="109"/>
        <v>1280</v>
      </c>
      <c r="AH308" s="261">
        <f t="shared" si="109"/>
        <v>1281</v>
      </c>
    </row>
    <row r="309" spans="1:34">
      <c r="A309" s="112" t="s">
        <v>113</v>
      </c>
      <c r="B309" s="259">
        <f t="shared" si="110"/>
        <v>0</v>
      </c>
      <c r="C309" s="259">
        <f t="shared" si="111"/>
        <v>0</v>
      </c>
      <c r="D309" s="259">
        <f t="shared" si="108"/>
        <v>0</v>
      </c>
      <c r="E309" s="259">
        <f t="shared" si="108"/>
        <v>0</v>
      </c>
      <c r="F309" s="259">
        <f t="shared" si="108"/>
        <v>0</v>
      </c>
      <c r="G309" s="259">
        <f t="shared" si="108"/>
        <v>0</v>
      </c>
      <c r="H309" s="259">
        <f t="shared" si="108"/>
        <v>135.38461538461536</v>
      </c>
      <c r="I309" s="259">
        <f t="shared" si="108"/>
        <v>123.69230769230774</v>
      </c>
      <c r="J309" s="259">
        <f t="shared" si="108"/>
        <v>115.69230769230774</v>
      </c>
      <c r="K309" s="259">
        <f t="shared" si="108"/>
        <v>138</v>
      </c>
      <c r="L309" s="259">
        <f t="shared" si="108"/>
        <v>134</v>
      </c>
      <c r="M309" s="259">
        <f t="shared" si="108"/>
        <v>194.07692307692321</v>
      </c>
      <c r="N309" s="259">
        <f t="shared" si="108"/>
        <v>229.15384615384613</v>
      </c>
      <c r="O309" s="259">
        <f t="shared" si="108"/>
        <v>185.5384615384616</v>
      </c>
      <c r="P309" s="259">
        <f t="shared" si="108"/>
        <v>184.07692307692321</v>
      </c>
      <c r="Q309" s="259">
        <f t="shared" si="108"/>
        <v>373.38461538461547</v>
      </c>
      <c r="R309" s="259">
        <f t="shared" si="108"/>
        <v>859.76923076923094</v>
      </c>
      <c r="S309" s="259">
        <f t="shared" si="108"/>
        <v>965.92307692307736</v>
      </c>
      <c r="T309" s="259">
        <f t="shared" si="108"/>
        <v>1619.7692307692309</v>
      </c>
      <c r="U309" s="259">
        <f t="shared" si="108"/>
        <v>2988.7692307692291</v>
      </c>
      <c r="V309" s="259">
        <f t="shared" si="108"/>
        <v>4440.7692307692287</v>
      </c>
      <c r="W309" s="259">
        <f t="shared" si="108"/>
        <v>4729.4615384615427</v>
      </c>
      <c r="X309" s="259">
        <f t="shared" si="108"/>
        <v>4017</v>
      </c>
      <c r="Y309" s="259">
        <f t="shared" si="108"/>
        <v>2834.6923076923094</v>
      </c>
      <c r="Z309" s="259">
        <f t="shared" si="108"/>
        <v>1926.0769230769238</v>
      </c>
      <c r="AA309" s="259">
        <f t="shared" si="108"/>
        <v>1379.4615384615381</v>
      </c>
      <c r="AB309" s="259">
        <f t="shared" si="108"/>
        <v>1139.4615384615381</v>
      </c>
      <c r="AC309" s="259">
        <f t="shared" si="108"/>
        <v>1416.1538461538453</v>
      </c>
      <c r="AD309" s="261">
        <f t="shared" si="109"/>
        <v>1504.5384615384619</v>
      </c>
      <c r="AE309" s="261">
        <f t="shared" si="109"/>
        <v>1300</v>
      </c>
      <c r="AF309" s="261">
        <f t="shared" si="109"/>
        <v>1300</v>
      </c>
      <c r="AG309" s="261">
        <f t="shared" si="109"/>
        <v>1300</v>
      </c>
      <c r="AH309" s="261">
        <f t="shared" si="109"/>
        <v>1301</v>
      </c>
    </row>
    <row r="310" spans="1:34">
      <c r="A310" s="112" t="s">
        <v>102</v>
      </c>
      <c r="B310" s="259">
        <f t="shared" si="110"/>
        <v>0</v>
      </c>
      <c r="C310" s="259">
        <f t="shared" si="111"/>
        <v>0</v>
      </c>
      <c r="D310" s="259">
        <f t="shared" si="108"/>
        <v>0</v>
      </c>
      <c r="E310" s="259">
        <f t="shared" si="108"/>
        <v>0</v>
      </c>
      <c r="F310" s="259">
        <f t="shared" si="108"/>
        <v>0</v>
      </c>
      <c r="G310" s="259">
        <f t="shared" si="108"/>
        <v>0</v>
      </c>
      <c r="H310" s="259">
        <f t="shared" si="108"/>
        <v>148.92307692307691</v>
      </c>
      <c r="I310" s="259">
        <f t="shared" si="108"/>
        <v>118.46153846153851</v>
      </c>
      <c r="J310" s="259">
        <f t="shared" si="108"/>
        <v>116.46153846153851</v>
      </c>
      <c r="K310" s="259">
        <f t="shared" si="108"/>
        <v>140</v>
      </c>
      <c r="L310" s="259">
        <f t="shared" si="108"/>
        <v>133</v>
      </c>
      <c r="M310" s="259">
        <f t="shared" si="108"/>
        <v>200.38461538461553</v>
      </c>
      <c r="N310" s="259">
        <f t="shared" si="108"/>
        <v>230.76923076923075</v>
      </c>
      <c r="O310" s="259">
        <f t="shared" si="108"/>
        <v>180.69230769230776</v>
      </c>
      <c r="P310" s="259">
        <f t="shared" si="108"/>
        <v>185.38461538461553</v>
      </c>
      <c r="Q310" s="259">
        <f t="shared" si="108"/>
        <v>391.92307692307702</v>
      </c>
      <c r="R310" s="259">
        <f t="shared" si="108"/>
        <v>902.84615384615404</v>
      </c>
      <c r="S310" s="259">
        <f t="shared" si="108"/>
        <v>963.6153846153851</v>
      </c>
      <c r="T310" s="259">
        <f t="shared" si="108"/>
        <v>1685.846153846154</v>
      </c>
      <c r="U310" s="259">
        <f t="shared" si="108"/>
        <v>3105.846153846152</v>
      </c>
      <c r="V310" s="259">
        <f t="shared" ref="V310:AC310" si="112">(V$311-U$311)/13+V309</f>
        <v>4550.8461538461515</v>
      </c>
      <c r="W310" s="259">
        <f t="shared" si="112"/>
        <v>4725.3076923076969</v>
      </c>
      <c r="X310" s="259">
        <f t="shared" si="112"/>
        <v>3947</v>
      </c>
      <c r="Y310" s="259">
        <f t="shared" si="112"/>
        <v>2737.4615384615404</v>
      </c>
      <c r="Z310" s="259">
        <f t="shared" si="112"/>
        <v>1864.3846153846162</v>
      </c>
      <c r="AA310" s="259">
        <f t="shared" si="112"/>
        <v>1343.3076923076919</v>
      </c>
      <c r="AB310" s="259">
        <f t="shared" si="112"/>
        <v>1126.3076923076919</v>
      </c>
      <c r="AC310" s="259">
        <f t="shared" si="112"/>
        <v>1447.7692307692298</v>
      </c>
      <c r="AD310" s="261">
        <f t="shared" si="109"/>
        <v>1524.5384615384619</v>
      </c>
      <c r="AE310" s="261">
        <f t="shared" si="109"/>
        <v>1320</v>
      </c>
      <c r="AF310" s="261">
        <f t="shared" si="109"/>
        <v>1320</v>
      </c>
      <c r="AG310" s="261">
        <f t="shared" si="109"/>
        <v>1320</v>
      </c>
      <c r="AH310" s="261">
        <f t="shared" si="109"/>
        <v>1321</v>
      </c>
    </row>
    <row r="311" spans="1:34" ht="12" thickBot="1">
      <c r="A311" s="112" t="s">
        <v>103</v>
      </c>
      <c r="B311" s="128">
        <f>B39</f>
        <v>0</v>
      </c>
      <c r="C311" s="128">
        <f t="shared" ref="C311:AH311" si="113">C39</f>
        <v>0</v>
      </c>
      <c r="D311" s="128">
        <f t="shared" si="113"/>
        <v>0</v>
      </c>
      <c r="E311" s="128">
        <f t="shared" si="113"/>
        <v>0</v>
      </c>
      <c r="F311" s="128">
        <f t="shared" si="113"/>
        <v>0</v>
      </c>
      <c r="G311" s="128">
        <f t="shared" si="113"/>
        <v>0</v>
      </c>
      <c r="H311" s="128">
        <f t="shared" si="113"/>
        <v>176</v>
      </c>
      <c r="I311" s="128">
        <f t="shared" si="113"/>
        <v>108</v>
      </c>
      <c r="J311" s="128">
        <f t="shared" si="113"/>
        <v>118</v>
      </c>
      <c r="K311" s="128">
        <f t="shared" si="113"/>
        <v>144</v>
      </c>
      <c r="L311" s="128">
        <f t="shared" si="113"/>
        <v>131</v>
      </c>
      <c r="M311" s="128">
        <f t="shared" si="113"/>
        <v>213</v>
      </c>
      <c r="N311" s="128">
        <f t="shared" si="113"/>
        <v>234</v>
      </c>
      <c r="O311" s="128">
        <f t="shared" si="113"/>
        <v>171</v>
      </c>
      <c r="P311" s="128">
        <f t="shared" si="113"/>
        <v>188</v>
      </c>
      <c r="Q311" s="128">
        <f t="shared" si="113"/>
        <v>429</v>
      </c>
      <c r="R311" s="128">
        <f t="shared" si="113"/>
        <v>989</v>
      </c>
      <c r="S311" s="128">
        <f t="shared" si="113"/>
        <v>959</v>
      </c>
      <c r="T311" s="128">
        <f t="shared" si="113"/>
        <v>1818</v>
      </c>
      <c r="U311" s="128">
        <f t="shared" si="113"/>
        <v>3340</v>
      </c>
      <c r="V311" s="128">
        <f t="shared" si="113"/>
        <v>4771</v>
      </c>
      <c r="W311" s="128">
        <f t="shared" si="113"/>
        <v>4717</v>
      </c>
      <c r="X311" s="128">
        <f t="shared" si="113"/>
        <v>3807</v>
      </c>
      <c r="Y311" s="128">
        <f t="shared" si="113"/>
        <v>2543</v>
      </c>
      <c r="Z311" s="128">
        <f t="shared" si="113"/>
        <v>1741</v>
      </c>
      <c r="AA311" s="128">
        <f t="shared" si="113"/>
        <v>1271</v>
      </c>
      <c r="AB311" s="128">
        <f t="shared" si="113"/>
        <v>1100</v>
      </c>
      <c r="AC311" s="128">
        <f t="shared" si="113"/>
        <v>1511</v>
      </c>
      <c r="AD311" s="128">
        <f t="shared" si="113"/>
        <v>1100</v>
      </c>
      <c r="AE311" s="128">
        <f t="shared" si="113"/>
        <v>1100</v>
      </c>
      <c r="AF311" s="128">
        <f t="shared" si="113"/>
        <v>1100</v>
      </c>
      <c r="AG311" s="128">
        <f t="shared" si="113"/>
        <v>1101</v>
      </c>
      <c r="AH311" s="128">
        <f t="shared" si="113"/>
        <v>1102</v>
      </c>
    </row>
    <row r="312" spans="1:34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  <c r="AF312" s="174"/>
      <c r="AG312" s="174"/>
      <c r="AH312" s="174"/>
    </row>
    <row r="313" spans="1:34" ht="12" thickBot="1">
      <c r="A313" s="112" t="s">
        <v>269</v>
      </c>
    </row>
    <row r="314" spans="1:34" ht="12" thickBot="1">
      <c r="A314" s="168"/>
      <c r="B314" s="168" t="str">
        <f>B$2</f>
        <v xml:space="preserve">93/94 </v>
      </c>
      <c r="C314" s="168" t="str">
        <f t="shared" ref="C314:AH314" si="114">C$2</f>
        <v xml:space="preserve">94/95 </v>
      </c>
      <c r="D314" s="168" t="str">
        <f t="shared" si="114"/>
        <v xml:space="preserve">95/96 </v>
      </c>
      <c r="E314" s="168" t="str">
        <f t="shared" si="114"/>
        <v xml:space="preserve">96/97 </v>
      </c>
      <c r="F314" s="168" t="str">
        <f t="shared" si="114"/>
        <v xml:space="preserve">97/98 </v>
      </c>
      <c r="G314" s="168" t="str">
        <f t="shared" si="114"/>
        <v xml:space="preserve">98/99 </v>
      </c>
      <c r="H314" s="168" t="str">
        <f t="shared" si="114"/>
        <v xml:space="preserve">99/00 </v>
      </c>
      <c r="I314" s="168" t="str">
        <f t="shared" si="114"/>
        <v xml:space="preserve">00/01 </v>
      </c>
      <c r="J314" s="168" t="str">
        <f t="shared" si="114"/>
        <v xml:space="preserve">01/02 </v>
      </c>
      <c r="K314" s="168" t="str">
        <f t="shared" si="114"/>
        <v xml:space="preserve">02/03 </v>
      </c>
      <c r="L314" s="168" t="str">
        <f t="shared" si="114"/>
        <v xml:space="preserve">03/04 </v>
      </c>
      <c r="M314" s="168" t="str">
        <f t="shared" si="114"/>
        <v xml:space="preserve">04/05 </v>
      </c>
      <c r="N314" s="168" t="str">
        <f t="shared" si="114"/>
        <v xml:space="preserve">05/06 </v>
      </c>
      <c r="O314" s="168" t="str">
        <f t="shared" si="114"/>
        <v xml:space="preserve">06/07 </v>
      </c>
      <c r="P314" s="168" t="str">
        <f t="shared" si="114"/>
        <v xml:space="preserve">07/08 </v>
      </c>
      <c r="Q314" s="168" t="str">
        <f t="shared" si="114"/>
        <v xml:space="preserve">08/09 </v>
      </c>
      <c r="R314" s="168" t="str">
        <f t="shared" si="114"/>
        <v xml:space="preserve">09/10 </v>
      </c>
      <c r="S314" s="168" t="str">
        <f t="shared" si="114"/>
        <v xml:space="preserve">10/11 </v>
      </c>
      <c r="T314" s="168" t="str">
        <f t="shared" si="114"/>
        <v xml:space="preserve">11/12 </v>
      </c>
      <c r="U314" s="168" t="str">
        <f t="shared" si="114"/>
        <v xml:space="preserve">12/13 </v>
      </c>
      <c r="V314" s="168" t="str">
        <f t="shared" si="114"/>
        <v xml:space="preserve">13/14 </v>
      </c>
      <c r="W314" s="168" t="str">
        <f t="shared" si="114"/>
        <v xml:space="preserve">14/15 </v>
      </c>
      <c r="X314" s="168" t="str">
        <f t="shared" si="114"/>
        <v xml:space="preserve">15/16 </v>
      </c>
      <c r="Y314" s="168" t="str">
        <f t="shared" si="114"/>
        <v xml:space="preserve">16/17 </v>
      </c>
      <c r="Z314" s="168" t="str">
        <f t="shared" si="114"/>
        <v xml:space="preserve">17/18 </v>
      </c>
      <c r="AA314" s="168" t="str">
        <f t="shared" si="114"/>
        <v>18/19</v>
      </c>
      <c r="AB314" s="168" t="str">
        <f t="shared" si="114"/>
        <v>19/20</v>
      </c>
      <c r="AC314" s="168" t="str">
        <f t="shared" si="114"/>
        <v>20/21</v>
      </c>
      <c r="AD314" s="168" t="str">
        <f t="shared" si="114"/>
        <v>21/22</v>
      </c>
      <c r="AE314" s="168" t="str">
        <f t="shared" si="114"/>
        <v>22/23</v>
      </c>
      <c r="AF314" s="168" t="str">
        <f t="shared" si="114"/>
        <v>23/24</v>
      </c>
      <c r="AG314" s="168" t="str">
        <f t="shared" si="114"/>
        <v>24/25</v>
      </c>
      <c r="AH314" s="168" t="str">
        <f t="shared" si="114"/>
        <v>25/26</v>
      </c>
    </row>
    <row r="315" spans="1:34">
      <c r="A315" s="112" t="s">
        <v>104</v>
      </c>
    </row>
    <row r="316" spans="1:34">
      <c r="A316" s="112" t="s">
        <v>105</v>
      </c>
    </row>
    <row r="317" spans="1:34">
      <c r="A317" s="112" t="s">
        <v>106</v>
      </c>
    </row>
    <row r="318" spans="1:34">
      <c r="A318" s="112" t="s">
        <v>107</v>
      </c>
    </row>
    <row r="319" spans="1:34">
      <c r="A319" s="112" t="s">
        <v>108</v>
      </c>
    </row>
    <row r="320" spans="1:34">
      <c r="A320" s="112" t="s">
        <v>109</v>
      </c>
    </row>
    <row r="321" spans="1:34">
      <c r="A321" s="112" t="s">
        <v>110</v>
      </c>
    </row>
    <row r="322" spans="1:34">
      <c r="A322" s="112" t="s">
        <v>111</v>
      </c>
    </row>
    <row r="323" spans="1:34">
      <c r="A323" s="112" t="s">
        <v>112</v>
      </c>
    </row>
    <row r="324" spans="1:34">
      <c r="A324" s="112" t="s">
        <v>113</v>
      </c>
    </row>
    <row r="325" spans="1:34">
      <c r="A325" s="112" t="s">
        <v>102</v>
      </c>
    </row>
    <row r="326" spans="1:34">
      <c r="A326" s="112" t="s">
        <v>103</v>
      </c>
    </row>
    <row r="327" spans="1:34" ht="12" thickBot="1">
      <c r="A327" s="112" t="s">
        <v>143</v>
      </c>
    </row>
    <row r="328" spans="1:34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  <c r="AF328" s="174"/>
      <c r="AG328" s="174"/>
      <c r="AH328" s="174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40E6E22-CDF6-4733-8661-6B0FBE3CC9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'China Rapeseed'!T12:AH12</xm:f>
              <xm:sqref>AI12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D8A5-A803-4BF2-B528-9668BC0C4F1D}">
  <dimension ref="A1:AT331"/>
  <sheetViews>
    <sheetView zoomScale="101" zoomScaleNormal="145" workbookViewId="0">
      <pane xSplit="1" ySplit="2" topLeftCell="AC285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.85546875" defaultRowHeight="11.25"/>
  <cols>
    <col min="1" max="1" width="39.42578125" style="112" customWidth="1"/>
    <col min="2" max="31" width="9.28515625" style="112" customWidth="1"/>
    <col min="32" max="41" width="11.42578125" style="112" bestFit="1" customWidth="1"/>
    <col min="42" max="42" width="9" style="112" customWidth="1"/>
    <col min="43" max="44" width="10.5703125" style="112" bestFit="1" customWidth="1"/>
    <col min="45" max="16384" width="8.85546875" style="112"/>
  </cols>
  <sheetData>
    <row r="1" spans="1:46">
      <c r="A1" s="262" t="s">
        <v>301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</row>
    <row r="2" spans="1:46" ht="12" thickBot="1">
      <c r="A2" s="263" t="s">
        <v>302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Q2" s="264"/>
      <c r="AR2" s="193"/>
    </row>
    <row r="3" spans="1:46" ht="12" thickBot="1">
      <c r="A3" s="265"/>
      <c r="B3" s="266" t="s">
        <v>1</v>
      </c>
      <c r="C3" s="266" t="s">
        <v>2</v>
      </c>
      <c r="D3" s="266" t="s">
        <v>3</v>
      </c>
      <c r="E3" s="266" t="s">
        <v>4</v>
      </c>
      <c r="F3" s="266" t="s">
        <v>5</v>
      </c>
      <c r="G3" s="266" t="s">
        <v>6</v>
      </c>
      <c r="H3" s="266" t="s">
        <v>7</v>
      </c>
      <c r="I3" s="266" t="s">
        <v>8</v>
      </c>
      <c r="J3" s="266" t="s">
        <v>9</v>
      </c>
      <c r="K3" s="266" t="s">
        <v>10</v>
      </c>
      <c r="L3" s="266" t="s">
        <v>11</v>
      </c>
      <c r="M3" s="266" t="s">
        <v>12</v>
      </c>
      <c r="N3" s="266" t="s">
        <v>13</v>
      </c>
      <c r="O3" s="266" t="s">
        <v>14</v>
      </c>
      <c r="P3" s="266" t="s">
        <v>15</v>
      </c>
      <c r="Q3" s="266" t="s">
        <v>16</v>
      </c>
      <c r="R3" s="266" t="s">
        <v>17</v>
      </c>
      <c r="S3" s="266" t="s">
        <v>18</v>
      </c>
      <c r="T3" s="266" t="s">
        <v>19</v>
      </c>
      <c r="U3" s="266" t="s">
        <v>20</v>
      </c>
      <c r="V3" s="266" t="s">
        <v>21</v>
      </c>
      <c r="W3" s="266" t="s">
        <v>22</v>
      </c>
      <c r="X3" s="266" t="s">
        <v>23</v>
      </c>
      <c r="Y3" s="267" t="s">
        <v>24</v>
      </c>
      <c r="Z3" s="267" t="s">
        <v>25</v>
      </c>
      <c r="AA3" s="267" t="s">
        <v>26</v>
      </c>
      <c r="AB3" s="267" t="s">
        <v>27</v>
      </c>
      <c r="AC3" s="267" t="s">
        <v>28</v>
      </c>
      <c r="AD3" s="267" t="s">
        <v>242</v>
      </c>
      <c r="AE3" s="267" t="s">
        <v>54</v>
      </c>
      <c r="AF3" s="267" t="s">
        <v>55</v>
      </c>
      <c r="AG3" s="267" t="s">
        <v>56</v>
      </c>
      <c r="AH3" s="267" t="s">
        <v>243</v>
      </c>
      <c r="AI3" s="267" t="s">
        <v>303</v>
      </c>
      <c r="AJ3" s="267" t="s">
        <v>304</v>
      </c>
      <c r="AK3" s="267" t="s">
        <v>305</v>
      </c>
      <c r="AL3" s="267" t="s">
        <v>306</v>
      </c>
      <c r="AM3" s="267" t="s">
        <v>307</v>
      </c>
      <c r="AN3" s="267" t="s">
        <v>308</v>
      </c>
      <c r="AO3" s="267" t="s">
        <v>309</v>
      </c>
    </row>
    <row r="4" spans="1:46">
      <c r="A4" s="111" t="s">
        <v>69</v>
      </c>
      <c r="B4" s="121">
        <f t="shared" ref="B4:G4" si="0">B5/0.985</f>
        <v>3042.6395939086296</v>
      </c>
      <c r="C4" s="121">
        <f t="shared" si="0"/>
        <v>3495.4314720812185</v>
      </c>
      <c r="D4" s="121">
        <f t="shared" si="0"/>
        <v>3851.776649746193</v>
      </c>
      <c r="E4" s="121">
        <f t="shared" si="0"/>
        <v>3394.9238578680201</v>
      </c>
      <c r="F4" s="121">
        <f t="shared" si="0"/>
        <v>3613.1979695431473</v>
      </c>
      <c r="G4" s="121">
        <f t="shared" si="0"/>
        <v>4098.4771573604057</v>
      </c>
      <c r="H4" s="121">
        <f>H5/0.985</f>
        <v>5071.0659898477161</v>
      </c>
      <c r="I4" s="121">
        <f t="shared" ref="I4:AG4" si="1">I5/0.985</f>
        <v>4200</v>
      </c>
      <c r="J4" s="121">
        <f t="shared" si="1"/>
        <v>4232.4873096446699</v>
      </c>
      <c r="K4" s="121">
        <f t="shared" si="1"/>
        <v>4348.2233502538074</v>
      </c>
      <c r="L4" s="121">
        <f t="shared" si="1"/>
        <v>4278.1725888324872</v>
      </c>
      <c r="M4" s="121">
        <f t="shared" si="1"/>
        <v>4655.837563451777</v>
      </c>
      <c r="N4" s="121">
        <f t="shared" si="1"/>
        <v>4940.1015228426395</v>
      </c>
      <c r="O4" s="121">
        <f t="shared" si="1"/>
        <v>5498.4771573604057</v>
      </c>
      <c r="P4" s="121">
        <f t="shared" si="1"/>
        <v>6667.0050761421317</v>
      </c>
      <c r="Q4" s="121">
        <f t="shared" si="1"/>
        <v>6298.4771573604057</v>
      </c>
      <c r="R4" s="121">
        <f t="shared" si="1"/>
        <v>6644.6700507614214</v>
      </c>
      <c r="S4" s="121">
        <f t="shared" si="1"/>
        <v>7107.6142131979695</v>
      </c>
      <c r="T4" s="121">
        <f t="shared" si="1"/>
        <v>6851.7766497461926</v>
      </c>
      <c r="U4" s="121">
        <f t="shared" si="1"/>
        <v>6303.6751269035531</v>
      </c>
      <c r="V4" s="121">
        <f t="shared" si="1"/>
        <v>6815.8071065989843</v>
      </c>
      <c r="W4" s="121">
        <f t="shared" si="1"/>
        <v>6816.609137055837</v>
      </c>
      <c r="X4" s="121">
        <f t="shared" si="1"/>
        <v>5911.0558375634519</v>
      </c>
      <c r="Y4" s="268">
        <f t="shared" si="1"/>
        <v>6046.3451776649745</v>
      </c>
      <c r="Z4" s="268">
        <f t="shared" si="1"/>
        <v>6279.9492385786807</v>
      </c>
      <c r="AA4" s="268">
        <f t="shared" si="1"/>
        <v>6413.8274111675128</v>
      </c>
      <c r="AB4" s="268">
        <f t="shared" si="1"/>
        <v>5196.6700507614214</v>
      </c>
      <c r="AC4" s="268">
        <f t="shared" si="1"/>
        <v>5402.7614213197976</v>
      </c>
      <c r="AD4" s="268">
        <f t="shared" si="1"/>
        <v>5407.1065989847721</v>
      </c>
      <c r="AE4" s="268">
        <f t="shared" si="1"/>
        <v>5976.5076142131975</v>
      </c>
      <c r="AF4" s="268">
        <f t="shared" si="1"/>
        <v>6287.1370558375638</v>
      </c>
      <c r="AG4" s="268">
        <f t="shared" si="1"/>
        <v>5813.715736040609</v>
      </c>
      <c r="AH4" s="269">
        <f>MROUND(FORECAST(AH5,I4:AG4,I5:AG5),25)</f>
        <v>5725</v>
      </c>
      <c r="AI4" s="269">
        <f>MROUND(FORECAST(AI5,J4:AH4,J5:AH5),25)+50</f>
        <v>5775</v>
      </c>
      <c r="AJ4" s="269">
        <f t="shared" ref="AJ4:AP4" si="2">MROUND(FORECAST(AJ5,K4:AI4,K5:AI5),25)</f>
        <v>5725</v>
      </c>
      <c r="AK4" s="269">
        <f t="shared" si="2"/>
        <v>5800</v>
      </c>
      <c r="AL4" s="269">
        <f t="shared" si="2"/>
        <v>6000</v>
      </c>
      <c r="AM4" s="269">
        <f t="shared" si="2"/>
        <v>5950</v>
      </c>
      <c r="AN4" s="269">
        <f t="shared" si="2"/>
        <v>5900</v>
      </c>
      <c r="AO4" s="269">
        <f t="shared" si="2"/>
        <v>5850</v>
      </c>
      <c r="AP4" s="122">
        <f t="shared" si="2"/>
        <v>5850</v>
      </c>
    </row>
    <row r="5" spans="1:46">
      <c r="A5" s="111" t="s">
        <v>60</v>
      </c>
      <c r="B5" s="120">
        <v>2997</v>
      </c>
      <c r="C5" s="120">
        <v>3443</v>
      </c>
      <c r="D5" s="120">
        <v>3794</v>
      </c>
      <c r="E5" s="120">
        <v>3344</v>
      </c>
      <c r="F5" s="120">
        <v>3559</v>
      </c>
      <c r="G5" s="120">
        <v>4037</v>
      </c>
      <c r="H5" s="120">
        <v>4995</v>
      </c>
      <c r="I5" s="120">
        <v>4137</v>
      </c>
      <c r="J5" s="120">
        <v>4169</v>
      </c>
      <c r="K5" s="120">
        <v>4283</v>
      </c>
      <c r="L5" s="120">
        <v>4214</v>
      </c>
      <c r="M5" s="120">
        <v>4586</v>
      </c>
      <c r="N5" s="120">
        <v>4866</v>
      </c>
      <c r="O5" s="120">
        <v>5416</v>
      </c>
      <c r="P5" s="120">
        <v>6567</v>
      </c>
      <c r="Q5" s="120">
        <v>6204</v>
      </c>
      <c r="R5" s="120">
        <v>6545</v>
      </c>
      <c r="S5" s="120">
        <v>7001</v>
      </c>
      <c r="T5" s="120">
        <v>6749</v>
      </c>
      <c r="U5" s="120">
        <v>6209.12</v>
      </c>
      <c r="V5" s="120">
        <v>6713.57</v>
      </c>
      <c r="W5" s="120">
        <v>6714.36</v>
      </c>
      <c r="X5" s="120">
        <v>5822.39</v>
      </c>
      <c r="Y5" s="270">
        <v>5955.65</v>
      </c>
      <c r="Z5" s="270">
        <v>6185.75</v>
      </c>
      <c r="AA5" s="270">
        <v>6317.62</v>
      </c>
      <c r="AB5" s="270">
        <v>5118.72</v>
      </c>
      <c r="AC5" s="270">
        <v>5321.72</v>
      </c>
      <c r="AD5" s="270">
        <v>5326</v>
      </c>
      <c r="AE5" s="270">
        <v>5886.86</v>
      </c>
      <c r="AF5" s="270">
        <v>6192.83</v>
      </c>
      <c r="AG5" s="271">
        <v>5726.51</v>
      </c>
      <c r="AH5" s="269">
        <f t="shared" ref="AH5:AP5" si="3">MROUND(FORECAST(AH45,X5:AG5,X45:AG45),50)</f>
        <v>5650</v>
      </c>
      <c r="AI5" s="269">
        <f t="shared" si="3"/>
        <v>5650</v>
      </c>
      <c r="AJ5" s="269">
        <f t="shared" si="3"/>
        <v>5650</v>
      </c>
      <c r="AK5" s="269">
        <f t="shared" si="3"/>
        <v>5700</v>
      </c>
      <c r="AL5" s="269">
        <f t="shared" si="3"/>
        <v>5900</v>
      </c>
      <c r="AM5" s="269">
        <f t="shared" si="3"/>
        <v>5850</v>
      </c>
      <c r="AN5" s="269">
        <f t="shared" si="3"/>
        <v>5800</v>
      </c>
      <c r="AO5" s="269">
        <f t="shared" si="3"/>
        <v>5750</v>
      </c>
      <c r="AP5" s="122">
        <f t="shared" si="3"/>
        <v>5750</v>
      </c>
      <c r="AQ5" s="164"/>
      <c r="AR5" s="164"/>
    </row>
    <row r="6" spans="1:46">
      <c r="A6" s="111" t="s">
        <v>32</v>
      </c>
      <c r="B6" s="127">
        <f>B5/B4</f>
        <v>0.98499999999999999</v>
      </c>
      <c r="C6" s="127">
        <f t="shared" ref="C6:AC6" si="4">C5/C4</f>
        <v>0.98499999999999988</v>
      </c>
      <c r="D6" s="127">
        <f t="shared" si="4"/>
        <v>0.98499999999999999</v>
      </c>
      <c r="E6" s="127">
        <f t="shared" si="4"/>
        <v>0.9850000000000001</v>
      </c>
      <c r="F6" s="127">
        <f t="shared" si="4"/>
        <v>0.98499999999999999</v>
      </c>
      <c r="G6" s="127">
        <f t="shared" si="4"/>
        <v>0.9850000000000001</v>
      </c>
      <c r="H6" s="127">
        <f t="shared" si="4"/>
        <v>0.98499999999999999</v>
      </c>
      <c r="I6" s="127">
        <f t="shared" si="4"/>
        <v>0.98499999999999999</v>
      </c>
      <c r="J6" s="127">
        <f t="shared" si="4"/>
        <v>0.98499999999999999</v>
      </c>
      <c r="K6" s="127">
        <f t="shared" si="4"/>
        <v>0.98499999999999988</v>
      </c>
      <c r="L6" s="127">
        <f t="shared" si="4"/>
        <v>0.98499999999999999</v>
      </c>
      <c r="M6" s="127">
        <f t="shared" si="4"/>
        <v>0.98499999999999988</v>
      </c>
      <c r="N6" s="127">
        <f t="shared" si="4"/>
        <v>0.98499999999999999</v>
      </c>
      <c r="O6" s="127">
        <f t="shared" si="4"/>
        <v>0.9850000000000001</v>
      </c>
      <c r="P6" s="127">
        <f t="shared" si="4"/>
        <v>0.9850000000000001</v>
      </c>
      <c r="Q6" s="127">
        <f t="shared" si="4"/>
        <v>0.9850000000000001</v>
      </c>
      <c r="R6" s="127">
        <f t="shared" si="4"/>
        <v>0.98499999999999999</v>
      </c>
      <c r="S6" s="127">
        <f t="shared" si="4"/>
        <v>0.98499999999999999</v>
      </c>
      <c r="T6" s="127">
        <f t="shared" si="4"/>
        <v>0.9850000000000001</v>
      </c>
      <c r="U6" s="127">
        <f t="shared" si="4"/>
        <v>0.98499999999999999</v>
      </c>
      <c r="V6" s="127">
        <f t="shared" si="4"/>
        <v>0.98499999999999999</v>
      </c>
      <c r="W6" s="127">
        <f t="shared" si="4"/>
        <v>0.98499999999999999</v>
      </c>
      <c r="X6" s="127">
        <f t="shared" si="4"/>
        <v>0.98499999999999999</v>
      </c>
      <c r="Y6" s="272">
        <f t="shared" si="4"/>
        <v>0.98499999999999999</v>
      </c>
      <c r="Z6" s="272">
        <f t="shared" si="4"/>
        <v>0.98499999999999988</v>
      </c>
      <c r="AA6" s="272">
        <f t="shared" si="4"/>
        <v>0.98499999999999999</v>
      </c>
      <c r="AB6" s="272">
        <f t="shared" si="4"/>
        <v>0.98499999999999999</v>
      </c>
      <c r="AC6" s="272">
        <f t="shared" si="4"/>
        <v>0.98499999999999988</v>
      </c>
      <c r="AD6" s="272">
        <f>AD5/AD4</f>
        <v>0.98499999999999988</v>
      </c>
      <c r="AE6" s="272">
        <f>AE5/AE4</f>
        <v>0.98499999999999999</v>
      </c>
      <c r="AF6" s="273">
        <f>AF5/AF4</f>
        <v>0.98499999999999988</v>
      </c>
      <c r="AG6" s="273">
        <f>AG5/AG4</f>
        <v>0.9850000000000001</v>
      </c>
      <c r="AH6" s="274">
        <f t="shared" ref="AH6:AO6" si="5">FORECAST(AH45,X6:AG6,X45:AG45)</f>
        <v>0.98499999999999999</v>
      </c>
      <c r="AI6" s="274">
        <f t="shared" si="5"/>
        <v>0.98499999999999988</v>
      </c>
      <c r="AJ6" s="274">
        <f t="shared" si="5"/>
        <v>0.98499999999999999</v>
      </c>
      <c r="AK6" s="274">
        <f t="shared" si="5"/>
        <v>0.98499999999999999</v>
      </c>
      <c r="AL6" s="274">
        <f t="shared" si="5"/>
        <v>0.98499999999999988</v>
      </c>
      <c r="AM6" s="274">
        <f t="shared" si="5"/>
        <v>0.98499999999999999</v>
      </c>
      <c r="AN6" s="274">
        <f t="shared" si="5"/>
        <v>0.98499999999999999</v>
      </c>
      <c r="AO6" s="274">
        <f t="shared" si="5"/>
        <v>0.98499999999999999</v>
      </c>
    </row>
    <row r="7" spans="1:46">
      <c r="A7" s="111" t="s">
        <v>75</v>
      </c>
      <c r="B7" s="129">
        <f>B9/B5</f>
        <v>2.5535535535535536</v>
      </c>
      <c r="C7" s="129">
        <f t="shared" ref="C7:AG7" si="6">C9/C5</f>
        <v>2.4196921289573048</v>
      </c>
      <c r="D7" s="129">
        <f t="shared" si="6"/>
        <v>2.7712177121771218</v>
      </c>
      <c r="E7" s="129">
        <f t="shared" si="6"/>
        <v>2.5735645933014353</v>
      </c>
      <c r="F7" s="129">
        <f t="shared" si="6"/>
        <v>2.8648496768755267</v>
      </c>
      <c r="G7" s="129">
        <f t="shared" si="6"/>
        <v>2.8694575179588804</v>
      </c>
      <c r="H7" s="129">
        <f t="shared" si="6"/>
        <v>2.8816816816816817</v>
      </c>
      <c r="I7" s="129">
        <f t="shared" si="6"/>
        <v>2.7539279671259367</v>
      </c>
      <c r="J7" s="129">
        <f t="shared" si="6"/>
        <v>2.784120892300312</v>
      </c>
      <c r="K7" s="129">
        <f t="shared" si="6"/>
        <v>2.7499416296988093</v>
      </c>
      <c r="L7" s="129">
        <f t="shared" si="6"/>
        <v>2.6611295681063121</v>
      </c>
      <c r="M7" s="129">
        <f t="shared" si="6"/>
        <v>3.3706934147405145</v>
      </c>
      <c r="N7" s="129">
        <f t="shared" si="6"/>
        <v>3.1985203452527742</v>
      </c>
      <c r="O7" s="129">
        <f t="shared" si="6"/>
        <v>2.9748892171344163</v>
      </c>
      <c r="P7" s="129">
        <f t="shared" si="6"/>
        <v>2.7820191868433075</v>
      </c>
      <c r="Q7" s="129">
        <f t="shared" si="6"/>
        <v>3.0450354609929082</v>
      </c>
      <c r="R7" s="129">
        <f t="shared" si="6"/>
        <v>3.2629747899159662</v>
      </c>
      <c r="S7" s="129">
        <f t="shared" si="6"/>
        <v>2.6259291529781463</v>
      </c>
      <c r="T7" s="129">
        <f t="shared" si="6"/>
        <v>2.4408060453400502</v>
      </c>
      <c r="U7" s="129">
        <f t="shared" si="6"/>
        <v>2.6881361610018808</v>
      </c>
      <c r="V7" s="129">
        <f t="shared" si="6"/>
        <v>2.8081899793999319</v>
      </c>
      <c r="W7" s="129">
        <f t="shared" si="6"/>
        <v>3.2499493622623747</v>
      </c>
      <c r="X7" s="129">
        <f t="shared" si="6"/>
        <v>3.314705816683527</v>
      </c>
      <c r="Y7" s="275">
        <f t="shared" si="6"/>
        <v>3.0780737618899701</v>
      </c>
      <c r="Z7" s="275">
        <f t="shared" si="6"/>
        <v>3.2094701531746348</v>
      </c>
      <c r="AA7" s="275">
        <f t="shared" si="6"/>
        <v>2.8496000075977985</v>
      </c>
      <c r="AB7" s="275">
        <f t="shared" si="6"/>
        <v>3.0045792698174543</v>
      </c>
      <c r="AC7" s="275">
        <f t="shared" si="6"/>
        <v>3.1355877423088776</v>
      </c>
      <c r="AD7" s="275">
        <f t="shared" si="6"/>
        <v>3.2054205782951559</v>
      </c>
      <c r="AE7" s="275">
        <f t="shared" si="6"/>
        <v>3.3228427378942258</v>
      </c>
      <c r="AF7" s="275">
        <f t="shared" si="6"/>
        <v>3.1870727922452255</v>
      </c>
      <c r="AG7" s="275">
        <f t="shared" si="6"/>
        <v>2.9495672505812478</v>
      </c>
      <c r="AH7" s="276">
        <f>FORECAST(AH45,I7:AG7,I45:AG45)-0.1</f>
        <v>3.0607036291229419</v>
      </c>
      <c r="AI7" s="276">
        <f>FORECAST(AI45,J7:AH7,J45:AH45)+0.025-0.1</f>
        <v>3.0767378939881302</v>
      </c>
      <c r="AJ7" s="276">
        <f>FORECAST(AJ45,K7:AI7,K45:AI45)+0.03-0.08</f>
        <v>3.0949872478774698</v>
      </c>
      <c r="AK7" s="276">
        <f>FORECAST(AK45,L7:AJ7,L45:AJ45)+0.03-0.06</f>
        <v>3.1051541947380938</v>
      </c>
      <c r="AL7" s="276">
        <f>FORECAST(AL45,M7:AK7,M45:AK45)</f>
        <v>3.115504311371307</v>
      </c>
      <c r="AM7" s="276">
        <f>FORECAST(AM45,N7:AL7,N45:AL45)-0.03</f>
        <v>3.1269309465965924</v>
      </c>
      <c r="AN7" s="276">
        <f>FORECAST(AN45,O7:AM7,O45:AM45)-0.05</f>
        <v>3.1372421582377195</v>
      </c>
      <c r="AO7" s="276">
        <f>FORECAST(AO45,P7:AN7,P45:AN45)-0.04</f>
        <v>3.1597922561973375</v>
      </c>
      <c r="AT7" s="114" t="s">
        <v>310</v>
      </c>
    </row>
    <row r="8" spans="1:46">
      <c r="A8" s="277" t="s">
        <v>311</v>
      </c>
      <c r="B8" s="278">
        <v>129</v>
      </c>
      <c r="C8" s="278">
        <f>B17</f>
        <v>246</v>
      </c>
      <c r="D8" s="278">
        <f t="shared" ref="D8:AO8" si="7">C17</f>
        <v>198</v>
      </c>
      <c r="E8" s="278">
        <f t="shared" si="7"/>
        <v>385</v>
      </c>
      <c r="F8" s="278">
        <f t="shared" si="7"/>
        <v>227</v>
      </c>
      <c r="G8" s="278">
        <f t="shared" si="7"/>
        <v>92</v>
      </c>
      <c r="H8" s="278">
        <f t="shared" si="7"/>
        <v>310</v>
      </c>
      <c r="I8" s="278">
        <f t="shared" si="7"/>
        <v>448</v>
      </c>
      <c r="J8" s="278">
        <f t="shared" si="7"/>
        <v>485</v>
      </c>
      <c r="K8" s="278">
        <f t="shared" si="7"/>
        <v>633</v>
      </c>
      <c r="L8" s="278">
        <f t="shared" si="7"/>
        <v>334</v>
      </c>
      <c r="M8" s="278">
        <f t="shared" si="7"/>
        <v>278</v>
      </c>
      <c r="N8" s="278">
        <f t="shared" si="7"/>
        <v>1691</v>
      </c>
      <c r="O8" s="278">
        <f t="shared" si="7"/>
        <v>1600</v>
      </c>
      <c r="P8" s="278">
        <f t="shared" si="7"/>
        <v>1441</v>
      </c>
      <c r="Q8" s="278">
        <f t="shared" si="7"/>
        <v>959</v>
      </c>
      <c r="R8" s="278">
        <f t="shared" si="7"/>
        <v>1843</v>
      </c>
      <c r="S8" s="278">
        <f t="shared" si="7"/>
        <v>1809</v>
      </c>
      <c r="T8" s="278">
        <f t="shared" si="7"/>
        <v>2871</v>
      </c>
      <c r="U8" s="278">
        <f t="shared" si="7"/>
        <v>3184</v>
      </c>
      <c r="V8" s="278">
        <f t="shared" si="7"/>
        <v>2328</v>
      </c>
      <c r="W8" s="278">
        <f t="shared" si="7"/>
        <v>1968</v>
      </c>
      <c r="X8" s="278">
        <f t="shared" si="7"/>
        <v>1984</v>
      </c>
      <c r="Y8" s="279">
        <f t="shared" si="7"/>
        <v>1612</v>
      </c>
      <c r="Z8" s="279">
        <f t="shared" si="7"/>
        <v>869</v>
      </c>
      <c r="AA8" s="279">
        <f t="shared" si="7"/>
        <v>1899</v>
      </c>
      <c r="AB8" s="279">
        <f t="shared" si="7"/>
        <v>1860</v>
      </c>
      <c r="AC8" s="279">
        <f t="shared" si="7"/>
        <v>1187</v>
      </c>
      <c r="AD8" s="279">
        <f t="shared" si="7"/>
        <v>668</v>
      </c>
      <c r="AE8" s="279">
        <f t="shared" si="7"/>
        <v>627</v>
      </c>
      <c r="AF8" s="280">
        <f t="shared" si="7"/>
        <v>1686</v>
      </c>
      <c r="AG8" s="280">
        <f t="shared" si="7"/>
        <v>1493</v>
      </c>
      <c r="AH8" s="281">
        <f t="shared" si="7"/>
        <v>1250</v>
      </c>
      <c r="AI8" s="281">
        <f t="shared" si="7"/>
        <v>1300</v>
      </c>
      <c r="AJ8" s="281">
        <f t="shared" si="7"/>
        <v>1300</v>
      </c>
      <c r="AK8" s="281">
        <f t="shared" si="7"/>
        <v>1250</v>
      </c>
      <c r="AL8" s="281">
        <f t="shared" si="7"/>
        <v>1200</v>
      </c>
      <c r="AM8" s="281">
        <f t="shared" si="7"/>
        <v>1225</v>
      </c>
      <c r="AN8" s="281">
        <f t="shared" si="7"/>
        <v>1250</v>
      </c>
      <c r="AO8" s="281">
        <f t="shared" si="7"/>
        <v>1250</v>
      </c>
      <c r="AT8" s="282" t="s">
        <v>312</v>
      </c>
    </row>
    <row r="9" spans="1:46">
      <c r="A9" s="111" t="s">
        <v>35</v>
      </c>
      <c r="B9" s="120">
        <v>7653</v>
      </c>
      <c r="C9" s="120">
        <v>8331</v>
      </c>
      <c r="D9" s="120">
        <v>10514</v>
      </c>
      <c r="E9" s="120">
        <v>8606</v>
      </c>
      <c r="F9" s="120">
        <v>10196</v>
      </c>
      <c r="G9" s="120">
        <v>11584</v>
      </c>
      <c r="H9" s="120">
        <v>14394</v>
      </c>
      <c r="I9" s="120">
        <v>11393</v>
      </c>
      <c r="J9" s="120">
        <v>11607</v>
      </c>
      <c r="K9" s="120">
        <v>11778</v>
      </c>
      <c r="L9" s="120">
        <v>11214</v>
      </c>
      <c r="M9" s="120">
        <v>15458</v>
      </c>
      <c r="N9" s="120">
        <v>15564</v>
      </c>
      <c r="O9" s="120">
        <v>16112</v>
      </c>
      <c r="P9" s="120">
        <v>18269.52</v>
      </c>
      <c r="Q9" s="120">
        <v>18891.400000000001</v>
      </c>
      <c r="R9" s="120">
        <v>21356.17</v>
      </c>
      <c r="S9" s="120">
        <v>18384.13</v>
      </c>
      <c r="T9" s="120">
        <v>16473</v>
      </c>
      <c r="U9" s="120">
        <v>16690.96</v>
      </c>
      <c r="V9" s="120">
        <v>18852.98</v>
      </c>
      <c r="W9" s="120">
        <v>21821.329999999998</v>
      </c>
      <c r="X9" s="120">
        <v>19299.510000000002</v>
      </c>
      <c r="Y9" s="270">
        <v>18331.93</v>
      </c>
      <c r="Z9" s="270">
        <v>19852.979999999996</v>
      </c>
      <c r="AA9" s="270">
        <v>18002.690000000002</v>
      </c>
      <c r="AB9" s="270">
        <v>15379.6</v>
      </c>
      <c r="AC9" s="270">
        <v>16686.72</v>
      </c>
      <c r="AD9" s="270">
        <v>17072.07</v>
      </c>
      <c r="AE9" s="270">
        <v>19561.11</v>
      </c>
      <c r="AF9" s="271">
        <v>19737</v>
      </c>
      <c r="AG9" s="271">
        <v>16890.726356126022</v>
      </c>
      <c r="AH9" s="269">
        <f t="shared" ref="AH9:AO9" si="8">MROUND(AH7*AH5,50)</f>
        <v>17300</v>
      </c>
      <c r="AI9" s="269">
        <f t="shared" si="8"/>
        <v>17400</v>
      </c>
      <c r="AJ9" s="269">
        <f t="shared" si="8"/>
        <v>17500</v>
      </c>
      <c r="AK9" s="269">
        <f t="shared" si="8"/>
        <v>17700</v>
      </c>
      <c r="AL9" s="269">
        <f t="shared" si="8"/>
        <v>18400</v>
      </c>
      <c r="AM9" s="269">
        <f t="shared" si="8"/>
        <v>18300</v>
      </c>
      <c r="AN9" s="269">
        <f t="shared" si="8"/>
        <v>18200</v>
      </c>
      <c r="AO9" s="269">
        <f t="shared" si="8"/>
        <v>18150</v>
      </c>
      <c r="AQ9" s="164"/>
      <c r="AR9" s="164"/>
    </row>
    <row r="10" spans="1:46">
      <c r="A10" s="111" t="s">
        <v>36</v>
      </c>
      <c r="B10" s="120">
        <f>B60</f>
        <v>31.51740955628933</v>
      </c>
      <c r="C10" s="120">
        <f t="shared" ref="C10:AA10" si="9">C60</f>
        <v>0</v>
      </c>
      <c r="D10" s="120">
        <f t="shared" si="9"/>
        <v>0</v>
      </c>
      <c r="E10" s="120">
        <f t="shared" si="9"/>
        <v>89.283000000000001</v>
      </c>
      <c r="F10" s="120">
        <f t="shared" si="9"/>
        <v>152.21899999999999</v>
      </c>
      <c r="G10" s="120">
        <f t="shared" si="9"/>
        <v>580.76800000000003</v>
      </c>
      <c r="H10" s="120">
        <f t="shared" si="9"/>
        <v>65.046000000000006</v>
      </c>
      <c r="I10" s="120">
        <f t="shared" si="9"/>
        <v>480.58900000000006</v>
      </c>
      <c r="J10" s="120">
        <f t="shared" si="9"/>
        <v>168.40599999999998</v>
      </c>
      <c r="K10" s="120">
        <f t="shared" si="9"/>
        <v>47.370999999999995</v>
      </c>
      <c r="L10" s="120">
        <f t="shared" si="9"/>
        <v>154.72</v>
      </c>
      <c r="M10" s="120">
        <f t="shared" si="9"/>
        <v>66.337999999999994</v>
      </c>
      <c r="N10" s="120">
        <f t="shared" si="9"/>
        <v>368.58100000000002</v>
      </c>
      <c r="O10" s="120">
        <f t="shared" si="9"/>
        <v>431.18600000000004</v>
      </c>
      <c r="P10" s="120">
        <f t="shared" si="9"/>
        <v>685.37999999999988</v>
      </c>
      <c r="Q10" s="120">
        <f t="shared" si="9"/>
        <v>3353.0259999999998</v>
      </c>
      <c r="R10" s="120">
        <f t="shared" si="9"/>
        <v>2081.7670000000003</v>
      </c>
      <c r="S10" s="120">
        <f t="shared" si="9"/>
        <v>2623.8010000000004</v>
      </c>
      <c r="T10" s="120">
        <f t="shared" si="9"/>
        <v>3751.8950000000004</v>
      </c>
      <c r="U10" s="120">
        <f t="shared" si="9"/>
        <v>3378.0909999999999</v>
      </c>
      <c r="V10" s="120">
        <f t="shared" si="9"/>
        <v>3523.7619999999997</v>
      </c>
      <c r="W10" s="120">
        <f t="shared" si="9"/>
        <v>2316.6150000000002</v>
      </c>
      <c r="X10" s="120">
        <f t="shared" si="9"/>
        <v>3432.7629999999999</v>
      </c>
      <c r="Y10" s="270">
        <f t="shared" si="9"/>
        <v>4278.7139999999999</v>
      </c>
      <c r="Z10" s="270">
        <f t="shared" si="9"/>
        <v>4330.5829999999996</v>
      </c>
      <c r="AA10" s="270">
        <f t="shared" si="9"/>
        <v>4398.9629999999988</v>
      </c>
      <c r="AB10" s="270">
        <f>AB60</f>
        <v>6081.8675599999997</v>
      </c>
      <c r="AC10" s="270">
        <f>AC60</f>
        <v>5796.5684440000005</v>
      </c>
      <c r="AD10" s="270">
        <f>AD60</f>
        <v>5433.201047999999</v>
      </c>
      <c r="AE10" s="270">
        <f>AE60</f>
        <v>6839.7906600000006</v>
      </c>
      <c r="AF10" s="271">
        <f>AF60</f>
        <v>5456.5473410000004</v>
      </c>
      <c r="AG10" s="269">
        <f>6750</f>
        <v>6750</v>
      </c>
      <c r="AH10" s="269">
        <v>6500</v>
      </c>
      <c r="AI10" s="269">
        <v>7000</v>
      </c>
      <c r="AJ10" s="269">
        <v>6000</v>
      </c>
      <c r="AK10" s="269">
        <v>6000</v>
      </c>
      <c r="AL10" s="269">
        <v>6000</v>
      </c>
      <c r="AM10" s="269">
        <v>6000</v>
      </c>
      <c r="AN10" s="269">
        <v>6000</v>
      </c>
      <c r="AO10" s="269">
        <v>6000</v>
      </c>
      <c r="AQ10" s="164"/>
      <c r="AR10" s="164"/>
    </row>
    <row r="11" spans="1:46">
      <c r="A11" s="277" t="s">
        <v>37</v>
      </c>
      <c r="B11" s="278">
        <f>SUM(B8:B10)</f>
        <v>7813.5174095562897</v>
      </c>
      <c r="C11" s="278">
        <f t="shared" ref="C11:AO11" si="10">SUM(C8:C10)</f>
        <v>8577</v>
      </c>
      <c r="D11" s="278">
        <f t="shared" si="10"/>
        <v>10712</v>
      </c>
      <c r="E11" s="278">
        <f t="shared" si="10"/>
        <v>9080.2829999999994</v>
      </c>
      <c r="F11" s="278">
        <f t="shared" si="10"/>
        <v>10575.218999999999</v>
      </c>
      <c r="G11" s="278">
        <f t="shared" si="10"/>
        <v>12256.768</v>
      </c>
      <c r="H11" s="278">
        <f t="shared" si="10"/>
        <v>14769.046</v>
      </c>
      <c r="I11" s="278">
        <f t="shared" si="10"/>
        <v>12321.589</v>
      </c>
      <c r="J11" s="278">
        <f t="shared" si="10"/>
        <v>12260.406000000001</v>
      </c>
      <c r="K11" s="278">
        <f t="shared" si="10"/>
        <v>12458.370999999999</v>
      </c>
      <c r="L11" s="278">
        <f t="shared" si="10"/>
        <v>11702.72</v>
      </c>
      <c r="M11" s="278">
        <f t="shared" si="10"/>
        <v>15802.338</v>
      </c>
      <c r="N11" s="278">
        <f t="shared" si="10"/>
        <v>17623.580999999998</v>
      </c>
      <c r="O11" s="278">
        <f t="shared" si="10"/>
        <v>18143.186000000002</v>
      </c>
      <c r="P11" s="278">
        <f t="shared" si="10"/>
        <v>20395.900000000001</v>
      </c>
      <c r="Q11" s="278">
        <f t="shared" si="10"/>
        <v>23203.425999999999</v>
      </c>
      <c r="R11" s="278">
        <f t="shared" si="10"/>
        <v>25280.936999999998</v>
      </c>
      <c r="S11" s="278">
        <f t="shared" si="10"/>
        <v>22816.931</v>
      </c>
      <c r="T11" s="278">
        <f t="shared" si="10"/>
        <v>23095.895</v>
      </c>
      <c r="U11" s="278">
        <f t="shared" si="10"/>
        <v>23253.050999999999</v>
      </c>
      <c r="V11" s="278">
        <f t="shared" si="10"/>
        <v>24704.741999999998</v>
      </c>
      <c r="W11" s="278">
        <f t="shared" si="10"/>
        <v>26105.945</v>
      </c>
      <c r="X11" s="278">
        <f t="shared" si="10"/>
        <v>24716.273000000001</v>
      </c>
      <c r="Y11" s="279">
        <f t="shared" si="10"/>
        <v>24222.644</v>
      </c>
      <c r="Z11" s="279">
        <f t="shared" si="10"/>
        <v>25052.562999999995</v>
      </c>
      <c r="AA11" s="279">
        <f t="shared" si="10"/>
        <v>24300.653000000002</v>
      </c>
      <c r="AB11" s="279">
        <f t="shared" si="10"/>
        <v>23321.467559999997</v>
      </c>
      <c r="AC11" s="279">
        <f t="shared" si="10"/>
        <v>23670.288444000002</v>
      </c>
      <c r="AD11" s="279">
        <f t="shared" si="10"/>
        <v>23173.271047999999</v>
      </c>
      <c r="AE11" s="279">
        <f t="shared" si="10"/>
        <v>27027.900659999999</v>
      </c>
      <c r="AF11" s="280">
        <f t="shared" si="10"/>
        <v>26879.547341000001</v>
      </c>
      <c r="AG11" s="281">
        <f t="shared" si="10"/>
        <v>25133.726356126022</v>
      </c>
      <c r="AH11" s="281">
        <f t="shared" si="10"/>
        <v>25050</v>
      </c>
      <c r="AI11" s="281">
        <f t="shared" si="10"/>
        <v>25700</v>
      </c>
      <c r="AJ11" s="281">
        <f t="shared" si="10"/>
        <v>24800</v>
      </c>
      <c r="AK11" s="281">
        <f t="shared" si="10"/>
        <v>24950</v>
      </c>
      <c r="AL11" s="281">
        <f t="shared" si="10"/>
        <v>25600</v>
      </c>
      <c r="AM11" s="281">
        <f t="shared" si="10"/>
        <v>25525</v>
      </c>
      <c r="AN11" s="281">
        <f t="shared" si="10"/>
        <v>25450</v>
      </c>
      <c r="AO11" s="281">
        <f t="shared" si="10"/>
        <v>25400</v>
      </c>
      <c r="AQ11" s="164"/>
      <c r="AR11" s="164"/>
    </row>
    <row r="12" spans="1:46">
      <c r="A12" s="111" t="s">
        <v>38</v>
      </c>
      <c r="B12" s="120">
        <v>7511</v>
      </c>
      <c r="C12" s="120">
        <v>8561</v>
      </c>
      <c r="D12" s="120">
        <v>9372</v>
      </c>
      <c r="E12" s="120">
        <v>8310</v>
      </c>
      <c r="F12" s="120">
        <v>9607</v>
      </c>
      <c r="G12" s="120">
        <v>10403</v>
      </c>
      <c r="H12" s="120">
        <v>11119</v>
      </c>
      <c r="I12" s="120">
        <v>10520</v>
      </c>
      <c r="J12" s="120">
        <v>10377</v>
      </c>
      <c r="K12" s="120">
        <v>10515</v>
      </c>
      <c r="L12" s="120">
        <f>L92</f>
        <v>10422</v>
      </c>
      <c r="M12" s="120">
        <f t="shared" ref="M12:X12" si="11">M92</f>
        <v>13249</v>
      </c>
      <c r="N12" s="120">
        <f t="shared" si="11"/>
        <v>14693</v>
      </c>
      <c r="O12" s="120">
        <f t="shared" si="11"/>
        <v>15730</v>
      </c>
      <c r="P12" s="120">
        <f t="shared" si="11"/>
        <v>18476</v>
      </c>
      <c r="Q12" s="120">
        <f t="shared" si="11"/>
        <v>20458</v>
      </c>
      <c r="R12" s="120">
        <f t="shared" si="11"/>
        <v>23027</v>
      </c>
      <c r="S12" s="120">
        <f t="shared" si="11"/>
        <v>22401</v>
      </c>
      <c r="T12" s="120">
        <f t="shared" si="11"/>
        <v>21289</v>
      </c>
      <c r="U12" s="120">
        <f t="shared" si="11"/>
        <v>22951</v>
      </c>
      <c r="V12" s="120">
        <f t="shared" si="11"/>
        <v>24185</v>
      </c>
      <c r="W12" s="120">
        <f t="shared" si="11"/>
        <v>25797</v>
      </c>
      <c r="X12" s="120">
        <f t="shared" si="11"/>
        <v>1836</v>
      </c>
      <c r="Y12" s="270">
        <v>24100</v>
      </c>
      <c r="Z12" s="270">
        <v>22050</v>
      </c>
      <c r="AA12" s="270">
        <f t="shared" ref="AA12:AF12" si="12">AA92</f>
        <v>23735</v>
      </c>
      <c r="AB12" s="270">
        <f t="shared" si="12"/>
        <v>23385</v>
      </c>
      <c r="AC12" s="270">
        <f t="shared" si="12"/>
        <v>24699</v>
      </c>
      <c r="AD12" s="270">
        <f t="shared" si="12"/>
        <v>23679</v>
      </c>
      <c r="AE12" s="270">
        <f t="shared" si="12"/>
        <v>25397</v>
      </c>
      <c r="AF12" s="270">
        <f t="shared" si="12"/>
        <v>26318</v>
      </c>
      <c r="AG12" s="269">
        <v>26500</v>
      </c>
      <c r="AH12" s="269">
        <v>27500</v>
      </c>
      <c r="AI12" s="269">
        <v>28500</v>
      </c>
      <c r="AJ12" s="269">
        <v>29500</v>
      </c>
      <c r="AK12" s="269">
        <v>30500</v>
      </c>
      <c r="AL12" s="269">
        <v>31500</v>
      </c>
      <c r="AM12" s="269">
        <v>32500</v>
      </c>
      <c r="AN12" s="269">
        <v>33500</v>
      </c>
      <c r="AO12" s="269">
        <v>34500</v>
      </c>
      <c r="AQ12" s="164"/>
      <c r="AR12" s="164"/>
    </row>
    <row r="13" spans="1:46">
      <c r="A13" s="111" t="s">
        <v>39</v>
      </c>
      <c r="B13" s="120">
        <f>B76</f>
        <v>42.917683583633476</v>
      </c>
      <c r="C13" s="120">
        <f t="shared" ref="C13:AF13" si="13">C76</f>
        <v>0</v>
      </c>
      <c r="D13" s="120">
        <f t="shared" si="13"/>
        <v>0</v>
      </c>
      <c r="E13" s="120">
        <f t="shared" si="13"/>
        <v>10.766999999999999</v>
      </c>
      <c r="F13" s="120">
        <f t="shared" si="13"/>
        <v>318.33500000000009</v>
      </c>
      <c r="G13" s="120">
        <f t="shared" si="13"/>
        <v>802.82299999999987</v>
      </c>
      <c r="H13" s="120">
        <f t="shared" si="13"/>
        <v>2356.748</v>
      </c>
      <c r="I13" s="120">
        <f t="shared" si="13"/>
        <v>503.38900000000001</v>
      </c>
      <c r="J13" s="120">
        <f t="shared" si="13"/>
        <v>86.079852000000017</v>
      </c>
      <c r="K13" s="120">
        <f t="shared" si="13"/>
        <v>534.79999999999995</v>
      </c>
      <c r="L13" s="120">
        <f t="shared" si="13"/>
        <v>283.36900000000009</v>
      </c>
      <c r="M13" s="120">
        <f t="shared" si="13"/>
        <v>352.858</v>
      </c>
      <c r="N13" s="120">
        <f t="shared" si="13"/>
        <v>349.72600000000006</v>
      </c>
      <c r="O13" s="120">
        <f t="shared" si="13"/>
        <v>161.405</v>
      </c>
      <c r="P13" s="120">
        <f t="shared" si="13"/>
        <v>432.24599999999998</v>
      </c>
      <c r="Q13" s="120">
        <f t="shared" si="13"/>
        <v>218.91899999999998</v>
      </c>
      <c r="R13" s="120">
        <f t="shared" si="13"/>
        <v>345.18800000000005</v>
      </c>
      <c r="S13" s="120">
        <f t="shared" si="13"/>
        <v>325.95800000000008</v>
      </c>
      <c r="T13" s="120">
        <f t="shared" si="13"/>
        <v>140.21799999999999</v>
      </c>
      <c r="U13" s="120">
        <f t="shared" si="13"/>
        <v>110.337</v>
      </c>
      <c r="V13" s="120">
        <f t="shared" si="13"/>
        <v>332.935</v>
      </c>
      <c r="W13" s="120">
        <f t="shared" si="13"/>
        <v>613.77900000000011</v>
      </c>
      <c r="X13" s="120">
        <f t="shared" si="13"/>
        <v>390.96900000000011</v>
      </c>
      <c r="Y13" s="270">
        <f t="shared" si="13"/>
        <v>418.55399999999997</v>
      </c>
      <c r="Z13" s="270">
        <f t="shared" si="13"/>
        <v>311.38200000000006</v>
      </c>
      <c r="AA13" s="270">
        <f t="shared" si="13"/>
        <v>291.00199999999995</v>
      </c>
      <c r="AB13" s="270">
        <f t="shared" si="13"/>
        <v>331.44428299999993</v>
      </c>
      <c r="AC13" s="270">
        <f t="shared" si="13"/>
        <v>173.02448100000001</v>
      </c>
      <c r="AD13" s="270">
        <f t="shared" si="13"/>
        <v>451.683087</v>
      </c>
      <c r="AE13" s="270">
        <f t="shared" si="13"/>
        <v>543.99905700000011</v>
      </c>
      <c r="AF13" s="270">
        <f t="shared" si="13"/>
        <v>534.06355499999995</v>
      </c>
      <c r="AG13" s="269">
        <v>350</v>
      </c>
      <c r="AH13" s="269">
        <v>250</v>
      </c>
      <c r="AI13" s="269">
        <v>250</v>
      </c>
      <c r="AJ13" s="269">
        <v>250</v>
      </c>
      <c r="AK13" s="269">
        <v>250</v>
      </c>
      <c r="AL13" s="269">
        <v>250</v>
      </c>
      <c r="AM13" s="269">
        <v>250</v>
      </c>
      <c r="AN13" s="269">
        <v>250</v>
      </c>
      <c r="AO13" s="269">
        <v>250</v>
      </c>
      <c r="AQ13" s="164"/>
      <c r="AR13" s="164"/>
    </row>
    <row r="14" spans="1:46">
      <c r="A14" s="111" t="s">
        <v>40</v>
      </c>
      <c r="B14" s="120">
        <f>ROUND(C5*0.0072,0)</f>
        <v>25</v>
      </c>
      <c r="C14" s="120">
        <f t="shared" ref="C14:AD14" si="14">ROUND(D5*0.0072,0)</f>
        <v>27</v>
      </c>
      <c r="D14" s="120">
        <f t="shared" si="14"/>
        <v>24</v>
      </c>
      <c r="E14" s="120">
        <f t="shared" si="14"/>
        <v>26</v>
      </c>
      <c r="F14" s="120">
        <f t="shared" si="14"/>
        <v>29</v>
      </c>
      <c r="G14" s="120">
        <f t="shared" si="14"/>
        <v>36</v>
      </c>
      <c r="H14" s="120">
        <f t="shared" si="14"/>
        <v>30</v>
      </c>
      <c r="I14" s="120">
        <f t="shared" si="14"/>
        <v>30</v>
      </c>
      <c r="J14" s="120">
        <f t="shared" si="14"/>
        <v>31</v>
      </c>
      <c r="K14" s="120">
        <f t="shared" si="14"/>
        <v>30</v>
      </c>
      <c r="L14" s="120">
        <f t="shared" si="14"/>
        <v>33</v>
      </c>
      <c r="M14" s="120">
        <f t="shared" si="14"/>
        <v>35</v>
      </c>
      <c r="N14" s="120">
        <f t="shared" si="14"/>
        <v>39</v>
      </c>
      <c r="O14" s="120">
        <f t="shared" si="14"/>
        <v>47</v>
      </c>
      <c r="P14" s="120">
        <f t="shared" si="14"/>
        <v>45</v>
      </c>
      <c r="Q14" s="120">
        <f t="shared" si="14"/>
        <v>47</v>
      </c>
      <c r="R14" s="120">
        <f t="shared" si="14"/>
        <v>50</v>
      </c>
      <c r="S14" s="120">
        <f t="shared" si="14"/>
        <v>49</v>
      </c>
      <c r="T14" s="120">
        <f t="shared" si="14"/>
        <v>45</v>
      </c>
      <c r="U14" s="120">
        <f t="shared" si="14"/>
        <v>48</v>
      </c>
      <c r="V14" s="120">
        <f t="shared" si="14"/>
        <v>48</v>
      </c>
      <c r="W14" s="120">
        <f t="shared" si="14"/>
        <v>42</v>
      </c>
      <c r="X14" s="120">
        <f t="shared" si="14"/>
        <v>43</v>
      </c>
      <c r="Y14" s="270">
        <f t="shared" si="14"/>
        <v>45</v>
      </c>
      <c r="Z14" s="270">
        <f t="shared" si="14"/>
        <v>45</v>
      </c>
      <c r="AA14" s="270">
        <f t="shared" si="14"/>
        <v>37</v>
      </c>
      <c r="AB14" s="270">
        <f t="shared" si="14"/>
        <v>38</v>
      </c>
      <c r="AC14" s="270">
        <f t="shared" si="14"/>
        <v>38</v>
      </c>
      <c r="AD14" s="270">
        <f t="shared" si="14"/>
        <v>42</v>
      </c>
      <c r="AE14" s="270">
        <f>ROUND(AF5*0.0072,0)</f>
        <v>45</v>
      </c>
      <c r="AF14" s="271">
        <f>ROUND(AG5*0.0072,0)</f>
        <v>41</v>
      </c>
      <c r="AG14" s="269">
        <f>ROUND(AH5*0.0072,0)</f>
        <v>41</v>
      </c>
      <c r="AH14" s="269">
        <f t="shared" ref="AH14:AO14" si="15">ROUND(AI5*0.0072,0)</f>
        <v>41</v>
      </c>
      <c r="AI14" s="269">
        <f t="shared" si="15"/>
        <v>41</v>
      </c>
      <c r="AJ14" s="269">
        <f t="shared" si="15"/>
        <v>41</v>
      </c>
      <c r="AK14" s="269">
        <f t="shared" si="15"/>
        <v>42</v>
      </c>
      <c r="AL14" s="269">
        <f t="shared" si="15"/>
        <v>42</v>
      </c>
      <c r="AM14" s="269">
        <f t="shared" si="15"/>
        <v>42</v>
      </c>
      <c r="AN14" s="269">
        <f t="shared" si="15"/>
        <v>41</v>
      </c>
      <c r="AO14" s="269">
        <f t="shared" si="15"/>
        <v>41</v>
      </c>
    </row>
    <row r="15" spans="1:46">
      <c r="A15" s="111" t="s">
        <v>41</v>
      </c>
      <c r="B15" s="120">
        <f>B16-SUM(B12:B14)</f>
        <v>-11.400274027343585</v>
      </c>
      <c r="C15" s="120">
        <f t="shared" ref="C15:Y15" si="16">C16-SUM(C12:C14)</f>
        <v>-209</v>
      </c>
      <c r="D15" s="120">
        <f t="shared" si="16"/>
        <v>931</v>
      </c>
      <c r="E15" s="120">
        <f t="shared" si="16"/>
        <v>506.51599999999962</v>
      </c>
      <c r="F15" s="120">
        <f t="shared" si="16"/>
        <v>528.8839999999982</v>
      </c>
      <c r="G15" s="120">
        <f t="shared" si="16"/>
        <v>704.94499999999971</v>
      </c>
      <c r="H15" s="120">
        <f t="shared" si="16"/>
        <v>815.29800000000068</v>
      </c>
      <c r="I15" s="120">
        <f t="shared" si="16"/>
        <v>783.20000000000073</v>
      </c>
      <c r="J15" s="120">
        <f t="shared" si="16"/>
        <v>1133.3261480000001</v>
      </c>
      <c r="K15" s="120">
        <f t="shared" si="16"/>
        <v>1044.5709999999999</v>
      </c>
      <c r="L15" s="120">
        <f t="shared" si="16"/>
        <v>686.35099999999875</v>
      </c>
      <c r="M15" s="120">
        <f t="shared" si="16"/>
        <v>474.47999999999956</v>
      </c>
      <c r="N15" s="120">
        <f t="shared" si="16"/>
        <v>941.85499999999774</v>
      </c>
      <c r="O15" s="120">
        <f t="shared" si="16"/>
        <v>763.78100000000086</v>
      </c>
      <c r="P15" s="120">
        <f t="shared" si="16"/>
        <v>483.65400000000227</v>
      </c>
      <c r="Q15" s="120">
        <f t="shared" si="16"/>
        <v>636.50699999999779</v>
      </c>
      <c r="R15" s="120">
        <f t="shared" si="16"/>
        <v>49.748999999999796</v>
      </c>
      <c r="S15" s="120">
        <f t="shared" si="16"/>
        <v>-2830.0269999999982</v>
      </c>
      <c r="T15" s="120">
        <f t="shared" si="16"/>
        <v>-1562.3230000000003</v>
      </c>
      <c r="U15" s="120">
        <f t="shared" si="16"/>
        <v>-2184.2860000000001</v>
      </c>
      <c r="V15" s="120">
        <f t="shared" si="16"/>
        <v>-1829.1930000000029</v>
      </c>
      <c r="W15" s="120">
        <f t="shared" si="16"/>
        <v>-2330.8339999999989</v>
      </c>
      <c r="X15" s="120">
        <f t="shared" si="16"/>
        <v>20834.304</v>
      </c>
      <c r="Y15" s="270">
        <f t="shared" si="16"/>
        <v>-1209.9099999999999</v>
      </c>
      <c r="Z15" s="270">
        <f t="shared" ref="Z15:AO15" si="17">Z16-SUM(Z12:Z14)</f>
        <v>747.18099999999322</v>
      </c>
      <c r="AA15" s="270">
        <f t="shared" si="17"/>
        <v>-1622.3489999999983</v>
      </c>
      <c r="AB15" s="270">
        <f t="shared" si="17"/>
        <v>-1619.9767230000034</v>
      </c>
      <c r="AC15" s="270">
        <f t="shared" si="17"/>
        <v>-1907.7360369999988</v>
      </c>
      <c r="AD15" s="270">
        <f t="shared" si="17"/>
        <v>-1626.4120390000026</v>
      </c>
      <c r="AE15" s="270">
        <f t="shared" si="17"/>
        <v>-644.09839700000157</v>
      </c>
      <c r="AF15" s="271">
        <f t="shared" si="17"/>
        <v>-1506.5162139999993</v>
      </c>
      <c r="AG15" s="269">
        <f t="shared" si="17"/>
        <v>-3007.2736438739776</v>
      </c>
      <c r="AH15" s="269">
        <f t="shared" si="17"/>
        <v>-4041</v>
      </c>
      <c r="AI15" s="269">
        <f t="shared" si="17"/>
        <v>-4391</v>
      </c>
      <c r="AJ15" s="269">
        <f t="shared" si="17"/>
        <v>-6241</v>
      </c>
      <c r="AK15" s="269">
        <f t="shared" si="17"/>
        <v>-7042</v>
      </c>
      <c r="AL15" s="269">
        <f t="shared" si="17"/>
        <v>-7417</v>
      </c>
      <c r="AM15" s="269">
        <f t="shared" si="17"/>
        <v>-8517</v>
      </c>
      <c r="AN15" s="269">
        <f t="shared" si="17"/>
        <v>-9591</v>
      </c>
      <c r="AO15" s="269">
        <f t="shared" si="17"/>
        <v>-10641</v>
      </c>
    </row>
    <row r="16" spans="1:46">
      <c r="A16" s="277" t="s">
        <v>42</v>
      </c>
      <c r="B16" s="278">
        <f>B11-B17</f>
        <v>7567.5174095562897</v>
      </c>
      <c r="C16" s="278">
        <f t="shared" ref="C16:AO16" si="18">C11-C17</f>
        <v>8379</v>
      </c>
      <c r="D16" s="278">
        <f t="shared" si="18"/>
        <v>10327</v>
      </c>
      <c r="E16" s="278">
        <f t="shared" si="18"/>
        <v>8853.2829999999994</v>
      </c>
      <c r="F16" s="278">
        <f t="shared" si="18"/>
        <v>10483.218999999999</v>
      </c>
      <c r="G16" s="278">
        <f t="shared" si="18"/>
        <v>11946.768</v>
      </c>
      <c r="H16" s="278">
        <f t="shared" si="18"/>
        <v>14321.046</v>
      </c>
      <c r="I16" s="278">
        <f t="shared" si="18"/>
        <v>11836.589</v>
      </c>
      <c r="J16" s="278">
        <f t="shared" si="18"/>
        <v>11627.406000000001</v>
      </c>
      <c r="K16" s="278">
        <f t="shared" si="18"/>
        <v>12124.370999999999</v>
      </c>
      <c r="L16" s="278">
        <f t="shared" si="18"/>
        <v>11424.72</v>
      </c>
      <c r="M16" s="278">
        <f t="shared" si="18"/>
        <v>14111.338</v>
      </c>
      <c r="N16" s="278">
        <f t="shared" si="18"/>
        <v>16023.580999999998</v>
      </c>
      <c r="O16" s="278">
        <f t="shared" si="18"/>
        <v>16702.186000000002</v>
      </c>
      <c r="P16" s="278">
        <f t="shared" si="18"/>
        <v>19436.900000000001</v>
      </c>
      <c r="Q16" s="278">
        <f t="shared" si="18"/>
        <v>21360.425999999999</v>
      </c>
      <c r="R16" s="278">
        <f t="shared" si="18"/>
        <v>23471.936999999998</v>
      </c>
      <c r="S16" s="278">
        <f t="shared" si="18"/>
        <v>19945.931</v>
      </c>
      <c r="T16" s="278">
        <f t="shared" si="18"/>
        <v>19911.895</v>
      </c>
      <c r="U16" s="278">
        <f t="shared" si="18"/>
        <v>20925.050999999999</v>
      </c>
      <c r="V16" s="278">
        <f t="shared" si="18"/>
        <v>22736.741999999998</v>
      </c>
      <c r="W16" s="278">
        <f t="shared" si="18"/>
        <v>24121.945</v>
      </c>
      <c r="X16" s="278">
        <f t="shared" si="18"/>
        <v>23104.273000000001</v>
      </c>
      <c r="Y16" s="279">
        <f t="shared" si="18"/>
        <v>23353.644</v>
      </c>
      <c r="Z16" s="279">
        <f t="shared" si="18"/>
        <v>23153.562999999995</v>
      </c>
      <c r="AA16" s="279">
        <f t="shared" si="18"/>
        <v>22440.653000000002</v>
      </c>
      <c r="AB16" s="279">
        <f t="shared" si="18"/>
        <v>22134.467559999997</v>
      </c>
      <c r="AC16" s="279">
        <f t="shared" si="18"/>
        <v>23002.288444000002</v>
      </c>
      <c r="AD16" s="279">
        <f t="shared" si="18"/>
        <v>22546.271047999999</v>
      </c>
      <c r="AE16" s="279">
        <f t="shared" si="18"/>
        <v>25341.900659999999</v>
      </c>
      <c r="AF16" s="280">
        <f t="shared" si="18"/>
        <v>25386.547341000001</v>
      </c>
      <c r="AG16" s="281">
        <f t="shared" si="18"/>
        <v>23883.726356126022</v>
      </c>
      <c r="AH16" s="281">
        <f t="shared" si="18"/>
        <v>23750</v>
      </c>
      <c r="AI16" s="281">
        <f t="shared" si="18"/>
        <v>24400</v>
      </c>
      <c r="AJ16" s="281">
        <f t="shared" si="18"/>
        <v>23550</v>
      </c>
      <c r="AK16" s="281">
        <f t="shared" si="18"/>
        <v>23750</v>
      </c>
      <c r="AL16" s="281">
        <f t="shared" si="18"/>
        <v>24375</v>
      </c>
      <c r="AM16" s="281">
        <f t="shared" si="18"/>
        <v>24275</v>
      </c>
      <c r="AN16" s="281">
        <f t="shared" si="18"/>
        <v>24200</v>
      </c>
      <c r="AO16" s="281">
        <f t="shared" si="18"/>
        <v>24150</v>
      </c>
      <c r="AQ16" s="164"/>
      <c r="AR16" s="164"/>
    </row>
    <row r="17" spans="1:44">
      <c r="A17" s="111" t="s">
        <v>313</v>
      </c>
      <c r="B17" s="120">
        <v>246</v>
      </c>
      <c r="C17" s="120">
        <v>198</v>
      </c>
      <c r="D17" s="120">
        <v>385</v>
      </c>
      <c r="E17" s="120">
        <v>227</v>
      </c>
      <c r="F17" s="120">
        <v>92</v>
      </c>
      <c r="G17" s="120">
        <v>310</v>
      </c>
      <c r="H17" s="120">
        <v>448</v>
      </c>
      <c r="I17" s="120">
        <v>485</v>
      </c>
      <c r="J17" s="120">
        <v>633</v>
      </c>
      <c r="K17" s="120">
        <v>334</v>
      </c>
      <c r="L17" s="120">
        <v>278</v>
      </c>
      <c r="M17" s="120">
        <v>1691</v>
      </c>
      <c r="N17" s="120">
        <v>1600</v>
      </c>
      <c r="O17" s="120">
        <v>1441</v>
      </c>
      <c r="P17" s="120">
        <v>959</v>
      </c>
      <c r="Q17" s="120">
        <v>1843</v>
      </c>
      <c r="R17" s="120">
        <v>1809</v>
      </c>
      <c r="S17" s="120">
        <v>2871</v>
      </c>
      <c r="T17" s="120">
        <v>3184</v>
      </c>
      <c r="U17" s="120">
        <v>2328</v>
      </c>
      <c r="V17" s="120">
        <v>1968</v>
      </c>
      <c r="W17" s="120">
        <v>1984</v>
      </c>
      <c r="X17" s="120">
        <v>1612</v>
      </c>
      <c r="Y17" s="270">
        <v>869</v>
      </c>
      <c r="Z17" s="270">
        <v>1899</v>
      </c>
      <c r="AA17" s="270">
        <v>1860</v>
      </c>
      <c r="AB17" s="270">
        <v>1187</v>
      </c>
      <c r="AC17" s="270">
        <v>668</v>
      </c>
      <c r="AD17" s="270">
        <v>627</v>
      </c>
      <c r="AE17" s="270">
        <v>1686</v>
      </c>
      <c r="AF17" s="271">
        <v>1493</v>
      </c>
      <c r="AG17" s="269">
        <v>1250</v>
      </c>
      <c r="AH17" s="269">
        <v>1300</v>
      </c>
      <c r="AI17" s="269">
        <v>1300</v>
      </c>
      <c r="AJ17" s="269">
        <v>1250</v>
      </c>
      <c r="AK17" s="269">
        <v>1200</v>
      </c>
      <c r="AL17" s="269">
        <v>1225</v>
      </c>
      <c r="AM17" s="269">
        <v>1250</v>
      </c>
      <c r="AN17" s="269">
        <v>1250</v>
      </c>
      <c r="AO17" s="269">
        <v>1250</v>
      </c>
      <c r="AQ17" s="164"/>
      <c r="AR17" s="164"/>
    </row>
    <row r="18" spans="1:44">
      <c r="A18" s="283" t="s">
        <v>44</v>
      </c>
      <c r="B18" s="284">
        <f t="shared" ref="B18:AO18" si="19">B17/B16</f>
        <v>3.250735831665881E-2</v>
      </c>
      <c r="C18" s="284">
        <f t="shared" si="19"/>
        <v>2.3630504833512353E-2</v>
      </c>
      <c r="D18" s="284">
        <f t="shared" si="19"/>
        <v>3.7280914108647235E-2</v>
      </c>
      <c r="E18" s="284">
        <f t="shared" si="19"/>
        <v>2.5640206011713396E-2</v>
      </c>
      <c r="F18" s="284">
        <f t="shared" si="19"/>
        <v>8.775930370242194E-3</v>
      </c>
      <c r="G18" s="284">
        <f t="shared" si="19"/>
        <v>2.594844061590549E-2</v>
      </c>
      <c r="H18" s="284">
        <f t="shared" si="19"/>
        <v>3.1282631170935417E-2</v>
      </c>
      <c r="I18" s="284">
        <f t="shared" si="19"/>
        <v>4.0974642272364109E-2</v>
      </c>
      <c r="J18" s="284">
        <f t="shared" si="19"/>
        <v>5.4440345507845857E-2</v>
      </c>
      <c r="K18" s="284">
        <f t="shared" si="19"/>
        <v>2.7547820831282713E-2</v>
      </c>
      <c r="L18" s="284">
        <f t="shared" si="19"/>
        <v>2.4333200288497225E-2</v>
      </c>
      <c r="M18" s="284">
        <f t="shared" si="19"/>
        <v>0.11983271891014162</v>
      </c>
      <c r="N18" s="284">
        <f t="shared" si="19"/>
        <v>9.9852835642669405E-2</v>
      </c>
      <c r="O18" s="284">
        <f t="shared" si="19"/>
        <v>8.6276131759040392E-2</v>
      </c>
      <c r="P18" s="284">
        <f t="shared" si="19"/>
        <v>4.9339143587712027E-2</v>
      </c>
      <c r="Q18" s="284">
        <f t="shared" si="19"/>
        <v>8.6281050761815331E-2</v>
      </c>
      <c r="R18" s="284">
        <f t="shared" si="19"/>
        <v>7.707075900893906E-2</v>
      </c>
      <c r="S18" s="284">
        <f t="shared" si="19"/>
        <v>0.14393913224707336</v>
      </c>
      <c r="T18" s="284">
        <f t="shared" si="19"/>
        <v>0.15990441894154223</v>
      </c>
      <c r="U18" s="284">
        <f t="shared" si="19"/>
        <v>0.11125420912952613</v>
      </c>
      <c r="V18" s="284">
        <f t="shared" si="19"/>
        <v>8.6555936642109949E-2</v>
      </c>
      <c r="W18" s="284">
        <f t="shared" si="19"/>
        <v>8.2248757303774636E-2</v>
      </c>
      <c r="X18" s="284">
        <f t="shared" si="19"/>
        <v>6.9770643724647807E-2</v>
      </c>
      <c r="Y18" s="285">
        <f t="shared" si="19"/>
        <v>3.7210467026045274E-2</v>
      </c>
      <c r="Z18" s="285">
        <f t="shared" si="19"/>
        <v>8.201761430843281E-2</v>
      </c>
      <c r="AA18" s="285">
        <f t="shared" si="19"/>
        <v>8.2885288587636011E-2</v>
      </c>
      <c r="AB18" s="285">
        <f t="shared" si="19"/>
        <v>5.3626769958771039E-2</v>
      </c>
      <c r="AC18" s="285">
        <f t="shared" si="19"/>
        <v>2.9040588792992181E-2</v>
      </c>
      <c r="AD18" s="285">
        <f t="shared" si="19"/>
        <v>2.7809476727443983E-2</v>
      </c>
      <c r="AE18" s="285">
        <f t="shared" si="19"/>
        <v>6.6530132156235836E-2</v>
      </c>
      <c r="AF18" s="285">
        <f t="shared" si="19"/>
        <v>5.8810675589144108E-2</v>
      </c>
      <c r="AG18" s="286">
        <f t="shared" si="19"/>
        <v>5.2336891712853807E-2</v>
      </c>
      <c r="AH18" s="286">
        <f t="shared" si="19"/>
        <v>5.473684210526316E-2</v>
      </c>
      <c r="AI18" s="286">
        <f t="shared" si="19"/>
        <v>5.3278688524590161E-2</v>
      </c>
      <c r="AJ18" s="286">
        <f t="shared" si="19"/>
        <v>5.3078556263269641E-2</v>
      </c>
      <c r="AK18" s="286">
        <f t="shared" si="19"/>
        <v>5.0526315789473683E-2</v>
      </c>
      <c r="AL18" s="286">
        <f t="shared" si="19"/>
        <v>5.0256410256410255E-2</v>
      </c>
      <c r="AM18" s="286">
        <f t="shared" si="19"/>
        <v>5.1493305870236872E-2</v>
      </c>
      <c r="AN18" s="286">
        <f t="shared" si="19"/>
        <v>5.1652892561983473E-2</v>
      </c>
      <c r="AO18" s="286">
        <f t="shared" si="19"/>
        <v>5.1759834368530024E-2</v>
      </c>
    </row>
    <row r="19" spans="1:44" ht="12" thickBot="1">
      <c r="A19" s="112" t="s">
        <v>297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</row>
    <row r="20" spans="1:44">
      <c r="A20" s="207" t="s">
        <v>314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8">
        <f t="shared" ref="R20:AL20" si="20">R15/R11</f>
        <v>1.967846365821006E-3</v>
      </c>
      <c r="S20" s="288">
        <f t="shared" si="20"/>
        <v>-0.12403188667222591</v>
      </c>
      <c r="T20" s="288">
        <f t="shared" si="20"/>
        <v>-6.7645051209316645E-2</v>
      </c>
      <c r="U20" s="288">
        <f t="shared" si="20"/>
        <v>-9.3935458189981183E-2</v>
      </c>
      <c r="V20" s="288">
        <f t="shared" si="20"/>
        <v>-7.4042181861280032E-2</v>
      </c>
      <c r="W20" s="288">
        <f t="shared" si="20"/>
        <v>-8.928364784343179E-2</v>
      </c>
      <c r="X20" s="288">
        <f t="shared" si="20"/>
        <v>0.84293873918612239</v>
      </c>
      <c r="Y20" s="288">
        <f t="shared" si="20"/>
        <v>-4.9949543080433326E-2</v>
      </c>
      <c r="Z20" s="288">
        <f t="shared" si="20"/>
        <v>2.9824533322199146E-2</v>
      </c>
      <c r="AA20" s="288">
        <f t="shared" si="20"/>
        <v>-6.6761539288676661E-2</v>
      </c>
      <c r="AB20" s="288">
        <f t="shared" si="20"/>
        <v>-6.9462898028703798E-2</v>
      </c>
      <c r="AC20" s="288">
        <f t="shared" si="20"/>
        <v>-8.0596231073118835E-2</v>
      </c>
      <c r="AD20" s="288">
        <f t="shared" si="20"/>
        <v>-7.0184827840279046E-2</v>
      </c>
      <c r="AE20" s="288">
        <f t="shared" si="20"/>
        <v>-2.3830870369937255E-2</v>
      </c>
      <c r="AF20" s="288">
        <f t="shared" si="20"/>
        <v>-5.6046933934117076E-2</v>
      </c>
      <c r="AG20" s="288">
        <f t="shared" si="20"/>
        <v>-0.11965092645886126</v>
      </c>
      <c r="AH20" s="288">
        <f t="shared" si="20"/>
        <v>-0.16131736526946108</v>
      </c>
      <c r="AI20" s="288">
        <f t="shared" si="20"/>
        <v>-0.17085603112840467</v>
      </c>
      <c r="AJ20" s="288">
        <f t="shared" si="20"/>
        <v>-0.25165322580645161</v>
      </c>
      <c r="AK20" s="288">
        <f t="shared" si="20"/>
        <v>-0.2822444889779559</v>
      </c>
      <c r="AL20" s="288">
        <f t="shared" si="20"/>
        <v>-0.28972656250000001</v>
      </c>
      <c r="AM20" s="288">
        <f>AM15/AM11</f>
        <v>-0.33367286973555338</v>
      </c>
      <c r="AN20" s="288">
        <f>AN15/AN11</f>
        <v>-0.37685658153241652</v>
      </c>
      <c r="AO20" s="288">
        <f>AO15/AO11</f>
        <v>-0.41893700787401572</v>
      </c>
    </row>
    <row r="21" spans="1:44">
      <c r="A21" s="112" t="s">
        <v>82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</row>
    <row r="22" spans="1:44">
      <c r="A22" s="283" t="s">
        <v>295</v>
      </c>
      <c r="B22" s="289">
        <v>58</v>
      </c>
      <c r="C22" s="289">
        <f>B29</f>
        <v>78</v>
      </c>
      <c r="D22" s="289">
        <f t="shared" ref="D22:AO22" si="21">C29</f>
        <v>97</v>
      </c>
      <c r="E22" s="289">
        <f t="shared" si="21"/>
        <v>223</v>
      </c>
      <c r="F22" s="289">
        <f t="shared" si="21"/>
        <v>179</v>
      </c>
      <c r="G22" s="289">
        <f t="shared" si="21"/>
        <v>155</v>
      </c>
      <c r="H22" s="289">
        <f t="shared" si="21"/>
        <v>159</v>
      </c>
      <c r="I22" s="289">
        <f t="shared" si="21"/>
        <v>217</v>
      </c>
      <c r="J22" s="289">
        <f t="shared" si="21"/>
        <v>152</v>
      </c>
      <c r="K22" s="289">
        <f t="shared" si="21"/>
        <v>163</v>
      </c>
      <c r="L22" s="289">
        <f t="shared" si="21"/>
        <v>137</v>
      </c>
      <c r="M22" s="289">
        <f t="shared" si="21"/>
        <v>108</v>
      </c>
      <c r="N22" s="289">
        <f t="shared" si="21"/>
        <v>96</v>
      </c>
      <c r="O22" s="289">
        <f t="shared" si="21"/>
        <v>95</v>
      </c>
      <c r="P22" s="289">
        <f t="shared" si="21"/>
        <v>87</v>
      </c>
      <c r="Q22" s="289">
        <f t="shared" si="21"/>
        <v>95</v>
      </c>
      <c r="R22" s="289">
        <f t="shared" si="21"/>
        <v>95</v>
      </c>
      <c r="S22" s="289">
        <f t="shared" si="21"/>
        <v>75</v>
      </c>
      <c r="T22" s="289">
        <f t="shared" si="21"/>
        <v>170</v>
      </c>
      <c r="U22" s="289">
        <f t="shared" si="21"/>
        <v>271</v>
      </c>
      <c r="V22" s="289">
        <f t="shared" si="21"/>
        <v>182</v>
      </c>
      <c r="W22" s="289">
        <f t="shared" si="21"/>
        <v>229</v>
      </c>
      <c r="X22" s="289">
        <f t="shared" si="21"/>
        <v>518</v>
      </c>
      <c r="Y22" s="289">
        <f t="shared" si="21"/>
        <v>508</v>
      </c>
      <c r="Z22" s="289">
        <f t="shared" si="21"/>
        <v>470</v>
      </c>
      <c r="AA22" s="289">
        <f>Z29</f>
        <v>488</v>
      </c>
      <c r="AB22" s="289">
        <f>AA29</f>
        <v>581</v>
      </c>
      <c r="AC22" s="289">
        <f>AB29</f>
        <v>460</v>
      </c>
      <c r="AD22" s="290">
        <f t="shared" si="21"/>
        <v>387</v>
      </c>
      <c r="AE22" s="290">
        <f t="shared" si="21"/>
        <v>386</v>
      </c>
      <c r="AF22" s="290">
        <f t="shared" si="21"/>
        <v>431</v>
      </c>
      <c r="AG22" s="290">
        <f t="shared" si="21"/>
        <v>393</v>
      </c>
      <c r="AH22" s="291">
        <f t="shared" si="21"/>
        <v>400</v>
      </c>
      <c r="AI22" s="291">
        <f t="shared" si="21"/>
        <v>400</v>
      </c>
      <c r="AJ22" s="291">
        <f t="shared" si="21"/>
        <v>400</v>
      </c>
      <c r="AK22" s="291">
        <f t="shared" si="21"/>
        <v>393</v>
      </c>
      <c r="AL22" s="291">
        <f t="shared" si="21"/>
        <v>500</v>
      </c>
      <c r="AM22" s="291">
        <f t="shared" si="21"/>
        <v>500</v>
      </c>
      <c r="AN22" s="291">
        <f t="shared" si="21"/>
        <v>500</v>
      </c>
      <c r="AO22" s="291">
        <f t="shared" si="21"/>
        <v>500</v>
      </c>
    </row>
    <row r="23" spans="1:44">
      <c r="A23" s="112" t="s">
        <v>35</v>
      </c>
      <c r="B23" s="128">
        <v>4549.7357902293534</v>
      </c>
      <c r="C23" s="128">
        <v>5046.18325113421</v>
      </c>
      <c r="D23" s="128">
        <v>5334.6152393400716</v>
      </c>
      <c r="E23" s="128">
        <v>5233.2534340801485</v>
      </c>
      <c r="F23" s="128">
        <v>5943.9413089947529</v>
      </c>
      <c r="G23" s="128">
        <v>6029.4955742512348</v>
      </c>
      <c r="H23" s="128">
        <v>6338</v>
      </c>
      <c r="I23" s="128">
        <v>5996</v>
      </c>
      <c r="J23" s="128">
        <v>5915</v>
      </c>
      <c r="K23" s="128">
        <v>5994</v>
      </c>
      <c r="L23" s="128">
        <v>5974</v>
      </c>
      <c r="M23" s="128">
        <v>7381</v>
      </c>
      <c r="N23" s="128">
        <v>8373</v>
      </c>
      <c r="O23" s="128">
        <v>8960</v>
      </c>
      <c r="P23" s="128">
        <v>10402</v>
      </c>
      <c r="Q23" s="128">
        <v>11628</v>
      </c>
      <c r="R23" s="128">
        <v>12853</v>
      </c>
      <c r="S23" s="128">
        <v>12113</v>
      </c>
      <c r="T23" s="128">
        <v>12341</v>
      </c>
      <c r="U23" s="128">
        <v>12968</v>
      </c>
      <c r="V23" s="128">
        <v>13651</v>
      </c>
      <c r="W23" s="128">
        <v>14450</v>
      </c>
      <c r="X23" s="128">
        <v>13851</v>
      </c>
      <c r="Y23" s="128">
        <v>13737</v>
      </c>
      <c r="Z23" s="128">
        <v>12582</v>
      </c>
      <c r="AA23" s="128">
        <v>12227</v>
      </c>
      <c r="AB23" s="128">
        <v>12027</v>
      </c>
      <c r="AC23" s="128">
        <v>12711</v>
      </c>
      <c r="AD23" s="124">
        <f t="shared" ref="AD23:AO23" si="22">AD108</f>
        <v>13263.321161116757</v>
      </c>
      <c r="AE23" s="124">
        <f t="shared" si="22"/>
        <v>14397.271366409463</v>
      </c>
      <c r="AF23" s="124">
        <f t="shared" si="22"/>
        <v>14674</v>
      </c>
      <c r="AG23" s="170">
        <f t="shared" si="22"/>
        <v>14954.880000000001</v>
      </c>
      <c r="AH23" s="170">
        <f t="shared" si="22"/>
        <v>15400.000000000004</v>
      </c>
      <c r="AI23" s="170">
        <f t="shared" si="22"/>
        <v>15960</v>
      </c>
      <c r="AJ23" s="170">
        <f t="shared" si="22"/>
        <v>16520</v>
      </c>
      <c r="AK23" s="170">
        <f t="shared" si="22"/>
        <v>17079.999999999996</v>
      </c>
      <c r="AL23" s="170">
        <f t="shared" si="22"/>
        <v>17640</v>
      </c>
      <c r="AM23" s="170">
        <f t="shared" si="22"/>
        <v>18200.000000000004</v>
      </c>
      <c r="AN23" s="170">
        <f t="shared" si="22"/>
        <v>18760</v>
      </c>
      <c r="AO23" s="170">
        <f t="shared" si="22"/>
        <v>19320</v>
      </c>
      <c r="AQ23" s="164"/>
      <c r="AR23" s="164"/>
    </row>
    <row r="24" spans="1:44">
      <c r="A24" s="112" t="s">
        <v>36</v>
      </c>
      <c r="B24" s="128">
        <f>B140</f>
        <v>0</v>
      </c>
      <c r="C24" s="128">
        <f t="shared" ref="C24:AD24" si="23">C140</f>
        <v>0</v>
      </c>
      <c r="D24" s="128">
        <f t="shared" si="23"/>
        <v>0</v>
      </c>
      <c r="E24" s="128">
        <f t="shared" si="23"/>
        <v>405.4020000000001</v>
      </c>
      <c r="F24" s="128">
        <f t="shared" si="23"/>
        <v>274.56799999999998</v>
      </c>
      <c r="G24" s="128">
        <f t="shared" si="23"/>
        <v>134.86299999999997</v>
      </c>
      <c r="H24" s="128">
        <f t="shared" si="23"/>
        <v>437.56299999999993</v>
      </c>
      <c r="I24" s="128">
        <f t="shared" si="23"/>
        <v>96.75800000000001</v>
      </c>
      <c r="J24" s="128">
        <f t="shared" si="23"/>
        <v>93.793999999999983</v>
      </c>
      <c r="K24" s="128">
        <f t="shared" si="23"/>
        <v>57.042000000000002</v>
      </c>
      <c r="L24" s="128">
        <f t="shared" si="23"/>
        <v>121.44999999999999</v>
      </c>
      <c r="M24" s="128">
        <f t="shared" si="23"/>
        <v>87.257000000000005</v>
      </c>
      <c r="N24" s="128">
        <f t="shared" si="23"/>
        <v>91.710000000000008</v>
      </c>
      <c r="O24" s="128">
        <f t="shared" si="23"/>
        <v>101.988</v>
      </c>
      <c r="P24" s="128">
        <f t="shared" si="23"/>
        <v>133.35399999999998</v>
      </c>
      <c r="Q24" s="128">
        <f t="shared" si="23"/>
        <v>168.697</v>
      </c>
      <c r="R24" s="128">
        <f t="shared" si="23"/>
        <v>132.83500000000001</v>
      </c>
      <c r="S24" s="128">
        <f t="shared" si="23"/>
        <v>217.95599999999999</v>
      </c>
      <c r="T24" s="128">
        <f t="shared" si="23"/>
        <v>232.72200000000001</v>
      </c>
      <c r="U24" s="128">
        <f t="shared" si="23"/>
        <v>478.39800000000002</v>
      </c>
      <c r="V24" s="128">
        <f t="shared" si="23"/>
        <v>496.08499999999992</v>
      </c>
      <c r="W24" s="128">
        <f t="shared" si="23"/>
        <v>448.82299999999998</v>
      </c>
      <c r="X24" s="128">
        <f t="shared" si="23"/>
        <v>326.87299999999999</v>
      </c>
      <c r="Y24" s="128">
        <f t="shared" si="23"/>
        <v>199.571</v>
      </c>
      <c r="Z24" s="128">
        <f t="shared" si="23"/>
        <v>334.23</v>
      </c>
      <c r="AA24" s="128">
        <f t="shared" si="23"/>
        <v>518.6937630000001</v>
      </c>
      <c r="AB24" s="128">
        <f t="shared" si="23"/>
        <v>448.13444400000003</v>
      </c>
      <c r="AC24" s="128">
        <f t="shared" si="23"/>
        <v>559.88421199999993</v>
      </c>
      <c r="AD24" s="128">
        <f t="shared" si="23"/>
        <v>495.80696500000005</v>
      </c>
      <c r="AE24" s="124">
        <f>500+350</f>
        <v>850</v>
      </c>
      <c r="AF24" s="124">
        <v>500</v>
      </c>
      <c r="AG24" s="170">
        <v>500</v>
      </c>
      <c r="AH24" s="170">
        <v>500</v>
      </c>
      <c r="AI24" s="170">
        <v>500</v>
      </c>
      <c r="AJ24" s="170">
        <v>500</v>
      </c>
      <c r="AK24" s="170">
        <v>500</v>
      </c>
      <c r="AL24" s="170">
        <v>500</v>
      </c>
      <c r="AM24" s="170">
        <v>500</v>
      </c>
      <c r="AN24" s="170">
        <v>500</v>
      </c>
      <c r="AO24" s="170">
        <v>500</v>
      </c>
      <c r="AQ24" s="124"/>
      <c r="AR24" s="124"/>
    </row>
    <row r="25" spans="1:44">
      <c r="A25" s="283" t="s">
        <v>37</v>
      </c>
      <c r="B25" s="289">
        <f>SUM(B22:B24)</f>
        <v>4607.7357902293534</v>
      </c>
      <c r="C25" s="289">
        <f t="shared" ref="C25:AO25" si="24">SUM(C22:C24)</f>
        <v>5124.18325113421</v>
      </c>
      <c r="D25" s="289">
        <f t="shared" si="24"/>
        <v>5431.6152393400716</v>
      </c>
      <c r="E25" s="289">
        <f t="shared" si="24"/>
        <v>5861.6554340801486</v>
      </c>
      <c r="F25" s="289">
        <f t="shared" si="24"/>
        <v>6397.5093089947532</v>
      </c>
      <c r="G25" s="289">
        <f t="shared" si="24"/>
        <v>6319.358574251235</v>
      </c>
      <c r="H25" s="289">
        <f t="shared" si="24"/>
        <v>6934.5630000000001</v>
      </c>
      <c r="I25" s="289">
        <f t="shared" si="24"/>
        <v>6309.7579999999998</v>
      </c>
      <c r="J25" s="289">
        <f t="shared" si="24"/>
        <v>6160.7939999999999</v>
      </c>
      <c r="K25" s="289">
        <f t="shared" si="24"/>
        <v>6214.0420000000004</v>
      </c>
      <c r="L25" s="289">
        <f t="shared" si="24"/>
        <v>6232.45</v>
      </c>
      <c r="M25" s="289">
        <f t="shared" si="24"/>
        <v>7576.2569999999996</v>
      </c>
      <c r="N25" s="289">
        <f t="shared" si="24"/>
        <v>8560.7099999999991</v>
      </c>
      <c r="O25" s="289">
        <f t="shared" si="24"/>
        <v>9156.9879999999994</v>
      </c>
      <c r="P25" s="289">
        <f t="shared" si="24"/>
        <v>10622.353999999999</v>
      </c>
      <c r="Q25" s="289">
        <f t="shared" si="24"/>
        <v>11891.697</v>
      </c>
      <c r="R25" s="289">
        <f t="shared" si="24"/>
        <v>13080.834999999999</v>
      </c>
      <c r="S25" s="289">
        <f t="shared" si="24"/>
        <v>12405.956</v>
      </c>
      <c r="T25" s="289">
        <f t="shared" si="24"/>
        <v>12743.722</v>
      </c>
      <c r="U25" s="289">
        <f t="shared" si="24"/>
        <v>13717.397999999999</v>
      </c>
      <c r="V25" s="289">
        <f t="shared" si="24"/>
        <v>14329.084999999999</v>
      </c>
      <c r="W25" s="289">
        <f t="shared" si="24"/>
        <v>15127.823</v>
      </c>
      <c r="X25" s="289">
        <f t="shared" si="24"/>
        <v>14695.873</v>
      </c>
      <c r="Y25" s="289">
        <f t="shared" si="24"/>
        <v>14444.571</v>
      </c>
      <c r="Z25" s="289">
        <f>SUM(Z22:Z24)</f>
        <v>13386.23</v>
      </c>
      <c r="AA25" s="289">
        <f>SUM(AA22:AA24)</f>
        <v>13233.693762999999</v>
      </c>
      <c r="AB25" s="289">
        <f>SUM(AB22:AB24)</f>
        <v>13056.134443999999</v>
      </c>
      <c r="AC25" s="289">
        <f t="shared" si="24"/>
        <v>13730.884212000001</v>
      </c>
      <c r="AD25" s="290">
        <f t="shared" si="24"/>
        <v>14146.128126116757</v>
      </c>
      <c r="AE25" s="290">
        <f t="shared" si="24"/>
        <v>15633.271366409463</v>
      </c>
      <c r="AF25" s="290">
        <f t="shared" si="24"/>
        <v>15605</v>
      </c>
      <c r="AG25" s="291">
        <f t="shared" si="24"/>
        <v>15847.880000000001</v>
      </c>
      <c r="AH25" s="291">
        <f t="shared" si="24"/>
        <v>16300.000000000004</v>
      </c>
      <c r="AI25" s="291">
        <f t="shared" si="24"/>
        <v>16860</v>
      </c>
      <c r="AJ25" s="291">
        <f t="shared" si="24"/>
        <v>17420</v>
      </c>
      <c r="AK25" s="291">
        <f t="shared" si="24"/>
        <v>17972.999999999996</v>
      </c>
      <c r="AL25" s="291">
        <f t="shared" si="24"/>
        <v>18640</v>
      </c>
      <c r="AM25" s="291">
        <f t="shared" si="24"/>
        <v>19200.000000000004</v>
      </c>
      <c r="AN25" s="291">
        <f t="shared" si="24"/>
        <v>19760</v>
      </c>
      <c r="AO25" s="291">
        <f t="shared" si="24"/>
        <v>20320</v>
      </c>
      <c r="AQ25" s="164"/>
      <c r="AR25" s="164"/>
    </row>
    <row r="26" spans="1:44">
      <c r="A26" s="112" t="s">
        <v>48</v>
      </c>
      <c r="B26" s="128">
        <f>B28-B27</f>
        <v>4529.7357902293534</v>
      </c>
      <c r="C26" s="128">
        <f t="shared" ref="C26:AO26" si="25">C28-C27</f>
        <v>5027.18325113421</v>
      </c>
      <c r="D26" s="128">
        <f t="shared" si="25"/>
        <v>5208.6152393400716</v>
      </c>
      <c r="E26" s="128">
        <f t="shared" si="25"/>
        <v>5671.1584340801483</v>
      </c>
      <c r="F26" s="128">
        <f t="shared" si="25"/>
        <v>6232.2953089947532</v>
      </c>
      <c r="G26" s="128">
        <f t="shared" si="25"/>
        <v>6144.3675742512351</v>
      </c>
      <c r="H26" s="128">
        <f t="shared" si="25"/>
        <v>6703.3630000000003</v>
      </c>
      <c r="I26" s="128">
        <f t="shared" si="25"/>
        <v>6131.5259999999998</v>
      </c>
      <c r="J26" s="128">
        <f t="shared" si="25"/>
        <v>5956.6530000000002</v>
      </c>
      <c r="K26" s="128">
        <f t="shared" si="25"/>
        <v>6029.826</v>
      </c>
      <c r="L26" s="128">
        <f t="shared" si="25"/>
        <v>6063.0419999999995</v>
      </c>
      <c r="M26" s="128">
        <f t="shared" si="25"/>
        <v>7421.0709999999999</v>
      </c>
      <c r="N26" s="128">
        <f t="shared" si="25"/>
        <v>8418.1749999999993</v>
      </c>
      <c r="O26" s="128">
        <f t="shared" si="25"/>
        <v>8990.2119999999995</v>
      </c>
      <c r="P26" s="128">
        <f t="shared" si="25"/>
        <v>10328.314999999999</v>
      </c>
      <c r="Q26" s="128">
        <f t="shared" si="25"/>
        <v>11637.073</v>
      </c>
      <c r="R26" s="128">
        <f t="shared" si="25"/>
        <v>12771.334999999999</v>
      </c>
      <c r="S26" s="128">
        <f t="shared" si="25"/>
        <v>11975.05</v>
      </c>
      <c r="T26" s="128">
        <f t="shared" si="25"/>
        <v>12208.244999999999</v>
      </c>
      <c r="U26" s="128">
        <f t="shared" si="25"/>
        <v>13242.043</v>
      </c>
      <c r="V26" s="128">
        <f t="shared" si="25"/>
        <v>13717.449999999999</v>
      </c>
      <c r="W26" s="128">
        <f t="shared" si="25"/>
        <v>14178.018</v>
      </c>
      <c r="X26" s="128">
        <f t="shared" si="25"/>
        <v>13678.735999999999</v>
      </c>
      <c r="Y26" s="128">
        <f t="shared" si="25"/>
        <v>13535.625</v>
      </c>
      <c r="Z26" s="128">
        <f>Z28-Z27</f>
        <v>12445.582</v>
      </c>
      <c r="AA26" s="128">
        <f>AA28-AA27</f>
        <v>12178.248152</v>
      </c>
      <c r="AB26" s="128">
        <f>AB28-AB27</f>
        <v>11891.981609999999</v>
      </c>
      <c r="AC26" s="128">
        <f t="shared" si="25"/>
        <v>12660.795487000001</v>
      </c>
      <c r="AD26" s="124">
        <f t="shared" si="25"/>
        <v>13056.665938116757</v>
      </c>
      <c r="AE26" s="124">
        <f t="shared" si="25"/>
        <v>14361.087215409463</v>
      </c>
      <c r="AF26" s="124">
        <f t="shared" si="25"/>
        <v>14357.696964000001</v>
      </c>
      <c r="AG26" s="170">
        <f t="shared" si="25"/>
        <v>14697.880000000001</v>
      </c>
      <c r="AH26" s="170">
        <f t="shared" si="25"/>
        <v>15150.000000000004</v>
      </c>
      <c r="AI26" s="170">
        <f t="shared" si="25"/>
        <v>15710</v>
      </c>
      <c r="AJ26" s="170">
        <f t="shared" si="25"/>
        <v>16277</v>
      </c>
      <c r="AK26" s="170">
        <f t="shared" si="25"/>
        <v>16722.999999999996</v>
      </c>
      <c r="AL26" s="170">
        <f t="shared" si="25"/>
        <v>17390</v>
      </c>
      <c r="AM26" s="170">
        <f t="shared" si="25"/>
        <v>17950.000000000004</v>
      </c>
      <c r="AN26" s="170">
        <f t="shared" si="25"/>
        <v>18510</v>
      </c>
      <c r="AO26" s="170">
        <f t="shared" si="25"/>
        <v>19070</v>
      </c>
      <c r="AQ26" s="164"/>
      <c r="AR26" s="164"/>
    </row>
    <row r="27" spans="1:44">
      <c r="A27" s="112" t="s">
        <v>39</v>
      </c>
      <c r="B27" s="128">
        <f>B156</f>
        <v>0</v>
      </c>
      <c r="C27" s="128">
        <f t="shared" ref="C27:AF27" si="26">C156</f>
        <v>0</v>
      </c>
      <c r="D27" s="128">
        <f t="shared" si="26"/>
        <v>0</v>
      </c>
      <c r="E27" s="128">
        <f t="shared" si="26"/>
        <v>11.496999999999998</v>
      </c>
      <c r="F27" s="128">
        <f t="shared" si="26"/>
        <v>10.213999999999999</v>
      </c>
      <c r="G27" s="128">
        <f t="shared" si="26"/>
        <v>15.991000000000001</v>
      </c>
      <c r="H27" s="128">
        <f t="shared" si="26"/>
        <v>14.2</v>
      </c>
      <c r="I27" s="128">
        <f t="shared" si="26"/>
        <v>26.232000000000003</v>
      </c>
      <c r="J27" s="128">
        <f t="shared" si="26"/>
        <v>41.141000000000005</v>
      </c>
      <c r="K27" s="128">
        <f t="shared" si="26"/>
        <v>47.216000000000001</v>
      </c>
      <c r="L27" s="128">
        <f t="shared" si="26"/>
        <v>61.408000000000001</v>
      </c>
      <c r="M27" s="128">
        <f t="shared" si="26"/>
        <v>59.186000000000007</v>
      </c>
      <c r="N27" s="128">
        <f t="shared" si="26"/>
        <v>47.534999999999997</v>
      </c>
      <c r="O27" s="128">
        <f t="shared" si="26"/>
        <v>79.775999999999996</v>
      </c>
      <c r="P27" s="128">
        <f t="shared" si="26"/>
        <v>199.03899999999999</v>
      </c>
      <c r="Q27" s="128">
        <f t="shared" si="26"/>
        <v>159.624</v>
      </c>
      <c r="R27" s="128">
        <f t="shared" si="26"/>
        <v>234.5</v>
      </c>
      <c r="S27" s="128">
        <f t="shared" si="26"/>
        <v>260.90600000000001</v>
      </c>
      <c r="T27" s="128">
        <f t="shared" si="26"/>
        <v>264.47700000000003</v>
      </c>
      <c r="U27" s="128">
        <f t="shared" si="26"/>
        <v>293.35500000000002</v>
      </c>
      <c r="V27" s="128">
        <f t="shared" si="26"/>
        <v>382.63499999999999</v>
      </c>
      <c r="W27" s="128">
        <f t="shared" si="26"/>
        <v>431.80500000000006</v>
      </c>
      <c r="X27" s="128">
        <f t="shared" si="26"/>
        <v>509.137</v>
      </c>
      <c r="Y27" s="128">
        <f t="shared" si="26"/>
        <v>438.94600000000003</v>
      </c>
      <c r="Z27" s="128">
        <f t="shared" si="26"/>
        <v>452.64800000000002</v>
      </c>
      <c r="AA27" s="128">
        <f t="shared" si="26"/>
        <v>474.44561100000004</v>
      </c>
      <c r="AB27" s="128">
        <f t="shared" si="26"/>
        <v>704.15283399999987</v>
      </c>
      <c r="AC27" s="128">
        <f t="shared" si="26"/>
        <v>683.08872499999995</v>
      </c>
      <c r="AD27" s="128">
        <f t="shared" si="26"/>
        <v>703.46218799999986</v>
      </c>
      <c r="AE27" s="128">
        <f t="shared" si="26"/>
        <v>841.18415100000016</v>
      </c>
      <c r="AF27" s="128">
        <f t="shared" si="26"/>
        <v>854.30303600000002</v>
      </c>
      <c r="AG27" s="170">
        <f t="shared" ref="AG27:AO27" si="27">350+400</f>
        <v>750</v>
      </c>
      <c r="AH27" s="170">
        <f t="shared" si="27"/>
        <v>750</v>
      </c>
      <c r="AI27" s="170">
        <f t="shared" si="27"/>
        <v>750</v>
      </c>
      <c r="AJ27" s="170">
        <f t="shared" si="27"/>
        <v>750</v>
      </c>
      <c r="AK27" s="170">
        <f t="shared" si="27"/>
        <v>750</v>
      </c>
      <c r="AL27" s="170">
        <f t="shared" si="27"/>
        <v>750</v>
      </c>
      <c r="AM27" s="170">
        <f t="shared" si="27"/>
        <v>750</v>
      </c>
      <c r="AN27" s="170">
        <f t="shared" si="27"/>
        <v>750</v>
      </c>
      <c r="AO27" s="170">
        <f t="shared" si="27"/>
        <v>750</v>
      </c>
      <c r="AQ27" s="164"/>
      <c r="AR27" s="164"/>
    </row>
    <row r="28" spans="1:44">
      <c r="A28" s="283" t="s">
        <v>42</v>
      </c>
      <c r="B28" s="289">
        <f>B25-B29</f>
        <v>4529.7357902293534</v>
      </c>
      <c r="C28" s="289">
        <f t="shared" ref="C28:AO28" si="28">C25-C29</f>
        <v>5027.18325113421</v>
      </c>
      <c r="D28" s="289">
        <f t="shared" si="28"/>
        <v>5208.6152393400716</v>
      </c>
      <c r="E28" s="289">
        <f t="shared" si="28"/>
        <v>5682.6554340801486</v>
      </c>
      <c r="F28" s="289">
        <f t="shared" si="28"/>
        <v>6242.5093089947532</v>
      </c>
      <c r="G28" s="289">
        <f t="shared" si="28"/>
        <v>6160.358574251235</v>
      </c>
      <c r="H28" s="289">
        <f t="shared" si="28"/>
        <v>6717.5630000000001</v>
      </c>
      <c r="I28" s="289">
        <f t="shared" si="28"/>
        <v>6157.7579999999998</v>
      </c>
      <c r="J28" s="289">
        <f t="shared" si="28"/>
        <v>5997.7939999999999</v>
      </c>
      <c r="K28" s="289">
        <f t="shared" si="28"/>
        <v>6077.0420000000004</v>
      </c>
      <c r="L28" s="289">
        <f t="shared" si="28"/>
        <v>6124.45</v>
      </c>
      <c r="M28" s="289">
        <f t="shared" si="28"/>
        <v>7480.2569999999996</v>
      </c>
      <c r="N28" s="289">
        <f t="shared" si="28"/>
        <v>8465.7099999999991</v>
      </c>
      <c r="O28" s="289">
        <f t="shared" si="28"/>
        <v>9069.9879999999994</v>
      </c>
      <c r="P28" s="289">
        <f t="shared" si="28"/>
        <v>10527.353999999999</v>
      </c>
      <c r="Q28" s="289">
        <f t="shared" si="28"/>
        <v>11796.697</v>
      </c>
      <c r="R28" s="289">
        <f t="shared" si="28"/>
        <v>13005.834999999999</v>
      </c>
      <c r="S28" s="289">
        <f t="shared" si="28"/>
        <v>12235.956</v>
      </c>
      <c r="T28" s="289">
        <f t="shared" si="28"/>
        <v>12472.722</v>
      </c>
      <c r="U28" s="289">
        <f t="shared" si="28"/>
        <v>13535.397999999999</v>
      </c>
      <c r="V28" s="289">
        <f t="shared" si="28"/>
        <v>14100.084999999999</v>
      </c>
      <c r="W28" s="289">
        <f t="shared" si="28"/>
        <v>14609.823</v>
      </c>
      <c r="X28" s="289">
        <f t="shared" si="28"/>
        <v>14187.873</v>
      </c>
      <c r="Y28" s="289">
        <f t="shared" si="28"/>
        <v>13974.571</v>
      </c>
      <c r="Z28" s="289">
        <f t="shared" si="28"/>
        <v>12898.23</v>
      </c>
      <c r="AA28" s="289">
        <f t="shared" si="28"/>
        <v>12652.693762999999</v>
      </c>
      <c r="AB28" s="289">
        <f t="shared" si="28"/>
        <v>12596.134443999999</v>
      </c>
      <c r="AC28" s="289">
        <f t="shared" si="28"/>
        <v>13343.884212000001</v>
      </c>
      <c r="AD28" s="290">
        <f t="shared" si="28"/>
        <v>13760.128126116757</v>
      </c>
      <c r="AE28" s="290">
        <f t="shared" si="28"/>
        <v>15202.271366409463</v>
      </c>
      <c r="AF28" s="290">
        <f t="shared" si="28"/>
        <v>15212</v>
      </c>
      <c r="AG28" s="291">
        <f t="shared" si="28"/>
        <v>15447.880000000001</v>
      </c>
      <c r="AH28" s="291">
        <f t="shared" si="28"/>
        <v>15900.000000000004</v>
      </c>
      <c r="AI28" s="291">
        <f t="shared" si="28"/>
        <v>16460</v>
      </c>
      <c r="AJ28" s="291">
        <f t="shared" si="28"/>
        <v>17027</v>
      </c>
      <c r="AK28" s="291">
        <f t="shared" si="28"/>
        <v>17472.999999999996</v>
      </c>
      <c r="AL28" s="291">
        <f t="shared" si="28"/>
        <v>18140</v>
      </c>
      <c r="AM28" s="291">
        <f t="shared" si="28"/>
        <v>18700.000000000004</v>
      </c>
      <c r="AN28" s="291">
        <f t="shared" si="28"/>
        <v>19260</v>
      </c>
      <c r="AO28" s="291">
        <f t="shared" si="28"/>
        <v>19820</v>
      </c>
      <c r="AQ28" s="164"/>
      <c r="AR28" s="164"/>
    </row>
    <row r="29" spans="1:44">
      <c r="A29" s="112" t="s">
        <v>296</v>
      </c>
      <c r="B29" s="128">
        <v>78</v>
      </c>
      <c r="C29" s="128">
        <v>97</v>
      </c>
      <c r="D29" s="128">
        <v>223</v>
      </c>
      <c r="E29" s="128">
        <v>179</v>
      </c>
      <c r="F29" s="128">
        <v>155</v>
      </c>
      <c r="G29" s="128">
        <v>159</v>
      </c>
      <c r="H29" s="128">
        <v>217</v>
      </c>
      <c r="I29" s="128">
        <v>152</v>
      </c>
      <c r="J29" s="128">
        <v>163</v>
      </c>
      <c r="K29" s="128">
        <v>137</v>
      </c>
      <c r="L29" s="128">
        <v>108</v>
      </c>
      <c r="M29" s="128">
        <v>96</v>
      </c>
      <c r="N29" s="128">
        <v>95</v>
      </c>
      <c r="O29" s="128">
        <v>87</v>
      </c>
      <c r="P29" s="128">
        <v>95</v>
      </c>
      <c r="Q29" s="128">
        <v>95</v>
      </c>
      <c r="R29" s="128">
        <v>75</v>
      </c>
      <c r="S29" s="128">
        <v>170</v>
      </c>
      <c r="T29" s="128">
        <v>271</v>
      </c>
      <c r="U29" s="128">
        <v>182</v>
      </c>
      <c r="V29" s="128">
        <v>229</v>
      </c>
      <c r="W29" s="128">
        <v>518</v>
      </c>
      <c r="X29" s="128">
        <v>508</v>
      </c>
      <c r="Y29" s="128">
        <v>470</v>
      </c>
      <c r="Z29" s="128">
        <v>488</v>
      </c>
      <c r="AA29" s="128">
        <v>581</v>
      </c>
      <c r="AB29" s="128">
        <v>460</v>
      </c>
      <c r="AC29" s="128">
        <v>387</v>
      </c>
      <c r="AD29" s="124">
        <v>386</v>
      </c>
      <c r="AE29" s="124">
        <v>431</v>
      </c>
      <c r="AF29" s="124">
        <v>393</v>
      </c>
      <c r="AG29" s="170">
        <v>400</v>
      </c>
      <c r="AH29" s="170">
        <v>400</v>
      </c>
      <c r="AI29" s="170">
        <v>400</v>
      </c>
      <c r="AJ29" s="170">
        <v>393</v>
      </c>
      <c r="AK29" s="170">
        <v>500</v>
      </c>
      <c r="AL29" s="170">
        <v>500</v>
      </c>
      <c r="AM29" s="170">
        <v>500</v>
      </c>
      <c r="AN29" s="170">
        <v>500</v>
      </c>
      <c r="AO29" s="170">
        <v>500</v>
      </c>
      <c r="AQ29" s="164"/>
      <c r="AR29" s="164"/>
    </row>
    <row r="30" spans="1:44" ht="12" thickBot="1">
      <c r="A30" s="112" t="s">
        <v>299</v>
      </c>
    </row>
    <row r="31" spans="1:44">
      <c r="A31" s="174" t="s">
        <v>315</v>
      </c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</row>
    <row r="32" spans="1:44">
      <c r="A32" s="252" t="s">
        <v>295</v>
      </c>
      <c r="B32" s="128">
        <v>201</v>
      </c>
      <c r="C32" s="128">
        <f>B42</f>
        <v>196</v>
      </c>
      <c r="D32" s="128">
        <f t="shared" ref="D32:AO32" si="29">C42</f>
        <v>185</v>
      </c>
      <c r="E32" s="128">
        <f t="shared" si="29"/>
        <v>279</v>
      </c>
      <c r="F32" s="128">
        <f t="shared" si="29"/>
        <v>204</v>
      </c>
      <c r="G32" s="128">
        <f t="shared" si="29"/>
        <v>233</v>
      </c>
      <c r="H32" s="128">
        <f t="shared" si="29"/>
        <v>207</v>
      </c>
      <c r="I32" s="128">
        <f t="shared" si="29"/>
        <v>257</v>
      </c>
      <c r="J32" s="128">
        <f t="shared" si="29"/>
        <v>348</v>
      </c>
      <c r="K32" s="128">
        <f t="shared" si="29"/>
        <v>320</v>
      </c>
      <c r="L32" s="128">
        <f t="shared" si="29"/>
        <v>317</v>
      </c>
      <c r="M32" s="128">
        <f t="shared" si="29"/>
        <v>156</v>
      </c>
      <c r="N32" s="128">
        <f t="shared" si="29"/>
        <v>214</v>
      </c>
      <c r="O32" s="128">
        <f t="shared" si="29"/>
        <v>208</v>
      </c>
      <c r="P32" s="128">
        <f t="shared" si="29"/>
        <v>201</v>
      </c>
      <c r="Q32" s="128">
        <f t="shared" si="29"/>
        <v>305</v>
      </c>
      <c r="R32" s="128">
        <f t="shared" si="29"/>
        <v>280</v>
      </c>
      <c r="S32" s="128">
        <f t="shared" si="29"/>
        <v>318</v>
      </c>
      <c r="T32" s="128">
        <f t="shared" si="29"/>
        <v>194</v>
      </c>
      <c r="U32" s="128">
        <f t="shared" si="29"/>
        <v>281</v>
      </c>
      <c r="V32" s="128">
        <f t="shared" si="29"/>
        <v>220</v>
      </c>
      <c r="W32" s="128">
        <f t="shared" si="29"/>
        <v>408</v>
      </c>
      <c r="X32" s="128">
        <f t="shared" si="29"/>
        <v>194</v>
      </c>
      <c r="Y32" s="128">
        <f t="shared" si="29"/>
        <v>281</v>
      </c>
      <c r="Z32" s="128">
        <f t="shared" si="29"/>
        <v>220</v>
      </c>
      <c r="AA32" s="128">
        <f t="shared" si="29"/>
        <v>408</v>
      </c>
      <c r="AB32" s="128">
        <f t="shared" si="29"/>
        <v>663</v>
      </c>
      <c r="AC32" s="128">
        <f t="shared" si="29"/>
        <v>525</v>
      </c>
      <c r="AD32" s="124">
        <f t="shared" si="29"/>
        <v>212</v>
      </c>
      <c r="AE32" s="124">
        <f t="shared" si="29"/>
        <v>86</v>
      </c>
      <c r="AF32" s="124">
        <f t="shared" si="29"/>
        <v>318</v>
      </c>
      <c r="AG32" s="124">
        <f t="shared" si="29"/>
        <v>378</v>
      </c>
      <c r="AH32" s="170">
        <f t="shared" si="29"/>
        <v>211</v>
      </c>
      <c r="AI32" s="170">
        <f t="shared" si="29"/>
        <v>325</v>
      </c>
      <c r="AJ32" s="170">
        <f t="shared" si="29"/>
        <v>291</v>
      </c>
      <c r="AK32" s="170">
        <f t="shared" si="29"/>
        <v>305</v>
      </c>
      <c r="AL32" s="170">
        <f t="shared" si="29"/>
        <v>500</v>
      </c>
      <c r="AM32" s="170">
        <f t="shared" si="29"/>
        <v>500</v>
      </c>
      <c r="AN32" s="170">
        <f t="shared" si="29"/>
        <v>500</v>
      </c>
      <c r="AO32" s="170">
        <f t="shared" si="29"/>
        <v>500</v>
      </c>
      <c r="AQ32" s="164"/>
      <c r="AR32" s="164"/>
    </row>
    <row r="33" spans="1:44">
      <c r="A33" s="112" t="s">
        <v>35</v>
      </c>
      <c r="B33" s="124">
        <f t="shared" ref="B33:AO33" si="30">B108</f>
        <v>4549.7357902293534</v>
      </c>
      <c r="C33" s="124">
        <f t="shared" si="30"/>
        <v>5046.18325113421</v>
      </c>
      <c r="D33" s="124">
        <f t="shared" si="30"/>
        <v>5334.6152393400716</v>
      </c>
      <c r="E33" s="124">
        <f t="shared" si="30"/>
        <v>5233.2534340801485</v>
      </c>
      <c r="F33" s="124">
        <f t="shared" si="30"/>
        <v>5943.9413089947529</v>
      </c>
      <c r="G33" s="124">
        <f t="shared" si="30"/>
        <v>6029.4955742512348</v>
      </c>
      <c r="H33" s="124">
        <f t="shared" si="30"/>
        <v>6338</v>
      </c>
      <c r="I33" s="124">
        <f t="shared" si="30"/>
        <v>5996</v>
      </c>
      <c r="J33" s="124">
        <f t="shared" si="30"/>
        <v>5915</v>
      </c>
      <c r="K33" s="124">
        <f t="shared" si="30"/>
        <v>5994</v>
      </c>
      <c r="L33" s="124">
        <f t="shared" si="30"/>
        <v>5974</v>
      </c>
      <c r="M33" s="124">
        <f t="shared" si="30"/>
        <v>7381</v>
      </c>
      <c r="N33" s="124">
        <f t="shared" si="30"/>
        <v>8373</v>
      </c>
      <c r="O33" s="124">
        <f t="shared" si="30"/>
        <v>8960</v>
      </c>
      <c r="P33" s="124">
        <f t="shared" si="30"/>
        <v>10402</v>
      </c>
      <c r="Q33" s="124">
        <f t="shared" si="30"/>
        <v>11628</v>
      </c>
      <c r="R33" s="124">
        <f t="shared" si="30"/>
        <v>12853</v>
      </c>
      <c r="S33" s="124">
        <f t="shared" si="30"/>
        <v>12113</v>
      </c>
      <c r="T33" s="124">
        <f t="shared" si="30"/>
        <v>12341</v>
      </c>
      <c r="U33" s="124">
        <f t="shared" si="30"/>
        <v>12968</v>
      </c>
      <c r="V33" s="124">
        <f t="shared" si="30"/>
        <v>13651</v>
      </c>
      <c r="W33" s="124">
        <f t="shared" si="30"/>
        <v>14450</v>
      </c>
      <c r="X33" s="124">
        <f t="shared" si="30"/>
        <v>13851</v>
      </c>
      <c r="Y33" s="124">
        <f t="shared" si="30"/>
        <v>13737</v>
      </c>
      <c r="Z33" s="124">
        <f t="shared" si="30"/>
        <v>12582</v>
      </c>
      <c r="AA33" s="124">
        <f t="shared" si="30"/>
        <v>12227</v>
      </c>
      <c r="AB33" s="124">
        <f t="shared" si="30"/>
        <v>12027</v>
      </c>
      <c r="AC33" s="124">
        <f t="shared" si="30"/>
        <v>13981.208247181516</v>
      </c>
      <c r="AD33" s="124">
        <f t="shared" si="30"/>
        <v>13263.321161116757</v>
      </c>
      <c r="AE33" s="124">
        <f t="shared" si="30"/>
        <v>14397.271366409463</v>
      </c>
      <c r="AF33" s="124">
        <f t="shared" si="30"/>
        <v>14674</v>
      </c>
      <c r="AG33" s="170">
        <f t="shared" si="30"/>
        <v>14954.880000000001</v>
      </c>
      <c r="AH33" s="170">
        <f t="shared" si="30"/>
        <v>15400.000000000004</v>
      </c>
      <c r="AI33" s="170">
        <f t="shared" si="30"/>
        <v>15960</v>
      </c>
      <c r="AJ33" s="170">
        <f t="shared" si="30"/>
        <v>16520</v>
      </c>
      <c r="AK33" s="170">
        <f t="shared" si="30"/>
        <v>17079.999999999996</v>
      </c>
      <c r="AL33" s="170">
        <f t="shared" si="30"/>
        <v>17640</v>
      </c>
      <c r="AM33" s="170">
        <f t="shared" si="30"/>
        <v>18200.000000000004</v>
      </c>
      <c r="AN33" s="170">
        <f t="shared" si="30"/>
        <v>18760</v>
      </c>
      <c r="AO33" s="170">
        <f t="shared" si="30"/>
        <v>19320</v>
      </c>
      <c r="AQ33" s="164"/>
      <c r="AR33" s="164"/>
    </row>
    <row r="34" spans="1:44">
      <c r="A34" s="112" t="s">
        <v>36</v>
      </c>
      <c r="B34" s="128">
        <f t="shared" ref="B34:AE34" si="31">B267</f>
        <v>0</v>
      </c>
      <c r="C34" s="128">
        <f t="shared" si="31"/>
        <v>0</v>
      </c>
      <c r="D34" s="128">
        <f t="shared" si="31"/>
        <v>0</v>
      </c>
      <c r="E34" s="128">
        <f t="shared" si="31"/>
        <v>5.28</v>
      </c>
      <c r="F34" s="128">
        <f t="shared" si="31"/>
        <v>4.5939999999999985</v>
      </c>
      <c r="G34" s="128">
        <f t="shared" si="31"/>
        <v>1.7370000000000001</v>
      </c>
      <c r="H34" s="128">
        <f t="shared" si="31"/>
        <v>3.8010000000000002</v>
      </c>
      <c r="I34" s="128">
        <f t="shared" si="31"/>
        <v>2.7790000000000004</v>
      </c>
      <c r="J34" s="128">
        <f t="shared" si="31"/>
        <v>8.7087989999999991</v>
      </c>
      <c r="K34" s="128">
        <f t="shared" si="31"/>
        <v>16.673000000000002</v>
      </c>
      <c r="L34" s="128">
        <f t="shared" si="31"/>
        <v>39.305</v>
      </c>
      <c r="M34" s="128">
        <f t="shared" si="31"/>
        <v>57.321999999999996</v>
      </c>
      <c r="N34" s="128">
        <f t="shared" si="31"/>
        <v>626.40200000000004</v>
      </c>
      <c r="O34" s="128">
        <f t="shared" si="31"/>
        <v>852.38299999999992</v>
      </c>
      <c r="P34" s="128">
        <f t="shared" si="31"/>
        <v>455.13200000000006</v>
      </c>
      <c r="Q34" s="128">
        <f t="shared" si="31"/>
        <v>537.48300000000006</v>
      </c>
      <c r="R34" s="128">
        <f t="shared" si="31"/>
        <v>459.35100000000006</v>
      </c>
      <c r="S34" s="128">
        <f t="shared" si="31"/>
        <v>584.84899999999993</v>
      </c>
      <c r="T34" s="128">
        <f t="shared" si="31"/>
        <v>528.16899999999998</v>
      </c>
      <c r="U34" s="128">
        <f t="shared" si="31"/>
        <v>282.58100000000007</v>
      </c>
      <c r="V34" s="128">
        <f t="shared" si="31"/>
        <v>375.15799999999996</v>
      </c>
      <c r="W34" s="128">
        <f t="shared" si="31"/>
        <v>320.04699999999997</v>
      </c>
      <c r="X34" s="128">
        <f t="shared" si="31"/>
        <v>294.15600000000001</v>
      </c>
      <c r="Y34" s="128">
        <f t="shared" si="31"/>
        <v>217.97900000000001</v>
      </c>
      <c r="Z34" s="128">
        <f t="shared" si="31"/>
        <v>338.29899999999998</v>
      </c>
      <c r="AA34" s="128">
        <f t="shared" si="31"/>
        <v>396.63399999999996</v>
      </c>
      <c r="AB34" s="128">
        <f t="shared" si="31"/>
        <v>422.83999999999992</v>
      </c>
      <c r="AC34" s="128">
        <f t="shared" si="31"/>
        <v>322.52399999999994</v>
      </c>
      <c r="AD34" s="128">
        <f t="shared" si="31"/>
        <v>507.05100000000004</v>
      </c>
      <c r="AE34" s="128">
        <f t="shared" si="31"/>
        <v>368.762</v>
      </c>
      <c r="AF34" s="124">
        <f>350</f>
        <v>350</v>
      </c>
      <c r="AG34" s="170">
        <f>350-150</f>
        <v>200</v>
      </c>
      <c r="AH34" s="170">
        <f>350</f>
        <v>350</v>
      </c>
      <c r="AI34" s="170">
        <f>350</f>
        <v>350</v>
      </c>
      <c r="AJ34" s="170">
        <f>350</f>
        <v>350</v>
      </c>
      <c r="AK34" s="170">
        <f>350</f>
        <v>350</v>
      </c>
      <c r="AL34" s="170">
        <f>350</f>
        <v>350</v>
      </c>
      <c r="AM34" s="170">
        <f>350</f>
        <v>350</v>
      </c>
      <c r="AN34" s="170">
        <f>350</f>
        <v>350</v>
      </c>
      <c r="AO34" s="170">
        <f>350</f>
        <v>350</v>
      </c>
      <c r="AQ34" s="164"/>
      <c r="AR34" s="164"/>
    </row>
    <row r="35" spans="1:44">
      <c r="A35" s="252" t="s">
        <v>37</v>
      </c>
      <c r="B35" s="253">
        <f>SUM(B32:B34)</f>
        <v>4750.7357902293534</v>
      </c>
      <c r="C35" s="253">
        <f t="shared" ref="C35:AO35" si="32">SUM(C32:C34)</f>
        <v>5242.18325113421</v>
      </c>
      <c r="D35" s="253">
        <f t="shared" si="32"/>
        <v>5519.6152393400716</v>
      </c>
      <c r="E35" s="253">
        <f t="shared" si="32"/>
        <v>5517.5334340801483</v>
      </c>
      <c r="F35" s="253">
        <f t="shared" si="32"/>
        <v>6152.535308994753</v>
      </c>
      <c r="G35" s="253">
        <f t="shared" si="32"/>
        <v>6264.2325742512348</v>
      </c>
      <c r="H35" s="253">
        <f t="shared" si="32"/>
        <v>6548.8010000000004</v>
      </c>
      <c r="I35" s="253">
        <f t="shared" si="32"/>
        <v>6255.7790000000005</v>
      </c>
      <c r="J35" s="253">
        <f t="shared" si="32"/>
        <v>6271.708799</v>
      </c>
      <c r="K35" s="253">
        <f t="shared" si="32"/>
        <v>6330.6729999999998</v>
      </c>
      <c r="L35" s="253">
        <f t="shared" si="32"/>
        <v>6330.3050000000003</v>
      </c>
      <c r="M35" s="253">
        <f t="shared" si="32"/>
        <v>7594.3220000000001</v>
      </c>
      <c r="N35" s="253">
        <f t="shared" si="32"/>
        <v>9213.402</v>
      </c>
      <c r="O35" s="253">
        <f t="shared" si="32"/>
        <v>10020.383</v>
      </c>
      <c r="P35" s="253">
        <f t="shared" si="32"/>
        <v>11058.132</v>
      </c>
      <c r="Q35" s="253">
        <f t="shared" si="32"/>
        <v>12470.483</v>
      </c>
      <c r="R35" s="253">
        <f t="shared" si="32"/>
        <v>13592.351000000001</v>
      </c>
      <c r="S35" s="253">
        <f t="shared" si="32"/>
        <v>13015.849</v>
      </c>
      <c r="T35" s="253">
        <f t="shared" si="32"/>
        <v>13063.169</v>
      </c>
      <c r="U35" s="253">
        <f t="shared" si="32"/>
        <v>13531.581</v>
      </c>
      <c r="V35" s="253">
        <f t="shared" si="32"/>
        <v>14246.157999999999</v>
      </c>
      <c r="W35" s="253">
        <f t="shared" si="32"/>
        <v>15178.047</v>
      </c>
      <c r="X35" s="253">
        <f t="shared" si="32"/>
        <v>14339.156000000001</v>
      </c>
      <c r="Y35" s="253">
        <f t="shared" si="32"/>
        <v>14235.978999999999</v>
      </c>
      <c r="Z35" s="253">
        <f t="shared" si="32"/>
        <v>13140.298999999999</v>
      </c>
      <c r="AA35" s="253">
        <f t="shared" si="32"/>
        <v>13031.634</v>
      </c>
      <c r="AB35" s="253">
        <f t="shared" si="32"/>
        <v>13112.84</v>
      </c>
      <c r="AC35" s="253">
        <f t="shared" si="32"/>
        <v>14828.732247181515</v>
      </c>
      <c r="AD35" s="254">
        <f t="shared" si="32"/>
        <v>13982.372161116757</v>
      </c>
      <c r="AE35" s="254">
        <f t="shared" si="32"/>
        <v>14852.033366409463</v>
      </c>
      <c r="AF35" s="254">
        <f t="shared" si="32"/>
        <v>15342</v>
      </c>
      <c r="AG35" s="292">
        <f t="shared" si="32"/>
        <v>15532.880000000001</v>
      </c>
      <c r="AH35" s="292">
        <f t="shared" si="32"/>
        <v>15961.000000000004</v>
      </c>
      <c r="AI35" s="292">
        <f t="shared" si="32"/>
        <v>16635</v>
      </c>
      <c r="AJ35" s="292">
        <f t="shared" si="32"/>
        <v>17161</v>
      </c>
      <c r="AK35" s="292">
        <f t="shared" si="32"/>
        <v>17734.999999999996</v>
      </c>
      <c r="AL35" s="292">
        <f t="shared" si="32"/>
        <v>18490</v>
      </c>
      <c r="AM35" s="292">
        <f t="shared" si="32"/>
        <v>19050.000000000004</v>
      </c>
      <c r="AN35" s="292">
        <f t="shared" si="32"/>
        <v>19610</v>
      </c>
      <c r="AO35" s="292">
        <f t="shared" si="32"/>
        <v>20170</v>
      </c>
      <c r="AQ35" s="164"/>
      <c r="AR35" s="164"/>
    </row>
    <row r="36" spans="1:44">
      <c r="A36" s="112" t="s">
        <v>48</v>
      </c>
      <c r="B36" s="128">
        <f>B41-B40</f>
        <v>4554.7357902293534</v>
      </c>
      <c r="C36" s="128">
        <f t="shared" ref="C36:AO36" si="33">C41-C40</f>
        <v>5057.18325113421</v>
      </c>
      <c r="D36" s="128">
        <f t="shared" si="33"/>
        <v>5240.6152393400716</v>
      </c>
      <c r="E36" s="128">
        <f t="shared" si="33"/>
        <v>4861.8594340801483</v>
      </c>
      <c r="F36" s="128">
        <f t="shared" si="33"/>
        <v>5243.3053089947534</v>
      </c>
      <c r="G36" s="128">
        <f t="shared" si="33"/>
        <v>5375.9065742512348</v>
      </c>
      <c r="H36" s="128">
        <f t="shared" si="33"/>
        <v>5730.6240000000007</v>
      </c>
      <c r="I36" s="128">
        <f t="shared" si="33"/>
        <v>5733.7350000000006</v>
      </c>
      <c r="J36" s="128">
        <f t="shared" si="33"/>
        <v>5692.1147989999999</v>
      </c>
      <c r="K36" s="128">
        <f t="shared" si="33"/>
        <v>5791.3589999999995</v>
      </c>
      <c r="L36" s="128">
        <f t="shared" si="33"/>
        <v>5953.9970000000003</v>
      </c>
      <c r="M36" s="128">
        <f t="shared" si="33"/>
        <v>7140.9090000000006</v>
      </c>
      <c r="N36" s="128">
        <f t="shared" si="33"/>
        <v>8826.9719999999998</v>
      </c>
      <c r="O36" s="128">
        <f t="shared" si="33"/>
        <v>9675.1309999999994</v>
      </c>
      <c r="P36" s="128">
        <f t="shared" si="33"/>
        <v>10547.530999999999</v>
      </c>
      <c r="Q36" s="128">
        <f t="shared" si="33"/>
        <v>11895.761</v>
      </c>
      <c r="R36" s="128">
        <f t="shared" si="33"/>
        <v>13034.454</v>
      </c>
      <c r="S36" s="128">
        <f t="shared" si="33"/>
        <v>12560.687</v>
      </c>
      <c r="T36" s="128">
        <f t="shared" si="33"/>
        <v>12418.749</v>
      </c>
      <c r="U36" s="128">
        <f t="shared" si="33"/>
        <v>12711.102000000001</v>
      </c>
      <c r="V36" s="128">
        <f t="shared" si="33"/>
        <v>13463.520999999999</v>
      </c>
      <c r="W36" s="128">
        <f t="shared" si="33"/>
        <v>14624.470000000001</v>
      </c>
      <c r="X36" s="128">
        <f t="shared" si="33"/>
        <v>13656.541000000001</v>
      </c>
      <c r="Y36" s="128">
        <f t="shared" si="33"/>
        <v>13677.203</v>
      </c>
      <c r="Z36" s="128">
        <f t="shared" si="33"/>
        <v>12458.125999999998</v>
      </c>
      <c r="AA36" s="128">
        <f t="shared" si="33"/>
        <v>12149.753000000001</v>
      </c>
      <c r="AB36" s="128">
        <f t="shared" si="33"/>
        <v>12239.885</v>
      </c>
      <c r="AC36" s="128">
        <f t="shared" si="33"/>
        <v>13990.559247181514</v>
      </c>
      <c r="AD36" s="124">
        <f t="shared" si="33"/>
        <v>13549.904161116756</v>
      </c>
      <c r="AE36" s="124">
        <f t="shared" si="33"/>
        <v>13836.885366409464</v>
      </c>
      <c r="AF36" s="124">
        <f t="shared" si="33"/>
        <v>14231.025</v>
      </c>
      <c r="AG36" s="170">
        <f t="shared" si="33"/>
        <v>14671.880000000001</v>
      </c>
      <c r="AH36" s="170">
        <f t="shared" si="33"/>
        <v>14986.000000000004</v>
      </c>
      <c r="AI36" s="170">
        <f t="shared" si="33"/>
        <v>15694</v>
      </c>
      <c r="AJ36" s="170">
        <f t="shared" si="33"/>
        <v>16206</v>
      </c>
      <c r="AK36" s="170">
        <f t="shared" si="33"/>
        <v>16584.999999999996</v>
      </c>
      <c r="AL36" s="170">
        <f t="shared" si="33"/>
        <v>17340</v>
      </c>
      <c r="AM36" s="170">
        <f t="shared" si="33"/>
        <v>17900.000000000004</v>
      </c>
      <c r="AN36" s="170">
        <f t="shared" si="33"/>
        <v>18460</v>
      </c>
      <c r="AO36" s="170">
        <f t="shared" si="33"/>
        <v>19020</v>
      </c>
      <c r="AQ36" s="164"/>
      <c r="AR36" s="164"/>
    </row>
    <row r="37" spans="1:44">
      <c r="A37" s="112" t="s">
        <v>183</v>
      </c>
      <c r="B37" s="128"/>
      <c r="C37" s="128"/>
      <c r="D37" s="128"/>
      <c r="E37" s="128"/>
      <c r="F37" s="128"/>
      <c r="G37" s="128"/>
      <c r="H37" s="128">
        <v>883</v>
      </c>
      <c r="I37" s="128">
        <v>1024</v>
      </c>
      <c r="J37" s="128">
        <v>1084</v>
      </c>
      <c r="K37" s="128">
        <v>1247</v>
      </c>
      <c r="L37" s="128">
        <v>1783</v>
      </c>
      <c r="M37" s="128">
        <v>2588</v>
      </c>
      <c r="N37" s="128">
        <v>3709</v>
      </c>
      <c r="O37" s="128">
        <v>4768</v>
      </c>
      <c r="P37" s="128">
        <v>5000</v>
      </c>
      <c r="Q37" s="128">
        <v>6250</v>
      </c>
      <c r="R37" s="128">
        <v>7100</v>
      </c>
      <c r="S37" s="128">
        <v>6900</v>
      </c>
      <c r="T37" s="128">
        <v>6500</v>
      </c>
      <c r="U37" s="128">
        <v>6575</v>
      </c>
      <c r="V37" s="128">
        <v>6865</v>
      </c>
      <c r="W37" s="128">
        <v>7095</v>
      </c>
      <c r="X37" s="128">
        <v>7200</v>
      </c>
      <c r="Y37" s="128">
        <v>7100</v>
      </c>
      <c r="Z37" s="128">
        <v>7090</v>
      </c>
      <c r="AA37" s="128">
        <v>6700</v>
      </c>
      <c r="AB37" s="128">
        <v>6600</v>
      </c>
      <c r="AC37" s="128">
        <v>6675</v>
      </c>
      <c r="AD37" s="124">
        <v>6600</v>
      </c>
      <c r="AE37" s="124">
        <v>6975</v>
      </c>
      <c r="AF37" s="124">
        <v>7050</v>
      </c>
      <c r="AG37" s="170">
        <v>6700</v>
      </c>
      <c r="AH37" s="170">
        <v>6500</v>
      </c>
      <c r="AI37" s="170">
        <v>7000</v>
      </c>
      <c r="AJ37" s="170">
        <v>7000</v>
      </c>
      <c r="AK37" s="170">
        <v>7000</v>
      </c>
      <c r="AL37" s="170">
        <v>7000</v>
      </c>
      <c r="AM37" s="170">
        <v>7000</v>
      </c>
      <c r="AN37" s="170">
        <v>7000</v>
      </c>
      <c r="AO37" s="170">
        <v>7000</v>
      </c>
      <c r="AQ37" s="164"/>
      <c r="AR37" s="164"/>
    </row>
    <row r="38" spans="1:44">
      <c r="A38" s="112" t="s">
        <v>316</v>
      </c>
      <c r="B38" s="128"/>
      <c r="C38" s="128"/>
      <c r="D38" s="128"/>
      <c r="E38" s="128"/>
      <c r="F38" s="128"/>
      <c r="G38" s="128"/>
      <c r="H38" s="128">
        <v>2836</v>
      </c>
      <c r="I38" s="128">
        <v>2915</v>
      </c>
      <c r="J38" s="128">
        <v>2967</v>
      </c>
      <c r="K38" s="128">
        <v>2873</v>
      </c>
      <c r="L38" s="128">
        <v>2616</v>
      </c>
      <c r="M38" s="128">
        <v>2653</v>
      </c>
      <c r="N38" s="128">
        <v>2614</v>
      </c>
      <c r="O38" s="128">
        <v>2425</v>
      </c>
      <c r="P38" s="128">
        <v>2620</v>
      </c>
      <c r="Q38" s="128">
        <v>2600</v>
      </c>
      <c r="R38" s="128">
        <v>2596</v>
      </c>
      <c r="S38" s="128">
        <v>2350</v>
      </c>
      <c r="T38" s="128">
        <v>2800</v>
      </c>
      <c r="U38" s="128">
        <v>2700</v>
      </c>
      <c r="V38" s="128">
        <v>2900</v>
      </c>
      <c r="W38" s="128">
        <v>3100</v>
      </c>
      <c r="X38" s="128">
        <v>2900</v>
      </c>
      <c r="Y38" s="128">
        <v>2250</v>
      </c>
      <c r="Z38" s="128">
        <v>2200</v>
      </c>
      <c r="AA38" s="128">
        <v>2250</v>
      </c>
      <c r="AB38" s="128">
        <v>2250</v>
      </c>
      <c r="AC38" s="128">
        <v>2400</v>
      </c>
      <c r="AD38" s="124">
        <v>2600</v>
      </c>
      <c r="AE38" s="124">
        <v>2400</v>
      </c>
      <c r="AF38" s="124">
        <v>2550</v>
      </c>
      <c r="AG38" s="170">
        <v>2650</v>
      </c>
      <c r="AH38" s="170">
        <v>2800</v>
      </c>
      <c r="AI38" s="170">
        <v>2800</v>
      </c>
      <c r="AJ38" s="170">
        <v>2800</v>
      </c>
      <c r="AK38" s="170">
        <v>2800</v>
      </c>
      <c r="AL38" s="170">
        <v>2800</v>
      </c>
      <c r="AM38" s="170">
        <v>2800</v>
      </c>
      <c r="AN38" s="170">
        <v>2800</v>
      </c>
      <c r="AO38" s="170">
        <v>2800</v>
      </c>
      <c r="AQ38" s="164"/>
      <c r="AR38" s="164"/>
    </row>
    <row r="39" spans="1:44">
      <c r="A39" s="112" t="s">
        <v>317</v>
      </c>
      <c r="B39" s="128"/>
      <c r="C39" s="128"/>
      <c r="D39" s="128"/>
      <c r="E39" s="128"/>
      <c r="F39" s="128"/>
      <c r="G39" s="128"/>
      <c r="H39" s="128">
        <f t="shared" ref="H39:AE39" si="34">H36-H37-H38</f>
        <v>2011.6240000000007</v>
      </c>
      <c r="I39" s="128">
        <f t="shared" si="34"/>
        <v>1794.7350000000006</v>
      </c>
      <c r="J39" s="128">
        <f t="shared" si="34"/>
        <v>1641.1147989999999</v>
      </c>
      <c r="K39" s="128">
        <f t="shared" si="34"/>
        <v>1671.3589999999995</v>
      </c>
      <c r="L39" s="128">
        <f t="shared" si="34"/>
        <v>1554.9970000000003</v>
      </c>
      <c r="M39" s="128">
        <f t="shared" si="34"/>
        <v>1899.9090000000006</v>
      </c>
      <c r="N39" s="128">
        <f t="shared" si="34"/>
        <v>2503.9719999999998</v>
      </c>
      <c r="O39" s="128">
        <f t="shared" si="34"/>
        <v>2482.1309999999994</v>
      </c>
      <c r="P39" s="128">
        <f t="shared" si="34"/>
        <v>2927.530999999999</v>
      </c>
      <c r="Q39" s="128">
        <f t="shared" si="34"/>
        <v>3045.7610000000004</v>
      </c>
      <c r="R39" s="128">
        <f t="shared" si="34"/>
        <v>3338.4539999999997</v>
      </c>
      <c r="S39" s="128">
        <f t="shared" si="34"/>
        <v>3310.6869999999999</v>
      </c>
      <c r="T39" s="128">
        <f t="shared" si="34"/>
        <v>3118.7489999999998</v>
      </c>
      <c r="U39" s="128">
        <f t="shared" si="34"/>
        <v>3436.1020000000008</v>
      </c>
      <c r="V39" s="128">
        <f t="shared" si="34"/>
        <v>3698.5209999999988</v>
      </c>
      <c r="W39" s="128">
        <f t="shared" si="34"/>
        <v>4429.4700000000012</v>
      </c>
      <c r="X39" s="128">
        <f t="shared" si="34"/>
        <v>3556.5410000000011</v>
      </c>
      <c r="Y39" s="128">
        <f t="shared" si="34"/>
        <v>4327.2029999999995</v>
      </c>
      <c r="Z39" s="128">
        <f t="shared" si="34"/>
        <v>3168.1259999999984</v>
      </c>
      <c r="AA39" s="124">
        <f t="shared" si="34"/>
        <v>3199.7530000000006</v>
      </c>
      <c r="AB39" s="124">
        <f t="shared" si="34"/>
        <v>3389.8850000000002</v>
      </c>
      <c r="AC39" s="124">
        <f t="shared" si="34"/>
        <v>4915.5592471815144</v>
      </c>
      <c r="AD39" s="124">
        <f t="shared" si="34"/>
        <v>4349.9041611167559</v>
      </c>
      <c r="AE39" s="124">
        <f t="shared" si="34"/>
        <v>4461.885366409464</v>
      </c>
      <c r="AF39" s="124">
        <f>AF36-AF37-AF38</f>
        <v>4631.0249999999996</v>
      </c>
      <c r="AG39" s="170">
        <f>AG36-AG37-AG38</f>
        <v>5321.880000000001</v>
      </c>
      <c r="AH39" s="170">
        <f t="shared" ref="AH39:AO39" si="35">AH36-AH37-AH38</f>
        <v>5686.0000000000036</v>
      </c>
      <c r="AI39" s="170">
        <f t="shared" si="35"/>
        <v>5894</v>
      </c>
      <c r="AJ39" s="170">
        <f t="shared" si="35"/>
        <v>6406</v>
      </c>
      <c r="AK39" s="170">
        <f t="shared" si="35"/>
        <v>6784.9999999999964</v>
      </c>
      <c r="AL39" s="170">
        <f t="shared" si="35"/>
        <v>7540</v>
      </c>
      <c r="AM39" s="170">
        <f t="shared" si="35"/>
        <v>8100.0000000000036</v>
      </c>
      <c r="AN39" s="170">
        <f t="shared" si="35"/>
        <v>8660</v>
      </c>
      <c r="AO39" s="170">
        <f t="shared" si="35"/>
        <v>9220</v>
      </c>
      <c r="AQ39" s="164"/>
      <c r="AR39" s="164"/>
    </row>
    <row r="40" spans="1:44">
      <c r="A40" s="112" t="s">
        <v>39</v>
      </c>
      <c r="B40" s="128">
        <f>B283</f>
        <v>0</v>
      </c>
      <c r="C40" s="128">
        <f t="shared" ref="C40:AF40" si="36">C283</f>
        <v>0</v>
      </c>
      <c r="D40" s="128">
        <f t="shared" si="36"/>
        <v>0</v>
      </c>
      <c r="E40" s="128">
        <f t="shared" si="36"/>
        <v>451.67399999999998</v>
      </c>
      <c r="F40" s="128">
        <f t="shared" si="36"/>
        <v>676.23</v>
      </c>
      <c r="G40" s="128">
        <f t="shared" si="36"/>
        <v>681.32599999999991</v>
      </c>
      <c r="H40" s="128">
        <f t="shared" si="36"/>
        <v>561.17700000000002</v>
      </c>
      <c r="I40" s="128">
        <f t="shared" si="36"/>
        <v>174.04399999999998</v>
      </c>
      <c r="J40" s="128">
        <f t="shared" si="36"/>
        <v>259.59399999999999</v>
      </c>
      <c r="K40" s="128">
        <f t="shared" si="36"/>
        <v>222.31400000000002</v>
      </c>
      <c r="L40" s="128">
        <f t="shared" si="36"/>
        <v>220.30799999999999</v>
      </c>
      <c r="M40" s="128">
        <f t="shared" si="36"/>
        <v>239.41299999999998</v>
      </c>
      <c r="N40" s="128">
        <f t="shared" si="36"/>
        <v>178.43</v>
      </c>
      <c r="O40" s="128">
        <f t="shared" si="36"/>
        <v>144.25199999999998</v>
      </c>
      <c r="P40" s="128">
        <f t="shared" si="36"/>
        <v>205.60099999999997</v>
      </c>
      <c r="Q40" s="128">
        <f t="shared" si="36"/>
        <v>294.72199999999998</v>
      </c>
      <c r="R40" s="128">
        <f t="shared" si="36"/>
        <v>239.89700000000005</v>
      </c>
      <c r="S40" s="128">
        <f t="shared" si="36"/>
        <v>261.16199999999998</v>
      </c>
      <c r="T40" s="128">
        <f t="shared" si="36"/>
        <v>363.4199999999999</v>
      </c>
      <c r="U40" s="128">
        <f t="shared" si="36"/>
        <v>600.47900000000004</v>
      </c>
      <c r="V40" s="128">
        <f t="shared" si="36"/>
        <v>374.63699999999994</v>
      </c>
      <c r="W40" s="128">
        <f t="shared" si="36"/>
        <v>359.577</v>
      </c>
      <c r="X40" s="128">
        <f t="shared" si="36"/>
        <v>401.61500000000007</v>
      </c>
      <c r="Y40" s="128">
        <f t="shared" si="36"/>
        <v>338.77600000000001</v>
      </c>
      <c r="Z40" s="128">
        <f t="shared" si="36"/>
        <v>274.173</v>
      </c>
      <c r="AA40" s="128">
        <f t="shared" si="36"/>
        <v>218.881</v>
      </c>
      <c r="AB40" s="128">
        <f t="shared" si="36"/>
        <v>347.95500000000004</v>
      </c>
      <c r="AC40" s="128">
        <f t="shared" si="36"/>
        <v>626.17300000000012</v>
      </c>
      <c r="AD40" s="128">
        <f t="shared" si="36"/>
        <v>346.46800000000002</v>
      </c>
      <c r="AE40" s="128">
        <f t="shared" si="36"/>
        <v>697.14800000000002</v>
      </c>
      <c r="AF40" s="128">
        <f t="shared" si="36"/>
        <v>732.97500000000014</v>
      </c>
      <c r="AG40" s="170">
        <v>650</v>
      </c>
      <c r="AH40" s="170">
        <v>650</v>
      </c>
      <c r="AI40" s="170">
        <v>650</v>
      </c>
      <c r="AJ40" s="170">
        <v>650</v>
      </c>
      <c r="AK40" s="170">
        <v>650</v>
      </c>
      <c r="AL40" s="170">
        <v>650</v>
      </c>
      <c r="AM40" s="170">
        <v>650</v>
      </c>
      <c r="AN40" s="170">
        <v>650</v>
      </c>
      <c r="AO40" s="170">
        <v>650</v>
      </c>
      <c r="AQ40" s="164"/>
      <c r="AR40" s="164"/>
    </row>
    <row r="41" spans="1:44">
      <c r="A41" s="252" t="s">
        <v>42</v>
      </c>
      <c r="B41" s="253">
        <f>B35-B42</f>
        <v>4554.7357902293534</v>
      </c>
      <c r="C41" s="253">
        <f t="shared" ref="C41:AO41" si="37">C35-C42</f>
        <v>5057.18325113421</v>
      </c>
      <c r="D41" s="253">
        <f t="shared" si="37"/>
        <v>5240.6152393400716</v>
      </c>
      <c r="E41" s="253">
        <f t="shared" si="37"/>
        <v>5313.5334340801483</v>
      </c>
      <c r="F41" s="253">
        <f t="shared" si="37"/>
        <v>5919.535308994753</v>
      </c>
      <c r="G41" s="253">
        <f t="shared" si="37"/>
        <v>6057.2325742512348</v>
      </c>
      <c r="H41" s="253">
        <f t="shared" si="37"/>
        <v>6291.8010000000004</v>
      </c>
      <c r="I41" s="253">
        <f t="shared" si="37"/>
        <v>5907.7790000000005</v>
      </c>
      <c r="J41" s="253">
        <f t="shared" si="37"/>
        <v>5951.708799</v>
      </c>
      <c r="K41" s="253">
        <f t="shared" si="37"/>
        <v>6013.6729999999998</v>
      </c>
      <c r="L41" s="253">
        <f t="shared" si="37"/>
        <v>6174.3050000000003</v>
      </c>
      <c r="M41" s="253">
        <f t="shared" si="37"/>
        <v>7380.3220000000001</v>
      </c>
      <c r="N41" s="253">
        <f t="shared" si="37"/>
        <v>9005.402</v>
      </c>
      <c r="O41" s="253">
        <f t="shared" si="37"/>
        <v>9819.3829999999998</v>
      </c>
      <c r="P41" s="253">
        <f t="shared" si="37"/>
        <v>10753.132</v>
      </c>
      <c r="Q41" s="253">
        <f t="shared" si="37"/>
        <v>12190.483</v>
      </c>
      <c r="R41" s="253">
        <f t="shared" si="37"/>
        <v>13274.351000000001</v>
      </c>
      <c r="S41" s="253">
        <f t="shared" si="37"/>
        <v>12821.849</v>
      </c>
      <c r="T41" s="253">
        <f t="shared" si="37"/>
        <v>12782.169</v>
      </c>
      <c r="U41" s="253">
        <f t="shared" si="37"/>
        <v>13311.581</v>
      </c>
      <c r="V41" s="253">
        <f t="shared" si="37"/>
        <v>13838.157999999999</v>
      </c>
      <c r="W41" s="253">
        <f t="shared" si="37"/>
        <v>14984.047</v>
      </c>
      <c r="X41" s="253">
        <f t="shared" si="37"/>
        <v>14058.156000000001</v>
      </c>
      <c r="Y41" s="253">
        <f t="shared" si="37"/>
        <v>14015.978999999999</v>
      </c>
      <c r="Z41" s="253">
        <f t="shared" si="37"/>
        <v>12732.298999999999</v>
      </c>
      <c r="AA41" s="253">
        <f t="shared" si="37"/>
        <v>12368.634</v>
      </c>
      <c r="AB41" s="253">
        <f t="shared" si="37"/>
        <v>12587.84</v>
      </c>
      <c r="AC41" s="253">
        <f t="shared" si="37"/>
        <v>14616.732247181515</v>
      </c>
      <c r="AD41" s="254">
        <f t="shared" si="37"/>
        <v>13896.372161116757</v>
      </c>
      <c r="AE41" s="254">
        <f t="shared" si="37"/>
        <v>14534.033366409463</v>
      </c>
      <c r="AF41" s="254">
        <f t="shared" si="37"/>
        <v>14964</v>
      </c>
      <c r="AG41" s="292">
        <f t="shared" si="37"/>
        <v>15321.880000000001</v>
      </c>
      <c r="AH41" s="292">
        <f t="shared" si="37"/>
        <v>15636.000000000004</v>
      </c>
      <c r="AI41" s="292">
        <f t="shared" si="37"/>
        <v>16344</v>
      </c>
      <c r="AJ41" s="292">
        <f t="shared" si="37"/>
        <v>16856</v>
      </c>
      <c r="AK41" s="292">
        <f t="shared" si="37"/>
        <v>17234.999999999996</v>
      </c>
      <c r="AL41" s="292">
        <f t="shared" si="37"/>
        <v>17990</v>
      </c>
      <c r="AM41" s="292">
        <f t="shared" si="37"/>
        <v>18550.000000000004</v>
      </c>
      <c r="AN41" s="292">
        <f t="shared" si="37"/>
        <v>19110</v>
      </c>
      <c r="AO41" s="292">
        <f t="shared" si="37"/>
        <v>19670</v>
      </c>
      <c r="AQ41" s="164"/>
      <c r="AR41" s="164"/>
    </row>
    <row r="42" spans="1:44">
      <c r="A42" s="112" t="s">
        <v>296</v>
      </c>
      <c r="B42" s="128">
        <v>196</v>
      </c>
      <c r="C42" s="128">
        <v>185</v>
      </c>
      <c r="D42" s="128">
        <v>279</v>
      </c>
      <c r="E42" s="128">
        <v>204</v>
      </c>
      <c r="F42" s="128">
        <v>233</v>
      </c>
      <c r="G42" s="128">
        <v>207</v>
      </c>
      <c r="H42" s="128">
        <v>257</v>
      </c>
      <c r="I42" s="128">
        <v>348</v>
      </c>
      <c r="J42" s="128">
        <v>320</v>
      </c>
      <c r="K42" s="128">
        <v>317</v>
      </c>
      <c r="L42" s="128">
        <v>156</v>
      </c>
      <c r="M42" s="128">
        <v>214</v>
      </c>
      <c r="N42" s="128">
        <v>208</v>
      </c>
      <c r="O42" s="128">
        <v>201</v>
      </c>
      <c r="P42" s="128">
        <v>305</v>
      </c>
      <c r="Q42" s="128">
        <v>280</v>
      </c>
      <c r="R42" s="128">
        <v>318</v>
      </c>
      <c r="S42" s="128">
        <v>194</v>
      </c>
      <c r="T42" s="128">
        <v>281</v>
      </c>
      <c r="U42" s="128">
        <v>220</v>
      </c>
      <c r="V42" s="128">
        <v>408</v>
      </c>
      <c r="W42" s="128">
        <v>194</v>
      </c>
      <c r="X42" s="128">
        <v>281</v>
      </c>
      <c r="Y42" s="128">
        <v>220</v>
      </c>
      <c r="Z42" s="128">
        <v>408</v>
      </c>
      <c r="AA42" s="128">
        <v>663</v>
      </c>
      <c r="AB42" s="128">
        <v>525</v>
      </c>
      <c r="AC42" s="128">
        <v>212</v>
      </c>
      <c r="AD42" s="124">
        <v>86</v>
      </c>
      <c r="AE42" s="124">
        <v>318</v>
      </c>
      <c r="AF42" s="124">
        <v>378</v>
      </c>
      <c r="AG42" s="170">
        <v>211</v>
      </c>
      <c r="AH42" s="170">
        <v>325</v>
      </c>
      <c r="AI42" s="170">
        <v>291</v>
      </c>
      <c r="AJ42" s="170">
        <v>305</v>
      </c>
      <c r="AK42" s="170">
        <v>500</v>
      </c>
      <c r="AL42" s="170">
        <v>500</v>
      </c>
      <c r="AM42" s="170">
        <v>500</v>
      </c>
      <c r="AN42" s="170">
        <v>500</v>
      </c>
      <c r="AO42" s="170">
        <v>500</v>
      </c>
      <c r="AQ42" s="164"/>
      <c r="AR42" s="164"/>
    </row>
    <row r="43" spans="1:44" ht="12" thickBot="1">
      <c r="A43" s="112" t="s">
        <v>299</v>
      </c>
      <c r="H43" s="180">
        <f>H38/H35</f>
        <v>0.43305637169307781</v>
      </c>
      <c r="I43" s="180">
        <f>I38/I36</f>
        <v>0.50839461537723662</v>
      </c>
      <c r="J43" s="180">
        <f t="shared" ref="J43:AK43" si="38">J38/J36</f>
        <v>0.52124739306404144</v>
      </c>
      <c r="K43" s="180">
        <f t="shared" si="38"/>
        <v>0.49608390707604211</v>
      </c>
      <c r="L43" s="180">
        <f t="shared" si="38"/>
        <v>0.43936871315185411</v>
      </c>
      <c r="M43" s="180">
        <f t="shared" si="38"/>
        <v>0.37152132872719701</v>
      </c>
      <c r="N43" s="180">
        <f t="shared" si="38"/>
        <v>0.29613779221232378</v>
      </c>
      <c r="O43" s="180">
        <f t="shared" si="38"/>
        <v>0.25064260111826914</v>
      </c>
      <c r="P43" s="180">
        <f t="shared" si="38"/>
        <v>0.24839936474232693</v>
      </c>
      <c r="Q43" s="180">
        <f t="shared" si="38"/>
        <v>0.21856525194142687</v>
      </c>
      <c r="R43" s="180">
        <f t="shared" si="38"/>
        <v>0.19916446059037071</v>
      </c>
      <c r="S43" s="180">
        <f t="shared" si="38"/>
        <v>0.18709167738993895</v>
      </c>
      <c r="T43" s="180">
        <f t="shared" si="38"/>
        <v>0.22546554407372274</v>
      </c>
      <c r="U43" s="180">
        <f t="shared" si="38"/>
        <v>0.21241273966647423</v>
      </c>
      <c r="V43" s="180">
        <f t="shared" si="38"/>
        <v>0.21539684901148817</v>
      </c>
      <c r="W43" s="180">
        <f t="shared" si="38"/>
        <v>0.21197349374028596</v>
      </c>
      <c r="X43" s="180">
        <f t="shared" si="38"/>
        <v>0.21235245440261921</v>
      </c>
      <c r="Y43" s="180">
        <f t="shared" si="38"/>
        <v>0.1645073192230897</v>
      </c>
      <c r="Z43" s="180">
        <f t="shared" si="38"/>
        <v>0.17659156762421574</v>
      </c>
      <c r="AA43" s="180">
        <f t="shared" si="38"/>
        <v>0.18518894993173934</v>
      </c>
      <c r="AB43" s="180">
        <f t="shared" si="38"/>
        <v>0.18382525652814549</v>
      </c>
      <c r="AC43" s="180">
        <f t="shared" si="38"/>
        <v>0.17154425049045091</v>
      </c>
      <c r="AD43" s="180">
        <f t="shared" si="38"/>
        <v>0.19188327600582181</v>
      </c>
      <c r="AE43" s="180">
        <f t="shared" si="38"/>
        <v>0.17344943868843921</v>
      </c>
      <c r="AF43" s="180">
        <f t="shared" si="38"/>
        <v>0.17918596868461689</v>
      </c>
      <c r="AG43" s="180">
        <f t="shared" si="38"/>
        <v>0.18061761682892716</v>
      </c>
      <c r="AH43" s="180">
        <f t="shared" si="38"/>
        <v>0.18684105164820494</v>
      </c>
      <c r="AI43" s="180">
        <f t="shared" si="38"/>
        <v>0.17841213202497769</v>
      </c>
      <c r="AJ43" s="180">
        <f t="shared" si="38"/>
        <v>0.17277551524126866</v>
      </c>
      <c r="AK43" s="180">
        <f t="shared" si="38"/>
        <v>0.16882725354235759</v>
      </c>
      <c r="AL43" s="180">
        <f>AL38/AL35</f>
        <v>0.15143320713899405</v>
      </c>
      <c r="AM43" s="180">
        <f>AM38/AM35</f>
        <v>0.1469816272965879</v>
      </c>
      <c r="AN43" s="180">
        <f>AN38/AN35</f>
        <v>0.14278429372768994</v>
      </c>
      <c r="AO43" s="180">
        <f>AO38/AO35</f>
        <v>0.13882002974714924</v>
      </c>
    </row>
    <row r="44" spans="1:44">
      <c r="A44" s="258" t="s">
        <v>51</v>
      </c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</row>
    <row r="45" spans="1:44">
      <c r="B45" s="112">
        <v>1993</v>
      </c>
      <c r="C45" s="112">
        <v>1994</v>
      </c>
      <c r="D45" s="112">
        <v>1995</v>
      </c>
      <c r="E45" s="112">
        <v>1996</v>
      </c>
      <c r="F45" s="112">
        <v>1997</v>
      </c>
      <c r="G45" s="112">
        <v>1998</v>
      </c>
      <c r="H45" s="112">
        <v>1999</v>
      </c>
      <c r="I45" s="112">
        <v>2000</v>
      </c>
      <c r="J45" s="112">
        <v>2001</v>
      </c>
      <c r="K45" s="112">
        <v>2002</v>
      </c>
      <c r="L45" s="112">
        <v>2003</v>
      </c>
      <c r="M45" s="112">
        <v>2004</v>
      </c>
      <c r="N45" s="112">
        <v>2005</v>
      </c>
      <c r="O45" s="112">
        <v>2006</v>
      </c>
      <c r="P45" s="112">
        <v>2007</v>
      </c>
      <c r="Q45" s="112">
        <v>2008</v>
      </c>
      <c r="R45" s="112">
        <v>2009</v>
      </c>
      <c r="S45" s="112">
        <v>2010</v>
      </c>
      <c r="T45" s="112">
        <v>2011</v>
      </c>
      <c r="U45" s="112">
        <v>2012</v>
      </c>
      <c r="V45" s="112">
        <v>2013</v>
      </c>
      <c r="W45" s="112">
        <v>2014</v>
      </c>
      <c r="X45" s="112">
        <v>2015</v>
      </c>
      <c r="Y45" s="112">
        <v>2016</v>
      </c>
      <c r="Z45" s="112">
        <v>2017</v>
      </c>
      <c r="AA45" s="112">
        <v>2018</v>
      </c>
      <c r="AB45" s="112">
        <v>2019</v>
      </c>
      <c r="AC45" s="112">
        <v>2020</v>
      </c>
      <c r="AD45" s="112">
        <v>2021</v>
      </c>
      <c r="AE45" s="112">
        <v>2022</v>
      </c>
      <c r="AF45" s="112">
        <v>2023</v>
      </c>
      <c r="AG45" s="112">
        <v>2024</v>
      </c>
      <c r="AH45" s="112">
        <v>2025</v>
      </c>
      <c r="AI45" s="112">
        <v>2026</v>
      </c>
      <c r="AJ45" s="112">
        <v>2027</v>
      </c>
      <c r="AK45" s="112">
        <v>2028</v>
      </c>
      <c r="AL45" s="112">
        <v>2029</v>
      </c>
      <c r="AM45" s="112">
        <v>2030</v>
      </c>
      <c r="AN45" s="112">
        <v>2031</v>
      </c>
      <c r="AO45" s="112">
        <v>2032</v>
      </c>
      <c r="AP45" s="112">
        <v>2033</v>
      </c>
    </row>
    <row r="46" spans="1:44" ht="12" thickBot="1">
      <c r="A46" s="112" t="s">
        <v>252</v>
      </c>
    </row>
    <row r="47" spans="1:44" ht="12" thickBot="1">
      <c r="A47" s="168"/>
      <c r="B47" s="168" t="str">
        <f t="shared" ref="B47:AO47" si="39">B$3</f>
        <v xml:space="preserve">93/94 </v>
      </c>
      <c r="C47" s="168" t="str">
        <f t="shared" si="39"/>
        <v xml:space="preserve">94/95 </v>
      </c>
      <c r="D47" s="168" t="str">
        <f t="shared" si="39"/>
        <v xml:space="preserve">95/96 </v>
      </c>
      <c r="E47" s="168" t="str">
        <f t="shared" si="39"/>
        <v xml:space="preserve">96/97 </v>
      </c>
      <c r="F47" s="168" t="str">
        <f t="shared" si="39"/>
        <v xml:space="preserve">97/98 </v>
      </c>
      <c r="G47" s="168" t="str">
        <f t="shared" si="39"/>
        <v xml:space="preserve">98/99 </v>
      </c>
      <c r="H47" s="168" t="str">
        <f t="shared" si="39"/>
        <v xml:space="preserve">99/00 </v>
      </c>
      <c r="I47" s="168" t="str">
        <f t="shared" si="39"/>
        <v xml:space="preserve">00/01 </v>
      </c>
      <c r="J47" s="168" t="str">
        <f t="shared" si="39"/>
        <v xml:space="preserve">01/02 </v>
      </c>
      <c r="K47" s="168" t="str">
        <f t="shared" si="39"/>
        <v xml:space="preserve">02/03 </v>
      </c>
      <c r="L47" s="168" t="str">
        <f t="shared" si="39"/>
        <v xml:space="preserve">03/04 </v>
      </c>
      <c r="M47" s="168" t="str">
        <f t="shared" si="39"/>
        <v xml:space="preserve">04/05 </v>
      </c>
      <c r="N47" s="168" t="str">
        <f t="shared" si="39"/>
        <v xml:space="preserve">05/06 </v>
      </c>
      <c r="O47" s="168" t="str">
        <f t="shared" si="39"/>
        <v xml:space="preserve">06/07 </v>
      </c>
      <c r="P47" s="168" t="str">
        <f t="shared" si="39"/>
        <v xml:space="preserve">07/08 </v>
      </c>
      <c r="Q47" s="168" t="str">
        <f t="shared" si="39"/>
        <v xml:space="preserve">08/09 </v>
      </c>
      <c r="R47" s="168" t="str">
        <f t="shared" si="39"/>
        <v xml:space="preserve">09/10 </v>
      </c>
      <c r="S47" s="168" t="str">
        <f t="shared" si="39"/>
        <v xml:space="preserve">10/11 </v>
      </c>
      <c r="T47" s="168" t="str">
        <f t="shared" si="39"/>
        <v xml:space="preserve">11/12 </v>
      </c>
      <c r="U47" s="168" t="str">
        <f t="shared" si="39"/>
        <v xml:space="preserve">12/13 </v>
      </c>
      <c r="V47" s="168" t="str">
        <f t="shared" si="39"/>
        <v xml:space="preserve">13/14 </v>
      </c>
      <c r="W47" s="168" t="str">
        <f t="shared" si="39"/>
        <v xml:space="preserve">14/15 </v>
      </c>
      <c r="X47" s="168" t="str">
        <f t="shared" si="39"/>
        <v xml:space="preserve">15/16 </v>
      </c>
      <c r="Y47" s="168" t="str">
        <f t="shared" si="39"/>
        <v xml:space="preserve">16/17 </v>
      </c>
      <c r="Z47" s="168" t="str">
        <f t="shared" si="39"/>
        <v xml:space="preserve">17/18 </v>
      </c>
      <c r="AA47" s="168" t="str">
        <f t="shared" si="39"/>
        <v>18/19</v>
      </c>
      <c r="AB47" s="168" t="str">
        <f t="shared" si="39"/>
        <v>19/20</v>
      </c>
      <c r="AC47" s="168" t="str">
        <f t="shared" si="39"/>
        <v>20/21</v>
      </c>
      <c r="AD47" s="168" t="str">
        <f t="shared" si="39"/>
        <v>21/22</v>
      </c>
      <c r="AE47" s="168" t="str">
        <f t="shared" si="39"/>
        <v>22/23</v>
      </c>
      <c r="AF47" s="168" t="str">
        <f t="shared" si="39"/>
        <v>23/24</v>
      </c>
      <c r="AG47" s="168" t="str">
        <f t="shared" si="39"/>
        <v>24/25</v>
      </c>
      <c r="AH47" s="168" t="str">
        <f t="shared" si="39"/>
        <v>25/26</v>
      </c>
      <c r="AI47" s="168" t="str">
        <f t="shared" si="39"/>
        <v>26/27</v>
      </c>
      <c r="AJ47" s="168" t="str">
        <f t="shared" si="39"/>
        <v>27/28</v>
      </c>
      <c r="AK47" s="168" t="str">
        <f t="shared" si="39"/>
        <v>28/29</v>
      </c>
      <c r="AL47" s="168" t="str">
        <f t="shared" si="39"/>
        <v>29/30</v>
      </c>
      <c r="AM47" s="168" t="str">
        <f t="shared" si="39"/>
        <v>30/31</v>
      </c>
      <c r="AN47" s="168" t="str">
        <f t="shared" si="39"/>
        <v>31/32</v>
      </c>
      <c r="AO47" s="168" t="str">
        <f t="shared" si="39"/>
        <v>32/33</v>
      </c>
    </row>
    <row r="48" spans="1:44">
      <c r="A48" s="112" t="s">
        <v>113</v>
      </c>
      <c r="B48" s="128">
        <v>31.51740955628933</v>
      </c>
      <c r="C48" s="128">
        <f>'[3]EU Seed Imports'!AS$290</f>
        <v>0</v>
      </c>
      <c r="D48" s="128">
        <f>'[3]EU Seed Imports'!BE$290</f>
        <v>0</v>
      </c>
      <c r="E48" s="128">
        <f>'[3]EU Seed Imports'!BQ$290</f>
        <v>0</v>
      </c>
      <c r="F48" s="128">
        <f>'[3]EU Seed Imports'!CC$290</f>
        <v>1.123</v>
      </c>
      <c r="G48" s="128">
        <f>'[3]EU Seed Imports'!CO$290</f>
        <v>51.716000000000001</v>
      </c>
      <c r="H48" s="128">
        <f>'[3]EU Seed Imports'!DA$290</f>
        <v>4.0880000000000001</v>
      </c>
      <c r="I48" s="128">
        <f>'[3]EU Seed Imports'!DM$290</f>
        <v>3.9209999999999998</v>
      </c>
      <c r="J48" s="128">
        <f>'[3]EU Seed Imports'!DY$290</f>
        <v>2.3580000000000001</v>
      </c>
      <c r="K48" s="128">
        <f>'[3]EU Seed Imports'!EK$290</f>
        <v>0.315</v>
      </c>
      <c r="L48" s="128">
        <f>'[3]EU Seed Imports'!EW$290</f>
        <v>0.223</v>
      </c>
      <c r="M48" s="128">
        <f>'[3]EU Seed Imports'!FI$290</f>
        <v>1.1240000000000001</v>
      </c>
      <c r="N48" s="128">
        <f>'[3]EU Seed Imports'!FU$290</f>
        <v>0.57099999999999995</v>
      </c>
      <c r="O48" s="128">
        <f>'[3]EU Seed Imports'!GG$290</f>
        <v>3.2429999999999999</v>
      </c>
      <c r="P48" s="128">
        <f>'[3]EU Seed Imports'!GS$290</f>
        <v>4.5410000000000004</v>
      </c>
      <c r="Q48" s="128">
        <f>'[3]EU Seed Imports'!HE$290</f>
        <v>23.202000000000002</v>
      </c>
      <c r="R48" s="128">
        <f>'[3]EU Seed Imports'!HQ$290</f>
        <v>59.973999999999997</v>
      </c>
      <c r="S48" s="128">
        <f>'[3]EU Seed Imports'!IC$290</f>
        <v>52.039000000000001</v>
      </c>
      <c r="T48" s="128">
        <f>'[3]EU Seed Imports'!IO$290</f>
        <v>231.81800000000001</v>
      </c>
      <c r="U48" s="128">
        <f>'[3]EU Seed Imports'!JA$290</f>
        <v>195.50700000000001</v>
      </c>
      <c r="V48" s="128">
        <f>'[3]EU Seed Imports'!JM$290</f>
        <v>119.157</v>
      </c>
      <c r="W48" s="128">
        <f>'[3]EU Seed Imports'!JY$290</f>
        <v>116.09399999999999</v>
      </c>
      <c r="X48" s="128">
        <f>'[3]EU Seed Imports'!KK$290</f>
        <v>132.51900000000001</v>
      </c>
      <c r="Y48" s="128">
        <f>'[3]EU Seed Imports'!KW$290</f>
        <v>58.045000000000002</v>
      </c>
      <c r="Z48" s="128">
        <f>'[3]EU Seed Imports'!LI$290</f>
        <v>184.38900000000001</v>
      </c>
      <c r="AA48" s="128">
        <f>'[3]EU Seed Imports'!LU$290</f>
        <v>154.11099999999999</v>
      </c>
      <c r="AB48" s="128">
        <f>'[3]EU Seed Imports'!MG$290/1000</f>
        <v>212.72357099999996</v>
      </c>
      <c r="AC48" s="128">
        <f>'[3]EU Seed Imports'!MS$290/1000</f>
        <v>229.18142399999991</v>
      </c>
      <c r="AD48" s="128">
        <f>'[3]EU Seed Imports'!NE$290/1000</f>
        <v>287.45860800000003</v>
      </c>
      <c r="AE48" s="128">
        <f>'[3]EU Seed Imports'!NQ$290/1000</f>
        <v>543.29387300000008</v>
      </c>
      <c r="AF48" s="128">
        <f>'[3]EU Seed Imports'!OC$290/1000</f>
        <v>207.18187299999997</v>
      </c>
      <c r="AG48" s="128">
        <f>'[3]EU Seed Imports'!OO$290/1000</f>
        <v>477.08256599999993</v>
      </c>
      <c r="AH48" s="170">
        <f t="shared" ref="AH48:AO48" si="40">(SUM(AB48:AF48)/SUM(AB$60:AF$60))*AH$60</f>
        <v>324.87719107036224</v>
      </c>
      <c r="AI48" s="170">
        <f t="shared" si="40"/>
        <v>403.26810211064537</v>
      </c>
      <c r="AJ48" s="170">
        <f t="shared" si="40"/>
        <v>356.34373542360748</v>
      </c>
      <c r="AK48" s="170">
        <f t="shared" si="40"/>
        <v>360.53892240428115</v>
      </c>
      <c r="AL48" s="170">
        <f t="shared" si="40"/>
        <v>334.71070474786609</v>
      </c>
      <c r="AM48" s="170">
        <f t="shared" si="40"/>
        <v>357.60195665281788</v>
      </c>
      <c r="AN48" s="170">
        <f t="shared" si="40"/>
        <v>338.99783919176429</v>
      </c>
      <c r="AO48" s="170">
        <f t="shared" si="40"/>
        <v>350.79937187210675</v>
      </c>
      <c r="AP48" s="176"/>
    </row>
    <row r="49" spans="1:42">
      <c r="A49" s="112" t="s">
        <v>102</v>
      </c>
      <c r="B49" s="128">
        <f>'[3]EU Seed Imports'!AH$290</f>
        <v>0</v>
      </c>
      <c r="C49" s="128">
        <f>'[3]EU Seed Imports'!AT$290</f>
        <v>0</v>
      </c>
      <c r="D49" s="128">
        <f>'[3]EU Seed Imports'!BF$290</f>
        <v>0</v>
      </c>
      <c r="E49" s="128">
        <f>'[3]EU Seed Imports'!BR$290</f>
        <v>0</v>
      </c>
      <c r="F49" s="128">
        <f>'[3]EU Seed Imports'!CD$290</f>
        <v>4.9249999999999998</v>
      </c>
      <c r="G49" s="128">
        <f>'[3]EU Seed Imports'!CP$290</f>
        <v>3.7629999999999999</v>
      </c>
      <c r="H49" s="128">
        <f>'[3]EU Seed Imports'!DB$290</f>
        <v>5.0720000000000001</v>
      </c>
      <c r="I49" s="128">
        <f>'[3]EU Seed Imports'!DN$290</f>
        <v>1.516</v>
      </c>
      <c r="J49" s="128">
        <f>'[3]EU Seed Imports'!DZ$290</f>
        <v>7.52</v>
      </c>
      <c r="K49" s="128">
        <f>'[3]EU Seed Imports'!EL$290</f>
        <v>5.87</v>
      </c>
      <c r="L49" s="128">
        <f>'[3]EU Seed Imports'!EX$290</f>
        <v>1.5920000000000001</v>
      </c>
      <c r="M49" s="128">
        <f>'[3]EU Seed Imports'!FJ$290</f>
        <v>6.9340000000000002</v>
      </c>
      <c r="N49" s="128">
        <f>'[3]EU Seed Imports'!FV$290</f>
        <v>3.8570000000000002</v>
      </c>
      <c r="O49" s="128">
        <f>'[3]EU Seed Imports'!GH$290</f>
        <v>53.718000000000004</v>
      </c>
      <c r="P49" s="128">
        <f>'[3]EU Seed Imports'!GT$290</f>
        <v>79.501999999999995</v>
      </c>
      <c r="Q49" s="128">
        <f>'[3]EU Seed Imports'!HF$290</f>
        <v>257.70699999999999</v>
      </c>
      <c r="R49" s="128">
        <f>'[3]EU Seed Imports'!HR$290</f>
        <v>195.94399999999999</v>
      </c>
      <c r="S49" s="128">
        <f>'[3]EU Seed Imports'!ID$290</f>
        <v>193.89400000000001</v>
      </c>
      <c r="T49" s="128">
        <f>'[3]EU Seed Imports'!IP$290</f>
        <v>179.26599999999999</v>
      </c>
      <c r="U49" s="128">
        <f>'[3]EU Seed Imports'!JB$290</f>
        <v>168.16800000000001</v>
      </c>
      <c r="V49" s="128">
        <f>'[3]EU Seed Imports'!JN$290</f>
        <v>280.06900000000002</v>
      </c>
      <c r="W49" s="128">
        <f>'[3]EU Seed Imports'!JZ$290</f>
        <v>221.71</v>
      </c>
      <c r="X49" s="128">
        <f>'[3]EU Seed Imports'!KL$290</f>
        <v>221.21199999999999</v>
      </c>
      <c r="Y49" s="128">
        <f>'[3]EU Seed Imports'!KX$290</f>
        <v>184.96299999999999</v>
      </c>
      <c r="Z49" s="128">
        <f>'[3]EU Seed Imports'!LJ$290</f>
        <v>350.21899999999999</v>
      </c>
      <c r="AA49" s="128">
        <f>'[3]EU Seed Imports'!LV$290</f>
        <v>475.9</v>
      </c>
      <c r="AB49" s="128">
        <f>'[3]EU Seed Imports'!MH$290/1000</f>
        <v>1011.5741730000002</v>
      </c>
      <c r="AC49" s="128">
        <f>'[3]EU Seed Imports'!MT$290/1000</f>
        <v>551.70946200000003</v>
      </c>
      <c r="AD49" s="128">
        <f>'[3]EU Seed Imports'!NF$290/1000</f>
        <v>338.47764599999994</v>
      </c>
      <c r="AE49" s="128">
        <f>'[3]EU Seed Imports'!NR$290/1000</f>
        <v>529.06896399999994</v>
      </c>
      <c r="AF49" s="128">
        <f>'[3]EU Seed Imports'!OD$290/1000</f>
        <v>280.29830199999998</v>
      </c>
      <c r="AG49" s="128">
        <f>'[3]EU Seed Imports'!OP$290/1000</f>
        <v>656.65048000000002</v>
      </c>
      <c r="AH49" s="170">
        <f t="shared" ref="AH49:AH59" si="41">(SUM(AB49:AF49)/SUM(AB$60:AF$60))*AH$60</f>
        <v>595.18881395823234</v>
      </c>
      <c r="AI49" s="170">
        <f t="shared" ref="AI49:AO59" si="42">(SUM(AC49:AG49)/SUM(AC$60:AG$60))*AI$60</f>
        <v>544.76732128835818</v>
      </c>
      <c r="AJ49" s="170">
        <f t="shared" si="42"/>
        <v>464.76176462716467</v>
      </c>
      <c r="AK49" s="170">
        <f t="shared" si="42"/>
        <v>480.41789792139218</v>
      </c>
      <c r="AL49" s="170">
        <f t="shared" si="42"/>
        <v>480.97321752604171</v>
      </c>
      <c r="AM49" s="170">
        <f t="shared" si="42"/>
        <v>510.09977261305067</v>
      </c>
      <c r="AN49" s="170">
        <f t="shared" si="42"/>
        <v>488.78266958498841</v>
      </c>
      <c r="AO49" s="170">
        <f t="shared" si="42"/>
        <v>480.19741431793693</v>
      </c>
      <c r="AP49" s="176"/>
    </row>
    <row r="50" spans="1:42">
      <c r="A50" s="112" t="s">
        <v>103</v>
      </c>
      <c r="B50" s="128">
        <f>'[3]EU Seed Imports'!AI$290</f>
        <v>0</v>
      </c>
      <c r="C50" s="128">
        <f>'[3]EU Seed Imports'!AU$290</f>
        <v>0</v>
      </c>
      <c r="D50" s="128">
        <f>'[3]EU Seed Imports'!BG$290</f>
        <v>0</v>
      </c>
      <c r="E50" s="128">
        <f>'[3]EU Seed Imports'!BS$290</f>
        <v>0</v>
      </c>
      <c r="F50" s="128">
        <f>'[3]EU Seed Imports'!CE$290</f>
        <v>9.33</v>
      </c>
      <c r="G50" s="128">
        <f>'[3]EU Seed Imports'!CQ$290</f>
        <v>4.2010000000000005</v>
      </c>
      <c r="H50" s="128">
        <f>'[3]EU Seed Imports'!DC$290</f>
        <v>15.204000000000001</v>
      </c>
      <c r="I50" s="128">
        <f>'[3]EU Seed Imports'!DO$290</f>
        <v>38.765999999999998</v>
      </c>
      <c r="J50" s="128">
        <f>'[3]EU Seed Imports'!EA$290</f>
        <v>33.994999999999997</v>
      </c>
      <c r="K50" s="128">
        <f>'[3]EU Seed Imports'!EM$290</f>
        <v>6.31</v>
      </c>
      <c r="L50" s="128">
        <f>'[3]EU Seed Imports'!EY$290</f>
        <v>0.51400000000000001</v>
      </c>
      <c r="M50" s="128">
        <f>'[3]EU Seed Imports'!FK$290</f>
        <v>19.347999999999999</v>
      </c>
      <c r="N50" s="128">
        <f>'[3]EU Seed Imports'!FW$290</f>
        <v>26.489000000000001</v>
      </c>
      <c r="O50" s="128">
        <f>'[3]EU Seed Imports'!GI$290</f>
        <v>68.231999999999999</v>
      </c>
      <c r="P50" s="128">
        <f>'[3]EU Seed Imports'!GU$290</f>
        <v>101.649</v>
      </c>
      <c r="Q50" s="128">
        <f>'[3]EU Seed Imports'!HG$290</f>
        <v>420.11799999999999</v>
      </c>
      <c r="R50" s="128">
        <f>'[3]EU Seed Imports'!HS$290</f>
        <v>289.78300000000002</v>
      </c>
      <c r="S50" s="128">
        <f>'[3]EU Seed Imports'!IE$290</f>
        <v>362.78</v>
      </c>
      <c r="T50" s="128">
        <f>'[3]EU Seed Imports'!IQ$290</f>
        <v>137.958</v>
      </c>
      <c r="U50" s="128">
        <f>'[3]EU Seed Imports'!JC$290</f>
        <v>175.20500000000001</v>
      </c>
      <c r="V50" s="128">
        <f>'[3]EU Seed Imports'!JO$290</f>
        <v>346.76600000000002</v>
      </c>
      <c r="W50" s="128">
        <f>'[3]EU Seed Imports'!KA$290</f>
        <v>293.173</v>
      </c>
      <c r="X50" s="128">
        <f>'[3]EU Seed Imports'!KM$290</f>
        <v>378.41199999999998</v>
      </c>
      <c r="Y50" s="128">
        <f>'[3]EU Seed Imports'!KY$290</f>
        <v>305.78100000000001</v>
      </c>
      <c r="Z50" s="128">
        <f>'[3]EU Seed Imports'!LK$290</f>
        <v>453.11599999999999</v>
      </c>
      <c r="AA50" s="128">
        <f>'[3]EU Seed Imports'!LW$290</f>
        <v>512.93100000000004</v>
      </c>
      <c r="AB50" s="128">
        <f>'[3]EU Seed Imports'!MI$290/1000</f>
        <v>621.51344300000005</v>
      </c>
      <c r="AC50" s="128">
        <f>'[3]EU Seed Imports'!MU$290/1000</f>
        <v>812.13371800000016</v>
      </c>
      <c r="AD50" s="128">
        <f>'[3]EU Seed Imports'!NG$290/1000</f>
        <v>606.51036199999999</v>
      </c>
      <c r="AE50" s="128">
        <f>'[3]EU Seed Imports'!NS$290/1000</f>
        <v>559.01176899999996</v>
      </c>
      <c r="AF50" s="128">
        <f>'[3]EU Seed Imports'!OE$290/1000</f>
        <v>497.85891899999984</v>
      </c>
      <c r="AG50" s="128">
        <f>'[3]EU Seed Imports'!OQ$290/1000</f>
        <v>622.84803699999986</v>
      </c>
      <c r="AH50" s="170">
        <f t="shared" si="41"/>
        <v>679.90746869601537</v>
      </c>
      <c r="AI50" s="170">
        <f t="shared" si="42"/>
        <v>716.35825840605526</v>
      </c>
      <c r="AJ50" s="170">
        <f t="shared" si="42"/>
        <v>574.47011416235262</v>
      </c>
      <c r="AK50" s="170">
        <f t="shared" si="42"/>
        <v>567.06553935638954</v>
      </c>
      <c r="AL50" s="170">
        <f t="shared" si="42"/>
        <v>585.0103003678712</v>
      </c>
      <c r="AM50" s="170">
        <f t="shared" si="42"/>
        <v>588.02779862712794</v>
      </c>
      <c r="AN50" s="170">
        <f t="shared" si="42"/>
        <v>594.82127256927322</v>
      </c>
      <c r="AO50" s="170">
        <f t="shared" si="42"/>
        <v>586.63200211350897</v>
      </c>
      <c r="AP50" s="176"/>
    </row>
    <row r="51" spans="1:42">
      <c r="A51" s="112" t="s">
        <v>104</v>
      </c>
      <c r="B51" s="128">
        <f>'[3]EU Seed Imports'!AJ$290</f>
        <v>0</v>
      </c>
      <c r="C51" s="128">
        <f>'[3]EU Seed Imports'!AV$290</f>
        <v>0</v>
      </c>
      <c r="D51" s="128">
        <f>'[3]EU Seed Imports'!BH$290</f>
        <v>0</v>
      </c>
      <c r="E51" s="128">
        <f>'[3]EU Seed Imports'!BT$290</f>
        <v>0</v>
      </c>
      <c r="F51" s="128">
        <f>'[3]EU Seed Imports'!CF$290</f>
        <v>7.0090000000000003</v>
      </c>
      <c r="G51" s="128">
        <f>'[3]EU Seed Imports'!CR$290</f>
        <v>98.2</v>
      </c>
      <c r="H51" s="128">
        <f>'[3]EU Seed Imports'!DD$290</f>
        <v>1.6539999999999999</v>
      </c>
      <c r="I51" s="128">
        <f>'[3]EU Seed Imports'!DP$290</f>
        <v>11.882999999999999</v>
      </c>
      <c r="J51" s="128">
        <f>'[3]EU Seed Imports'!EB$290</f>
        <v>26.774000000000001</v>
      </c>
      <c r="K51" s="128">
        <f>'[3]EU Seed Imports'!EN$290</f>
        <v>12.939</v>
      </c>
      <c r="L51" s="128">
        <f>'[3]EU Seed Imports'!EZ$290</f>
        <v>7.4939999999999998</v>
      </c>
      <c r="M51" s="128">
        <f>'[3]EU Seed Imports'!FL$290</f>
        <v>10.754</v>
      </c>
      <c r="N51" s="128">
        <f>'[3]EU Seed Imports'!FX$290</f>
        <v>23.751999999999999</v>
      </c>
      <c r="O51" s="128">
        <f>'[3]EU Seed Imports'!GJ$290</f>
        <v>89.468999999999994</v>
      </c>
      <c r="P51" s="128">
        <f>'[3]EU Seed Imports'!GV$290</f>
        <v>127.958</v>
      </c>
      <c r="Q51" s="128">
        <f>'[3]EU Seed Imports'!HH$290</f>
        <v>536.10400000000004</v>
      </c>
      <c r="R51" s="128">
        <f>'[3]EU Seed Imports'!HT$290</f>
        <v>315.7</v>
      </c>
      <c r="S51" s="128">
        <f>'[3]EU Seed Imports'!IF$290</f>
        <v>265.834</v>
      </c>
      <c r="T51" s="128">
        <f>'[3]EU Seed Imports'!IR$290</f>
        <v>321.44299999999998</v>
      </c>
      <c r="U51" s="128">
        <f>'[3]EU Seed Imports'!JD$290</f>
        <v>294.92200000000003</v>
      </c>
      <c r="V51" s="128">
        <f>'[3]EU Seed Imports'!JP$290</f>
        <v>385.161</v>
      </c>
      <c r="W51" s="128">
        <f>'[3]EU Seed Imports'!KB$290</f>
        <v>292.608</v>
      </c>
      <c r="X51" s="128">
        <f>'[3]EU Seed Imports'!KN$290</f>
        <v>244.26400000000001</v>
      </c>
      <c r="Y51" s="128">
        <f>'[3]EU Seed Imports'!KZ$290</f>
        <v>227.44200000000001</v>
      </c>
      <c r="Z51" s="128">
        <f>'[3]EU Seed Imports'!LL$290</f>
        <v>638.68100000000004</v>
      </c>
      <c r="AA51" s="128">
        <f>'[3]EU Seed Imports'!LX$290</f>
        <v>503.56700000000001</v>
      </c>
      <c r="AB51" s="128">
        <f>'[3]EU Seed Imports'!MJ$290/1000</f>
        <v>853.56669799999986</v>
      </c>
      <c r="AC51" s="128">
        <f>'[3]EU Seed Imports'!MV$290/1000</f>
        <v>601.85797300000024</v>
      </c>
      <c r="AD51" s="128">
        <f>'[3]EU Seed Imports'!NH$290/1000</f>
        <v>545.10148900000013</v>
      </c>
      <c r="AE51" s="128">
        <f>'[3]EU Seed Imports'!NT$290/1000</f>
        <v>786.51941699999998</v>
      </c>
      <c r="AF51" s="128">
        <f>'[3]EU Seed Imports'!OF$290/1000</f>
        <v>604.52243499999997</v>
      </c>
      <c r="AG51" s="128">
        <f>'[3]EU Seed Imports'!OR$290/1000</f>
        <v>918.66262199999994</v>
      </c>
      <c r="AH51" s="170">
        <f t="shared" si="41"/>
        <v>744.5693951895671</v>
      </c>
      <c r="AI51" s="170">
        <f t="shared" si="42"/>
        <v>799.19942012342221</v>
      </c>
      <c r="AJ51" s="170">
        <f t="shared" si="42"/>
        <v>697.1134113706097</v>
      </c>
      <c r="AK51" s="170">
        <f t="shared" si="42"/>
        <v>710.39757945018368</v>
      </c>
      <c r="AL51" s="170">
        <f t="shared" si="42"/>
        <v>712.29463931247756</v>
      </c>
      <c r="AM51" s="170">
        <f t="shared" si="42"/>
        <v>719.98928895512233</v>
      </c>
      <c r="AN51" s="170">
        <f t="shared" si="42"/>
        <v>697.82370389452569</v>
      </c>
      <c r="AO51" s="170">
        <f t="shared" si="42"/>
        <v>704.32148500873836</v>
      </c>
      <c r="AP51" s="176"/>
    </row>
    <row r="52" spans="1:42">
      <c r="A52" s="112" t="s">
        <v>105</v>
      </c>
      <c r="B52" s="128">
        <f>'[3]EU Seed Imports'!AK$290</f>
        <v>0</v>
      </c>
      <c r="C52" s="128">
        <f>'[3]EU Seed Imports'!AW$290</f>
        <v>0</v>
      </c>
      <c r="D52" s="128">
        <f>'[3]EU Seed Imports'!BI$290</f>
        <v>0</v>
      </c>
      <c r="E52" s="128">
        <f>'[3]EU Seed Imports'!BU$290</f>
        <v>0</v>
      </c>
      <c r="F52" s="128">
        <f>'[3]EU Seed Imports'!CG$290</f>
        <v>7.471000000000001</v>
      </c>
      <c r="G52" s="128">
        <f>'[3]EU Seed Imports'!CS$290</f>
        <v>74.350999999999999</v>
      </c>
      <c r="H52" s="128">
        <f>'[3]EU Seed Imports'!DE$290</f>
        <v>14.63</v>
      </c>
      <c r="I52" s="128">
        <f>'[3]EU Seed Imports'!DQ$290</f>
        <v>23.390999999999998</v>
      </c>
      <c r="J52" s="128">
        <f>'[3]EU Seed Imports'!EC$290</f>
        <v>21.917000000000002</v>
      </c>
      <c r="K52" s="128">
        <f>'[3]EU Seed Imports'!EO$290</f>
        <v>8.234</v>
      </c>
      <c r="L52" s="128">
        <f>'[3]EU Seed Imports'!FA$290</f>
        <v>11.675000000000001</v>
      </c>
      <c r="M52" s="128">
        <f>'[3]EU Seed Imports'!FM$290</f>
        <v>10.926</v>
      </c>
      <c r="N52" s="128">
        <f>'[3]EU Seed Imports'!FY$290</f>
        <v>15.342000000000001</v>
      </c>
      <c r="O52" s="128">
        <f>'[3]EU Seed Imports'!GK$290</f>
        <v>71.343000000000004</v>
      </c>
      <c r="P52" s="128">
        <f>'[3]EU Seed Imports'!GW$290</f>
        <v>103.261</v>
      </c>
      <c r="Q52" s="128">
        <f>'[3]EU Seed Imports'!HI$290</f>
        <v>415.46100000000001</v>
      </c>
      <c r="R52" s="128">
        <f>'[3]EU Seed Imports'!HU$290</f>
        <v>319.22399999999999</v>
      </c>
      <c r="S52" s="128">
        <f>'[3]EU Seed Imports'!IG$290</f>
        <v>246.732</v>
      </c>
      <c r="T52" s="128">
        <f>'[3]EU Seed Imports'!IS$290</f>
        <v>294.58999999999997</v>
      </c>
      <c r="U52" s="128">
        <f>'[3]EU Seed Imports'!JE$290</f>
        <v>209.911</v>
      </c>
      <c r="V52" s="128">
        <f>'[3]EU Seed Imports'!JQ$290</f>
        <v>357.11</v>
      </c>
      <c r="W52" s="128">
        <f>'[3]EU Seed Imports'!KC$290</f>
        <v>94.113</v>
      </c>
      <c r="X52" s="128">
        <f>'[3]EU Seed Imports'!KO$290</f>
        <v>138.44999999999999</v>
      </c>
      <c r="Y52" s="128">
        <f>'[3]EU Seed Imports'!LA$290</f>
        <v>300.92599999999999</v>
      </c>
      <c r="Z52" s="128">
        <f>'[3]EU Seed Imports'!LM$290</f>
        <v>439.286</v>
      </c>
      <c r="AA52" s="128">
        <f>'[3]EU Seed Imports'!LY$290</f>
        <v>411.464</v>
      </c>
      <c r="AB52" s="128">
        <f>'[3]EU Seed Imports'!MK$290/1000</f>
        <v>473.74277700000005</v>
      </c>
      <c r="AC52" s="128">
        <f>'[3]EU Seed Imports'!MW$290/1000</f>
        <v>678.09101099999987</v>
      </c>
      <c r="AD52" s="128">
        <f>'[3]EU Seed Imports'!NI$290/1000</f>
        <v>435.11013600000007</v>
      </c>
      <c r="AE52" s="128">
        <f>'[3]EU Seed Imports'!NU$290/1000</f>
        <v>621.35375999999997</v>
      </c>
      <c r="AF52" s="128">
        <f>'[3]EU Seed Imports'!OG$290/1000</f>
        <v>508.15751399999999</v>
      </c>
      <c r="AG52" s="128">
        <f>'[3]EU Seed Imports'!OS$290/1000</f>
        <v>388.07807499999996</v>
      </c>
      <c r="AH52" s="170">
        <f t="shared" si="41"/>
        <v>596.35820265968937</v>
      </c>
      <c r="AI52" s="170">
        <f t="shared" si="42"/>
        <v>608.25300862264976</v>
      </c>
      <c r="AJ52" s="170">
        <f t="shared" si="42"/>
        <v>493.69185583320768</v>
      </c>
      <c r="AK52" s="170">
        <f t="shared" si="42"/>
        <v>501.84458113819716</v>
      </c>
      <c r="AL52" s="170">
        <f t="shared" si="42"/>
        <v>490.97846477163296</v>
      </c>
      <c r="AM52" s="170">
        <f t="shared" si="42"/>
        <v>481.53036711697558</v>
      </c>
      <c r="AN52" s="170">
        <f t="shared" si="42"/>
        <v>512.59545010007173</v>
      </c>
      <c r="AO52" s="170">
        <f t="shared" si="42"/>
        <v>498.638376286967</v>
      </c>
      <c r="AP52" s="176"/>
    </row>
    <row r="53" spans="1:42">
      <c r="A53" s="112" t="s">
        <v>106</v>
      </c>
      <c r="B53" s="128">
        <f>'[3]EU Seed Imports'!AL$290</f>
        <v>0</v>
      </c>
      <c r="C53" s="128">
        <f>'[3]EU Seed Imports'!AX$290</f>
        <v>0</v>
      </c>
      <c r="D53" s="128">
        <f>'[3]EU Seed Imports'!BJ$290</f>
        <v>0</v>
      </c>
      <c r="E53" s="128">
        <f>'[3]EU Seed Imports'!BV$290</f>
        <v>0</v>
      </c>
      <c r="F53" s="128">
        <f>'[3]EU Seed Imports'!CH$290</f>
        <v>5.3340000000000005</v>
      </c>
      <c r="G53" s="128">
        <f>'[3]EU Seed Imports'!CT$290</f>
        <v>17.104999999999997</v>
      </c>
      <c r="H53" s="128">
        <f>'[3]EU Seed Imports'!DF$290</f>
        <v>7.6550000000000002</v>
      </c>
      <c r="I53" s="128">
        <f>'[3]EU Seed Imports'!DR$290</f>
        <v>14.782</v>
      </c>
      <c r="J53" s="128">
        <f>'[3]EU Seed Imports'!ED$290</f>
        <v>8.1869999999999994</v>
      </c>
      <c r="K53" s="128">
        <f>'[3]EU Seed Imports'!EP$290</f>
        <v>3.93</v>
      </c>
      <c r="L53" s="128">
        <f>'[3]EU Seed Imports'!FB$290</f>
        <v>0.501</v>
      </c>
      <c r="M53" s="128">
        <f>'[3]EU Seed Imports'!FN$290</f>
        <v>4.0359999999999996</v>
      </c>
      <c r="N53" s="128">
        <f>'[3]EU Seed Imports'!FZ$290</f>
        <v>6.3609999999999998</v>
      </c>
      <c r="O53" s="128">
        <f>'[3]EU Seed Imports'!GL$290</f>
        <v>76.465000000000003</v>
      </c>
      <c r="P53" s="128">
        <f>'[3]EU Seed Imports'!GX$290</f>
        <v>35.491999999999997</v>
      </c>
      <c r="Q53" s="128">
        <f>'[3]EU Seed Imports'!HJ$290</f>
        <v>317.95400000000001</v>
      </c>
      <c r="R53" s="128">
        <f>'[3]EU Seed Imports'!HV$290</f>
        <v>224.40600000000001</v>
      </c>
      <c r="S53" s="128">
        <f>'[3]EU Seed Imports'!IH$290</f>
        <v>133.29400000000001</v>
      </c>
      <c r="T53" s="128">
        <f>'[3]EU Seed Imports'!IT$290</f>
        <v>220.065</v>
      </c>
      <c r="U53" s="128">
        <f>'[3]EU Seed Imports'!JF$290</f>
        <v>121.291</v>
      </c>
      <c r="V53" s="128">
        <f>'[3]EU Seed Imports'!JR$290</f>
        <v>145.77199999999999</v>
      </c>
      <c r="W53" s="128">
        <f>'[3]EU Seed Imports'!KD$290</f>
        <v>164.26499999999999</v>
      </c>
      <c r="X53" s="128">
        <f>'[3]EU Seed Imports'!KP$290</f>
        <v>471.35</v>
      </c>
      <c r="Y53" s="128">
        <f>'[3]EU Seed Imports'!LB$290</f>
        <v>253.917</v>
      </c>
      <c r="Z53" s="128">
        <f>'[3]EU Seed Imports'!LN$290</f>
        <v>229.351</v>
      </c>
      <c r="AA53" s="128">
        <f>'[3]EU Seed Imports'!LZ$290</f>
        <v>436.95499999999998</v>
      </c>
      <c r="AB53" s="128">
        <f>'[3]EU Seed Imports'!ML$290/1000</f>
        <v>540.37221999999997</v>
      </c>
      <c r="AC53" s="128">
        <f>'[3]EU Seed Imports'!MX$290/1000</f>
        <v>607.78760899999997</v>
      </c>
      <c r="AD53" s="128">
        <f>'[3]EU Seed Imports'!NJ$290/1000</f>
        <v>531.83589700000005</v>
      </c>
      <c r="AE53" s="128">
        <f>'[3]EU Seed Imports'!NV$290/1000</f>
        <v>709.2082539999999</v>
      </c>
      <c r="AF53" s="128">
        <f>'[3]EU Seed Imports'!OH$290/1000</f>
        <v>529.02189700000008</v>
      </c>
      <c r="AG53" s="128">
        <f>'[3]EU Seed Imports'!OT$290/1000</f>
        <v>561.5798430000001</v>
      </c>
      <c r="AH53" s="170">
        <f t="shared" si="41"/>
        <v>640.65401860631596</v>
      </c>
      <c r="AI53" s="170">
        <f t="shared" si="42"/>
        <v>679.61294247476462</v>
      </c>
      <c r="AJ53" s="170">
        <f t="shared" si="42"/>
        <v>575.66380924617283</v>
      </c>
      <c r="AK53" s="170">
        <f t="shared" si="42"/>
        <v>575.19410416960852</v>
      </c>
      <c r="AL53" s="170">
        <f t="shared" si="42"/>
        <v>565.15756412216035</v>
      </c>
      <c r="AM53" s="170">
        <f t="shared" si="42"/>
        <v>564.22413348778844</v>
      </c>
      <c r="AN53" s="170">
        <f t="shared" si="42"/>
        <v>578.33951211790907</v>
      </c>
      <c r="AO53" s="170">
        <f t="shared" si="42"/>
        <v>572.87468777428933</v>
      </c>
      <c r="AP53" s="176"/>
    </row>
    <row r="54" spans="1:42">
      <c r="A54" s="112" t="s">
        <v>107</v>
      </c>
      <c r="B54" s="128">
        <f>'[3]EU Seed Imports'!AM$290</f>
        <v>0</v>
      </c>
      <c r="C54" s="128">
        <f>'[3]EU Seed Imports'!AY$290</f>
        <v>0</v>
      </c>
      <c r="D54" s="128">
        <f>'[3]EU Seed Imports'!BK$290</f>
        <v>0</v>
      </c>
      <c r="E54" s="128">
        <f>'[3]EU Seed Imports'!BW$290</f>
        <v>69.546999999999997</v>
      </c>
      <c r="F54" s="128">
        <f>'[3]EU Seed Imports'!CI$290</f>
        <v>6.8680000000000003</v>
      </c>
      <c r="G54" s="128">
        <f>'[3]EU Seed Imports'!CU$290</f>
        <v>16.914000000000001</v>
      </c>
      <c r="H54" s="128">
        <f>'[3]EU Seed Imports'!DG$290</f>
        <v>5.2210000000000001</v>
      </c>
      <c r="I54" s="128">
        <f>'[3]EU Seed Imports'!DS$290</f>
        <v>3.488</v>
      </c>
      <c r="J54" s="128">
        <f>'[3]EU Seed Imports'!EE$290</f>
        <v>2.1480000000000001</v>
      </c>
      <c r="K54" s="128">
        <f>'[3]EU Seed Imports'!EQ$290</f>
        <v>1.4830000000000001</v>
      </c>
      <c r="L54" s="128">
        <f>'[3]EU Seed Imports'!FC$290</f>
        <v>2.85</v>
      </c>
      <c r="M54" s="128">
        <f>'[3]EU Seed Imports'!FO$290</f>
        <v>3.8690000000000002</v>
      </c>
      <c r="N54" s="128">
        <f>'[3]EU Seed Imports'!GA$290</f>
        <v>2.9279999999999999</v>
      </c>
      <c r="O54" s="128">
        <f>'[3]EU Seed Imports'!GM$290</f>
        <v>26.966999999999999</v>
      </c>
      <c r="P54" s="128">
        <f>'[3]EU Seed Imports'!GY$290</f>
        <v>27.524000000000001</v>
      </c>
      <c r="Q54" s="128">
        <f>'[3]EU Seed Imports'!HK$290</f>
        <v>377.46600000000001</v>
      </c>
      <c r="R54" s="128">
        <f>'[3]EU Seed Imports'!HW$290</f>
        <v>203.37299999999999</v>
      </c>
      <c r="S54" s="128">
        <f>'[3]EU Seed Imports'!II$290</f>
        <v>52.9</v>
      </c>
      <c r="T54" s="128">
        <f>'[3]EU Seed Imports'!IU$290</f>
        <v>446.601</v>
      </c>
      <c r="U54" s="128">
        <f>'[3]EU Seed Imports'!JG$290</f>
        <v>198.09700000000001</v>
      </c>
      <c r="V54" s="128">
        <f>'[3]EU Seed Imports'!JS$290</f>
        <v>342.20499999999998</v>
      </c>
      <c r="W54" s="128">
        <f>'[3]EU Seed Imports'!KE$290</f>
        <v>123.64100000000001</v>
      </c>
      <c r="X54" s="128">
        <f>'[3]EU Seed Imports'!KQ$290</f>
        <v>309.87799999999999</v>
      </c>
      <c r="Y54" s="128">
        <f>'[3]EU Seed Imports'!LC$290</f>
        <v>465.82600000000002</v>
      </c>
      <c r="Z54" s="128">
        <f>'[3]EU Seed Imports'!LO$290</f>
        <v>315.53699999999998</v>
      </c>
      <c r="AA54" s="128">
        <f>'[3]EU Seed Imports'!MA$290</f>
        <v>378.03500000000003</v>
      </c>
      <c r="AB54" s="128">
        <f>'[3]EU Seed Imports'!MM$290/1000</f>
        <v>459.16743099999997</v>
      </c>
      <c r="AC54" s="128">
        <f>'[3]EU Seed Imports'!MY$290/1000</f>
        <v>370.77277299999992</v>
      </c>
      <c r="AD54" s="128">
        <f>'[3]EU Seed Imports'!NK$290/1000</f>
        <v>409.27394200000003</v>
      </c>
      <c r="AE54" s="128">
        <f>'[3]EU Seed Imports'!NW$290/1000</f>
        <v>666.73827600000016</v>
      </c>
      <c r="AF54" s="128">
        <f>'[3]EU Seed Imports'!OI$290/1000</f>
        <v>461.22450600000008</v>
      </c>
      <c r="AG54" s="128">
        <f>'[3]EU Seed Imports'!OU$290/1000</f>
        <v>736.17780000000027</v>
      </c>
      <c r="AH54" s="170">
        <f t="shared" si="41"/>
        <v>519.67924197642697</v>
      </c>
      <c r="AI54" s="170">
        <f t="shared" si="42"/>
        <v>611.35042155863187</v>
      </c>
      <c r="AJ54" s="170">
        <f t="shared" si="42"/>
        <v>540.95584086489248</v>
      </c>
      <c r="AK54" s="170">
        <f t="shared" si="42"/>
        <v>552.16723530180843</v>
      </c>
      <c r="AL54" s="170">
        <f t="shared" si="42"/>
        <v>542.98964429145303</v>
      </c>
      <c r="AM54" s="170">
        <f t="shared" si="42"/>
        <v>550.75917017707161</v>
      </c>
      <c r="AN54" s="170">
        <f t="shared" si="42"/>
        <v>527.07473980823113</v>
      </c>
      <c r="AO54" s="170">
        <f t="shared" si="42"/>
        <v>541.59141526332724</v>
      </c>
      <c r="AP54" s="176"/>
    </row>
    <row r="55" spans="1:42">
      <c r="A55" s="112" t="s">
        <v>108</v>
      </c>
      <c r="B55" s="128">
        <f>'[3]EU Seed Imports'!AN$290</f>
        <v>0</v>
      </c>
      <c r="C55" s="128">
        <f>'[3]EU Seed Imports'!AZ$290</f>
        <v>0</v>
      </c>
      <c r="D55" s="128">
        <f>'[3]EU Seed Imports'!BL$290</f>
        <v>0</v>
      </c>
      <c r="E55" s="128">
        <f>'[3]EU Seed Imports'!BX$290</f>
        <v>3.5739999999999998</v>
      </c>
      <c r="F55" s="128">
        <f>'[3]EU Seed Imports'!CJ$290</f>
        <v>3.5150000000000001</v>
      </c>
      <c r="G55" s="128">
        <f>'[3]EU Seed Imports'!CV$290</f>
        <v>5.7169999999999996</v>
      </c>
      <c r="H55" s="128">
        <f>'[3]EU Seed Imports'!DH$290</f>
        <v>3.3849999999999998</v>
      </c>
      <c r="I55" s="128">
        <f>'[3]EU Seed Imports'!DT$290</f>
        <v>51.273000000000003</v>
      </c>
      <c r="J55" s="128">
        <f>'[3]EU Seed Imports'!EF$290</f>
        <v>0.376</v>
      </c>
      <c r="K55" s="128">
        <f>'[3]EU Seed Imports'!ER$290</f>
        <v>0.13500000000000001</v>
      </c>
      <c r="L55" s="128">
        <f>'[3]EU Seed Imports'!FD$290</f>
        <v>16.166</v>
      </c>
      <c r="M55" s="128">
        <f>'[3]EU Seed Imports'!FP$290</f>
        <v>3.36</v>
      </c>
      <c r="N55" s="128">
        <f>'[3]EU Seed Imports'!GB$290</f>
        <v>4.6589999999999998</v>
      </c>
      <c r="O55" s="128">
        <f>'[3]EU Seed Imports'!GN$290</f>
        <v>12.471</v>
      </c>
      <c r="P55" s="128">
        <f>'[3]EU Seed Imports'!GZ$290</f>
        <v>63.088999999999999</v>
      </c>
      <c r="Q55" s="128">
        <f>'[3]EU Seed Imports'!HL$290</f>
        <v>266.892</v>
      </c>
      <c r="R55" s="128">
        <f>'[3]EU Seed Imports'!HX$290</f>
        <v>66.921000000000006</v>
      </c>
      <c r="S55" s="128">
        <f>'[3]EU Seed Imports'!IJ$290</f>
        <v>227.649</v>
      </c>
      <c r="T55" s="128">
        <f>'[3]EU Seed Imports'!IV$290</f>
        <v>235.429</v>
      </c>
      <c r="U55" s="128">
        <f>'[3]EU Seed Imports'!JH$290</f>
        <v>539.38</v>
      </c>
      <c r="V55" s="128">
        <f>'[3]EU Seed Imports'!JT$290</f>
        <v>214.86799999999999</v>
      </c>
      <c r="W55" s="128">
        <f>'[3]EU Seed Imports'!KF$290</f>
        <v>272.26299999999998</v>
      </c>
      <c r="X55" s="128">
        <f>'[3]EU Seed Imports'!KR$290</f>
        <v>337.351</v>
      </c>
      <c r="Y55" s="128">
        <f>'[3]EU Seed Imports'!LD$290</f>
        <v>457.63600000000002</v>
      </c>
      <c r="Z55" s="128">
        <f>'[3]EU Seed Imports'!LP$290</f>
        <v>400.77100000000002</v>
      </c>
      <c r="AA55" s="128">
        <f>'[3]EU Seed Imports'!MB$290</f>
        <v>321.423</v>
      </c>
      <c r="AB55" s="128">
        <f>'[3]EU Seed Imports'!MN$290/1000</f>
        <v>340.42278199999993</v>
      </c>
      <c r="AC55" s="128">
        <f>'[3]EU Seed Imports'!MZ$290/1000</f>
        <v>297.04727999999989</v>
      </c>
      <c r="AD55" s="128">
        <f>'[3]EU Seed Imports'!NL$290/1000</f>
        <v>334.18342799999994</v>
      </c>
      <c r="AE55" s="128">
        <f>'[3]EU Seed Imports'!NX$290/1000</f>
        <v>896.80598800000018</v>
      </c>
      <c r="AF55" s="128">
        <f>'[3]EU Seed Imports'!OJ$290/1000</f>
        <v>619.70676600000002</v>
      </c>
      <c r="AG55" s="170">
        <f>(SUM(AA55:AE55)/SUM(AA$60:AE$60))*AG$60</f>
        <v>517.74096108208801</v>
      </c>
      <c r="AH55" s="170">
        <f t="shared" si="41"/>
        <v>546.240685391326</v>
      </c>
      <c r="AI55" s="170">
        <f t="shared" si="42"/>
        <v>616.27443243450432</v>
      </c>
      <c r="AJ55" s="170">
        <f t="shared" si="42"/>
        <v>564.50378242167528</v>
      </c>
      <c r="AK55" s="170">
        <f t="shared" si="42"/>
        <v>589.33244646012645</v>
      </c>
      <c r="AL55" s="170">
        <f t="shared" si="42"/>
        <v>542.05838242605387</v>
      </c>
      <c r="AM55" s="170">
        <f t="shared" si="42"/>
        <v>527.27298749576187</v>
      </c>
      <c r="AN55" s="170">
        <f t="shared" si="42"/>
        <v>544.45899602546399</v>
      </c>
      <c r="AO55" s="170">
        <f t="shared" si="42"/>
        <v>549.56942540092678</v>
      </c>
      <c r="AP55" s="176"/>
    </row>
    <row r="56" spans="1:42">
      <c r="A56" s="112" t="s">
        <v>109</v>
      </c>
      <c r="B56" s="128">
        <f>'[3]EU Seed Imports'!AO$290</f>
        <v>0</v>
      </c>
      <c r="C56" s="128">
        <f>'[3]EU Seed Imports'!BA$290</f>
        <v>0</v>
      </c>
      <c r="D56" s="128">
        <f>'[3]EU Seed Imports'!BM$290</f>
        <v>0</v>
      </c>
      <c r="E56" s="128">
        <f>'[3]EU Seed Imports'!BY$290</f>
        <v>3.4609999999999999</v>
      </c>
      <c r="F56" s="128">
        <f>'[3]EU Seed Imports'!CK$290</f>
        <v>5.202</v>
      </c>
      <c r="G56" s="128">
        <f>'[3]EU Seed Imports'!CW$290</f>
        <v>119.943</v>
      </c>
      <c r="H56" s="128">
        <f>'[3]EU Seed Imports'!DI$290</f>
        <v>7.1999999999999995E-2</v>
      </c>
      <c r="I56" s="128">
        <f>'[3]EU Seed Imports'!DU$290</f>
        <v>118.935</v>
      </c>
      <c r="J56" s="128">
        <f>'[3]EU Seed Imports'!EG$290</f>
        <v>61.88</v>
      </c>
      <c r="K56" s="128">
        <f>'[3]EU Seed Imports'!ES$290</f>
        <v>3.2869999999999999</v>
      </c>
      <c r="L56" s="128">
        <f>'[3]EU Seed Imports'!FE$290</f>
        <v>51.662999999999997</v>
      </c>
      <c r="M56" s="128">
        <f>'[3]EU Seed Imports'!FQ$290</f>
        <v>0.91300000000000003</v>
      </c>
      <c r="N56" s="128">
        <f>'[3]EU Seed Imports'!GC$290</f>
        <v>93.460999999999999</v>
      </c>
      <c r="O56" s="128">
        <f>'[3]EU Seed Imports'!GO$290</f>
        <v>11.218</v>
      </c>
      <c r="P56" s="128">
        <f>'[3]EU Seed Imports'!HA$290</f>
        <v>10.313000000000001</v>
      </c>
      <c r="Q56" s="128">
        <f>'[3]EU Seed Imports'!HM$290</f>
        <v>332.721</v>
      </c>
      <c r="R56" s="128">
        <f>'[3]EU Seed Imports'!HY$290</f>
        <v>134.48500000000001</v>
      </c>
      <c r="S56" s="128">
        <f>'[3]EU Seed Imports'!IK$290</f>
        <v>234.541</v>
      </c>
      <c r="T56" s="128">
        <f>'[3]EU Seed Imports'!IW$290</f>
        <v>399.07900000000001</v>
      </c>
      <c r="U56" s="128">
        <f>'[3]EU Seed Imports'!JI$290</f>
        <v>355.41899999999998</v>
      </c>
      <c r="V56" s="128">
        <f>'[3]EU Seed Imports'!JU$290</f>
        <v>412.65</v>
      </c>
      <c r="W56" s="128">
        <f>'[3]EU Seed Imports'!KG$290</f>
        <v>122.949</v>
      </c>
      <c r="X56" s="128">
        <f>'[3]EU Seed Imports'!KS$290</f>
        <v>403.02800000000002</v>
      </c>
      <c r="Y56" s="128">
        <f>'[3]EU Seed Imports'!LE$290</f>
        <v>368.69099999999997</v>
      </c>
      <c r="Z56" s="128">
        <f>'[3]EU Seed Imports'!LQ$290</f>
        <v>402.57299999999998</v>
      </c>
      <c r="AA56" s="128">
        <f>'[3]EU Seed Imports'!MC$290</f>
        <v>357.81099999999998</v>
      </c>
      <c r="AB56" s="128">
        <f>'[3]EU Seed Imports'!MO$290/1000</f>
        <v>438.51037100000008</v>
      </c>
      <c r="AC56" s="128">
        <f>'[3]EU Seed Imports'!NA$290/1000</f>
        <v>616.88550599999996</v>
      </c>
      <c r="AD56" s="128">
        <f>'[3]EU Seed Imports'!NM$290/1000</f>
        <v>507.48326100000008</v>
      </c>
      <c r="AE56" s="128">
        <f>'[3]EU Seed Imports'!NY$290/1000</f>
        <v>549.25392299999999</v>
      </c>
      <c r="AF56" s="128">
        <f>'[3]EU Seed Imports'!OK$290/1000</f>
        <v>333.4325179999999</v>
      </c>
      <c r="AG56" s="170">
        <f>(SUM(AA56:AE56)/SUM(AA$60:AE$60))*AG$60</f>
        <v>583.95426458183454</v>
      </c>
      <c r="AH56" s="170">
        <f t="shared" si="41"/>
        <v>536.8883294127653</v>
      </c>
      <c r="AI56" s="170">
        <f t="shared" si="42"/>
        <v>599.05542059084814</v>
      </c>
      <c r="AJ56" s="170">
        <f t="shared" si="42"/>
        <v>486.32336821208844</v>
      </c>
      <c r="AK56" s="170">
        <f t="shared" si="42"/>
        <v>479.79304869976147</v>
      </c>
      <c r="AL56" s="170">
        <f t="shared" si="42"/>
        <v>480.59232816816149</v>
      </c>
      <c r="AM56" s="170">
        <f t="shared" si="42"/>
        <v>499.72361516228801</v>
      </c>
      <c r="AN56" s="170">
        <f t="shared" si="42"/>
        <v>491.93380858735713</v>
      </c>
      <c r="AO56" s="170">
        <f t="shared" si="42"/>
        <v>492.6750543548028</v>
      </c>
      <c r="AP56" s="176"/>
    </row>
    <row r="57" spans="1:42">
      <c r="A57" s="112" t="s">
        <v>110</v>
      </c>
      <c r="B57" s="128">
        <f>'[3]EU Seed Imports'!AP$290</f>
        <v>0</v>
      </c>
      <c r="C57" s="128">
        <f>'[3]EU Seed Imports'!BB$290</f>
        <v>0</v>
      </c>
      <c r="D57" s="128">
        <f>'[3]EU Seed Imports'!BN$290</f>
        <v>0</v>
      </c>
      <c r="E57" s="128">
        <f>'[3]EU Seed Imports'!BZ$290</f>
        <v>1.93</v>
      </c>
      <c r="F57" s="128">
        <f>'[3]EU Seed Imports'!CL$290</f>
        <v>96.287999999999997</v>
      </c>
      <c r="G57" s="128">
        <f>'[3]EU Seed Imports'!CX$290</f>
        <v>137.571</v>
      </c>
      <c r="H57" s="128">
        <f>'[3]EU Seed Imports'!DJ$290</f>
        <v>0.33900000000000002</v>
      </c>
      <c r="I57" s="128">
        <f>'[3]EU Seed Imports'!DV$290</f>
        <v>116.968</v>
      </c>
      <c r="J57" s="128">
        <f>'[3]EU Seed Imports'!EH$290</f>
        <v>0.27300000000000002</v>
      </c>
      <c r="K57" s="128">
        <f>'[3]EU Seed Imports'!ET$290</f>
        <v>3.66</v>
      </c>
      <c r="L57" s="128">
        <f>'[3]EU Seed Imports'!FF$290</f>
        <v>46.906999999999996</v>
      </c>
      <c r="M57" s="128">
        <f>'[3]EU Seed Imports'!FR$290</f>
        <v>0.82399999999999995</v>
      </c>
      <c r="N57" s="128">
        <f>'[3]EU Seed Imports'!GD$290</f>
        <v>111.797</v>
      </c>
      <c r="O57" s="128">
        <f>'[3]EU Seed Imports'!GP$290</f>
        <v>4.298</v>
      </c>
      <c r="P57" s="128">
        <f>'[3]EU Seed Imports'!HB$290</f>
        <v>66.087999999999994</v>
      </c>
      <c r="Q57" s="128">
        <f>'[3]EU Seed Imports'!HN$290</f>
        <v>250.655</v>
      </c>
      <c r="R57" s="128">
        <f>'[3]EU Seed Imports'!HZ$290</f>
        <v>52.274999999999999</v>
      </c>
      <c r="S57" s="128">
        <f>'[3]EU Seed Imports'!IL$290</f>
        <v>285.95499999999998</v>
      </c>
      <c r="T57" s="128">
        <f>'[3]EU Seed Imports'!IX$290</f>
        <v>431.23899999999998</v>
      </c>
      <c r="U57" s="128">
        <f>'[3]EU Seed Imports'!JJ$290</f>
        <v>272.05900000000003</v>
      </c>
      <c r="V57" s="128">
        <f>'[3]EU Seed Imports'!JV$290</f>
        <v>345.02300000000002</v>
      </c>
      <c r="W57" s="128">
        <f>'[3]EU Seed Imports'!KH$290</f>
        <v>253.679</v>
      </c>
      <c r="X57" s="128">
        <f>'[3]EU Seed Imports'!KT$290</f>
        <v>319.315</v>
      </c>
      <c r="Y57" s="128">
        <f>'[3]EU Seed Imports'!LF$290</f>
        <v>541.22500000000002</v>
      </c>
      <c r="Z57" s="128">
        <f>'[3]EU Seed Imports'!LR$290</f>
        <v>409.03899999999999</v>
      </c>
      <c r="AA57" s="128">
        <f>'[3]EU Seed Imports'!MD$290</f>
        <v>220.55099999999999</v>
      </c>
      <c r="AB57" s="128">
        <f>'[3]EU Seed Imports'!MP$290/1000</f>
        <v>318.82252299999999</v>
      </c>
      <c r="AC57" s="128">
        <f>'[3]EU Seed Imports'!NB$290/1000</f>
        <v>373.92646399999984</v>
      </c>
      <c r="AD57" s="128">
        <f>'[3]EU Seed Imports'!NN$290/1000</f>
        <v>506.16758899999991</v>
      </c>
      <c r="AE57" s="128">
        <f>'[3]EU Seed Imports'!NZ$290/1000</f>
        <v>243.73241199999993</v>
      </c>
      <c r="AF57" s="128">
        <f>'[3]EU Seed Imports'!OL$290/1000</f>
        <v>586.72934300000009</v>
      </c>
      <c r="AG57" s="170">
        <f>(SUM(AA57:AE57)/SUM(AA$60:AE$60))*AG$60</f>
        <v>393.22053530711753</v>
      </c>
      <c r="AH57" s="170">
        <f t="shared" si="41"/>
        <v>445.52047642189012</v>
      </c>
      <c r="AI57" s="170">
        <f t="shared" si="42"/>
        <v>486.40448269496505</v>
      </c>
      <c r="AJ57" s="170">
        <f t="shared" si="42"/>
        <v>421.31750616849041</v>
      </c>
      <c r="AK57" s="170">
        <f t="shared" si="42"/>
        <v>397.39166649551919</v>
      </c>
      <c r="AL57" s="170">
        <f t="shared" si="42"/>
        <v>441.52250041594266</v>
      </c>
      <c r="AM57" s="170">
        <f t="shared" si="42"/>
        <v>398.85668224892697</v>
      </c>
      <c r="AN57" s="170">
        <f t="shared" si="42"/>
        <v>417.55364422796339</v>
      </c>
      <c r="AO57" s="170">
        <f t="shared" si="42"/>
        <v>415.25667832719563</v>
      </c>
      <c r="AP57" s="176"/>
    </row>
    <row r="58" spans="1:42">
      <c r="A58" s="112" t="s">
        <v>111</v>
      </c>
      <c r="B58" s="128">
        <f>'[3]EU Seed Imports'!AQ$290</f>
        <v>0</v>
      </c>
      <c r="C58" s="128">
        <f>'[3]EU Seed Imports'!BC$290</f>
        <v>0</v>
      </c>
      <c r="D58" s="128">
        <f>'[3]EU Seed Imports'!BO$290</f>
        <v>0</v>
      </c>
      <c r="E58" s="128">
        <f>'[3]EU Seed Imports'!CA$290</f>
        <v>9.0030000000000001</v>
      </c>
      <c r="F58" s="128">
        <f>'[3]EU Seed Imports'!CM$290</f>
        <v>4.8369999999999997</v>
      </c>
      <c r="G58" s="128">
        <f>'[3]EU Seed Imports'!CY$290</f>
        <v>0.38800000000000001</v>
      </c>
      <c r="H58" s="128">
        <f>'[3]EU Seed Imports'!DK$290</f>
        <v>2E-3</v>
      </c>
      <c r="I58" s="128">
        <f>'[3]EU Seed Imports'!DW$290</f>
        <v>57.197000000000003</v>
      </c>
      <c r="J58" s="128">
        <f>'[3]EU Seed Imports'!EI$290</f>
        <v>0.224</v>
      </c>
      <c r="K58" s="128">
        <f>'[3]EU Seed Imports'!EU$290</f>
        <v>0.23799999999999999</v>
      </c>
      <c r="L58" s="128">
        <f>'[3]EU Seed Imports'!FG$290</f>
        <v>6.46</v>
      </c>
      <c r="M58" s="128">
        <f>'[3]EU Seed Imports'!FS$290</f>
        <v>1.363</v>
      </c>
      <c r="N58" s="128">
        <f>'[3]EU Seed Imports'!GE$290</f>
        <v>17.079000000000001</v>
      </c>
      <c r="O58" s="128">
        <f>'[3]EU Seed Imports'!GQ$290</f>
        <v>10.433</v>
      </c>
      <c r="P58" s="128">
        <f>'[3]EU Seed Imports'!HC$290</f>
        <v>4.1829999999999998</v>
      </c>
      <c r="Q58" s="128">
        <f>'[3]EU Seed Imports'!HO$290</f>
        <v>107.66200000000001</v>
      </c>
      <c r="R58" s="128">
        <f>'[3]EU Seed Imports'!IA$290</f>
        <v>68.652000000000001</v>
      </c>
      <c r="S58" s="128">
        <f>'[3]EU Seed Imports'!IM$290</f>
        <v>334.88099999999997</v>
      </c>
      <c r="T58" s="128">
        <f>'[3]EU Seed Imports'!IY$290</f>
        <v>452.90800000000002</v>
      </c>
      <c r="U58" s="128">
        <f>'[3]EU Seed Imports'!JK$290</f>
        <v>619.55899999999997</v>
      </c>
      <c r="V58" s="128">
        <f>'[3]EU Seed Imports'!JW$290</f>
        <v>300.34100000000001</v>
      </c>
      <c r="W58" s="128">
        <f>'[3]EU Seed Imports'!KI$290</f>
        <v>87.87</v>
      </c>
      <c r="X58" s="128">
        <f>'[3]EU Seed Imports'!KU$290</f>
        <v>244.01400000000001</v>
      </c>
      <c r="Y58" s="128">
        <f>'[3]EU Seed Imports'!LG$290</f>
        <v>636.00400000000002</v>
      </c>
      <c r="Z58" s="128">
        <f>'[3]EU Seed Imports'!LS$290</f>
        <v>282.04899999999998</v>
      </c>
      <c r="AA58" s="128">
        <f>'[3]EU Seed Imports'!ME$290</f>
        <v>331.11399999999998</v>
      </c>
      <c r="AB58" s="128">
        <f>'[3]EU Seed Imports'!MQ$290/1000</f>
        <v>488.98015800000002</v>
      </c>
      <c r="AC58" s="128">
        <f>'[3]EU Seed Imports'!NC$290/1000</f>
        <v>246.38968599999998</v>
      </c>
      <c r="AD58" s="128">
        <f>'[3]EU Seed Imports'!NO$290/1000</f>
        <v>567.37150799999984</v>
      </c>
      <c r="AE58" s="128">
        <f>'[3]EU Seed Imports'!OA$290/1000</f>
        <v>419.70354999999989</v>
      </c>
      <c r="AF58" s="128">
        <f>'[3]EU Seed Imports'!OM$290/1000</f>
        <v>340.71090099999998</v>
      </c>
      <c r="AG58" s="170">
        <f>(SUM(AA58:AE58)/SUM(AA$60:AE$60))*AG$60</f>
        <v>485.51078436463797</v>
      </c>
      <c r="AH58" s="170">
        <f t="shared" si="41"/>
        <v>452.93582879256024</v>
      </c>
      <c r="AI58" s="170">
        <f t="shared" si="42"/>
        <v>476.21065584094453</v>
      </c>
      <c r="AJ58" s="170">
        <f t="shared" si="42"/>
        <v>438.91535672743015</v>
      </c>
      <c r="AK58" s="170">
        <f t="shared" si="42"/>
        <v>400.97999103886519</v>
      </c>
      <c r="AL58" s="170">
        <f t="shared" si="42"/>
        <v>415.23604001274396</v>
      </c>
      <c r="AM58" s="170">
        <f t="shared" si="42"/>
        <v>419.45164963059324</v>
      </c>
      <c r="AN58" s="170">
        <f t="shared" si="42"/>
        <v>416.05292807857984</v>
      </c>
      <c r="AO58" s="170">
        <f t="shared" si="42"/>
        <v>416.28265030656337</v>
      </c>
      <c r="AP58" s="176"/>
    </row>
    <row r="59" spans="1:42">
      <c r="A59" s="112" t="s">
        <v>112</v>
      </c>
      <c r="B59" s="128">
        <f>'[3]EU Seed Imports'!AR$290</f>
        <v>0</v>
      </c>
      <c r="C59" s="128">
        <f>'[3]EU Seed Imports'!BD$290</f>
        <v>0</v>
      </c>
      <c r="D59" s="128">
        <f>'[3]EU Seed Imports'!BP$290</f>
        <v>0</v>
      </c>
      <c r="E59" s="128">
        <f>'[3]EU Seed Imports'!CB$290</f>
        <v>1.768</v>
      </c>
      <c r="F59" s="128">
        <f>'[3]EU Seed Imports'!CN$290</f>
        <v>0.317</v>
      </c>
      <c r="G59" s="128">
        <f>'[3]EU Seed Imports'!CZ$290</f>
        <v>50.899000000000001</v>
      </c>
      <c r="H59" s="128">
        <f>'[3]EU Seed Imports'!DL$290</f>
        <v>7.7240000000000002</v>
      </c>
      <c r="I59" s="128">
        <f>'[3]EU Seed Imports'!DX$290</f>
        <v>38.469000000000001</v>
      </c>
      <c r="J59" s="128">
        <f>'[3]EU Seed Imports'!EJ$290</f>
        <v>2.754</v>
      </c>
      <c r="K59" s="128">
        <f>'[3]EU Seed Imports'!EV$290</f>
        <v>0.97</v>
      </c>
      <c r="L59" s="128">
        <f>'[3]EU Seed Imports'!FH$290</f>
        <v>8.6750000000000007</v>
      </c>
      <c r="M59" s="128">
        <f>'[3]EU Seed Imports'!FT$290</f>
        <v>2.887</v>
      </c>
      <c r="N59" s="128">
        <f>'[3]EU Seed Imports'!GF$290</f>
        <v>62.284999999999997</v>
      </c>
      <c r="O59" s="128">
        <f>'[3]EU Seed Imports'!GR$290</f>
        <v>3.3290000000000002</v>
      </c>
      <c r="P59" s="128">
        <f>'[3]EU Seed Imports'!HD$290</f>
        <v>61.78</v>
      </c>
      <c r="Q59" s="128">
        <f>'[3]EU Seed Imports'!HP$290</f>
        <v>47.084000000000003</v>
      </c>
      <c r="R59" s="128">
        <f>'[3]EU Seed Imports'!IB$290</f>
        <v>151.03</v>
      </c>
      <c r="S59" s="128">
        <f>'[3]EU Seed Imports'!IN$290</f>
        <v>233.30199999999999</v>
      </c>
      <c r="T59" s="128">
        <f>'[3]EU Seed Imports'!IZ$290</f>
        <v>401.49900000000002</v>
      </c>
      <c r="U59" s="128">
        <f>'[3]EU Seed Imports'!JL$290</f>
        <v>228.57300000000001</v>
      </c>
      <c r="V59" s="128">
        <f>'[3]EU Seed Imports'!JX$290</f>
        <v>274.64</v>
      </c>
      <c r="W59" s="128">
        <f>'[3]EU Seed Imports'!KJ$290</f>
        <v>274.25</v>
      </c>
      <c r="X59" s="128">
        <f>'[3]EU Seed Imports'!KV$290</f>
        <v>232.97</v>
      </c>
      <c r="Y59" s="128">
        <f>'[3]EU Seed Imports'!LH$290</f>
        <v>478.25799999999998</v>
      </c>
      <c r="Z59" s="128">
        <f>'[3]EU Seed Imports'!LT$290</f>
        <v>225.572</v>
      </c>
      <c r="AA59" s="128">
        <f>'[3]EU Seed Imports'!MF$290</f>
        <v>295.101</v>
      </c>
      <c r="AB59" s="128">
        <f>'[3]EU Seed Imports'!MR$290/1000</f>
        <v>322.47141300000004</v>
      </c>
      <c r="AC59" s="128">
        <f>'[3]EU Seed Imports'!ND$290/1000</f>
        <v>410.78553799999997</v>
      </c>
      <c r="AD59" s="128">
        <f>'[3]EU Seed Imports'!NP$290/1000</f>
        <v>364.22718199999986</v>
      </c>
      <c r="AE59" s="128">
        <f>'[3]EU Seed Imports'!OB$290/1000</f>
        <v>315.10047399999996</v>
      </c>
      <c r="AF59" s="128">
        <f>'[3]EU Seed Imports'!ON$290/1000</f>
        <v>487.70236700000004</v>
      </c>
      <c r="AG59" s="170">
        <f>AG60-SUM(AG48:AG58)</f>
        <v>408.49403166432239</v>
      </c>
      <c r="AH59" s="170">
        <f t="shared" si="41"/>
        <v>417.18034782484926</v>
      </c>
      <c r="AI59" s="170">
        <f t="shared" si="42"/>
        <v>459.24553385421081</v>
      </c>
      <c r="AJ59" s="170">
        <f t="shared" si="42"/>
        <v>385.93945494230877</v>
      </c>
      <c r="AK59" s="170">
        <f t="shared" si="42"/>
        <v>384.87698756386715</v>
      </c>
      <c r="AL59" s="170">
        <f t="shared" si="42"/>
        <v>408.47621383759503</v>
      </c>
      <c r="AM59" s="170">
        <f t="shared" si="42"/>
        <v>382.46257783247597</v>
      </c>
      <c r="AN59" s="170">
        <f t="shared" si="42"/>
        <v>391.56543581387263</v>
      </c>
      <c r="AO59" s="170">
        <f t="shared" si="42"/>
        <v>391.16143897363696</v>
      </c>
      <c r="AP59" s="176"/>
    </row>
    <row r="60" spans="1:42" ht="12" thickBot="1">
      <c r="A60" s="112" t="s">
        <v>114</v>
      </c>
      <c r="B60" s="178">
        <f t="shared" ref="B60:AA60" si="43">SUM(B48:B59)</f>
        <v>31.51740955628933</v>
      </c>
      <c r="C60" s="178">
        <f t="shared" si="43"/>
        <v>0</v>
      </c>
      <c r="D60" s="178">
        <f t="shared" si="43"/>
        <v>0</v>
      </c>
      <c r="E60" s="178">
        <f t="shared" si="43"/>
        <v>89.283000000000001</v>
      </c>
      <c r="F60" s="178">
        <f t="shared" si="43"/>
        <v>152.21899999999999</v>
      </c>
      <c r="G60" s="178">
        <f t="shared" si="43"/>
        <v>580.76800000000003</v>
      </c>
      <c r="H60" s="178">
        <f t="shared" si="43"/>
        <v>65.046000000000006</v>
      </c>
      <c r="I60" s="178">
        <f t="shared" si="43"/>
        <v>480.58900000000006</v>
      </c>
      <c r="J60" s="178">
        <f t="shared" si="43"/>
        <v>168.40599999999998</v>
      </c>
      <c r="K60" s="178">
        <f t="shared" si="43"/>
        <v>47.370999999999995</v>
      </c>
      <c r="L60" s="178">
        <f t="shared" si="43"/>
        <v>154.72</v>
      </c>
      <c r="M60" s="178">
        <f t="shared" si="43"/>
        <v>66.337999999999994</v>
      </c>
      <c r="N60" s="178">
        <f t="shared" si="43"/>
        <v>368.58100000000002</v>
      </c>
      <c r="O60" s="178">
        <f t="shared" si="43"/>
        <v>431.18600000000004</v>
      </c>
      <c r="P60" s="178">
        <f t="shared" si="43"/>
        <v>685.37999999999988</v>
      </c>
      <c r="Q60" s="178">
        <f t="shared" si="43"/>
        <v>3353.0259999999998</v>
      </c>
      <c r="R60" s="178">
        <f t="shared" si="43"/>
        <v>2081.7670000000003</v>
      </c>
      <c r="S60" s="178">
        <f t="shared" si="43"/>
        <v>2623.8010000000004</v>
      </c>
      <c r="T60" s="178">
        <f t="shared" si="43"/>
        <v>3751.8950000000004</v>
      </c>
      <c r="U60" s="178">
        <f t="shared" si="43"/>
        <v>3378.0909999999999</v>
      </c>
      <c r="V60" s="178">
        <f t="shared" si="43"/>
        <v>3523.7619999999997</v>
      </c>
      <c r="W60" s="178">
        <f t="shared" si="43"/>
        <v>2316.6150000000002</v>
      </c>
      <c r="X60" s="178">
        <f t="shared" si="43"/>
        <v>3432.7629999999999</v>
      </c>
      <c r="Y60" s="178">
        <f t="shared" si="43"/>
        <v>4278.7139999999999</v>
      </c>
      <c r="Z60" s="178">
        <f t="shared" si="43"/>
        <v>4330.5829999999996</v>
      </c>
      <c r="AA60" s="178">
        <f t="shared" si="43"/>
        <v>4398.9629999999988</v>
      </c>
      <c r="AB60" s="178">
        <f>SUM(AB48:AB59)</f>
        <v>6081.8675599999997</v>
      </c>
      <c r="AC60" s="178">
        <f>SUM(AC48:AC59)</f>
        <v>5796.5684440000005</v>
      </c>
      <c r="AD60" s="178">
        <f>SUM(AD48:AD59)</f>
        <v>5433.201047999999</v>
      </c>
      <c r="AE60" s="178">
        <f>SUM(AE48:AE59)</f>
        <v>6839.7906600000006</v>
      </c>
      <c r="AF60" s="178">
        <f>SUM(AF48:AF59)</f>
        <v>5456.5473410000004</v>
      </c>
      <c r="AG60" s="293">
        <f t="shared" ref="AG60:AO60" si="44">AG10</f>
        <v>6750</v>
      </c>
      <c r="AH60" s="293">
        <f t="shared" si="44"/>
        <v>6500</v>
      </c>
      <c r="AI60" s="293">
        <f t="shared" si="44"/>
        <v>7000</v>
      </c>
      <c r="AJ60" s="293">
        <f t="shared" si="44"/>
        <v>6000</v>
      </c>
      <c r="AK60" s="293">
        <f t="shared" si="44"/>
        <v>6000</v>
      </c>
      <c r="AL60" s="293">
        <f t="shared" si="44"/>
        <v>6000</v>
      </c>
      <c r="AM60" s="293">
        <f t="shared" si="44"/>
        <v>6000</v>
      </c>
      <c r="AN60" s="293">
        <f t="shared" si="44"/>
        <v>6000</v>
      </c>
      <c r="AO60" s="293">
        <f t="shared" si="44"/>
        <v>6000</v>
      </c>
    </row>
    <row r="61" spans="1:42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</row>
    <row r="62" spans="1:42" ht="12" thickBot="1">
      <c r="A62" s="112" t="s">
        <v>253</v>
      </c>
    </row>
    <row r="63" spans="1:42" ht="12" thickBot="1">
      <c r="A63" s="168"/>
      <c r="B63" s="168" t="str">
        <f t="shared" ref="B63:AO63" si="45">B$3</f>
        <v xml:space="preserve">93/94 </v>
      </c>
      <c r="C63" s="168" t="str">
        <f t="shared" si="45"/>
        <v xml:space="preserve">94/95 </v>
      </c>
      <c r="D63" s="168" t="str">
        <f t="shared" si="45"/>
        <v xml:space="preserve">95/96 </v>
      </c>
      <c r="E63" s="168" t="str">
        <f t="shared" si="45"/>
        <v xml:space="preserve">96/97 </v>
      </c>
      <c r="F63" s="168" t="str">
        <f t="shared" si="45"/>
        <v xml:space="preserve">97/98 </v>
      </c>
      <c r="G63" s="168" t="str">
        <f t="shared" si="45"/>
        <v xml:space="preserve">98/99 </v>
      </c>
      <c r="H63" s="168" t="str">
        <f t="shared" si="45"/>
        <v xml:space="preserve">99/00 </v>
      </c>
      <c r="I63" s="168" t="str">
        <f t="shared" si="45"/>
        <v xml:space="preserve">00/01 </v>
      </c>
      <c r="J63" s="168" t="str">
        <f t="shared" si="45"/>
        <v xml:space="preserve">01/02 </v>
      </c>
      <c r="K63" s="168" t="str">
        <f t="shared" si="45"/>
        <v xml:space="preserve">02/03 </v>
      </c>
      <c r="L63" s="168" t="str">
        <f t="shared" si="45"/>
        <v xml:space="preserve">03/04 </v>
      </c>
      <c r="M63" s="168" t="str">
        <f t="shared" si="45"/>
        <v xml:space="preserve">04/05 </v>
      </c>
      <c r="N63" s="168" t="str">
        <f t="shared" si="45"/>
        <v xml:space="preserve">05/06 </v>
      </c>
      <c r="O63" s="168" t="str">
        <f t="shared" si="45"/>
        <v xml:space="preserve">06/07 </v>
      </c>
      <c r="P63" s="168" t="str">
        <f t="shared" si="45"/>
        <v xml:space="preserve">07/08 </v>
      </c>
      <c r="Q63" s="168" t="str">
        <f t="shared" si="45"/>
        <v xml:space="preserve">08/09 </v>
      </c>
      <c r="R63" s="168" t="str">
        <f t="shared" si="45"/>
        <v xml:space="preserve">09/10 </v>
      </c>
      <c r="S63" s="168" t="str">
        <f t="shared" si="45"/>
        <v xml:space="preserve">10/11 </v>
      </c>
      <c r="T63" s="168" t="str">
        <f t="shared" si="45"/>
        <v xml:space="preserve">11/12 </v>
      </c>
      <c r="U63" s="168" t="str">
        <f t="shared" si="45"/>
        <v xml:space="preserve">12/13 </v>
      </c>
      <c r="V63" s="168" t="str">
        <f t="shared" si="45"/>
        <v xml:space="preserve">13/14 </v>
      </c>
      <c r="W63" s="168" t="str">
        <f t="shared" si="45"/>
        <v xml:space="preserve">14/15 </v>
      </c>
      <c r="X63" s="168" t="str">
        <f t="shared" si="45"/>
        <v xml:space="preserve">15/16 </v>
      </c>
      <c r="Y63" s="168" t="str">
        <f t="shared" si="45"/>
        <v xml:space="preserve">16/17 </v>
      </c>
      <c r="Z63" s="168" t="str">
        <f t="shared" si="45"/>
        <v xml:space="preserve">17/18 </v>
      </c>
      <c r="AA63" s="168" t="str">
        <f t="shared" si="45"/>
        <v>18/19</v>
      </c>
      <c r="AB63" s="168" t="str">
        <f t="shared" si="45"/>
        <v>19/20</v>
      </c>
      <c r="AC63" s="168" t="str">
        <f t="shared" si="45"/>
        <v>20/21</v>
      </c>
      <c r="AD63" s="168" t="str">
        <f t="shared" si="45"/>
        <v>21/22</v>
      </c>
      <c r="AE63" s="168" t="str">
        <f t="shared" si="45"/>
        <v>22/23</v>
      </c>
      <c r="AF63" s="168" t="str">
        <f t="shared" si="45"/>
        <v>23/24</v>
      </c>
      <c r="AG63" s="168" t="str">
        <f t="shared" si="45"/>
        <v>24/25</v>
      </c>
      <c r="AH63" s="168" t="str">
        <f t="shared" si="45"/>
        <v>25/26</v>
      </c>
      <c r="AI63" s="168" t="str">
        <f t="shared" si="45"/>
        <v>26/27</v>
      </c>
      <c r="AJ63" s="168" t="str">
        <f t="shared" si="45"/>
        <v>27/28</v>
      </c>
      <c r="AK63" s="168" t="str">
        <f t="shared" si="45"/>
        <v>28/29</v>
      </c>
      <c r="AL63" s="168" t="str">
        <f t="shared" si="45"/>
        <v>29/30</v>
      </c>
      <c r="AM63" s="168" t="str">
        <f t="shared" si="45"/>
        <v>30/31</v>
      </c>
      <c r="AN63" s="168" t="str">
        <f t="shared" si="45"/>
        <v>31/32</v>
      </c>
      <c r="AO63" s="168" t="str">
        <f t="shared" si="45"/>
        <v>32/33</v>
      </c>
    </row>
    <row r="64" spans="1:42">
      <c r="A64" s="112" t="s">
        <v>113</v>
      </c>
      <c r="B64" s="259">
        <v>42.917683583633476</v>
      </c>
      <c r="C64" s="259">
        <f>'[3]EU Seed Exports'!AM$290</f>
        <v>0</v>
      </c>
      <c r="D64" s="259">
        <f>'[3]EU Seed Exports'!AY$290</f>
        <v>0</v>
      </c>
      <c r="E64" s="259">
        <f>'[3]EU Seed Exports'!BK$290</f>
        <v>0</v>
      </c>
      <c r="F64" s="128">
        <f>'[3]EU Seed Exports'!BW$290</f>
        <v>56.596999999999994</v>
      </c>
      <c r="G64" s="128">
        <f>'[3]EU Seed Exports'!CI$290</f>
        <v>154.06700000000001</v>
      </c>
      <c r="H64" s="128">
        <f>'[3]EU Seed Exports'!CU$290</f>
        <v>375.38900000000001</v>
      </c>
      <c r="I64" s="128">
        <f>'[3]EU Seed Exports'!DG$290</f>
        <v>53.677</v>
      </c>
      <c r="J64" s="128">
        <f>'[3]EU Seed Exports'!DS$290/1000</f>
        <v>9.6075000000000008E-2</v>
      </c>
      <c r="K64" s="128">
        <f>'[3]EU Seed Exports'!EE$290/1000</f>
        <v>18.542000000000002</v>
      </c>
      <c r="L64" s="128">
        <f>'[3]EU Seed Exports'!EQ$290/1000</f>
        <v>36.359000000000002</v>
      </c>
      <c r="M64" s="128">
        <f>'[3]EU Seed Exports'!FC$290/1000</f>
        <v>52.021000000000001</v>
      </c>
      <c r="N64" s="128">
        <f>'[3]EU Seed Exports'!FO$290/1000</f>
        <v>55.488</v>
      </c>
      <c r="O64" s="128">
        <f>'[3]EU Seed Exports'!GA$290/1000</f>
        <v>55.439</v>
      </c>
      <c r="P64" s="128">
        <f>'[3]EU Seed Exports'!GM$290/1000</f>
        <v>107.137</v>
      </c>
      <c r="Q64" s="128">
        <f>'[3]EU Seed Exports'!GY$290/1000</f>
        <v>58.542000000000002</v>
      </c>
      <c r="R64" s="128">
        <f>'[3]EU Seed Exports'!HK$290/1000</f>
        <v>29.315000000000001</v>
      </c>
      <c r="S64" s="128">
        <f>'[3]EU Seed Exports'!HW$290/1000</f>
        <v>64.989000000000004</v>
      </c>
      <c r="T64" s="128">
        <f>'[3]EU Seed Exports'!II$290/1000</f>
        <v>32.113</v>
      </c>
      <c r="U64" s="128">
        <f>'[3]EU Seed Exports'!IU$290/1000</f>
        <v>16.285</v>
      </c>
      <c r="V64" s="128">
        <f>'[3]EU Seed Exports'!JG$290/1000</f>
        <v>49.618000000000002</v>
      </c>
      <c r="W64" s="128">
        <f>'[3]EU Seed Exports'!JS$290/1000</f>
        <v>171.512</v>
      </c>
      <c r="X64" s="128">
        <f>'[3]EU Seed Exports'!KE$290/1000</f>
        <v>110.52800000000001</v>
      </c>
      <c r="Y64" s="128">
        <f>'[3]EU Seed Exports'!KQ$290/1000</f>
        <v>178.608</v>
      </c>
      <c r="Z64" s="128">
        <f>'[3]EU Seed Exports'!LC$290/1000</f>
        <v>108.14700000000001</v>
      </c>
      <c r="AA64" s="128">
        <f>'[3]EU Seed Exports'!LO$290/1000</f>
        <v>48.994</v>
      </c>
      <c r="AB64" s="128">
        <f>'[3]EU Seed Exports'!MA$290/1000</f>
        <v>8.8500799999999966</v>
      </c>
      <c r="AC64" s="128">
        <f>'[3]EU Seed Exports'!MM$290/1000</f>
        <v>6.2508269999999992</v>
      </c>
      <c r="AD64" s="128">
        <f>'[3]EU Seed Exports'!MY$290/1000</f>
        <v>69.928376</v>
      </c>
      <c r="AE64" s="128">
        <f>'[3]EU Seed Exports'!NK$290/1000</f>
        <v>62.968362999999989</v>
      </c>
      <c r="AF64" s="128">
        <f>'[3]EU Seed Exports'!NW$290/1000</f>
        <v>60.338704</v>
      </c>
      <c r="AG64" s="128">
        <f>'[3]EU Seed Exports'!OI$290/1000</f>
        <v>6.5175190000000001</v>
      </c>
      <c r="AH64" s="170">
        <f t="shared" ref="AH64:AO64" si="46">(SUM(J64:N64)/SUM(J$76:N$76))*AH$76</f>
        <v>25.283599784154774</v>
      </c>
      <c r="AI64" s="170">
        <f t="shared" si="46"/>
        <v>32.376417673012881</v>
      </c>
      <c r="AJ64" s="170">
        <f t="shared" si="46"/>
        <v>48.500130412432469</v>
      </c>
      <c r="AK64" s="170">
        <f t="shared" si="46"/>
        <v>54.223366073679649</v>
      </c>
      <c r="AL64" s="170">
        <f t="shared" si="46"/>
        <v>50.733705963048358</v>
      </c>
      <c r="AM64" s="170">
        <f t="shared" si="46"/>
        <v>53.147300426766314</v>
      </c>
      <c r="AN64" s="170">
        <f t="shared" si="46"/>
        <v>49.929950106972228</v>
      </c>
      <c r="AO64" s="170">
        <f t="shared" si="46"/>
        <v>44.108467324788272</v>
      </c>
    </row>
    <row r="65" spans="1:41">
      <c r="A65" s="112" t="s">
        <v>102</v>
      </c>
      <c r="B65" s="259">
        <f>'[3]EU Seed Exports'!AB$290</f>
        <v>0</v>
      </c>
      <c r="C65" s="259">
        <f>'[3]EU Seed Exports'!AN$290</f>
        <v>0</v>
      </c>
      <c r="D65" s="259">
        <f>'[3]EU Seed Exports'!AZ$290</f>
        <v>0</v>
      </c>
      <c r="E65" s="259">
        <f>'[3]EU Seed Exports'!BL$290</f>
        <v>0</v>
      </c>
      <c r="F65" s="128">
        <f>'[3]EU Seed Exports'!BX$290</f>
        <v>156.84400000000002</v>
      </c>
      <c r="G65" s="128">
        <f>'[3]EU Seed Exports'!CJ$290</f>
        <v>463.32099999999997</v>
      </c>
      <c r="H65" s="128">
        <f>'[3]EU Seed Exports'!CV$290</f>
        <v>746.24099999999999</v>
      </c>
      <c r="I65" s="128">
        <f>'[3]EU Seed Exports'!DH$290</f>
        <v>326.36799999999999</v>
      </c>
      <c r="J65" s="128">
        <f>'[3]EU Seed Exports'!DT$290/1000</f>
        <v>0.13764299999999999</v>
      </c>
      <c r="K65" s="128">
        <f>'[3]EU Seed Exports'!EF$290/1000</f>
        <v>186.209</v>
      </c>
      <c r="L65" s="128">
        <f>'[3]EU Seed Exports'!ER$290/1000</f>
        <v>69.314999999999998</v>
      </c>
      <c r="M65" s="128">
        <f>'[3]EU Seed Exports'!FD$290/1000</f>
        <v>73.992000000000004</v>
      </c>
      <c r="N65" s="128">
        <f>'[3]EU Seed Exports'!FP$290/1000</f>
        <v>176.3</v>
      </c>
      <c r="O65" s="128">
        <f>'[3]EU Seed Exports'!GB$290/1000</f>
        <v>16.23</v>
      </c>
      <c r="P65" s="128">
        <f>'[3]EU Seed Exports'!GN$290/1000</f>
        <v>171.04499999999999</v>
      </c>
      <c r="Q65" s="128">
        <f>'[3]EU Seed Exports'!GZ$290/1000</f>
        <v>28.48</v>
      </c>
      <c r="R65" s="128">
        <f>'[3]EU Seed Exports'!HL$290/1000</f>
        <v>38.945999999999998</v>
      </c>
      <c r="S65" s="128">
        <f>'[3]EU Seed Exports'!HX$290/1000</f>
        <v>130.27799999999999</v>
      </c>
      <c r="T65" s="128">
        <f>'[3]EU Seed Exports'!IJ$290/1000</f>
        <v>10.833</v>
      </c>
      <c r="U65" s="128">
        <f>'[3]EU Seed Exports'!IV$290/1000</f>
        <v>15.531000000000001</v>
      </c>
      <c r="V65" s="128">
        <f>'[3]EU Seed Exports'!JH$290/1000</f>
        <v>135.54900000000001</v>
      </c>
      <c r="W65" s="128">
        <f>'[3]EU Seed Exports'!JT$290/1000</f>
        <v>154.227</v>
      </c>
      <c r="X65" s="128">
        <f>'[3]EU Seed Exports'!KF$290/1000</f>
        <v>63.825000000000003</v>
      </c>
      <c r="Y65" s="128">
        <f>'[3]EU Seed Exports'!KR$290/1000</f>
        <v>132.15100000000001</v>
      </c>
      <c r="Z65" s="128">
        <f>'[3]EU Seed Exports'!LD$290/1000</f>
        <v>64.376000000000005</v>
      </c>
      <c r="AA65" s="128">
        <f>'[3]EU Seed Exports'!LP$290/1000</f>
        <v>17.207999999999998</v>
      </c>
      <c r="AB65" s="128">
        <f>'[3]EU Seed Exports'!MB$290/1000</f>
        <v>27.180108999999991</v>
      </c>
      <c r="AC65" s="128">
        <f>'[3]EU Seed Exports'!MN$290/1000</f>
        <v>17.527039999999996</v>
      </c>
      <c r="AD65" s="128">
        <f>'[3]EU Seed Exports'!MZ$290/1000</f>
        <v>110.90908699999997</v>
      </c>
      <c r="AE65" s="128">
        <f>'[3]EU Seed Exports'!NL$290/1000</f>
        <v>132.95415100000002</v>
      </c>
      <c r="AF65" s="128">
        <f>'[3]EU Seed Exports'!NX$290/1000</f>
        <v>58.742314999999984</v>
      </c>
      <c r="AG65" s="128">
        <f>'[3]EU Seed Exports'!OJ$290/1000</f>
        <v>118.36755999999997</v>
      </c>
      <c r="AH65" s="170">
        <f t="shared" ref="AH65:AH74" si="47">(SUM(J65:N65)/SUM(J$76:N$76))*AH$76</f>
        <v>78.71908431083034</v>
      </c>
      <c r="AI65" s="170">
        <f t="shared" ref="AI65:AO74" si="48">(SUM(K65:O65)/SUM(K$76:O$76))*AI$76</f>
        <v>77.58575591591277</v>
      </c>
      <c r="AJ65" s="170">
        <f t="shared" si="48"/>
        <v>80.222954613941212</v>
      </c>
      <c r="AK65" s="170">
        <f t="shared" si="48"/>
        <v>76.897628887888629</v>
      </c>
      <c r="AL65" s="170">
        <f t="shared" si="48"/>
        <v>71.476878029882897</v>
      </c>
      <c r="AM65" s="170">
        <f t="shared" si="48"/>
        <v>64.867366800654551</v>
      </c>
      <c r="AN65" s="170">
        <f t="shared" si="48"/>
        <v>64.884525366676485</v>
      </c>
      <c r="AO65" s="170">
        <f t="shared" si="48"/>
        <v>49.111009801686798</v>
      </c>
    </row>
    <row r="66" spans="1:41">
      <c r="A66" s="112" t="s">
        <v>103</v>
      </c>
      <c r="B66" s="259">
        <f>'[3]EU Seed Exports'!AC$290</f>
        <v>0</v>
      </c>
      <c r="C66" s="259">
        <f>'[3]EU Seed Exports'!AO$290</f>
        <v>0</v>
      </c>
      <c r="D66" s="259">
        <f>'[3]EU Seed Exports'!BA$290</f>
        <v>0</v>
      </c>
      <c r="E66" s="259">
        <f>'[3]EU Seed Exports'!BM$290</f>
        <v>0</v>
      </c>
      <c r="F66" s="128">
        <f>'[3]EU Seed Exports'!BY$290</f>
        <v>66.147999999999996</v>
      </c>
      <c r="G66" s="128">
        <f>'[3]EU Seed Exports'!CK$290</f>
        <v>4.847999999999999</v>
      </c>
      <c r="H66" s="128">
        <f>'[3]EU Seed Exports'!CW$290</f>
        <v>374.30900000000003</v>
      </c>
      <c r="I66" s="128">
        <f>'[3]EU Seed Exports'!DI$290</f>
        <v>21.143999999999998</v>
      </c>
      <c r="J66" s="128">
        <f>'[3]EU Seed Exports'!DU$290/1000</f>
        <v>0.21887100000000001</v>
      </c>
      <c r="K66" s="128">
        <f>'[3]EU Seed Exports'!EG$290/1000</f>
        <v>4.4809999999999999</v>
      </c>
      <c r="L66" s="128">
        <f>'[3]EU Seed Exports'!ES$290/1000</f>
        <v>41.651000000000003</v>
      </c>
      <c r="M66" s="128">
        <f>'[3]EU Seed Exports'!FE$290/1000</f>
        <v>35.261000000000003</v>
      </c>
      <c r="N66" s="128">
        <f>'[3]EU Seed Exports'!FQ$290/1000</f>
        <v>5.7380000000000004</v>
      </c>
      <c r="O66" s="128">
        <f>'[3]EU Seed Exports'!GC$290/1000</f>
        <v>29.283999999999999</v>
      </c>
      <c r="P66" s="128">
        <f>'[3]EU Seed Exports'!GO$290/1000</f>
        <v>14.544</v>
      </c>
      <c r="Q66" s="128">
        <f>'[3]EU Seed Exports'!HA$290/1000</f>
        <v>18.66</v>
      </c>
      <c r="R66" s="128">
        <f>'[3]EU Seed Exports'!HM$290/1000</f>
        <v>60.063000000000002</v>
      </c>
      <c r="S66" s="128">
        <f>'[3]EU Seed Exports'!HY$290/1000</f>
        <v>29.350999999999999</v>
      </c>
      <c r="T66" s="128">
        <f>'[3]EU Seed Exports'!IK$290/1000</f>
        <v>5.6639999999999997</v>
      </c>
      <c r="U66" s="128">
        <f>'[3]EU Seed Exports'!IW$290/1000</f>
        <v>14.516</v>
      </c>
      <c r="V66" s="128">
        <f>'[3]EU Seed Exports'!JI$290/1000</f>
        <v>28.823</v>
      </c>
      <c r="W66" s="128">
        <f>'[3]EU Seed Exports'!JU$290/1000</f>
        <v>106.88800000000001</v>
      </c>
      <c r="X66" s="128">
        <f>'[3]EU Seed Exports'!KG$290/1000</f>
        <v>24.088000000000001</v>
      </c>
      <c r="Y66" s="128">
        <f>'[3]EU Seed Exports'!KS$290/1000</f>
        <v>21.158999999999999</v>
      </c>
      <c r="Z66" s="128">
        <f>'[3]EU Seed Exports'!LE$290/1000</f>
        <v>23.52</v>
      </c>
      <c r="AA66" s="128">
        <f>'[3]EU Seed Exports'!LQ$290/1000</f>
        <v>1.2270000000000001</v>
      </c>
      <c r="AB66" s="128">
        <f>'[3]EU Seed Exports'!MC$290/1000</f>
        <v>9.5269350000000017</v>
      </c>
      <c r="AC66" s="128">
        <f>'[3]EU Seed Exports'!MO$290/1000</f>
        <v>14.250819999999999</v>
      </c>
      <c r="AD66" s="128">
        <f>'[3]EU Seed Exports'!NA$290/1000</f>
        <v>62.767660999999997</v>
      </c>
      <c r="AE66" s="128">
        <f>'[3]EU Seed Exports'!NM$290/1000</f>
        <v>62.826575999999996</v>
      </c>
      <c r="AF66" s="128">
        <f>'[3]EU Seed Exports'!NY$290/1000</f>
        <v>95.638030999999998</v>
      </c>
      <c r="AG66" s="128">
        <f>'[3]EU Seed Exports'!OK$290/1000</f>
        <v>17.236140000000002</v>
      </c>
      <c r="AH66" s="170">
        <f t="shared" si="47"/>
        <v>13.590379187741426</v>
      </c>
      <c r="AI66" s="170">
        <f t="shared" si="48"/>
        <v>17.301436607025021</v>
      </c>
      <c r="AJ66" s="170">
        <f t="shared" si="48"/>
        <v>20.017358781061578</v>
      </c>
      <c r="AK66" s="170">
        <f t="shared" si="48"/>
        <v>17.075326996463726</v>
      </c>
      <c r="AL66" s="170">
        <f t="shared" si="48"/>
        <v>21.275350186137956</v>
      </c>
      <c r="AM66" s="170">
        <f t="shared" si="48"/>
        <v>25.594857776016429</v>
      </c>
      <c r="AN66" s="170">
        <f t="shared" si="48"/>
        <v>21.928112194698354</v>
      </c>
      <c r="AO66" s="170">
        <f t="shared" si="48"/>
        <v>28.110588977924284</v>
      </c>
    </row>
    <row r="67" spans="1:41">
      <c r="A67" s="112" t="s">
        <v>104</v>
      </c>
      <c r="B67" s="259">
        <f>'[3]EU Seed Exports'!AD$290</f>
        <v>0</v>
      </c>
      <c r="C67" s="259">
        <f>'[3]EU Seed Exports'!AP$290</f>
        <v>0</v>
      </c>
      <c r="D67" s="259">
        <f>'[3]EU Seed Exports'!BB$290</f>
        <v>0</v>
      </c>
      <c r="E67" s="259">
        <f>'[3]EU Seed Exports'!BN$290</f>
        <v>0</v>
      </c>
      <c r="F67" s="128">
        <f>'[3]EU Seed Exports'!BZ$290</f>
        <v>30.135000000000002</v>
      </c>
      <c r="G67" s="128">
        <f>'[3]EU Seed Exports'!CL$290</f>
        <v>17.597999999999999</v>
      </c>
      <c r="H67" s="128">
        <f>'[3]EU Seed Exports'!CX$290</f>
        <v>161.77500000000001</v>
      </c>
      <c r="I67" s="128">
        <f>'[3]EU Seed Exports'!DJ$290</f>
        <v>25.358000000000001</v>
      </c>
      <c r="J67" s="128">
        <f>'[3]EU Seed Exports'!DV$290/1000</f>
        <v>4.6793000000000001E-2</v>
      </c>
      <c r="K67" s="128">
        <f>'[3]EU Seed Exports'!EH$290/1000</f>
        <v>54.735999999999997</v>
      </c>
      <c r="L67" s="128">
        <f>'[3]EU Seed Exports'!ET$290/1000</f>
        <v>18.907</v>
      </c>
      <c r="M67" s="128">
        <f>'[3]EU Seed Exports'!FF$290/1000</f>
        <v>126.76900000000001</v>
      </c>
      <c r="N67" s="128">
        <f>'[3]EU Seed Exports'!FR$290/1000</f>
        <v>5.9710000000000001</v>
      </c>
      <c r="O67" s="128">
        <f>'[3]EU Seed Exports'!GD$290/1000</f>
        <v>1.927</v>
      </c>
      <c r="P67" s="128">
        <f>'[3]EU Seed Exports'!GP$290/1000</f>
        <v>32.950000000000003</v>
      </c>
      <c r="Q67" s="128">
        <f>'[3]EU Seed Exports'!HB$290/1000</f>
        <v>13.186</v>
      </c>
      <c r="R67" s="128">
        <f>'[3]EU Seed Exports'!HN$290/1000</f>
        <v>49.642000000000003</v>
      </c>
      <c r="S67" s="128">
        <f>'[3]EU Seed Exports'!HZ$290/1000</f>
        <v>19.245000000000001</v>
      </c>
      <c r="T67" s="128">
        <f>'[3]EU Seed Exports'!IL$290/1000</f>
        <v>1.627</v>
      </c>
      <c r="U67" s="128">
        <f>'[3]EU Seed Exports'!IX$290/1000</f>
        <v>6.1130000000000004</v>
      </c>
      <c r="V67" s="128">
        <f>'[3]EU Seed Exports'!JJ$290/1000</f>
        <v>17.157</v>
      </c>
      <c r="W67" s="128">
        <f>'[3]EU Seed Exports'!JV$290/1000</f>
        <v>46.140999999999998</v>
      </c>
      <c r="X67" s="128">
        <f>'[3]EU Seed Exports'!KH$290/1000</f>
        <v>34.561</v>
      </c>
      <c r="Y67" s="128">
        <f>'[3]EU Seed Exports'!KT$290/1000</f>
        <v>17.321000000000002</v>
      </c>
      <c r="Z67" s="128">
        <f>'[3]EU Seed Exports'!LF$290/1000</f>
        <v>22.745999999999999</v>
      </c>
      <c r="AA67" s="128">
        <f>'[3]EU Seed Exports'!LR$290/1000</f>
        <v>15.316000000000001</v>
      </c>
      <c r="AB67" s="128">
        <f>'[3]EU Seed Exports'!MD$290/1000</f>
        <v>42.073096999999983</v>
      </c>
      <c r="AC67" s="128">
        <f>'[3]EU Seed Exports'!MP$290/1000</f>
        <v>15.311510000000002</v>
      </c>
      <c r="AD67" s="128">
        <f>'[3]EU Seed Exports'!NB$290/1000</f>
        <v>14.053886000000004</v>
      </c>
      <c r="AE67" s="128">
        <f>'[3]EU Seed Exports'!NN$290/1000</f>
        <v>57.434908999999983</v>
      </c>
      <c r="AF67" s="128">
        <f>'[3]EU Seed Exports'!NZ$290/1000</f>
        <v>45.105486000000006</v>
      </c>
      <c r="AG67" s="128">
        <f>'[3]EU Seed Exports'!OL$290/1000</f>
        <v>29.416268000000002</v>
      </c>
      <c r="AH67" s="170">
        <f t="shared" si="47"/>
        <v>32.117496344293059</v>
      </c>
      <c r="AI67" s="170">
        <f t="shared" si="48"/>
        <v>30.958744660132993</v>
      </c>
      <c r="AJ67" s="170">
        <f t="shared" si="48"/>
        <v>29.520689995720442</v>
      </c>
      <c r="AK67" s="170">
        <f t="shared" si="48"/>
        <v>29.832446074788443</v>
      </c>
      <c r="AL67" s="170">
        <f t="shared" si="48"/>
        <v>17.193548986257895</v>
      </c>
      <c r="AM67" s="170">
        <f t="shared" si="48"/>
        <v>19.705590557761727</v>
      </c>
      <c r="AN67" s="170">
        <f t="shared" si="48"/>
        <v>19.939775553168516</v>
      </c>
      <c r="AO67" s="170">
        <f t="shared" si="48"/>
        <v>19.685127386859776</v>
      </c>
    </row>
    <row r="68" spans="1:41">
      <c r="A68" s="112" t="s">
        <v>105</v>
      </c>
      <c r="B68" s="259">
        <f>'[3]EU Seed Exports'!AE$290</f>
        <v>0</v>
      </c>
      <c r="C68" s="259">
        <f>'[3]EU Seed Exports'!AQ$290</f>
        <v>0</v>
      </c>
      <c r="D68" s="259">
        <f>'[3]EU Seed Exports'!BC$290</f>
        <v>0</v>
      </c>
      <c r="E68" s="259">
        <f>'[3]EU Seed Exports'!BO$290</f>
        <v>0</v>
      </c>
      <c r="F68" s="128">
        <f>'[3]EU Seed Exports'!CA$290</f>
        <v>7.8E-2</v>
      </c>
      <c r="G68" s="128">
        <f>'[3]EU Seed Exports'!CM$290</f>
        <v>0.86799999999999999</v>
      </c>
      <c r="H68" s="128">
        <f>'[3]EU Seed Exports'!CY$290</f>
        <v>53.886000000000003</v>
      </c>
      <c r="I68" s="128">
        <f>'[3]EU Seed Exports'!DK$290</f>
        <v>0.25600000000000001</v>
      </c>
      <c r="J68" s="128">
        <f>'[3]EU Seed Exports'!DW$290/1000</f>
        <v>1.4288E-2</v>
      </c>
      <c r="K68" s="128">
        <f>'[3]EU Seed Exports'!EI$290/1000</f>
        <v>2.7360000000000002</v>
      </c>
      <c r="L68" s="128">
        <f>'[3]EU Seed Exports'!EU$290/1000</f>
        <v>11.093999999999999</v>
      </c>
      <c r="M68" s="128">
        <f>'[3]EU Seed Exports'!FG$290/1000</f>
        <v>26.850999999999999</v>
      </c>
      <c r="N68" s="128">
        <f>'[3]EU Seed Exports'!FS$290/1000</f>
        <v>3.2080000000000002</v>
      </c>
      <c r="O68" s="128">
        <f>'[3]EU Seed Exports'!GE$290/1000</f>
        <v>4.6239999999999997</v>
      </c>
      <c r="P68" s="128">
        <f>'[3]EU Seed Exports'!GQ$290/1000</f>
        <v>12.683</v>
      </c>
      <c r="Q68" s="128">
        <f>'[3]EU Seed Exports'!HC$290/1000</f>
        <v>6.1790000000000003</v>
      </c>
      <c r="R68" s="128">
        <f>'[3]EU Seed Exports'!HO$290/1000</f>
        <v>24.006</v>
      </c>
      <c r="S68" s="128">
        <f>'[3]EU Seed Exports'!IA$290/1000</f>
        <v>10.698</v>
      </c>
      <c r="T68" s="128">
        <f>'[3]EU Seed Exports'!IM$290/1000</f>
        <v>13.621</v>
      </c>
      <c r="U68" s="128">
        <f>'[3]EU Seed Exports'!IY$290/1000</f>
        <v>10.199</v>
      </c>
      <c r="V68" s="128">
        <f>'[3]EU Seed Exports'!JK$290/1000</f>
        <v>16.010999999999999</v>
      </c>
      <c r="W68" s="128">
        <f>'[3]EU Seed Exports'!JW$290/1000</f>
        <v>25.212</v>
      </c>
      <c r="X68" s="128">
        <f>'[3]EU Seed Exports'!KI$290/1000</f>
        <v>10.157</v>
      </c>
      <c r="Y68" s="128">
        <f>'[3]EU Seed Exports'!KU$290/1000</f>
        <v>8.1639999999999997</v>
      </c>
      <c r="Z68" s="128">
        <f>'[3]EU Seed Exports'!LG$290/1000</f>
        <v>7.25</v>
      </c>
      <c r="AA68" s="128">
        <f>'[3]EU Seed Exports'!LS$290/1000</f>
        <v>21.245999999999999</v>
      </c>
      <c r="AB68" s="128">
        <f>'[3]EU Seed Exports'!ME$290/1000</f>
        <v>18.228426999999996</v>
      </c>
      <c r="AC68" s="128">
        <f>'[3]EU Seed Exports'!MQ$290/1000</f>
        <v>13.096219</v>
      </c>
      <c r="AD68" s="128">
        <f>'[3]EU Seed Exports'!NC$290/1000</f>
        <v>66.94827500000001</v>
      </c>
      <c r="AE68" s="128">
        <f>'[3]EU Seed Exports'!NO$290/1000</f>
        <v>44.303140999999989</v>
      </c>
      <c r="AF68" s="128">
        <f>'[3]EU Seed Exports'!OA$290/1000</f>
        <v>48.080632999999999</v>
      </c>
      <c r="AG68" s="128">
        <f>'[3]EU Seed Exports'!OM$290/1000</f>
        <v>26.645010000000013</v>
      </c>
      <c r="AH68" s="170">
        <f t="shared" si="47"/>
        <v>6.8307179470089636</v>
      </c>
      <c r="AI68" s="170">
        <f t="shared" si="48"/>
        <v>7.2099350952764238</v>
      </c>
      <c r="AJ68" s="170">
        <f t="shared" si="48"/>
        <v>9.2523189356319673</v>
      </c>
      <c r="AK68" s="170">
        <f t="shared" si="48"/>
        <v>8.8349105107467629</v>
      </c>
      <c r="AL68" s="170">
        <f t="shared" si="48"/>
        <v>8.4080494386673426</v>
      </c>
      <c r="AM68" s="170">
        <f t="shared" si="48"/>
        <v>9.8047739594369805</v>
      </c>
      <c r="AN68" s="170">
        <f t="shared" si="48"/>
        <v>11.484729533568222</v>
      </c>
      <c r="AO68" s="170">
        <f t="shared" si="48"/>
        <v>14.181541617716679</v>
      </c>
    </row>
    <row r="69" spans="1:41">
      <c r="A69" s="112" t="s">
        <v>106</v>
      </c>
      <c r="B69" s="259">
        <f>'[3]EU Seed Exports'!AF$290</f>
        <v>0</v>
      </c>
      <c r="C69" s="259">
        <f>'[3]EU Seed Exports'!AR$290</f>
        <v>0</v>
      </c>
      <c r="D69" s="259">
        <f>'[3]EU Seed Exports'!BD$290</f>
        <v>0</v>
      </c>
      <c r="E69" s="259">
        <f>'[3]EU Seed Exports'!BP$290</f>
        <v>0</v>
      </c>
      <c r="F69" s="128">
        <f>'[3]EU Seed Exports'!CB$290</f>
        <v>1.7319999999999998</v>
      </c>
      <c r="G69" s="128">
        <f>'[3]EU Seed Exports'!CN$290</f>
        <v>1.7549999999999999</v>
      </c>
      <c r="H69" s="128">
        <f>'[3]EU Seed Exports'!CZ$290</f>
        <v>245.429</v>
      </c>
      <c r="I69" s="128">
        <f>'[3]EU Seed Exports'!DL$290</f>
        <v>1.1970000000000001</v>
      </c>
      <c r="J69" s="128">
        <f>'[3]EU Seed Exports'!DX$290/1000</f>
        <v>1.8200000000000001E-4</v>
      </c>
      <c r="K69" s="128">
        <f>'[3]EU Seed Exports'!EJ$290/1000</f>
        <v>82.414000000000001</v>
      </c>
      <c r="L69" s="128">
        <f>'[3]EU Seed Exports'!EV$290/1000</f>
        <v>13.442</v>
      </c>
      <c r="M69" s="128">
        <f>'[3]EU Seed Exports'!FH$290/1000</f>
        <v>7.907</v>
      </c>
      <c r="N69" s="128">
        <f>'[3]EU Seed Exports'!FT$290/1000</f>
        <v>5.758</v>
      </c>
      <c r="O69" s="128">
        <f>'[3]EU Seed Exports'!GF$290/1000</f>
        <v>11.718999999999999</v>
      </c>
      <c r="P69" s="128">
        <f>'[3]EU Seed Exports'!GR$290/1000</f>
        <v>32.71</v>
      </c>
      <c r="Q69" s="128">
        <f>'[3]EU Seed Exports'!HD$290/1000</f>
        <v>7.5149999999999997</v>
      </c>
      <c r="R69" s="128">
        <f>'[3]EU Seed Exports'!HP$290/1000</f>
        <v>16.995000000000001</v>
      </c>
      <c r="S69" s="128">
        <f>'[3]EU Seed Exports'!IB$290/1000</f>
        <v>21.469000000000001</v>
      </c>
      <c r="T69" s="128">
        <f>'[3]EU Seed Exports'!IN$290/1000</f>
        <v>8.8840000000000003</v>
      </c>
      <c r="U69" s="128">
        <f>'[3]EU Seed Exports'!IZ$290/1000</f>
        <v>3.3620000000000001</v>
      </c>
      <c r="V69" s="128">
        <f>'[3]EU Seed Exports'!JL$290/1000</f>
        <v>14.461</v>
      </c>
      <c r="W69" s="128">
        <f>'[3]EU Seed Exports'!JX$290/1000</f>
        <v>6.4269999999999996</v>
      </c>
      <c r="X69" s="128">
        <f>'[3]EU Seed Exports'!KJ$290/1000</f>
        <v>0.622</v>
      </c>
      <c r="Y69" s="128">
        <f>'[3]EU Seed Exports'!KV$290/1000</f>
        <v>1.004</v>
      </c>
      <c r="Z69" s="128">
        <f>'[3]EU Seed Exports'!LH$290/1000</f>
        <v>1.131</v>
      </c>
      <c r="AA69" s="128">
        <f>'[3]EU Seed Exports'!LT$290/1000</f>
        <v>32.051000000000002</v>
      </c>
      <c r="AB69" s="128">
        <f>'[3]EU Seed Exports'!MF$290/1000</f>
        <v>46.013268999999994</v>
      </c>
      <c r="AC69" s="128">
        <f>'[3]EU Seed Exports'!MR$290/1000</f>
        <v>10.933196999999998</v>
      </c>
      <c r="AD69" s="128">
        <f>'[3]EU Seed Exports'!ND$290/1000</f>
        <v>28.949535000000001</v>
      </c>
      <c r="AE69" s="128">
        <f>'[3]EU Seed Exports'!NP$290/1000</f>
        <v>16.564181999999995</v>
      </c>
      <c r="AF69" s="128">
        <f>'[3]EU Seed Exports'!OB$290/1000</f>
        <v>96.389876000000015</v>
      </c>
      <c r="AG69" s="128">
        <f>'[3]EU Seed Exports'!ON$290/1000</f>
        <v>19.295963</v>
      </c>
      <c r="AH69" s="170">
        <f t="shared" si="47"/>
        <v>17.039915175943882</v>
      </c>
      <c r="AI69" s="170">
        <f t="shared" si="48"/>
        <v>18.018521446855761</v>
      </c>
      <c r="AJ69" s="170">
        <f t="shared" si="48"/>
        <v>11.321824963725083</v>
      </c>
      <c r="AK69" s="170">
        <f t="shared" si="48"/>
        <v>10.825467246233716</v>
      </c>
      <c r="AL69" s="170">
        <f t="shared" si="48"/>
        <v>12.387693667063795</v>
      </c>
      <c r="AM69" s="170">
        <f t="shared" si="48"/>
        <v>15.23337350274581</v>
      </c>
      <c r="AN69" s="170">
        <f t="shared" si="48"/>
        <v>14.96944675968818</v>
      </c>
      <c r="AO69" s="170">
        <f t="shared" si="48"/>
        <v>12.761699777314091</v>
      </c>
    </row>
    <row r="70" spans="1:41">
      <c r="A70" s="112" t="s">
        <v>107</v>
      </c>
      <c r="B70" s="259">
        <f>'[3]EU Seed Exports'!AG$290</f>
        <v>0</v>
      </c>
      <c r="C70" s="259">
        <f>'[3]EU Seed Exports'!AS$290</f>
        <v>0</v>
      </c>
      <c r="D70" s="259">
        <f>'[3]EU Seed Exports'!BE$290</f>
        <v>0</v>
      </c>
      <c r="E70" s="128">
        <f>'[3]EU Seed Exports'!BQ$290</f>
        <v>4.9020000000000001</v>
      </c>
      <c r="F70" s="128">
        <f>'[3]EU Seed Exports'!CC$290</f>
        <v>3.0769999999999995</v>
      </c>
      <c r="G70" s="128">
        <f>'[3]EU Seed Exports'!CO$290</f>
        <v>3.3439999999999999</v>
      </c>
      <c r="H70" s="128">
        <f>'[3]EU Seed Exports'!DA$290</f>
        <v>75.316000000000003</v>
      </c>
      <c r="I70" s="128">
        <f>'[3]EU Seed Exports'!DM$290</f>
        <v>5.4160000000000004</v>
      </c>
      <c r="J70" s="128">
        <f>'[3]EU Seed Exports'!DY$290/1000</f>
        <v>12.081</v>
      </c>
      <c r="K70" s="128">
        <f>'[3]EU Seed Exports'!EK$290/1000</f>
        <v>69.570999999999998</v>
      </c>
      <c r="L70" s="128">
        <f>'[3]EU Seed Exports'!EW$290/1000</f>
        <v>30.184000000000001</v>
      </c>
      <c r="M70" s="128">
        <f>'[3]EU Seed Exports'!FI$290/1000</f>
        <v>4.8899999999999997</v>
      </c>
      <c r="N70" s="128">
        <f>'[3]EU Seed Exports'!FU$290/1000</f>
        <v>14.164</v>
      </c>
      <c r="O70" s="128">
        <f>'[3]EU Seed Exports'!GG$290/1000</f>
        <v>4.6059999999999999</v>
      </c>
      <c r="P70" s="128">
        <f>'[3]EU Seed Exports'!GS$290/1000</f>
        <v>10.837999999999999</v>
      </c>
      <c r="Q70" s="128">
        <f>'[3]EU Seed Exports'!HE$290/1000</f>
        <v>9.7219999999999995</v>
      </c>
      <c r="R70" s="128">
        <f>'[3]EU Seed Exports'!HQ$290/1000</f>
        <v>12.547000000000001</v>
      </c>
      <c r="S70" s="128">
        <f>'[3]EU Seed Exports'!IC$290/1000</f>
        <v>11.634</v>
      </c>
      <c r="T70" s="128">
        <f>'[3]EU Seed Exports'!IO$290/1000</f>
        <v>6.4630000000000001</v>
      </c>
      <c r="U70" s="128">
        <f>'[3]EU Seed Exports'!JA$290/1000</f>
        <v>9.2270000000000003</v>
      </c>
      <c r="V70" s="128">
        <f>'[3]EU Seed Exports'!JM$290/1000</f>
        <v>29.141999999999999</v>
      </c>
      <c r="W70" s="128">
        <f>'[3]EU Seed Exports'!JY$290/1000</f>
        <v>9.5250000000000004</v>
      </c>
      <c r="X70" s="128">
        <f>'[3]EU Seed Exports'!KK$290/1000</f>
        <v>76.861000000000004</v>
      </c>
      <c r="Y70" s="128">
        <f>'[3]EU Seed Exports'!KW$290/1000</f>
        <v>11.364000000000001</v>
      </c>
      <c r="Z70" s="128">
        <f>'[3]EU Seed Exports'!LI$290/1000</f>
        <v>0.74099999999999999</v>
      </c>
      <c r="AA70" s="128">
        <f>'[3]EU Seed Exports'!LU$290/1000</f>
        <v>19.402999999999999</v>
      </c>
      <c r="AB70" s="128">
        <f>'[3]EU Seed Exports'!MG$290/1000</f>
        <v>38.650408000000006</v>
      </c>
      <c r="AC70" s="128">
        <f>'[3]EU Seed Exports'!MS$290/1000</f>
        <v>66.693332999999996</v>
      </c>
      <c r="AD70" s="128">
        <f>'[3]EU Seed Exports'!NE$290/1000</f>
        <v>30.534294999999997</v>
      </c>
      <c r="AE70" s="128">
        <f>'[3]EU Seed Exports'!NQ$290/1000</f>
        <v>7.378234</v>
      </c>
      <c r="AF70" s="128">
        <f>'[3]EU Seed Exports'!OC$290/1000</f>
        <v>39.774909999999998</v>
      </c>
      <c r="AG70" s="128">
        <f>'[3]EU Seed Exports'!OO$290/1000</f>
        <v>36.392425000000003</v>
      </c>
      <c r="AH70" s="170">
        <f t="shared" si="47"/>
        <v>20.364594835903937</v>
      </c>
      <c r="AI70" s="170">
        <f t="shared" si="48"/>
        <v>18.341766944603297</v>
      </c>
      <c r="AJ70" s="170">
        <f t="shared" si="48"/>
        <v>10.237059414891325</v>
      </c>
      <c r="AK70" s="170">
        <f t="shared" si="48"/>
        <v>7.2962880340876239</v>
      </c>
      <c r="AL70" s="170">
        <f t="shared" si="48"/>
        <v>8.603242223466383</v>
      </c>
      <c r="AM70" s="170">
        <f t="shared" si="48"/>
        <v>8.3147650898150296</v>
      </c>
      <c r="AN70" s="170">
        <f t="shared" si="48"/>
        <v>8.7526469560603566</v>
      </c>
      <c r="AO70" s="170">
        <f t="shared" si="48"/>
        <v>10.86974627833985</v>
      </c>
    </row>
    <row r="71" spans="1:41">
      <c r="A71" s="112" t="s">
        <v>108</v>
      </c>
      <c r="B71" s="259">
        <f>'[3]EU Seed Exports'!AH$290</f>
        <v>0</v>
      </c>
      <c r="C71" s="259">
        <f>'[3]EU Seed Exports'!AT$290</f>
        <v>0</v>
      </c>
      <c r="D71" s="259">
        <f>'[3]EU Seed Exports'!BF$290</f>
        <v>0</v>
      </c>
      <c r="E71" s="128">
        <f>'[3]EU Seed Exports'!BR$290</f>
        <v>3.1599999999999997</v>
      </c>
      <c r="F71" s="128">
        <f>'[3]EU Seed Exports'!CD$290</f>
        <v>3.2079999999999997</v>
      </c>
      <c r="G71" s="128">
        <f>'[3]EU Seed Exports'!CP$290</f>
        <v>20.271999999999998</v>
      </c>
      <c r="H71" s="128">
        <f>'[3]EU Seed Exports'!DB$290</f>
        <v>74.471999999999994</v>
      </c>
      <c r="I71" s="128">
        <f>'[3]EU Seed Exports'!DN$290</f>
        <v>6.5410000000000004</v>
      </c>
      <c r="J71" s="128">
        <f>'[3]EU Seed Exports'!DZ$290/1000</f>
        <v>24.024000000000001</v>
      </c>
      <c r="K71" s="128">
        <f>'[3]EU Seed Exports'!EL$290/1000</f>
        <v>83.661000000000001</v>
      </c>
      <c r="L71" s="128">
        <f>'[3]EU Seed Exports'!EX$290/1000</f>
        <v>27.815000000000001</v>
      </c>
      <c r="M71" s="128">
        <f>'[3]EU Seed Exports'!FJ$290/1000</f>
        <v>8.1679999999999993</v>
      </c>
      <c r="N71" s="128">
        <f>'[3]EU Seed Exports'!FV$290/1000</f>
        <v>6.0289999999999999</v>
      </c>
      <c r="O71" s="128">
        <f>'[3]EU Seed Exports'!GH$290/1000</f>
        <v>5.5839999999999996</v>
      </c>
      <c r="P71" s="128">
        <f>'[3]EU Seed Exports'!GT$290/1000</f>
        <v>13.775</v>
      </c>
      <c r="Q71" s="128">
        <f>'[3]EU Seed Exports'!HF$290/1000</f>
        <v>10.641999999999999</v>
      </c>
      <c r="R71" s="128">
        <f>'[3]EU Seed Exports'!HR$290/1000</f>
        <v>11.077999999999999</v>
      </c>
      <c r="S71" s="128">
        <f>'[3]EU Seed Exports'!ID$290/1000</f>
        <v>11.079000000000001</v>
      </c>
      <c r="T71" s="128">
        <f>'[3]EU Seed Exports'!IP$290/1000</f>
        <v>9.3629999999999995</v>
      </c>
      <c r="U71" s="128">
        <f>'[3]EU Seed Exports'!JB$290/1000</f>
        <v>13.412000000000001</v>
      </c>
      <c r="V71" s="128">
        <f>'[3]EU Seed Exports'!JN$290/1000</f>
        <v>30.797999999999998</v>
      </c>
      <c r="W71" s="128">
        <f>'[3]EU Seed Exports'!JZ$290/1000</f>
        <v>55.956000000000003</v>
      </c>
      <c r="X71" s="128">
        <f>'[3]EU Seed Exports'!KL$290/1000</f>
        <v>25.677</v>
      </c>
      <c r="Y71" s="128">
        <f>'[3]EU Seed Exports'!KX$290/1000</f>
        <v>11.669</v>
      </c>
      <c r="Z71" s="128">
        <f>'[3]EU Seed Exports'!LJ$290/1000</f>
        <v>4.9269999999999996</v>
      </c>
      <c r="AA71" s="128">
        <f>'[3]EU Seed Exports'!LV$290/1000</f>
        <v>23.44</v>
      </c>
      <c r="AB71" s="128">
        <f>'[3]EU Seed Exports'!MH$290/1000</f>
        <v>31.262241999999997</v>
      </c>
      <c r="AC71" s="128">
        <f>'[3]EU Seed Exports'!MT$290/1000</f>
        <v>4.8157079999999999</v>
      </c>
      <c r="AD71" s="128">
        <f>'[3]EU Seed Exports'!NF$290/1000</f>
        <v>13.351203000000005</v>
      </c>
      <c r="AE71" s="128">
        <f>'[3]EU Seed Exports'!NR$290/1000</f>
        <v>23.258483000000005</v>
      </c>
      <c r="AF71" s="128">
        <f>'[3]EU Seed Exports'!OD$290/1000</f>
        <v>13.244441000000002</v>
      </c>
      <c r="AG71" s="170">
        <f>(SUM(I71:M71)/SUM(I$76:M$76))*AG$76</f>
        <v>29.86269461542588</v>
      </c>
      <c r="AH71" s="170">
        <f t="shared" si="47"/>
        <v>23.290692590345415</v>
      </c>
      <c r="AI71" s="170">
        <f t="shared" si="48"/>
        <v>19.507234159930277</v>
      </c>
      <c r="AJ71" s="170">
        <f t="shared" si="48"/>
        <v>9.7130356722317739</v>
      </c>
      <c r="AK71" s="170">
        <f t="shared" si="48"/>
        <v>7.2926580400408128</v>
      </c>
      <c r="AL71" s="170">
        <f t="shared" si="48"/>
        <v>7.8123548906655067</v>
      </c>
      <c r="AM71" s="170">
        <f t="shared" si="48"/>
        <v>8.7884069458036436</v>
      </c>
      <c r="AN71" s="170">
        <f t="shared" si="48"/>
        <v>9.5616907425425399</v>
      </c>
      <c r="AO71" s="170">
        <f t="shared" si="48"/>
        <v>12.180656134383053</v>
      </c>
    </row>
    <row r="72" spans="1:41">
      <c r="A72" s="112" t="s">
        <v>109</v>
      </c>
      <c r="B72" s="259">
        <f>'[3]EU Seed Exports'!AI$290</f>
        <v>0</v>
      </c>
      <c r="C72" s="259">
        <f>'[3]EU Seed Exports'!AU$290</f>
        <v>0</v>
      </c>
      <c r="D72" s="259">
        <f>'[3]EU Seed Exports'!BG$290</f>
        <v>0</v>
      </c>
      <c r="E72" s="128">
        <f>'[3]EU Seed Exports'!BS$290</f>
        <v>0.24</v>
      </c>
      <c r="F72" s="128">
        <f>'[3]EU Seed Exports'!CE$290</f>
        <v>0.11499999999999999</v>
      </c>
      <c r="G72" s="128">
        <f>'[3]EU Seed Exports'!CQ$290</f>
        <v>38.314999999999998</v>
      </c>
      <c r="H72" s="128">
        <f>'[3]EU Seed Exports'!DC$290</f>
        <v>117.998</v>
      </c>
      <c r="I72" s="128">
        <f>'[3]EU Seed Exports'!DO$290</f>
        <v>0.34300000000000003</v>
      </c>
      <c r="J72" s="128">
        <f>'[3]EU Seed Exports'!EA$290/1000</f>
        <v>27.204999999999998</v>
      </c>
      <c r="K72" s="128">
        <f>'[3]EU Seed Exports'!EM$290/1000</f>
        <v>12.329000000000001</v>
      </c>
      <c r="L72" s="128">
        <f>'[3]EU Seed Exports'!EY$290/1000</f>
        <v>13.361000000000001</v>
      </c>
      <c r="M72" s="128">
        <f>'[3]EU Seed Exports'!FK$290/1000</f>
        <v>4.5339999999999998</v>
      </c>
      <c r="N72" s="128">
        <f>'[3]EU Seed Exports'!FW$290/1000</f>
        <v>29.006</v>
      </c>
      <c r="O72" s="128">
        <f>'[3]EU Seed Exports'!GI$290/1000</f>
        <v>4.734</v>
      </c>
      <c r="P72" s="128">
        <f>'[3]EU Seed Exports'!GU$290/1000</f>
        <v>16.367000000000001</v>
      </c>
      <c r="Q72" s="128">
        <f>'[3]EU Seed Exports'!HG$290/1000</f>
        <v>26.792999999999999</v>
      </c>
      <c r="R72" s="128">
        <f>'[3]EU Seed Exports'!HS$290/1000</f>
        <v>13.526999999999999</v>
      </c>
      <c r="S72" s="128">
        <f>'[3]EU Seed Exports'!IE$290/1000</f>
        <v>13.664999999999999</v>
      </c>
      <c r="T72" s="128">
        <f>'[3]EU Seed Exports'!IQ$290/1000</f>
        <v>7.4770000000000003</v>
      </c>
      <c r="U72" s="128">
        <f>'[3]EU Seed Exports'!JC$290/1000</f>
        <v>7.82</v>
      </c>
      <c r="V72" s="128">
        <f>'[3]EU Seed Exports'!JO$290/1000</f>
        <v>1.996</v>
      </c>
      <c r="W72" s="128">
        <f>'[3]EU Seed Exports'!KA$290/1000</f>
        <v>21</v>
      </c>
      <c r="X72" s="128">
        <f>'[3]EU Seed Exports'!KM$290/1000</f>
        <v>9.5990000000000002</v>
      </c>
      <c r="Y72" s="128">
        <f>'[3]EU Seed Exports'!KY$290/1000</f>
        <v>2.0129999999999999</v>
      </c>
      <c r="Z72" s="128">
        <f>'[3]EU Seed Exports'!LK$290/1000</f>
        <v>8.1999999999999993</v>
      </c>
      <c r="AA72" s="128">
        <f>'[3]EU Seed Exports'!LW$290/1000</f>
        <v>25.532</v>
      </c>
      <c r="AB72" s="128">
        <f>'[3]EU Seed Exports'!MI$290/1000</f>
        <v>17.445810000000005</v>
      </c>
      <c r="AC72" s="128">
        <f>'[3]EU Seed Exports'!MU$290/1000</f>
        <v>6.7580669999999987</v>
      </c>
      <c r="AD72" s="128">
        <f>'[3]EU Seed Exports'!NG$290/1000</f>
        <v>9.6839690000000012</v>
      </c>
      <c r="AE72" s="128">
        <f>'[3]EU Seed Exports'!NS$290/1000</f>
        <v>21.902971000000001</v>
      </c>
      <c r="AF72" s="128">
        <f>'[3]EU Seed Exports'!OE$290/1000</f>
        <v>38.003485999999995</v>
      </c>
      <c r="AG72" s="170">
        <f>(SUM(I72:M72)/SUM(I$76:M$76))*AG$76</f>
        <v>11.485514139115393</v>
      </c>
      <c r="AH72" s="170">
        <f t="shared" si="47"/>
        <v>13.448038464675353</v>
      </c>
      <c r="AI72" s="170">
        <f t="shared" si="48"/>
        <v>9.5062413875509915</v>
      </c>
      <c r="AJ72" s="170">
        <f t="shared" si="48"/>
        <v>10.762507565187221</v>
      </c>
      <c r="AK72" s="170">
        <f t="shared" si="48"/>
        <v>13.43658796399574</v>
      </c>
      <c r="AL72" s="170">
        <f t="shared" si="48"/>
        <v>14.99634490316315</v>
      </c>
      <c r="AM72" s="170">
        <f t="shared" si="48"/>
        <v>12.651679971099588</v>
      </c>
      <c r="AN72" s="170">
        <f t="shared" si="48"/>
        <v>13.303838761487805</v>
      </c>
      <c r="AO72" s="170">
        <f t="shared" si="48"/>
        <v>15.185162455506655</v>
      </c>
    </row>
    <row r="73" spans="1:41">
      <c r="A73" s="112" t="s">
        <v>110</v>
      </c>
      <c r="B73" s="259">
        <f>'[3]EU Seed Exports'!AJ$290</f>
        <v>0</v>
      </c>
      <c r="C73" s="259">
        <f>'[3]EU Seed Exports'!AV$290</f>
        <v>0</v>
      </c>
      <c r="D73" s="259">
        <f>'[3]EU Seed Exports'!BH$290</f>
        <v>0</v>
      </c>
      <c r="E73" s="128">
        <f>'[3]EU Seed Exports'!BT$290</f>
        <v>1.2689999999999999</v>
      </c>
      <c r="F73" s="128">
        <f>'[3]EU Seed Exports'!CF$290</f>
        <v>0.182</v>
      </c>
      <c r="G73" s="128">
        <f>'[3]EU Seed Exports'!CR$290</f>
        <v>47.207999999999998</v>
      </c>
      <c r="H73" s="128">
        <f>'[3]EU Seed Exports'!DD$290</f>
        <v>113.642</v>
      </c>
      <c r="I73" s="128">
        <f>'[3]EU Seed Exports'!DP$290</f>
        <v>31.452000000000002</v>
      </c>
      <c r="J73" s="128">
        <f>'[3]EU Seed Exports'!EB$290/1000</f>
        <v>22.082000000000001</v>
      </c>
      <c r="K73" s="128">
        <f>'[3]EU Seed Exports'!EN$290/1000</f>
        <v>7.0810000000000004</v>
      </c>
      <c r="L73" s="128">
        <f>'[3]EU Seed Exports'!EZ$290/1000</f>
        <v>13.85</v>
      </c>
      <c r="M73" s="128">
        <f>'[3]EU Seed Exports'!FL$290/1000</f>
        <v>9.9700000000000006</v>
      </c>
      <c r="N73" s="128">
        <f>'[3]EU Seed Exports'!FX$290/1000</f>
        <v>21.247</v>
      </c>
      <c r="O73" s="128">
        <f>'[3]EU Seed Exports'!GJ$290/1000</f>
        <v>9.5429999999999993</v>
      </c>
      <c r="P73" s="128">
        <f>'[3]EU Seed Exports'!GV$290/1000</f>
        <v>3.6309999999999998</v>
      </c>
      <c r="Q73" s="128">
        <f>'[3]EU Seed Exports'!HH$290/1000</f>
        <v>11.787000000000001</v>
      </c>
      <c r="R73" s="128">
        <f>'[3]EU Seed Exports'!HT$290/1000</f>
        <v>24.571999999999999</v>
      </c>
      <c r="S73" s="128">
        <f>'[3]EU Seed Exports'!IF$290/1000</f>
        <v>1.468</v>
      </c>
      <c r="T73" s="128">
        <f>'[3]EU Seed Exports'!IR$290/1000</f>
        <v>19.285</v>
      </c>
      <c r="U73" s="128">
        <f>'[3]EU Seed Exports'!JD$290/1000</f>
        <v>4.5519999999999996</v>
      </c>
      <c r="V73" s="128">
        <f>'[3]EU Seed Exports'!JP$290/1000</f>
        <v>0.78500000000000003</v>
      </c>
      <c r="W73" s="128">
        <f>'[3]EU Seed Exports'!KB$290/1000</f>
        <v>7.7169999999999996</v>
      </c>
      <c r="X73" s="128">
        <f>'[3]EU Seed Exports'!KN$290/1000</f>
        <v>5.5890000000000004</v>
      </c>
      <c r="Y73" s="128">
        <f>'[3]EU Seed Exports'!KZ$290/1000</f>
        <v>7.0970000000000004</v>
      </c>
      <c r="Z73" s="128">
        <f>'[3]EU Seed Exports'!LL$290/1000</f>
        <v>9.0630000000000006</v>
      </c>
      <c r="AA73" s="128">
        <f>'[3]EU Seed Exports'!LX$290/1000</f>
        <v>31.61</v>
      </c>
      <c r="AB73" s="128">
        <f>'[3]EU Seed Exports'!MJ$290/1000</f>
        <v>31.251543000000002</v>
      </c>
      <c r="AC73" s="128">
        <f>'[3]EU Seed Exports'!MV$290/1000</f>
        <v>1.4278400000000002</v>
      </c>
      <c r="AD73" s="128">
        <f>'[3]EU Seed Exports'!NH$290/1000</f>
        <v>10.796963</v>
      </c>
      <c r="AE73" s="128">
        <f>'[3]EU Seed Exports'!NT$290/1000</f>
        <v>69.931182000000021</v>
      </c>
      <c r="AF73" s="128">
        <f>'[3]EU Seed Exports'!OF$290/1000</f>
        <v>21.338154999999997</v>
      </c>
      <c r="AG73" s="170">
        <f>(SUM(I73:M73)/SUM(I$76:M$76))*AG$76</f>
        <v>16.786321857235482</v>
      </c>
      <c r="AH73" s="170">
        <f t="shared" si="47"/>
        <v>11.549116622118948</v>
      </c>
      <c r="AI73" s="170">
        <f t="shared" si="48"/>
        <v>9.1684312650773592</v>
      </c>
      <c r="AJ73" s="170">
        <f t="shared" si="48"/>
        <v>9.2176583498142559</v>
      </c>
      <c r="AK73" s="170">
        <f t="shared" si="48"/>
        <v>9.2693547982581297</v>
      </c>
      <c r="AL73" s="170">
        <f t="shared" si="48"/>
        <v>11.738101366249989</v>
      </c>
      <c r="AM73" s="170">
        <f t="shared" si="48"/>
        <v>8.5934572384472503</v>
      </c>
      <c r="AN73" s="170">
        <f t="shared" si="48"/>
        <v>10.383212914068711</v>
      </c>
      <c r="AO73" s="170">
        <f t="shared" si="48"/>
        <v>13.515456506110709</v>
      </c>
    </row>
    <row r="74" spans="1:41">
      <c r="A74" s="112" t="s">
        <v>111</v>
      </c>
      <c r="B74" s="259">
        <f>'[3]EU Seed Exports'!AK$290</f>
        <v>0</v>
      </c>
      <c r="C74" s="259">
        <f>'[3]EU Seed Exports'!AW$290</f>
        <v>0</v>
      </c>
      <c r="D74" s="259">
        <f>'[3]EU Seed Exports'!BI$290</f>
        <v>0</v>
      </c>
      <c r="E74" s="128">
        <f>'[3]EU Seed Exports'!BU$290</f>
        <v>0.16500000000000001</v>
      </c>
      <c r="F74" s="128">
        <f>'[3]EU Seed Exports'!CG$290</f>
        <v>0.155</v>
      </c>
      <c r="G74" s="128">
        <f>'[3]EU Seed Exports'!CS$290</f>
        <v>35.731000000000002</v>
      </c>
      <c r="H74" s="128">
        <f>'[3]EU Seed Exports'!DE$290</f>
        <v>14.47</v>
      </c>
      <c r="I74" s="128">
        <f>'[3]EU Seed Exports'!DQ$290</f>
        <v>23.212</v>
      </c>
      <c r="J74" s="128">
        <f>'[3]EU Seed Exports'!EC$290/1000</f>
        <v>0.111</v>
      </c>
      <c r="K74" s="128">
        <f>'[3]EU Seed Exports'!EO$290/1000</f>
        <v>8.9760000000000009</v>
      </c>
      <c r="L74" s="128">
        <f>'[3]EU Seed Exports'!FA$290/1000</f>
        <v>2.5710000000000002</v>
      </c>
      <c r="M74" s="128">
        <f>'[3]EU Seed Exports'!FM$290/1000</f>
        <v>1.538</v>
      </c>
      <c r="N74" s="128">
        <f>'[3]EU Seed Exports'!FY$290/1000</f>
        <v>6.2969999999999997</v>
      </c>
      <c r="O74" s="128">
        <f>'[3]EU Seed Exports'!GK$290/1000</f>
        <v>7.9160000000000004</v>
      </c>
      <c r="P74" s="128">
        <f>'[3]EU Seed Exports'!GW$290/1000</f>
        <v>7.3360000000000003</v>
      </c>
      <c r="Q74" s="128">
        <f>'[3]EU Seed Exports'!HI$290/1000</f>
        <v>12.997</v>
      </c>
      <c r="R74" s="128">
        <f>'[3]EU Seed Exports'!HU$290/1000</f>
        <v>31.835999999999999</v>
      </c>
      <c r="S74" s="128">
        <f>'[3]EU Seed Exports'!IG$290/1000</f>
        <v>10.061999999999999</v>
      </c>
      <c r="T74" s="128">
        <f>'[3]EU Seed Exports'!IS$290/1000</f>
        <v>6.0350000000000001</v>
      </c>
      <c r="U74" s="128">
        <f>'[3]EU Seed Exports'!JE$290/1000</f>
        <v>7.9320000000000004</v>
      </c>
      <c r="V74" s="128">
        <f>'[3]EU Seed Exports'!JQ$290/1000</f>
        <v>3.1549999999999998</v>
      </c>
      <c r="W74" s="128">
        <f>'[3]EU Seed Exports'!KC$290/1000</f>
        <v>6.5039999999999996</v>
      </c>
      <c r="X74" s="128">
        <f>'[3]EU Seed Exports'!KO$290/1000</f>
        <v>15.946</v>
      </c>
      <c r="Y74" s="128">
        <f>'[3]EU Seed Exports'!LA$290/1000</f>
        <v>3.819</v>
      </c>
      <c r="Z74" s="128">
        <f>'[3]EU Seed Exports'!LM$290/1000</f>
        <v>26.878</v>
      </c>
      <c r="AA74" s="128">
        <f>'[3]EU Seed Exports'!LY$290/1000</f>
        <v>23.896999999999998</v>
      </c>
      <c r="AB74" s="128">
        <f>'[3]EU Seed Exports'!MK$290/1000</f>
        <v>29.795801000000001</v>
      </c>
      <c r="AC74" s="128">
        <f>'[3]EU Seed Exports'!MW$290/1000</f>
        <v>7.1908280000000007</v>
      </c>
      <c r="AD74" s="128">
        <f>'[3]EU Seed Exports'!NI$290/1000</f>
        <v>30.611369999999997</v>
      </c>
      <c r="AE74" s="128">
        <f>'[3]EU Seed Exports'!NU$290/1000</f>
        <v>21.852996999999998</v>
      </c>
      <c r="AF74" s="128">
        <f>'[3]EU Seed Exports'!OG$290/1000</f>
        <v>13.695192000000002</v>
      </c>
      <c r="AG74" s="170">
        <f>(SUM(I74:M74)/SUM(I$76:M$76))*AG$76</f>
        <v>7.2381880284032594</v>
      </c>
      <c r="AH74" s="170">
        <f t="shared" si="47"/>
        <v>3.0328294532529259</v>
      </c>
      <c r="AI74" s="170">
        <f t="shared" si="48"/>
        <v>4.0569910793159742</v>
      </c>
      <c r="AJ74" s="170">
        <f t="shared" si="48"/>
        <v>4.0608279037024468</v>
      </c>
      <c r="AK74" s="170">
        <f t="shared" si="48"/>
        <v>5.9538502356856142</v>
      </c>
      <c r="AL74" s="170">
        <f t="shared" si="48"/>
        <v>11.008740391274467</v>
      </c>
      <c r="AM74" s="170">
        <f t="shared" si="48"/>
        <v>11.819478929929987</v>
      </c>
      <c r="AN74" s="170">
        <f t="shared" si="48"/>
        <v>11.669170320725261</v>
      </c>
      <c r="AO74" s="170">
        <f t="shared" si="48"/>
        <v>15.093107257456468</v>
      </c>
    </row>
    <row r="75" spans="1:41">
      <c r="A75" s="112" t="s">
        <v>112</v>
      </c>
      <c r="B75" s="259">
        <f>'[3]EU Seed Exports'!AL$290</f>
        <v>0</v>
      </c>
      <c r="C75" s="259">
        <f>'[3]EU Seed Exports'!AX$290</f>
        <v>0</v>
      </c>
      <c r="D75" s="259">
        <f>'[3]EU Seed Exports'!BJ$290</f>
        <v>0</v>
      </c>
      <c r="E75" s="128">
        <f>'[3]EU Seed Exports'!BV$290</f>
        <v>1.0309999999999997</v>
      </c>
      <c r="F75" s="128">
        <f>'[3]EU Seed Exports'!CH$290</f>
        <v>6.4000000000000001E-2</v>
      </c>
      <c r="G75" s="128">
        <f>'[3]EU Seed Exports'!CT$290</f>
        <v>15.496</v>
      </c>
      <c r="H75" s="128">
        <f>'[3]EU Seed Exports'!DF$290</f>
        <v>3.8210000000000002</v>
      </c>
      <c r="I75" s="128">
        <f>'[3]EU Seed Exports'!DR$290</f>
        <v>8.4250000000000007</v>
      </c>
      <c r="J75" s="128">
        <f>'[3]EU Seed Exports'!ED$290/1000</f>
        <v>6.3E-2</v>
      </c>
      <c r="K75" s="128">
        <f>'[3]EU Seed Exports'!EP$290/1000</f>
        <v>4.0640000000000001</v>
      </c>
      <c r="L75" s="128">
        <f>'[3]EU Seed Exports'!FB$290/1000</f>
        <v>4.82</v>
      </c>
      <c r="M75" s="128">
        <f>'[3]EU Seed Exports'!FN$290/1000</f>
        <v>0.95699999999999996</v>
      </c>
      <c r="N75" s="128">
        <f>'[3]EU Seed Exports'!FZ$290/1000</f>
        <v>20.52</v>
      </c>
      <c r="O75" s="128">
        <f>'[3]EU Seed Exports'!GL$290/1000</f>
        <v>9.7989999999999995</v>
      </c>
      <c r="P75" s="128">
        <f>'[3]EU Seed Exports'!GX$290/1000</f>
        <v>9.23</v>
      </c>
      <c r="Q75" s="128">
        <f>'[3]EU Seed Exports'!HJ$290/1000</f>
        <v>14.416</v>
      </c>
      <c r="R75" s="128">
        <f>'[3]EU Seed Exports'!HV$290/1000</f>
        <v>32.661000000000001</v>
      </c>
      <c r="S75" s="128">
        <f>'[3]EU Seed Exports'!IH$290/1000</f>
        <v>2.02</v>
      </c>
      <c r="T75" s="128">
        <f>'[3]EU Seed Exports'!IT$290/1000</f>
        <v>18.853000000000002</v>
      </c>
      <c r="U75" s="128">
        <f>'[3]EU Seed Exports'!JF$290/1000</f>
        <v>1.3879999999999999</v>
      </c>
      <c r="V75" s="128">
        <f>'[3]EU Seed Exports'!JR$290/1000</f>
        <v>5.44</v>
      </c>
      <c r="W75" s="128">
        <f>'[3]EU Seed Exports'!KD$290/1000</f>
        <v>2.67</v>
      </c>
      <c r="X75" s="128">
        <f>'[3]EU Seed Exports'!KP$290/1000</f>
        <v>13.516</v>
      </c>
      <c r="Y75" s="128">
        <f>'[3]EU Seed Exports'!LB$290/1000</f>
        <v>24.184999999999999</v>
      </c>
      <c r="Z75" s="128">
        <f>'[3]EU Seed Exports'!LN$290/1000</f>
        <v>34.402999999999999</v>
      </c>
      <c r="AA75" s="128">
        <f>'[3]EU Seed Exports'!LZ$290/1000</f>
        <v>31.077999999999999</v>
      </c>
      <c r="AB75" s="128">
        <f>'[3]EU Seed Exports'!ML$290/1000</f>
        <v>31.166562000000006</v>
      </c>
      <c r="AC75" s="128">
        <f>'[3]EU Seed Exports'!MX$290/1000</f>
        <v>8.7690920000000006</v>
      </c>
      <c r="AD75" s="128">
        <f>'[3]EU Seed Exports'!NJ$290/1000</f>
        <v>3.1484670000000001</v>
      </c>
      <c r="AE75" s="128">
        <f>'[3]EU Seed Exports'!NV$290/1000</f>
        <v>22.623867999999998</v>
      </c>
      <c r="AF75" s="128">
        <f>'[3]EU Seed Exports'!OH$290/1000</f>
        <v>3.7123260000000005</v>
      </c>
      <c r="AG75" s="170">
        <f t="shared" ref="AG75:AO75" si="49">AG76-SUM(AG64:AG74)</f>
        <v>30.75639635982003</v>
      </c>
      <c r="AH75" s="170">
        <f t="shared" si="49"/>
        <v>4.7335352837309017</v>
      </c>
      <c r="AI75" s="170">
        <f t="shared" si="49"/>
        <v>5.9685237653062302</v>
      </c>
      <c r="AJ75" s="170">
        <f t="shared" si="49"/>
        <v>7.1736333916602746</v>
      </c>
      <c r="AK75" s="170">
        <f t="shared" si="49"/>
        <v>9.0621151381311336</v>
      </c>
      <c r="AL75" s="170">
        <f t="shared" si="49"/>
        <v>14.365989954122227</v>
      </c>
      <c r="AM75" s="170">
        <f t="shared" si="49"/>
        <v>11.478948801522677</v>
      </c>
      <c r="AN75" s="170">
        <f t="shared" si="49"/>
        <v>13.192900790343373</v>
      </c>
      <c r="AO75" s="170">
        <f t="shared" si="49"/>
        <v>15.1974364819134</v>
      </c>
    </row>
    <row r="76" spans="1:41" ht="12" thickBot="1">
      <c r="A76" s="112" t="s">
        <v>114</v>
      </c>
      <c r="B76" s="128">
        <f>SUM(B64:B75)</f>
        <v>42.917683583633476</v>
      </c>
      <c r="C76" s="128">
        <f t="shared" ref="C76:AB76" si="50">SUM(C64:C75)</f>
        <v>0</v>
      </c>
      <c r="D76" s="128">
        <f t="shared" si="50"/>
        <v>0</v>
      </c>
      <c r="E76" s="128">
        <f t="shared" si="50"/>
        <v>10.766999999999999</v>
      </c>
      <c r="F76" s="128">
        <f t="shared" si="50"/>
        <v>318.33500000000009</v>
      </c>
      <c r="G76" s="128">
        <f t="shared" si="50"/>
        <v>802.82299999999987</v>
      </c>
      <c r="H76" s="128">
        <f t="shared" si="50"/>
        <v>2356.748</v>
      </c>
      <c r="I76" s="128">
        <f t="shared" si="50"/>
        <v>503.38900000000001</v>
      </c>
      <c r="J76" s="128">
        <f t="shared" si="50"/>
        <v>86.079852000000017</v>
      </c>
      <c r="K76" s="128">
        <f t="shared" si="50"/>
        <v>534.79999999999995</v>
      </c>
      <c r="L76" s="128">
        <f t="shared" si="50"/>
        <v>283.36900000000009</v>
      </c>
      <c r="M76" s="128">
        <f t="shared" si="50"/>
        <v>352.858</v>
      </c>
      <c r="N76" s="128">
        <f t="shared" si="50"/>
        <v>349.72600000000006</v>
      </c>
      <c r="O76" s="128">
        <f t="shared" si="50"/>
        <v>161.405</v>
      </c>
      <c r="P76" s="128">
        <f t="shared" si="50"/>
        <v>432.24599999999998</v>
      </c>
      <c r="Q76" s="128">
        <f t="shared" si="50"/>
        <v>218.91899999999998</v>
      </c>
      <c r="R76" s="128">
        <f t="shared" si="50"/>
        <v>345.18800000000005</v>
      </c>
      <c r="S76" s="128">
        <f t="shared" si="50"/>
        <v>325.95800000000008</v>
      </c>
      <c r="T76" s="128">
        <f t="shared" si="50"/>
        <v>140.21799999999999</v>
      </c>
      <c r="U76" s="128">
        <f t="shared" si="50"/>
        <v>110.337</v>
      </c>
      <c r="V76" s="128">
        <f t="shared" si="50"/>
        <v>332.935</v>
      </c>
      <c r="W76" s="128">
        <f t="shared" si="50"/>
        <v>613.77900000000011</v>
      </c>
      <c r="X76" s="128">
        <f t="shared" si="50"/>
        <v>390.96900000000011</v>
      </c>
      <c r="Y76" s="128">
        <f t="shared" si="50"/>
        <v>418.55399999999997</v>
      </c>
      <c r="Z76" s="128">
        <f t="shared" si="50"/>
        <v>311.38200000000006</v>
      </c>
      <c r="AA76" s="128">
        <f t="shared" si="50"/>
        <v>291.00199999999995</v>
      </c>
      <c r="AB76" s="128">
        <f t="shared" si="50"/>
        <v>331.44428299999993</v>
      </c>
      <c r="AC76" s="128">
        <f>SUM(AC64:AC75)</f>
        <v>173.02448100000001</v>
      </c>
      <c r="AD76" s="128">
        <f>SUM(AD64:AD75)</f>
        <v>451.683087</v>
      </c>
      <c r="AE76" s="128">
        <f>SUM(AE64:AE75)</f>
        <v>543.99905700000011</v>
      </c>
      <c r="AF76" s="128">
        <f>SUM(AF64:AF75)</f>
        <v>534.06355499999995</v>
      </c>
      <c r="AG76" s="170">
        <f t="shared" ref="AG76:AO76" si="51">AG13</f>
        <v>350</v>
      </c>
      <c r="AH76" s="170">
        <f t="shared" si="51"/>
        <v>250</v>
      </c>
      <c r="AI76" s="170">
        <f t="shared" si="51"/>
        <v>250</v>
      </c>
      <c r="AJ76" s="170">
        <f t="shared" si="51"/>
        <v>250</v>
      </c>
      <c r="AK76" s="170">
        <f t="shared" si="51"/>
        <v>250</v>
      </c>
      <c r="AL76" s="170">
        <f t="shared" si="51"/>
        <v>250</v>
      </c>
      <c r="AM76" s="170">
        <f t="shared" si="51"/>
        <v>250</v>
      </c>
      <c r="AN76" s="170">
        <f t="shared" si="51"/>
        <v>250</v>
      </c>
      <c r="AO76" s="170">
        <f t="shared" si="51"/>
        <v>250</v>
      </c>
    </row>
    <row r="77" spans="1:41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</row>
    <row r="78" spans="1:41" ht="12" thickBot="1">
      <c r="A78" s="112" t="s">
        <v>254</v>
      </c>
    </row>
    <row r="79" spans="1:41" ht="12" thickBot="1">
      <c r="A79" s="168"/>
      <c r="B79" s="168" t="str">
        <f t="shared" ref="B79:AO79" si="52">B$3</f>
        <v xml:space="preserve">93/94 </v>
      </c>
      <c r="C79" s="168" t="str">
        <f t="shared" si="52"/>
        <v xml:space="preserve">94/95 </v>
      </c>
      <c r="D79" s="168" t="str">
        <f t="shared" si="52"/>
        <v xml:space="preserve">95/96 </v>
      </c>
      <c r="E79" s="168" t="str">
        <f t="shared" si="52"/>
        <v xml:space="preserve">96/97 </v>
      </c>
      <c r="F79" s="168" t="str">
        <f t="shared" si="52"/>
        <v xml:space="preserve">97/98 </v>
      </c>
      <c r="G79" s="168" t="str">
        <f t="shared" si="52"/>
        <v xml:space="preserve">98/99 </v>
      </c>
      <c r="H79" s="168" t="str">
        <f t="shared" si="52"/>
        <v xml:space="preserve">99/00 </v>
      </c>
      <c r="I79" s="168" t="str">
        <f t="shared" si="52"/>
        <v xml:space="preserve">00/01 </v>
      </c>
      <c r="J79" s="168" t="str">
        <f t="shared" si="52"/>
        <v xml:space="preserve">01/02 </v>
      </c>
      <c r="K79" s="168" t="str">
        <f t="shared" si="52"/>
        <v xml:space="preserve">02/03 </v>
      </c>
      <c r="L79" s="168" t="str">
        <f t="shared" si="52"/>
        <v xml:space="preserve">03/04 </v>
      </c>
      <c r="M79" s="168" t="str">
        <f t="shared" si="52"/>
        <v xml:space="preserve">04/05 </v>
      </c>
      <c r="N79" s="168" t="str">
        <f t="shared" si="52"/>
        <v xml:space="preserve">05/06 </v>
      </c>
      <c r="O79" s="168" t="str">
        <f t="shared" si="52"/>
        <v xml:space="preserve">06/07 </v>
      </c>
      <c r="P79" s="168" t="str">
        <f t="shared" si="52"/>
        <v xml:space="preserve">07/08 </v>
      </c>
      <c r="Q79" s="168" t="str">
        <f t="shared" si="52"/>
        <v xml:space="preserve">08/09 </v>
      </c>
      <c r="R79" s="168" t="str">
        <f t="shared" si="52"/>
        <v xml:space="preserve">09/10 </v>
      </c>
      <c r="S79" s="168" t="str">
        <f t="shared" si="52"/>
        <v xml:space="preserve">10/11 </v>
      </c>
      <c r="T79" s="168" t="str">
        <f t="shared" si="52"/>
        <v xml:space="preserve">11/12 </v>
      </c>
      <c r="U79" s="168" t="str">
        <f t="shared" si="52"/>
        <v xml:space="preserve">12/13 </v>
      </c>
      <c r="V79" s="168" t="str">
        <f t="shared" si="52"/>
        <v xml:space="preserve">13/14 </v>
      </c>
      <c r="W79" s="168" t="str">
        <f t="shared" si="52"/>
        <v xml:space="preserve">14/15 </v>
      </c>
      <c r="X79" s="168" t="str">
        <f t="shared" si="52"/>
        <v xml:space="preserve">15/16 </v>
      </c>
      <c r="Y79" s="168" t="str">
        <f t="shared" si="52"/>
        <v xml:space="preserve">16/17 </v>
      </c>
      <c r="Z79" s="168" t="str">
        <f t="shared" si="52"/>
        <v xml:space="preserve">17/18 </v>
      </c>
      <c r="AA79" s="168" t="str">
        <f t="shared" si="52"/>
        <v>18/19</v>
      </c>
      <c r="AB79" s="168" t="str">
        <f t="shared" si="52"/>
        <v>19/20</v>
      </c>
      <c r="AC79" s="168" t="str">
        <f t="shared" si="52"/>
        <v>20/21</v>
      </c>
      <c r="AD79" s="168" t="str">
        <f t="shared" si="52"/>
        <v>21/22</v>
      </c>
      <c r="AE79" s="168" t="str">
        <f t="shared" si="52"/>
        <v>22/23</v>
      </c>
      <c r="AF79" s="168" t="str">
        <f t="shared" si="52"/>
        <v>23/24</v>
      </c>
      <c r="AG79" s="168" t="str">
        <f t="shared" si="52"/>
        <v>24/25</v>
      </c>
      <c r="AH79" s="168" t="str">
        <f t="shared" si="52"/>
        <v>25/26</v>
      </c>
      <c r="AI79" s="168" t="str">
        <f t="shared" si="52"/>
        <v>26/27</v>
      </c>
      <c r="AJ79" s="168" t="str">
        <f t="shared" si="52"/>
        <v>27/28</v>
      </c>
      <c r="AK79" s="168" t="str">
        <f t="shared" si="52"/>
        <v>28/29</v>
      </c>
      <c r="AL79" s="168" t="str">
        <f t="shared" si="52"/>
        <v>29/30</v>
      </c>
      <c r="AM79" s="168" t="str">
        <f t="shared" si="52"/>
        <v>30/31</v>
      </c>
      <c r="AN79" s="168" t="str">
        <f t="shared" si="52"/>
        <v>31/32</v>
      </c>
      <c r="AO79" s="168" t="str">
        <f t="shared" si="52"/>
        <v>32/33</v>
      </c>
    </row>
    <row r="80" spans="1:41">
      <c r="A80" s="112" t="s">
        <v>113</v>
      </c>
      <c r="B80" s="259">
        <f>(SUM($L80:$P80)/SUM($L$92:$P$92))*B$92</f>
        <v>469.16581231914017</v>
      </c>
      <c r="C80" s="259">
        <f>(SUM($L80:$P80)/SUM($L$92:$P$92))*C$92</f>
        <v>534.75283174865649</v>
      </c>
      <c r="D80" s="259">
        <f t="shared" ref="D80:J90" si="53">(SUM(M80:Q80)/SUM(M$92:Q$92))*D$92</f>
        <v>583.38164297992876</v>
      </c>
      <c r="E80" s="259">
        <f t="shared" si="53"/>
        <v>527.20070574991337</v>
      </c>
      <c r="F80" s="259">
        <f t="shared" si="53"/>
        <v>630.40778483794907</v>
      </c>
      <c r="G80" s="259">
        <f t="shared" si="53"/>
        <v>680.79187135001087</v>
      </c>
      <c r="H80" s="259">
        <f t="shared" si="53"/>
        <v>719.0810344514465</v>
      </c>
      <c r="I80" s="259">
        <f t="shared" si="53"/>
        <v>658.81092285666602</v>
      </c>
      <c r="J80" s="259">
        <f t="shared" si="53"/>
        <v>664.85122145717401</v>
      </c>
      <c r="K80" s="259">
        <f>(SUM(T80:X80)/SUM(T$92:X$92))*K$92</f>
        <v>841.89619813029628</v>
      </c>
      <c r="L80" s="294">
        <v>656</v>
      </c>
      <c r="M80" s="294">
        <v>706</v>
      </c>
      <c r="N80" s="294">
        <v>874</v>
      </c>
      <c r="O80" s="294">
        <v>1073</v>
      </c>
      <c r="P80" s="294">
        <v>1224</v>
      </c>
      <c r="Q80" s="295">
        <v>1265</v>
      </c>
      <c r="R80" s="295">
        <v>1425</v>
      </c>
      <c r="S80" s="295">
        <v>1581</v>
      </c>
      <c r="T80" s="295">
        <v>1419</v>
      </c>
      <c r="U80" s="295">
        <v>1432</v>
      </c>
      <c r="V80" s="295">
        <v>1273</v>
      </c>
      <c r="W80" s="295">
        <v>1767</v>
      </c>
      <c r="X80" s="295">
        <v>1800</v>
      </c>
      <c r="Y80" s="124">
        <v>1836</v>
      </c>
      <c r="Z80" s="124">
        <v>1859</v>
      </c>
      <c r="AA80" s="128">
        <v>1899</v>
      </c>
      <c r="AB80" s="128">
        <v>1735</v>
      </c>
      <c r="AC80" s="128">
        <v>1888</v>
      </c>
      <c r="AD80" s="128">
        <v>1635</v>
      </c>
      <c r="AE80" s="128">
        <v>1521</v>
      </c>
      <c r="AF80" s="124">
        <v>1989</v>
      </c>
      <c r="AG80" s="124">
        <v>1570</v>
      </c>
      <c r="AH80" s="296">
        <f t="shared" ref="AH80:AH90" si="54">(SUM(X80:AB80)/SUM(X$92:AB$92))*AH$92</f>
        <v>2572.9197626392547</v>
      </c>
      <c r="AI80" s="296">
        <f t="shared" ref="AI80:AI90" si="55">(SUM(Y80:AC80)/SUM(Y$92:AC$92))*AI$92</f>
        <v>2181.1127901956224</v>
      </c>
      <c r="AJ80" s="296">
        <f t="shared" ref="AJ80:AO90" si="56">(SUM(Z80:AD80)/SUM(Z$92:AD$92))*AJ$92</f>
        <v>2220.5969526194949</v>
      </c>
      <c r="AK80" s="296">
        <f t="shared" si="56"/>
        <v>2189.3295835228919</v>
      </c>
      <c r="AL80" s="296">
        <f t="shared" si="56"/>
        <v>2236.7709227554706</v>
      </c>
      <c r="AM80" s="296">
        <f t="shared" si="56"/>
        <v>2208.6331787697582</v>
      </c>
      <c r="AN80" s="296">
        <f t="shared" si="56"/>
        <v>2404.6347747841091</v>
      </c>
      <c r="AO80" s="296">
        <f t="shared" si="56"/>
        <v>2527.8405772290971</v>
      </c>
    </row>
    <row r="81" spans="1:41">
      <c r="A81" s="112" t="s">
        <v>102</v>
      </c>
      <c r="B81" s="259">
        <f t="shared" ref="B81:C90" si="57">(SUM($L81:$P81)/SUM($L$92:$P$92))*B$92</f>
        <v>639.83742593358136</v>
      </c>
      <c r="C81" s="259">
        <f t="shared" si="57"/>
        <v>729.28347802122096</v>
      </c>
      <c r="D81" s="259">
        <f t="shared" si="53"/>
        <v>784.87635280730206</v>
      </c>
      <c r="E81" s="259">
        <f t="shared" si="53"/>
        <v>687.94250086595082</v>
      </c>
      <c r="F81" s="259">
        <f t="shared" si="53"/>
        <v>814.11675258761943</v>
      </c>
      <c r="G81" s="259">
        <f t="shared" si="53"/>
        <v>908.346111253088</v>
      </c>
      <c r="H81" s="259">
        <f t="shared" si="53"/>
        <v>1000.9785700016345</v>
      </c>
      <c r="I81" s="259">
        <f t="shared" si="53"/>
        <v>982.39519380253489</v>
      </c>
      <c r="J81" s="259">
        <f t="shared" si="53"/>
        <v>1018.4538384366721</v>
      </c>
      <c r="K81" s="259">
        <f t="shared" ref="K81:K90" si="58">(SUM(T81:X81)/SUM(T$92:X$92))*K$92</f>
        <v>1297.5994711528451</v>
      </c>
      <c r="L81" s="294">
        <v>1005</v>
      </c>
      <c r="M81" s="294">
        <v>1163</v>
      </c>
      <c r="N81" s="294">
        <v>1238</v>
      </c>
      <c r="O81" s="294">
        <v>1268</v>
      </c>
      <c r="P81" s="294">
        <v>1508</v>
      </c>
      <c r="Q81" s="295">
        <v>1741</v>
      </c>
      <c r="R81" s="295">
        <v>1893</v>
      </c>
      <c r="S81" s="295">
        <v>2072</v>
      </c>
      <c r="T81" s="295">
        <v>2011</v>
      </c>
      <c r="U81" s="295">
        <v>2197</v>
      </c>
      <c r="V81" s="295">
        <v>2459</v>
      </c>
      <c r="W81" s="295">
        <v>2707</v>
      </c>
      <c r="X81" s="295">
        <v>2480</v>
      </c>
      <c r="Y81" s="124">
        <v>2314</v>
      </c>
      <c r="Z81" s="124">
        <v>2409</v>
      </c>
      <c r="AA81" s="128">
        <v>2237</v>
      </c>
      <c r="AB81" s="128">
        <v>2196</v>
      </c>
      <c r="AC81" s="128">
        <v>2122</v>
      </c>
      <c r="AD81" s="128">
        <v>2268</v>
      </c>
      <c r="AE81" s="128">
        <v>2444</v>
      </c>
      <c r="AF81" s="124">
        <v>2296</v>
      </c>
      <c r="AG81" s="124">
        <v>2524</v>
      </c>
      <c r="AH81" s="296">
        <f t="shared" si="54"/>
        <v>3279.493302450473</v>
      </c>
      <c r="AI81" s="296">
        <f t="shared" si="55"/>
        <v>2668.8282573316951</v>
      </c>
      <c r="AJ81" s="296">
        <f t="shared" si="56"/>
        <v>2766.3869755792111</v>
      </c>
      <c r="AK81" s="296">
        <f t="shared" si="56"/>
        <v>2842.4955539931348</v>
      </c>
      <c r="AL81" s="296">
        <f t="shared" si="56"/>
        <v>2889.3325126743225</v>
      </c>
      <c r="AM81" s="296">
        <f t="shared" si="56"/>
        <v>2991.9110851310893</v>
      </c>
      <c r="AN81" s="296">
        <f t="shared" si="56"/>
        <v>3316.8850613791278</v>
      </c>
      <c r="AO81" s="296">
        <f t="shared" si="56"/>
        <v>3396.2306285622681</v>
      </c>
    </row>
    <row r="82" spans="1:41">
      <c r="A82" s="112" t="s">
        <v>103</v>
      </c>
      <c r="B82" s="259">
        <f t="shared" si="57"/>
        <v>650.7049331679757</v>
      </c>
      <c r="C82" s="259">
        <f t="shared" si="57"/>
        <v>741.67020807496203</v>
      </c>
      <c r="D82" s="259">
        <f t="shared" si="53"/>
        <v>822.20279398590901</v>
      </c>
      <c r="E82" s="259">
        <f t="shared" si="53"/>
        <v>718.25586681676475</v>
      </c>
      <c r="F82" s="259">
        <f t="shared" si="53"/>
        <v>841.85546297406381</v>
      </c>
      <c r="G82" s="259">
        <f t="shared" si="53"/>
        <v>914.25405344009994</v>
      </c>
      <c r="H82" s="259">
        <f t="shared" si="53"/>
        <v>993.30514138350611</v>
      </c>
      <c r="I82" s="259">
        <f t="shared" si="53"/>
        <v>953.65884078592569</v>
      </c>
      <c r="J82" s="259">
        <f t="shared" si="53"/>
        <v>960.35053977345808</v>
      </c>
      <c r="K82" s="259">
        <f t="shared" si="58"/>
        <v>1208.1664723396282</v>
      </c>
      <c r="L82" s="294">
        <v>950</v>
      </c>
      <c r="M82" s="294">
        <v>1207</v>
      </c>
      <c r="N82" s="294">
        <v>1227</v>
      </c>
      <c r="O82" s="294">
        <v>1357</v>
      </c>
      <c r="P82" s="294">
        <v>1546</v>
      </c>
      <c r="Q82" s="295">
        <v>1910</v>
      </c>
      <c r="R82" s="295">
        <v>1945</v>
      </c>
      <c r="S82" s="295">
        <v>2013</v>
      </c>
      <c r="T82" s="295">
        <v>1871</v>
      </c>
      <c r="U82" s="295">
        <v>2099</v>
      </c>
      <c r="V82" s="295">
        <v>2393</v>
      </c>
      <c r="W82" s="295">
        <v>2417</v>
      </c>
      <c r="X82" s="295">
        <v>2257</v>
      </c>
      <c r="Y82" s="124">
        <v>2092</v>
      </c>
      <c r="Z82" s="124">
        <v>2201</v>
      </c>
      <c r="AA82" s="128">
        <v>1983</v>
      </c>
      <c r="AB82" s="128">
        <v>1984</v>
      </c>
      <c r="AC82" s="128">
        <v>1811</v>
      </c>
      <c r="AD82" s="128">
        <v>2184</v>
      </c>
      <c r="AE82" s="128">
        <v>2126</v>
      </c>
      <c r="AF82" s="124">
        <v>2117</v>
      </c>
      <c r="AG82" s="124">
        <v>2194</v>
      </c>
      <c r="AH82" s="296">
        <f t="shared" si="54"/>
        <v>2964.1140479435908</v>
      </c>
      <c r="AI82" s="296">
        <f t="shared" si="55"/>
        <v>2383.2035271845625</v>
      </c>
      <c r="AJ82" s="296">
        <f t="shared" si="56"/>
        <v>2503.0974744312252</v>
      </c>
      <c r="AK82" s="296">
        <f t="shared" si="56"/>
        <v>2545.0514909632325</v>
      </c>
      <c r="AL82" s="296">
        <f t="shared" si="56"/>
        <v>2607.6952979478124</v>
      </c>
      <c r="AM82" s="296">
        <f t="shared" si="56"/>
        <v>2678.1891573783701</v>
      </c>
      <c r="AN82" s="296">
        <f t="shared" si="56"/>
        <v>2999.3764827280265</v>
      </c>
      <c r="AO82" s="296">
        <f t="shared" si="56"/>
        <v>3029.1618398980836</v>
      </c>
    </row>
    <row r="83" spans="1:41">
      <c r="A83" s="112" t="s">
        <v>104</v>
      </c>
      <c r="B83" s="259">
        <f t="shared" si="57"/>
        <v>681.23745349317903</v>
      </c>
      <c r="C83" s="259">
        <f t="shared" si="57"/>
        <v>776.47102108309218</v>
      </c>
      <c r="D83" s="259">
        <f t="shared" si="53"/>
        <v>853.85652373919572</v>
      </c>
      <c r="E83" s="259">
        <f t="shared" si="53"/>
        <v>755.85523467267058</v>
      </c>
      <c r="F83" s="259">
        <f t="shared" si="53"/>
        <v>875.92896535187629</v>
      </c>
      <c r="G83" s="259">
        <f t="shared" si="53"/>
        <v>925.67607500165639</v>
      </c>
      <c r="H83" s="259">
        <f t="shared" si="53"/>
        <v>995.93026170023427</v>
      </c>
      <c r="I83" s="259">
        <f t="shared" si="53"/>
        <v>945.15805468454937</v>
      </c>
      <c r="J83" s="259">
        <f t="shared" si="53"/>
        <v>919.77610762885536</v>
      </c>
      <c r="K83" s="259">
        <f t="shared" si="58"/>
        <v>1148.5079847592081</v>
      </c>
      <c r="L83" s="294">
        <v>966</v>
      </c>
      <c r="M83" s="294">
        <v>1203</v>
      </c>
      <c r="N83" s="294">
        <v>1303</v>
      </c>
      <c r="O83" s="294">
        <v>1422</v>
      </c>
      <c r="P83" s="294">
        <v>1688</v>
      </c>
      <c r="Q83" s="295">
        <v>1910</v>
      </c>
      <c r="R83" s="295">
        <v>2080</v>
      </c>
      <c r="S83" s="295">
        <v>2026</v>
      </c>
      <c r="T83" s="295">
        <v>1697</v>
      </c>
      <c r="U83" s="295">
        <v>2151</v>
      </c>
      <c r="V83" s="295">
        <v>2275</v>
      </c>
      <c r="W83" s="295">
        <v>2188</v>
      </c>
      <c r="X83" s="295">
        <v>2181</v>
      </c>
      <c r="Y83" s="124">
        <v>2198</v>
      </c>
      <c r="Z83" s="124">
        <v>2094</v>
      </c>
      <c r="AA83" s="128">
        <v>2124</v>
      </c>
      <c r="AB83" s="128">
        <v>2034</v>
      </c>
      <c r="AC83" s="128">
        <v>1983</v>
      </c>
      <c r="AD83" s="128">
        <v>2096</v>
      </c>
      <c r="AE83" s="124">
        <v>2176</v>
      </c>
      <c r="AF83" s="124">
        <v>2243</v>
      </c>
      <c r="AG83" s="124">
        <v>2245</v>
      </c>
      <c r="AH83" s="296">
        <f t="shared" si="54"/>
        <v>2996.2438379469731</v>
      </c>
      <c r="AI83" s="296">
        <f t="shared" si="55"/>
        <v>2468.8672822079775</v>
      </c>
      <c r="AJ83" s="296">
        <f t="shared" si="56"/>
        <v>2544.4750573992906</v>
      </c>
      <c r="AK83" s="296">
        <f t="shared" si="56"/>
        <v>2627.0441292030278</v>
      </c>
      <c r="AL83" s="296">
        <f t="shared" si="56"/>
        <v>2686.7782115032637</v>
      </c>
      <c r="AM83" s="296">
        <f t="shared" si="56"/>
        <v>2758.0316447196919</v>
      </c>
      <c r="AN83" s="296">
        <f t="shared" si="56"/>
        <v>3043.6818443762741</v>
      </c>
      <c r="AO83" s="296">
        <f t="shared" si="56"/>
        <v>3117.7911086342497</v>
      </c>
    </row>
    <row r="84" spans="1:41">
      <c r="A84" s="112" t="s">
        <v>105</v>
      </c>
      <c r="B84" s="259">
        <f t="shared" si="57"/>
        <v>663.12494143585502</v>
      </c>
      <c r="C84" s="259">
        <f t="shared" si="57"/>
        <v>755.82647099352346</v>
      </c>
      <c r="D84" s="259">
        <f t="shared" si="53"/>
        <v>829.46386461031898</v>
      </c>
      <c r="E84" s="259">
        <f t="shared" si="53"/>
        <v>743.62194752338064</v>
      </c>
      <c r="F84" s="259">
        <f t="shared" si="53"/>
        <v>856.54066259041679</v>
      </c>
      <c r="G84" s="259">
        <f t="shared" si="53"/>
        <v>907.16452281568559</v>
      </c>
      <c r="H84" s="259">
        <f t="shared" si="53"/>
        <v>976.8476563209415</v>
      </c>
      <c r="I84" s="259">
        <f t="shared" si="53"/>
        <v>919.47089668256433</v>
      </c>
      <c r="J84" s="259">
        <f t="shared" si="53"/>
        <v>896.10768887783718</v>
      </c>
      <c r="K84" s="259">
        <f t="shared" si="58"/>
        <v>1126.9433571383956</v>
      </c>
      <c r="L84" s="294">
        <v>936</v>
      </c>
      <c r="M84" s="294">
        <v>1134</v>
      </c>
      <c r="N84" s="294">
        <v>1248</v>
      </c>
      <c r="O84" s="294">
        <v>1406</v>
      </c>
      <c r="P84" s="294">
        <v>1683</v>
      </c>
      <c r="Q84" s="295">
        <v>1840</v>
      </c>
      <c r="R84" s="295">
        <v>2090</v>
      </c>
      <c r="S84" s="295">
        <v>1905</v>
      </c>
      <c r="T84" s="295">
        <v>1695</v>
      </c>
      <c r="U84" s="295">
        <v>2145</v>
      </c>
      <c r="V84" s="295">
        <v>2116</v>
      </c>
      <c r="W84" s="295">
        <v>2210</v>
      </c>
      <c r="X84" s="295">
        <v>2129</v>
      </c>
      <c r="Y84" s="124">
        <v>2123</v>
      </c>
      <c r="Z84" s="124">
        <v>2207</v>
      </c>
      <c r="AA84" s="128">
        <v>2076</v>
      </c>
      <c r="AB84" s="128">
        <v>2045</v>
      </c>
      <c r="AC84" s="128">
        <v>2117</v>
      </c>
      <c r="AD84" s="128">
        <v>2232</v>
      </c>
      <c r="AE84" s="124">
        <v>2277</v>
      </c>
      <c r="AF84" s="124">
        <v>2307</v>
      </c>
      <c r="AG84" s="124">
        <v>2348</v>
      </c>
      <c r="AH84" s="296">
        <f t="shared" si="54"/>
        <v>2981.8699845244073</v>
      </c>
      <c r="AI84" s="296">
        <f t="shared" si="55"/>
        <v>2500.8137101863231</v>
      </c>
      <c r="AJ84" s="296">
        <f t="shared" si="56"/>
        <v>2629.6931747025674</v>
      </c>
      <c r="AK84" s="296">
        <f t="shared" si="56"/>
        <v>2711.3073328094624</v>
      </c>
      <c r="AL84" s="296">
        <f t="shared" si="56"/>
        <v>2800.5555645540094</v>
      </c>
      <c r="AM84" s="296">
        <f t="shared" si="56"/>
        <v>2896.1514459725263</v>
      </c>
      <c r="AN84" s="296">
        <f t="shared" si="56"/>
        <v>3144.5557327354254</v>
      </c>
      <c r="AO84" s="296">
        <f t="shared" si="56"/>
        <v>3191.1976117983845</v>
      </c>
    </row>
    <row r="85" spans="1:41">
      <c r="A85" s="112" t="s">
        <v>106</v>
      </c>
      <c r="B85" s="259">
        <f t="shared" si="57"/>
        <v>676.57995039272419</v>
      </c>
      <c r="C85" s="259">
        <f t="shared" si="57"/>
        <v>771.16242248863159</v>
      </c>
      <c r="D85" s="259">
        <f t="shared" si="53"/>
        <v>850.33944265549712</v>
      </c>
      <c r="E85" s="259">
        <f t="shared" si="53"/>
        <v>751.7175051957048</v>
      </c>
      <c r="F85" s="259">
        <f t="shared" si="53"/>
        <v>870.8419354194142</v>
      </c>
      <c r="G85" s="259">
        <f t="shared" si="53"/>
        <v>942.31677882840665</v>
      </c>
      <c r="H85" s="259">
        <f t="shared" si="53"/>
        <v>1005.2191489748107</v>
      </c>
      <c r="I85" s="259">
        <f t="shared" si="53"/>
        <v>936.84206828102913</v>
      </c>
      <c r="J85" s="259">
        <f t="shared" si="53"/>
        <v>925.20382771837467</v>
      </c>
      <c r="K85" s="259">
        <f t="shared" si="58"/>
        <v>1147.6322638405964</v>
      </c>
      <c r="L85" s="294">
        <v>932</v>
      </c>
      <c r="M85" s="294">
        <v>1188</v>
      </c>
      <c r="N85" s="294">
        <v>1301</v>
      </c>
      <c r="O85" s="294">
        <v>1414</v>
      </c>
      <c r="P85" s="294">
        <v>1702</v>
      </c>
      <c r="Q85" s="295">
        <v>1890</v>
      </c>
      <c r="R85" s="295">
        <v>2050</v>
      </c>
      <c r="S85" s="295">
        <v>2017</v>
      </c>
      <c r="T85" s="295">
        <v>1911</v>
      </c>
      <c r="U85" s="295">
        <v>2088</v>
      </c>
      <c r="V85" s="295">
        <v>2073</v>
      </c>
      <c r="W85" s="295">
        <v>2309</v>
      </c>
      <c r="X85" s="295">
        <v>2103</v>
      </c>
      <c r="Y85" s="124">
        <v>2243</v>
      </c>
      <c r="Z85" s="124">
        <v>2158</v>
      </c>
      <c r="AA85" s="128">
        <v>2117</v>
      </c>
      <c r="AB85" s="128">
        <v>2135</v>
      </c>
      <c r="AC85" s="128">
        <v>2229</v>
      </c>
      <c r="AD85" s="128">
        <v>2204</v>
      </c>
      <c r="AE85" s="124">
        <v>2279</v>
      </c>
      <c r="AF85" s="124">
        <v>2344</v>
      </c>
      <c r="AG85" s="124">
        <v>2354</v>
      </c>
      <c r="AH85" s="296">
        <f t="shared" si="54"/>
        <v>3031.4738708454183</v>
      </c>
      <c r="AI85" s="296">
        <f t="shared" si="55"/>
        <v>2575.1187352618817</v>
      </c>
      <c r="AJ85" s="296">
        <f t="shared" si="56"/>
        <v>2670.5781673972028</v>
      </c>
      <c r="AK85" s="296">
        <f t="shared" si="56"/>
        <v>2766.0531866495721</v>
      </c>
      <c r="AL85" s="296">
        <f t="shared" si="56"/>
        <v>2854.8931793517872</v>
      </c>
      <c r="AM85" s="296">
        <f t="shared" si="56"/>
        <v>2929.2693908825922</v>
      </c>
      <c r="AN85" s="296">
        <f t="shared" si="56"/>
        <v>3161.7994240329654</v>
      </c>
      <c r="AO85" s="296">
        <f t="shared" si="56"/>
        <v>3234.6156905763282</v>
      </c>
    </row>
    <row r="86" spans="1:41">
      <c r="A86" s="112" t="s">
        <v>107</v>
      </c>
      <c r="B86" s="259">
        <f t="shared" si="57"/>
        <v>658.15693812870325</v>
      </c>
      <c r="C86" s="259">
        <f t="shared" si="57"/>
        <v>750.16396582609889</v>
      </c>
      <c r="D86" s="259">
        <f t="shared" si="53"/>
        <v>823.90460741350512</v>
      </c>
      <c r="E86" s="259">
        <f t="shared" si="53"/>
        <v>732.64796934534115</v>
      </c>
      <c r="F86" s="259">
        <f t="shared" si="53"/>
        <v>847.32641969388158</v>
      </c>
      <c r="G86" s="259">
        <f t="shared" si="53"/>
        <v>924.1990894549034</v>
      </c>
      <c r="H86" s="259">
        <f t="shared" si="53"/>
        <v>971.79934801954118</v>
      </c>
      <c r="I86" s="259">
        <f t="shared" si="53"/>
        <v>916.88370091258025</v>
      </c>
      <c r="J86" s="259">
        <f t="shared" si="53"/>
        <v>892.72648619912036</v>
      </c>
      <c r="K86" s="259">
        <f t="shared" si="58"/>
        <v>1126.0676362197837</v>
      </c>
      <c r="L86" s="294">
        <v>891</v>
      </c>
      <c r="M86" s="294">
        <v>1197</v>
      </c>
      <c r="N86" s="294">
        <v>1306</v>
      </c>
      <c r="O86" s="294">
        <v>1347</v>
      </c>
      <c r="P86" s="294">
        <v>1618</v>
      </c>
      <c r="Q86" s="295">
        <v>1794</v>
      </c>
      <c r="R86" s="295">
        <v>2080</v>
      </c>
      <c r="S86" s="295">
        <v>1989</v>
      </c>
      <c r="T86" s="295">
        <v>1905</v>
      </c>
      <c r="U86" s="295">
        <v>1857</v>
      </c>
      <c r="V86" s="295">
        <v>2092</v>
      </c>
      <c r="W86" s="295">
        <v>2190</v>
      </c>
      <c r="X86" s="124">
        <v>2243</v>
      </c>
      <c r="Y86" s="124">
        <v>2081</v>
      </c>
      <c r="Z86" s="124">
        <v>2135</v>
      </c>
      <c r="AA86" s="128">
        <v>1985</v>
      </c>
      <c r="AB86" s="128">
        <v>2012</v>
      </c>
      <c r="AC86" s="128">
        <v>2283</v>
      </c>
      <c r="AD86" s="128">
        <v>2287</v>
      </c>
      <c r="AE86" s="124">
        <v>2229</v>
      </c>
      <c r="AF86" s="124">
        <v>2239</v>
      </c>
      <c r="AG86" s="124">
        <v>2213</v>
      </c>
      <c r="AH86" s="296">
        <f t="shared" si="54"/>
        <v>2946.9217918891495</v>
      </c>
      <c r="AI86" s="296">
        <f t="shared" si="55"/>
        <v>2483.7756152645388</v>
      </c>
      <c r="AJ86" s="296">
        <f t="shared" si="56"/>
        <v>2635.8505531204341</v>
      </c>
      <c r="AK86" s="296">
        <f t="shared" si="56"/>
        <v>2723.6692998056164</v>
      </c>
      <c r="AL86" s="296">
        <f t="shared" si="56"/>
        <v>2818.923208992695</v>
      </c>
      <c r="AM86" s="296">
        <f t="shared" si="56"/>
        <v>2888.4495983190222</v>
      </c>
      <c r="AN86" s="296">
        <f t="shared" si="56"/>
        <v>3084.7634359266003</v>
      </c>
      <c r="AO86" s="296">
        <f t="shared" si="56"/>
        <v>3113.3149092635122</v>
      </c>
    </row>
    <row r="87" spans="1:41">
      <c r="A87" s="112" t="s">
        <v>108</v>
      </c>
      <c r="B87" s="259">
        <f t="shared" si="57"/>
        <v>611.9959073997519</v>
      </c>
      <c r="C87" s="259">
        <f t="shared" si="57"/>
        <v>697.54985531211241</v>
      </c>
      <c r="D87" s="259">
        <f t="shared" si="53"/>
        <v>760.14333099290616</v>
      </c>
      <c r="E87" s="259">
        <f t="shared" si="53"/>
        <v>682.09570921371665</v>
      </c>
      <c r="F87" s="259">
        <f t="shared" si="53"/>
        <v>785.8981337169804</v>
      </c>
      <c r="G87" s="259">
        <f t="shared" si="53"/>
        <v>857.04547992920084</v>
      </c>
      <c r="H87" s="259">
        <f t="shared" si="53"/>
        <v>910.20998674245868</v>
      </c>
      <c r="I87" s="259">
        <f t="shared" si="53"/>
        <v>870.68377644857833</v>
      </c>
      <c r="J87" s="259">
        <f t="shared" si="53"/>
        <v>845.47862771494476</v>
      </c>
      <c r="K87" s="259">
        <f t="shared" si="58"/>
        <v>1061.702148701826</v>
      </c>
      <c r="L87" s="294">
        <v>858</v>
      </c>
      <c r="M87" s="294">
        <v>1067</v>
      </c>
      <c r="N87" s="294">
        <v>1182</v>
      </c>
      <c r="O87" s="294">
        <v>1268</v>
      </c>
      <c r="P87" s="294">
        <v>1538</v>
      </c>
      <c r="Q87" s="295">
        <v>1645</v>
      </c>
      <c r="R87" s="295">
        <v>1950</v>
      </c>
      <c r="S87" s="295">
        <v>1787</v>
      </c>
      <c r="T87" s="295">
        <v>1784</v>
      </c>
      <c r="U87" s="295">
        <v>1849</v>
      </c>
      <c r="V87" s="295">
        <v>2053</v>
      </c>
      <c r="W87" s="295">
        <v>2029</v>
      </c>
      <c r="X87" s="124">
        <v>1984</v>
      </c>
      <c r="Y87" s="124">
        <v>2024</v>
      </c>
      <c r="Z87" s="124">
        <v>1889</v>
      </c>
      <c r="AA87" s="128">
        <v>1780</v>
      </c>
      <c r="AB87" s="128">
        <v>2002</v>
      </c>
      <c r="AC87" s="128">
        <v>2057</v>
      </c>
      <c r="AD87" s="128">
        <v>2002</v>
      </c>
      <c r="AE87" s="124">
        <v>2112</v>
      </c>
      <c r="AF87" s="124">
        <v>2225</v>
      </c>
      <c r="AG87" s="124">
        <v>1929</v>
      </c>
      <c r="AH87" s="296">
        <f t="shared" si="54"/>
        <v>2727.9319073924139</v>
      </c>
      <c r="AI87" s="296">
        <f t="shared" si="55"/>
        <v>2307.7153010727693</v>
      </c>
      <c r="AJ87" s="296">
        <f t="shared" si="56"/>
        <v>2396.4516802337716</v>
      </c>
      <c r="AK87" s="296">
        <f t="shared" si="56"/>
        <v>2510.9930104636255</v>
      </c>
      <c r="AL87" s="296">
        <f t="shared" si="56"/>
        <v>2652.5939843534884</v>
      </c>
      <c r="AM87" s="296">
        <f t="shared" si="56"/>
        <v>2650.7192340808733</v>
      </c>
      <c r="AN87" s="296">
        <f t="shared" si="56"/>
        <v>2846.8377119313559</v>
      </c>
      <c r="AO87" s="296">
        <f t="shared" si="56"/>
        <v>2905.0912989758881</v>
      </c>
    </row>
    <row r="88" spans="1:41">
      <c r="A88" s="112" t="s">
        <v>109</v>
      </c>
      <c r="B88" s="259">
        <f t="shared" si="57"/>
        <v>657.22543750861234</v>
      </c>
      <c r="C88" s="259">
        <f t="shared" si="57"/>
        <v>749.10224610720684</v>
      </c>
      <c r="D88" s="259">
        <f t="shared" si="53"/>
        <v>814.60136067597989</v>
      </c>
      <c r="E88" s="259">
        <f t="shared" si="53"/>
        <v>733.36757447177001</v>
      </c>
      <c r="F88" s="259">
        <f t="shared" si="53"/>
        <v>841.56751788354711</v>
      </c>
      <c r="G88" s="259">
        <f t="shared" si="53"/>
        <v>915.53410758061921</v>
      </c>
      <c r="H88" s="259">
        <f t="shared" si="53"/>
        <v>986.74234059168589</v>
      </c>
      <c r="I88" s="259">
        <f t="shared" si="53"/>
        <v>948.48444924595742</v>
      </c>
      <c r="J88" s="259">
        <f t="shared" si="53"/>
        <v>932.50010718297426</v>
      </c>
      <c r="K88" s="259">
        <f t="shared" si="58"/>
        <v>1160.1112869308126</v>
      </c>
      <c r="L88" s="294">
        <v>885</v>
      </c>
      <c r="M88" s="294">
        <v>1132</v>
      </c>
      <c r="N88" s="294">
        <v>1327</v>
      </c>
      <c r="O88" s="294">
        <v>1380</v>
      </c>
      <c r="P88" s="294">
        <v>1626</v>
      </c>
      <c r="Q88" s="295">
        <v>1715</v>
      </c>
      <c r="R88" s="295">
        <v>2105</v>
      </c>
      <c r="S88" s="295">
        <v>1942</v>
      </c>
      <c r="T88" s="295">
        <v>1910</v>
      </c>
      <c r="U88" s="295">
        <v>2101</v>
      </c>
      <c r="V88" s="295">
        <v>2207</v>
      </c>
      <c r="W88" s="295">
        <v>2320</v>
      </c>
      <c r="X88" s="124">
        <v>2060</v>
      </c>
      <c r="Y88" s="124">
        <v>2024</v>
      </c>
      <c r="Z88" s="124">
        <v>1941</v>
      </c>
      <c r="AA88" s="128">
        <v>2071</v>
      </c>
      <c r="AB88" s="128">
        <v>1985</v>
      </c>
      <c r="AC88" s="128">
        <v>2351</v>
      </c>
      <c r="AD88" s="128">
        <v>1960</v>
      </c>
      <c r="AE88" s="124">
        <v>2216</v>
      </c>
      <c r="AF88" s="124">
        <v>2286</v>
      </c>
      <c r="AG88" s="296">
        <f>(SUM(W88:AA88)/SUM(W$92:AA$92))*AG$92-400</f>
        <v>2360.6540981147173</v>
      </c>
      <c r="AH88" s="296">
        <f t="shared" si="54"/>
        <v>2841.2316931938135</v>
      </c>
      <c r="AI88" s="296">
        <f t="shared" si="55"/>
        <v>2454.4322295659103</v>
      </c>
      <c r="AJ88" s="296">
        <f t="shared" si="56"/>
        <v>2538.8102692548528</v>
      </c>
      <c r="AK88" s="296">
        <f t="shared" si="56"/>
        <v>2669.9325861284588</v>
      </c>
      <c r="AL88" s="296">
        <f t="shared" si="56"/>
        <v>2754.6364534572963</v>
      </c>
      <c r="AM88" s="296">
        <f t="shared" si="56"/>
        <v>2868.5927198875793</v>
      </c>
      <c r="AN88" s="296">
        <f t="shared" si="56"/>
        <v>3019.770422189868</v>
      </c>
      <c r="AO88" s="296">
        <f t="shared" si="56"/>
        <v>3125.2987499174328</v>
      </c>
    </row>
    <row r="89" spans="1:41">
      <c r="A89" s="112" t="s">
        <v>110</v>
      </c>
      <c r="B89" s="259">
        <f t="shared" si="57"/>
        <v>631.55742042166185</v>
      </c>
      <c r="C89" s="259">
        <f t="shared" si="57"/>
        <v>719.8459694088466</v>
      </c>
      <c r="D89" s="259">
        <f t="shared" si="53"/>
        <v>775.45965184127067</v>
      </c>
      <c r="E89" s="259">
        <f t="shared" si="53"/>
        <v>688.75205663318332</v>
      </c>
      <c r="F89" s="259">
        <f t="shared" si="53"/>
        <v>789.83338328737557</v>
      </c>
      <c r="G89" s="259">
        <f t="shared" si="53"/>
        <v>865.51353039725143</v>
      </c>
      <c r="H89" s="259">
        <f t="shared" si="53"/>
        <v>925.15297931460327</v>
      </c>
      <c r="I89" s="259">
        <f t="shared" si="53"/>
        <v>882.32615741350685</v>
      </c>
      <c r="J89" s="259">
        <f t="shared" si="53"/>
        <v>865.32094869794128</v>
      </c>
      <c r="K89" s="259">
        <f t="shared" si="58"/>
        <v>1072.9770555289513</v>
      </c>
      <c r="L89" s="294">
        <v>876</v>
      </c>
      <c r="M89" s="294">
        <v>1133</v>
      </c>
      <c r="N89" s="294">
        <v>1284</v>
      </c>
      <c r="O89" s="294">
        <v>1310</v>
      </c>
      <c r="P89" s="294">
        <v>1499</v>
      </c>
      <c r="Q89" s="295">
        <v>1609</v>
      </c>
      <c r="R89" s="295">
        <v>1955</v>
      </c>
      <c r="S89" s="295">
        <v>1856</v>
      </c>
      <c r="T89" s="295">
        <v>1871</v>
      </c>
      <c r="U89" s="295">
        <v>1872</v>
      </c>
      <c r="V89" s="295">
        <v>1995</v>
      </c>
      <c r="W89" s="295">
        <v>2131</v>
      </c>
      <c r="X89" s="124">
        <v>1933</v>
      </c>
      <c r="Y89" s="124">
        <v>1980</v>
      </c>
      <c r="Z89" s="124">
        <v>1894</v>
      </c>
      <c r="AA89" s="128">
        <v>1836</v>
      </c>
      <c r="AB89" s="128">
        <v>1905</v>
      </c>
      <c r="AC89" s="128">
        <v>2088</v>
      </c>
      <c r="AD89" s="128">
        <v>1813</v>
      </c>
      <c r="AE89" s="124">
        <v>2172</v>
      </c>
      <c r="AF89" s="124">
        <v>2229</v>
      </c>
      <c r="AG89" s="296">
        <f>(SUM(W89:AA89)/SUM(W$92:AA$92))*AG$92-100</f>
        <v>2490.4985747862179</v>
      </c>
      <c r="AH89" s="296">
        <f t="shared" si="54"/>
        <v>2691.0108329148434</v>
      </c>
      <c r="AI89" s="296">
        <f t="shared" si="55"/>
        <v>2296.1199309176659</v>
      </c>
      <c r="AJ89" s="296">
        <f t="shared" si="56"/>
        <v>2348.6704237111248</v>
      </c>
      <c r="AK89" s="296">
        <f t="shared" si="56"/>
        <v>2475.925389801067</v>
      </c>
      <c r="AL89" s="296">
        <f t="shared" si="56"/>
        <v>2603.8687053564195</v>
      </c>
      <c r="AM89" s="296">
        <f t="shared" si="56"/>
        <v>2770.739327455326</v>
      </c>
      <c r="AN89" s="296">
        <f t="shared" si="56"/>
        <v>2950.2879975731917</v>
      </c>
      <c r="AO89" s="296">
        <f t="shared" si="56"/>
        <v>3053.4047027705255</v>
      </c>
    </row>
    <row r="90" spans="1:41">
      <c r="A90" s="112" t="s">
        <v>111</v>
      </c>
      <c r="B90" s="259">
        <f t="shared" si="57"/>
        <v>618.6199118092876</v>
      </c>
      <c r="C90" s="259">
        <f t="shared" si="57"/>
        <v>705.09986220201188</v>
      </c>
      <c r="D90" s="259">
        <f t="shared" si="53"/>
        <v>783.40144783671883</v>
      </c>
      <c r="E90" s="259">
        <f t="shared" si="53"/>
        <v>688.21235278836161</v>
      </c>
      <c r="F90" s="259">
        <f t="shared" si="53"/>
        <v>772.65265955321104</v>
      </c>
      <c r="G90" s="259">
        <f t="shared" si="53"/>
        <v>841.38943313361915</v>
      </c>
      <c r="H90" s="259">
        <f t="shared" si="53"/>
        <v>891.6322121933058</v>
      </c>
      <c r="I90" s="259">
        <f t="shared" si="53"/>
        <v>833.72383687737693</v>
      </c>
      <c r="J90" s="259">
        <f t="shared" si="53"/>
        <v>814.95882458863173</v>
      </c>
      <c r="K90" s="259">
        <f t="shared" si="58"/>
        <v>1021.9663120198213</v>
      </c>
      <c r="L90" s="294">
        <v>785</v>
      </c>
      <c r="M90" s="294">
        <v>1109</v>
      </c>
      <c r="N90" s="294">
        <v>1329</v>
      </c>
      <c r="O90" s="294">
        <v>1295</v>
      </c>
      <c r="P90" s="294">
        <v>1459</v>
      </c>
      <c r="Q90" s="295">
        <v>1713</v>
      </c>
      <c r="R90" s="295">
        <v>1855</v>
      </c>
      <c r="S90" s="295">
        <v>1728</v>
      </c>
      <c r="T90" s="295">
        <v>1790</v>
      </c>
      <c r="U90" s="295">
        <v>1745</v>
      </c>
      <c r="V90" s="295">
        <v>1905</v>
      </c>
      <c r="W90" s="295">
        <v>1991</v>
      </c>
      <c r="X90" s="124">
        <v>1905</v>
      </c>
      <c r="Y90" s="124">
        <v>1900</v>
      </c>
      <c r="Z90" s="124">
        <v>1846</v>
      </c>
      <c r="AA90" s="128">
        <v>2040</v>
      </c>
      <c r="AB90" s="128">
        <v>1831</v>
      </c>
      <c r="AC90" s="128">
        <v>2121</v>
      </c>
      <c r="AD90" s="128">
        <v>1621</v>
      </c>
      <c r="AE90" s="124">
        <v>2039</v>
      </c>
      <c r="AF90" s="124">
        <v>2102</v>
      </c>
      <c r="AG90" s="296">
        <f>(SUM(W90:AA90)/SUM(W$92:AA$92))*AG$92-200</f>
        <v>2366.1149172375858</v>
      </c>
      <c r="AH90" s="296">
        <f t="shared" si="54"/>
        <v>2683.6829860719668</v>
      </c>
      <c r="AI90" s="296">
        <f t="shared" si="55"/>
        <v>2304.4023381713109</v>
      </c>
      <c r="AJ90" s="296">
        <f t="shared" si="56"/>
        <v>2329.7056981840951</v>
      </c>
      <c r="AK90" s="296">
        <f t="shared" si="56"/>
        <v>2435.0552132015387</v>
      </c>
      <c r="AL90" s="296">
        <f t="shared" si="56"/>
        <v>2478.1013621859765</v>
      </c>
      <c r="AM90" s="296">
        <f t="shared" si="56"/>
        <v>2631.2373891938855</v>
      </c>
      <c r="AN90" s="296">
        <f t="shared" si="56"/>
        <v>2799.1655699713278</v>
      </c>
      <c r="AO90" s="296">
        <f t="shared" si="56"/>
        <v>2954.8441555048971</v>
      </c>
    </row>
    <row r="91" spans="1:41">
      <c r="A91" s="112" t="s">
        <v>112</v>
      </c>
      <c r="B91" s="259">
        <f t="shared" ref="B91:J91" si="59">B92-SUM(B80:B90)</f>
        <v>552.79386798952874</v>
      </c>
      <c r="C91" s="259">
        <f t="shared" si="59"/>
        <v>630.07166873363622</v>
      </c>
      <c r="D91" s="259">
        <f t="shared" si="59"/>
        <v>690.3689804614678</v>
      </c>
      <c r="E91" s="259">
        <f t="shared" si="59"/>
        <v>600.3305767232423</v>
      </c>
      <c r="F91" s="259">
        <f t="shared" si="59"/>
        <v>680.03032210366473</v>
      </c>
      <c r="G91" s="259">
        <f t="shared" si="59"/>
        <v>720.76894681545855</v>
      </c>
      <c r="H91" s="259">
        <f t="shared" si="59"/>
        <v>742.10132030583009</v>
      </c>
      <c r="I91" s="259">
        <f t="shared" si="59"/>
        <v>671.56210200873102</v>
      </c>
      <c r="J91" s="259">
        <f t="shared" si="59"/>
        <v>641.27178172401545</v>
      </c>
      <c r="K91" s="259">
        <f>K92-SUM(K80:K90)</f>
        <v>-1698.5701867621647</v>
      </c>
      <c r="L91" s="294">
        <v>682</v>
      </c>
      <c r="M91" s="294">
        <v>1010</v>
      </c>
      <c r="N91" s="294">
        <v>1074</v>
      </c>
      <c r="O91" s="294">
        <v>1190</v>
      </c>
      <c r="P91" s="294">
        <v>1385</v>
      </c>
      <c r="Q91" s="295">
        <v>1426</v>
      </c>
      <c r="R91" s="295">
        <v>1599</v>
      </c>
      <c r="S91" s="295">
        <v>1485</v>
      </c>
      <c r="T91" s="295">
        <v>1425</v>
      </c>
      <c r="U91" s="295">
        <v>1415</v>
      </c>
      <c r="V91" s="295">
        <v>1344</v>
      </c>
      <c r="W91" s="295">
        <v>1538</v>
      </c>
      <c r="X91" s="124">
        <v>1514</v>
      </c>
      <c r="Y91" s="124">
        <v>1525</v>
      </c>
      <c r="Z91" s="124">
        <v>1644</v>
      </c>
      <c r="AA91" s="128">
        <v>1587</v>
      </c>
      <c r="AB91" s="128">
        <v>1521</v>
      </c>
      <c r="AC91" s="128">
        <v>1649</v>
      </c>
      <c r="AD91" s="128">
        <v>1377</v>
      </c>
      <c r="AE91" s="124">
        <v>1806</v>
      </c>
      <c r="AF91" s="124">
        <v>1941</v>
      </c>
      <c r="AG91" s="296">
        <f t="shared" ref="AG91:AO91" si="60">AG92-SUM(AG80:AG90)</f>
        <v>1905.7324098614772</v>
      </c>
      <c r="AH91" s="296">
        <f t="shared" si="60"/>
        <v>-4216.8940178123012</v>
      </c>
      <c r="AI91" s="296">
        <f t="shared" si="60"/>
        <v>1875.6102826397364</v>
      </c>
      <c r="AJ91" s="296">
        <f t="shared" si="60"/>
        <v>1915.6835733667285</v>
      </c>
      <c r="AK91" s="296">
        <f t="shared" si="60"/>
        <v>2003.1432234583663</v>
      </c>
      <c r="AL91" s="296">
        <f t="shared" si="60"/>
        <v>2115.8505968674581</v>
      </c>
      <c r="AM91" s="296">
        <f t="shared" si="60"/>
        <v>2228.0758282092902</v>
      </c>
      <c r="AN91" s="296">
        <f t="shared" si="60"/>
        <v>728.24154237172479</v>
      </c>
      <c r="AO91" s="296">
        <f t="shared" si="60"/>
        <v>851.20872686932853</v>
      </c>
    </row>
    <row r="92" spans="1:41" ht="12" thickBot="1">
      <c r="A92" s="112" t="s">
        <v>114</v>
      </c>
      <c r="B92" s="128">
        <f t="shared" ref="B92:J92" si="61">B12</f>
        <v>7511</v>
      </c>
      <c r="C92" s="128">
        <f t="shared" si="61"/>
        <v>8561</v>
      </c>
      <c r="D92" s="128">
        <f t="shared" si="61"/>
        <v>9372</v>
      </c>
      <c r="E92" s="128">
        <f t="shared" si="61"/>
        <v>8310</v>
      </c>
      <c r="F92" s="128">
        <f t="shared" si="61"/>
        <v>9607</v>
      </c>
      <c r="G92" s="128">
        <f t="shared" si="61"/>
        <v>10403</v>
      </c>
      <c r="H92" s="128">
        <f t="shared" si="61"/>
        <v>11119</v>
      </c>
      <c r="I92" s="128">
        <f t="shared" si="61"/>
        <v>10520</v>
      </c>
      <c r="J92" s="128">
        <f t="shared" si="61"/>
        <v>10377</v>
      </c>
      <c r="K92" s="128">
        <f>K12</f>
        <v>10515</v>
      </c>
      <c r="L92" s="128">
        <f t="shared" ref="L92:W92" si="62">SUM(L80:L91)</f>
        <v>10422</v>
      </c>
      <c r="M92" s="128">
        <f t="shared" si="62"/>
        <v>13249</v>
      </c>
      <c r="N92" s="128">
        <f t="shared" si="62"/>
        <v>14693</v>
      </c>
      <c r="O92" s="128">
        <f t="shared" si="62"/>
        <v>15730</v>
      </c>
      <c r="P92" s="128">
        <f t="shared" si="62"/>
        <v>18476</v>
      </c>
      <c r="Q92" s="128">
        <f t="shared" si="62"/>
        <v>20458</v>
      </c>
      <c r="R92" s="128">
        <f t="shared" si="62"/>
        <v>23027</v>
      </c>
      <c r="S92" s="128">
        <f t="shared" si="62"/>
        <v>22401</v>
      </c>
      <c r="T92" s="128">
        <f t="shared" si="62"/>
        <v>21289</v>
      </c>
      <c r="U92" s="128">
        <f t="shared" si="62"/>
        <v>22951</v>
      </c>
      <c r="V92" s="128">
        <f t="shared" si="62"/>
        <v>24185</v>
      </c>
      <c r="W92" s="128">
        <f t="shared" si="62"/>
        <v>25797</v>
      </c>
      <c r="X92" s="128">
        <v>1836</v>
      </c>
      <c r="Y92" s="128">
        <f t="shared" ref="Y92:AF92" si="63">SUM(Y80:Y91)</f>
        <v>24340</v>
      </c>
      <c r="Z92" s="128">
        <f t="shared" si="63"/>
        <v>24277</v>
      </c>
      <c r="AA92" s="128">
        <f t="shared" si="63"/>
        <v>23735</v>
      </c>
      <c r="AB92" s="128">
        <f>SUM(AB80:AB91)</f>
        <v>23385</v>
      </c>
      <c r="AC92" s="128">
        <f t="shared" si="63"/>
        <v>24699</v>
      </c>
      <c r="AD92" s="128">
        <f t="shared" si="63"/>
        <v>23679</v>
      </c>
      <c r="AE92" s="128">
        <f t="shared" si="63"/>
        <v>25397</v>
      </c>
      <c r="AF92" s="128">
        <f t="shared" si="63"/>
        <v>26318</v>
      </c>
      <c r="AG92" s="296">
        <f t="shared" ref="AG92:AO92" si="64">AG12</f>
        <v>26500</v>
      </c>
      <c r="AH92" s="296">
        <f t="shared" si="64"/>
        <v>27500</v>
      </c>
      <c r="AI92" s="296">
        <f t="shared" si="64"/>
        <v>28500</v>
      </c>
      <c r="AJ92" s="296">
        <f t="shared" si="64"/>
        <v>29500</v>
      </c>
      <c r="AK92" s="296">
        <f t="shared" si="64"/>
        <v>30500</v>
      </c>
      <c r="AL92" s="296">
        <f t="shared" si="64"/>
        <v>31500</v>
      </c>
      <c r="AM92" s="296">
        <f t="shared" si="64"/>
        <v>32500</v>
      </c>
      <c r="AN92" s="296">
        <f t="shared" si="64"/>
        <v>33500</v>
      </c>
      <c r="AO92" s="296">
        <f t="shared" si="64"/>
        <v>34500</v>
      </c>
    </row>
    <row r="93" spans="1:41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4"/>
      <c r="Y93" s="174"/>
      <c r="Z93" s="174"/>
      <c r="AA93" s="174"/>
      <c r="AB93" s="174"/>
      <c r="AC93" s="174"/>
      <c r="AD93" s="174"/>
      <c r="AE93" s="174"/>
      <c r="AF93" s="174"/>
      <c r="AG93" s="174"/>
      <c r="AH93" s="174"/>
      <c r="AI93" s="174"/>
      <c r="AJ93" s="174"/>
      <c r="AK93" s="174"/>
      <c r="AL93" s="174"/>
      <c r="AM93" s="174"/>
      <c r="AN93" s="174"/>
      <c r="AO93" s="174"/>
    </row>
    <row r="94" spans="1:41" ht="12" thickBot="1">
      <c r="A94" s="112" t="s">
        <v>255</v>
      </c>
    </row>
    <row r="95" spans="1:41" ht="12" thickBot="1">
      <c r="A95" s="168"/>
      <c r="B95" s="168" t="str">
        <f t="shared" ref="B95:AO95" si="65">B$3</f>
        <v xml:space="preserve">93/94 </v>
      </c>
      <c r="C95" s="168" t="str">
        <f t="shared" si="65"/>
        <v xml:space="preserve">94/95 </v>
      </c>
      <c r="D95" s="168" t="str">
        <f t="shared" si="65"/>
        <v xml:space="preserve">95/96 </v>
      </c>
      <c r="E95" s="168" t="str">
        <f t="shared" si="65"/>
        <v xml:space="preserve">96/97 </v>
      </c>
      <c r="F95" s="168" t="str">
        <f t="shared" si="65"/>
        <v xml:space="preserve">97/98 </v>
      </c>
      <c r="G95" s="168" t="str">
        <f t="shared" si="65"/>
        <v xml:space="preserve">98/99 </v>
      </c>
      <c r="H95" s="168" t="str">
        <f t="shared" si="65"/>
        <v xml:space="preserve">99/00 </v>
      </c>
      <c r="I95" s="168" t="str">
        <f t="shared" si="65"/>
        <v xml:space="preserve">00/01 </v>
      </c>
      <c r="J95" s="168" t="str">
        <f t="shared" si="65"/>
        <v xml:space="preserve">01/02 </v>
      </c>
      <c r="K95" s="168" t="str">
        <f t="shared" si="65"/>
        <v xml:space="preserve">02/03 </v>
      </c>
      <c r="L95" s="168" t="str">
        <f t="shared" si="65"/>
        <v xml:space="preserve">03/04 </v>
      </c>
      <c r="M95" s="168" t="str">
        <f t="shared" si="65"/>
        <v xml:space="preserve">04/05 </v>
      </c>
      <c r="N95" s="168" t="str">
        <f t="shared" si="65"/>
        <v xml:space="preserve">05/06 </v>
      </c>
      <c r="O95" s="168" t="str">
        <f t="shared" si="65"/>
        <v xml:space="preserve">06/07 </v>
      </c>
      <c r="P95" s="168" t="str">
        <f t="shared" si="65"/>
        <v xml:space="preserve">07/08 </v>
      </c>
      <c r="Q95" s="168" t="str">
        <f t="shared" si="65"/>
        <v xml:space="preserve">08/09 </v>
      </c>
      <c r="R95" s="168" t="str">
        <f t="shared" si="65"/>
        <v xml:space="preserve">09/10 </v>
      </c>
      <c r="S95" s="168" t="str">
        <f t="shared" si="65"/>
        <v xml:space="preserve">10/11 </v>
      </c>
      <c r="T95" s="168" t="str">
        <f t="shared" si="65"/>
        <v xml:space="preserve">11/12 </v>
      </c>
      <c r="U95" s="168" t="str">
        <f t="shared" si="65"/>
        <v xml:space="preserve">12/13 </v>
      </c>
      <c r="V95" s="168" t="str">
        <f t="shared" si="65"/>
        <v xml:space="preserve">13/14 </v>
      </c>
      <c r="W95" s="168" t="str">
        <f t="shared" si="65"/>
        <v xml:space="preserve">14/15 </v>
      </c>
      <c r="X95" s="168" t="str">
        <f t="shared" si="65"/>
        <v xml:space="preserve">15/16 </v>
      </c>
      <c r="Y95" s="168" t="str">
        <f t="shared" si="65"/>
        <v xml:space="preserve">16/17 </v>
      </c>
      <c r="Z95" s="168" t="str">
        <f t="shared" si="65"/>
        <v xml:space="preserve">17/18 </v>
      </c>
      <c r="AA95" s="168" t="str">
        <f t="shared" si="65"/>
        <v>18/19</v>
      </c>
      <c r="AB95" s="297" t="str">
        <f>AB$3</f>
        <v>19/20</v>
      </c>
      <c r="AC95" s="168" t="str">
        <f t="shared" si="65"/>
        <v>20/21</v>
      </c>
      <c r="AD95" s="168" t="str">
        <f t="shared" si="65"/>
        <v>21/22</v>
      </c>
      <c r="AE95" s="168" t="str">
        <f t="shared" si="65"/>
        <v>22/23</v>
      </c>
      <c r="AF95" s="168" t="str">
        <f t="shared" si="65"/>
        <v>23/24</v>
      </c>
      <c r="AG95" s="168" t="str">
        <f t="shared" si="65"/>
        <v>24/25</v>
      </c>
      <c r="AH95" s="168" t="str">
        <f t="shared" si="65"/>
        <v>25/26</v>
      </c>
      <c r="AI95" s="168" t="str">
        <f t="shared" si="65"/>
        <v>26/27</v>
      </c>
      <c r="AJ95" s="168" t="str">
        <f t="shared" si="65"/>
        <v>27/28</v>
      </c>
      <c r="AK95" s="168" t="str">
        <f t="shared" si="65"/>
        <v>28/29</v>
      </c>
      <c r="AL95" s="168" t="str">
        <f t="shared" si="65"/>
        <v>29/30</v>
      </c>
      <c r="AM95" s="168" t="str">
        <f t="shared" si="65"/>
        <v>30/31</v>
      </c>
      <c r="AN95" s="168" t="str">
        <f t="shared" si="65"/>
        <v>31/32</v>
      </c>
      <c r="AO95" s="168" t="str">
        <f t="shared" si="65"/>
        <v>32/33</v>
      </c>
    </row>
    <row r="96" spans="1:41">
      <c r="A96" s="112" t="s">
        <v>104</v>
      </c>
      <c r="B96" s="259">
        <f t="shared" ref="B96:S107" si="66">B$124*B80</f>
        <v>284.19391397422709</v>
      </c>
      <c r="C96" s="259">
        <f t="shared" si="66"/>
        <v>315.20392279718027</v>
      </c>
      <c r="D96" s="259">
        <f t="shared" si="66"/>
        <v>332.06536523601972</v>
      </c>
      <c r="E96" s="259">
        <f t="shared" si="66"/>
        <v>332.00660695730591</v>
      </c>
      <c r="F96" s="259">
        <f t="shared" si="66"/>
        <v>390.03922908401807</v>
      </c>
      <c r="G96" s="259">
        <f t="shared" si="66"/>
        <v>394.58152218505302</v>
      </c>
      <c r="H96" s="259">
        <f t="shared" si="66"/>
        <v>409.88718377131647</v>
      </c>
      <c r="I96" s="259">
        <f t="shared" si="66"/>
        <v>375.49717618332409</v>
      </c>
      <c r="J96" s="259">
        <f t="shared" si="66"/>
        <v>378.97224389700148</v>
      </c>
      <c r="K96" s="259">
        <f t="shared" si="66"/>
        <v>479.91686272876808</v>
      </c>
      <c r="L96" s="259">
        <f t="shared" si="66"/>
        <v>376.02609863749757</v>
      </c>
      <c r="M96" s="259">
        <f t="shared" si="66"/>
        <v>393.31164616197452</v>
      </c>
      <c r="N96" s="259">
        <f t="shared" si="66"/>
        <v>498.0604369427619</v>
      </c>
      <c r="O96" s="259">
        <f t="shared" si="66"/>
        <v>611.19389701207888</v>
      </c>
      <c r="P96" s="259">
        <f t="shared" si="66"/>
        <v>689.11279497726775</v>
      </c>
      <c r="Q96" s="259">
        <f t="shared" si="66"/>
        <v>719.00576791475225</v>
      </c>
      <c r="R96" s="259">
        <f t="shared" si="66"/>
        <v>795.39345116602249</v>
      </c>
      <c r="S96" s="259">
        <f t="shared" si="66"/>
        <v>854.90170081692793</v>
      </c>
      <c r="T96" s="124">
        <v>950.32</v>
      </c>
      <c r="U96" s="124">
        <v>1204.5600000000002</v>
      </c>
      <c r="V96" s="124">
        <v>1274.0000000000002</v>
      </c>
      <c r="W96" s="124">
        <v>1225.2800000000002</v>
      </c>
      <c r="X96" s="124">
        <v>1221.3600000000001</v>
      </c>
      <c r="Y96" s="124">
        <v>1230.8016049933126</v>
      </c>
      <c r="Z96" s="124">
        <v>1172.5653143111904</v>
      </c>
      <c r="AA96" s="124">
        <v>1189.3642443156486</v>
      </c>
      <c r="AB96" s="124">
        <v>1138.9674543022738</v>
      </c>
      <c r="AC96" s="261">
        <v>1110.4092732946947</v>
      </c>
      <c r="AD96" s="261">
        <v>1173.6852429781543</v>
      </c>
      <c r="AE96" s="261">
        <v>1218.4823896567098</v>
      </c>
      <c r="AF96" s="261">
        <v>1256</v>
      </c>
      <c r="AG96" s="261">
        <v>1257</v>
      </c>
      <c r="AH96" s="170">
        <f t="shared" ref="AH96:AO107" si="67">AH$124*AH80</f>
        <v>1440.8350670779828</v>
      </c>
      <c r="AI96" s="170">
        <f t="shared" si="67"/>
        <v>1221.4231625095488</v>
      </c>
      <c r="AJ96" s="170">
        <f t="shared" si="67"/>
        <v>1243.5342934669172</v>
      </c>
      <c r="AK96" s="170">
        <f t="shared" si="67"/>
        <v>1226.0245667728195</v>
      </c>
      <c r="AL96" s="170">
        <f t="shared" si="67"/>
        <v>1252.5917167430637</v>
      </c>
      <c r="AM96" s="170">
        <f t="shared" si="67"/>
        <v>1236.8345801110647</v>
      </c>
      <c r="AN96" s="170">
        <f t="shared" si="67"/>
        <v>1346.5954738791013</v>
      </c>
      <c r="AO96" s="170">
        <f t="shared" si="67"/>
        <v>1415.5907232482946</v>
      </c>
    </row>
    <row r="97" spans="1:41">
      <c r="A97" s="112" t="s">
        <v>105</v>
      </c>
      <c r="B97" s="259">
        <f t="shared" si="66"/>
        <v>387.57705188366901</v>
      </c>
      <c r="C97" s="259">
        <f t="shared" si="66"/>
        <v>429.86778088069019</v>
      </c>
      <c r="D97" s="259">
        <f t="shared" si="66"/>
        <v>446.75772009000087</v>
      </c>
      <c r="E97" s="259">
        <f t="shared" si="66"/>
        <v>433.23435079499671</v>
      </c>
      <c r="F97" s="259">
        <f t="shared" si="66"/>
        <v>503.7016962683681</v>
      </c>
      <c r="G97" s="259">
        <f t="shared" si="66"/>
        <v>526.470139160705</v>
      </c>
      <c r="H97" s="259">
        <f t="shared" si="66"/>
        <v>570.57308900713724</v>
      </c>
      <c r="I97" s="259">
        <f t="shared" si="66"/>
        <v>559.92790703802279</v>
      </c>
      <c r="J97" s="259">
        <f t="shared" si="66"/>
        <v>580.52948389254266</v>
      </c>
      <c r="K97" s="259">
        <f t="shared" si="66"/>
        <v>739.68723063149355</v>
      </c>
      <c r="L97" s="259">
        <f t="shared" si="66"/>
        <v>576.07656879677597</v>
      </c>
      <c r="M97" s="259">
        <f t="shared" si="66"/>
        <v>647.90572873424412</v>
      </c>
      <c r="N97" s="259">
        <f t="shared" si="66"/>
        <v>705.49064180221876</v>
      </c>
      <c r="O97" s="259">
        <f t="shared" si="66"/>
        <v>722.26827717736819</v>
      </c>
      <c r="P97" s="259">
        <f t="shared" si="66"/>
        <v>849.00497943277765</v>
      </c>
      <c r="Q97" s="259">
        <f t="shared" si="66"/>
        <v>989.55655489295145</v>
      </c>
      <c r="R97" s="259">
        <f t="shared" si="66"/>
        <v>1056.617405654232</v>
      </c>
      <c r="S97" s="259">
        <f t="shared" si="66"/>
        <v>1120.4024820320521</v>
      </c>
      <c r="T97" s="124">
        <v>949.2</v>
      </c>
      <c r="U97" s="124">
        <v>1201.2</v>
      </c>
      <c r="V97" s="124">
        <v>1184.96</v>
      </c>
      <c r="W97" s="124">
        <v>1237.6000000000001</v>
      </c>
      <c r="X97" s="124">
        <v>1192.3138274815778</v>
      </c>
      <c r="Y97" s="124">
        <v>1188.9536194191592</v>
      </c>
      <c r="Z97" s="124">
        <v>1235.9965322930213</v>
      </c>
      <c r="AA97" s="124">
        <v>1162.6319895968791</v>
      </c>
      <c r="AB97" s="124">
        <v>1145.2709146077157</v>
      </c>
      <c r="AC97" s="261">
        <v>1185.5934113567403</v>
      </c>
      <c r="AD97" s="261">
        <v>1249.9973992197658</v>
      </c>
      <c r="AE97" s="261">
        <v>1275.1989596879064</v>
      </c>
      <c r="AF97" s="261">
        <v>1292</v>
      </c>
      <c r="AG97" s="261">
        <v>1315</v>
      </c>
      <c r="AH97" s="170">
        <f t="shared" si="67"/>
        <v>1836.5162493722651</v>
      </c>
      <c r="AI97" s="170">
        <f t="shared" si="67"/>
        <v>1494.5438241057493</v>
      </c>
      <c r="AJ97" s="170">
        <f t="shared" si="67"/>
        <v>1549.1767063243583</v>
      </c>
      <c r="AK97" s="170">
        <f t="shared" si="67"/>
        <v>1591.7975102361556</v>
      </c>
      <c r="AL97" s="170">
        <f t="shared" si="67"/>
        <v>1618.0262070976207</v>
      </c>
      <c r="AM97" s="170">
        <f t="shared" si="67"/>
        <v>1675.4702076734102</v>
      </c>
      <c r="AN97" s="170">
        <f t="shared" si="67"/>
        <v>1857.4556343723118</v>
      </c>
      <c r="AO97" s="170">
        <f t="shared" si="67"/>
        <v>1901.8891519948702</v>
      </c>
    </row>
    <row r="98" spans="1:41">
      <c r="A98" s="112" t="s">
        <v>106</v>
      </c>
      <c r="B98" s="259">
        <f t="shared" si="66"/>
        <v>394.15996848796942</v>
      </c>
      <c r="C98" s="259">
        <f t="shared" si="66"/>
        <v>437.16899682900333</v>
      </c>
      <c r="D98" s="259">
        <f t="shared" si="66"/>
        <v>468.00422051058638</v>
      </c>
      <c r="E98" s="259">
        <f t="shared" si="66"/>
        <v>452.32430584441011</v>
      </c>
      <c r="F98" s="259">
        <f t="shared" si="66"/>
        <v>520.86389742629751</v>
      </c>
      <c r="G98" s="259">
        <f t="shared" si="66"/>
        <v>529.8943351877665</v>
      </c>
      <c r="H98" s="259">
        <f t="shared" si="66"/>
        <v>566.19911737464349</v>
      </c>
      <c r="I98" s="259">
        <f t="shared" si="66"/>
        <v>543.54927845555233</v>
      </c>
      <c r="J98" s="259">
        <f t="shared" si="66"/>
        <v>547.40998773826777</v>
      </c>
      <c r="K98" s="259">
        <f t="shared" si="66"/>
        <v>688.70659393283233</v>
      </c>
      <c r="L98" s="259">
        <f t="shared" si="66"/>
        <v>544.54999040491259</v>
      </c>
      <c r="M98" s="259">
        <f t="shared" si="66"/>
        <v>672.41806928824826</v>
      </c>
      <c r="N98" s="259">
        <f t="shared" si="66"/>
        <v>699.22214660042198</v>
      </c>
      <c r="O98" s="259">
        <f t="shared" si="66"/>
        <v>772.9637635092181</v>
      </c>
      <c r="P98" s="259">
        <f t="shared" si="66"/>
        <v>870.39900411344445</v>
      </c>
      <c r="Q98" s="259">
        <f t="shared" si="66"/>
        <v>1085.6134519503373</v>
      </c>
      <c r="R98" s="259">
        <f t="shared" si="66"/>
        <v>1085.6422894862553</v>
      </c>
      <c r="S98" s="259">
        <f t="shared" si="66"/>
        <v>1088.4991295031473</v>
      </c>
      <c r="T98" s="124">
        <v>1070.1600000000001</v>
      </c>
      <c r="U98" s="124">
        <v>1169.2800000000002</v>
      </c>
      <c r="V98" s="124">
        <v>1160.8800000000001</v>
      </c>
      <c r="W98" s="124">
        <v>1293.0400000000002</v>
      </c>
      <c r="X98" s="124">
        <v>1178.0029863481229</v>
      </c>
      <c r="Y98" s="124">
        <v>1256.4244880546075</v>
      </c>
      <c r="Z98" s="124">
        <v>1208.811433447099</v>
      </c>
      <c r="AA98" s="124">
        <v>1185.8451365187714</v>
      </c>
      <c r="AB98" s="124">
        <v>1195.9279010238909</v>
      </c>
      <c r="AC98" s="261">
        <v>1248.5823378839591</v>
      </c>
      <c r="AD98" s="261">
        <v>1234.5784982935154</v>
      </c>
      <c r="AE98" s="261">
        <v>1276.5900170648465</v>
      </c>
      <c r="AF98" s="261">
        <v>1313</v>
      </c>
      <c r="AG98" s="261">
        <v>1318</v>
      </c>
      <c r="AH98" s="170">
        <f t="shared" si="67"/>
        <v>1659.9038668484111</v>
      </c>
      <c r="AI98" s="170">
        <f t="shared" si="67"/>
        <v>1334.5939752233551</v>
      </c>
      <c r="AJ98" s="170">
        <f t="shared" si="67"/>
        <v>1401.7345856814864</v>
      </c>
      <c r="AK98" s="170">
        <f t="shared" si="67"/>
        <v>1425.2288349394103</v>
      </c>
      <c r="AL98" s="170">
        <f t="shared" si="67"/>
        <v>1460.3093668507752</v>
      </c>
      <c r="AM98" s="170">
        <f t="shared" si="67"/>
        <v>1499.7859281318874</v>
      </c>
      <c r="AN98" s="170">
        <f t="shared" si="67"/>
        <v>1679.6508303276951</v>
      </c>
      <c r="AO98" s="170">
        <f t="shared" si="67"/>
        <v>1696.330630342927</v>
      </c>
    </row>
    <row r="99" spans="1:41">
      <c r="A99" s="112" t="s">
        <v>107</v>
      </c>
      <c r="B99" s="259">
        <f t="shared" si="66"/>
        <v>412.6548294238612</v>
      </c>
      <c r="C99" s="259">
        <f t="shared" si="66"/>
        <v>457.68193687426441</v>
      </c>
      <c r="D99" s="259">
        <f t="shared" si="66"/>
        <v>486.02176949947193</v>
      </c>
      <c r="E99" s="259">
        <f t="shared" si="66"/>
        <v>476.00264771578941</v>
      </c>
      <c r="F99" s="259">
        <f t="shared" si="66"/>
        <v>541.94549400437711</v>
      </c>
      <c r="G99" s="259">
        <f t="shared" si="66"/>
        <v>536.51444750675205</v>
      </c>
      <c r="H99" s="259">
        <f t="shared" si="66"/>
        <v>567.69547609102301</v>
      </c>
      <c r="I99" s="259">
        <f t="shared" si="66"/>
        <v>538.70415360157392</v>
      </c>
      <c r="J99" s="259">
        <f t="shared" si="66"/>
        <v>524.28213131200528</v>
      </c>
      <c r="K99" s="259">
        <f t="shared" si="66"/>
        <v>654.69870286701791</v>
      </c>
      <c r="L99" s="259">
        <f t="shared" si="66"/>
        <v>553.72135866436383</v>
      </c>
      <c r="M99" s="259">
        <f t="shared" si="66"/>
        <v>670.18967469242966</v>
      </c>
      <c r="N99" s="259">
        <f t="shared" si="66"/>
        <v>742.5317498128361</v>
      </c>
      <c r="O99" s="259">
        <f t="shared" si="66"/>
        <v>809.98855689764787</v>
      </c>
      <c r="P99" s="259">
        <f t="shared" si="66"/>
        <v>950.34509634119934</v>
      </c>
      <c r="Q99" s="259">
        <f t="shared" si="66"/>
        <v>1085.6134519503373</v>
      </c>
      <c r="R99" s="259">
        <f t="shared" si="66"/>
        <v>1160.9953532809311</v>
      </c>
      <c r="S99" s="259">
        <v>1075.76</v>
      </c>
      <c r="T99" s="124">
        <v>1066.8000000000002</v>
      </c>
      <c r="U99" s="124">
        <v>1039.92</v>
      </c>
      <c r="V99" s="124">
        <v>1171.5200000000002</v>
      </c>
      <c r="W99" s="124">
        <v>1226.4000000000001</v>
      </c>
      <c r="X99" s="124">
        <v>1255.8384925975772</v>
      </c>
      <c r="Y99" s="124">
        <v>1165.135935397039</v>
      </c>
      <c r="Z99" s="124">
        <v>1195.3701211305518</v>
      </c>
      <c r="AA99" s="124">
        <v>1111.386271870794</v>
      </c>
      <c r="AB99" s="124">
        <v>1126.5033647375503</v>
      </c>
      <c r="AC99" s="261">
        <v>1278.2341857335127</v>
      </c>
      <c r="AD99" s="261">
        <v>1280.4737550471061</v>
      </c>
      <c r="AE99" s="261">
        <v>1248</v>
      </c>
      <c r="AF99" s="261">
        <v>1254</v>
      </c>
      <c r="AG99" s="261">
        <v>1239</v>
      </c>
      <c r="AH99" s="170">
        <f t="shared" si="67"/>
        <v>1677.896549250305</v>
      </c>
      <c r="AI99" s="170">
        <f t="shared" si="67"/>
        <v>1382.5656780364675</v>
      </c>
      <c r="AJ99" s="170">
        <f t="shared" si="67"/>
        <v>1424.9060321436029</v>
      </c>
      <c r="AK99" s="170">
        <f t="shared" si="67"/>
        <v>1471.1447123536957</v>
      </c>
      <c r="AL99" s="170">
        <f t="shared" si="67"/>
        <v>1504.5957984418278</v>
      </c>
      <c r="AM99" s="170">
        <f t="shared" si="67"/>
        <v>1544.4977210430277</v>
      </c>
      <c r="AN99" s="170">
        <f t="shared" si="67"/>
        <v>1704.4618328507136</v>
      </c>
      <c r="AO99" s="170">
        <f t="shared" si="67"/>
        <v>1745.96302083518</v>
      </c>
    </row>
    <row r="100" spans="1:41">
      <c r="A100" s="112" t="s">
        <v>108</v>
      </c>
      <c r="B100" s="259">
        <f t="shared" si="66"/>
        <v>401.68330175002711</v>
      </c>
      <c r="C100" s="259">
        <f t="shared" si="66"/>
        <v>445.51324362707567</v>
      </c>
      <c r="D100" s="259">
        <f t="shared" si="66"/>
        <v>472.13727834316234</v>
      </c>
      <c r="E100" s="259">
        <f t="shared" si="66"/>
        <v>468.29868959495786</v>
      </c>
      <c r="F100" s="259">
        <f t="shared" si="66"/>
        <v>529.94976862755436</v>
      </c>
      <c r="G100" s="259">
        <f t="shared" si="66"/>
        <v>525.78529995529266</v>
      </c>
      <c r="H100" s="259">
        <f t="shared" si="66"/>
        <v>556.81809926811104</v>
      </c>
      <c r="I100" s="259">
        <f t="shared" si="66"/>
        <v>524.06345023846541</v>
      </c>
      <c r="J100" s="259">
        <f t="shared" si="66"/>
        <v>510.79088173001895</v>
      </c>
      <c r="K100" s="259">
        <f t="shared" si="66"/>
        <v>642.4059422432282</v>
      </c>
      <c r="L100" s="259">
        <f t="shared" si="66"/>
        <v>536.52504317789283</v>
      </c>
      <c r="M100" s="259">
        <f t="shared" si="66"/>
        <v>631.74986791455967</v>
      </c>
      <c r="N100" s="259">
        <f t="shared" si="66"/>
        <v>711.18927380385219</v>
      </c>
      <c r="O100" s="259">
        <f t="shared" si="66"/>
        <v>800.87476160203437</v>
      </c>
      <c r="P100" s="259">
        <f t="shared" si="66"/>
        <v>947.53009309374318</v>
      </c>
      <c r="Q100" s="259">
        <f t="shared" si="66"/>
        <v>1045.8265715123669</v>
      </c>
      <c r="R100" s="259">
        <f t="shared" si="66"/>
        <v>1166.5770617101664</v>
      </c>
      <c r="S100" s="259">
        <v>949.2</v>
      </c>
      <c r="T100" s="124">
        <v>999.04000000000008</v>
      </c>
      <c r="U100" s="124">
        <v>1035.44</v>
      </c>
      <c r="V100" s="124">
        <v>1149.68</v>
      </c>
      <c r="W100" s="124">
        <v>1136.24</v>
      </c>
      <c r="X100" s="124">
        <v>1111.3030303030305</v>
      </c>
      <c r="Y100" s="124">
        <v>1133.7083333333335</v>
      </c>
      <c r="Z100" s="124">
        <v>1058.0904356060607</v>
      </c>
      <c r="AA100" s="124">
        <v>997.03598484848487</v>
      </c>
      <c r="AB100" s="124">
        <v>1121.3854166666667</v>
      </c>
      <c r="AC100" s="261">
        <v>1152.1927083333335</v>
      </c>
      <c r="AD100" s="261">
        <v>1121.3854166666667</v>
      </c>
      <c r="AE100" s="261">
        <v>1183</v>
      </c>
      <c r="AF100" s="261">
        <v>1246</v>
      </c>
      <c r="AG100" s="261">
        <v>1080</v>
      </c>
      <c r="AH100" s="170">
        <f t="shared" si="67"/>
        <v>1669.8471913336682</v>
      </c>
      <c r="AI100" s="170">
        <f t="shared" si="67"/>
        <v>1400.455677704341</v>
      </c>
      <c r="AJ100" s="170">
        <f t="shared" si="67"/>
        <v>1472.6281778334378</v>
      </c>
      <c r="AK100" s="170">
        <f t="shared" si="67"/>
        <v>1518.3321063732992</v>
      </c>
      <c r="AL100" s="170">
        <f t="shared" si="67"/>
        <v>1568.3111161502454</v>
      </c>
      <c r="AM100" s="170">
        <f t="shared" si="67"/>
        <v>1621.8448097446148</v>
      </c>
      <c r="AN100" s="170">
        <f t="shared" si="67"/>
        <v>1760.9512103318384</v>
      </c>
      <c r="AO100" s="170">
        <f t="shared" si="67"/>
        <v>1787.0706626070955</v>
      </c>
    </row>
    <row r="101" spans="1:41">
      <c r="A101" s="112" t="s">
        <v>109</v>
      </c>
      <c r="B101" s="259">
        <f t="shared" si="66"/>
        <v>409.83357945058947</v>
      </c>
      <c r="C101" s="259">
        <f t="shared" si="66"/>
        <v>454.55284432498729</v>
      </c>
      <c r="D101" s="259">
        <f t="shared" si="66"/>
        <v>484.01981961181792</v>
      </c>
      <c r="E101" s="259">
        <f t="shared" si="66"/>
        <v>473.3968971749199</v>
      </c>
      <c r="F101" s="259">
        <f t="shared" si="66"/>
        <v>538.79810071243855</v>
      </c>
      <c r="G101" s="259">
        <f t="shared" si="66"/>
        <v>546.1592663163085</v>
      </c>
      <c r="H101" s="259">
        <f t="shared" si="66"/>
        <v>572.99028385667327</v>
      </c>
      <c r="I101" s="259">
        <f t="shared" si="66"/>
        <v>533.96435754876904</v>
      </c>
      <c r="J101" s="259">
        <f t="shared" si="66"/>
        <v>527.37598929885189</v>
      </c>
      <c r="K101" s="259">
        <f t="shared" si="66"/>
        <v>654.19950446605185</v>
      </c>
      <c r="L101" s="259">
        <f t="shared" si="66"/>
        <v>534.2322011130301</v>
      </c>
      <c r="M101" s="259">
        <f t="shared" si="66"/>
        <v>661.83319495811008</v>
      </c>
      <c r="N101" s="259">
        <f t="shared" si="66"/>
        <v>741.39202341250939</v>
      </c>
      <c r="O101" s="259">
        <f t="shared" si="66"/>
        <v>805.43165924984112</v>
      </c>
      <c r="P101" s="259">
        <f t="shared" si="66"/>
        <v>958.22710543407663</v>
      </c>
      <c r="Q101" s="259">
        <f t="shared" si="66"/>
        <v>1074.2457718252031</v>
      </c>
      <c r="R101" s="259">
        <f t="shared" si="66"/>
        <v>1144.2502279932255</v>
      </c>
      <c r="S101" s="259">
        <v>1021.44</v>
      </c>
      <c r="T101" s="124">
        <v>1069.6000000000001</v>
      </c>
      <c r="U101" s="124">
        <v>1176.5600000000002</v>
      </c>
      <c r="V101" s="124">
        <v>1235.92</v>
      </c>
      <c r="W101" s="124">
        <v>1299.2</v>
      </c>
      <c r="X101" s="124">
        <v>1153.6371841155235</v>
      </c>
      <c r="Y101" s="124">
        <v>1133.4765342960288</v>
      </c>
      <c r="Z101" s="124">
        <v>1086.9950361010829</v>
      </c>
      <c r="AA101" s="124">
        <v>1159.7973826714801</v>
      </c>
      <c r="AB101" s="124">
        <v>1111.6358303249096</v>
      </c>
      <c r="AC101" s="261">
        <v>1316.6024368231047</v>
      </c>
      <c r="AD101" s="261">
        <v>1097.6353790613719</v>
      </c>
      <c r="AE101" s="261">
        <v>1241</v>
      </c>
      <c r="AF101" s="261">
        <v>1280</v>
      </c>
      <c r="AG101" s="170">
        <v>1318</v>
      </c>
      <c r="AH101" s="170">
        <f t="shared" si="67"/>
        <v>1697.6253676734345</v>
      </c>
      <c r="AI101" s="170">
        <f t="shared" si="67"/>
        <v>1442.0664917466538</v>
      </c>
      <c r="AJ101" s="170">
        <f t="shared" si="67"/>
        <v>1495.5237737424338</v>
      </c>
      <c r="AK101" s="170">
        <f t="shared" si="67"/>
        <v>1548.9897845237606</v>
      </c>
      <c r="AL101" s="170">
        <f t="shared" si="67"/>
        <v>1598.7401804370011</v>
      </c>
      <c r="AM101" s="170">
        <f t="shared" si="67"/>
        <v>1640.3908588942518</v>
      </c>
      <c r="AN101" s="170">
        <f t="shared" si="67"/>
        <v>1770.6076774584608</v>
      </c>
      <c r="AO101" s="170">
        <f t="shared" si="67"/>
        <v>1811.3847867227439</v>
      </c>
    </row>
    <row r="102" spans="1:41">
      <c r="A102" s="112" t="s">
        <v>110</v>
      </c>
      <c r="B102" s="259">
        <f t="shared" si="66"/>
        <v>398.67396844520403</v>
      </c>
      <c r="C102" s="259">
        <f t="shared" si="66"/>
        <v>442.17554490784676</v>
      </c>
      <c r="D102" s="259">
        <f t="shared" si="66"/>
        <v>468.97290594009638</v>
      </c>
      <c r="E102" s="259">
        <f t="shared" si="66"/>
        <v>461.38778598656489</v>
      </c>
      <c r="F102" s="259">
        <f t="shared" si="66"/>
        <v>524.24882983460896</v>
      </c>
      <c r="G102" s="259">
        <f t="shared" si="66"/>
        <v>535.65839849998667</v>
      </c>
      <c r="H102" s="259">
        <f t="shared" si="66"/>
        <v>553.9404863519967</v>
      </c>
      <c r="I102" s="259">
        <f t="shared" si="66"/>
        <v>522.58884702203716</v>
      </c>
      <c r="J102" s="259">
        <f t="shared" si="66"/>
        <v>508.86356036116382</v>
      </c>
      <c r="K102" s="259">
        <f t="shared" si="66"/>
        <v>641.9067438422619</v>
      </c>
      <c r="L102" s="259">
        <f t="shared" si="66"/>
        <v>510.73056994818648</v>
      </c>
      <c r="M102" s="259">
        <f t="shared" si="66"/>
        <v>666.84708279870188</v>
      </c>
      <c r="N102" s="259">
        <f t="shared" si="66"/>
        <v>744.24133941332616</v>
      </c>
      <c r="O102" s="259">
        <f t="shared" si="66"/>
        <v>767.26764144945969</v>
      </c>
      <c r="P102" s="259">
        <f t="shared" si="66"/>
        <v>910.93505087681319</v>
      </c>
      <c r="Q102" s="259">
        <f t="shared" si="66"/>
        <v>1019.6809072245577</v>
      </c>
      <c r="R102" s="259">
        <f t="shared" si="66"/>
        <v>1160.9953532809311</v>
      </c>
      <c r="S102" s="259">
        <v>1011.9200000000001</v>
      </c>
      <c r="T102" s="124">
        <v>1047.76</v>
      </c>
      <c r="U102" s="124">
        <v>1048.3200000000002</v>
      </c>
      <c r="V102" s="124">
        <v>1117.2</v>
      </c>
      <c r="W102" s="124">
        <v>1193.3600000000001</v>
      </c>
      <c r="X102" s="124">
        <v>1082.1952117863721</v>
      </c>
      <c r="Y102" s="124">
        <v>1108.5082872928176</v>
      </c>
      <c r="Z102" s="124">
        <v>1060.3609576427257</v>
      </c>
      <c r="AA102" s="124">
        <v>1027.889502762431</v>
      </c>
      <c r="AB102" s="124">
        <v>1066.5193370165746</v>
      </c>
      <c r="AC102" s="261">
        <v>1168.9723756906078</v>
      </c>
      <c r="AD102" s="261">
        <v>1015.0128913443831</v>
      </c>
      <c r="AE102" s="261">
        <v>1216</v>
      </c>
      <c r="AF102" s="261">
        <v>1248</v>
      </c>
      <c r="AG102" s="170">
        <v>1239</v>
      </c>
      <c r="AH102" s="170">
        <f t="shared" si="67"/>
        <v>1650.2762034579239</v>
      </c>
      <c r="AI102" s="170">
        <f t="shared" si="67"/>
        <v>1390.9143445481418</v>
      </c>
      <c r="AJ102" s="170">
        <f t="shared" si="67"/>
        <v>1476.0763097474432</v>
      </c>
      <c r="AK102" s="170">
        <f t="shared" si="67"/>
        <v>1525.2548078911454</v>
      </c>
      <c r="AL102" s="170">
        <f t="shared" si="67"/>
        <v>1578.5969970359095</v>
      </c>
      <c r="AM102" s="170">
        <f t="shared" si="67"/>
        <v>1617.5317750586526</v>
      </c>
      <c r="AN102" s="170">
        <f t="shared" si="67"/>
        <v>1727.4675241188963</v>
      </c>
      <c r="AO102" s="170">
        <f t="shared" si="67"/>
        <v>1743.456349187567</v>
      </c>
    </row>
    <row r="103" spans="1:41">
      <c r="A103" s="112" t="s">
        <v>111</v>
      </c>
      <c r="B103" s="259">
        <f t="shared" si="66"/>
        <v>370.71224648788979</v>
      </c>
      <c r="C103" s="259">
        <f t="shared" si="66"/>
        <v>411.16276097501145</v>
      </c>
      <c r="D103" s="259">
        <f t="shared" si="66"/>
        <v>432.67949184778928</v>
      </c>
      <c r="E103" s="259">
        <f t="shared" si="66"/>
        <v>429.55231198724636</v>
      </c>
      <c r="F103" s="259">
        <f t="shared" si="66"/>
        <v>486.2425712149726</v>
      </c>
      <c r="G103" s="259">
        <f t="shared" si="66"/>
        <v>496.73670365905434</v>
      </c>
      <c r="H103" s="259">
        <f t="shared" si="66"/>
        <v>518.83360877540269</v>
      </c>
      <c r="I103" s="259">
        <f t="shared" si="66"/>
        <v>496.2566467286764</v>
      </c>
      <c r="J103" s="259">
        <f t="shared" si="66"/>
        <v>481.93178018058188</v>
      </c>
      <c r="K103" s="259">
        <f t="shared" si="66"/>
        <v>605.2156613712549</v>
      </c>
      <c r="L103" s="259">
        <f t="shared" si="66"/>
        <v>491.81462291306849</v>
      </c>
      <c r="M103" s="259">
        <f t="shared" si="66"/>
        <v>594.42425843459887</v>
      </c>
      <c r="N103" s="259">
        <f t="shared" si="66"/>
        <v>673.57830259307161</v>
      </c>
      <c r="O103" s="259">
        <f t="shared" si="66"/>
        <v>722.26827717736819</v>
      </c>
      <c r="P103" s="259">
        <f t="shared" si="66"/>
        <v>865.89499891751461</v>
      </c>
      <c r="Q103" s="259">
        <f t="shared" si="66"/>
        <v>934.99169029230632</v>
      </c>
      <c r="R103" s="259">
        <f t="shared" si="66"/>
        <v>1088.433143700873</v>
      </c>
      <c r="S103" s="259">
        <v>931.84000000000015</v>
      </c>
      <c r="T103" s="124">
        <v>1002.4000000000001</v>
      </c>
      <c r="U103" s="124">
        <v>977.2</v>
      </c>
      <c r="V103" s="124">
        <v>1066.8000000000002</v>
      </c>
      <c r="W103" s="124">
        <v>1114.96</v>
      </c>
      <c r="X103" s="124">
        <v>1066.9494850416872</v>
      </c>
      <c r="Y103" s="124">
        <v>1064.1490926924964</v>
      </c>
      <c r="Z103" s="124">
        <v>1033.904855321236</v>
      </c>
      <c r="AA103" s="124">
        <v>1142.5600784698383</v>
      </c>
      <c r="AB103" s="124">
        <v>1025.5036782736636</v>
      </c>
      <c r="AC103" s="261">
        <v>1187.9264345267288</v>
      </c>
      <c r="AD103" s="261">
        <v>907.88719960765093</v>
      </c>
      <c r="AE103" s="261">
        <v>1142</v>
      </c>
      <c r="AF103" s="261">
        <v>1177</v>
      </c>
      <c r="AG103" s="170">
        <v>1080</v>
      </c>
      <c r="AH103" s="170">
        <f t="shared" si="67"/>
        <v>1527.641868139752</v>
      </c>
      <c r="AI103" s="170">
        <f t="shared" si="67"/>
        <v>1292.3205686007509</v>
      </c>
      <c r="AJ103" s="170">
        <f t="shared" si="67"/>
        <v>1342.0129409309122</v>
      </c>
      <c r="AK103" s="170">
        <f t="shared" si="67"/>
        <v>1406.1560858596304</v>
      </c>
      <c r="AL103" s="170">
        <f t="shared" si="67"/>
        <v>1485.4526312379537</v>
      </c>
      <c r="AM103" s="170">
        <f t="shared" si="67"/>
        <v>1484.4027710852893</v>
      </c>
      <c r="AN103" s="170">
        <f t="shared" si="67"/>
        <v>1594.2291186815594</v>
      </c>
      <c r="AO103" s="170">
        <f t="shared" si="67"/>
        <v>1626.8511274264974</v>
      </c>
    </row>
    <row r="104" spans="1:41">
      <c r="A104" s="112" t="s">
        <v>112</v>
      </c>
      <c r="B104" s="259">
        <f t="shared" si="66"/>
        <v>398.10971845054974</v>
      </c>
      <c r="C104" s="259">
        <f t="shared" si="66"/>
        <v>441.54972639799132</v>
      </c>
      <c r="D104" s="259">
        <f t="shared" si="66"/>
        <v>463.67742559210848</v>
      </c>
      <c r="E104" s="259">
        <f t="shared" si="66"/>
        <v>461.84095999367264</v>
      </c>
      <c r="F104" s="259">
        <f t="shared" si="66"/>
        <v>520.68574308901805</v>
      </c>
      <c r="G104" s="259">
        <f t="shared" si="66"/>
        <v>530.63624432696315</v>
      </c>
      <c r="H104" s="259">
        <f t="shared" si="66"/>
        <v>562.45822058369504</v>
      </c>
      <c r="I104" s="259">
        <f t="shared" si="66"/>
        <v>540.60007202269594</v>
      </c>
      <c r="J104" s="259">
        <f t="shared" si="66"/>
        <v>531.53494593690777</v>
      </c>
      <c r="K104" s="259">
        <f t="shared" si="66"/>
        <v>661.31308167981854</v>
      </c>
      <c r="L104" s="259">
        <f t="shared" si="66"/>
        <v>507.29130685089228</v>
      </c>
      <c r="M104" s="259">
        <f t="shared" si="66"/>
        <v>630.63567061665037</v>
      </c>
      <c r="N104" s="259">
        <f t="shared" si="66"/>
        <v>756.20846661675637</v>
      </c>
      <c r="O104" s="259">
        <f t="shared" si="66"/>
        <v>786.06484424666246</v>
      </c>
      <c r="P104" s="259">
        <f t="shared" si="66"/>
        <v>915.43905607274303</v>
      </c>
      <c r="Q104" s="259">
        <f t="shared" si="66"/>
        <v>974.77857073027678</v>
      </c>
      <c r="R104" s="259">
        <f t="shared" si="66"/>
        <v>1174.9496243540193</v>
      </c>
      <c r="S104" s="259">
        <v>808.6400000000001</v>
      </c>
      <c r="T104" s="124">
        <v>798.00000000000011</v>
      </c>
      <c r="U104" s="124">
        <v>792.40000000000009</v>
      </c>
      <c r="V104" s="124">
        <v>752.6400000000001</v>
      </c>
      <c r="W104" s="124">
        <v>861.28000000000009</v>
      </c>
      <c r="X104" s="124">
        <v>847.53820598006632</v>
      </c>
      <c r="Y104" s="124">
        <v>853.6960132890365</v>
      </c>
      <c r="Z104" s="124">
        <v>920.31229235880392</v>
      </c>
      <c r="AA104" s="124">
        <v>888.40365448504974</v>
      </c>
      <c r="AB104" s="124">
        <v>851.45681063122913</v>
      </c>
      <c r="AC104" s="261">
        <v>923.11129568106298</v>
      </c>
      <c r="AD104" s="261">
        <v>770.84551495016603</v>
      </c>
      <c r="AE104" s="261">
        <v>1011</v>
      </c>
      <c r="AF104" s="261">
        <v>1087</v>
      </c>
      <c r="AG104" s="170">
        <f>AG$124*AG88</f>
        <v>1321.9662949442418</v>
      </c>
      <c r="AH104" s="170">
        <f t="shared" si="67"/>
        <v>1591.0897481885356</v>
      </c>
      <c r="AI104" s="170">
        <f t="shared" si="67"/>
        <v>1374.4820485569098</v>
      </c>
      <c r="AJ104" s="170">
        <f t="shared" si="67"/>
        <v>1421.7337507827176</v>
      </c>
      <c r="AK104" s="170">
        <f t="shared" si="67"/>
        <v>1495.1622482319372</v>
      </c>
      <c r="AL104" s="170">
        <f t="shared" si="67"/>
        <v>1542.596413936086</v>
      </c>
      <c r="AM104" s="170">
        <f t="shared" si="67"/>
        <v>1606.4119231370446</v>
      </c>
      <c r="AN104" s="170">
        <f t="shared" si="67"/>
        <v>1691.0714364263263</v>
      </c>
      <c r="AO104" s="170">
        <f t="shared" si="67"/>
        <v>1750.1672999537625</v>
      </c>
    </row>
    <row r="105" spans="1:41">
      <c r="A105" s="112" t="s">
        <v>113</v>
      </c>
      <c r="B105" s="259">
        <f t="shared" si="66"/>
        <v>382.56149637563061</v>
      </c>
      <c r="C105" s="259">
        <f t="shared" si="66"/>
        <v>424.3049496819753</v>
      </c>
      <c r="D105" s="259">
        <f t="shared" si="66"/>
        <v>441.39766071337908</v>
      </c>
      <c r="E105" s="259">
        <f t="shared" si="66"/>
        <v>433.74417155299295</v>
      </c>
      <c r="F105" s="259">
        <f t="shared" si="66"/>
        <v>488.67734715779301</v>
      </c>
      <c r="G105" s="259">
        <f t="shared" si="66"/>
        <v>501.6447179645092</v>
      </c>
      <c r="H105" s="259">
        <f t="shared" si="66"/>
        <v>527.35134300710092</v>
      </c>
      <c r="I105" s="259">
        <f t="shared" si="66"/>
        <v>502.89236120260335</v>
      </c>
      <c r="J105" s="259">
        <f t="shared" si="66"/>
        <v>493.24211347675845</v>
      </c>
      <c r="K105" s="259">
        <f t="shared" si="66"/>
        <v>611.64284078369326</v>
      </c>
      <c r="L105" s="259">
        <f t="shared" si="66"/>
        <v>502.13241220495104</v>
      </c>
      <c r="M105" s="259">
        <f t="shared" si="66"/>
        <v>631.19276926560497</v>
      </c>
      <c r="N105" s="259">
        <f t="shared" si="66"/>
        <v>731.7043490097326</v>
      </c>
      <c r="O105" s="259">
        <f t="shared" si="66"/>
        <v>746.19198982835348</v>
      </c>
      <c r="P105" s="259">
        <f t="shared" si="66"/>
        <v>843.93797358735651</v>
      </c>
      <c r="Q105" s="259">
        <f t="shared" si="66"/>
        <v>914.52986606706429</v>
      </c>
      <c r="R105" s="259">
        <f t="shared" si="66"/>
        <v>1091.2239979154906</v>
      </c>
      <c r="S105" s="259">
        <f t="shared" si="66"/>
        <v>1003.6037676889425</v>
      </c>
      <c r="T105" s="124">
        <v>801.92000000000007</v>
      </c>
      <c r="U105" s="124">
        <v>712.88000000000011</v>
      </c>
      <c r="V105" s="124">
        <v>989.5200000000001</v>
      </c>
      <c r="W105" s="124">
        <v>1008.0000000000001</v>
      </c>
      <c r="X105" s="124">
        <v>1028.3076923076922</v>
      </c>
      <c r="Y105" s="124">
        <v>1041.18954248366</v>
      </c>
      <c r="Z105" s="124">
        <v>1063.5927601809956</v>
      </c>
      <c r="AA105" s="124">
        <v>971.73956762192063</v>
      </c>
      <c r="AB105" s="124">
        <v>1057.4318753142284</v>
      </c>
      <c r="AC105" s="261">
        <v>915.73152337858221</v>
      </c>
      <c r="AD105" s="261">
        <v>851.88235294117646</v>
      </c>
      <c r="AE105" s="261">
        <v>1114</v>
      </c>
      <c r="AF105" s="261">
        <v>879</v>
      </c>
      <c r="AG105" s="170">
        <f>AG$124*AG89</f>
        <v>1394.6792018802821</v>
      </c>
      <c r="AH105" s="170">
        <f t="shared" si="67"/>
        <v>1506.9660664323123</v>
      </c>
      <c r="AI105" s="170">
        <f t="shared" si="67"/>
        <v>1285.8271613138929</v>
      </c>
      <c r="AJ105" s="170">
        <f t="shared" si="67"/>
        <v>1315.2554372782301</v>
      </c>
      <c r="AK105" s="170">
        <f t="shared" si="67"/>
        <v>1386.5182182885976</v>
      </c>
      <c r="AL105" s="170">
        <f t="shared" si="67"/>
        <v>1458.166474999595</v>
      </c>
      <c r="AM105" s="170">
        <f t="shared" si="67"/>
        <v>1551.6140233749827</v>
      </c>
      <c r="AN105" s="170">
        <f t="shared" si="67"/>
        <v>1652.1612786409876</v>
      </c>
      <c r="AO105" s="170">
        <f t="shared" si="67"/>
        <v>1709.9066335514945</v>
      </c>
    </row>
    <row r="106" spans="1:41">
      <c r="A106" s="112" t="s">
        <v>102</v>
      </c>
      <c r="B106" s="259">
        <f t="shared" si="66"/>
        <v>374.72469089432059</v>
      </c>
      <c r="C106" s="259">
        <f t="shared" si="66"/>
        <v>415.61302593398335</v>
      </c>
      <c r="D106" s="259">
        <f t="shared" si="66"/>
        <v>445.91819271775887</v>
      </c>
      <c r="E106" s="259">
        <f t="shared" si="66"/>
        <v>433.40429104766213</v>
      </c>
      <c r="F106" s="259">
        <f t="shared" si="66"/>
        <v>478.04747170011348</v>
      </c>
      <c r="G106" s="259">
        <f t="shared" si="66"/>
        <v>487.66258418734134</v>
      </c>
      <c r="H106" s="259">
        <f t="shared" si="66"/>
        <v>508.24399324410217</v>
      </c>
      <c r="I106" s="259">
        <f t="shared" si="66"/>
        <v>475.19088649398788</v>
      </c>
      <c r="J106" s="259">
        <f t="shared" si="66"/>
        <v>464.53516887749413</v>
      </c>
      <c r="K106" s="259">
        <f t="shared" si="66"/>
        <v>582.56453392741889</v>
      </c>
      <c r="L106" s="259">
        <f t="shared" si="66"/>
        <v>449.97025522932256</v>
      </c>
      <c r="M106" s="259">
        <f t="shared" si="66"/>
        <v>617.82240169069371</v>
      </c>
      <c r="N106" s="259">
        <f t="shared" si="66"/>
        <v>757.34819301708308</v>
      </c>
      <c r="O106" s="259">
        <f t="shared" si="66"/>
        <v>737.64780673871587</v>
      </c>
      <c r="P106" s="259">
        <f t="shared" si="66"/>
        <v>821.41794760770722</v>
      </c>
      <c r="Q106" s="259">
        <f t="shared" si="66"/>
        <v>973.64180271776331</v>
      </c>
      <c r="R106" s="259">
        <f t="shared" si="66"/>
        <v>1035.4069136231381</v>
      </c>
      <c r="S106" s="259">
        <f t="shared" si="66"/>
        <v>934.38971474487755</v>
      </c>
      <c r="T106" s="124">
        <v>1230.3200000000002</v>
      </c>
      <c r="U106" s="124">
        <v>1377.0400000000002</v>
      </c>
      <c r="V106" s="124">
        <v>1515.92</v>
      </c>
      <c r="W106" s="124">
        <v>1388.8000000000002</v>
      </c>
      <c r="X106" s="124">
        <v>1296.0818815331011</v>
      </c>
      <c r="Y106" s="124">
        <v>1349.2918118466898</v>
      </c>
      <c r="Z106" s="124">
        <v>1252.9538327526132</v>
      </c>
      <c r="AA106" s="124">
        <v>1229.9895470383276</v>
      </c>
      <c r="AB106" s="124">
        <v>1188.5418118466898</v>
      </c>
      <c r="AC106" s="261">
        <v>1270.3170731707316</v>
      </c>
      <c r="AD106" s="261">
        <v>1368.8954703832753</v>
      </c>
      <c r="AE106" s="261">
        <v>1286</v>
      </c>
      <c r="AF106" s="261">
        <v>1413</v>
      </c>
      <c r="AG106" s="170">
        <f>AG$124*AG90</f>
        <v>1325.0243536530481</v>
      </c>
      <c r="AH106" s="170">
        <f t="shared" si="67"/>
        <v>1502.8624722003015</v>
      </c>
      <c r="AI106" s="170">
        <f t="shared" si="67"/>
        <v>1290.4653093759343</v>
      </c>
      <c r="AJ106" s="170">
        <f t="shared" si="67"/>
        <v>1304.6351909830935</v>
      </c>
      <c r="AK106" s="170">
        <f t="shared" si="67"/>
        <v>1363.6309193928619</v>
      </c>
      <c r="AL106" s="170">
        <f t="shared" si="67"/>
        <v>1387.736762824147</v>
      </c>
      <c r="AM106" s="170">
        <f t="shared" si="67"/>
        <v>1473.4929379485761</v>
      </c>
      <c r="AN106" s="170">
        <f t="shared" si="67"/>
        <v>1567.5327191839438</v>
      </c>
      <c r="AO106" s="170">
        <f t="shared" si="67"/>
        <v>1654.7127270827425</v>
      </c>
    </row>
    <row r="107" spans="1:41">
      <c r="A107" s="112" t="s">
        <v>103</v>
      </c>
      <c r="B107" s="259">
        <f t="shared" si="66"/>
        <v>334.851024605416</v>
      </c>
      <c r="C107" s="259">
        <f t="shared" si="66"/>
        <v>371.38851790420011</v>
      </c>
      <c r="D107" s="259">
        <f t="shared" si="66"/>
        <v>392.96338923788028</v>
      </c>
      <c r="E107" s="259">
        <f t="shared" si="66"/>
        <v>378.06041542962981</v>
      </c>
      <c r="F107" s="259">
        <f t="shared" si="66"/>
        <v>420.74115987519315</v>
      </c>
      <c r="G107" s="259">
        <f t="shared" si="66"/>
        <v>417.75191530150255</v>
      </c>
      <c r="H107" s="259">
        <f t="shared" si="66"/>
        <v>423.00909866879675</v>
      </c>
      <c r="I107" s="259">
        <f t="shared" si="66"/>
        <v>382.76486346429198</v>
      </c>
      <c r="J107" s="259">
        <f t="shared" si="66"/>
        <v>365.53171329840524</v>
      </c>
      <c r="K107" s="259">
        <f t="shared" si="66"/>
        <v>-968.2576984738389</v>
      </c>
      <c r="L107" s="259">
        <f t="shared" si="66"/>
        <v>390.92957205910568</v>
      </c>
      <c r="M107" s="259">
        <f t="shared" si="66"/>
        <v>562.66963544418445</v>
      </c>
      <c r="N107" s="259">
        <f t="shared" si="66"/>
        <v>612.0330769754305</v>
      </c>
      <c r="O107" s="259">
        <f t="shared" si="66"/>
        <v>677.83852511125247</v>
      </c>
      <c r="P107" s="259">
        <f t="shared" si="66"/>
        <v>779.7558995453561</v>
      </c>
      <c r="Q107" s="259">
        <f t="shared" si="66"/>
        <v>810.51559292208435</v>
      </c>
      <c r="R107" s="259">
        <f t="shared" si="66"/>
        <v>892.51517783471581</v>
      </c>
      <c r="S107" s="259">
        <f t="shared" si="66"/>
        <v>802.99116110887917</v>
      </c>
      <c r="T107" s="124">
        <v>1175.44</v>
      </c>
      <c r="U107" s="124">
        <v>1340.0800000000002</v>
      </c>
      <c r="V107" s="124">
        <v>1353.5200000000002</v>
      </c>
      <c r="W107" s="124">
        <v>1263.92</v>
      </c>
      <c r="X107" s="124">
        <v>1171.9943316013225</v>
      </c>
      <c r="Y107" s="124">
        <v>1233.0590458195559</v>
      </c>
      <c r="Z107" s="124">
        <v>1110.9296173830892</v>
      </c>
      <c r="AA107" s="124">
        <v>1111.4898441190364</v>
      </c>
      <c r="AB107" s="124">
        <v>1014.570618800189</v>
      </c>
      <c r="AC107" s="261">
        <v>1223.5351913084553</v>
      </c>
      <c r="AD107" s="261">
        <v>1191.0420406235239</v>
      </c>
      <c r="AE107" s="261">
        <v>1186</v>
      </c>
      <c r="AF107" s="261">
        <v>1229</v>
      </c>
      <c r="AG107" s="170">
        <f>AG$124*AG91</f>
        <v>1067.2101495224274</v>
      </c>
      <c r="AH107" s="170">
        <f t="shared" si="67"/>
        <v>-2361.4606499748888</v>
      </c>
      <c r="AI107" s="170">
        <f t="shared" si="67"/>
        <v>1050.3417582782524</v>
      </c>
      <c r="AJ107" s="170">
        <f t="shared" si="67"/>
        <v>1072.782801085368</v>
      </c>
      <c r="AK107" s="170">
        <f t="shared" si="67"/>
        <v>1121.7602051366853</v>
      </c>
      <c r="AL107" s="170">
        <f t="shared" si="67"/>
        <v>1184.8763342457767</v>
      </c>
      <c r="AM107" s="170">
        <f t="shared" si="67"/>
        <v>1247.7224637972026</v>
      </c>
      <c r="AN107" s="170">
        <f t="shared" si="67"/>
        <v>407.81526372816592</v>
      </c>
      <c r="AO107" s="170">
        <f t="shared" si="67"/>
        <v>476.67688704682405</v>
      </c>
    </row>
    <row r="108" spans="1:41" ht="12" thickBot="1">
      <c r="A108" s="112" t="s">
        <v>114</v>
      </c>
      <c r="B108" s="128">
        <f>B23</f>
        <v>4549.7357902293534</v>
      </c>
      <c r="C108" s="128">
        <f t="shared" ref="C108:Y108" si="68">C23</f>
        <v>5046.18325113421</v>
      </c>
      <c r="D108" s="128">
        <f t="shared" si="68"/>
        <v>5334.6152393400716</v>
      </c>
      <c r="E108" s="128">
        <f t="shared" si="68"/>
        <v>5233.2534340801485</v>
      </c>
      <c r="F108" s="128">
        <f t="shared" si="68"/>
        <v>5943.9413089947529</v>
      </c>
      <c r="G108" s="128">
        <f t="shared" si="68"/>
        <v>6029.4955742512348</v>
      </c>
      <c r="H108" s="128">
        <f t="shared" si="68"/>
        <v>6338</v>
      </c>
      <c r="I108" s="128">
        <f t="shared" si="68"/>
        <v>5996</v>
      </c>
      <c r="J108" s="128">
        <f t="shared" si="68"/>
        <v>5915</v>
      </c>
      <c r="K108" s="128">
        <f t="shared" si="68"/>
        <v>5994</v>
      </c>
      <c r="L108" s="128">
        <f t="shared" si="68"/>
        <v>5974</v>
      </c>
      <c r="M108" s="128">
        <f t="shared" si="68"/>
        <v>7381</v>
      </c>
      <c r="N108" s="128">
        <f t="shared" si="68"/>
        <v>8373</v>
      </c>
      <c r="O108" s="128">
        <f t="shared" si="68"/>
        <v>8960</v>
      </c>
      <c r="P108" s="128">
        <f t="shared" si="68"/>
        <v>10402</v>
      </c>
      <c r="Q108" s="128">
        <f t="shared" si="68"/>
        <v>11628</v>
      </c>
      <c r="R108" s="128">
        <f t="shared" si="68"/>
        <v>12853</v>
      </c>
      <c r="S108" s="128">
        <f t="shared" si="68"/>
        <v>12113</v>
      </c>
      <c r="T108" s="128">
        <f t="shared" si="68"/>
        <v>12341</v>
      </c>
      <c r="U108" s="128">
        <f t="shared" si="68"/>
        <v>12968</v>
      </c>
      <c r="V108" s="128">
        <f t="shared" si="68"/>
        <v>13651</v>
      </c>
      <c r="W108" s="128">
        <f t="shared" si="68"/>
        <v>14450</v>
      </c>
      <c r="X108" s="128">
        <f t="shared" si="68"/>
        <v>13851</v>
      </c>
      <c r="Y108" s="128">
        <f t="shared" si="68"/>
        <v>13737</v>
      </c>
      <c r="Z108" s="128">
        <f>Z23</f>
        <v>12582</v>
      </c>
      <c r="AA108" s="128">
        <f>AA23</f>
        <v>12227</v>
      </c>
      <c r="AB108" s="128">
        <f>AB23</f>
        <v>12027</v>
      </c>
      <c r="AC108" s="124">
        <f t="shared" ref="AC108:AO108" si="69">SUM(AC96:AC107)</f>
        <v>13981.208247181516</v>
      </c>
      <c r="AD108" s="124">
        <f t="shared" si="69"/>
        <v>13263.321161116757</v>
      </c>
      <c r="AE108" s="124">
        <f t="shared" si="69"/>
        <v>14397.271366409463</v>
      </c>
      <c r="AF108" s="124">
        <f t="shared" si="69"/>
        <v>14674</v>
      </c>
      <c r="AG108" s="170">
        <f t="shared" si="69"/>
        <v>14954.880000000001</v>
      </c>
      <c r="AH108" s="170">
        <f t="shared" si="69"/>
        <v>15400.000000000004</v>
      </c>
      <c r="AI108" s="170">
        <f t="shared" si="69"/>
        <v>15960</v>
      </c>
      <c r="AJ108" s="170">
        <f t="shared" si="69"/>
        <v>16520</v>
      </c>
      <c r="AK108" s="170">
        <f t="shared" si="69"/>
        <v>17079.999999999996</v>
      </c>
      <c r="AL108" s="170">
        <f t="shared" si="69"/>
        <v>17640</v>
      </c>
      <c r="AM108" s="170">
        <f t="shared" si="69"/>
        <v>18200.000000000004</v>
      </c>
      <c r="AN108" s="170">
        <f t="shared" si="69"/>
        <v>18760</v>
      </c>
      <c r="AO108" s="170">
        <f t="shared" si="69"/>
        <v>19320</v>
      </c>
    </row>
    <row r="109" spans="1:41">
      <c r="A109" s="174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</row>
    <row r="110" spans="1:41" ht="12" thickBot="1">
      <c r="A110" s="112" t="s">
        <v>256</v>
      </c>
    </row>
    <row r="111" spans="1:41" ht="12" thickBot="1">
      <c r="A111" s="168"/>
      <c r="B111" s="168" t="str">
        <f t="shared" ref="B111:AO111" si="70">B$3</f>
        <v xml:space="preserve">93/94 </v>
      </c>
      <c r="C111" s="168" t="str">
        <f t="shared" si="70"/>
        <v xml:space="preserve">94/95 </v>
      </c>
      <c r="D111" s="168" t="str">
        <f t="shared" si="70"/>
        <v xml:space="preserve">95/96 </v>
      </c>
      <c r="E111" s="168" t="str">
        <f t="shared" si="70"/>
        <v xml:space="preserve">96/97 </v>
      </c>
      <c r="F111" s="168" t="str">
        <f t="shared" si="70"/>
        <v xml:space="preserve">97/98 </v>
      </c>
      <c r="G111" s="168" t="str">
        <f t="shared" si="70"/>
        <v xml:space="preserve">98/99 </v>
      </c>
      <c r="H111" s="168" t="str">
        <f t="shared" si="70"/>
        <v xml:space="preserve">99/00 </v>
      </c>
      <c r="I111" s="168" t="str">
        <f t="shared" si="70"/>
        <v xml:space="preserve">00/01 </v>
      </c>
      <c r="J111" s="168" t="str">
        <f t="shared" si="70"/>
        <v xml:space="preserve">01/02 </v>
      </c>
      <c r="K111" s="168" t="str">
        <f t="shared" si="70"/>
        <v xml:space="preserve">02/03 </v>
      </c>
      <c r="L111" s="168" t="str">
        <f t="shared" si="70"/>
        <v xml:space="preserve">03/04 </v>
      </c>
      <c r="M111" s="168" t="str">
        <f t="shared" si="70"/>
        <v xml:space="preserve">04/05 </v>
      </c>
      <c r="N111" s="168" t="str">
        <f t="shared" si="70"/>
        <v xml:space="preserve">05/06 </v>
      </c>
      <c r="O111" s="168" t="str">
        <f t="shared" si="70"/>
        <v xml:space="preserve">06/07 </v>
      </c>
      <c r="P111" s="168" t="str">
        <f t="shared" si="70"/>
        <v xml:space="preserve">07/08 </v>
      </c>
      <c r="Q111" s="168" t="str">
        <f t="shared" si="70"/>
        <v xml:space="preserve">08/09 </v>
      </c>
      <c r="R111" s="168" t="str">
        <f t="shared" si="70"/>
        <v xml:space="preserve">09/10 </v>
      </c>
      <c r="S111" s="168" t="str">
        <f t="shared" si="70"/>
        <v xml:space="preserve">10/11 </v>
      </c>
      <c r="T111" s="168" t="str">
        <f t="shared" si="70"/>
        <v xml:space="preserve">11/12 </v>
      </c>
      <c r="U111" s="168" t="str">
        <f t="shared" si="70"/>
        <v xml:space="preserve">12/13 </v>
      </c>
      <c r="V111" s="168" t="str">
        <f t="shared" si="70"/>
        <v xml:space="preserve">13/14 </v>
      </c>
      <c r="W111" s="168" t="str">
        <f t="shared" si="70"/>
        <v xml:space="preserve">14/15 </v>
      </c>
      <c r="X111" s="168" t="str">
        <f t="shared" si="70"/>
        <v xml:space="preserve">15/16 </v>
      </c>
      <c r="Y111" s="168" t="str">
        <f t="shared" si="70"/>
        <v xml:space="preserve">16/17 </v>
      </c>
      <c r="Z111" s="168" t="str">
        <f t="shared" si="70"/>
        <v xml:space="preserve">17/18 </v>
      </c>
      <c r="AA111" s="168" t="str">
        <f t="shared" si="70"/>
        <v>18/19</v>
      </c>
      <c r="AB111" s="297" t="str">
        <f>AB$3</f>
        <v>19/20</v>
      </c>
      <c r="AC111" s="168" t="str">
        <f t="shared" si="70"/>
        <v>20/21</v>
      </c>
      <c r="AD111" s="168" t="str">
        <f t="shared" si="70"/>
        <v>21/22</v>
      </c>
      <c r="AE111" s="168" t="str">
        <f t="shared" si="70"/>
        <v>22/23</v>
      </c>
      <c r="AF111" s="168" t="str">
        <f t="shared" si="70"/>
        <v>23/24</v>
      </c>
      <c r="AG111" s="168" t="str">
        <f t="shared" si="70"/>
        <v>24/25</v>
      </c>
      <c r="AH111" s="168" t="str">
        <f t="shared" si="70"/>
        <v>25/26</v>
      </c>
      <c r="AI111" s="168" t="str">
        <f t="shared" si="70"/>
        <v>26/27</v>
      </c>
      <c r="AJ111" s="168" t="str">
        <f t="shared" si="70"/>
        <v>27/28</v>
      </c>
      <c r="AK111" s="168" t="str">
        <f t="shared" si="70"/>
        <v>28/29</v>
      </c>
      <c r="AL111" s="168" t="str">
        <f t="shared" si="70"/>
        <v>29/30</v>
      </c>
      <c r="AM111" s="168" t="str">
        <f t="shared" si="70"/>
        <v>30/31</v>
      </c>
      <c r="AN111" s="168" t="str">
        <f t="shared" si="70"/>
        <v>31/32</v>
      </c>
      <c r="AO111" s="168" t="str">
        <f t="shared" si="70"/>
        <v>32/33</v>
      </c>
    </row>
    <row r="112" spans="1:41">
      <c r="A112" s="112" t="s">
        <v>104</v>
      </c>
      <c r="B112" s="260">
        <f t="shared" ref="B112:T124" si="71">B96/B80</f>
        <v>0.60574301560768917</v>
      </c>
      <c r="C112" s="260">
        <f t="shared" si="71"/>
        <v>0.58943852950989484</v>
      </c>
      <c r="D112" s="260">
        <f t="shared" si="71"/>
        <v>0.56920777201665296</v>
      </c>
      <c r="E112" s="260">
        <f t="shared" si="71"/>
        <v>0.62975372251265327</v>
      </c>
      <c r="F112" s="260">
        <f t="shared" si="71"/>
        <v>0.618709410741621</v>
      </c>
      <c r="G112" s="260">
        <f t="shared" si="71"/>
        <v>0.57959199983189802</v>
      </c>
      <c r="H112" s="260">
        <f t="shared" si="71"/>
        <v>0.57001528914470723</v>
      </c>
      <c r="I112" s="260">
        <f t="shared" si="71"/>
        <v>0.56996197718631181</v>
      </c>
      <c r="J112" s="260">
        <f t="shared" si="71"/>
        <v>0.57001060036619444</v>
      </c>
      <c r="K112" s="260">
        <f t="shared" si="71"/>
        <v>0.57004279600570618</v>
      </c>
      <c r="L112" s="260">
        <f t="shared" si="71"/>
        <v>0.57321051621569752</v>
      </c>
      <c r="M112" s="260">
        <f t="shared" si="71"/>
        <v>0.55709864895463812</v>
      </c>
      <c r="N112" s="260">
        <f t="shared" si="71"/>
        <v>0.56986320016334313</v>
      </c>
      <c r="O112" s="260">
        <f t="shared" si="71"/>
        <v>0.56961220597584239</v>
      </c>
      <c r="P112" s="260">
        <f t="shared" si="71"/>
        <v>0.56300064949123185</v>
      </c>
      <c r="Q112" s="260">
        <f t="shared" si="71"/>
        <v>0.56838400625672114</v>
      </c>
      <c r="R112" s="260">
        <f t="shared" si="71"/>
        <v>0.55817084292352459</v>
      </c>
      <c r="S112" s="260">
        <f t="shared" si="71"/>
        <v>0.54073478862550783</v>
      </c>
      <c r="T112" s="260">
        <f t="shared" si="71"/>
        <v>0.66971106412966885</v>
      </c>
      <c r="U112" s="187">
        <f t="shared" ref="U112:AG120" si="72">U96/U83</f>
        <v>0.56000000000000005</v>
      </c>
      <c r="V112" s="187">
        <f t="shared" si="72"/>
        <v>0.56000000000000005</v>
      </c>
      <c r="W112" s="187">
        <f t="shared" si="72"/>
        <v>0.56000000000000005</v>
      </c>
      <c r="X112" s="187">
        <f t="shared" si="72"/>
        <v>0.56000000000000005</v>
      </c>
      <c r="Y112" s="187">
        <f t="shared" si="72"/>
        <v>0.55996433348194385</v>
      </c>
      <c r="Z112" s="187">
        <f t="shared" si="72"/>
        <v>0.55996433348194385</v>
      </c>
      <c r="AA112" s="187">
        <f t="shared" si="72"/>
        <v>0.55996433348194385</v>
      </c>
      <c r="AB112" s="187">
        <f t="shared" si="72"/>
        <v>0.55996433348194385</v>
      </c>
      <c r="AC112" s="187">
        <f t="shared" si="72"/>
        <v>0.55996433348194385</v>
      </c>
      <c r="AD112" s="187">
        <f t="shared" si="72"/>
        <v>0.55996433348194385</v>
      </c>
      <c r="AE112" s="187">
        <f t="shared" si="72"/>
        <v>0.55996433348194385</v>
      </c>
      <c r="AF112" s="187">
        <f>AF96/AF83</f>
        <v>0.55996433348194385</v>
      </c>
      <c r="AG112" s="187">
        <f>AG96/AG83</f>
        <v>0.55991091314031183</v>
      </c>
      <c r="AH112" s="187">
        <f t="shared" ref="AH112:AO123" si="73">AH96/AH80</f>
        <v>0.56000000000000005</v>
      </c>
      <c r="AI112" s="187">
        <f t="shared" si="73"/>
        <v>0.56000000000000005</v>
      </c>
      <c r="AJ112" s="187">
        <f t="shared" si="73"/>
        <v>0.56000000000000005</v>
      </c>
      <c r="AK112" s="187">
        <f t="shared" si="73"/>
        <v>0.56000000000000005</v>
      </c>
      <c r="AL112" s="187">
        <f t="shared" si="73"/>
        <v>0.56000000000000005</v>
      </c>
      <c r="AM112" s="187">
        <f t="shared" si="73"/>
        <v>0.56000000000000005</v>
      </c>
      <c r="AN112" s="187">
        <f t="shared" si="73"/>
        <v>0.56000000000000005</v>
      </c>
      <c r="AO112" s="187">
        <f t="shared" si="73"/>
        <v>0.56000000000000005</v>
      </c>
    </row>
    <row r="113" spans="1:41">
      <c r="A113" s="112" t="s">
        <v>105</v>
      </c>
      <c r="B113" s="260">
        <f t="shared" si="71"/>
        <v>0.60574301560768917</v>
      </c>
      <c r="C113" s="260">
        <f t="shared" si="71"/>
        <v>0.58943852950989484</v>
      </c>
      <c r="D113" s="260">
        <f t="shared" si="71"/>
        <v>0.56920777201665296</v>
      </c>
      <c r="E113" s="260">
        <f t="shared" si="71"/>
        <v>0.62975372251265327</v>
      </c>
      <c r="F113" s="260">
        <f t="shared" si="71"/>
        <v>0.618709410741621</v>
      </c>
      <c r="G113" s="260">
        <f t="shared" si="71"/>
        <v>0.57959199983189802</v>
      </c>
      <c r="H113" s="260">
        <f t="shared" si="71"/>
        <v>0.57001528914470723</v>
      </c>
      <c r="I113" s="260">
        <f t="shared" si="71"/>
        <v>0.56996197718631181</v>
      </c>
      <c r="J113" s="260">
        <f t="shared" si="71"/>
        <v>0.57001060036619444</v>
      </c>
      <c r="K113" s="260">
        <f t="shared" si="71"/>
        <v>0.57004279600570618</v>
      </c>
      <c r="L113" s="260">
        <f t="shared" si="71"/>
        <v>0.57321051621569752</v>
      </c>
      <c r="M113" s="260">
        <f t="shared" si="71"/>
        <v>0.55709864895463812</v>
      </c>
      <c r="N113" s="260">
        <f t="shared" si="71"/>
        <v>0.56986320016334313</v>
      </c>
      <c r="O113" s="260">
        <f t="shared" si="71"/>
        <v>0.56961220597584239</v>
      </c>
      <c r="P113" s="260">
        <f t="shared" si="71"/>
        <v>0.56300064949123185</v>
      </c>
      <c r="Q113" s="260">
        <f t="shared" si="71"/>
        <v>0.56838400625672114</v>
      </c>
      <c r="R113" s="260">
        <f t="shared" si="71"/>
        <v>0.55817084292352459</v>
      </c>
      <c r="S113" s="260">
        <f t="shared" si="71"/>
        <v>0.54073478862550783</v>
      </c>
      <c r="T113" s="260">
        <f t="shared" si="71"/>
        <v>0.47200397812033817</v>
      </c>
      <c r="U113" s="187">
        <f t="shared" si="72"/>
        <v>0.56000000000000005</v>
      </c>
      <c r="V113" s="187">
        <f t="shared" si="72"/>
        <v>0.56000000000000005</v>
      </c>
      <c r="W113" s="187">
        <f t="shared" si="72"/>
        <v>0.56000000000000005</v>
      </c>
      <c r="X113" s="187">
        <f t="shared" si="72"/>
        <v>0.5600346770697876</v>
      </c>
      <c r="Y113" s="187">
        <f t="shared" si="72"/>
        <v>0.5600346770697876</v>
      </c>
      <c r="Z113" s="187">
        <f t="shared" si="72"/>
        <v>0.5600346770697876</v>
      </c>
      <c r="AA113" s="187">
        <f t="shared" si="72"/>
        <v>0.5600346770697876</v>
      </c>
      <c r="AB113" s="187">
        <f t="shared" si="72"/>
        <v>0.5600346770697876</v>
      </c>
      <c r="AC113" s="187">
        <f t="shared" si="72"/>
        <v>0.5600346770697876</v>
      </c>
      <c r="AD113" s="187">
        <f t="shared" si="72"/>
        <v>0.5600346770697876</v>
      </c>
      <c r="AE113" s="187">
        <f t="shared" si="72"/>
        <v>0.5600346770697876</v>
      </c>
      <c r="AF113" s="187">
        <f t="shared" si="72"/>
        <v>0.5600346770697876</v>
      </c>
      <c r="AG113" s="187">
        <f t="shared" si="72"/>
        <v>0.56005110732538332</v>
      </c>
      <c r="AH113" s="187">
        <f t="shared" si="73"/>
        <v>0.56000000000000005</v>
      </c>
      <c r="AI113" s="187">
        <f t="shared" si="73"/>
        <v>0.56000000000000005</v>
      </c>
      <c r="AJ113" s="187">
        <f t="shared" si="73"/>
        <v>0.56000000000000005</v>
      </c>
      <c r="AK113" s="187">
        <f t="shared" si="73"/>
        <v>0.56000000000000005</v>
      </c>
      <c r="AL113" s="187">
        <f t="shared" si="73"/>
        <v>0.56000000000000005</v>
      </c>
      <c r="AM113" s="187">
        <f t="shared" si="73"/>
        <v>0.56000000000000005</v>
      </c>
      <c r="AN113" s="187">
        <f t="shared" si="73"/>
        <v>0.56000000000000005</v>
      </c>
      <c r="AO113" s="187">
        <f t="shared" si="73"/>
        <v>0.56000000000000005</v>
      </c>
    </row>
    <row r="114" spans="1:41">
      <c r="A114" s="112" t="s">
        <v>106</v>
      </c>
      <c r="B114" s="260">
        <f t="shared" si="71"/>
        <v>0.60574301560768917</v>
      </c>
      <c r="C114" s="260">
        <f t="shared" si="71"/>
        <v>0.58943852950989484</v>
      </c>
      <c r="D114" s="260">
        <f t="shared" si="71"/>
        <v>0.56920777201665296</v>
      </c>
      <c r="E114" s="260">
        <f t="shared" si="71"/>
        <v>0.62975372251265327</v>
      </c>
      <c r="F114" s="260">
        <f t="shared" si="71"/>
        <v>0.618709410741621</v>
      </c>
      <c r="G114" s="260">
        <f t="shared" si="71"/>
        <v>0.57959199983189802</v>
      </c>
      <c r="H114" s="260">
        <f t="shared" si="71"/>
        <v>0.57001528914470723</v>
      </c>
      <c r="I114" s="260">
        <f t="shared" si="71"/>
        <v>0.56996197718631181</v>
      </c>
      <c r="J114" s="260">
        <f t="shared" si="71"/>
        <v>0.57001060036619444</v>
      </c>
      <c r="K114" s="260">
        <f t="shared" si="71"/>
        <v>0.57004279600570618</v>
      </c>
      <c r="L114" s="260">
        <f t="shared" si="71"/>
        <v>0.57321051621569752</v>
      </c>
      <c r="M114" s="260">
        <f t="shared" si="71"/>
        <v>0.55709864895463812</v>
      </c>
      <c r="N114" s="260">
        <f t="shared" si="71"/>
        <v>0.56986320016334313</v>
      </c>
      <c r="O114" s="260">
        <f t="shared" si="71"/>
        <v>0.56961220597584239</v>
      </c>
      <c r="P114" s="260">
        <f t="shared" si="71"/>
        <v>0.56300064949123185</v>
      </c>
      <c r="Q114" s="260">
        <f t="shared" si="71"/>
        <v>0.56838400625672114</v>
      </c>
      <c r="R114" s="260">
        <f t="shared" si="71"/>
        <v>0.55817084292352459</v>
      </c>
      <c r="S114" s="260">
        <f t="shared" si="71"/>
        <v>0.54073478862550783</v>
      </c>
      <c r="T114" s="260">
        <f t="shared" si="71"/>
        <v>0.57197220737573495</v>
      </c>
      <c r="U114" s="187">
        <f t="shared" si="72"/>
        <v>0.56000000000000005</v>
      </c>
      <c r="V114" s="187">
        <f t="shared" si="72"/>
        <v>0.56000000000000005</v>
      </c>
      <c r="W114" s="187">
        <f t="shared" si="72"/>
        <v>0.56000000000000005</v>
      </c>
      <c r="X114" s="187">
        <f t="shared" si="72"/>
        <v>0.56015358361774747</v>
      </c>
      <c r="Y114" s="187">
        <f t="shared" si="72"/>
        <v>0.56015358361774747</v>
      </c>
      <c r="Z114" s="187">
        <f t="shared" si="72"/>
        <v>0.56015358361774747</v>
      </c>
      <c r="AA114" s="187">
        <f t="shared" si="72"/>
        <v>0.56015358361774747</v>
      </c>
      <c r="AB114" s="187">
        <f t="shared" si="72"/>
        <v>0.56015358361774747</v>
      </c>
      <c r="AC114" s="187">
        <f t="shared" si="72"/>
        <v>0.56015358361774747</v>
      </c>
      <c r="AD114" s="187">
        <f t="shared" si="72"/>
        <v>0.56015358361774747</v>
      </c>
      <c r="AE114" s="187">
        <f t="shared" si="72"/>
        <v>0.56015358361774747</v>
      </c>
      <c r="AF114" s="187">
        <f t="shared" si="72"/>
        <v>0.56015358361774747</v>
      </c>
      <c r="AG114" s="187">
        <f t="shared" si="72"/>
        <v>0.55989804587935432</v>
      </c>
      <c r="AH114" s="187">
        <f t="shared" si="73"/>
        <v>0.56000000000000005</v>
      </c>
      <c r="AI114" s="187">
        <f t="shared" si="73"/>
        <v>0.56000000000000005</v>
      </c>
      <c r="AJ114" s="187">
        <f t="shared" si="73"/>
        <v>0.56000000000000005</v>
      </c>
      <c r="AK114" s="187">
        <f t="shared" si="73"/>
        <v>0.56000000000000005</v>
      </c>
      <c r="AL114" s="187">
        <f t="shared" si="73"/>
        <v>0.56000000000000005</v>
      </c>
      <c r="AM114" s="187">
        <f t="shared" si="73"/>
        <v>0.56000000000000005</v>
      </c>
      <c r="AN114" s="187">
        <f t="shared" si="73"/>
        <v>0.56000000000000005</v>
      </c>
      <c r="AO114" s="187">
        <f t="shared" si="73"/>
        <v>0.56000000000000005</v>
      </c>
    </row>
    <row r="115" spans="1:41">
      <c r="A115" s="112" t="s">
        <v>107</v>
      </c>
      <c r="B115" s="260">
        <f t="shared" si="71"/>
        <v>0.60574301560768917</v>
      </c>
      <c r="C115" s="260">
        <f t="shared" si="71"/>
        <v>0.58943852950989484</v>
      </c>
      <c r="D115" s="260">
        <f t="shared" si="71"/>
        <v>0.56920777201665296</v>
      </c>
      <c r="E115" s="260">
        <f t="shared" si="71"/>
        <v>0.62975372251265327</v>
      </c>
      <c r="F115" s="260">
        <f t="shared" si="71"/>
        <v>0.618709410741621</v>
      </c>
      <c r="G115" s="260">
        <f t="shared" si="71"/>
        <v>0.57959199983189802</v>
      </c>
      <c r="H115" s="260">
        <f t="shared" si="71"/>
        <v>0.57001528914470723</v>
      </c>
      <c r="I115" s="260">
        <f t="shared" si="71"/>
        <v>0.5699619771863117</v>
      </c>
      <c r="J115" s="260">
        <f t="shared" si="71"/>
        <v>0.57001060036619444</v>
      </c>
      <c r="K115" s="260">
        <f t="shared" si="71"/>
        <v>0.57004279600570618</v>
      </c>
      <c r="L115" s="260">
        <f t="shared" si="71"/>
        <v>0.57321051621569752</v>
      </c>
      <c r="M115" s="260">
        <f t="shared" si="71"/>
        <v>0.55709864895463812</v>
      </c>
      <c r="N115" s="260">
        <f t="shared" si="71"/>
        <v>0.56986320016334313</v>
      </c>
      <c r="O115" s="260">
        <f t="shared" si="71"/>
        <v>0.56961220597584239</v>
      </c>
      <c r="P115" s="260">
        <f t="shared" si="71"/>
        <v>0.56300064949123185</v>
      </c>
      <c r="Q115" s="260">
        <f t="shared" si="71"/>
        <v>0.56838400625672114</v>
      </c>
      <c r="R115" s="260">
        <f t="shared" si="71"/>
        <v>0.55817084292352459</v>
      </c>
      <c r="S115" s="260">
        <f t="shared" si="71"/>
        <v>0.5309772951628825</v>
      </c>
      <c r="T115" s="260">
        <f t="shared" si="71"/>
        <v>0.62863877430760173</v>
      </c>
      <c r="U115" s="187">
        <f t="shared" si="72"/>
        <v>0.56000000000000005</v>
      </c>
      <c r="V115" s="187">
        <f t="shared" si="72"/>
        <v>0.56000000000000005</v>
      </c>
      <c r="W115" s="187">
        <f t="shared" si="72"/>
        <v>0.56000000000000005</v>
      </c>
      <c r="X115" s="187">
        <f t="shared" si="72"/>
        <v>0.55989232839838488</v>
      </c>
      <c r="Y115" s="187">
        <f t="shared" si="72"/>
        <v>0.55989232839838488</v>
      </c>
      <c r="Z115" s="187">
        <f t="shared" si="72"/>
        <v>0.55989232839838488</v>
      </c>
      <c r="AA115" s="187">
        <f t="shared" si="72"/>
        <v>0.55989232839838488</v>
      </c>
      <c r="AB115" s="187">
        <f t="shared" si="72"/>
        <v>0.55989232839838488</v>
      </c>
      <c r="AC115" s="187">
        <f t="shared" si="72"/>
        <v>0.55989232839838488</v>
      </c>
      <c r="AD115" s="187">
        <f t="shared" si="72"/>
        <v>0.55989232839838488</v>
      </c>
      <c r="AE115" s="187">
        <f t="shared" si="72"/>
        <v>0.55989232839838488</v>
      </c>
      <c r="AF115" s="187">
        <f t="shared" si="72"/>
        <v>0.5600714604734256</v>
      </c>
      <c r="AG115" s="187">
        <f t="shared" si="72"/>
        <v>0.55987347492092188</v>
      </c>
      <c r="AH115" s="187">
        <f t="shared" si="73"/>
        <v>0.56000000000000005</v>
      </c>
      <c r="AI115" s="187">
        <f t="shared" si="73"/>
        <v>0.56000000000000005</v>
      </c>
      <c r="AJ115" s="187">
        <f t="shared" si="73"/>
        <v>0.56000000000000005</v>
      </c>
      <c r="AK115" s="187">
        <f t="shared" si="73"/>
        <v>0.56000000000000005</v>
      </c>
      <c r="AL115" s="187">
        <f t="shared" si="73"/>
        <v>0.56000000000000005</v>
      </c>
      <c r="AM115" s="187">
        <f t="shared" si="73"/>
        <v>0.56000000000000005</v>
      </c>
      <c r="AN115" s="187">
        <f t="shared" si="73"/>
        <v>0.56000000000000005</v>
      </c>
      <c r="AO115" s="187">
        <f t="shared" si="73"/>
        <v>0.56000000000000005</v>
      </c>
    </row>
    <row r="116" spans="1:41">
      <c r="A116" s="112" t="s">
        <v>108</v>
      </c>
      <c r="B116" s="260">
        <f t="shared" si="71"/>
        <v>0.60574301560768917</v>
      </c>
      <c r="C116" s="260">
        <f t="shared" si="71"/>
        <v>0.58943852950989484</v>
      </c>
      <c r="D116" s="260">
        <f t="shared" si="71"/>
        <v>0.56920777201665296</v>
      </c>
      <c r="E116" s="260">
        <f t="shared" si="71"/>
        <v>0.62975372251265327</v>
      </c>
      <c r="F116" s="260">
        <f t="shared" si="71"/>
        <v>0.618709410741621</v>
      </c>
      <c r="G116" s="260">
        <f t="shared" si="71"/>
        <v>0.57959199983189802</v>
      </c>
      <c r="H116" s="260">
        <f t="shared" si="71"/>
        <v>0.57001528914470723</v>
      </c>
      <c r="I116" s="260">
        <f t="shared" si="71"/>
        <v>0.56996197718631181</v>
      </c>
      <c r="J116" s="260">
        <f t="shared" si="71"/>
        <v>0.57001060036619444</v>
      </c>
      <c r="K116" s="260">
        <f t="shared" si="71"/>
        <v>0.57004279600570618</v>
      </c>
      <c r="L116" s="260">
        <f t="shared" si="71"/>
        <v>0.57321051621569752</v>
      </c>
      <c r="M116" s="260">
        <f t="shared" si="71"/>
        <v>0.55709864895463812</v>
      </c>
      <c r="N116" s="260">
        <f t="shared" si="71"/>
        <v>0.56986320016334313</v>
      </c>
      <c r="O116" s="260">
        <f t="shared" si="71"/>
        <v>0.56961220597584239</v>
      </c>
      <c r="P116" s="260">
        <f t="shared" si="71"/>
        <v>0.56300064949123185</v>
      </c>
      <c r="Q116" s="260">
        <f t="shared" si="71"/>
        <v>0.56838400625672114</v>
      </c>
      <c r="R116" s="260">
        <f t="shared" si="71"/>
        <v>0.55817084292352459</v>
      </c>
      <c r="S116" s="260">
        <f t="shared" si="71"/>
        <v>0.49826771653543311</v>
      </c>
      <c r="T116" s="260">
        <f t="shared" si="71"/>
        <v>0.58940412979351042</v>
      </c>
      <c r="U116" s="187">
        <f t="shared" si="72"/>
        <v>0.56000000000000005</v>
      </c>
      <c r="V116" s="187">
        <f t="shared" si="72"/>
        <v>0.56000000000000005</v>
      </c>
      <c r="W116" s="187">
        <f t="shared" si="72"/>
        <v>0.56000000000000005</v>
      </c>
      <c r="X116" s="187">
        <f t="shared" si="72"/>
        <v>0.5601325757575758</v>
      </c>
      <c r="Y116" s="187">
        <f t="shared" si="72"/>
        <v>0.5601325757575758</v>
      </c>
      <c r="Z116" s="187">
        <f t="shared" si="72"/>
        <v>0.5601325757575758</v>
      </c>
      <c r="AA116" s="187">
        <f t="shared" si="72"/>
        <v>0.5601325757575758</v>
      </c>
      <c r="AB116" s="187">
        <f t="shared" si="72"/>
        <v>0.5601325757575758</v>
      </c>
      <c r="AC116" s="187">
        <f t="shared" si="72"/>
        <v>0.5601325757575758</v>
      </c>
      <c r="AD116" s="187">
        <f t="shared" si="72"/>
        <v>0.5601325757575758</v>
      </c>
      <c r="AE116" s="187">
        <f t="shared" si="72"/>
        <v>0.5601325757575758</v>
      </c>
      <c r="AF116" s="187">
        <f t="shared" si="72"/>
        <v>0.56000000000000005</v>
      </c>
      <c r="AG116" s="187">
        <f t="shared" si="72"/>
        <v>0.55987558320373254</v>
      </c>
      <c r="AH116" s="187">
        <f t="shared" si="73"/>
        <v>0.56000000000000005</v>
      </c>
      <c r="AI116" s="187">
        <f t="shared" si="73"/>
        <v>0.56000000000000005</v>
      </c>
      <c r="AJ116" s="187">
        <f t="shared" si="73"/>
        <v>0.56000000000000005</v>
      </c>
      <c r="AK116" s="187">
        <f t="shared" si="73"/>
        <v>0.56000000000000005</v>
      </c>
      <c r="AL116" s="187">
        <f t="shared" si="73"/>
        <v>0.56000000000000005</v>
      </c>
      <c r="AM116" s="187">
        <f t="shared" si="73"/>
        <v>0.56000000000000005</v>
      </c>
      <c r="AN116" s="187">
        <f t="shared" si="73"/>
        <v>0.56000000000000005</v>
      </c>
      <c r="AO116" s="187">
        <f t="shared" si="73"/>
        <v>0.56000000000000005</v>
      </c>
    </row>
    <row r="117" spans="1:41">
      <c r="A117" s="112" t="s">
        <v>109</v>
      </c>
      <c r="B117" s="260">
        <f t="shared" si="71"/>
        <v>0.60574301560768917</v>
      </c>
      <c r="C117" s="260">
        <f t="shared" si="71"/>
        <v>0.58943852950989484</v>
      </c>
      <c r="D117" s="260">
        <f t="shared" si="71"/>
        <v>0.56920777201665296</v>
      </c>
      <c r="E117" s="260">
        <f t="shared" si="71"/>
        <v>0.62975372251265327</v>
      </c>
      <c r="F117" s="260">
        <f t="shared" si="71"/>
        <v>0.618709410741621</v>
      </c>
      <c r="G117" s="260">
        <f t="shared" si="71"/>
        <v>0.57959199983189802</v>
      </c>
      <c r="H117" s="260">
        <f t="shared" si="71"/>
        <v>0.57001528914470723</v>
      </c>
      <c r="I117" s="260">
        <f t="shared" si="71"/>
        <v>0.56996197718631181</v>
      </c>
      <c r="J117" s="260">
        <f t="shared" si="71"/>
        <v>0.57001060036619444</v>
      </c>
      <c r="K117" s="260">
        <f t="shared" si="71"/>
        <v>0.57004279600570618</v>
      </c>
      <c r="L117" s="260">
        <f t="shared" si="71"/>
        <v>0.57321051621569752</v>
      </c>
      <c r="M117" s="260">
        <f t="shared" si="71"/>
        <v>0.55709864895463812</v>
      </c>
      <c r="N117" s="260">
        <f t="shared" si="71"/>
        <v>0.56986320016334313</v>
      </c>
      <c r="O117" s="260">
        <f t="shared" si="71"/>
        <v>0.56961220597584239</v>
      </c>
      <c r="P117" s="260">
        <f t="shared" si="71"/>
        <v>0.56300064949123185</v>
      </c>
      <c r="Q117" s="260">
        <f t="shared" si="71"/>
        <v>0.56838400625672125</v>
      </c>
      <c r="R117" s="260">
        <f t="shared" si="71"/>
        <v>0.55817084292352459</v>
      </c>
      <c r="S117" s="260">
        <f t="shared" si="71"/>
        <v>0.50641546851760044</v>
      </c>
      <c r="T117" s="260">
        <f t="shared" si="71"/>
        <v>0.55970695970695983</v>
      </c>
      <c r="U117" s="187">
        <f t="shared" si="72"/>
        <v>0.56000000000000005</v>
      </c>
      <c r="V117" s="187">
        <f t="shared" si="72"/>
        <v>0.56000000000000005</v>
      </c>
      <c r="W117" s="187">
        <f t="shared" si="72"/>
        <v>0.56000000000000005</v>
      </c>
      <c r="X117" s="187">
        <f t="shared" si="72"/>
        <v>0.56001805054151621</v>
      </c>
      <c r="Y117" s="187">
        <f t="shared" si="72"/>
        <v>0.56001805054151621</v>
      </c>
      <c r="Z117" s="187">
        <f t="shared" si="72"/>
        <v>0.56001805054151621</v>
      </c>
      <c r="AA117" s="187">
        <f t="shared" si="72"/>
        <v>0.56001805054151621</v>
      </c>
      <c r="AB117" s="187">
        <f t="shared" si="72"/>
        <v>0.56001805054151621</v>
      </c>
      <c r="AC117" s="187">
        <f t="shared" si="72"/>
        <v>0.56001805054151621</v>
      </c>
      <c r="AD117" s="187">
        <f t="shared" si="72"/>
        <v>0.56001805054151621</v>
      </c>
      <c r="AE117" s="187">
        <f t="shared" si="72"/>
        <v>0.56001805054151621</v>
      </c>
      <c r="AF117" s="187">
        <f t="shared" si="72"/>
        <v>0.55993000874890642</v>
      </c>
      <c r="AG117" s="187">
        <f t="shared" ref="AG117:AG123" si="74">AG101/AG85</f>
        <v>0.55989804587935432</v>
      </c>
      <c r="AH117" s="187">
        <f t="shared" si="73"/>
        <v>0.56000000000000005</v>
      </c>
      <c r="AI117" s="187">
        <f t="shared" si="73"/>
        <v>0.56000000000000005</v>
      </c>
      <c r="AJ117" s="187">
        <f t="shared" si="73"/>
        <v>0.56000000000000005</v>
      </c>
      <c r="AK117" s="187">
        <f t="shared" si="73"/>
        <v>0.56000000000000005</v>
      </c>
      <c r="AL117" s="187">
        <f t="shared" si="73"/>
        <v>0.56000000000000005</v>
      </c>
      <c r="AM117" s="187">
        <f t="shared" si="73"/>
        <v>0.56000000000000005</v>
      </c>
      <c r="AN117" s="187">
        <f t="shared" si="73"/>
        <v>0.56000000000000005</v>
      </c>
      <c r="AO117" s="187">
        <f t="shared" si="73"/>
        <v>0.56000000000000005</v>
      </c>
    </row>
    <row r="118" spans="1:41">
      <c r="A118" s="112" t="s">
        <v>110</v>
      </c>
      <c r="B118" s="260">
        <f t="shared" si="71"/>
        <v>0.60574301560768917</v>
      </c>
      <c r="C118" s="260">
        <f t="shared" si="71"/>
        <v>0.58943852950989484</v>
      </c>
      <c r="D118" s="260">
        <f t="shared" si="71"/>
        <v>0.56920777201665296</v>
      </c>
      <c r="E118" s="260">
        <f t="shared" si="71"/>
        <v>0.62975372251265327</v>
      </c>
      <c r="F118" s="260">
        <f t="shared" si="71"/>
        <v>0.618709410741621</v>
      </c>
      <c r="G118" s="260">
        <f t="shared" si="71"/>
        <v>0.57959199983189802</v>
      </c>
      <c r="H118" s="260">
        <f t="shared" si="71"/>
        <v>0.57001528914470723</v>
      </c>
      <c r="I118" s="260">
        <f t="shared" si="71"/>
        <v>0.56996197718631181</v>
      </c>
      <c r="J118" s="260">
        <f t="shared" si="71"/>
        <v>0.57001060036619444</v>
      </c>
      <c r="K118" s="260">
        <f t="shared" si="71"/>
        <v>0.57004279600570618</v>
      </c>
      <c r="L118" s="260">
        <f t="shared" si="71"/>
        <v>0.57321051621569752</v>
      </c>
      <c r="M118" s="260">
        <f t="shared" si="71"/>
        <v>0.55709864895463812</v>
      </c>
      <c r="N118" s="260">
        <f t="shared" si="71"/>
        <v>0.56986320016334313</v>
      </c>
      <c r="O118" s="260">
        <f t="shared" si="71"/>
        <v>0.56961220597584239</v>
      </c>
      <c r="P118" s="260">
        <f t="shared" si="71"/>
        <v>0.56300064949123185</v>
      </c>
      <c r="Q118" s="260">
        <f t="shared" si="71"/>
        <v>0.56838400625672114</v>
      </c>
      <c r="R118" s="260">
        <f t="shared" si="71"/>
        <v>0.55817084292352459</v>
      </c>
      <c r="S118" s="260">
        <f t="shared" si="71"/>
        <v>0.50875816993464051</v>
      </c>
      <c r="T118" s="260">
        <f t="shared" si="71"/>
        <v>0.55000524934383199</v>
      </c>
      <c r="U118" s="187">
        <f t="shared" si="72"/>
        <v>0.56000000000000005</v>
      </c>
      <c r="V118" s="187">
        <f t="shared" si="72"/>
        <v>0.56000000000000005</v>
      </c>
      <c r="W118" s="187">
        <f t="shared" si="72"/>
        <v>0.56000000000000005</v>
      </c>
      <c r="X118" s="187">
        <f t="shared" si="72"/>
        <v>0.55985267034990793</v>
      </c>
      <c r="Y118" s="187">
        <f t="shared" si="72"/>
        <v>0.55985267034990793</v>
      </c>
      <c r="Z118" s="187">
        <f t="shared" si="72"/>
        <v>0.55985267034990793</v>
      </c>
      <c r="AA118" s="187">
        <f t="shared" si="72"/>
        <v>0.55985267034990793</v>
      </c>
      <c r="AB118" s="187">
        <f t="shared" si="72"/>
        <v>0.55985267034990793</v>
      </c>
      <c r="AC118" s="187">
        <f t="shared" si="72"/>
        <v>0.55985267034990793</v>
      </c>
      <c r="AD118" s="187">
        <f t="shared" si="72"/>
        <v>0.55985267034990793</v>
      </c>
      <c r="AE118" s="187">
        <f t="shared" si="72"/>
        <v>0.55985267034990793</v>
      </c>
      <c r="AF118" s="187">
        <f t="shared" si="72"/>
        <v>0.55989232839838488</v>
      </c>
      <c r="AG118" s="187">
        <f t="shared" si="74"/>
        <v>0.55987347492092188</v>
      </c>
      <c r="AH118" s="187">
        <f t="shared" si="73"/>
        <v>0.56000000000000005</v>
      </c>
      <c r="AI118" s="187">
        <f t="shared" si="73"/>
        <v>0.56000000000000005</v>
      </c>
      <c r="AJ118" s="187">
        <f t="shared" si="73"/>
        <v>0.56000000000000005</v>
      </c>
      <c r="AK118" s="187">
        <f t="shared" si="73"/>
        <v>0.56000000000000005</v>
      </c>
      <c r="AL118" s="187">
        <f t="shared" si="73"/>
        <v>0.56000000000000005</v>
      </c>
      <c r="AM118" s="187">
        <f t="shared" si="73"/>
        <v>0.56000000000000005</v>
      </c>
      <c r="AN118" s="187">
        <f t="shared" si="73"/>
        <v>0.56000000000000005</v>
      </c>
      <c r="AO118" s="187">
        <f t="shared" si="73"/>
        <v>0.56000000000000005</v>
      </c>
    </row>
    <row r="119" spans="1:41">
      <c r="A119" s="112" t="s">
        <v>111</v>
      </c>
      <c r="B119" s="260">
        <f t="shared" si="71"/>
        <v>0.60574301560768917</v>
      </c>
      <c r="C119" s="260">
        <f t="shared" si="71"/>
        <v>0.58943852950989484</v>
      </c>
      <c r="D119" s="260">
        <f t="shared" si="71"/>
        <v>0.56920777201665296</v>
      </c>
      <c r="E119" s="260">
        <f t="shared" si="71"/>
        <v>0.62975372251265327</v>
      </c>
      <c r="F119" s="260">
        <f t="shared" si="71"/>
        <v>0.618709410741621</v>
      </c>
      <c r="G119" s="260">
        <f t="shared" si="71"/>
        <v>0.57959199983189802</v>
      </c>
      <c r="H119" s="260">
        <f t="shared" si="71"/>
        <v>0.57001528914470723</v>
      </c>
      <c r="I119" s="260">
        <f t="shared" si="71"/>
        <v>0.56996197718631181</v>
      </c>
      <c r="J119" s="260">
        <f t="shared" si="71"/>
        <v>0.57001060036619444</v>
      </c>
      <c r="K119" s="260">
        <f t="shared" si="71"/>
        <v>0.57004279600570618</v>
      </c>
      <c r="L119" s="260">
        <f t="shared" si="71"/>
        <v>0.57321051621569752</v>
      </c>
      <c r="M119" s="260">
        <f t="shared" si="71"/>
        <v>0.55709864895463812</v>
      </c>
      <c r="N119" s="260">
        <f t="shared" si="71"/>
        <v>0.56986320016334313</v>
      </c>
      <c r="O119" s="260">
        <f t="shared" si="71"/>
        <v>0.56961220597584239</v>
      </c>
      <c r="P119" s="260">
        <f t="shared" si="71"/>
        <v>0.56300064949123185</v>
      </c>
      <c r="Q119" s="260">
        <f t="shared" si="71"/>
        <v>0.56838400625672114</v>
      </c>
      <c r="R119" s="260">
        <f t="shared" si="71"/>
        <v>0.55817084292352459</v>
      </c>
      <c r="S119" s="260">
        <f t="shared" si="71"/>
        <v>0.52145495243424744</v>
      </c>
      <c r="T119" s="260">
        <f t="shared" si="71"/>
        <v>0.56188340807174897</v>
      </c>
      <c r="U119" s="187">
        <f t="shared" si="72"/>
        <v>0.56000000000000005</v>
      </c>
      <c r="V119" s="187">
        <f t="shared" si="72"/>
        <v>0.56000000000000005</v>
      </c>
      <c r="W119" s="187">
        <f t="shared" si="72"/>
        <v>0.56000000000000005</v>
      </c>
      <c r="X119" s="187">
        <f t="shared" si="72"/>
        <v>0.56007846983815601</v>
      </c>
      <c r="Y119" s="187">
        <f t="shared" si="72"/>
        <v>0.56007846983815601</v>
      </c>
      <c r="Z119" s="187">
        <f t="shared" si="72"/>
        <v>0.56007846983815601</v>
      </c>
      <c r="AA119" s="187">
        <f t="shared" si="72"/>
        <v>0.56007846983815601</v>
      </c>
      <c r="AB119" s="187">
        <f t="shared" si="72"/>
        <v>0.56007846983815601</v>
      </c>
      <c r="AC119" s="187">
        <f t="shared" si="72"/>
        <v>0.56007846983815601</v>
      </c>
      <c r="AD119" s="187">
        <f t="shared" si="72"/>
        <v>0.56007846983815601</v>
      </c>
      <c r="AE119" s="187">
        <f t="shared" si="72"/>
        <v>0.56007846983815601</v>
      </c>
      <c r="AF119" s="187">
        <f t="shared" si="72"/>
        <v>0.55994291151284492</v>
      </c>
      <c r="AG119" s="187">
        <f t="shared" si="74"/>
        <v>0.55987558320373254</v>
      </c>
      <c r="AH119" s="187">
        <f t="shared" si="73"/>
        <v>0.56000000000000005</v>
      </c>
      <c r="AI119" s="187">
        <f t="shared" si="73"/>
        <v>0.56000000000000005</v>
      </c>
      <c r="AJ119" s="187">
        <f t="shared" si="73"/>
        <v>0.56000000000000005</v>
      </c>
      <c r="AK119" s="187">
        <f t="shared" si="73"/>
        <v>0.56000000000000005</v>
      </c>
      <c r="AL119" s="187">
        <f t="shared" si="73"/>
        <v>0.56000000000000005</v>
      </c>
      <c r="AM119" s="187">
        <f t="shared" si="73"/>
        <v>0.56000000000000005</v>
      </c>
      <c r="AN119" s="187">
        <f t="shared" si="73"/>
        <v>0.56000000000000005</v>
      </c>
      <c r="AO119" s="187">
        <f t="shared" si="73"/>
        <v>0.56000000000000005</v>
      </c>
    </row>
    <row r="120" spans="1:41">
      <c r="A120" s="112" t="s">
        <v>112</v>
      </c>
      <c r="B120" s="260">
        <f t="shared" si="71"/>
        <v>0.60574301560768917</v>
      </c>
      <c r="C120" s="260">
        <f t="shared" si="71"/>
        <v>0.58943852950989484</v>
      </c>
      <c r="D120" s="260">
        <f t="shared" si="71"/>
        <v>0.56920777201665296</v>
      </c>
      <c r="E120" s="260">
        <f t="shared" si="71"/>
        <v>0.62975372251265327</v>
      </c>
      <c r="F120" s="260">
        <f t="shared" si="71"/>
        <v>0.618709410741621</v>
      </c>
      <c r="G120" s="260">
        <f t="shared" si="71"/>
        <v>0.57959199983189802</v>
      </c>
      <c r="H120" s="260">
        <f t="shared" si="71"/>
        <v>0.57001528914470723</v>
      </c>
      <c r="I120" s="260">
        <f t="shared" si="71"/>
        <v>0.56996197718631181</v>
      </c>
      <c r="J120" s="260">
        <f t="shared" si="71"/>
        <v>0.57001060036619444</v>
      </c>
      <c r="K120" s="260">
        <f t="shared" si="71"/>
        <v>0.57004279600570618</v>
      </c>
      <c r="L120" s="260">
        <f t="shared" si="71"/>
        <v>0.57321051621569752</v>
      </c>
      <c r="M120" s="260">
        <f t="shared" si="71"/>
        <v>0.55709864895463812</v>
      </c>
      <c r="N120" s="260">
        <f t="shared" si="71"/>
        <v>0.56986320016334313</v>
      </c>
      <c r="O120" s="260">
        <f t="shared" si="71"/>
        <v>0.56961220597584239</v>
      </c>
      <c r="P120" s="260">
        <f t="shared" si="71"/>
        <v>0.56300064949123185</v>
      </c>
      <c r="Q120" s="260">
        <f t="shared" si="71"/>
        <v>0.56838400625672114</v>
      </c>
      <c r="R120" s="260">
        <f t="shared" si="71"/>
        <v>0.55817084292352459</v>
      </c>
      <c r="S120" s="260">
        <f t="shared" si="71"/>
        <v>0.4163954685890835</v>
      </c>
      <c r="T120" s="260">
        <f t="shared" si="71"/>
        <v>0.41780104712041893</v>
      </c>
      <c r="U120" s="187">
        <f t="shared" si="72"/>
        <v>0.56000000000000005</v>
      </c>
      <c r="V120" s="187">
        <f t="shared" si="72"/>
        <v>0.56000000000000005</v>
      </c>
      <c r="W120" s="187">
        <f t="shared" si="72"/>
        <v>0.56000000000000005</v>
      </c>
      <c r="X120" s="187">
        <f t="shared" si="72"/>
        <v>0.55980066445182719</v>
      </c>
      <c r="Y120" s="187">
        <f t="shared" si="72"/>
        <v>0.55980066445182719</v>
      </c>
      <c r="Z120" s="187">
        <f t="shared" si="72"/>
        <v>0.55980066445182719</v>
      </c>
      <c r="AA120" s="187">
        <f t="shared" si="72"/>
        <v>0.55980066445182719</v>
      </c>
      <c r="AB120" s="187">
        <f t="shared" si="72"/>
        <v>0.55980066445182719</v>
      </c>
      <c r="AC120" s="187">
        <f t="shared" si="72"/>
        <v>0.55980066445182719</v>
      </c>
      <c r="AD120" s="187">
        <f t="shared" si="72"/>
        <v>0.55980066445182719</v>
      </c>
      <c r="AE120" s="187">
        <f t="shared" si="72"/>
        <v>0.55980066445182719</v>
      </c>
      <c r="AF120" s="187">
        <f t="shared" si="72"/>
        <v>0.56002060793405462</v>
      </c>
      <c r="AG120" s="187">
        <f t="shared" si="74"/>
        <v>0.56000000000000005</v>
      </c>
      <c r="AH120" s="187">
        <f t="shared" si="73"/>
        <v>0.56000000000000005</v>
      </c>
      <c r="AI120" s="187">
        <f t="shared" si="73"/>
        <v>0.56000000000000005</v>
      </c>
      <c r="AJ120" s="187">
        <f t="shared" si="73"/>
        <v>0.56000000000000005</v>
      </c>
      <c r="AK120" s="187">
        <f t="shared" si="73"/>
        <v>0.56000000000000005</v>
      </c>
      <c r="AL120" s="187">
        <f t="shared" si="73"/>
        <v>0.56000000000000005</v>
      </c>
      <c r="AM120" s="187">
        <f t="shared" si="73"/>
        <v>0.56000000000000005</v>
      </c>
      <c r="AN120" s="187">
        <f t="shared" si="73"/>
        <v>0.56000000000000005</v>
      </c>
      <c r="AO120" s="187">
        <f t="shared" si="73"/>
        <v>0.56000000000000005</v>
      </c>
    </row>
    <row r="121" spans="1:41">
      <c r="A121" s="112" t="s">
        <v>113</v>
      </c>
      <c r="B121" s="260">
        <f t="shared" si="71"/>
        <v>0.60574301560768917</v>
      </c>
      <c r="C121" s="260">
        <f t="shared" si="71"/>
        <v>0.58943852950989484</v>
      </c>
      <c r="D121" s="260">
        <f t="shared" si="71"/>
        <v>0.56920777201665296</v>
      </c>
      <c r="E121" s="260">
        <f t="shared" si="71"/>
        <v>0.62975372251265327</v>
      </c>
      <c r="F121" s="260">
        <f t="shared" si="71"/>
        <v>0.618709410741621</v>
      </c>
      <c r="G121" s="260">
        <f t="shared" si="71"/>
        <v>0.57959199983189802</v>
      </c>
      <c r="H121" s="260">
        <f t="shared" si="71"/>
        <v>0.57001528914470723</v>
      </c>
      <c r="I121" s="260">
        <f t="shared" si="71"/>
        <v>0.56996197718631181</v>
      </c>
      <c r="J121" s="260">
        <f t="shared" si="71"/>
        <v>0.57001060036619444</v>
      </c>
      <c r="K121" s="260">
        <f t="shared" si="71"/>
        <v>0.57004279600570618</v>
      </c>
      <c r="L121" s="260">
        <f t="shared" si="71"/>
        <v>0.57321051621569752</v>
      </c>
      <c r="M121" s="260">
        <f t="shared" si="71"/>
        <v>0.55709864895463812</v>
      </c>
      <c r="N121" s="260">
        <f t="shared" si="71"/>
        <v>0.56986320016334313</v>
      </c>
      <c r="O121" s="260">
        <f t="shared" si="71"/>
        <v>0.56961220597584239</v>
      </c>
      <c r="P121" s="260">
        <f t="shared" si="71"/>
        <v>0.56300064949123185</v>
      </c>
      <c r="Q121" s="260">
        <f t="shared" si="71"/>
        <v>0.56838400625672114</v>
      </c>
      <c r="R121" s="260">
        <f t="shared" si="71"/>
        <v>0.55817084292352459</v>
      </c>
      <c r="S121" s="260">
        <f t="shared" si="71"/>
        <v>0.54073478862550783</v>
      </c>
      <c r="T121" s="260">
        <f t="shared" si="71"/>
        <v>0.42860502405130951</v>
      </c>
      <c r="U121" s="187">
        <f t="shared" ref="U121:AE123" si="75">U105/V80</f>
        <v>0.56000000000000005</v>
      </c>
      <c r="V121" s="187">
        <f t="shared" si="75"/>
        <v>0.56000000000000005</v>
      </c>
      <c r="W121" s="187">
        <f t="shared" si="75"/>
        <v>0.56000000000000005</v>
      </c>
      <c r="X121" s="187">
        <f t="shared" si="75"/>
        <v>0.56008044243338351</v>
      </c>
      <c r="Y121" s="187">
        <f t="shared" si="75"/>
        <v>0.56008044243338351</v>
      </c>
      <c r="Z121" s="187">
        <f t="shared" si="75"/>
        <v>0.56008044243338362</v>
      </c>
      <c r="AA121" s="187">
        <f t="shared" si="75"/>
        <v>0.56008044243338362</v>
      </c>
      <c r="AB121" s="187">
        <f t="shared" si="75"/>
        <v>0.56008044243338362</v>
      </c>
      <c r="AC121" s="187">
        <f t="shared" si="75"/>
        <v>0.56008044243338362</v>
      </c>
      <c r="AD121" s="187">
        <f t="shared" si="75"/>
        <v>0.56008044243338362</v>
      </c>
      <c r="AE121" s="187">
        <f t="shared" si="75"/>
        <v>0.56008044243338362</v>
      </c>
      <c r="AF121" s="187">
        <f>AF105/AG80</f>
        <v>0.55987261146496814</v>
      </c>
      <c r="AG121" s="187">
        <f t="shared" si="74"/>
        <v>0.56000000000000005</v>
      </c>
      <c r="AH121" s="187">
        <f t="shared" si="73"/>
        <v>0.56000000000000005</v>
      </c>
      <c r="AI121" s="187">
        <f t="shared" si="73"/>
        <v>0.56000000000000005</v>
      </c>
      <c r="AJ121" s="187">
        <f t="shared" si="73"/>
        <v>0.56000000000000005</v>
      </c>
      <c r="AK121" s="187">
        <f t="shared" si="73"/>
        <v>0.56000000000000005</v>
      </c>
      <c r="AL121" s="187">
        <f t="shared" si="73"/>
        <v>0.56000000000000005</v>
      </c>
      <c r="AM121" s="187">
        <f t="shared" si="73"/>
        <v>0.56000000000000005</v>
      </c>
      <c r="AN121" s="187">
        <f t="shared" si="73"/>
        <v>0.56000000000000005</v>
      </c>
      <c r="AO121" s="187">
        <f t="shared" si="73"/>
        <v>0.56000000000000005</v>
      </c>
    </row>
    <row r="122" spans="1:41">
      <c r="A122" s="112" t="s">
        <v>102</v>
      </c>
      <c r="B122" s="260">
        <f t="shared" si="71"/>
        <v>0.60574301560768917</v>
      </c>
      <c r="C122" s="260">
        <f t="shared" si="71"/>
        <v>0.58943852950989484</v>
      </c>
      <c r="D122" s="260">
        <f t="shared" si="71"/>
        <v>0.56920777201665296</v>
      </c>
      <c r="E122" s="260">
        <f t="shared" si="71"/>
        <v>0.62975372251265327</v>
      </c>
      <c r="F122" s="260">
        <f t="shared" si="71"/>
        <v>0.618709410741621</v>
      </c>
      <c r="G122" s="260">
        <f t="shared" si="71"/>
        <v>0.57959199983189802</v>
      </c>
      <c r="H122" s="260">
        <f t="shared" si="71"/>
        <v>0.57001528914470723</v>
      </c>
      <c r="I122" s="260">
        <f t="shared" si="71"/>
        <v>0.56996197718631181</v>
      </c>
      <c r="J122" s="260">
        <f t="shared" si="71"/>
        <v>0.57001060036619444</v>
      </c>
      <c r="K122" s="260">
        <f t="shared" si="71"/>
        <v>0.57004279600570618</v>
      </c>
      <c r="L122" s="260">
        <f t="shared" si="71"/>
        <v>0.57321051621569752</v>
      </c>
      <c r="M122" s="260">
        <f t="shared" si="71"/>
        <v>0.55709864895463812</v>
      </c>
      <c r="N122" s="260">
        <f t="shared" si="71"/>
        <v>0.56986320016334313</v>
      </c>
      <c r="O122" s="260">
        <f t="shared" si="71"/>
        <v>0.56961220597584239</v>
      </c>
      <c r="P122" s="260">
        <f t="shared" si="71"/>
        <v>0.56300064949123185</v>
      </c>
      <c r="Q122" s="260">
        <f t="shared" si="71"/>
        <v>0.56838400625672114</v>
      </c>
      <c r="R122" s="260">
        <f t="shared" si="71"/>
        <v>0.55817084292352459</v>
      </c>
      <c r="S122" s="260">
        <f t="shared" si="71"/>
        <v>0.54073478862550783</v>
      </c>
      <c r="T122" s="260">
        <f t="shared" si="71"/>
        <v>0.68732960893854755</v>
      </c>
      <c r="U122" s="187">
        <f t="shared" si="75"/>
        <v>0.56000000000000005</v>
      </c>
      <c r="V122" s="187">
        <f t="shared" si="75"/>
        <v>0.56000000000000005</v>
      </c>
      <c r="W122" s="187">
        <f t="shared" si="75"/>
        <v>0.56000000000000005</v>
      </c>
      <c r="X122" s="187">
        <f t="shared" si="75"/>
        <v>0.56010452961672474</v>
      </c>
      <c r="Y122" s="187">
        <f t="shared" si="75"/>
        <v>0.56010452961672474</v>
      </c>
      <c r="Z122" s="187">
        <f t="shared" si="75"/>
        <v>0.56010452961672474</v>
      </c>
      <c r="AA122" s="187">
        <f t="shared" si="75"/>
        <v>0.56010452961672474</v>
      </c>
      <c r="AB122" s="187">
        <f t="shared" si="75"/>
        <v>0.56010452961672474</v>
      </c>
      <c r="AC122" s="187">
        <f t="shared" si="75"/>
        <v>0.56010452961672474</v>
      </c>
      <c r="AD122" s="187">
        <f t="shared" si="75"/>
        <v>0.56010452961672474</v>
      </c>
      <c r="AE122" s="187">
        <f t="shared" si="75"/>
        <v>0.56010452961672474</v>
      </c>
      <c r="AF122" s="187">
        <f>AF106/AG81</f>
        <v>0.55982567353407287</v>
      </c>
      <c r="AG122" s="187">
        <f t="shared" si="74"/>
        <v>0.56000000000000005</v>
      </c>
      <c r="AH122" s="187">
        <f t="shared" si="73"/>
        <v>0.56000000000000005</v>
      </c>
      <c r="AI122" s="187">
        <f t="shared" si="73"/>
        <v>0.56000000000000005</v>
      </c>
      <c r="AJ122" s="187">
        <f t="shared" si="73"/>
        <v>0.56000000000000005</v>
      </c>
      <c r="AK122" s="187">
        <f t="shared" si="73"/>
        <v>0.56000000000000005</v>
      </c>
      <c r="AL122" s="187">
        <f t="shared" si="73"/>
        <v>0.56000000000000005</v>
      </c>
      <c r="AM122" s="187">
        <f t="shared" si="73"/>
        <v>0.56000000000000005</v>
      </c>
      <c r="AN122" s="187">
        <f t="shared" si="73"/>
        <v>0.56000000000000005</v>
      </c>
      <c r="AO122" s="187">
        <f t="shared" si="73"/>
        <v>0.56000000000000005</v>
      </c>
    </row>
    <row r="123" spans="1:41">
      <c r="A123" s="112" t="s">
        <v>103</v>
      </c>
      <c r="B123" s="260">
        <f t="shared" si="71"/>
        <v>0.60574301560768917</v>
      </c>
      <c r="C123" s="260">
        <f t="shared" si="71"/>
        <v>0.58943852950989484</v>
      </c>
      <c r="D123" s="260">
        <f t="shared" si="71"/>
        <v>0.56920777201665296</v>
      </c>
      <c r="E123" s="260">
        <f t="shared" si="71"/>
        <v>0.62975372251265327</v>
      </c>
      <c r="F123" s="260">
        <f t="shared" si="71"/>
        <v>0.618709410741621</v>
      </c>
      <c r="G123" s="260">
        <f t="shared" si="71"/>
        <v>0.57959199983189802</v>
      </c>
      <c r="H123" s="260">
        <f t="shared" si="71"/>
        <v>0.57001528914470723</v>
      </c>
      <c r="I123" s="260">
        <f t="shared" si="71"/>
        <v>0.56996197718631181</v>
      </c>
      <c r="J123" s="260">
        <f t="shared" si="71"/>
        <v>0.57001060036619444</v>
      </c>
      <c r="K123" s="260">
        <f t="shared" si="71"/>
        <v>0.57004279600570618</v>
      </c>
      <c r="L123" s="260">
        <f t="shared" si="71"/>
        <v>0.57321051621569752</v>
      </c>
      <c r="M123" s="260">
        <f t="shared" si="71"/>
        <v>0.55709864895463812</v>
      </c>
      <c r="N123" s="260">
        <f t="shared" si="71"/>
        <v>0.56986320016334313</v>
      </c>
      <c r="O123" s="260">
        <f t="shared" si="71"/>
        <v>0.56961220597584239</v>
      </c>
      <c r="P123" s="260">
        <f t="shared" si="71"/>
        <v>0.56300064949123185</v>
      </c>
      <c r="Q123" s="260">
        <f t="shared" si="71"/>
        <v>0.56838400625672114</v>
      </c>
      <c r="R123" s="260">
        <f t="shared" si="71"/>
        <v>0.55817084292352459</v>
      </c>
      <c r="S123" s="260">
        <f t="shared" si="71"/>
        <v>0.54073478862550783</v>
      </c>
      <c r="T123" s="260">
        <f t="shared" si="71"/>
        <v>0.82487017543859653</v>
      </c>
      <c r="U123" s="187">
        <f t="shared" si="75"/>
        <v>0.56000000000000005</v>
      </c>
      <c r="V123" s="187">
        <f t="shared" si="75"/>
        <v>0.56000000000000005</v>
      </c>
      <c r="W123" s="187">
        <f t="shared" si="75"/>
        <v>0.56000000000000005</v>
      </c>
      <c r="X123" s="187">
        <f t="shared" si="75"/>
        <v>0.56022673594709493</v>
      </c>
      <c r="Y123" s="187">
        <f t="shared" si="75"/>
        <v>0.56022673594709493</v>
      </c>
      <c r="Z123" s="187">
        <f t="shared" si="75"/>
        <v>0.56022673594709493</v>
      </c>
      <c r="AA123" s="187">
        <f t="shared" si="75"/>
        <v>0.56022673594709493</v>
      </c>
      <c r="AB123" s="187">
        <f t="shared" si="75"/>
        <v>0.56022673594709493</v>
      </c>
      <c r="AC123" s="187">
        <f t="shared" si="75"/>
        <v>0.56022673594709493</v>
      </c>
      <c r="AD123" s="187">
        <f t="shared" si="75"/>
        <v>0.56022673594709493</v>
      </c>
      <c r="AE123" s="187">
        <f t="shared" si="75"/>
        <v>0.56022673594709493</v>
      </c>
      <c r="AF123" s="187">
        <f>AF107/AG82</f>
        <v>0.56016408386508665</v>
      </c>
      <c r="AG123" s="187">
        <f t="shared" si="74"/>
        <v>0.56000000000000005</v>
      </c>
      <c r="AH123" s="187">
        <f t="shared" si="73"/>
        <v>0.56000000000000005</v>
      </c>
      <c r="AI123" s="187">
        <f t="shared" si="73"/>
        <v>0.56000000000000005</v>
      </c>
      <c r="AJ123" s="187">
        <f t="shared" si="73"/>
        <v>0.55999999999999994</v>
      </c>
      <c r="AK123" s="187">
        <f t="shared" si="73"/>
        <v>0.56000000000000005</v>
      </c>
      <c r="AL123" s="187">
        <f t="shared" si="73"/>
        <v>0.56000000000000005</v>
      </c>
      <c r="AM123" s="187">
        <f t="shared" si="73"/>
        <v>0.56000000000000005</v>
      </c>
      <c r="AN123" s="187">
        <f t="shared" si="73"/>
        <v>0.56000000000000005</v>
      </c>
      <c r="AO123" s="187">
        <f t="shared" si="73"/>
        <v>0.56000000000000005</v>
      </c>
    </row>
    <row r="124" spans="1:41" ht="12" thickBot="1">
      <c r="A124" s="112" t="s">
        <v>143</v>
      </c>
      <c r="B124" s="185">
        <f t="shared" si="71"/>
        <v>0.60574301560768917</v>
      </c>
      <c r="C124" s="185">
        <f t="shared" si="71"/>
        <v>0.58943852950989484</v>
      </c>
      <c r="D124" s="185">
        <f t="shared" si="71"/>
        <v>0.56920777201665296</v>
      </c>
      <c r="E124" s="185">
        <f t="shared" si="71"/>
        <v>0.62975372251265327</v>
      </c>
      <c r="F124" s="185">
        <f t="shared" si="71"/>
        <v>0.618709410741621</v>
      </c>
      <c r="G124" s="185">
        <f t="shared" si="71"/>
        <v>0.57959199983189802</v>
      </c>
      <c r="H124" s="185">
        <f t="shared" si="71"/>
        <v>0.57001528914470723</v>
      </c>
      <c r="I124" s="185">
        <f t="shared" si="71"/>
        <v>0.56996197718631181</v>
      </c>
      <c r="J124" s="185">
        <f t="shared" si="71"/>
        <v>0.57001060036619444</v>
      </c>
      <c r="K124" s="185">
        <f t="shared" si="71"/>
        <v>0.57004279600570618</v>
      </c>
      <c r="L124" s="185">
        <f t="shared" si="71"/>
        <v>0.57321051621569752</v>
      </c>
      <c r="M124" s="185">
        <f t="shared" si="71"/>
        <v>0.55709864895463812</v>
      </c>
      <c r="N124" s="185">
        <f t="shared" si="71"/>
        <v>0.56986320016334313</v>
      </c>
      <c r="O124" s="185">
        <f t="shared" si="71"/>
        <v>0.56961220597584239</v>
      </c>
      <c r="P124" s="185">
        <f t="shared" si="71"/>
        <v>0.56300064949123185</v>
      </c>
      <c r="Q124" s="185">
        <f t="shared" si="71"/>
        <v>0.56838400625672114</v>
      </c>
      <c r="R124" s="185">
        <f t="shared" si="71"/>
        <v>0.55817084292352459</v>
      </c>
      <c r="S124" s="185">
        <f t="shared" si="71"/>
        <v>0.54073478862550783</v>
      </c>
      <c r="T124" s="185">
        <f t="shared" si="71"/>
        <v>0.57968904128892851</v>
      </c>
      <c r="U124" s="185">
        <f>AVERAGE(U112:U123)</f>
        <v>0.56000000000000016</v>
      </c>
      <c r="V124" s="185">
        <f t="shared" ref="V124:AF124" si="76">AVERAGE(V112:V123)</f>
        <v>0.56000000000000016</v>
      </c>
      <c r="W124" s="185">
        <f t="shared" si="76"/>
        <v>0.56000000000000016</v>
      </c>
      <c r="X124" s="185">
        <f t="shared" si="76"/>
        <v>0.56003122733517552</v>
      </c>
      <c r="Y124" s="185">
        <f t="shared" si="76"/>
        <v>0.56002825512533738</v>
      </c>
      <c r="Z124" s="185">
        <f t="shared" si="76"/>
        <v>0.56002825512533738</v>
      </c>
      <c r="AA124" s="185">
        <f t="shared" si="76"/>
        <v>0.56002825512533738</v>
      </c>
      <c r="AB124" s="185">
        <f t="shared" si="76"/>
        <v>0.56002825512533738</v>
      </c>
      <c r="AC124" s="185">
        <f t="shared" si="76"/>
        <v>0.56002825512533738</v>
      </c>
      <c r="AD124" s="185">
        <f t="shared" si="76"/>
        <v>0.56002825512533738</v>
      </c>
      <c r="AE124" s="185">
        <f t="shared" si="76"/>
        <v>0.56002825512533738</v>
      </c>
      <c r="AF124" s="185">
        <f t="shared" si="76"/>
        <v>0.55998935667510197</v>
      </c>
      <c r="AG124" s="187">
        <v>0.56000000000000005</v>
      </c>
      <c r="AH124" s="187">
        <v>0.56000000000000005</v>
      </c>
      <c r="AI124" s="187">
        <v>0.56000000000000005</v>
      </c>
      <c r="AJ124" s="187">
        <v>0.56000000000000005</v>
      </c>
      <c r="AK124" s="187">
        <v>0.56000000000000005</v>
      </c>
      <c r="AL124" s="187">
        <v>0.56000000000000005</v>
      </c>
      <c r="AM124" s="187">
        <v>0.56000000000000005</v>
      </c>
      <c r="AN124" s="187">
        <v>0.56000000000000005</v>
      </c>
      <c r="AO124" s="187">
        <v>0.56000000000000005</v>
      </c>
    </row>
    <row r="125" spans="1:4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</row>
    <row r="126" spans="1:41" ht="12" thickBot="1">
      <c r="A126" s="112" t="s">
        <v>257</v>
      </c>
    </row>
    <row r="127" spans="1:41" ht="12" thickBot="1">
      <c r="A127" s="168"/>
      <c r="B127" s="168" t="str">
        <f t="shared" ref="B127:AO127" si="77">B$3</f>
        <v xml:space="preserve">93/94 </v>
      </c>
      <c r="C127" s="168" t="str">
        <f t="shared" si="77"/>
        <v xml:space="preserve">94/95 </v>
      </c>
      <c r="D127" s="168" t="str">
        <f t="shared" si="77"/>
        <v xml:space="preserve">95/96 </v>
      </c>
      <c r="E127" s="168" t="str">
        <f t="shared" si="77"/>
        <v xml:space="preserve">96/97 </v>
      </c>
      <c r="F127" s="168" t="str">
        <f t="shared" si="77"/>
        <v xml:space="preserve">97/98 </v>
      </c>
      <c r="G127" s="168" t="str">
        <f t="shared" si="77"/>
        <v xml:space="preserve">98/99 </v>
      </c>
      <c r="H127" s="168" t="str">
        <f t="shared" si="77"/>
        <v xml:space="preserve">99/00 </v>
      </c>
      <c r="I127" s="168" t="str">
        <f t="shared" si="77"/>
        <v xml:space="preserve">00/01 </v>
      </c>
      <c r="J127" s="168" t="str">
        <f t="shared" si="77"/>
        <v xml:space="preserve">01/02 </v>
      </c>
      <c r="K127" s="168" t="str">
        <f t="shared" si="77"/>
        <v xml:space="preserve">02/03 </v>
      </c>
      <c r="L127" s="168" t="str">
        <f t="shared" si="77"/>
        <v xml:space="preserve">03/04 </v>
      </c>
      <c r="M127" s="168" t="str">
        <f t="shared" si="77"/>
        <v xml:space="preserve">04/05 </v>
      </c>
      <c r="N127" s="168" t="str">
        <f t="shared" si="77"/>
        <v xml:space="preserve">05/06 </v>
      </c>
      <c r="O127" s="168" t="str">
        <f t="shared" si="77"/>
        <v xml:space="preserve">06/07 </v>
      </c>
      <c r="P127" s="168" t="str">
        <f t="shared" si="77"/>
        <v xml:space="preserve">07/08 </v>
      </c>
      <c r="Q127" s="168" t="str">
        <f t="shared" si="77"/>
        <v xml:space="preserve">08/09 </v>
      </c>
      <c r="R127" s="168" t="str">
        <f t="shared" si="77"/>
        <v xml:space="preserve">09/10 </v>
      </c>
      <c r="S127" s="168" t="str">
        <f t="shared" si="77"/>
        <v xml:space="preserve">10/11 </v>
      </c>
      <c r="T127" s="168" t="str">
        <f t="shared" si="77"/>
        <v xml:space="preserve">11/12 </v>
      </c>
      <c r="U127" s="168" t="str">
        <f t="shared" si="77"/>
        <v xml:space="preserve">12/13 </v>
      </c>
      <c r="V127" s="168" t="str">
        <f t="shared" si="77"/>
        <v xml:space="preserve">13/14 </v>
      </c>
      <c r="W127" s="168" t="str">
        <f t="shared" si="77"/>
        <v xml:space="preserve">14/15 </v>
      </c>
      <c r="X127" s="168" t="str">
        <f t="shared" si="77"/>
        <v xml:space="preserve">15/16 </v>
      </c>
      <c r="Y127" s="168" t="str">
        <f t="shared" si="77"/>
        <v xml:space="preserve">16/17 </v>
      </c>
      <c r="Z127" s="168" t="str">
        <f t="shared" si="77"/>
        <v xml:space="preserve">17/18 </v>
      </c>
      <c r="AA127" s="168" t="str">
        <f t="shared" si="77"/>
        <v>18/19</v>
      </c>
      <c r="AB127" s="168" t="str">
        <f t="shared" si="77"/>
        <v>19/20</v>
      </c>
      <c r="AC127" s="168" t="str">
        <f t="shared" si="77"/>
        <v>20/21</v>
      </c>
      <c r="AD127" s="168" t="str">
        <f t="shared" si="77"/>
        <v>21/22</v>
      </c>
      <c r="AE127" s="168" t="str">
        <f t="shared" si="77"/>
        <v>22/23</v>
      </c>
      <c r="AF127" s="168" t="str">
        <f t="shared" si="77"/>
        <v>23/24</v>
      </c>
      <c r="AG127" s="168" t="str">
        <f t="shared" si="77"/>
        <v>24/25</v>
      </c>
      <c r="AH127" s="168" t="str">
        <f t="shared" si="77"/>
        <v>25/26</v>
      </c>
      <c r="AI127" s="168" t="str">
        <f t="shared" si="77"/>
        <v>26/27</v>
      </c>
      <c r="AJ127" s="168" t="str">
        <f t="shared" si="77"/>
        <v>27/28</v>
      </c>
      <c r="AK127" s="168" t="str">
        <f t="shared" si="77"/>
        <v>28/29</v>
      </c>
      <c r="AL127" s="168" t="str">
        <f t="shared" si="77"/>
        <v>29/30</v>
      </c>
      <c r="AM127" s="168" t="str">
        <f t="shared" si="77"/>
        <v>30/31</v>
      </c>
      <c r="AN127" s="168" t="str">
        <f t="shared" si="77"/>
        <v>31/32</v>
      </c>
      <c r="AO127" s="168" t="str">
        <f t="shared" si="77"/>
        <v>32/33</v>
      </c>
    </row>
    <row r="128" spans="1:41">
      <c r="A128" s="112" t="s">
        <v>104</v>
      </c>
      <c r="B128" s="128">
        <f>'[3]EU Meal Imports'!AB$290</f>
        <v>0</v>
      </c>
      <c r="C128" s="128">
        <f>'[3]EU Meal Imports'!AN$290</f>
        <v>0</v>
      </c>
      <c r="D128" s="128">
        <f>'[3]EU Meal Imports'!AZ$290</f>
        <v>0</v>
      </c>
      <c r="E128" s="128">
        <f>'[3]EU Meal Imports'!BL$290</f>
        <v>0</v>
      </c>
      <c r="F128" s="128">
        <f>'[3]EU Meal Imports'!BX$290</f>
        <v>24.91</v>
      </c>
      <c r="G128" s="128">
        <f>'[3]EU Meal Imports'!CJ$290</f>
        <v>3.5</v>
      </c>
      <c r="H128" s="128">
        <f>'[3]EU Meal Imports'!CV$290</f>
        <v>17.814</v>
      </c>
      <c r="I128" s="128">
        <f>'[3]EU Meal Imports'!DH$290</f>
        <v>16.72</v>
      </c>
      <c r="J128" s="128">
        <f>'[3]EU Meal Imports'!DT$290</f>
        <v>15.208</v>
      </c>
      <c r="K128" s="128">
        <f>'[3]EU Meal Imports'!EF$290</f>
        <v>5.9589999999999996</v>
      </c>
      <c r="L128" s="128">
        <f>'[3]EU Meal Imports'!ER$290</f>
        <v>2.8239999999999998</v>
      </c>
      <c r="M128" s="128">
        <f>'[3]EU Meal Imports'!FD$290</f>
        <v>8.44</v>
      </c>
      <c r="N128" s="128">
        <f>'[3]EU Meal Imports'!FP$290</f>
        <v>19.59</v>
      </c>
      <c r="O128" s="128">
        <f>'[3]EU Meal Imports'!GB$290</f>
        <v>16.169</v>
      </c>
      <c r="P128" s="128">
        <f>'[3]EU Meal Imports'!GN$290</f>
        <v>29.82</v>
      </c>
      <c r="Q128" s="128">
        <f>'[3]EU Meal Imports'!GZ$290</f>
        <v>23.625</v>
      </c>
      <c r="R128" s="128">
        <f>'[3]EU Meal Imports'!HL$290</f>
        <v>28.361000000000001</v>
      </c>
      <c r="S128" s="128">
        <f>'[3]EU Meal Imports'!HX$290</f>
        <v>12.699</v>
      </c>
      <c r="T128" s="128">
        <f>'[3]EU Meal Imports'!IJ$290</f>
        <v>31.265999999999998</v>
      </c>
      <c r="U128" s="128">
        <f>'[3]EU Meal Imports'!IV$290</f>
        <v>49.674999999999997</v>
      </c>
      <c r="V128" s="128">
        <f>'[3]EU Meal Imports'!JH$290</f>
        <v>43.484000000000002</v>
      </c>
      <c r="W128" s="128">
        <f>'[3]EU Meal Imports'!JT$290</f>
        <v>44.36</v>
      </c>
      <c r="X128" s="128">
        <f>'[3]EU Meal Imports'!KF$290</f>
        <v>50.500999999999998</v>
      </c>
      <c r="Y128" s="128">
        <f>'[3]EU Meal Imports'!KR$290</f>
        <v>25.948</v>
      </c>
      <c r="Z128" s="128">
        <f>'[3]EU Meal Imports'!LD$290</f>
        <v>27.64</v>
      </c>
      <c r="AA128" s="128">
        <f>'[3]EU Meal Imports'!LP$290</f>
        <v>103.503</v>
      </c>
      <c r="AB128" s="128">
        <f>'[3]EU Meal Imports'!MB$290/1000</f>
        <v>51.571721000000004</v>
      </c>
      <c r="AC128" s="128">
        <f>'[3]EU Meal Imports'!MN$290/1000</f>
        <v>62.512451000000013</v>
      </c>
      <c r="AD128" s="128">
        <f>'[3]EU Meal Imports'!MZ$290/1000</f>
        <v>46.924177999999998</v>
      </c>
      <c r="AE128" s="128">
        <f>'[3]EU Meal Imports'!NL$290/1000</f>
        <v>72.209635999999989</v>
      </c>
      <c r="AF128" s="124">
        <f t="shared" ref="AF128:AO129" si="78">(SUM(Z128:AD128)/SUM(Z$140:AD$140))*AF$140</f>
        <v>61.981844990269011</v>
      </c>
      <c r="AG128" s="124">
        <f t="shared" si="78"/>
        <v>58.610742172105731</v>
      </c>
      <c r="AH128" s="124">
        <f t="shared" si="78"/>
        <v>51.720019054077476</v>
      </c>
      <c r="AI128" s="124">
        <f t="shared" si="78"/>
        <v>52.008082372061175</v>
      </c>
      <c r="AJ128" s="124">
        <f t="shared" si="78"/>
        <v>51.20628767180844</v>
      </c>
      <c r="AK128" s="124">
        <f t="shared" si="78"/>
        <v>52.022863962897084</v>
      </c>
      <c r="AL128" s="124">
        <f t="shared" si="78"/>
        <v>55.105395252064362</v>
      </c>
      <c r="AM128" s="124">
        <f t="shared" si="78"/>
        <v>53.113599046589982</v>
      </c>
      <c r="AN128" s="124">
        <f t="shared" si="78"/>
        <v>52.412529662581697</v>
      </c>
      <c r="AO128" s="124">
        <f t="shared" si="78"/>
        <v>52.69124566108421</v>
      </c>
    </row>
    <row r="129" spans="1:41">
      <c r="A129" s="112" t="s">
        <v>105</v>
      </c>
      <c r="B129" s="128">
        <f>'[3]EU Meal Imports'!AC$290</f>
        <v>0</v>
      </c>
      <c r="C129" s="128">
        <f>'[3]EU Meal Imports'!AO$290</f>
        <v>0</v>
      </c>
      <c r="D129" s="128">
        <f>'[3]EU Meal Imports'!BA$290</f>
        <v>0</v>
      </c>
      <c r="E129" s="128">
        <f>'[3]EU Meal Imports'!BM$290</f>
        <v>0</v>
      </c>
      <c r="F129" s="128">
        <f>'[3]EU Meal Imports'!BY$290</f>
        <v>20.481999999999999</v>
      </c>
      <c r="G129" s="128">
        <f>'[3]EU Meal Imports'!CK$290</f>
        <v>13.084</v>
      </c>
      <c r="H129" s="128">
        <f>'[3]EU Meal Imports'!CW$290</f>
        <v>4.7759999999999998</v>
      </c>
      <c r="I129" s="128">
        <f>'[3]EU Meal Imports'!DI$290</f>
        <v>2.2130000000000001</v>
      </c>
      <c r="J129" s="128">
        <f>'[3]EU Meal Imports'!DU$290</f>
        <v>10.031000000000001</v>
      </c>
      <c r="K129" s="128">
        <f>'[3]EU Meal Imports'!EG$290</f>
        <v>6.5369999999999999</v>
      </c>
      <c r="L129" s="128">
        <f>'[3]EU Meal Imports'!ES$290</f>
        <v>14.688000000000001</v>
      </c>
      <c r="M129" s="128">
        <f>'[3]EU Meal Imports'!FE$290</f>
        <v>11.468</v>
      </c>
      <c r="N129" s="128">
        <f>'[3]EU Meal Imports'!FQ$290</f>
        <v>23.693000000000001</v>
      </c>
      <c r="O129" s="128">
        <f>'[3]EU Meal Imports'!GC$290</f>
        <v>16.526</v>
      </c>
      <c r="P129" s="128">
        <f>'[3]EU Meal Imports'!GO$290</f>
        <v>8.7089999999999996</v>
      </c>
      <c r="Q129" s="128">
        <f>'[3]EU Meal Imports'!HA$290</f>
        <v>19.815999999999999</v>
      </c>
      <c r="R129" s="128">
        <f>'[3]EU Meal Imports'!HM$290</f>
        <v>5.4950000000000001</v>
      </c>
      <c r="S129" s="128">
        <f>'[3]EU Meal Imports'!HY$290</f>
        <v>17.927</v>
      </c>
      <c r="T129" s="128">
        <f>'[3]EU Meal Imports'!IK$290</f>
        <v>39.844000000000001</v>
      </c>
      <c r="U129" s="128">
        <f>'[3]EU Meal Imports'!IW$290</f>
        <v>44.183</v>
      </c>
      <c r="V129" s="128">
        <f>'[3]EU Meal Imports'!JI$290</f>
        <v>62.375</v>
      </c>
      <c r="W129" s="128">
        <f>'[3]EU Meal Imports'!JU$290</f>
        <v>40.924999999999997</v>
      </c>
      <c r="X129" s="128">
        <f>'[3]EU Meal Imports'!KG$290</f>
        <v>45.276000000000003</v>
      </c>
      <c r="Y129" s="128">
        <f>'[3]EU Meal Imports'!KS$290</f>
        <v>32.869999999999997</v>
      </c>
      <c r="Z129" s="128">
        <f>'[3]EU Meal Imports'!LE$290</f>
        <v>23.768999999999998</v>
      </c>
      <c r="AA129" s="128">
        <f>'[3]EU Meal Imports'!LQ$290</f>
        <v>39.167999999999999</v>
      </c>
      <c r="AB129" s="128">
        <f>'[3]EU Meal Imports'!MC$290/1000</f>
        <v>38.794972999999999</v>
      </c>
      <c r="AC129" s="128">
        <f>'[3]EU Meal Imports'!MO$290/1000</f>
        <v>25.535906999999998</v>
      </c>
      <c r="AD129" s="128">
        <f>'[3]EU Meal Imports'!NA$290/1000</f>
        <v>51.873442000000018</v>
      </c>
      <c r="AE129" s="128">
        <f>'[3]EU Meal Imports'!NM$290/1000</f>
        <v>76.154573999999997</v>
      </c>
      <c r="AF129" s="124">
        <f t="shared" si="78"/>
        <v>38.006018632314614</v>
      </c>
      <c r="AG129" s="124">
        <f t="shared" si="78"/>
        <v>40.300319170970646</v>
      </c>
      <c r="AH129" s="124">
        <f t="shared" si="78"/>
        <v>40.360720174555233</v>
      </c>
      <c r="AI129" s="124">
        <f t="shared" si="78"/>
        <v>39.899329742722571</v>
      </c>
      <c r="AJ129" s="124">
        <f t="shared" si="78"/>
        <v>43.343606402664157</v>
      </c>
      <c r="AK129" s="124">
        <f t="shared" si="78"/>
        <v>41.179116091326854</v>
      </c>
      <c r="AL129" s="124">
        <f t="shared" si="78"/>
        <v>40.381998824645443</v>
      </c>
      <c r="AM129" s="124">
        <f t="shared" si="78"/>
        <v>41.016618316447897</v>
      </c>
      <c r="AN129" s="124">
        <f t="shared" si="78"/>
        <v>41.032954247182857</v>
      </c>
      <c r="AO129" s="124">
        <f t="shared" si="78"/>
        <v>41.164133875561383</v>
      </c>
    </row>
    <row r="130" spans="1:41">
      <c r="A130" s="112" t="s">
        <v>106</v>
      </c>
      <c r="B130" s="128">
        <f>'[3]EU Meal Imports'!AD$290</f>
        <v>0</v>
      </c>
      <c r="C130" s="128">
        <f>'[3]EU Meal Imports'!AP$290</f>
        <v>0</v>
      </c>
      <c r="D130" s="128">
        <f>'[3]EU Meal Imports'!BB$290</f>
        <v>0</v>
      </c>
      <c r="E130" s="128">
        <f>'[3]EU Meal Imports'!BN$290</f>
        <v>0</v>
      </c>
      <c r="F130" s="128">
        <f>'[3]EU Meal Imports'!BZ$290</f>
        <v>28.543000000000003</v>
      </c>
      <c r="G130" s="128">
        <f>'[3]EU Meal Imports'!CL$290</f>
        <v>26.327000000000002</v>
      </c>
      <c r="H130" s="128">
        <f>'[3]EU Meal Imports'!CX$290</f>
        <v>33.848999999999997</v>
      </c>
      <c r="I130" s="128">
        <f>'[3]EU Meal Imports'!DJ$290</f>
        <v>14.224</v>
      </c>
      <c r="J130" s="128">
        <f>'[3]EU Meal Imports'!DV$290</f>
        <v>1.3320000000000001</v>
      </c>
      <c r="K130" s="128">
        <f>'[3]EU Meal Imports'!EH$290</f>
        <v>14.56</v>
      </c>
      <c r="L130" s="128">
        <f>'[3]EU Meal Imports'!ET$290</f>
        <v>17.843</v>
      </c>
      <c r="M130" s="128">
        <f>'[3]EU Meal Imports'!FF$290</f>
        <v>7.8949999999999996</v>
      </c>
      <c r="N130" s="128">
        <f>'[3]EU Meal Imports'!FR$290</f>
        <v>8.6379999999999999</v>
      </c>
      <c r="O130" s="128">
        <f>'[3]EU Meal Imports'!GD$290</f>
        <v>5.968</v>
      </c>
      <c r="P130" s="128">
        <f>'[3]EU Meal Imports'!GP$290</f>
        <v>4.7670000000000003</v>
      </c>
      <c r="Q130" s="128">
        <f>'[3]EU Meal Imports'!HB$290</f>
        <v>13.343999999999999</v>
      </c>
      <c r="R130" s="128">
        <f>'[3]EU Meal Imports'!HN$290</f>
        <v>3.8650000000000002</v>
      </c>
      <c r="S130" s="128">
        <f>'[3]EU Meal Imports'!HZ$290</f>
        <v>45.734999999999999</v>
      </c>
      <c r="T130" s="128">
        <f>'[3]EU Meal Imports'!IL$290</f>
        <v>10.827</v>
      </c>
      <c r="U130" s="128">
        <f>'[3]EU Meal Imports'!IX$290</f>
        <v>43.838000000000001</v>
      </c>
      <c r="V130" s="128">
        <f>'[3]EU Meal Imports'!JJ$290</f>
        <v>28.097000000000001</v>
      </c>
      <c r="W130" s="128">
        <f>'[3]EU Meal Imports'!JV$290</f>
        <v>25.751000000000001</v>
      </c>
      <c r="X130" s="128">
        <f>'[3]EU Meal Imports'!KH$290</f>
        <v>53.832000000000001</v>
      </c>
      <c r="Y130" s="128">
        <f>'[3]EU Meal Imports'!KT$290</f>
        <v>13.432</v>
      </c>
      <c r="Z130" s="128">
        <f>'[3]EU Meal Imports'!LF$290</f>
        <v>20.516999999999999</v>
      </c>
      <c r="AA130" s="128">
        <f>'[3]EU Meal Imports'!LR$290</f>
        <v>30.228000000000002</v>
      </c>
      <c r="AB130" s="128">
        <f>'[3]EU Meal Imports'!MD$290/1000</f>
        <v>29.855427999999996</v>
      </c>
      <c r="AC130" s="128">
        <f>'[3]EU Meal Imports'!MP$290/1000</f>
        <v>23.650141999999999</v>
      </c>
      <c r="AD130" s="128">
        <f>'[3]EU Meal Imports'!NB$290/1000</f>
        <v>32.269328999999999</v>
      </c>
      <c r="AE130" s="128">
        <f>'[3]EU Meal Imports'!NN$290/1000</f>
        <v>60.955218999999992</v>
      </c>
      <c r="AF130" s="124">
        <f t="shared" ref="AF130:AO130" si="79">(SUM(Z130:AD130)/SUM(Z$140:AD$140))*AF$140-5</f>
        <v>23.963601290581689</v>
      </c>
      <c r="AG130" s="124">
        <f t="shared" si="79"/>
        <v>25.801901457247045</v>
      </c>
      <c r="AH130" s="124">
        <f t="shared" si="79"/>
        <v>24.906122860928242</v>
      </c>
      <c r="AI130" s="124">
        <f t="shared" si="79"/>
        <v>23.674794153430565</v>
      </c>
      <c r="AJ130" s="124">
        <f t="shared" si="79"/>
        <v>24.498868980517269</v>
      </c>
      <c r="AK130" s="124">
        <f t="shared" si="79"/>
        <v>22.947655923190791</v>
      </c>
      <c r="AL130" s="124">
        <f t="shared" si="79"/>
        <v>19.569057748540963</v>
      </c>
      <c r="AM130" s="124">
        <f t="shared" si="79"/>
        <v>19.365868675062785</v>
      </c>
      <c r="AN130" s="124">
        <f t="shared" si="79"/>
        <v>18.119299933321564</v>
      </c>
      <c r="AO130" s="124">
        <f t="shared" si="79"/>
        <v>17.011249096148475</v>
      </c>
    </row>
    <row r="131" spans="1:41">
      <c r="A131" s="112" t="s">
        <v>107</v>
      </c>
      <c r="B131" s="128">
        <f>'[3]EU Meal Imports'!AE$290</f>
        <v>0</v>
      </c>
      <c r="C131" s="128">
        <f>'[3]EU Meal Imports'!AQ$290</f>
        <v>0</v>
      </c>
      <c r="D131" s="128">
        <f>'[3]EU Meal Imports'!BC$290</f>
        <v>0</v>
      </c>
      <c r="E131" s="128">
        <f>'[3]EU Meal Imports'!BO$290</f>
        <v>158.51400000000001</v>
      </c>
      <c r="F131" s="128">
        <f>'[3]EU Meal Imports'!CA$290</f>
        <v>22.951000000000001</v>
      </c>
      <c r="G131" s="128">
        <f>'[3]EU Meal Imports'!CM$290</f>
        <v>14.388</v>
      </c>
      <c r="H131" s="128">
        <f>'[3]EU Meal Imports'!CY$290</f>
        <v>100.84</v>
      </c>
      <c r="I131" s="128">
        <f>'[3]EU Meal Imports'!DK$290</f>
        <v>12.151</v>
      </c>
      <c r="J131" s="128">
        <f>'[3]EU Meal Imports'!DW$290</f>
        <v>16.818000000000001</v>
      </c>
      <c r="K131" s="128">
        <f>'[3]EU Meal Imports'!EI$290</f>
        <v>5.7320000000000002</v>
      </c>
      <c r="L131" s="128">
        <f>'[3]EU Meal Imports'!EU$290</f>
        <v>8.99</v>
      </c>
      <c r="M131" s="128">
        <f>'[3]EU Meal Imports'!FG$290</f>
        <v>6.0759999999999996</v>
      </c>
      <c r="N131" s="128">
        <f>'[3]EU Meal Imports'!FS$290</f>
        <v>2.427</v>
      </c>
      <c r="O131" s="128">
        <f>'[3]EU Meal Imports'!GE$290</f>
        <v>5.7779999999999996</v>
      </c>
      <c r="P131" s="128">
        <f>'[3]EU Meal Imports'!GQ$290</f>
        <v>4.9969999999999999</v>
      </c>
      <c r="Q131" s="128">
        <f>'[3]EU Meal Imports'!HC$290</f>
        <v>4.6710000000000003</v>
      </c>
      <c r="R131" s="128">
        <f>'[3]EU Meal Imports'!HO$290</f>
        <v>2.9729999999999999</v>
      </c>
      <c r="S131" s="128">
        <f>'[3]EU Meal Imports'!IA$290</f>
        <v>11.406000000000001</v>
      </c>
      <c r="T131" s="128">
        <f>'[3]EU Meal Imports'!IM$290</f>
        <v>14.367000000000001</v>
      </c>
      <c r="U131" s="128">
        <f>'[3]EU Meal Imports'!IY$290</f>
        <v>38.78</v>
      </c>
      <c r="V131" s="128">
        <f>'[3]EU Meal Imports'!JK$290</f>
        <v>48.356000000000002</v>
      </c>
      <c r="W131" s="128">
        <f>'[3]EU Meal Imports'!JW$290</f>
        <v>28.571999999999999</v>
      </c>
      <c r="X131" s="128">
        <f>'[3]EU Meal Imports'!KI$290</f>
        <v>32.609000000000002</v>
      </c>
      <c r="Y131" s="128">
        <f>'[3]EU Meal Imports'!KU$290</f>
        <v>27.11</v>
      </c>
      <c r="Z131" s="128">
        <f>'[3]EU Meal Imports'!LG$290</f>
        <v>18.928000000000001</v>
      </c>
      <c r="AA131" s="128">
        <f>'[3]EU Meal Imports'!LS$290</f>
        <v>50.069000000000003</v>
      </c>
      <c r="AB131" s="128">
        <f>'[3]EU Meal Imports'!ME$290/1000</f>
        <v>19.853951999999996</v>
      </c>
      <c r="AC131" s="128">
        <f>'[3]EU Meal Imports'!MQ$290/1000</f>
        <v>38.591457999999996</v>
      </c>
      <c r="AD131" s="128">
        <f>'[3]EU Meal Imports'!NC$290/1000</f>
        <v>25.582117999999998</v>
      </c>
      <c r="AE131" s="128">
        <f>'[3]EU Meal Imports'!NO$290/1000</f>
        <v>88.259733000000011</v>
      </c>
      <c r="AF131" s="124">
        <f t="shared" ref="AF131:AO138" si="80">(SUM(Z131:AD131)/SUM(Z$140:AD$140))*AF$140</f>
        <v>32.465167709151714</v>
      </c>
      <c r="AG131" s="124">
        <f t="shared" si="80"/>
        <v>38.704048828796346</v>
      </c>
      <c r="AH131" s="124">
        <f t="shared" si="80"/>
        <v>35.873325125836715</v>
      </c>
      <c r="AI131" s="124">
        <f t="shared" si="80"/>
        <v>38.476650118201484</v>
      </c>
      <c r="AJ131" s="124">
        <f t="shared" si="80"/>
        <v>38.808744827108256</v>
      </c>
      <c r="AK131" s="124">
        <f t="shared" si="80"/>
        <v>41.013846452980047</v>
      </c>
      <c r="AL131" s="124">
        <f t="shared" si="80"/>
        <v>36.8655873218189</v>
      </c>
      <c r="AM131" s="124">
        <f t="shared" si="80"/>
        <v>38.575323070584567</v>
      </c>
      <c r="AN131" s="124">
        <f t="shared" si="80"/>
        <v>38.207630769189088</v>
      </c>
      <c r="AO131" s="124">
        <f t="shared" si="80"/>
        <v>38.748030358138656</v>
      </c>
    </row>
    <row r="132" spans="1:41">
      <c r="A132" s="112" t="s">
        <v>108</v>
      </c>
      <c r="B132" s="128">
        <f>'[3]EU Meal Imports'!AF$290</f>
        <v>0</v>
      </c>
      <c r="C132" s="128">
        <f>'[3]EU Meal Imports'!AR$290</f>
        <v>0</v>
      </c>
      <c r="D132" s="128">
        <f>'[3]EU Meal Imports'!BD$290</f>
        <v>0</v>
      </c>
      <c r="E132" s="128">
        <f>'[3]EU Meal Imports'!BP$290</f>
        <v>25.511000000000003</v>
      </c>
      <c r="F132" s="128">
        <f>'[3]EU Meal Imports'!CB$290</f>
        <v>18.475000000000001</v>
      </c>
      <c r="G132" s="128">
        <f>'[3]EU Meal Imports'!CN$290</f>
        <v>19.369</v>
      </c>
      <c r="H132" s="128">
        <f>'[3]EU Meal Imports'!CZ$290</f>
        <v>61.341999999999999</v>
      </c>
      <c r="I132" s="128">
        <f>'[3]EU Meal Imports'!DL$290</f>
        <v>14.138</v>
      </c>
      <c r="J132" s="128">
        <f>'[3]EU Meal Imports'!DX$290</f>
        <v>4.7699999999999996</v>
      </c>
      <c r="K132" s="128">
        <f>'[3]EU Meal Imports'!EJ$290</f>
        <v>1.5029999999999999</v>
      </c>
      <c r="L132" s="128">
        <f>'[3]EU Meal Imports'!EV$290</f>
        <v>20.53</v>
      </c>
      <c r="M132" s="128">
        <f>'[3]EU Meal Imports'!FH$290</f>
        <v>3.706</v>
      </c>
      <c r="N132" s="128">
        <f>'[3]EU Meal Imports'!FT$290</f>
        <v>1.6679999999999999</v>
      </c>
      <c r="O132" s="128">
        <f>'[3]EU Meal Imports'!GF$290</f>
        <v>2.8159999999999998</v>
      </c>
      <c r="P132" s="128">
        <f>'[3]EU Meal Imports'!GR$290</f>
        <v>4.6139999999999999</v>
      </c>
      <c r="Q132" s="128">
        <f>'[3]EU Meal Imports'!HD$290</f>
        <v>9.02</v>
      </c>
      <c r="R132" s="128">
        <f>'[3]EU Meal Imports'!HP$290</f>
        <v>7.641</v>
      </c>
      <c r="S132" s="128">
        <f>'[3]EU Meal Imports'!IB$290</f>
        <v>10.381</v>
      </c>
      <c r="T132" s="128">
        <f>'[3]EU Meal Imports'!IN$290</f>
        <v>18.678999999999998</v>
      </c>
      <c r="U132" s="128">
        <f>'[3]EU Meal Imports'!IZ$290</f>
        <v>59.881999999999998</v>
      </c>
      <c r="V132" s="128">
        <f>'[3]EU Meal Imports'!JL$290</f>
        <v>43.094000000000001</v>
      </c>
      <c r="W132" s="128">
        <f>'[3]EU Meal Imports'!JX$290</f>
        <v>39.393000000000001</v>
      </c>
      <c r="X132" s="128">
        <f>'[3]EU Meal Imports'!KJ$290</f>
        <v>27.291</v>
      </c>
      <c r="Y132" s="128">
        <f>'[3]EU Meal Imports'!KV$290</f>
        <v>15.077999999999999</v>
      </c>
      <c r="Z132" s="128">
        <f>'[3]EU Meal Imports'!LH$290</f>
        <v>14.954000000000001</v>
      </c>
      <c r="AA132" s="128">
        <f>'[3]EU Meal Imports'!LT$290</f>
        <v>28.766999999999999</v>
      </c>
      <c r="AB132" s="128">
        <f>'[3]EU Meal Imports'!MF$290/1000</f>
        <v>31.876603000000003</v>
      </c>
      <c r="AC132" s="128">
        <f>'[3]EU Meal Imports'!MR$290/1000</f>
        <v>25.283924000000003</v>
      </c>
      <c r="AD132" s="128">
        <f>'[3]EU Meal Imports'!ND$290/1000</f>
        <v>42.213549999999991</v>
      </c>
      <c r="AE132" s="128">
        <f>'[3]EU Meal Imports'!NP$290/1000</f>
        <v>72.690906999999996</v>
      </c>
      <c r="AF132" s="124">
        <f t="shared" si="80"/>
        <v>30.35856887700368</v>
      </c>
      <c r="AG132" s="124">
        <f t="shared" si="80"/>
        <v>34.957463667371364</v>
      </c>
      <c r="AH132" s="124">
        <f t="shared" si="80"/>
        <v>35.465298122537888</v>
      </c>
      <c r="AI132" s="124">
        <f t="shared" si="80"/>
        <v>35.362397623506133</v>
      </c>
      <c r="AJ132" s="124">
        <f t="shared" si="80"/>
        <v>37.895365061578048</v>
      </c>
      <c r="AK132" s="124">
        <f t="shared" si="80"/>
        <v>36.637655314108606</v>
      </c>
      <c r="AL132" s="124">
        <f t="shared" si="80"/>
        <v>34.807818670399421</v>
      </c>
      <c r="AM132" s="124">
        <f t="shared" si="80"/>
        <v>36.063635957820409</v>
      </c>
      <c r="AN132" s="124">
        <f t="shared" si="80"/>
        <v>36.033706958426016</v>
      </c>
      <c r="AO132" s="124">
        <f t="shared" si="80"/>
        <v>36.153374525482526</v>
      </c>
    </row>
    <row r="133" spans="1:41">
      <c r="A133" s="112" t="s">
        <v>109</v>
      </c>
      <c r="B133" s="128">
        <f>'[3]EU Meal Imports'!AG$290</f>
        <v>0</v>
      </c>
      <c r="C133" s="128">
        <f>'[3]EU Meal Imports'!AS$290</f>
        <v>0</v>
      </c>
      <c r="D133" s="128">
        <f>'[3]EU Meal Imports'!BE$290</f>
        <v>0</v>
      </c>
      <c r="E133" s="128">
        <f>'[3]EU Meal Imports'!BQ$290</f>
        <v>52.076000000000001</v>
      </c>
      <c r="F133" s="128">
        <f>'[3]EU Meal Imports'!CC$290</f>
        <v>32.546999999999997</v>
      </c>
      <c r="G133" s="128">
        <f>'[3]EU Meal Imports'!CO$290</f>
        <v>4.7E-2</v>
      </c>
      <c r="H133" s="128">
        <f>'[3]EU Meal Imports'!DA$290</f>
        <v>108.313</v>
      </c>
      <c r="I133" s="128">
        <f>'[3]EU Meal Imports'!DM$290</f>
        <v>14.593999999999999</v>
      </c>
      <c r="J133" s="128">
        <f>'[3]EU Meal Imports'!DY$290</f>
        <v>12.465999999999999</v>
      </c>
      <c r="K133" s="128">
        <f>'[3]EU Meal Imports'!EK$290</f>
        <v>0.69899999999999995</v>
      </c>
      <c r="L133" s="128">
        <f>'[3]EU Meal Imports'!EW$290</f>
        <v>2.21</v>
      </c>
      <c r="M133" s="128">
        <f>'[3]EU Meal Imports'!FI$290</f>
        <v>11.295999999999999</v>
      </c>
      <c r="N133" s="128">
        <f>'[3]EU Meal Imports'!FU$290</f>
        <v>0.46500000000000002</v>
      </c>
      <c r="O133" s="128">
        <f>'[3]EU Meal Imports'!GG$290</f>
        <v>14.077</v>
      </c>
      <c r="P133" s="128">
        <f>'[3]EU Meal Imports'!GS$290</f>
        <v>5.4039999999999999</v>
      </c>
      <c r="Q133" s="128">
        <f>'[3]EU Meal Imports'!HE$290</f>
        <v>11.324</v>
      </c>
      <c r="R133" s="128">
        <f>'[3]EU Meal Imports'!HQ$290</f>
        <v>0.86099999999999999</v>
      </c>
      <c r="S133" s="128">
        <f>'[3]EU Meal Imports'!IC$290</f>
        <v>27.05</v>
      </c>
      <c r="T133" s="128">
        <f>'[3]EU Meal Imports'!IO$290</f>
        <v>19.087</v>
      </c>
      <c r="U133" s="128">
        <f>'[3]EU Meal Imports'!JA$290</f>
        <v>21.408999999999999</v>
      </c>
      <c r="V133" s="128">
        <f>'[3]EU Meal Imports'!JM$290</f>
        <v>41.796999999999997</v>
      </c>
      <c r="W133" s="128">
        <f>'[3]EU Meal Imports'!JY$290</f>
        <v>29.948</v>
      </c>
      <c r="X133" s="128">
        <f>'[3]EU Meal Imports'!KK$290</f>
        <v>23.58</v>
      </c>
      <c r="Y133" s="128">
        <f>'[3]EU Meal Imports'!KW$290</f>
        <v>17.786000000000001</v>
      </c>
      <c r="Z133" s="128">
        <f>'[3]EU Meal Imports'!LI$290</f>
        <v>20.184999999999999</v>
      </c>
      <c r="AA133" s="128">
        <f>'[3]EU Meal Imports'!LU$290</f>
        <v>26.536000000000001</v>
      </c>
      <c r="AB133" s="128">
        <f>'[3]EU Meal Imports'!MG$290/1000</f>
        <v>34.860923</v>
      </c>
      <c r="AC133" s="128">
        <f>'[3]EU Meal Imports'!MS$290/1000</f>
        <v>44.286921000000007</v>
      </c>
      <c r="AD133" s="128">
        <f>'[3]EU Meal Imports'!NE$290/1000</f>
        <v>35.812707000000003</v>
      </c>
      <c r="AE133" s="128">
        <f>'[3]EU Meal Imports'!NQ$290/1000</f>
        <v>84.324676999999994</v>
      </c>
      <c r="AF133" s="124">
        <f t="shared" si="80"/>
        <v>34.301812508716026</v>
      </c>
      <c r="AG133" s="124">
        <f t="shared" si="80"/>
        <v>39.307172173985933</v>
      </c>
      <c r="AH133" s="124">
        <f t="shared" si="80"/>
        <v>40.925247637742061</v>
      </c>
      <c r="AI133" s="124">
        <f t="shared" si="80"/>
        <v>40.959839704724054</v>
      </c>
      <c r="AJ133" s="124">
        <f t="shared" si="80"/>
        <v>41.231119890881992</v>
      </c>
      <c r="AK133" s="124">
        <f t="shared" si="80"/>
        <v>42.07346474125756</v>
      </c>
      <c r="AL133" s="124">
        <f t="shared" si="80"/>
        <v>39.34503838321001</v>
      </c>
      <c r="AM133" s="124">
        <f t="shared" si="80"/>
        <v>40.89936882971832</v>
      </c>
      <c r="AN133" s="124">
        <f t="shared" si="80"/>
        <v>40.90694207156313</v>
      </c>
      <c r="AO133" s="124">
        <f t="shared" si="80"/>
        <v>40.90176630995839</v>
      </c>
    </row>
    <row r="134" spans="1:41">
      <c r="A134" s="112" t="s">
        <v>110</v>
      </c>
      <c r="B134" s="128">
        <f>'[3]EU Meal Imports'!AH$290</f>
        <v>0</v>
      </c>
      <c r="C134" s="128">
        <f>'[3]EU Meal Imports'!AT$290</f>
        <v>0</v>
      </c>
      <c r="D134" s="128">
        <f>'[3]EU Meal Imports'!BF$290</f>
        <v>0</v>
      </c>
      <c r="E134" s="128">
        <f>'[3]EU Meal Imports'!BR$290</f>
        <v>47.046999999999997</v>
      </c>
      <c r="F134" s="128">
        <f>'[3]EU Meal Imports'!CD$290</f>
        <v>31.898000000000003</v>
      </c>
      <c r="G134" s="128">
        <f>'[3]EU Meal Imports'!CP$290</f>
        <v>0</v>
      </c>
      <c r="H134" s="128">
        <f>'[3]EU Meal Imports'!DB$290</f>
        <v>49.654000000000003</v>
      </c>
      <c r="I134" s="128">
        <f>'[3]EU Meal Imports'!DN$290</f>
        <v>4.51</v>
      </c>
      <c r="J134" s="128">
        <f>'[3]EU Meal Imports'!DZ$290</f>
        <v>3.04</v>
      </c>
      <c r="K134" s="128">
        <f>'[3]EU Meal Imports'!EL$290</f>
        <v>2.5499999999999998</v>
      </c>
      <c r="L134" s="128">
        <f>'[3]EU Meal Imports'!EX$290</f>
        <v>11.617000000000001</v>
      </c>
      <c r="M134" s="128">
        <f>'[3]EU Meal Imports'!FJ$290</f>
        <v>9.5640000000000001</v>
      </c>
      <c r="N134" s="128">
        <f>'[3]EU Meal Imports'!FV$290</f>
        <v>0.51400000000000001</v>
      </c>
      <c r="O134" s="128">
        <f>'[3]EU Meal Imports'!GH$290</f>
        <v>6.5860000000000003</v>
      </c>
      <c r="P134" s="128">
        <f>'[3]EU Meal Imports'!GT$290</f>
        <v>12.438000000000001</v>
      </c>
      <c r="Q134" s="128">
        <f>'[3]EU Meal Imports'!HF$290</f>
        <v>7.6630000000000003</v>
      </c>
      <c r="R134" s="128">
        <f>'[3]EU Meal Imports'!HR$290</f>
        <v>5.4580000000000002</v>
      </c>
      <c r="S134" s="128">
        <f>'[3]EU Meal Imports'!ID$290</f>
        <v>2.3370000000000002</v>
      </c>
      <c r="T134" s="128">
        <f>'[3]EU Meal Imports'!IP$290</f>
        <v>17.826000000000001</v>
      </c>
      <c r="U134" s="128">
        <f>'[3]EU Meal Imports'!JB$290</f>
        <v>38.453000000000003</v>
      </c>
      <c r="V134" s="128">
        <f>'[3]EU Meal Imports'!JN$290</f>
        <v>28.931000000000001</v>
      </c>
      <c r="W134" s="128">
        <f>'[3]EU Meal Imports'!JZ$290</f>
        <v>39.57</v>
      </c>
      <c r="X134" s="128">
        <f>'[3]EU Meal Imports'!KL$290</f>
        <v>18.437999999999999</v>
      </c>
      <c r="Y134" s="128">
        <f>'[3]EU Meal Imports'!KX$290</f>
        <v>11.728999999999999</v>
      </c>
      <c r="Z134" s="128">
        <f>'[3]EU Meal Imports'!LJ$290</f>
        <v>21.713000000000001</v>
      </c>
      <c r="AA134" s="128">
        <f>'[3]EU Meal Imports'!LV$290</f>
        <v>36.643999999999998</v>
      </c>
      <c r="AB134" s="128">
        <f>'[3]EU Meal Imports'!MH$290/1000</f>
        <v>45.217697000000001</v>
      </c>
      <c r="AC134" s="128">
        <f>'[3]EU Meal Imports'!MT$290/1000</f>
        <v>38.303364000000002</v>
      </c>
      <c r="AD134" s="128">
        <f>'[3]EU Meal Imports'!NF$290/1000</f>
        <v>40.062461999999996</v>
      </c>
      <c r="AE134" s="128">
        <f>'[3]EU Meal Imports'!NR$290/1000</f>
        <v>71.641716000000002</v>
      </c>
      <c r="AF134" s="124">
        <f t="shared" si="80"/>
        <v>38.599887674777037</v>
      </c>
      <c r="AG134" s="124">
        <f t="shared" si="80"/>
        <v>40.359908499054363</v>
      </c>
      <c r="AH134" s="124">
        <f t="shared" si="80"/>
        <v>40.966961147549569</v>
      </c>
      <c r="AI134" s="124">
        <f t="shared" si="80"/>
        <v>39.399806143581692</v>
      </c>
      <c r="AJ134" s="124">
        <f t="shared" si="80"/>
        <v>40.696881090348477</v>
      </c>
      <c r="AK134" s="124">
        <f t="shared" si="80"/>
        <v>40.520750783326783</v>
      </c>
      <c r="AL134" s="124">
        <f t="shared" si="80"/>
        <v>40.004688911062232</v>
      </c>
      <c r="AM134" s="124">
        <f t="shared" si="80"/>
        <v>40.388861532772175</v>
      </c>
      <c r="AN134" s="124">
        <f t="shared" si="80"/>
        <v>40.317817615173752</v>
      </c>
      <c r="AO134" s="124">
        <f t="shared" si="80"/>
        <v>40.20219769221827</v>
      </c>
    </row>
    <row r="135" spans="1:41">
      <c r="A135" s="112" t="s">
        <v>111</v>
      </c>
      <c r="B135" s="128">
        <f>'[3]EU Meal Imports'!AI$290</f>
        <v>0</v>
      </c>
      <c r="C135" s="128">
        <f>'[3]EU Meal Imports'!AU$290</f>
        <v>0</v>
      </c>
      <c r="D135" s="128">
        <f>'[3]EU Meal Imports'!BG$290</f>
        <v>0</v>
      </c>
      <c r="E135" s="128">
        <f>'[3]EU Meal Imports'!BS$290</f>
        <v>34.775999999999996</v>
      </c>
      <c r="F135" s="128">
        <f>'[3]EU Meal Imports'!CE$290</f>
        <v>16.634999999999998</v>
      </c>
      <c r="G135" s="128">
        <f>'[3]EU Meal Imports'!CQ$290</f>
        <v>12.178000000000001</v>
      </c>
      <c r="H135" s="128">
        <f>'[3]EU Meal Imports'!DC$290</f>
        <v>39.817</v>
      </c>
      <c r="I135" s="128">
        <f>'[3]EU Meal Imports'!DO$290</f>
        <v>3.1190000000000002</v>
      </c>
      <c r="J135" s="128">
        <f>'[3]EU Meal Imports'!EA$290</f>
        <v>2.46</v>
      </c>
      <c r="K135" s="128">
        <f>'[3]EU Meal Imports'!EM$290</f>
        <v>0.52500000000000002</v>
      </c>
      <c r="L135" s="128">
        <f>'[3]EU Meal Imports'!EY$290</f>
        <v>10.911</v>
      </c>
      <c r="M135" s="128">
        <f>'[3]EU Meal Imports'!FK$290</f>
        <v>8.2100000000000009</v>
      </c>
      <c r="N135" s="128">
        <f>'[3]EU Meal Imports'!FW$290</f>
        <v>0.32300000000000001</v>
      </c>
      <c r="O135" s="128">
        <f>'[3]EU Meal Imports'!GI$290</f>
        <v>1.87</v>
      </c>
      <c r="P135" s="128">
        <f>'[3]EU Meal Imports'!GU$290</f>
        <v>0.13900000000000001</v>
      </c>
      <c r="Q135" s="128">
        <f>'[3]EU Meal Imports'!HG$290</f>
        <v>7.05</v>
      </c>
      <c r="R135" s="128">
        <f>'[3]EU Meal Imports'!HS$290</f>
        <v>8.68</v>
      </c>
      <c r="S135" s="128">
        <f>'[3]EU Meal Imports'!IE$290</f>
        <v>22.48</v>
      </c>
      <c r="T135" s="128">
        <f>'[3]EU Meal Imports'!IQ$290</f>
        <v>12.606999999999999</v>
      </c>
      <c r="U135" s="128">
        <f>'[3]EU Meal Imports'!JC$290</f>
        <v>29.759</v>
      </c>
      <c r="V135" s="128">
        <f>'[3]EU Meal Imports'!JO$290</f>
        <v>30.841999999999999</v>
      </c>
      <c r="W135" s="128">
        <f>'[3]EU Meal Imports'!KA$290</f>
        <v>29.175000000000001</v>
      </c>
      <c r="X135" s="128">
        <f>'[3]EU Meal Imports'!KM$290</f>
        <v>10.686</v>
      </c>
      <c r="Y135" s="128">
        <f>'[3]EU Meal Imports'!KY$290</f>
        <v>1.27</v>
      </c>
      <c r="Z135" s="128">
        <f>'[3]EU Meal Imports'!LK$290</f>
        <v>23.959</v>
      </c>
      <c r="AA135" s="128">
        <f>'[3]EU Meal Imports'!LW$290</f>
        <v>30.809000000000001</v>
      </c>
      <c r="AB135" s="128">
        <f>'[3]EU Meal Imports'!MI$290/1000</f>
        <v>43.433283000000017</v>
      </c>
      <c r="AC135" s="128">
        <f>'[3]EU Meal Imports'!MU$290/1000</f>
        <v>43.254709000000005</v>
      </c>
      <c r="AD135" s="128">
        <f>'[3]EU Meal Imports'!NG$290/1000</f>
        <v>36.595948</v>
      </c>
      <c r="AE135" s="128">
        <f>'[3]EU Meal Imports'!NS$290/1000</f>
        <v>79.06753999999998</v>
      </c>
      <c r="AF135" s="124">
        <f t="shared" si="80"/>
        <v>37.774899021677228</v>
      </c>
      <c r="AG135" s="124">
        <f t="shared" si="80"/>
        <v>40.584666077226366</v>
      </c>
      <c r="AH135" s="124">
        <f t="shared" si="80"/>
        <v>42.070962089396218</v>
      </c>
      <c r="AI135" s="124">
        <f t="shared" si="80"/>
        <v>40.829831466102775</v>
      </c>
      <c r="AJ135" s="124">
        <f t="shared" si="80"/>
        <v>41.481031231557871</v>
      </c>
      <c r="AK135" s="124">
        <f t="shared" si="80"/>
        <v>42.162789237614483</v>
      </c>
      <c r="AL135" s="124">
        <f t="shared" si="80"/>
        <v>40.548277977192093</v>
      </c>
      <c r="AM135" s="124">
        <f t="shared" si="80"/>
        <v>41.425856020379541</v>
      </c>
      <c r="AN135" s="124">
        <f t="shared" si="80"/>
        <v>41.418578400372688</v>
      </c>
      <c r="AO135" s="124">
        <f t="shared" si="80"/>
        <v>41.289557186569347</v>
      </c>
    </row>
    <row r="136" spans="1:41">
      <c r="A136" s="112" t="s">
        <v>112</v>
      </c>
      <c r="B136" s="128">
        <f>'[3]EU Meal Imports'!AJ$290</f>
        <v>0</v>
      </c>
      <c r="C136" s="128">
        <f>'[3]EU Meal Imports'!AV$290</f>
        <v>0</v>
      </c>
      <c r="D136" s="128">
        <f>'[3]EU Meal Imports'!BH$290</f>
        <v>0</v>
      </c>
      <c r="E136" s="128">
        <f>'[3]EU Meal Imports'!BT$290</f>
        <v>39.291000000000004</v>
      </c>
      <c r="F136" s="128">
        <f>'[3]EU Meal Imports'!CF$290</f>
        <v>34.451000000000001</v>
      </c>
      <c r="G136" s="128">
        <f>'[3]EU Meal Imports'!CR$290</f>
        <v>16.757999999999999</v>
      </c>
      <c r="H136" s="128">
        <f>'[3]EU Meal Imports'!DD$290</f>
        <v>17.7</v>
      </c>
      <c r="I136" s="128">
        <f>'[3]EU Meal Imports'!DP$290</f>
        <v>6.01</v>
      </c>
      <c r="J136" s="128">
        <f>'[3]EU Meal Imports'!EB$290</f>
        <v>6.202</v>
      </c>
      <c r="K136" s="128">
        <f>'[3]EU Meal Imports'!EN$290</f>
        <v>5.6369999999999996</v>
      </c>
      <c r="L136" s="128">
        <f>'[3]EU Meal Imports'!EZ$290</f>
        <v>0.66900000000000004</v>
      </c>
      <c r="M136" s="128">
        <f>'[3]EU Meal Imports'!FL$290</f>
        <v>6.0449999999999999</v>
      </c>
      <c r="N136" s="128">
        <f>'[3]EU Meal Imports'!FX$290</f>
        <v>1.26</v>
      </c>
      <c r="O136" s="128">
        <f>'[3]EU Meal Imports'!GJ$290</f>
        <v>1.595</v>
      </c>
      <c r="P136" s="128">
        <f>'[3]EU Meal Imports'!GV$290</f>
        <v>3.2440000000000002</v>
      </c>
      <c r="Q136" s="128">
        <f>'[3]EU Meal Imports'!HH$290</f>
        <v>11.262</v>
      </c>
      <c r="R136" s="128">
        <f>'[3]EU Meal Imports'!HT$290</f>
        <v>2.58</v>
      </c>
      <c r="S136" s="128">
        <f>'[3]EU Meal Imports'!IF$290</f>
        <v>12.741</v>
      </c>
      <c r="T136" s="128">
        <f>'[3]EU Meal Imports'!IR$290</f>
        <v>23.905000000000001</v>
      </c>
      <c r="U136" s="128">
        <f>'[3]EU Meal Imports'!JD$290</f>
        <v>44.896999999999998</v>
      </c>
      <c r="V136" s="128">
        <f>'[3]EU Meal Imports'!JP$290</f>
        <v>22.606000000000002</v>
      </c>
      <c r="W136" s="128">
        <f>'[3]EU Meal Imports'!KB$290</f>
        <v>28.276</v>
      </c>
      <c r="X136" s="128">
        <f>'[3]EU Meal Imports'!KN$290</f>
        <v>3.5910000000000002</v>
      </c>
      <c r="Y136" s="128">
        <f>'[3]EU Meal Imports'!KZ$290</f>
        <v>3.02</v>
      </c>
      <c r="Z136" s="128">
        <f>'[3]EU Meal Imports'!LL$290</f>
        <v>24.393999999999998</v>
      </c>
      <c r="AA136" s="128">
        <f>'[3]EU Meal Imports'!LX$290</f>
        <v>31.157</v>
      </c>
      <c r="AB136" s="128">
        <f>'[3]EU Meal Imports'!MJ$290/1000</f>
        <v>31.294150999999999</v>
      </c>
      <c r="AC136" s="128">
        <f>'[3]EU Meal Imports'!MV$290/1000</f>
        <v>43.813381999999997</v>
      </c>
      <c r="AD136" s="128">
        <f>'[3]EU Meal Imports'!NH$290/1000</f>
        <v>50.118927999999983</v>
      </c>
      <c r="AE136" s="128">
        <f>'[3]EU Meal Imports'!NT$290/1000</f>
        <v>106.67925199999999</v>
      </c>
      <c r="AF136" s="124">
        <f t="shared" si="80"/>
        <v>38.353136363862092</v>
      </c>
      <c r="AG136" s="124">
        <f t="shared" si="80"/>
        <v>45.78954531434416</v>
      </c>
      <c r="AH136" s="124">
        <f t="shared" si="80"/>
        <v>47.350273852605177</v>
      </c>
      <c r="AI136" s="124">
        <f t="shared" si="80"/>
        <v>48.999399167430212</v>
      </c>
      <c r="AJ136" s="124">
        <f t="shared" si="80"/>
        <v>50.651913337138708</v>
      </c>
      <c r="AK136" s="124">
        <f t="shared" si="80"/>
        <v>50.38098363127046</v>
      </c>
      <c r="AL136" s="124">
        <f t="shared" si="80"/>
        <v>46.228853607076061</v>
      </c>
      <c r="AM136" s="124">
        <f t="shared" si="80"/>
        <v>48.634423060557744</v>
      </c>
      <c r="AN136" s="124">
        <f t="shared" si="80"/>
        <v>48.722284719104131</v>
      </c>
      <c r="AO136" s="124">
        <f t="shared" si="80"/>
        <v>48.97911456069464</v>
      </c>
    </row>
    <row r="137" spans="1:41">
      <c r="A137" s="112" t="s">
        <v>113</v>
      </c>
      <c r="B137" s="128">
        <f>'[3]EU Meal Imports'!AK$290</f>
        <v>0</v>
      </c>
      <c r="C137" s="128">
        <f>'[3]EU Meal Imports'!AW$290</f>
        <v>0</v>
      </c>
      <c r="D137" s="128">
        <f>'[3]EU Meal Imports'!BI$290</f>
        <v>0</v>
      </c>
      <c r="E137" s="128">
        <f>'[3]EU Meal Imports'!BU$290</f>
        <v>16.158000000000001</v>
      </c>
      <c r="F137" s="128">
        <f>'[3]EU Meal Imports'!CG$290</f>
        <v>4.4569999999999999</v>
      </c>
      <c r="G137" s="128">
        <f>'[3]EU Meal Imports'!CS$290</f>
        <v>12.27</v>
      </c>
      <c r="H137" s="128">
        <f>'[3]EU Meal Imports'!DE$290</f>
        <v>0.67100000000000004</v>
      </c>
      <c r="I137" s="128">
        <f>'[3]EU Meal Imports'!DQ$290</f>
        <v>0.72099999999999997</v>
      </c>
      <c r="J137" s="128">
        <f>'[3]EU Meal Imports'!EC$290</f>
        <v>9.5579999999999998</v>
      </c>
      <c r="K137" s="128">
        <f>'[3]EU Meal Imports'!EO$290</f>
        <v>0.20899999999999999</v>
      </c>
      <c r="L137" s="128">
        <f>'[3]EU Meal Imports'!FA$290</f>
        <v>10.464</v>
      </c>
      <c r="M137" s="128">
        <f>'[3]EU Meal Imports'!FM$290</f>
        <v>1.022</v>
      </c>
      <c r="N137" s="128">
        <f>'[3]EU Meal Imports'!FY$290</f>
        <v>1.6140000000000001</v>
      </c>
      <c r="O137" s="128">
        <f>'[3]EU Meal Imports'!GK$290</f>
        <v>2.5609999999999999</v>
      </c>
      <c r="P137" s="128">
        <f>'[3]EU Meal Imports'!GW$290</f>
        <v>7.2320000000000002</v>
      </c>
      <c r="Q137" s="128">
        <f>'[3]EU Meal Imports'!HI$290</f>
        <v>5.3490000000000002</v>
      </c>
      <c r="R137" s="128">
        <f>'[3]EU Meal Imports'!HU$290</f>
        <v>4.8079999999999998</v>
      </c>
      <c r="S137" s="128">
        <f>'[3]EU Meal Imports'!IG$290</f>
        <v>6.0609999999999999</v>
      </c>
      <c r="T137" s="128">
        <f>'[3]EU Meal Imports'!IS$290</f>
        <v>6.2409999999999997</v>
      </c>
      <c r="U137" s="128">
        <f>'[3]EU Meal Imports'!JE$290</f>
        <v>27.001000000000001</v>
      </c>
      <c r="V137" s="128">
        <f>'[3]EU Meal Imports'!JQ$290</f>
        <v>28.206</v>
      </c>
      <c r="W137" s="128">
        <f>'[3]EU Meal Imports'!KC$290</f>
        <v>22.018999999999998</v>
      </c>
      <c r="X137" s="128">
        <f>'[3]EU Meal Imports'!KO$290</f>
        <v>11.738</v>
      </c>
      <c r="Y137" s="128">
        <f>'[3]EU Meal Imports'!LA$290</f>
        <v>8.1430000000000007</v>
      </c>
      <c r="Z137" s="128">
        <f>'[3]EU Meal Imports'!LM$290</f>
        <v>28.827999999999999</v>
      </c>
      <c r="AA137" s="128">
        <f>'[3]EU Meal Imports'!LY$290/1000</f>
        <v>28.483378999999999</v>
      </c>
      <c r="AB137" s="128">
        <f>'[3]EU Meal Imports'!MK$290/1000</f>
        <v>37.738292999999999</v>
      </c>
      <c r="AC137" s="128">
        <f>'[3]EU Meal Imports'!MW$290/1000</f>
        <v>45.379290999999995</v>
      </c>
      <c r="AD137" s="128">
        <f>'[3]EU Meal Imports'!NI$290/1000</f>
        <v>33.955825000000004</v>
      </c>
      <c r="AE137" s="124">
        <f>(SUM(Y137:AC137)/SUM(Y$140:AC$140))*AE$140</f>
        <v>61.288690180570953</v>
      </c>
      <c r="AF137" s="124">
        <f t="shared" si="80"/>
        <v>36.996888422651224</v>
      </c>
      <c r="AG137" s="124">
        <f t="shared" si="80"/>
        <v>36.004191883387293</v>
      </c>
      <c r="AH137" s="124">
        <f t="shared" si="80"/>
        <v>37.731630485495288</v>
      </c>
      <c r="AI137" s="124">
        <f t="shared" si="80"/>
        <v>36.75973692207166</v>
      </c>
      <c r="AJ137" s="124">
        <f t="shared" si="80"/>
        <v>36.189599032080658</v>
      </c>
      <c r="AK137" s="124">
        <f t="shared" si="80"/>
        <v>36.628269805995863</v>
      </c>
      <c r="AL137" s="124">
        <f t="shared" si="80"/>
        <v>36.736409349137226</v>
      </c>
      <c r="AM137" s="124">
        <f t="shared" si="80"/>
        <v>36.662685625806148</v>
      </c>
      <c r="AN137" s="124">
        <f t="shared" si="80"/>
        <v>36.809129118956136</v>
      </c>
      <c r="AO137" s="124">
        <f t="shared" si="80"/>
        <v>36.595340147018312</v>
      </c>
    </row>
    <row r="138" spans="1:41">
      <c r="A138" s="112" t="s">
        <v>102</v>
      </c>
      <c r="B138" s="128">
        <f>'[3]EU Meal Imports'!AL$290</f>
        <v>0</v>
      </c>
      <c r="C138" s="128">
        <f>'[3]EU Meal Imports'!AX$290</f>
        <v>0</v>
      </c>
      <c r="D138" s="128">
        <f>'[3]EU Meal Imports'!BJ$290</f>
        <v>0</v>
      </c>
      <c r="E138" s="128">
        <f>'[3]EU Meal Imports'!BV$290</f>
        <v>7.9580000000000002</v>
      </c>
      <c r="F138" s="128">
        <f>'[3]EU Meal Imports'!CH$290</f>
        <v>18.59</v>
      </c>
      <c r="G138" s="128">
        <f>'[3]EU Meal Imports'!CT$290</f>
        <v>12.302</v>
      </c>
      <c r="H138" s="128">
        <f>'[3]EU Meal Imports'!DF$290</f>
        <v>1.1970000000000001</v>
      </c>
      <c r="I138" s="128">
        <f>'[3]EU Meal Imports'!DR$290</f>
        <v>3.5150000000000001</v>
      </c>
      <c r="J138" s="128">
        <f>'[3]EU Meal Imports'!ED$290</f>
        <v>1.2669999999999999</v>
      </c>
      <c r="K138" s="128">
        <f>'[3]EU Meal Imports'!EP$290</f>
        <v>1.276</v>
      </c>
      <c r="L138" s="128">
        <f>'[3]EU Meal Imports'!FB$290</f>
        <v>14.375</v>
      </c>
      <c r="M138" s="128">
        <f>'[3]EU Meal Imports'!FN$290</f>
        <v>4.9710000000000001</v>
      </c>
      <c r="N138" s="128">
        <f>'[3]EU Meal Imports'!FZ$290</f>
        <v>10.314</v>
      </c>
      <c r="O138" s="128">
        <f>'[3]EU Meal Imports'!GL$290</f>
        <v>6.0209999999999999</v>
      </c>
      <c r="P138" s="128">
        <f>'[3]EU Meal Imports'!GX$290</f>
        <v>17.512</v>
      </c>
      <c r="Q138" s="128">
        <f>'[3]EU Meal Imports'!HJ$290</f>
        <v>12.509</v>
      </c>
      <c r="R138" s="128">
        <f>'[3]EU Meal Imports'!HV$290</f>
        <v>23.972999999999999</v>
      </c>
      <c r="S138" s="128">
        <f>'[3]EU Meal Imports'!IH$290</f>
        <v>16.949000000000002</v>
      </c>
      <c r="T138" s="128">
        <f>'[3]EU Meal Imports'!IT$290</f>
        <v>21.417000000000002</v>
      </c>
      <c r="U138" s="128">
        <f>'[3]EU Meal Imports'!JF$290</f>
        <v>27.713999999999999</v>
      </c>
      <c r="V138" s="128">
        <f>'[3]EU Meal Imports'!JR$290</f>
        <v>48.015000000000001</v>
      </c>
      <c r="W138" s="128">
        <f>'[3]EU Meal Imports'!KD$290</f>
        <v>42.78</v>
      </c>
      <c r="X138" s="128">
        <f>'[3]EU Meal Imports'!KP$290</f>
        <v>19.844000000000001</v>
      </c>
      <c r="Y138" s="128">
        <f>'[3]EU Meal Imports'!LB$290</f>
        <v>12.747999999999999</v>
      </c>
      <c r="Z138" s="128">
        <f>'[3]EU Meal Imports'!LN$290</f>
        <v>33.293999999999997</v>
      </c>
      <c r="AA138" s="128">
        <f>'[3]EU Meal Imports'!LZ$290/1000</f>
        <v>45.762067000000002</v>
      </c>
      <c r="AB138" s="128">
        <f>'[3]EU Meal Imports'!ML$290/1000</f>
        <v>30.053692000000002</v>
      </c>
      <c r="AC138" s="128">
        <f>'[3]EU Meal Imports'!MX$290/1000</f>
        <v>84.957513999999989</v>
      </c>
      <c r="AD138" s="128">
        <f>'[3]EU Meal Imports'!NJ$290/1000</f>
        <v>44.673431000000001</v>
      </c>
      <c r="AE138" s="124">
        <f>(SUM(Y138:AC138)/SUM(Y$140:AC$140))*AE$140</f>
        <v>85.315135746757306</v>
      </c>
      <c r="AF138" s="124">
        <f t="shared" si="80"/>
        <v>50.650422488876728</v>
      </c>
      <c r="AG138" s="124">
        <f t="shared" si="80"/>
        <v>50.610944762689414</v>
      </c>
      <c r="AH138" s="124">
        <f t="shared" si="80"/>
        <v>51.79892440870934</v>
      </c>
      <c r="AI138" s="124">
        <f t="shared" si="80"/>
        <v>54.411743839342549</v>
      </c>
      <c r="AJ138" s="124">
        <f t="shared" si="80"/>
        <v>49.73086050603451</v>
      </c>
      <c r="AK138" s="124">
        <f t="shared" si="80"/>
        <v>51.366170394100941</v>
      </c>
      <c r="AL138" s="124">
        <f t="shared" si="80"/>
        <v>51.440579201130504</v>
      </c>
      <c r="AM138" s="124">
        <f t="shared" si="80"/>
        <v>51.583728782175356</v>
      </c>
      <c r="AN138" s="124">
        <f t="shared" si="80"/>
        <v>51.749655669863564</v>
      </c>
      <c r="AO138" s="124">
        <f t="shared" si="80"/>
        <v>51.70661654455678</v>
      </c>
    </row>
    <row r="139" spans="1:41">
      <c r="A139" s="112" t="s">
        <v>103</v>
      </c>
      <c r="B139" s="128">
        <f>'[3]EU Meal Imports'!AM$290</f>
        <v>0</v>
      </c>
      <c r="C139" s="128">
        <f>'[3]EU Meal Imports'!AY$290</f>
        <v>0</v>
      </c>
      <c r="D139" s="128">
        <f>'[3]EU Meal Imports'!BK$290</f>
        <v>0</v>
      </c>
      <c r="E139" s="128">
        <f>'[3]EU Meal Imports'!BW$290</f>
        <v>24.071000000000002</v>
      </c>
      <c r="F139" s="128">
        <f>'[3]EU Meal Imports'!CI$290</f>
        <v>20.629000000000001</v>
      </c>
      <c r="G139" s="128">
        <f>'[3]EU Meal Imports'!CU$290</f>
        <v>4.6399999999999997</v>
      </c>
      <c r="H139" s="128">
        <f>'[3]EU Meal Imports'!DG$290</f>
        <v>1.59</v>
      </c>
      <c r="I139" s="128">
        <f>'[3]EU Meal Imports'!DS$290</f>
        <v>4.843</v>
      </c>
      <c r="J139" s="128">
        <f>'[3]EU Meal Imports'!EE$290</f>
        <v>10.641999999999999</v>
      </c>
      <c r="K139" s="128">
        <f>'[3]EU Meal Imports'!EQ$290</f>
        <v>11.855</v>
      </c>
      <c r="L139" s="128">
        <f>'[3]EU Meal Imports'!FC$290</f>
        <v>6.3289999999999997</v>
      </c>
      <c r="M139" s="128">
        <f>'[3]EU Meal Imports'!FO$290</f>
        <v>8.5640000000000001</v>
      </c>
      <c r="N139" s="128">
        <f>'[3]EU Meal Imports'!GA$290</f>
        <v>21.204000000000001</v>
      </c>
      <c r="O139" s="128">
        <f>'[3]EU Meal Imports'!GM$290</f>
        <v>22.021000000000001</v>
      </c>
      <c r="P139" s="128">
        <f>'[3]EU Meal Imports'!GY$290</f>
        <v>34.478000000000002</v>
      </c>
      <c r="Q139" s="128">
        <f>'[3]EU Meal Imports'!HK$290</f>
        <v>43.064</v>
      </c>
      <c r="R139" s="128">
        <f>'[3]EU Meal Imports'!HW$290</f>
        <v>38.14</v>
      </c>
      <c r="S139" s="128">
        <f>'[3]EU Meal Imports'!II$290</f>
        <v>32.19</v>
      </c>
      <c r="T139" s="128">
        <f>'[3]EU Meal Imports'!IU$290</f>
        <v>16.655999999999999</v>
      </c>
      <c r="U139" s="128">
        <f>'[3]EU Meal Imports'!JG$290</f>
        <v>52.807000000000002</v>
      </c>
      <c r="V139" s="128">
        <f>'[3]EU Meal Imports'!JS$290</f>
        <v>70.281999999999996</v>
      </c>
      <c r="W139" s="128">
        <f>'[3]EU Meal Imports'!KE$290</f>
        <v>78.054000000000002</v>
      </c>
      <c r="X139" s="128">
        <f>'[3]EU Meal Imports'!KQ$290</f>
        <v>29.486999999999998</v>
      </c>
      <c r="Y139" s="128">
        <f>'[3]EU Meal Imports'!LC$290</f>
        <v>30.437000000000001</v>
      </c>
      <c r="Z139" s="128">
        <f>'[3]EU Meal Imports'!LO$290</f>
        <v>76.049000000000007</v>
      </c>
      <c r="AA139" s="128">
        <f>'[3]EU Meal Imports'!MA$290/1000</f>
        <v>67.567317000000017</v>
      </c>
      <c r="AB139" s="128">
        <f>'[3]EU Meal Imports'!MM$290/1000</f>
        <v>53.583727999999986</v>
      </c>
      <c r="AC139" s="128">
        <f>'[3]EU Meal Imports'!MY$290/1000</f>
        <v>84.315148999999991</v>
      </c>
      <c r="AD139" s="128">
        <f>'[3]EU Meal Imports'!NK$290/1000</f>
        <v>55.725046999999996</v>
      </c>
      <c r="AE139" s="124">
        <f t="shared" ref="AE139:AO139" si="81">AE140-SUM(AE128:AE138)</f>
        <v>-8.5870799273282046</v>
      </c>
      <c r="AF139" s="124">
        <f t="shared" si="81"/>
        <v>76.547752020118992</v>
      </c>
      <c r="AG139" s="124">
        <f t="shared" si="81"/>
        <v>48.969095992821337</v>
      </c>
      <c r="AH139" s="124">
        <f t="shared" si="81"/>
        <v>50.830515040566752</v>
      </c>
      <c r="AI139" s="124">
        <f t="shared" si="81"/>
        <v>49.218388746825099</v>
      </c>
      <c r="AJ139" s="124">
        <f t="shared" si="81"/>
        <v>44.265721968281639</v>
      </c>
      <c r="AK139" s="124">
        <f t="shared" si="81"/>
        <v>43.066433661930546</v>
      </c>
      <c r="AL139" s="124">
        <f t="shared" si="81"/>
        <v>58.966294753722764</v>
      </c>
      <c r="AM139" s="124">
        <f t="shared" si="81"/>
        <v>52.27003108208504</v>
      </c>
      <c r="AN139" s="124">
        <f t="shared" si="81"/>
        <v>54.269470834265348</v>
      </c>
      <c r="AO139" s="124">
        <f t="shared" si="81"/>
        <v>54.557374042568995</v>
      </c>
    </row>
    <row r="140" spans="1:41" ht="12" thickBot="1">
      <c r="A140" s="112" t="s">
        <v>114</v>
      </c>
      <c r="B140" s="128">
        <f>SUM(B128:B139)</f>
        <v>0</v>
      </c>
      <c r="C140" s="128">
        <f t="shared" ref="C140:AD140" si="82">SUM(C128:C139)</f>
        <v>0</v>
      </c>
      <c r="D140" s="128">
        <f t="shared" si="82"/>
        <v>0</v>
      </c>
      <c r="E140" s="128">
        <f t="shared" si="82"/>
        <v>405.4020000000001</v>
      </c>
      <c r="F140" s="128">
        <f t="shared" si="82"/>
        <v>274.56799999999998</v>
      </c>
      <c r="G140" s="128">
        <f t="shared" si="82"/>
        <v>134.86299999999997</v>
      </c>
      <c r="H140" s="128">
        <f t="shared" si="82"/>
        <v>437.56299999999993</v>
      </c>
      <c r="I140" s="128">
        <f t="shared" si="82"/>
        <v>96.75800000000001</v>
      </c>
      <c r="J140" s="128">
        <f t="shared" si="82"/>
        <v>93.793999999999983</v>
      </c>
      <c r="K140" s="128">
        <f t="shared" si="82"/>
        <v>57.042000000000002</v>
      </c>
      <c r="L140" s="128">
        <f t="shared" si="82"/>
        <v>121.44999999999999</v>
      </c>
      <c r="M140" s="128">
        <f t="shared" si="82"/>
        <v>87.257000000000005</v>
      </c>
      <c r="N140" s="128">
        <f t="shared" si="82"/>
        <v>91.710000000000008</v>
      </c>
      <c r="O140" s="128">
        <f t="shared" si="82"/>
        <v>101.988</v>
      </c>
      <c r="P140" s="128">
        <f t="shared" si="82"/>
        <v>133.35399999999998</v>
      </c>
      <c r="Q140" s="128">
        <f t="shared" si="82"/>
        <v>168.697</v>
      </c>
      <c r="R140" s="128">
        <f t="shared" si="82"/>
        <v>132.83500000000001</v>
      </c>
      <c r="S140" s="128">
        <f t="shared" si="82"/>
        <v>217.95599999999999</v>
      </c>
      <c r="T140" s="128">
        <f t="shared" si="82"/>
        <v>232.72200000000001</v>
      </c>
      <c r="U140" s="128">
        <f t="shared" si="82"/>
        <v>478.39800000000002</v>
      </c>
      <c r="V140" s="128">
        <f t="shared" si="82"/>
        <v>496.08499999999992</v>
      </c>
      <c r="W140" s="128">
        <f t="shared" si="82"/>
        <v>448.82299999999998</v>
      </c>
      <c r="X140" s="128">
        <f t="shared" si="82"/>
        <v>326.87299999999999</v>
      </c>
      <c r="Y140" s="128">
        <f t="shared" si="82"/>
        <v>199.571</v>
      </c>
      <c r="Z140" s="128">
        <f t="shared" si="82"/>
        <v>334.23</v>
      </c>
      <c r="AA140" s="128">
        <f t="shared" si="82"/>
        <v>518.6937630000001</v>
      </c>
      <c r="AB140" s="128">
        <f t="shared" si="82"/>
        <v>448.13444400000003</v>
      </c>
      <c r="AC140" s="128">
        <f t="shared" si="82"/>
        <v>559.88421199999993</v>
      </c>
      <c r="AD140" s="128">
        <f t="shared" si="82"/>
        <v>495.80696500000005</v>
      </c>
      <c r="AE140" s="124">
        <f t="shared" ref="AE140:AO140" si="83">AE24</f>
        <v>850</v>
      </c>
      <c r="AF140" s="124">
        <f t="shared" si="83"/>
        <v>500</v>
      </c>
      <c r="AG140" s="124">
        <f t="shared" si="83"/>
        <v>500</v>
      </c>
      <c r="AH140" s="124">
        <f t="shared" si="83"/>
        <v>500</v>
      </c>
      <c r="AI140" s="124">
        <f t="shared" si="83"/>
        <v>500</v>
      </c>
      <c r="AJ140" s="124">
        <f t="shared" si="83"/>
        <v>500</v>
      </c>
      <c r="AK140" s="124">
        <f t="shared" si="83"/>
        <v>500</v>
      </c>
      <c r="AL140" s="124">
        <f t="shared" si="83"/>
        <v>500</v>
      </c>
      <c r="AM140" s="124">
        <f t="shared" si="83"/>
        <v>500</v>
      </c>
      <c r="AN140" s="124">
        <f t="shared" si="83"/>
        <v>500</v>
      </c>
      <c r="AO140" s="124">
        <f t="shared" si="83"/>
        <v>500</v>
      </c>
    </row>
    <row r="141" spans="1: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</row>
    <row r="142" spans="1:41" ht="12" thickBot="1">
      <c r="A142" s="112" t="s">
        <v>258</v>
      </c>
    </row>
    <row r="143" spans="1:41" ht="12" thickBot="1">
      <c r="A143" s="168"/>
      <c r="B143" s="168" t="str">
        <f t="shared" ref="B143:AO143" si="84">B$3</f>
        <v xml:space="preserve">93/94 </v>
      </c>
      <c r="C143" s="168" t="str">
        <f t="shared" si="84"/>
        <v xml:space="preserve">94/95 </v>
      </c>
      <c r="D143" s="168" t="str">
        <f t="shared" si="84"/>
        <v xml:space="preserve">95/96 </v>
      </c>
      <c r="E143" s="168" t="str">
        <f t="shared" si="84"/>
        <v xml:space="preserve">96/97 </v>
      </c>
      <c r="F143" s="168" t="str">
        <f t="shared" si="84"/>
        <v xml:space="preserve">97/98 </v>
      </c>
      <c r="G143" s="168" t="str">
        <f t="shared" si="84"/>
        <v xml:space="preserve">98/99 </v>
      </c>
      <c r="H143" s="168" t="str">
        <f t="shared" si="84"/>
        <v xml:space="preserve">99/00 </v>
      </c>
      <c r="I143" s="168" t="str">
        <f t="shared" si="84"/>
        <v xml:space="preserve">00/01 </v>
      </c>
      <c r="J143" s="168" t="str">
        <f t="shared" si="84"/>
        <v xml:space="preserve">01/02 </v>
      </c>
      <c r="K143" s="168" t="str">
        <f t="shared" si="84"/>
        <v xml:space="preserve">02/03 </v>
      </c>
      <c r="L143" s="168" t="str">
        <f t="shared" si="84"/>
        <v xml:space="preserve">03/04 </v>
      </c>
      <c r="M143" s="168" t="str">
        <f t="shared" si="84"/>
        <v xml:space="preserve">04/05 </v>
      </c>
      <c r="N143" s="168" t="str">
        <f t="shared" si="84"/>
        <v xml:space="preserve">05/06 </v>
      </c>
      <c r="O143" s="168" t="str">
        <f t="shared" si="84"/>
        <v xml:space="preserve">06/07 </v>
      </c>
      <c r="P143" s="168" t="str">
        <f t="shared" si="84"/>
        <v xml:space="preserve">07/08 </v>
      </c>
      <c r="Q143" s="168" t="str">
        <f t="shared" si="84"/>
        <v xml:space="preserve">08/09 </v>
      </c>
      <c r="R143" s="168" t="str">
        <f t="shared" si="84"/>
        <v xml:space="preserve">09/10 </v>
      </c>
      <c r="S143" s="168" t="str">
        <f t="shared" si="84"/>
        <v xml:space="preserve">10/11 </v>
      </c>
      <c r="T143" s="168" t="str">
        <f t="shared" si="84"/>
        <v xml:space="preserve">11/12 </v>
      </c>
      <c r="U143" s="168" t="str">
        <f t="shared" si="84"/>
        <v xml:space="preserve">12/13 </v>
      </c>
      <c r="V143" s="168" t="str">
        <f t="shared" si="84"/>
        <v xml:space="preserve">13/14 </v>
      </c>
      <c r="W143" s="168" t="str">
        <f t="shared" si="84"/>
        <v xml:space="preserve">14/15 </v>
      </c>
      <c r="X143" s="168" t="str">
        <f t="shared" si="84"/>
        <v xml:space="preserve">15/16 </v>
      </c>
      <c r="Y143" s="168" t="str">
        <f t="shared" si="84"/>
        <v xml:space="preserve">16/17 </v>
      </c>
      <c r="Z143" s="168" t="str">
        <f t="shared" si="84"/>
        <v xml:space="preserve">17/18 </v>
      </c>
      <c r="AA143" s="168" t="str">
        <f t="shared" si="84"/>
        <v>18/19</v>
      </c>
      <c r="AB143" s="168" t="str">
        <f t="shared" si="84"/>
        <v>19/20</v>
      </c>
      <c r="AC143" s="168" t="str">
        <f t="shared" si="84"/>
        <v>20/21</v>
      </c>
      <c r="AD143" s="168" t="str">
        <f t="shared" si="84"/>
        <v>21/22</v>
      </c>
      <c r="AE143" s="168" t="str">
        <f t="shared" si="84"/>
        <v>22/23</v>
      </c>
      <c r="AF143" s="168" t="str">
        <f t="shared" si="84"/>
        <v>23/24</v>
      </c>
      <c r="AG143" s="168" t="str">
        <f t="shared" si="84"/>
        <v>24/25</v>
      </c>
      <c r="AH143" s="168" t="str">
        <f t="shared" si="84"/>
        <v>25/26</v>
      </c>
      <c r="AI143" s="168" t="str">
        <f t="shared" si="84"/>
        <v>26/27</v>
      </c>
      <c r="AJ143" s="168" t="str">
        <f t="shared" si="84"/>
        <v>27/28</v>
      </c>
      <c r="AK143" s="168" t="str">
        <f t="shared" si="84"/>
        <v>28/29</v>
      </c>
      <c r="AL143" s="168" t="str">
        <f t="shared" si="84"/>
        <v>29/30</v>
      </c>
      <c r="AM143" s="168" t="str">
        <f t="shared" si="84"/>
        <v>30/31</v>
      </c>
      <c r="AN143" s="168" t="str">
        <f t="shared" si="84"/>
        <v>31/32</v>
      </c>
      <c r="AO143" s="168" t="str">
        <f t="shared" si="84"/>
        <v>32/33</v>
      </c>
    </row>
    <row r="144" spans="1:41">
      <c r="A144" s="112" t="s">
        <v>104</v>
      </c>
      <c r="B144" s="128">
        <f>'[3]EU Meal Exports'!AB$290</f>
        <v>0</v>
      </c>
      <c r="C144" s="128">
        <f>'[3]EU Meal Exports'!AN$290</f>
        <v>0</v>
      </c>
      <c r="D144" s="128">
        <f>'[3]EU Meal Exports'!AZ$290</f>
        <v>0</v>
      </c>
      <c r="E144" s="128">
        <f>'[3]EU Meal Exports'!BL$290</f>
        <v>0</v>
      </c>
      <c r="F144" s="128">
        <f>'[3]EU Meal Exports'!BX$290</f>
        <v>3.81</v>
      </c>
      <c r="G144" s="128">
        <f>'[3]EU Meal Exports'!CJ$290</f>
        <v>5.3999999999999999E-2</v>
      </c>
      <c r="H144" s="128">
        <f>'[3]EU Meal Exports'!CV$290</f>
        <v>1.117</v>
      </c>
      <c r="I144" s="128">
        <f>'[3]EU Meal Exports'!DH$290</f>
        <v>0.60899999999999999</v>
      </c>
      <c r="J144" s="128">
        <f>'[3]EU Meal Exports'!DT$290</f>
        <v>3.0550000000000002</v>
      </c>
      <c r="K144" s="128">
        <f>'[3]EU Meal Exports'!EF$290</f>
        <v>3.9180000000000001</v>
      </c>
      <c r="L144" s="128">
        <f>'[3]EU Meal Exports'!ER$290</f>
        <v>1.7</v>
      </c>
      <c r="M144" s="128">
        <f>'[3]EU Meal Exports'!FD$290</f>
        <v>5.81</v>
      </c>
      <c r="N144" s="128">
        <f>'[3]EU Meal Exports'!FP$290</f>
        <v>5.7380000000000004</v>
      </c>
      <c r="O144" s="128">
        <f>'[3]EU Meal Exports'!GB$290</f>
        <v>6.1890000000000001</v>
      </c>
      <c r="P144" s="128">
        <f>'[3]EU Meal Exports'!GN$290</f>
        <v>6.2850000000000001</v>
      </c>
      <c r="Q144" s="128">
        <f>'[3]EU Meal Exports'!GZ$290</f>
        <v>16.625</v>
      </c>
      <c r="R144" s="128">
        <f>'[3]EU Meal Exports'!HL$290</f>
        <v>24.276</v>
      </c>
      <c r="S144" s="128">
        <f>'[3]EU Meal Exports'!HX$290</f>
        <v>23.13</v>
      </c>
      <c r="T144" s="128">
        <f>'[3]EU Meal Exports'!IJ$290</f>
        <v>16.443000000000001</v>
      </c>
      <c r="U144" s="128">
        <f>'[3]EU Meal Exports'!IV$290</f>
        <v>21.157</v>
      </c>
      <c r="V144" s="128">
        <f>'[3]EU Meal Exports'!JH$290</f>
        <v>37.17</v>
      </c>
      <c r="W144" s="128">
        <f>'[3]EU Meal Exports'!JT$290</f>
        <v>30.265999999999998</v>
      </c>
      <c r="X144" s="128">
        <f>'[3]EU Meal Exports'!KF$290</f>
        <v>38.512999999999998</v>
      </c>
      <c r="Y144" s="128">
        <f>'[3]EU Meal Exports'!KR$290</f>
        <v>33.404000000000003</v>
      </c>
      <c r="Z144" s="128">
        <f>'[3]EU Meal Exports'!LD$290</f>
        <v>28.279</v>
      </c>
      <c r="AA144" s="128">
        <f>'[3]EU Meal Exports'!LP$290</f>
        <v>28.655000000000001</v>
      </c>
      <c r="AB144" s="128">
        <f>'[3]EU Meal Exports'!MB$290/1000</f>
        <v>43.354028</v>
      </c>
      <c r="AC144" s="128">
        <f>'[3]EU Meal Exports'!MN$290/1000</f>
        <v>55.529392000000001</v>
      </c>
      <c r="AD144" s="128">
        <f>'[3]EU Meal Exports'!MZ$290/1000</f>
        <v>64.921767000000003</v>
      </c>
      <c r="AE144" s="128">
        <f>'[3]EU Meal Exports'!NL$290/1000</f>
        <v>59.332422999999999</v>
      </c>
      <c r="AF144" s="128">
        <f>'[3]EU Meal Exports'!NX$290/1000</f>
        <v>79.604102999999995</v>
      </c>
      <c r="AG144" s="128">
        <f>'[3]EU Meal Exports'!OJ$290/1000</f>
        <v>85.924208000000007</v>
      </c>
      <c r="AH144" s="124">
        <f t="shared" ref="AH144:AO144" si="85">(SUM(AB144:AF144)/SUM(AB$156:AF$156))*AH$156-4</f>
        <v>55.969581225033899</v>
      </c>
      <c r="AI144" s="124">
        <f t="shared" si="85"/>
        <v>63.583858247651563</v>
      </c>
      <c r="AJ144" s="124">
        <f t="shared" si="85"/>
        <v>62.508701890692137</v>
      </c>
      <c r="AK144" s="124">
        <f t="shared" si="85"/>
        <v>61.469894555892282</v>
      </c>
      <c r="AL144" s="124">
        <f t="shared" si="85"/>
        <v>63.636830015078559</v>
      </c>
      <c r="AM144" s="124">
        <f t="shared" si="85"/>
        <v>61.891248783853968</v>
      </c>
      <c r="AN144" s="124">
        <f t="shared" si="85"/>
        <v>57.433773186869679</v>
      </c>
      <c r="AO144" s="124">
        <f t="shared" si="85"/>
        <v>58.61810669863371</v>
      </c>
    </row>
    <row r="145" spans="1:41">
      <c r="A145" s="112" t="s">
        <v>105</v>
      </c>
      <c r="B145" s="128">
        <f>'[3]EU Meal Exports'!AC$290</f>
        <v>0</v>
      </c>
      <c r="C145" s="128">
        <f>'[3]EU Meal Exports'!AO$290</f>
        <v>0</v>
      </c>
      <c r="D145" s="128">
        <f>'[3]EU Meal Exports'!BA$290</f>
        <v>0</v>
      </c>
      <c r="E145" s="128">
        <f>'[3]EU Meal Exports'!BM$290</f>
        <v>0</v>
      </c>
      <c r="F145" s="128">
        <f>'[3]EU Meal Exports'!BY$290</f>
        <v>0</v>
      </c>
      <c r="G145" s="128">
        <f>'[3]EU Meal Exports'!CK$290</f>
        <v>0.112</v>
      </c>
      <c r="H145" s="128">
        <f>'[3]EU Meal Exports'!CW$290</f>
        <v>1.1000000000000001</v>
      </c>
      <c r="I145" s="128">
        <f>'[3]EU Meal Exports'!DI$290</f>
        <v>1.08</v>
      </c>
      <c r="J145" s="128">
        <f>'[3]EU Meal Exports'!DU$290</f>
        <v>2.5819999999999999</v>
      </c>
      <c r="K145" s="128">
        <f>'[3]EU Meal Exports'!EG$290</f>
        <v>3.141</v>
      </c>
      <c r="L145" s="128">
        <f>'[3]EU Meal Exports'!ES$290</f>
        <v>6</v>
      </c>
      <c r="M145" s="128">
        <f>'[3]EU Meal Exports'!FE$290</f>
        <v>3.8559999999999999</v>
      </c>
      <c r="N145" s="128">
        <f>'[3]EU Meal Exports'!FQ$290</f>
        <v>5.173</v>
      </c>
      <c r="O145" s="128">
        <f>'[3]EU Meal Exports'!GC$290</f>
        <v>4.9539999999999997</v>
      </c>
      <c r="P145" s="128">
        <f>'[3]EU Meal Exports'!GO$290</f>
        <v>34.372</v>
      </c>
      <c r="Q145" s="128">
        <f>'[3]EU Meal Exports'!HA$290</f>
        <v>13.694000000000001</v>
      </c>
      <c r="R145" s="128">
        <f>'[3]EU Meal Exports'!HM$290</f>
        <v>25.334</v>
      </c>
      <c r="S145" s="128">
        <f>'[3]EU Meal Exports'!HY$290</f>
        <v>15.081</v>
      </c>
      <c r="T145" s="128">
        <f>'[3]EU Meal Exports'!IK$290</f>
        <v>20.004999999999999</v>
      </c>
      <c r="U145" s="128">
        <f>'[3]EU Meal Exports'!IW$290</f>
        <v>26.821999999999999</v>
      </c>
      <c r="V145" s="128">
        <f>'[3]EU Meal Exports'!JI$290</f>
        <v>26.416</v>
      </c>
      <c r="W145" s="128">
        <f>'[3]EU Meal Exports'!JU$290</f>
        <v>40.652000000000001</v>
      </c>
      <c r="X145" s="128">
        <f>'[3]EU Meal Exports'!KG$290</f>
        <v>39.360999999999997</v>
      </c>
      <c r="Y145" s="128">
        <f>'[3]EU Meal Exports'!KS$290</f>
        <v>31.417999999999999</v>
      </c>
      <c r="Z145" s="128">
        <f>'[3]EU Meal Exports'!LE$290</f>
        <v>41.844999999999999</v>
      </c>
      <c r="AA145" s="128">
        <f>'[3]EU Meal Exports'!LQ$290</f>
        <v>37.299999999999997</v>
      </c>
      <c r="AB145" s="128">
        <f>'[3]EU Meal Exports'!MC$290/1000</f>
        <v>62.643920000000008</v>
      </c>
      <c r="AC145" s="128">
        <f>'[3]EU Meal Exports'!MO$290/1000</f>
        <v>61.071441999999998</v>
      </c>
      <c r="AD145" s="128">
        <f>'[3]EU Meal Exports'!NA$290/1000</f>
        <v>55.909233</v>
      </c>
      <c r="AE145" s="128">
        <f>'[3]EU Meal Exports'!NM$290/1000</f>
        <v>55.835648999999997</v>
      </c>
      <c r="AF145" s="128">
        <f>'[3]EU Meal Exports'!NY$290/1000</f>
        <v>52.013645999999987</v>
      </c>
      <c r="AG145" s="128">
        <f>'[3]EU Meal Exports'!OK$290/1000</f>
        <v>65.135053999999982</v>
      </c>
      <c r="AH145" s="124">
        <f t="shared" ref="AH145:AO145" si="86">(SUM(AB145:AF145)/SUM(AB$156:AF$156))*AH$156</f>
        <v>56.945204628710883</v>
      </c>
      <c r="AI145" s="124">
        <f t="shared" si="86"/>
        <v>56.751462883419656</v>
      </c>
      <c r="AJ145" s="124">
        <f t="shared" si="86"/>
        <v>54.983809573452888</v>
      </c>
      <c r="AK145" s="124">
        <f t="shared" si="86"/>
        <v>54.495364499607959</v>
      </c>
      <c r="AL145" s="124">
        <f t="shared" si="86"/>
        <v>55.618844914867644</v>
      </c>
      <c r="AM145" s="124">
        <f t="shared" si="86"/>
        <v>57.662179117038278</v>
      </c>
      <c r="AN145" s="124">
        <f t="shared" si="86"/>
        <v>55.758937300011802</v>
      </c>
      <c r="AO145" s="124">
        <f t="shared" si="86"/>
        <v>55.902332197677289</v>
      </c>
    </row>
    <row r="146" spans="1:41">
      <c r="A146" s="112" t="s">
        <v>106</v>
      </c>
      <c r="B146" s="128">
        <f>'[3]EU Meal Exports'!AD$290</f>
        <v>0</v>
      </c>
      <c r="C146" s="128">
        <f>'[3]EU Meal Exports'!AP$290</f>
        <v>0</v>
      </c>
      <c r="D146" s="128">
        <f>'[3]EU Meal Exports'!BB$290</f>
        <v>0</v>
      </c>
      <c r="E146" s="128">
        <f>'[3]EU Meal Exports'!BN$290</f>
        <v>0</v>
      </c>
      <c r="F146" s="128">
        <f>'[3]EU Meal Exports'!BZ$290</f>
        <v>0</v>
      </c>
      <c r="G146" s="128">
        <f>'[3]EU Meal Exports'!CL$290</f>
        <v>0.182</v>
      </c>
      <c r="H146" s="128">
        <f>'[3]EU Meal Exports'!CX$290</f>
        <v>0.71699999999999997</v>
      </c>
      <c r="I146" s="128">
        <f>'[3]EU Meal Exports'!DJ$290</f>
        <v>0.379</v>
      </c>
      <c r="J146" s="128">
        <f>'[3]EU Meal Exports'!DV$290</f>
        <v>4.17</v>
      </c>
      <c r="K146" s="128">
        <f>'[3]EU Meal Exports'!EH$290</f>
        <v>4.6050000000000004</v>
      </c>
      <c r="L146" s="128">
        <f>'[3]EU Meal Exports'!ET$290</f>
        <v>4.0819999999999999</v>
      </c>
      <c r="M146" s="128">
        <f>'[3]EU Meal Exports'!FF$290</f>
        <v>6.9939999999999998</v>
      </c>
      <c r="N146" s="128">
        <f>'[3]EU Meal Exports'!FR$290</f>
        <v>3.7050000000000001</v>
      </c>
      <c r="O146" s="128">
        <f>'[3]EU Meal Exports'!GD$290</f>
        <v>5.101</v>
      </c>
      <c r="P146" s="128">
        <f>'[3]EU Meal Exports'!GP$290</f>
        <v>10.315</v>
      </c>
      <c r="Q146" s="128">
        <f>'[3]EU Meal Exports'!HB$290</f>
        <v>11.939</v>
      </c>
      <c r="R146" s="128">
        <f>'[3]EU Meal Exports'!HN$290</f>
        <v>17.187999999999999</v>
      </c>
      <c r="S146" s="128">
        <f>'[3]EU Meal Exports'!HZ$290</f>
        <v>15.773999999999999</v>
      </c>
      <c r="T146" s="128">
        <f>'[3]EU Meal Exports'!IL$290</f>
        <v>24.463000000000001</v>
      </c>
      <c r="U146" s="128">
        <f>'[3]EU Meal Exports'!IX$290</f>
        <v>27.297000000000001</v>
      </c>
      <c r="V146" s="128">
        <f>'[3]EU Meal Exports'!JJ$290</f>
        <v>28.638999999999999</v>
      </c>
      <c r="W146" s="128">
        <f>'[3]EU Meal Exports'!JV$290</f>
        <v>50.192999999999998</v>
      </c>
      <c r="X146" s="128">
        <f>'[3]EU Meal Exports'!KH$290</f>
        <v>36.298000000000002</v>
      </c>
      <c r="Y146" s="128">
        <f>'[3]EU Meal Exports'!KT$290</f>
        <v>28.829000000000001</v>
      </c>
      <c r="Z146" s="128">
        <f>'[3]EU Meal Exports'!LF$290</f>
        <v>36.503</v>
      </c>
      <c r="AA146" s="128">
        <f>'[3]EU Meal Exports'!LR$290</f>
        <v>26.484999999999999</v>
      </c>
      <c r="AB146" s="128">
        <f>'[3]EU Meal Exports'!MD$290/1000</f>
        <v>35.746790000000004</v>
      </c>
      <c r="AC146" s="128">
        <f>'[3]EU Meal Exports'!MP$290/1000</f>
        <v>57.684925000000007</v>
      </c>
      <c r="AD146" s="128">
        <f>'[3]EU Meal Exports'!NB$290/1000</f>
        <v>74.86158300000001</v>
      </c>
      <c r="AE146" s="128">
        <f>'[3]EU Meal Exports'!NN$290/1000</f>
        <v>67.258093999999986</v>
      </c>
      <c r="AF146" s="128">
        <f>'[3]EU Meal Exports'!NZ$290/1000</f>
        <v>73.168490000000006</v>
      </c>
      <c r="AG146" s="128">
        <f>'[3]EU Meal Exports'!OL$290/1000</f>
        <v>53.533611999999991</v>
      </c>
      <c r="AH146" s="124">
        <f t="shared" ref="AH146:AO146" si="87">(SUM(AB146:AF146)/SUM(AB$156:AF$156))*AH$156+2</f>
        <v>63.15378636105519</v>
      </c>
      <c r="AI146" s="124">
        <f t="shared" si="87"/>
        <v>65.903338539353257</v>
      </c>
      <c r="AJ146" s="124">
        <f t="shared" si="87"/>
        <v>65.858657826453921</v>
      </c>
      <c r="AK146" s="124">
        <f t="shared" si="87"/>
        <v>63.402554156946586</v>
      </c>
      <c r="AL146" s="124">
        <f t="shared" si="87"/>
        <v>64.582887565446413</v>
      </c>
      <c r="AM146" s="124">
        <f t="shared" si="87"/>
        <v>64.370389776761783</v>
      </c>
      <c r="AN146" s="124">
        <f t="shared" si="87"/>
        <v>66.580244889851059</v>
      </c>
      <c r="AO146" s="124">
        <f t="shared" si="87"/>
        <v>66.823565572992393</v>
      </c>
    </row>
    <row r="147" spans="1:41">
      <c r="A147" s="112" t="s">
        <v>107</v>
      </c>
      <c r="B147" s="128">
        <f>'[3]EU Meal Exports'!AE$290</f>
        <v>0</v>
      </c>
      <c r="C147" s="128">
        <f>'[3]EU Meal Exports'!AQ$290</f>
        <v>0</v>
      </c>
      <c r="D147" s="128">
        <f>'[3]EU Meal Exports'!BC$290</f>
        <v>0</v>
      </c>
      <c r="E147" s="128">
        <f>'[3]EU Meal Exports'!BO$290</f>
        <v>0.11799999999999999</v>
      </c>
      <c r="F147" s="128">
        <f>'[3]EU Meal Exports'!CA$290</f>
        <v>0</v>
      </c>
      <c r="G147" s="128">
        <f>'[3]EU Meal Exports'!CM$290</f>
        <v>1.913</v>
      </c>
      <c r="H147" s="128">
        <f>'[3]EU Meal Exports'!CY$290</f>
        <v>0.76</v>
      </c>
      <c r="I147" s="128">
        <f>'[3]EU Meal Exports'!DK$290</f>
        <v>3.774</v>
      </c>
      <c r="J147" s="128">
        <f>'[3]EU Meal Exports'!DW$290</f>
        <v>3.4409999999999998</v>
      </c>
      <c r="K147" s="128">
        <f>'[3]EU Meal Exports'!EI$290</f>
        <v>2.9449999999999998</v>
      </c>
      <c r="L147" s="128">
        <f>'[3]EU Meal Exports'!EU$290</f>
        <v>2.3260000000000001</v>
      </c>
      <c r="M147" s="128">
        <f>'[3]EU Meal Exports'!FG$290</f>
        <v>3.4830000000000001</v>
      </c>
      <c r="N147" s="128">
        <f>'[3]EU Meal Exports'!FS$290</f>
        <v>3.3610000000000002</v>
      </c>
      <c r="O147" s="128">
        <f>'[3]EU Meal Exports'!GE$290</f>
        <v>7.55</v>
      </c>
      <c r="P147" s="128">
        <f>'[3]EU Meal Exports'!GQ$290</f>
        <v>33.024000000000001</v>
      </c>
      <c r="Q147" s="128">
        <f>'[3]EU Meal Exports'!HC$290</f>
        <v>9.1050000000000004</v>
      </c>
      <c r="R147" s="128">
        <f>'[3]EU Meal Exports'!HO$290</f>
        <v>10.384</v>
      </c>
      <c r="S147" s="128">
        <f>'[3]EU Meal Exports'!IA$290</f>
        <v>14.641</v>
      </c>
      <c r="T147" s="128">
        <f>'[3]EU Meal Exports'!IM$290</f>
        <v>27.498999999999999</v>
      </c>
      <c r="U147" s="128">
        <f>'[3]EU Meal Exports'!IY$290</f>
        <v>26.51</v>
      </c>
      <c r="V147" s="128">
        <f>'[3]EU Meal Exports'!JK$290</f>
        <v>23.207000000000001</v>
      </c>
      <c r="W147" s="128">
        <f>'[3]EU Meal Exports'!JW$290</f>
        <v>17.119</v>
      </c>
      <c r="X147" s="128">
        <f>'[3]EU Meal Exports'!KI$290</f>
        <v>34.366999999999997</v>
      </c>
      <c r="Y147" s="128">
        <f>'[3]EU Meal Exports'!KU$290</f>
        <v>53.031999999999996</v>
      </c>
      <c r="Z147" s="128">
        <f>'[3]EU Meal Exports'!LG$290</f>
        <v>47.688000000000002</v>
      </c>
      <c r="AA147" s="128">
        <f>'[3]EU Meal Exports'!LS$290</f>
        <v>43.676000000000002</v>
      </c>
      <c r="AB147" s="128">
        <f>'[3]EU Meal Exports'!ME$290/1000</f>
        <v>64.470050000000001</v>
      </c>
      <c r="AC147" s="128">
        <f>'[3]EU Meal Exports'!MQ$290/1000</f>
        <v>66.858343000000005</v>
      </c>
      <c r="AD147" s="128">
        <f>'[3]EU Meal Exports'!NC$290/1000</f>
        <v>48.324290999999988</v>
      </c>
      <c r="AE147" s="128">
        <f>'[3]EU Meal Exports'!NO$290/1000</f>
        <v>87.069713000000021</v>
      </c>
      <c r="AF147" s="128">
        <f>'[3]EU Meal Exports'!OA$290/1000</f>
        <v>93.848685999999987</v>
      </c>
      <c r="AG147" s="128">
        <f>'[3]EU Meal Exports'!OM$290/1000</f>
        <v>77.505021999999997</v>
      </c>
      <c r="AH147" s="124">
        <f t="shared" ref="AH147:AO147" si="88">(SUM(AB147:AF147)/SUM(AB$156:AF$156))*AH$156-7</f>
        <v>64.424900900150959</v>
      </c>
      <c r="AI147" s="124">
        <f t="shared" si="88"/>
        <v>66.121543663670792</v>
      </c>
      <c r="AJ147" s="124">
        <f t="shared" si="88"/>
        <v>64.398582772086698</v>
      </c>
      <c r="AK147" s="124">
        <f t="shared" si="88"/>
        <v>66.939512497741717</v>
      </c>
      <c r="AL147" s="124">
        <f t="shared" si="88"/>
        <v>64.277231949836576</v>
      </c>
      <c r="AM147" s="124">
        <f t="shared" si="88"/>
        <v>60.87791236673003</v>
      </c>
      <c r="AN147" s="124">
        <f t="shared" si="88"/>
        <v>58.232354356697343</v>
      </c>
      <c r="AO147" s="124">
        <f t="shared" si="88"/>
        <v>57.522956650013157</v>
      </c>
    </row>
    <row r="148" spans="1:41">
      <c r="A148" s="112" t="s">
        <v>108</v>
      </c>
      <c r="B148" s="128">
        <f>'[3]EU Meal Exports'!AF$290</f>
        <v>0</v>
      </c>
      <c r="C148" s="128">
        <f>'[3]EU Meal Exports'!AR$290</f>
        <v>0</v>
      </c>
      <c r="D148" s="128">
        <f>'[3]EU Meal Exports'!BD$290</f>
        <v>0</v>
      </c>
      <c r="E148" s="128">
        <f>'[3]EU Meal Exports'!BP$290</f>
        <v>1.2249999999999999</v>
      </c>
      <c r="F148" s="128">
        <f>'[3]EU Meal Exports'!CB$290</f>
        <v>4.0000000000000001E-3</v>
      </c>
      <c r="G148" s="128">
        <f>'[3]EU Meal Exports'!CN$290</f>
        <v>0.188</v>
      </c>
      <c r="H148" s="128">
        <f>'[3]EU Meal Exports'!CZ$290</f>
        <v>0.61299999999999999</v>
      </c>
      <c r="I148" s="128">
        <f>'[3]EU Meal Exports'!DL$290</f>
        <v>1.9419999999999999</v>
      </c>
      <c r="J148" s="128">
        <f>'[3]EU Meal Exports'!DX$290</f>
        <v>2.9009999999999998</v>
      </c>
      <c r="K148" s="128">
        <f>'[3]EU Meal Exports'!EJ$290</f>
        <v>2.5779999999999998</v>
      </c>
      <c r="L148" s="128">
        <f>'[3]EU Meal Exports'!EV$290</f>
        <v>8.0670000000000002</v>
      </c>
      <c r="M148" s="128">
        <f>'[3]EU Meal Exports'!FH$290</f>
        <v>2.681</v>
      </c>
      <c r="N148" s="128">
        <f>'[3]EU Meal Exports'!FT$290</f>
        <v>4.5949999999999998</v>
      </c>
      <c r="O148" s="128">
        <f>'[3]EU Meal Exports'!GF$290</f>
        <v>1.877</v>
      </c>
      <c r="P148" s="128">
        <f>'[3]EU Meal Exports'!GR$290</f>
        <v>11.471</v>
      </c>
      <c r="Q148" s="128">
        <f>'[3]EU Meal Exports'!HD$290</f>
        <v>9.8469999999999995</v>
      </c>
      <c r="R148" s="128">
        <f>'[3]EU Meal Exports'!HP$290</f>
        <v>15.2</v>
      </c>
      <c r="S148" s="128">
        <f>'[3]EU Meal Exports'!IB$290</f>
        <v>19.734999999999999</v>
      </c>
      <c r="T148" s="128">
        <f>'[3]EU Meal Exports'!IN$290</f>
        <v>19.364999999999998</v>
      </c>
      <c r="U148" s="128">
        <f>'[3]EU Meal Exports'!IZ$290</f>
        <v>34.4</v>
      </c>
      <c r="V148" s="128">
        <f>'[3]EU Meal Exports'!JL$290</f>
        <v>42.942999999999998</v>
      </c>
      <c r="W148" s="128">
        <f>'[3]EU Meal Exports'!JX$290</f>
        <v>30.61</v>
      </c>
      <c r="X148" s="128">
        <f>'[3]EU Meal Exports'!KJ$290</f>
        <v>35.960999999999999</v>
      </c>
      <c r="Y148" s="128">
        <f>'[3]EU Meal Exports'!KV$290</f>
        <v>29.234000000000002</v>
      </c>
      <c r="Z148" s="128">
        <f>'[3]EU Meal Exports'!LH$290</f>
        <v>44.817</v>
      </c>
      <c r="AA148" s="128">
        <f>'[3]EU Meal Exports'!LT$290</f>
        <v>31.646000000000001</v>
      </c>
      <c r="AB148" s="128">
        <f>'[3]EU Meal Exports'!MF$290/1000</f>
        <v>54.005694999999996</v>
      </c>
      <c r="AC148" s="128">
        <f>'[3]EU Meal Exports'!MR$290/1000</f>
        <v>78.900286000000008</v>
      </c>
      <c r="AD148" s="128">
        <f>'[3]EU Meal Exports'!ND$290/1000</f>
        <v>82.289480999999995</v>
      </c>
      <c r="AE148" s="128">
        <f>'[3]EU Meal Exports'!NP$290/1000</f>
        <v>57.737944000000006</v>
      </c>
      <c r="AF148" s="128">
        <f>'[3]EU Meal Exports'!OB$290/1000</f>
        <v>87.089995999999999</v>
      </c>
      <c r="AG148" s="124">
        <f t="shared" ref="AG148:AO154" si="89">(SUM(AA148:AE148)/SUM(AA$156:AE$156))*AG$156</f>
        <v>67.061711337555352</v>
      </c>
      <c r="AH148" s="124">
        <f t="shared" si="89"/>
        <v>71.316411720085739</v>
      </c>
      <c r="AI148" s="124">
        <f t="shared" si="89"/>
        <v>73.018471228969915</v>
      </c>
      <c r="AJ148" s="124">
        <f t="shared" si="89"/>
        <v>70.306544578622734</v>
      </c>
      <c r="AK148" s="124">
        <f t="shared" si="89"/>
        <v>67.714933049396905</v>
      </c>
      <c r="AL148" s="124">
        <f t="shared" si="89"/>
        <v>71.762611441153254</v>
      </c>
      <c r="AM148" s="124">
        <f t="shared" si="89"/>
        <v>69.883614382926112</v>
      </c>
      <c r="AN148" s="124">
        <f t="shared" si="89"/>
        <v>70.823794403645707</v>
      </c>
      <c r="AO148" s="124">
        <f t="shared" si="89"/>
        <v>70.537234936213778</v>
      </c>
    </row>
    <row r="149" spans="1:41">
      <c r="A149" s="112" t="s">
        <v>109</v>
      </c>
      <c r="B149" s="128">
        <f>'[3]EU Meal Exports'!AG$290</f>
        <v>0</v>
      </c>
      <c r="C149" s="128">
        <f>'[3]EU Meal Exports'!AS$290</f>
        <v>0</v>
      </c>
      <c r="D149" s="128">
        <f>'[3]EU Meal Exports'!BE$290</f>
        <v>0</v>
      </c>
      <c r="E149" s="128">
        <f>'[3]EU Meal Exports'!BQ$290</f>
        <v>4.7E-2</v>
      </c>
      <c r="F149" s="128">
        <f>'[3]EU Meal Exports'!CC$290</f>
        <v>0</v>
      </c>
      <c r="G149" s="128">
        <f>'[3]EU Meal Exports'!CO$290</f>
        <v>9.9000000000000005E-2</v>
      </c>
      <c r="H149" s="128">
        <f>'[3]EU Meal Exports'!DA$290</f>
        <v>3.4169999999999998</v>
      </c>
      <c r="I149" s="128">
        <f>'[3]EU Meal Exports'!DM$290</f>
        <v>0.81</v>
      </c>
      <c r="J149" s="128">
        <f>'[3]EU Meal Exports'!DY$290</f>
        <v>1.5620000000000001</v>
      </c>
      <c r="K149" s="128">
        <f>'[3]EU Meal Exports'!EK$290</f>
        <v>6.6920000000000002</v>
      </c>
      <c r="L149" s="128">
        <f>'[3]EU Meal Exports'!EW$290</f>
        <v>4.8289999999999997</v>
      </c>
      <c r="M149" s="128">
        <f>'[3]EU Meal Exports'!FI$290</f>
        <v>5.9459999999999997</v>
      </c>
      <c r="N149" s="128">
        <f>'[3]EU Meal Exports'!FU$290</f>
        <v>4.7</v>
      </c>
      <c r="O149" s="128">
        <f>'[3]EU Meal Exports'!GG$290</f>
        <v>6.5389999999999997</v>
      </c>
      <c r="P149" s="128">
        <f>'[3]EU Meal Exports'!GS$290</f>
        <v>19.969000000000001</v>
      </c>
      <c r="Q149" s="128">
        <f>'[3]EU Meal Exports'!HE$290</f>
        <v>16.602</v>
      </c>
      <c r="R149" s="128">
        <f>'[3]EU Meal Exports'!HQ$290</f>
        <v>19.588000000000001</v>
      </c>
      <c r="S149" s="128">
        <f>'[3]EU Meal Exports'!IC$290</f>
        <v>38.578000000000003</v>
      </c>
      <c r="T149" s="128">
        <f>'[3]EU Meal Exports'!IO$290</f>
        <v>18.934999999999999</v>
      </c>
      <c r="U149" s="128">
        <f>'[3]EU Meal Exports'!JA$290</f>
        <v>18.765000000000001</v>
      </c>
      <c r="V149" s="128">
        <f>'[3]EU Meal Exports'!JM$290</f>
        <v>20.643999999999998</v>
      </c>
      <c r="W149" s="128">
        <f>'[3]EU Meal Exports'!JY$290</f>
        <v>36.825000000000003</v>
      </c>
      <c r="X149" s="128">
        <f>'[3]EU Meal Exports'!KK$290</f>
        <v>43.600999999999999</v>
      </c>
      <c r="Y149" s="128">
        <f>'[3]EU Meal Exports'!KW$290</f>
        <v>38.902999999999999</v>
      </c>
      <c r="Z149" s="128">
        <f>'[3]EU Meal Exports'!LI$290</f>
        <v>38.655999999999999</v>
      </c>
      <c r="AA149" s="128">
        <f>'[3]EU Meal Exports'!LU$290</f>
        <v>68.046999999999997</v>
      </c>
      <c r="AB149" s="128">
        <f>'[3]EU Meal Exports'!MG$290/1000</f>
        <v>50.75238800000001</v>
      </c>
      <c r="AC149" s="128">
        <f>'[3]EU Meal Exports'!MS$290/1000</f>
        <v>65.958702000000002</v>
      </c>
      <c r="AD149" s="128">
        <f>'[3]EU Meal Exports'!NE$290/1000</f>
        <v>59.374759000000005</v>
      </c>
      <c r="AE149" s="128">
        <f>'[3]EU Meal Exports'!NQ$290/1000</f>
        <v>88.420614</v>
      </c>
      <c r="AF149" s="128">
        <f>'[3]EU Meal Exports'!OC$290/1000</f>
        <v>86.060564000000014</v>
      </c>
      <c r="AG149" s="124">
        <f t="shared" si="89"/>
        <v>73.22098572879348</v>
      </c>
      <c r="AH149" s="124">
        <f t="shared" si="89"/>
        <v>69.443214785850003</v>
      </c>
      <c r="AI149" s="124">
        <f t="shared" si="89"/>
        <v>73.009900018111807</v>
      </c>
      <c r="AJ149" s="124">
        <f t="shared" si="89"/>
        <v>72.427229998589723</v>
      </c>
      <c r="AK149" s="124">
        <f t="shared" si="89"/>
        <v>74.164848352241393</v>
      </c>
      <c r="AL149" s="124">
        <f t="shared" si="89"/>
        <v>72.807306088142454</v>
      </c>
      <c r="AM149" s="124">
        <f t="shared" si="89"/>
        <v>72.453235776717278</v>
      </c>
      <c r="AN149" s="124">
        <f t="shared" si="89"/>
        <v>72.370499848587073</v>
      </c>
      <c r="AO149" s="124">
        <f t="shared" si="89"/>
        <v>72.972504046760534</v>
      </c>
    </row>
    <row r="150" spans="1:41">
      <c r="A150" s="112" t="s">
        <v>110</v>
      </c>
      <c r="B150" s="128">
        <f>'[3]EU Meal Exports'!AH$290</f>
        <v>0</v>
      </c>
      <c r="C150" s="128">
        <f>'[3]EU Meal Exports'!AT$290</f>
        <v>0</v>
      </c>
      <c r="D150" s="128">
        <f>'[3]EU Meal Exports'!BF$290</f>
        <v>0</v>
      </c>
      <c r="E150" s="128">
        <f>'[3]EU Meal Exports'!BR$290</f>
        <v>2.5000000000000001E-2</v>
      </c>
      <c r="F150" s="128">
        <f>'[3]EU Meal Exports'!CD$290</f>
        <v>0</v>
      </c>
      <c r="G150" s="128">
        <f>'[3]EU Meal Exports'!CP$290</f>
        <v>1.05</v>
      </c>
      <c r="H150" s="128">
        <f>'[3]EU Meal Exports'!DB$290</f>
        <v>0.82099999999999995</v>
      </c>
      <c r="I150" s="128">
        <f>'[3]EU Meal Exports'!DN$290</f>
        <v>3.722</v>
      </c>
      <c r="J150" s="128">
        <f>'[3]EU Meal Exports'!DZ$290</f>
        <v>4.01</v>
      </c>
      <c r="K150" s="128">
        <f>'[3]EU Meal Exports'!EL$290</f>
        <v>3.8050000000000002</v>
      </c>
      <c r="L150" s="128">
        <f>'[3]EU Meal Exports'!EX$290</f>
        <v>3.2469999999999999</v>
      </c>
      <c r="M150" s="128">
        <f>'[3]EU Meal Exports'!FJ$290</f>
        <v>5.7290000000000001</v>
      </c>
      <c r="N150" s="128">
        <f>'[3]EU Meal Exports'!FV$290</f>
        <v>3.536</v>
      </c>
      <c r="O150" s="128">
        <f>'[3]EU Meal Exports'!GH$290</f>
        <v>7.952</v>
      </c>
      <c r="P150" s="128">
        <f>'[3]EU Meal Exports'!GT$290</f>
        <v>9.3469999999999995</v>
      </c>
      <c r="Q150" s="128">
        <f>'[3]EU Meal Exports'!HF$290</f>
        <v>16.373000000000001</v>
      </c>
      <c r="R150" s="128">
        <f>'[3]EU Meal Exports'!HR$290</f>
        <v>23.381</v>
      </c>
      <c r="S150" s="128">
        <f>'[3]EU Meal Exports'!ID$290</f>
        <v>11.081</v>
      </c>
      <c r="T150" s="128">
        <f>'[3]EU Meal Exports'!IP$290</f>
        <v>26.751999999999999</v>
      </c>
      <c r="U150" s="128">
        <f>'[3]EU Meal Exports'!JB$290</f>
        <v>24.718</v>
      </c>
      <c r="V150" s="128">
        <f>'[3]EU Meal Exports'!JN$290</f>
        <v>34.555999999999997</v>
      </c>
      <c r="W150" s="128">
        <f>'[3]EU Meal Exports'!JZ$290</f>
        <v>47.655999999999999</v>
      </c>
      <c r="X150" s="128">
        <f>'[3]EU Meal Exports'!KL$290</f>
        <v>55.045999999999999</v>
      </c>
      <c r="Y150" s="128">
        <f>'[3]EU Meal Exports'!KX$290</f>
        <v>33.673999999999999</v>
      </c>
      <c r="Z150" s="128">
        <f>'[3]EU Meal Exports'!LJ$290</f>
        <v>36.896000000000001</v>
      </c>
      <c r="AA150" s="128">
        <f>'[3]EU Meal Exports'!LV$290</f>
        <v>30.919</v>
      </c>
      <c r="AB150" s="128">
        <f>'[3]EU Meal Exports'!MH$290/1000</f>
        <v>47.504865000000002</v>
      </c>
      <c r="AC150" s="128">
        <f>'[3]EU Meal Exports'!MT$290/1000</f>
        <v>51.645730999999998</v>
      </c>
      <c r="AD150" s="128">
        <f>'[3]EU Meal Exports'!NF$290/1000</f>
        <v>70.445913000000004</v>
      </c>
      <c r="AE150" s="128">
        <f>'[3]EU Meal Exports'!NR$290/1000</f>
        <v>55.693597000000004</v>
      </c>
      <c r="AF150" s="128">
        <f>'[3]EU Meal Exports'!OD$290/1000</f>
        <v>62.781442000000013</v>
      </c>
      <c r="AG150" s="124">
        <f t="shared" si="89"/>
        <v>56.411631154816554</v>
      </c>
      <c r="AH150" s="124">
        <f t="shared" si="89"/>
        <v>57.063593666087421</v>
      </c>
      <c r="AI150" s="124">
        <f t="shared" si="89"/>
        <v>58.124092142015094</v>
      </c>
      <c r="AJ150" s="124">
        <f t="shared" si="89"/>
        <v>58.168781074690919</v>
      </c>
      <c r="AK150" s="124">
        <f t="shared" si="89"/>
        <v>55.140406408875073</v>
      </c>
      <c r="AL150" s="124">
        <f t="shared" si="89"/>
        <v>56.926544949593193</v>
      </c>
      <c r="AM150" s="124">
        <f t="shared" si="89"/>
        <v>56.981700889297002</v>
      </c>
      <c r="AN150" s="124">
        <f>(SUM(AH150:AL150)/SUM(AH$156:AL$156))*AN$156-5</f>
        <v>52.084683648252344</v>
      </c>
      <c r="AO150" s="124">
        <f>(SUM(AI150:AM150)/SUM(AI$156:AM$156))*AO$156-5</f>
        <v>52.068305092894249</v>
      </c>
    </row>
    <row r="151" spans="1:41">
      <c r="A151" s="112" t="s">
        <v>111</v>
      </c>
      <c r="B151" s="128">
        <f>'[3]EU Meal Exports'!AI$290</f>
        <v>0</v>
      </c>
      <c r="C151" s="128">
        <f>'[3]EU Meal Exports'!AU$290</f>
        <v>0</v>
      </c>
      <c r="D151" s="128">
        <f>'[3]EU Meal Exports'!BG$290</f>
        <v>0</v>
      </c>
      <c r="E151" s="128">
        <f>'[3]EU Meal Exports'!BS$290</f>
        <v>2.5000000000000001E-2</v>
      </c>
      <c r="F151" s="128">
        <f>'[3]EU Meal Exports'!CE$290</f>
        <v>5.0999999999999997E-2</v>
      </c>
      <c r="G151" s="128">
        <f>'[3]EU Meal Exports'!CQ$290</f>
        <v>8.4000000000000005E-2</v>
      </c>
      <c r="H151" s="128">
        <f>'[3]EU Meal Exports'!DC$290</f>
        <v>0.34499999999999997</v>
      </c>
      <c r="I151" s="128">
        <f>'[3]EU Meal Exports'!DO$290</f>
        <v>2.6539999999999999</v>
      </c>
      <c r="J151" s="128">
        <f>'[3]EU Meal Exports'!EA$290</f>
        <v>3.07</v>
      </c>
      <c r="K151" s="128">
        <f>'[3]EU Meal Exports'!EM$290</f>
        <v>4.0830000000000002</v>
      </c>
      <c r="L151" s="128">
        <f>'[3]EU Meal Exports'!EY$290</f>
        <v>5.6210000000000004</v>
      </c>
      <c r="M151" s="128">
        <f>'[3]EU Meal Exports'!FK$290</f>
        <v>5.7320000000000002</v>
      </c>
      <c r="N151" s="128">
        <f>'[3]EU Meal Exports'!FW$290</f>
        <v>2.7080000000000002</v>
      </c>
      <c r="O151" s="128">
        <f>'[3]EU Meal Exports'!GI$290</f>
        <v>5.0010000000000003</v>
      </c>
      <c r="P151" s="128">
        <f>'[3]EU Meal Exports'!GU$290</f>
        <v>16.806000000000001</v>
      </c>
      <c r="Q151" s="128">
        <f>'[3]EU Meal Exports'!HG$290</f>
        <v>9.4770000000000003</v>
      </c>
      <c r="R151" s="128">
        <f>'[3]EU Meal Exports'!HS$290</f>
        <v>18.254000000000001</v>
      </c>
      <c r="S151" s="128">
        <f>'[3]EU Meal Exports'!IE$290</f>
        <v>28.184000000000001</v>
      </c>
      <c r="T151" s="128">
        <f>'[3]EU Meal Exports'!IQ$290</f>
        <v>27.036999999999999</v>
      </c>
      <c r="U151" s="128">
        <f>'[3]EU Meal Exports'!JC$290</f>
        <v>20.167999999999999</v>
      </c>
      <c r="V151" s="128">
        <f>'[3]EU Meal Exports'!JO$290</f>
        <v>22.965</v>
      </c>
      <c r="W151" s="128">
        <f>'[3]EU Meal Exports'!KA$290</f>
        <v>24.571000000000002</v>
      </c>
      <c r="X151" s="128">
        <f>'[3]EU Meal Exports'!KM$290</f>
        <v>33.387999999999998</v>
      </c>
      <c r="Y151" s="128">
        <f>'[3]EU Meal Exports'!KY$290</f>
        <v>42.476999999999997</v>
      </c>
      <c r="Z151" s="128">
        <f>'[3]EU Meal Exports'!LK$290</f>
        <v>35.566000000000003</v>
      </c>
      <c r="AA151" s="128">
        <f>'[3]EU Meal Exports'!LW$290</f>
        <v>39.567</v>
      </c>
      <c r="AB151" s="128">
        <f>'[3]EU Meal Exports'!MI$290/1000</f>
        <v>56.548682999999997</v>
      </c>
      <c r="AC151" s="128">
        <f>'[3]EU Meal Exports'!MU$290/1000</f>
        <v>46.84574099999999</v>
      </c>
      <c r="AD151" s="128">
        <f>'[3]EU Meal Exports'!NG$290/1000</f>
        <v>44.727917999999995</v>
      </c>
      <c r="AE151" s="128">
        <f>'[3]EU Meal Exports'!NS$290/1000</f>
        <v>74.083809000000002</v>
      </c>
      <c r="AF151" s="128">
        <f>'[3]EU Meal Exports'!OE$290/1000</f>
        <v>82.687848000000002</v>
      </c>
      <c r="AG151" s="124">
        <f t="shared" si="89"/>
        <v>57.63671194592942</v>
      </c>
      <c r="AH151" s="124">
        <f t="shared" si="89"/>
        <v>60.395923828494375</v>
      </c>
      <c r="AI151" s="124">
        <f t="shared" si="89"/>
        <v>59.886283740093056</v>
      </c>
      <c r="AJ151" s="124">
        <f t="shared" si="89"/>
        <v>61.465060207614989</v>
      </c>
      <c r="AK151" s="124">
        <f t="shared" si="89"/>
        <v>63.621530241681562</v>
      </c>
      <c r="AL151" s="124">
        <f t="shared" si="89"/>
        <v>62.671219293199051</v>
      </c>
      <c r="AM151" s="124">
        <f t="shared" si="89"/>
        <v>60.601101992762672</v>
      </c>
      <c r="AN151" s="124">
        <f>(SUM(AH151:AL151)/SUM(AH$156:AL$156))*AN$156</f>
        <v>61.608003462216601</v>
      </c>
      <c r="AO151" s="124">
        <f>(SUM(AI151:AM151)/SUM(AI$156:AM$156))*AO$156</f>
        <v>61.649039095070265</v>
      </c>
    </row>
    <row r="152" spans="1:41">
      <c r="A152" s="112" t="s">
        <v>112</v>
      </c>
      <c r="B152" s="128">
        <f>'[3]EU Meal Exports'!AJ$290</f>
        <v>0</v>
      </c>
      <c r="C152" s="128">
        <f>'[3]EU Meal Exports'!AV$290</f>
        <v>0</v>
      </c>
      <c r="D152" s="128">
        <f>'[3]EU Meal Exports'!BH$290</f>
        <v>0</v>
      </c>
      <c r="E152" s="128">
        <f>'[3]EU Meal Exports'!BT$290</f>
        <v>3.3</v>
      </c>
      <c r="F152" s="128">
        <f>'[3]EU Meal Exports'!CF$290</f>
        <v>0.3</v>
      </c>
      <c r="G152" s="128">
        <f>'[3]EU Meal Exports'!CR$290</f>
        <v>8.7999999999999995E-2</v>
      </c>
      <c r="H152" s="128">
        <f>'[3]EU Meal Exports'!DD$290</f>
        <v>0.70599999999999996</v>
      </c>
      <c r="I152" s="128">
        <f>'[3]EU Meal Exports'!DP$290</f>
        <v>3.3690000000000002</v>
      </c>
      <c r="J152" s="128">
        <f>'[3]EU Meal Exports'!EB$290</f>
        <v>5.766</v>
      </c>
      <c r="K152" s="128">
        <f>'[3]EU Meal Exports'!EN$290</f>
        <v>5.7140000000000004</v>
      </c>
      <c r="L152" s="128">
        <f>'[3]EU Meal Exports'!EZ$290</f>
        <v>2.4769999999999999</v>
      </c>
      <c r="M152" s="128">
        <f>'[3]EU Meal Exports'!FL$290</f>
        <v>4.8789999999999996</v>
      </c>
      <c r="N152" s="128">
        <f>'[3]EU Meal Exports'!FX$290</f>
        <v>1.494</v>
      </c>
      <c r="O152" s="128">
        <f>'[3]EU Meal Exports'!GJ$290</f>
        <v>6.4089999999999998</v>
      </c>
      <c r="P152" s="128">
        <f>'[3]EU Meal Exports'!GV$290</f>
        <v>11.606999999999999</v>
      </c>
      <c r="Q152" s="128">
        <f>'[3]EU Meal Exports'!HH$290</f>
        <v>11.162000000000001</v>
      </c>
      <c r="R152" s="128">
        <f>'[3]EU Meal Exports'!HT$290</f>
        <v>12.548</v>
      </c>
      <c r="S152" s="128">
        <f>'[3]EU Meal Exports'!IF$290</f>
        <v>13.2</v>
      </c>
      <c r="T152" s="128">
        <f>'[3]EU Meal Exports'!IR$290</f>
        <v>22.317</v>
      </c>
      <c r="U152" s="128">
        <f>'[3]EU Meal Exports'!JD$290</f>
        <v>10.417999999999999</v>
      </c>
      <c r="V152" s="128">
        <f>'[3]EU Meal Exports'!JP$290</f>
        <v>41.003</v>
      </c>
      <c r="W152" s="128">
        <f>'[3]EU Meal Exports'!KB$290</f>
        <v>30.664999999999999</v>
      </c>
      <c r="X152" s="128">
        <f>'[3]EU Meal Exports'!KN$290</f>
        <v>29.510999999999999</v>
      </c>
      <c r="Y152" s="128">
        <f>'[3]EU Meal Exports'!KZ$290</f>
        <v>37.045000000000002</v>
      </c>
      <c r="Z152" s="128">
        <f>'[3]EU Meal Exports'!LL$290</f>
        <v>38.5</v>
      </c>
      <c r="AA152" s="128">
        <f>'[3]EU Meal Exports'!LX$290</f>
        <v>36.517000000000003</v>
      </c>
      <c r="AB152" s="128">
        <f>'[3]EU Meal Exports'!MJ$290/1000</f>
        <v>70.814023999999989</v>
      </c>
      <c r="AC152" s="128">
        <f>'[3]EU Meal Exports'!MV$290/1000</f>
        <v>48.179804000000004</v>
      </c>
      <c r="AD152" s="128">
        <f>'[3]EU Meal Exports'!NH$290/1000</f>
        <v>51.536579000000003</v>
      </c>
      <c r="AE152" s="128">
        <f>'[3]EU Meal Exports'!NT$290/1000</f>
        <v>98.472470999999985</v>
      </c>
      <c r="AF152" s="128">
        <f>'[3]EU Meal Exports'!OF$290/1000</f>
        <v>58.509057999999996</v>
      </c>
      <c r="AG152" s="124">
        <f t="shared" si="89"/>
        <v>67.26878266458084</v>
      </c>
      <c r="AH152" s="124">
        <f t="shared" si="89"/>
        <v>64.87627176807348</v>
      </c>
      <c r="AI152" s="124">
        <f t="shared" si="89"/>
        <v>63.406212218619551</v>
      </c>
      <c r="AJ152" s="124">
        <f t="shared" si="89"/>
        <v>65.52979976163212</v>
      </c>
      <c r="AK152" s="124">
        <f t="shared" si="89"/>
        <v>67.013168262116409</v>
      </c>
      <c r="AL152" s="124">
        <f t="shared" si="89"/>
        <v>62.188310330272508</v>
      </c>
      <c r="AM152" s="124">
        <f t="shared" si="89"/>
        <v>65.618846935004484</v>
      </c>
      <c r="AN152" s="124">
        <f>(SUM(AH152:AL152)/SUM(AH$156:AL$156))*AN$156+3</f>
        <v>67.60275246814281</v>
      </c>
      <c r="AO152" s="124">
        <f>(SUM(AI152:AM152)/SUM(AI$156:AM$156))*AO$156+3</f>
        <v>67.751267501529014</v>
      </c>
    </row>
    <row r="153" spans="1:41">
      <c r="A153" s="112" t="s">
        <v>113</v>
      </c>
      <c r="B153" s="128">
        <f>'[3]EU Meal Exports'!AK$290</f>
        <v>0</v>
      </c>
      <c r="C153" s="128">
        <f>'[3]EU Meal Exports'!AW$290</f>
        <v>0</v>
      </c>
      <c r="D153" s="128">
        <f>'[3]EU Meal Exports'!BI$290</f>
        <v>0</v>
      </c>
      <c r="E153" s="128">
        <f>'[3]EU Meal Exports'!BU$290</f>
        <v>0</v>
      </c>
      <c r="F153" s="128">
        <f>'[3]EU Meal Exports'!CG$290</f>
        <v>2.4649999999999999</v>
      </c>
      <c r="G153" s="128">
        <f>'[3]EU Meal Exports'!CS$290</f>
        <v>5.3319999999999999</v>
      </c>
      <c r="H153" s="128">
        <f>'[3]EU Meal Exports'!DE$290</f>
        <v>0.64500000000000002</v>
      </c>
      <c r="I153" s="128">
        <f>'[3]EU Meal Exports'!DQ$290</f>
        <v>2.4079999999999999</v>
      </c>
      <c r="J153" s="128">
        <f>'[3]EU Meal Exports'!EC$290</f>
        <v>4.1059999999999999</v>
      </c>
      <c r="K153" s="128">
        <f>'[3]EU Meal Exports'!EO$290</f>
        <v>4.2229999999999999</v>
      </c>
      <c r="L153" s="128">
        <f>'[3]EU Meal Exports'!FA$290</f>
        <v>4.8129999999999997</v>
      </c>
      <c r="M153" s="128">
        <f>'[3]EU Meal Exports'!FM$290</f>
        <v>0.84699999999999998</v>
      </c>
      <c r="N153" s="128">
        <f>'[3]EU Meal Exports'!FY$290</f>
        <v>1.363</v>
      </c>
      <c r="O153" s="128">
        <f>'[3]EU Meal Exports'!GK$290</f>
        <v>10.167999999999999</v>
      </c>
      <c r="P153" s="128">
        <f>'[3]EU Meal Exports'!GW$290</f>
        <v>11.053000000000001</v>
      </c>
      <c r="Q153" s="128">
        <f>'[3]EU Meal Exports'!HI$290</f>
        <v>21.145</v>
      </c>
      <c r="R153" s="128">
        <f>'[3]EU Meal Exports'!HU$290</f>
        <v>19.042999999999999</v>
      </c>
      <c r="S153" s="128">
        <f>'[3]EU Meal Exports'!IG$290</f>
        <v>26.436</v>
      </c>
      <c r="T153" s="128">
        <f>'[3]EU Meal Exports'!IS$290</f>
        <v>17.526</v>
      </c>
      <c r="U153" s="128">
        <f>'[3]EU Meal Exports'!JE$290</f>
        <v>14.782999999999999</v>
      </c>
      <c r="V153" s="128">
        <f>'[3]EU Meal Exports'!JQ$290</f>
        <v>23.837</v>
      </c>
      <c r="W153" s="128">
        <f>'[3]EU Meal Exports'!KC$290</f>
        <v>27.274000000000001</v>
      </c>
      <c r="X153" s="128">
        <f>'[3]EU Meal Exports'!KO$290</f>
        <v>53.116999999999997</v>
      </c>
      <c r="Y153" s="128">
        <f>'[3]EU Meal Exports'!LA$290</f>
        <v>32.822000000000003</v>
      </c>
      <c r="Z153" s="128">
        <f>'[3]EU Meal Exports'!LM$290</f>
        <v>44.222999999999999</v>
      </c>
      <c r="AA153" s="128">
        <f>'[3]EU Meal Exports'!LY$290/1000</f>
        <v>35.861127999999994</v>
      </c>
      <c r="AB153" s="128">
        <f>'[3]EU Meal Exports'!MK$290/1000</f>
        <v>61.483464999999988</v>
      </c>
      <c r="AC153" s="128">
        <f>'[3]EU Meal Exports'!MW$290/1000</f>
        <v>47.154881999999994</v>
      </c>
      <c r="AD153" s="128">
        <f>'[3]EU Meal Exports'!NI$290/1000</f>
        <v>46.139878000000003</v>
      </c>
      <c r="AE153" s="128">
        <f>'[3]EU Meal Exports'!NU$290/1000</f>
        <v>54.675158000000003</v>
      </c>
      <c r="AF153" s="128">
        <f>'[3]EU Meal Exports'!OG$290/1000</f>
        <v>76.334331999999989</v>
      </c>
      <c r="AG153" s="124">
        <f t="shared" si="89"/>
        <v>54.012880055309928</v>
      </c>
      <c r="AH153" s="124">
        <f t="shared" si="89"/>
        <v>56.611193145390381</v>
      </c>
      <c r="AI153" s="124">
        <f t="shared" si="89"/>
        <v>54.471756828691881</v>
      </c>
      <c r="AJ153" s="124">
        <f t="shared" si="89"/>
        <v>55.355958783262018</v>
      </c>
      <c r="AK153" s="124">
        <f t="shared" si="89"/>
        <v>56.28683594608367</v>
      </c>
      <c r="AL153" s="124">
        <f t="shared" si="89"/>
        <v>57.750931499276803</v>
      </c>
      <c r="AM153" s="124">
        <f t="shared" si="89"/>
        <v>55.347724951747573</v>
      </c>
      <c r="AN153" s="124">
        <f>(SUM(AH153:AL153)/SUM(AH$156:AL$156))*AN$156</f>
        <v>56.095335240540955</v>
      </c>
      <c r="AO153" s="124">
        <f>(SUM(AI153:AM153)/SUM(AI$156:AM$156))*AO$156</f>
        <v>55.842641601812382</v>
      </c>
    </row>
    <row r="154" spans="1:41">
      <c r="A154" s="112" t="s">
        <v>102</v>
      </c>
      <c r="B154" s="128">
        <f>'[3]EU Meal Exports'!AL$290</f>
        <v>0</v>
      </c>
      <c r="C154" s="128">
        <f>'[3]EU Meal Exports'!AX$290</f>
        <v>0</v>
      </c>
      <c r="D154" s="128">
        <f>'[3]EU Meal Exports'!BJ$290</f>
        <v>0</v>
      </c>
      <c r="E154" s="128">
        <f>'[3]EU Meal Exports'!BV$290</f>
        <v>4.5519999999999996</v>
      </c>
      <c r="F154" s="128">
        <f>'[3]EU Meal Exports'!CH$290</f>
        <v>3.2469999999999999</v>
      </c>
      <c r="G154" s="128">
        <f>'[3]EU Meal Exports'!CT$290</f>
        <v>6.3609999999999998</v>
      </c>
      <c r="H154" s="128">
        <f>'[3]EU Meal Exports'!DF$290</f>
        <v>2.9670000000000001</v>
      </c>
      <c r="I154" s="128">
        <f>'[3]EU Meal Exports'!DR$290</f>
        <v>2.323</v>
      </c>
      <c r="J154" s="128">
        <f>'[3]EU Meal Exports'!ED$290</f>
        <v>3.4350000000000001</v>
      </c>
      <c r="K154" s="128">
        <f>'[3]EU Meal Exports'!EP$290</f>
        <v>3.2349999999999999</v>
      </c>
      <c r="L154" s="128">
        <f>'[3]EU Meal Exports'!FB$290</f>
        <v>3.7730000000000001</v>
      </c>
      <c r="M154" s="128">
        <f>'[3]EU Meal Exports'!FN$290</f>
        <v>7.8739999999999997</v>
      </c>
      <c r="N154" s="128">
        <f>'[3]EU Meal Exports'!FZ$290</f>
        <v>5.5010000000000003</v>
      </c>
      <c r="O154" s="128">
        <f>'[3]EU Meal Exports'!GL$290</f>
        <v>6.62</v>
      </c>
      <c r="P154" s="128">
        <f>'[3]EU Meal Exports'!GX$290</f>
        <v>16.617999999999999</v>
      </c>
      <c r="Q154" s="128">
        <f>'[3]EU Meal Exports'!HJ$290</f>
        <v>12.484999999999999</v>
      </c>
      <c r="R154" s="128">
        <f>'[3]EU Meal Exports'!HV$290</f>
        <v>28.341999999999999</v>
      </c>
      <c r="S154" s="128">
        <f>'[3]EU Meal Exports'!IH$290</f>
        <v>25.763000000000002</v>
      </c>
      <c r="T154" s="128">
        <f>'[3]EU Meal Exports'!IT$290</f>
        <v>18.914000000000001</v>
      </c>
      <c r="U154" s="128">
        <f>'[3]EU Meal Exports'!JF$290</f>
        <v>42.183</v>
      </c>
      <c r="V154" s="128">
        <f>'[3]EU Meal Exports'!JR$290</f>
        <v>36.883000000000003</v>
      </c>
      <c r="W154" s="128">
        <f>'[3]EU Meal Exports'!KD$290</f>
        <v>51.485999999999997</v>
      </c>
      <c r="X154" s="128">
        <f>'[3]EU Meal Exports'!KP$290</f>
        <v>64.236000000000004</v>
      </c>
      <c r="Y154" s="128">
        <f>'[3]EU Meal Exports'!LB$290</f>
        <v>46.335000000000001</v>
      </c>
      <c r="Z154" s="128">
        <f>'[3]EU Meal Exports'!LN$290</f>
        <v>36.652999999999999</v>
      </c>
      <c r="AA154" s="128">
        <f>'[3]EU Meal Exports'!LZ$290/1000</f>
        <v>44.477294000000008</v>
      </c>
      <c r="AB154" s="128">
        <f>'[3]EU Meal Exports'!ML$290/1000</f>
        <v>80.563186999999999</v>
      </c>
      <c r="AC154" s="128">
        <f>'[3]EU Meal Exports'!MX$290/1000</f>
        <v>50.483928999999996</v>
      </c>
      <c r="AD154" s="128">
        <f>'[3]EU Meal Exports'!NJ$290/1000</f>
        <v>65.169640999999999</v>
      </c>
      <c r="AE154" s="128">
        <f>'[3]EU Meal Exports'!NV$290/1000</f>
        <v>66.003190999999987</v>
      </c>
      <c r="AF154" s="128">
        <f>'[3]EU Meal Exports'!OH$290/1000</f>
        <v>54.634856999999997</v>
      </c>
      <c r="AG154" s="124">
        <f t="shared" si="89"/>
        <v>67.528012419291258</v>
      </c>
      <c r="AH154" s="124">
        <f t="shared" si="89"/>
        <v>62.765219158913119</v>
      </c>
      <c r="AI154" s="124">
        <f t="shared" si="89"/>
        <v>59.463062962361583</v>
      </c>
      <c r="AJ154" s="124">
        <f t="shared" si="89"/>
        <v>60.805018899136961</v>
      </c>
      <c r="AK154" s="124">
        <f t="shared" si="89"/>
        <v>59.003044712060905</v>
      </c>
      <c r="AL154" s="124">
        <f t="shared" si="89"/>
        <v>59.387423794089344</v>
      </c>
      <c r="AM154" s="124">
        <f t="shared" si="89"/>
        <v>61.912871630352761</v>
      </c>
      <c r="AN154" s="124">
        <f>(SUM(AH154:AL154)/SUM(AH$156:AL$156))*AN$156</f>
        <v>60.284753905312378</v>
      </c>
      <c r="AO154" s="124">
        <f>(SUM(AI154:AM154)/SUM(AI$156:AM$156))*AO$156</f>
        <v>60.114284399600308</v>
      </c>
    </row>
    <row r="155" spans="1:41">
      <c r="A155" s="112" t="s">
        <v>103</v>
      </c>
      <c r="B155" s="128">
        <f>'[3]EU Meal Exports'!AM$290</f>
        <v>0</v>
      </c>
      <c r="C155" s="128">
        <f>'[3]EU Meal Exports'!AY$290</f>
        <v>0</v>
      </c>
      <c r="D155" s="128">
        <f>'[3]EU Meal Exports'!BK$290</f>
        <v>0</v>
      </c>
      <c r="E155" s="128">
        <f>'[3]EU Meal Exports'!BW$290</f>
        <v>2.2050000000000001</v>
      </c>
      <c r="F155" s="128">
        <f>'[3]EU Meal Exports'!CI$290</f>
        <v>0.33699999999999997</v>
      </c>
      <c r="G155" s="128">
        <f>'[3]EU Meal Exports'!CU$290</f>
        <v>0.52800000000000002</v>
      </c>
      <c r="H155" s="128">
        <f>'[3]EU Meal Exports'!DG$290</f>
        <v>0.99199999999999999</v>
      </c>
      <c r="I155" s="128">
        <f>'[3]EU Meal Exports'!DS$290</f>
        <v>3.1619999999999999</v>
      </c>
      <c r="J155" s="128">
        <f>'[3]EU Meal Exports'!EE$290</f>
        <v>3.0430000000000001</v>
      </c>
      <c r="K155" s="128">
        <f>'[3]EU Meal Exports'!EQ$290</f>
        <v>2.2770000000000001</v>
      </c>
      <c r="L155" s="128">
        <f>'[3]EU Meal Exports'!FC$290</f>
        <v>14.473000000000001</v>
      </c>
      <c r="M155" s="128">
        <f>'[3]EU Meal Exports'!FO$290</f>
        <v>5.3550000000000004</v>
      </c>
      <c r="N155" s="128">
        <f>'[3]EU Meal Exports'!GA$290</f>
        <v>5.6609999999999996</v>
      </c>
      <c r="O155" s="128">
        <f>'[3]EU Meal Exports'!GM$290</f>
        <v>11.416</v>
      </c>
      <c r="P155" s="128">
        <f>'[3]EU Meal Exports'!GY$290</f>
        <v>18.172000000000001</v>
      </c>
      <c r="Q155" s="128">
        <f>'[3]EU Meal Exports'!HK$290</f>
        <v>11.17</v>
      </c>
      <c r="R155" s="128">
        <f>'[3]EU Meal Exports'!HW$290</f>
        <v>20.962</v>
      </c>
      <c r="S155" s="128">
        <f>'[3]EU Meal Exports'!II$290</f>
        <v>29.303000000000001</v>
      </c>
      <c r="T155" s="128">
        <f>'[3]EU Meal Exports'!IU$290</f>
        <v>25.221</v>
      </c>
      <c r="U155" s="128">
        <f>'[3]EU Meal Exports'!JG$290</f>
        <v>26.134</v>
      </c>
      <c r="V155" s="128">
        <f>'[3]EU Meal Exports'!JS$290</f>
        <v>44.372</v>
      </c>
      <c r="W155" s="128">
        <f>'[3]EU Meal Exports'!KE$290</f>
        <v>44.488</v>
      </c>
      <c r="X155" s="128">
        <f>'[3]EU Meal Exports'!KQ$290</f>
        <v>45.738</v>
      </c>
      <c r="Y155" s="128">
        <f>'[3]EU Meal Exports'!LC$290</f>
        <v>31.773</v>
      </c>
      <c r="Z155" s="128">
        <f>'[3]EU Meal Exports'!LO$290</f>
        <v>23.021999999999998</v>
      </c>
      <c r="AA155" s="128">
        <f>'[3]EU Meal Exports'!MA$290/1000</f>
        <v>51.295189000000008</v>
      </c>
      <c r="AB155" s="128">
        <f>'[3]EU Meal Exports'!MM$290/1000</f>
        <v>76.265738999999982</v>
      </c>
      <c r="AC155" s="128">
        <f>'[3]EU Meal Exports'!MY$290/1000</f>
        <v>52.775547999999993</v>
      </c>
      <c r="AD155" s="128">
        <f>'[3]EU Meal Exports'!NK$290/1000</f>
        <v>39.761144999999992</v>
      </c>
      <c r="AE155" s="128">
        <f>'[3]EU Meal Exports'!NW$290/1000</f>
        <v>76.601488000000003</v>
      </c>
      <c r="AF155" s="128">
        <f>'[3]EU Meal Exports'!OI$290/1000</f>
        <v>47.570013999999993</v>
      </c>
      <c r="AG155" s="124">
        <f t="shared" ref="AG155:AO155" si="90">AG156-SUM(AG144:AG154)</f>
        <v>24.76138869372312</v>
      </c>
      <c r="AH155" s="124">
        <f t="shared" si="90"/>
        <v>67.034698812154488</v>
      </c>
      <c r="AI155" s="124">
        <f t="shared" si="90"/>
        <v>56.260017527041782</v>
      </c>
      <c r="AJ155" s="124">
        <f t="shared" si="90"/>
        <v>58.191854633764933</v>
      </c>
      <c r="AK155" s="124">
        <f t="shared" si="90"/>
        <v>60.747907317355498</v>
      </c>
      <c r="AL155" s="124">
        <f t="shared" si="90"/>
        <v>58.389858159044024</v>
      </c>
      <c r="AM155" s="124">
        <f t="shared" si="90"/>
        <v>62.39917339680801</v>
      </c>
      <c r="AN155" s="124">
        <f t="shared" si="90"/>
        <v>71.1248672898721</v>
      </c>
      <c r="AO155" s="124">
        <f t="shared" si="90"/>
        <v>70.197762206802963</v>
      </c>
    </row>
    <row r="156" spans="1:41" ht="12" thickBot="1">
      <c r="A156" s="128" t="s">
        <v>114</v>
      </c>
      <c r="B156" s="128">
        <f>SUM(B144:B155)</f>
        <v>0</v>
      </c>
      <c r="C156" s="128">
        <f t="shared" ref="C156:AF156" si="91">SUM(C144:C155)</f>
        <v>0</v>
      </c>
      <c r="D156" s="128">
        <f t="shared" si="91"/>
        <v>0</v>
      </c>
      <c r="E156" s="128">
        <f t="shared" si="91"/>
        <v>11.496999999999998</v>
      </c>
      <c r="F156" s="128">
        <f t="shared" si="91"/>
        <v>10.213999999999999</v>
      </c>
      <c r="G156" s="128">
        <f t="shared" si="91"/>
        <v>15.991000000000001</v>
      </c>
      <c r="H156" s="128">
        <f t="shared" si="91"/>
        <v>14.2</v>
      </c>
      <c r="I156" s="128">
        <f t="shared" si="91"/>
        <v>26.232000000000003</v>
      </c>
      <c r="J156" s="128">
        <f t="shared" si="91"/>
        <v>41.141000000000005</v>
      </c>
      <c r="K156" s="128">
        <f t="shared" si="91"/>
        <v>47.216000000000001</v>
      </c>
      <c r="L156" s="128">
        <f t="shared" si="91"/>
        <v>61.408000000000001</v>
      </c>
      <c r="M156" s="128">
        <f t="shared" si="91"/>
        <v>59.186000000000007</v>
      </c>
      <c r="N156" s="128">
        <f t="shared" si="91"/>
        <v>47.534999999999997</v>
      </c>
      <c r="O156" s="128">
        <f t="shared" si="91"/>
        <v>79.775999999999996</v>
      </c>
      <c r="P156" s="128">
        <f t="shared" si="91"/>
        <v>199.03899999999999</v>
      </c>
      <c r="Q156" s="128">
        <f t="shared" si="91"/>
        <v>159.624</v>
      </c>
      <c r="R156" s="128">
        <f t="shared" si="91"/>
        <v>234.5</v>
      </c>
      <c r="S156" s="128">
        <f t="shared" si="91"/>
        <v>260.90600000000001</v>
      </c>
      <c r="T156" s="128">
        <f t="shared" si="91"/>
        <v>264.47700000000003</v>
      </c>
      <c r="U156" s="128">
        <f t="shared" si="91"/>
        <v>293.35500000000002</v>
      </c>
      <c r="V156" s="128">
        <f t="shared" si="91"/>
        <v>382.63499999999999</v>
      </c>
      <c r="W156" s="128">
        <f t="shared" si="91"/>
        <v>431.80500000000006</v>
      </c>
      <c r="X156" s="128">
        <f t="shared" si="91"/>
        <v>509.137</v>
      </c>
      <c r="Y156" s="128">
        <f t="shared" si="91"/>
        <v>438.94600000000003</v>
      </c>
      <c r="Z156" s="128">
        <f t="shared" si="91"/>
        <v>452.64800000000002</v>
      </c>
      <c r="AA156" s="128">
        <f t="shared" si="91"/>
        <v>474.44561100000004</v>
      </c>
      <c r="AB156" s="128">
        <f t="shared" si="91"/>
        <v>704.15283399999987</v>
      </c>
      <c r="AC156" s="128">
        <f t="shared" si="91"/>
        <v>683.08872499999995</v>
      </c>
      <c r="AD156" s="128">
        <f t="shared" si="91"/>
        <v>703.46218799999986</v>
      </c>
      <c r="AE156" s="128">
        <f t="shared" si="91"/>
        <v>841.18415100000016</v>
      </c>
      <c r="AF156" s="128">
        <f t="shared" si="91"/>
        <v>854.30303600000002</v>
      </c>
      <c r="AG156" s="124">
        <f t="shared" ref="AG156:AO156" si="92">AG27</f>
        <v>750</v>
      </c>
      <c r="AH156" s="124">
        <f t="shared" si="92"/>
        <v>750</v>
      </c>
      <c r="AI156" s="124">
        <f t="shared" si="92"/>
        <v>750</v>
      </c>
      <c r="AJ156" s="124">
        <f t="shared" si="92"/>
        <v>750</v>
      </c>
      <c r="AK156" s="124">
        <f t="shared" si="92"/>
        <v>750</v>
      </c>
      <c r="AL156" s="124">
        <f t="shared" si="92"/>
        <v>750</v>
      </c>
      <c r="AM156" s="124">
        <f t="shared" si="92"/>
        <v>750</v>
      </c>
      <c r="AN156" s="124">
        <f t="shared" si="92"/>
        <v>750</v>
      </c>
      <c r="AO156" s="124">
        <f t="shared" si="92"/>
        <v>750</v>
      </c>
    </row>
    <row r="157" spans="1:4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</row>
    <row r="158" spans="1:41" ht="12" thickBot="1">
      <c r="A158" s="112" t="s">
        <v>259</v>
      </c>
    </row>
    <row r="159" spans="1:41" ht="12" thickBot="1">
      <c r="A159" s="168"/>
      <c r="B159" s="168" t="str">
        <f t="shared" ref="B159:AO159" si="93">B$3</f>
        <v xml:space="preserve">93/94 </v>
      </c>
      <c r="C159" s="168" t="str">
        <f t="shared" si="93"/>
        <v xml:space="preserve">94/95 </v>
      </c>
      <c r="D159" s="168" t="str">
        <f t="shared" si="93"/>
        <v xml:space="preserve">95/96 </v>
      </c>
      <c r="E159" s="168" t="str">
        <f t="shared" si="93"/>
        <v xml:space="preserve">96/97 </v>
      </c>
      <c r="F159" s="168" t="str">
        <f t="shared" si="93"/>
        <v xml:space="preserve">97/98 </v>
      </c>
      <c r="G159" s="168" t="str">
        <f t="shared" si="93"/>
        <v xml:space="preserve">98/99 </v>
      </c>
      <c r="H159" s="168" t="str">
        <f t="shared" si="93"/>
        <v xml:space="preserve">99/00 </v>
      </c>
      <c r="I159" s="168" t="str">
        <f t="shared" si="93"/>
        <v xml:space="preserve">00/01 </v>
      </c>
      <c r="J159" s="168" t="str">
        <f t="shared" si="93"/>
        <v xml:space="preserve">01/02 </v>
      </c>
      <c r="K159" s="168" t="str">
        <f t="shared" si="93"/>
        <v xml:space="preserve">02/03 </v>
      </c>
      <c r="L159" s="168" t="str">
        <f t="shared" si="93"/>
        <v xml:space="preserve">03/04 </v>
      </c>
      <c r="M159" s="168" t="str">
        <f t="shared" si="93"/>
        <v xml:space="preserve">04/05 </v>
      </c>
      <c r="N159" s="168" t="str">
        <f t="shared" si="93"/>
        <v xml:space="preserve">05/06 </v>
      </c>
      <c r="O159" s="168" t="str">
        <f t="shared" si="93"/>
        <v xml:space="preserve">06/07 </v>
      </c>
      <c r="P159" s="168" t="str">
        <f t="shared" si="93"/>
        <v xml:space="preserve">07/08 </v>
      </c>
      <c r="Q159" s="168" t="str">
        <f t="shared" si="93"/>
        <v xml:space="preserve">08/09 </v>
      </c>
      <c r="R159" s="168" t="str">
        <f t="shared" si="93"/>
        <v xml:space="preserve">09/10 </v>
      </c>
      <c r="S159" s="168" t="str">
        <f t="shared" si="93"/>
        <v xml:space="preserve">10/11 </v>
      </c>
      <c r="T159" s="168" t="str">
        <f t="shared" si="93"/>
        <v xml:space="preserve">11/12 </v>
      </c>
      <c r="U159" s="168" t="str">
        <f t="shared" si="93"/>
        <v xml:space="preserve">12/13 </v>
      </c>
      <c r="V159" s="168" t="str">
        <f t="shared" si="93"/>
        <v xml:space="preserve">13/14 </v>
      </c>
      <c r="W159" s="168" t="str">
        <f t="shared" si="93"/>
        <v xml:space="preserve">14/15 </v>
      </c>
      <c r="X159" s="168" t="str">
        <f t="shared" si="93"/>
        <v xml:space="preserve">15/16 </v>
      </c>
      <c r="Y159" s="168" t="str">
        <f t="shared" si="93"/>
        <v xml:space="preserve">16/17 </v>
      </c>
      <c r="Z159" s="168" t="str">
        <f t="shared" si="93"/>
        <v xml:space="preserve">17/18 </v>
      </c>
      <c r="AA159" s="168" t="str">
        <f t="shared" si="93"/>
        <v>18/19</v>
      </c>
      <c r="AB159" s="168" t="str">
        <f t="shared" si="93"/>
        <v>19/20</v>
      </c>
      <c r="AC159" s="168" t="str">
        <f t="shared" si="93"/>
        <v>20/21</v>
      </c>
      <c r="AD159" s="168" t="str">
        <f t="shared" si="93"/>
        <v>21/22</v>
      </c>
      <c r="AE159" s="168" t="str">
        <f t="shared" si="93"/>
        <v>22/23</v>
      </c>
      <c r="AF159" s="168" t="str">
        <f t="shared" si="93"/>
        <v>23/24</v>
      </c>
      <c r="AG159" s="168" t="str">
        <f t="shared" si="93"/>
        <v>24/25</v>
      </c>
      <c r="AH159" s="168" t="str">
        <f t="shared" si="93"/>
        <v>25/26</v>
      </c>
      <c r="AI159" s="168" t="str">
        <f t="shared" si="93"/>
        <v>26/27</v>
      </c>
      <c r="AJ159" s="168" t="str">
        <f t="shared" si="93"/>
        <v>27/28</v>
      </c>
      <c r="AK159" s="168" t="str">
        <f t="shared" si="93"/>
        <v>28/29</v>
      </c>
      <c r="AL159" s="168" t="str">
        <f t="shared" si="93"/>
        <v>29/30</v>
      </c>
      <c r="AM159" s="168" t="str">
        <f t="shared" si="93"/>
        <v>30/31</v>
      </c>
      <c r="AN159" s="168" t="str">
        <f t="shared" si="93"/>
        <v>31/32</v>
      </c>
      <c r="AO159" s="168" t="str">
        <f t="shared" si="93"/>
        <v>32/33</v>
      </c>
    </row>
    <row r="160" spans="1:41">
      <c r="A160" s="112" t="s">
        <v>104</v>
      </c>
      <c r="B160" s="259">
        <f>B22+B96+B128-B144-B176</f>
        <v>282.65545243576554</v>
      </c>
      <c r="C160" s="259">
        <f t="shared" ref="C160:AO160" si="94">C22+C96+C128-C144-C176</f>
        <v>313.74238433564182</v>
      </c>
      <c r="D160" s="259">
        <f t="shared" si="94"/>
        <v>322.37305754371204</v>
      </c>
      <c r="E160" s="259">
        <f t="shared" si="94"/>
        <v>335.39122234192121</v>
      </c>
      <c r="F160" s="259">
        <f t="shared" si="94"/>
        <v>412.98538293017191</v>
      </c>
      <c r="G160" s="259">
        <f t="shared" si="94"/>
        <v>397.71982987736072</v>
      </c>
      <c r="H160" s="259">
        <f t="shared" si="94"/>
        <v>422.12264530977802</v>
      </c>
      <c r="I160" s="259">
        <f t="shared" si="94"/>
        <v>396.60817618332408</v>
      </c>
      <c r="J160" s="259">
        <f t="shared" si="94"/>
        <v>390.27909005084769</v>
      </c>
      <c r="K160" s="259">
        <f t="shared" si="94"/>
        <v>483.95786272876808</v>
      </c>
      <c r="L160" s="259">
        <f t="shared" si="94"/>
        <v>379.38086786826676</v>
      </c>
      <c r="M160" s="259">
        <f t="shared" si="94"/>
        <v>396.86472308505142</v>
      </c>
      <c r="N160" s="259">
        <f t="shared" si="94"/>
        <v>511.98936001968502</v>
      </c>
      <c r="O160" s="259">
        <f t="shared" si="94"/>
        <v>621.78928162746354</v>
      </c>
      <c r="P160" s="259">
        <f t="shared" si="94"/>
        <v>712.03241036188319</v>
      </c>
      <c r="Q160" s="259">
        <f t="shared" si="94"/>
        <v>726.00576791475225</v>
      </c>
      <c r="R160" s="259">
        <f t="shared" si="94"/>
        <v>801.01691270448407</v>
      </c>
      <c r="S160" s="259">
        <f t="shared" si="94"/>
        <v>837.16300850923562</v>
      </c>
      <c r="T160" s="259">
        <f t="shared" si="94"/>
        <v>957.37376923076954</v>
      </c>
      <c r="U160" s="259">
        <f t="shared" si="94"/>
        <v>1239.924153846154</v>
      </c>
      <c r="V160" s="259">
        <f t="shared" si="94"/>
        <v>1276.6986153846156</v>
      </c>
      <c r="W160" s="259">
        <f t="shared" si="94"/>
        <v>1217.1432307692307</v>
      </c>
      <c r="X160" s="259">
        <f t="shared" si="94"/>
        <v>1234.1172307692309</v>
      </c>
      <c r="Y160" s="259">
        <f t="shared" si="94"/>
        <v>1226.2686819163896</v>
      </c>
      <c r="Z160" s="124">
        <f t="shared" si="94"/>
        <v>1170.541698926575</v>
      </c>
      <c r="AA160" s="124">
        <f t="shared" si="94"/>
        <v>1257.0583981618024</v>
      </c>
      <c r="AB160" s="124">
        <f t="shared" si="94"/>
        <v>1156.4928396099663</v>
      </c>
      <c r="AC160" s="124">
        <f t="shared" si="94"/>
        <v>1123.0077169100796</v>
      </c>
      <c r="AD160" s="124">
        <f t="shared" si="94"/>
        <v>1155.7645770550773</v>
      </c>
      <c r="AE160" s="124">
        <f t="shared" si="94"/>
        <v>1227.8980641951712</v>
      </c>
      <c r="AF160" s="124">
        <f t="shared" si="94"/>
        <v>1241.3008189133461</v>
      </c>
      <c r="AG160" s="124">
        <f t="shared" si="94"/>
        <v>1229.1480726336445</v>
      </c>
      <c r="AH160" s="124">
        <f t="shared" si="94"/>
        <v>1436.5855049070265</v>
      </c>
      <c r="AI160" s="124">
        <f t="shared" si="94"/>
        <v>1209.8473866339584</v>
      </c>
      <c r="AJ160" s="124">
        <f t="shared" si="94"/>
        <v>1232.7703407864951</v>
      </c>
      <c r="AK160" s="124">
        <f t="shared" si="94"/>
        <v>1208.3467669490551</v>
      </c>
      <c r="AL160" s="124">
        <f t="shared" si="94"/>
        <v>1244.0602819800495</v>
      </c>
      <c r="AM160" s="124">
        <f t="shared" si="94"/>
        <v>1228.0569303738007</v>
      </c>
      <c r="AN160" s="124">
        <f t="shared" si="94"/>
        <v>1341.5742303548132</v>
      </c>
      <c r="AO160" s="124">
        <f t="shared" si="94"/>
        <v>1409.663862210745</v>
      </c>
    </row>
    <row r="161" spans="1:41">
      <c r="A161" s="112" t="s">
        <v>105</v>
      </c>
      <c r="B161" s="259">
        <f t="shared" ref="B161:AO167" si="95">B176+B97+B129-B145-B177</f>
        <v>397.03859034520747</v>
      </c>
      <c r="C161" s="259">
        <f t="shared" si="95"/>
        <v>428.40624241915168</v>
      </c>
      <c r="D161" s="259">
        <f t="shared" si="95"/>
        <v>437.06541239769319</v>
      </c>
      <c r="E161" s="259">
        <f t="shared" si="95"/>
        <v>436.61896617961207</v>
      </c>
      <c r="F161" s="259">
        <f t="shared" si="95"/>
        <v>526.02985011452188</v>
      </c>
      <c r="G161" s="259">
        <f t="shared" si="95"/>
        <v>539.13444685301272</v>
      </c>
      <c r="H161" s="259">
        <f t="shared" si="95"/>
        <v>569.78755054559872</v>
      </c>
      <c r="I161" s="259">
        <f t="shared" si="95"/>
        <v>566.06090703802272</v>
      </c>
      <c r="J161" s="259">
        <f t="shared" si="95"/>
        <v>587.13233004638869</v>
      </c>
      <c r="K161" s="259">
        <f t="shared" si="95"/>
        <v>745.08323063149362</v>
      </c>
      <c r="L161" s="259">
        <f t="shared" si="95"/>
        <v>586.99533802754513</v>
      </c>
      <c r="M161" s="259">
        <f t="shared" si="95"/>
        <v>656.44080565732099</v>
      </c>
      <c r="N161" s="259">
        <f t="shared" si="95"/>
        <v>724.08756487914184</v>
      </c>
      <c r="O161" s="259">
        <f t="shared" si="95"/>
        <v>734.45566179275284</v>
      </c>
      <c r="P161" s="259">
        <f t="shared" si="95"/>
        <v>822.72659481739311</v>
      </c>
      <c r="Q161" s="259">
        <f t="shared" si="95"/>
        <v>995.67855489295152</v>
      </c>
      <c r="R161" s="259">
        <f t="shared" si="95"/>
        <v>1038.3168671926935</v>
      </c>
      <c r="S161" s="259">
        <f t="shared" si="95"/>
        <v>1115.94078972436</v>
      </c>
      <c r="T161" s="259">
        <f t="shared" si="95"/>
        <v>961.26976923076916</v>
      </c>
      <c r="U161" s="259">
        <f t="shared" si="95"/>
        <v>1225.407153846154</v>
      </c>
      <c r="V161" s="259">
        <f t="shared" si="95"/>
        <v>1217.3036153846153</v>
      </c>
      <c r="W161" s="259">
        <f t="shared" si="95"/>
        <v>1215.642230769231</v>
      </c>
      <c r="X161" s="259">
        <f t="shared" si="95"/>
        <v>1198.9980582508085</v>
      </c>
      <c r="Y161" s="259">
        <f t="shared" si="95"/>
        <v>1193.3286963422361</v>
      </c>
      <c r="Z161" s="124">
        <f t="shared" si="95"/>
        <v>1216.5359169084061</v>
      </c>
      <c r="AA161" s="124">
        <f t="shared" si="95"/>
        <v>1157.3461434430328</v>
      </c>
      <c r="AB161" s="124">
        <f t="shared" si="95"/>
        <v>1130.7296599154081</v>
      </c>
      <c r="AC161" s="124">
        <f t="shared" si="95"/>
        <v>1155.673260972125</v>
      </c>
      <c r="AD161" s="124">
        <f t="shared" si="95"/>
        <v>1246.0385312966889</v>
      </c>
      <c r="AE161" s="124">
        <f t="shared" si="95"/>
        <v>1292.0563462263676</v>
      </c>
      <c r="AF161" s="124">
        <f t="shared" si="95"/>
        <v>1280.9154495553917</v>
      </c>
      <c r="AG161" s="124">
        <f t="shared" si="95"/>
        <v>1289.6268036325089</v>
      </c>
      <c r="AH161" s="124">
        <f t="shared" si="95"/>
        <v>1819.9317649181094</v>
      </c>
      <c r="AI161" s="124">
        <f t="shared" si="95"/>
        <v>1477.6916909650522</v>
      </c>
      <c r="AJ161" s="124">
        <f t="shared" si="95"/>
        <v>1538.0749646920312</v>
      </c>
      <c r="AK161" s="124">
        <f t="shared" si="95"/>
        <v>1570.2504925971052</v>
      </c>
      <c r="AL161" s="124">
        <f t="shared" si="95"/>
        <v>1602.7893610073984</v>
      </c>
      <c r="AM161" s="124">
        <f t="shared" si="95"/>
        <v>1658.8246468728198</v>
      </c>
      <c r="AN161" s="124">
        <f t="shared" si="95"/>
        <v>1842.7296513194824</v>
      </c>
      <c r="AO161" s="124">
        <f t="shared" si="95"/>
        <v>1887.150953672754</v>
      </c>
    </row>
    <row r="162" spans="1:41">
      <c r="A162" s="112" t="s">
        <v>106</v>
      </c>
      <c r="B162" s="259">
        <f t="shared" si="95"/>
        <v>403.62150694950788</v>
      </c>
      <c r="C162" s="259">
        <f t="shared" si="95"/>
        <v>435.70745836746488</v>
      </c>
      <c r="D162" s="259">
        <f t="shared" si="95"/>
        <v>458.31191281827864</v>
      </c>
      <c r="E162" s="259">
        <f t="shared" si="95"/>
        <v>455.70892122902546</v>
      </c>
      <c r="F162" s="259">
        <f t="shared" si="95"/>
        <v>551.25305127245133</v>
      </c>
      <c r="G162" s="259">
        <f t="shared" si="95"/>
        <v>555.73164288007411</v>
      </c>
      <c r="H162" s="259">
        <f t="shared" si="95"/>
        <v>594.8695789131051</v>
      </c>
      <c r="I162" s="259">
        <f t="shared" si="95"/>
        <v>562.39427845555235</v>
      </c>
      <c r="J162" s="259">
        <f t="shared" si="95"/>
        <v>543.72583389211388</v>
      </c>
      <c r="K162" s="259">
        <f t="shared" si="95"/>
        <v>700.66159393283226</v>
      </c>
      <c r="L162" s="259">
        <f t="shared" si="95"/>
        <v>560.54175963568173</v>
      </c>
      <c r="M162" s="259">
        <f t="shared" si="95"/>
        <v>674.24214621132512</v>
      </c>
      <c r="N162" s="259">
        <f t="shared" si="95"/>
        <v>704.23206967734507</v>
      </c>
      <c r="O162" s="259">
        <f t="shared" si="95"/>
        <v>774.44614812460259</v>
      </c>
      <c r="P162" s="259">
        <f t="shared" si="95"/>
        <v>864.2356194980598</v>
      </c>
      <c r="Q162" s="259">
        <f t="shared" si="95"/>
        <v>1087.0184519503373</v>
      </c>
      <c r="R162" s="259">
        <f t="shared" si="95"/>
        <v>1073.8577510247167</v>
      </c>
      <c r="S162" s="259">
        <f t="shared" si="95"/>
        <v>1111.1524371954549</v>
      </c>
      <c r="T162" s="259">
        <f t="shared" si="95"/>
        <v>1048.7547692307694</v>
      </c>
      <c r="U162" s="259">
        <f t="shared" si="95"/>
        <v>1192.6671538461542</v>
      </c>
      <c r="V162" s="259">
        <f t="shared" si="95"/>
        <v>1156.7226153846157</v>
      </c>
      <c r="W162" s="259">
        <f t="shared" si="95"/>
        <v>1246.3672307692309</v>
      </c>
      <c r="X162" s="259">
        <f t="shared" si="95"/>
        <v>1196.3062171173538</v>
      </c>
      <c r="Y162" s="259">
        <f t="shared" si="95"/>
        <v>1243.9505649776845</v>
      </c>
      <c r="Z162" s="124">
        <f t="shared" si="95"/>
        <v>1191.4408180624837</v>
      </c>
      <c r="AA162" s="124">
        <f t="shared" si="95"/>
        <v>1182.4342903649253</v>
      </c>
      <c r="AB162" s="124">
        <f t="shared" si="95"/>
        <v>1199.3442313315832</v>
      </c>
      <c r="AC162" s="124">
        <f t="shared" si="95"/>
        <v>1220.1629394993438</v>
      </c>
      <c r="AD162" s="124">
        <f t="shared" si="95"/>
        <v>1192.0631673704384</v>
      </c>
      <c r="AE162" s="124">
        <f t="shared" si="95"/>
        <v>1266.8256036033081</v>
      </c>
      <c r="AF162" s="124">
        <f t="shared" si="95"/>
        <v>1266.7181882136586</v>
      </c>
      <c r="AG162" s="124">
        <f t="shared" si="95"/>
        <v>1289.7298279187858</v>
      </c>
      <c r="AH162" s="124">
        <f t="shared" si="95"/>
        <v>1621.6562033482842</v>
      </c>
      <c r="AI162" s="124">
        <f t="shared" si="95"/>
        <v>1292.3654308374325</v>
      </c>
      <c r="AJ162" s="124">
        <f t="shared" si="95"/>
        <v>1360.9132583740111</v>
      </c>
      <c r="AK162" s="124">
        <f t="shared" si="95"/>
        <v>1376.5431674748854</v>
      </c>
      <c r="AL162" s="124">
        <f t="shared" si="95"/>
        <v>1415.2955370338696</v>
      </c>
      <c r="AM162" s="124">
        <f t="shared" si="95"/>
        <v>1454.7814070301883</v>
      </c>
      <c r="AN162" s="124">
        <f t="shared" si="95"/>
        <v>1631.1898853711655</v>
      </c>
      <c r="AO162" s="124">
        <f t="shared" si="95"/>
        <v>1646.5183138660832</v>
      </c>
    </row>
    <row r="163" spans="1:41">
      <c r="A163" s="112" t="s">
        <v>107</v>
      </c>
      <c r="B163" s="259">
        <f t="shared" si="95"/>
        <v>422.11636788539965</v>
      </c>
      <c r="C163" s="259">
        <f t="shared" si="95"/>
        <v>456.22039841272596</v>
      </c>
      <c r="D163" s="259">
        <f t="shared" si="95"/>
        <v>476.32946180716425</v>
      </c>
      <c r="E163" s="259">
        <f t="shared" si="95"/>
        <v>637.78326310040472</v>
      </c>
      <c r="F163" s="259">
        <f t="shared" si="95"/>
        <v>566.74264785053094</v>
      </c>
      <c r="G163" s="259">
        <f t="shared" si="95"/>
        <v>548.68175519905969</v>
      </c>
      <c r="H163" s="259">
        <f t="shared" si="95"/>
        <v>663.3139376294846</v>
      </c>
      <c r="I163" s="259">
        <f t="shared" si="95"/>
        <v>552.08115360157387</v>
      </c>
      <c r="J163" s="259">
        <f t="shared" si="95"/>
        <v>536.81297746585142</v>
      </c>
      <c r="K163" s="259">
        <f t="shared" si="95"/>
        <v>659.48570286701784</v>
      </c>
      <c r="L163" s="259">
        <f t="shared" si="95"/>
        <v>562.6161278951331</v>
      </c>
      <c r="M163" s="259">
        <f t="shared" si="95"/>
        <v>673.70575161550664</v>
      </c>
      <c r="N163" s="259">
        <f t="shared" si="95"/>
        <v>741.67467288975922</v>
      </c>
      <c r="O163" s="259">
        <f t="shared" si="95"/>
        <v>808.83194151303258</v>
      </c>
      <c r="P163" s="259">
        <f t="shared" si="95"/>
        <v>921.70271172581488</v>
      </c>
      <c r="Q163" s="259">
        <f t="shared" si="95"/>
        <v>1081.1794519503374</v>
      </c>
      <c r="R163" s="259">
        <f t="shared" si="95"/>
        <v>1155.1228148193927</v>
      </c>
      <c r="S163" s="259">
        <f t="shared" si="95"/>
        <v>1065.2173076923075</v>
      </c>
      <c r="T163" s="259">
        <f t="shared" si="95"/>
        <v>1045.8987692307694</v>
      </c>
      <c r="U163" s="259">
        <f t="shared" si="95"/>
        <v>1059.0361538461539</v>
      </c>
      <c r="V163" s="259">
        <f t="shared" si="95"/>
        <v>1193.0536153846156</v>
      </c>
      <c r="W163" s="259">
        <f t="shared" si="95"/>
        <v>1215.6222307692308</v>
      </c>
      <c r="X163" s="259">
        <f t="shared" si="95"/>
        <v>1254.8497233668079</v>
      </c>
      <c r="Y163" s="259">
        <f t="shared" si="95"/>
        <v>1142.1370123201159</v>
      </c>
      <c r="Z163" s="124">
        <f t="shared" si="95"/>
        <v>1165.2255057459363</v>
      </c>
      <c r="AA163" s="124">
        <f t="shared" si="95"/>
        <v>1110.6254257169478</v>
      </c>
      <c r="AB163" s="124">
        <f t="shared" si="95"/>
        <v>1091.1949590452427</v>
      </c>
      <c r="AC163" s="124">
        <f t="shared" si="95"/>
        <v>1255.5826853488975</v>
      </c>
      <c r="AD163" s="124">
        <f t="shared" si="95"/>
        <v>1257.8085051240294</v>
      </c>
      <c r="AE163" s="124">
        <f t="shared" si="95"/>
        <v>1245.7284815384614</v>
      </c>
      <c r="AF163" s="124">
        <f t="shared" si="95"/>
        <v>1195.5395586322286</v>
      </c>
      <c r="AG163" s="124">
        <f t="shared" si="95"/>
        <v>1199.6605652903349</v>
      </c>
      <c r="AH163" s="124">
        <f t="shared" si="95"/>
        <v>1649.3449734759906</v>
      </c>
      <c r="AI163" s="124">
        <f t="shared" si="95"/>
        <v>1354.9207844909981</v>
      </c>
      <c r="AJ163" s="124">
        <f t="shared" si="95"/>
        <v>1399.8546557370862</v>
      </c>
      <c r="AK163" s="124">
        <f t="shared" si="95"/>
        <v>1436.9882770781646</v>
      </c>
      <c r="AL163" s="124">
        <f t="shared" si="95"/>
        <v>1477.1841538138101</v>
      </c>
      <c r="AM163" s="124">
        <f t="shared" si="95"/>
        <v>1522.1951317468825</v>
      </c>
      <c r="AN163" s="124">
        <f t="shared" si="95"/>
        <v>1684.4371092632055</v>
      </c>
      <c r="AO163" s="124">
        <f t="shared" si="95"/>
        <v>1727.1880945433059</v>
      </c>
    </row>
    <row r="164" spans="1:41">
      <c r="A164" s="112" t="s">
        <v>108</v>
      </c>
      <c r="B164" s="259">
        <f t="shared" si="95"/>
        <v>411.14484021156562</v>
      </c>
      <c r="C164" s="259">
        <f t="shared" si="95"/>
        <v>444.05170516553727</v>
      </c>
      <c r="D164" s="259">
        <f t="shared" si="95"/>
        <v>462.44497065085466</v>
      </c>
      <c r="E164" s="259">
        <f t="shared" si="95"/>
        <v>495.96930497957317</v>
      </c>
      <c r="F164" s="259">
        <f t="shared" si="95"/>
        <v>550.26692247370818</v>
      </c>
      <c r="G164" s="259">
        <f t="shared" si="95"/>
        <v>544.65860764760032</v>
      </c>
      <c r="H164" s="259">
        <f t="shared" si="95"/>
        <v>613.08556080657252</v>
      </c>
      <c r="I164" s="259">
        <f t="shared" si="95"/>
        <v>541.25945023846543</v>
      </c>
      <c r="J164" s="259">
        <f t="shared" si="95"/>
        <v>511.81372788386511</v>
      </c>
      <c r="K164" s="259">
        <f t="shared" si="95"/>
        <v>643.33094224322826</v>
      </c>
      <c r="L164" s="259">
        <f t="shared" si="95"/>
        <v>551.21881240866196</v>
      </c>
      <c r="M164" s="259">
        <f t="shared" si="95"/>
        <v>633.69794483763667</v>
      </c>
      <c r="N164" s="259">
        <f t="shared" si="95"/>
        <v>708.33919688077526</v>
      </c>
      <c r="O164" s="259">
        <f t="shared" si="95"/>
        <v>802.42914621741909</v>
      </c>
      <c r="P164" s="259">
        <f t="shared" si="95"/>
        <v>940.05770847835856</v>
      </c>
      <c r="Q164" s="259">
        <f t="shared" si="95"/>
        <v>1044.9995715123669</v>
      </c>
      <c r="R164" s="259">
        <f t="shared" si="95"/>
        <v>1160.5565232486279</v>
      </c>
      <c r="S164" s="259">
        <f t="shared" si="95"/>
        <v>932.53830769230797</v>
      </c>
      <c r="T164" s="259">
        <f t="shared" si="95"/>
        <v>990.58476923076955</v>
      </c>
      <c r="U164" s="259">
        <f t="shared" si="95"/>
        <v>1067.7681538461538</v>
      </c>
      <c r="V164" s="259">
        <f t="shared" si="95"/>
        <v>1146.2156153846154</v>
      </c>
      <c r="W164" s="259">
        <f t="shared" si="95"/>
        <v>1122.7922307692309</v>
      </c>
      <c r="X164" s="259">
        <f t="shared" si="95"/>
        <v>1103.4022610722611</v>
      </c>
      <c r="Y164" s="259">
        <f t="shared" si="95"/>
        <v>1122.4754102564104</v>
      </c>
      <c r="Z164" s="124">
        <f t="shared" si="95"/>
        <v>1026.8428202214454</v>
      </c>
      <c r="AA164" s="124">
        <f t="shared" si="95"/>
        <v>987.00313869463866</v>
      </c>
      <c r="AB164" s="124">
        <f t="shared" si="95"/>
        <v>1108.5640169743588</v>
      </c>
      <c r="AC164" s="124">
        <f t="shared" si="95"/>
        <v>1104.191730948718</v>
      </c>
      <c r="AD164" s="124">
        <f t="shared" si="95"/>
        <v>1081.3864087435898</v>
      </c>
      <c r="AE164" s="124">
        <f t="shared" si="95"/>
        <v>1194.4914245384616</v>
      </c>
      <c r="AF164" s="124">
        <f t="shared" si="95"/>
        <v>1192.1916498000808</v>
      </c>
      <c r="AG164" s="124">
        <f t="shared" si="95"/>
        <v>1047.3572907913544</v>
      </c>
      <c r="AH164" s="124">
        <f t="shared" si="95"/>
        <v>1633.9960777361202</v>
      </c>
      <c r="AI164" s="124">
        <f t="shared" si="95"/>
        <v>1362.7996040988774</v>
      </c>
      <c r="AJ164" s="124">
        <f t="shared" si="95"/>
        <v>1440.7554598548545</v>
      </c>
      <c r="AK164" s="124">
        <f t="shared" si="95"/>
        <v>1479.0240594072416</v>
      </c>
      <c r="AL164" s="124">
        <f t="shared" si="95"/>
        <v>1531.3563233794916</v>
      </c>
      <c r="AM164" s="124">
        <f t="shared" si="95"/>
        <v>1588.0248313195088</v>
      </c>
      <c r="AN164" s="124">
        <f t="shared" si="95"/>
        <v>1726.1611228866186</v>
      </c>
      <c r="AO164" s="124">
        <f t="shared" si="95"/>
        <v>1752.6868021963642</v>
      </c>
    </row>
    <row r="165" spans="1:41">
      <c r="A165" s="112" t="s">
        <v>109</v>
      </c>
      <c r="B165" s="259">
        <f t="shared" si="95"/>
        <v>419.29511791212792</v>
      </c>
      <c r="C165" s="259">
        <f t="shared" si="95"/>
        <v>453.09130586344884</v>
      </c>
      <c r="D165" s="259">
        <f t="shared" si="95"/>
        <v>474.3275119195103</v>
      </c>
      <c r="E165" s="259">
        <f t="shared" si="95"/>
        <v>528.81051255953525</v>
      </c>
      <c r="F165" s="259">
        <f t="shared" si="95"/>
        <v>573.19125455859239</v>
      </c>
      <c r="G165" s="259">
        <f t="shared" si="95"/>
        <v>545.79957400861622</v>
      </c>
      <c r="H165" s="259">
        <f t="shared" si="95"/>
        <v>673.42474539513478</v>
      </c>
      <c r="I165" s="259">
        <f t="shared" si="95"/>
        <v>552.74835754876915</v>
      </c>
      <c r="J165" s="259">
        <f t="shared" si="95"/>
        <v>537.43383545269808</v>
      </c>
      <c r="K165" s="259">
        <f t="shared" si="95"/>
        <v>650.2065044660518</v>
      </c>
      <c r="L165" s="259">
        <f t="shared" si="95"/>
        <v>533.84397034379947</v>
      </c>
      <c r="M165" s="259">
        <f t="shared" si="95"/>
        <v>668.10627188118701</v>
      </c>
      <c r="N165" s="259">
        <f t="shared" si="95"/>
        <v>737.23394648943247</v>
      </c>
      <c r="O165" s="259">
        <f t="shared" si="95"/>
        <v>813.58504386522577</v>
      </c>
      <c r="P165" s="259">
        <f t="shared" si="95"/>
        <v>943.04672081869194</v>
      </c>
      <c r="Q165" s="259">
        <f t="shared" si="95"/>
        <v>1068.967771825203</v>
      </c>
      <c r="R165" s="259">
        <f t="shared" si="95"/>
        <v>1127.0616895316873</v>
      </c>
      <c r="S165" s="259">
        <f t="shared" si="95"/>
        <v>1002.6043076923077</v>
      </c>
      <c r="T165" s="259">
        <f t="shared" si="95"/>
        <v>1061.9827692307695</v>
      </c>
      <c r="U165" s="259">
        <f t="shared" si="95"/>
        <v>1186.050153846154</v>
      </c>
      <c r="V165" s="259">
        <f t="shared" si="95"/>
        <v>1253.4576153846156</v>
      </c>
      <c r="W165" s="259">
        <f t="shared" si="95"/>
        <v>1270.0922307692308</v>
      </c>
      <c r="X165" s="259">
        <f t="shared" si="95"/>
        <v>1134.385414884754</v>
      </c>
      <c r="Y165" s="259">
        <f t="shared" si="95"/>
        <v>1115.2826112191058</v>
      </c>
      <c r="Z165" s="124">
        <f t="shared" si="95"/>
        <v>1067.1394207164674</v>
      </c>
      <c r="AA165" s="124">
        <f t="shared" si="95"/>
        <v>1111.132536517634</v>
      </c>
      <c r="AB165" s="124">
        <f t="shared" si="95"/>
        <v>1105.0520576326019</v>
      </c>
      <c r="AC165" s="124">
        <f t="shared" si="95"/>
        <v>1300.5460404384892</v>
      </c>
      <c r="AD165" s="124">
        <f t="shared" si="95"/>
        <v>1074.150250138295</v>
      </c>
      <c r="AE165" s="124">
        <f t="shared" si="95"/>
        <v>1233.4425245384616</v>
      </c>
      <c r="AF165" s="124">
        <f t="shared" si="95"/>
        <v>1231.1643254317928</v>
      </c>
      <c r="AG165" s="124">
        <f t="shared" si="95"/>
        <v>1283.5477249067308</v>
      </c>
      <c r="AH165" s="124">
        <f t="shared" si="95"/>
        <v>1669.1074005253263</v>
      </c>
      <c r="AI165" s="124">
        <f t="shared" si="95"/>
        <v>1410.016431433266</v>
      </c>
      <c r="AJ165" s="124">
        <f t="shared" si="95"/>
        <v>1464.8661251731876</v>
      </c>
      <c r="AK165" s="124">
        <f t="shared" si="95"/>
        <v>1508.6676316820076</v>
      </c>
      <c r="AL165" s="124">
        <f t="shared" si="95"/>
        <v>1565.2779127320687</v>
      </c>
      <c r="AM165" s="124">
        <f t="shared" si="95"/>
        <v>1608.836991947253</v>
      </c>
      <c r="AN165" s="124">
        <f t="shared" si="95"/>
        <v>1739.1441196814371</v>
      </c>
      <c r="AO165" s="124">
        <f t="shared" si="95"/>
        <v>1779.314048985942</v>
      </c>
    </row>
    <row r="166" spans="1:41">
      <c r="A166" s="112" t="s">
        <v>110</v>
      </c>
      <c r="B166" s="259">
        <f t="shared" si="95"/>
        <v>408.13550690674248</v>
      </c>
      <c r="C166" s="259">
        <f t="shared" si="95"/>
        <v>440.7140064463083</v>
      </c>
      <c r="D166" s="259">
        <f t="shared" si="95"/>
        <v>459.2805982477887</v>
      </c>
      <c r="E166" s="259">
        <f t="shared" si="95"/>
        <v>511.79440137118036</v>
      </c>
      <c r="F166" s="259">
        <f t="shared" si="95"/>
        <v>557.9929836807629</v>
      </c>
      <c r="G166" s="259">
        <f t="shared" si="95"/>
        <v>534.30070619229446</v>
      </c>
      <c r="H166" s="259">
        <f t="shared" si="95"/>
        <v>598.31194789045821</v>
      </c>
      <c r="I166" s="259">
        <f t="shared" si="95"/>
        <v>528.37684702203717</v>
      </c>
      <c r="J166" s="259">
        <f t="shared" si="95"/>
        <v>507.04740651500992</v>
      </c>
      <c r="K166" s="259">
        <f t="shared" si="95"/>
        <v>642.65174384226191</v>
      </c>
      <c r="L166" s="259">
        <f t="shared" si="95"/>
        <v>521.33133917895566</v>
      </c>
      <c r="M166" s="259">
        <f t="shared" si="95"/>
        <v>671.6051597217787</v>
      </c>
      <c r="N166" s="259">
        <f t="shared" si="95"/>
        <v>741.29626249024932</v>
      </c>
      <c r="O166" s="259">
        <f t="shared" si="95"/>
        <v>766.51702606484434</v>
      </c>
      <c r="P166" s="259">
        <f t="shared" si="95"/>
        <v>913.41066626142856</v>
      </c>
      <c r="Q166" s="259">
        <f t="shared" si="95"/>
        <v>1010.9709072245578</v>
      </c>
      <c r="R166" s="259">
        <f t="shared" si="95"/>
        <v>1144.6108148193925</v>
      </c>
      <c r="S166" s="259">
        <f t="shared" si="95"/>
        <v>995.86830769230778</v>
      </c>
      <c r="T166" s="259">
        <f t="shared" si="95"/>
        <v>1031.0647692307691</v>
      </c>
      <c r="U166" s="259">
        <f t="shared" si="95"/>
        <v>1068.9011538461539</v>
      </c>
      <c r="V166" s="259">
        <f t="shared" si="95"/>
        <v>1107.9596153846153</v>
      </c>
      <c r="W166" s="259">
        <f t="shared" si="95"/>
        <v>1163.0432307692308</v>
      </c>
      <c r="X166" s="259">
        <f t="shared" si="95"/>
        <v>1046.3564425556028</v>
      </c>
      <c r="Y166" s="259">
        <f t="shared" si="95"/>
        <v>1089.4863642158946</v>
      </c>
      <c r="Z166" s="124">
        <f t="shared" si="95"/>
        <v>1043.7933422581104</v>
      </c>
      <c r="AA166" s="124">
        <f t="shared" si="95"/>
        <v>1026.4606566085847</v>
      </c>
      <c r="AB166" s="124">
        <f t="shared" si="95"/>
        <v>1073.5398613242669</v>
      </c>
      <c r="AC166" s="124">
        <f t="shared" si="95"/>
        <v>1161.2453933059924</v>
      </c>
      <c r="AD166" s="124">
        <f t="shared" si="95"/>
        <v>984.70636342130638</v>
      </c>
      <c r="AE166" s="124">
        <f t="shared" si="95"/>
        <v>1228.4865805384616</v>
      </c>
      <c r="AF166" s="124">
        <f t="shared" si="95"/>
        <v>1226.7415225978539</v>
      </c>
      <c r="AG166" s="124">
        <f t="shared" si="95"/>
        <v>1222.4098158057764</v>
      </c>
      <c r="AH166" s="124">
        <f t="shared" si="95"/>
        <v>1634.1795709393859</v>
      </c>
      <c r="AI166" s="124">
        <f t="shared" si="95"/>
        <v>1372.1900585497083</v>
      </c>
      <c r="AJ166" s="124">
        <f t="shared" si="95"/>
        <v>1459.1428713015621</v>
      </c>
      <c r="AK166" s="124">
        <f t="shared" si="95"/>
        <v>1502.4043830348278</v>
      </c>
      <c r="AL166" s="124">
        <f t="shared" si="95"/>
        <v>1561.6751409973781</v>
      </c>
      <c r="AM166" s="124">
        <f t="shared" si="95"/>
        <v>1600.9389357021282</v>
      </c>
      <c r="AN166" s="124">
        <f t="shared" si="95"/>
        <v>1715.7006580858174</v>
      </c>
      <c r="AO166" s="124">
        <f t="shared" si="95"/>
        <v>1731.5902417868911</v>
      </c>
    </row>
    <row r="167" spans="1:41">
      <c r="A167" s="112" t="s">
        <v>111</v>
      </c>
      <c r="B167" s="259">
        <f t="shared" si="95"/>
        <v>380.17378494942824</v>
      </c>
      <c r="C167" s="259">
        <f t="shared" si="95"/>
        <v>409.701222513473</v>
      </c>
      <c r="D167" s="259">
        <f t="shared" si="95"/>
        <v>422.98718415548154</v>
      </c>
      <c r="E167" s="259">
        <f t="shared" si="95"/>
        <v>467.68792737186175</v>
      </c>
      <c r="F167" s="259">
        <f t="shared" si="95"/>
        <v>504.67272506112636</v>
      </c>
      <c r="G167" s="259">
        <f t="shared" si="95"/>
        <v>508.52301135136213</v>
      </c>
      <c r="H167" s="259">
        <f t="shared" si="95"/>
        <v>553.84407031386422</v>
      </c>
      <c r="I167" s="259">
        <f t="shared" si="95"/>
        <v>501.72164672867643</v>
      </c>
      <c r="J167" s="259">
        <f t="shared" si="95"/>
        <v>480.47562633442806</v>
      </c>
      <c r="K167" s="259">
        <f t="shared" si="95"/>
        <v>603.6576613712549</v>
      </c>
      <c r="L167" s="259">
        <f t="shared" si="95"/>
        <v>499.33539214383768</v>
      </c>
      <c r="M167" s="259">
        <f t="shared" si="95"/>
        <v>597.82533535767584</v>
      </c>
      <c r="N167" s="259">
        <f t="shared" si="95"/>
        <v>671.27022566999472</v>
      </c>
      <c r="O167" s="259">
        <f t="shared" si="95"/>
        <v>719.75266179275286</v>
      </c>
      <c r="P167" s="259">
        <f t="shared" si="95"/>
        <v>848.61261430212994</v>
      </c>
      <c r="Q167" s="259">
        <f t="shared" ref="C167:AO171" si="96">Q182+Q103+Q135-Q151-Q183</f>
        <v>932.5646902923063</v>
      </c>
      <c r="R167" s="259">
        <f t="shared" si="96"/>
        <v>1080.3976052393346</v>
      </c>
      <c r="S167" s="259">
        <f t="shared" si="96"/>
        <v>918.82830769230793</v>
      </c>
      <c r="T167" s="259">
        <f t="shared" si="96"/>
        <v>980.20076923076931</v>
      </c>
      <c r="U167" s="259">
        <f t="shared" si="96"/>
        <v>993.63715384615398</v>
      </c>
      <c r="V167" s="259">
        <f t="shared" si="96"/>
        <v>1071.0616153846158</v>
      </c>
      <c r="W167" s="259">
        <f t="shared" si="96"/>
        <v>1097.3332307692308</v>
      </c>
      <c r="X167" s="259">
        <f t="shared" si="96"/>
        <v>1045.016715810918</v>
      </c>
      <c r="Y167" s="259">
        <f t="shared" si="96"/>
        <v>1025.8651696155732</v>
      </c>
      <c r="Z167" s="124">
        <f t="shared" si="96"/>
        <v>1020.9132399366208</v>
      </c>
      <c r="AA167" s="124">
        <f t="shared" si="96"/>
        <v>1126.6482323159921</v>
      </c>
      <c r="AB167" s="124">
        <f t="shared" si="96"/>
        <v>1021.6959705813558</v>
      </c>
      <c r="AC167" s="124">
        <f t="shared" si="96"/>
        <v>1189.9507871421135</v>
      </c>
      <c r="AD167" s="124">
        <f t="shared" si="96"/>
        <v>899.83215268457388</v>
      </c>
      <c r="AE167" s="124">
        <f t="shared" si="96"/>
        <v>1143.5221925384615</v>
      </c>
      <c r="AF167" s="124">
        <f t="shared" si="96"/>
        <v>1135.010127944754</v>
      </c>
      <c r="AG167" s="124">
        <f t="shared" si="96"/>
        <v>1062.4094925928355</v>
      </c>
      <c r="AH167" s="124">
        <f t="shared" si="96"/>
        <v>1509.3169064006538</v>
      </c>
      <c r="AI167" s="124">
        <f t="shared" si="96"/>
        <v>1273.2641163267608</v>
      </c>
      <c r="AJ167" s="124">
        <f t="shared" si="96"/>
        <v>1322.5673734933168</v>
      </c>
      <c r="AK167" s="124">
        <f t="shared" si="96"/>
        <v>1376.4665756247941</v>
      </c>
      <c r="AL167" s="124">
        <f t="shared" si="96"/>
        <v>1463.3296899219467</v>
      </c>
      <c r="AM167" s="124">
        <f t="shared" si="96"/>
        <v>1465.2275251129061</v>
      </c>
      <c r="AN167" s="124">
        <f t="shared" si="96"/>
        <v>1574.0396936197153</v>
      </c>
      <c r="AO167" s="124">
        <f t="shared" si="96"/>
        <v>1606.4916455179964</v>
      </c>
    </row>
    <row r="168" spans="1:41">
      <c r="A168" s="112" t="s">
        <v>112</v>
      </c>
      <c r="B168" s="259">
        <f t="shared" ref="B168:B171" si="97">B183+B104+B136-B152-B184</f>
        <v>407.57125691208819</v>
      </c>
      <c r="C168" s="259">
        <f t="shared" si="96"/>
        <v>440.08818793645287</v>
      </c>
      <c r="D168" s="259">
        <f t="shared" si="96"/>
        <v>453.9851178998008</v>
      </c>
      <c r="E168" s="259">
        <f t="shared" si="96"/>
        <v>501.2165753782881</v>
      </c>
      <c r="F168" s="259">
        <f t="shared" si="96"/>
        <v>556.68289693517193</v>
      </c>
      <c r="G168" s="259">
        <f t="shared" si="96"/>
        <v>546.99855201927085</v>
      </c>
      <c r="H168" s="259">
        <f t="shared" si="96"/>
        <v>574.99068212215661</v>
      </c>
      <c r="I168" s="259">
        <f t="shared" si="96"/>
        <v>548.2410720226959</v>
      </c>
      <c r="J168" s="259">
        <f t="shared" si="96"/>
        <v>531.124792090754</v>
      </c>
      <c r="K168" s="259">
        <f t="shared" si="96"/>
        <v>663.23608167981843</v>
      </c>
      <c r="L168" s="259">
        <f t="shared" si="96"/>
        <v>507.71407608166152</v>
      </c>
      <c r="M168" s="259">
        <f t="shared" si="96"/>
        <v>632.72474753972722</v>
      </c>
      <c r="N168" s="259">
        <f t="shared" si="96"/>
        <v>756.05138969367943</v>
      </c>
      <c r="O168" s="259">
        <f t="shared" si="96"/>
        <v>781.86622886204714</v>
      </c>
      <c r="P168" s="259">
        <f t="shared" si="96"/>
        <v>906.46067145735844</v>
      </c>
      <c r="Q168" s="259">
        <f t="shared" si="96"/>
        <v>974.87857073027681</v>
      </c>
      <c r="R168" s="259">
        <f t="shared" si="96"/>
        <v>1166.5200858924807</v>
      </c>
      <c r="S168" s="259">
        <f t="shared" si="96"/>
        <v>800.87330769230766</v>
      </c>
      <c r="T168" s="259">
        <f t="shared" si="96"/>
        <v>791.81876923076925</v>
      </c>
      <c r="U168" s="259">
        <f t="shared" si="96"/>
        <v>833.72515384615406</v>
      </c>
      <c r="V168" s="259">
        <f t="shared" si="96"/>
        <v>730.62761538461541</v>
      </c>
      <c r="W168" s="259">
        <f t="shared" si="96"/>
        <v>836.66023076923102</v>
      </c>
      <c r="X168" s="259">
        <f t="shared" si="96"/>
        <v>822.38743674929708</v>
      </c>
      <c r="Y168" s="259">
        <f t="shared" si="96"/>
        <v>822.59409021211331</v>
      </c>
      <c r="Z168" s="124">
        <f t="shared" si="96"/>
        <v>904.82167697418856</v>
      </c>
      <c r="AA168" s="124">
        <f t="shared" si="96"/>
        <v>875.88980833120354</v>
      </c>
      <c r="AB168" s="124">
        <f t="shared" si="96"/>
        <v>821.24462993892143</v>
      </c>
      <c r="AC168" s="124">
        <f t="shared" si="96"/>
        <v>924.36025829644757</v>
      </c>
      <c r="AD168" s="124">
        <f t="shared" si="96"/>
        <v>769.50478702708892</v>
      </c>
      <c r="AE168" s="124">
        <f t="shared" si="96"/>
        <v>1015.7452425384614</v>
      </c>
      <c r="AF168" s="124">
        <f t="shared" si="96"/>
        <v>1069.767155286939</v>
      </c>
      <c r="AG168" s="124">
        <f t="shared" si="96"/>
        <v>1299.9485960555435</v>
      </c>
      <c r="AH168" s="124">
        <f t="shared" si="96"/>
        <v>1573.5637502730674</v>
      </c>
      <c r="AI168" s="124">
        <f t="shared" si="96"/>
        <v>1360.0752355057205</v>
      </c>
      <c r="AJ168" s="124">
        <f t="shared" si="96"/>
        <v>1407.3943258966856</v>
      </c>
      <c r="AK168" s="124">
        <f t="shared" si="96"/>
        <v>1470.2992943703221</v>
      </c>
      <c r="AL168" s="124">
        <f t="shared" si="96"/>
        <v>1526.6369572128897</v>
      </c>
      <c r="AM168" s="124">
        <f t="shared" si="96"/>
        <v>1589.4274992625978</v>
      </c>
      <c r="AN168" s="124">
        <f t="shared" si="96"/>
        <v>1672.1909686772879</v>
      </c>
      <c r="AO168" s="124">
        <f t="shared" si="96"/>
        <v>1731.3951470129277</v>
      </c>
    </row>
    <row r="169" spans="1:41">
      <c r="A169" s="112" t="s">
        <v>113</v>
      </c>
      <c r="B169" s="259">
        <f t="shared" si="97"/>
        <v>392.02303483716906</v>
      </c>
      <c r="C169" s="259">
        <f t="shared" si="96"/>
        <v>422.84341122043691</v>
      </c>
      <c r="D169" s="259">
        <f t="shared" si="96"/>
        <v>431.7053530210714</v>
      </c>
      <c r="E169" s="259">
        <f t="shared" si="96"/>
        <v>453.28678693760838</v>
      </c>
      <c r="F169" s="259">
        <f t="shared" si="96"/>
        <v>492.51550100394678</v>
      </c>
      <c r="G169" s="259">
        <f t="shared" si="96"/>
        <v>508.27502565681687</v>
      </c>
      <c r="H169" s="259">
        <f t="shared" si="96"/>
        <v>522.91580454556254</v>
      </c>
      <c r="I169" s="259">
        <f t="shared" si="96"/>
        <v>506.20536120260329</v>
      </c>
      <c r="J169" s="259">
        <f t="shared" si="96"/>
        <v>497.84795963060463</v>
      </c>
      <c r="K169" s="259">
        <f t="shared" si="96"/>
        <v>609.62884078369325</v>
      </c>
      <c r="L169" s="259">
        <f t="shared" si="96"/>
        <v>510.01418143572039</v>
      </c>
      <c r="M169" s="259">
        <f t="shared" si="96"/>
        <v>632.29084618868194</v>
      </c>
      <c r="N169" s="259">
        <f t="shared" si="96"/>
        <v>732.03227208665567</v>
      </c>
      <c r="O169" s="259">
        <f t="shared" si="96"/>
        <v>739.20037444373816</v>
      </c>
      <c r="P169" s="259">
        <f t="shared" si="96"/>
        <v>839.50158897197184</v>
      </c>
      <c r="Q169" s="259">
        <f t="shared" si="96"/>
        <v>898.73386606706435</v>
      </c>
      <c r="R169" s="259">
        <f t="shared" si="96"/>
        <v>1078.5274594539521</v>
      </c>
      <c r="S169" s="259">
        <f t="shared" si="96"/>
        <v>975.92107538125015</v>
      </c>
      <c r="T169" s="259">
        <f t="shared" si="96"/>
        <v>782.86576923076916</v>
      </c>
      <c r="U169" s="259">
        <f t="shared" si="96"/>
        <v>731.94415384615388</v>
      </c>
      <c r="V169" s="259">
        <f t="shared" si="96"/>
        <v>990.27361538461537</v>
      </c>
      <c r="W169" s="259">
        <f t="shared" si="96"/>
        <v>980.51423076923095</v>
      </c>
      <c r="X169" s="259">
        <f t="shared" si="96"/>
        <v>987.69792307692319</v>
      </c>
      <c r="Y169" s="259">
        <f t="shared" si="96"/>
        <v>1019.4336194067369</v>
      </c>
      <c r="Z169" s="124">
        <f t="shared" si="96"/>
        <v>1046.8131447963804</v>
      </c>
      <c r="AA169" s="124">
        <f t="shared" si="96"/>
        <v>957.20797246807433</v>
      </c>
      <c r="AB169" s="124">
        <f t="shared" si="96"/>
        <v>1042.9943956219206</v>
      </c>
      <c r="AC169" s="124">
        <f t="shared" si="96"/>
        <v>919.57131699396678</v>
      </c>
      <c r="AD169" s="124">
        <f t="shared" si="96"/>
        <v>839.7752230180995</v>
      </c>
      <c r="AE169" s="124">
        <f t="shared" si="96"/>
        <v>1117.1519937190326</v>
      </c>
      <c r="AF169" s="124">
        <f t="shared" si="96"/>
        <v>842.58563334572818</v>
      </c>
      <c r="AG169" s="124">
        <f t="shared" si="96"/>
        <v>1376.1320521698976</v>
      </c>
      <c r="AH169" s="124">
        <f t="shared" si="96"/>
        <v>1488.0865037724172</v>
      </c>
      <c r="AI169" s="124">
        <f t="shared" si="96"/>
        <v>1268.1151414072726</v>
      </c>
      <c r="AJ169" s="124">
        <f t="shared" si="96"/>
        <v>1296.6275390655105</v>
      </c>
      <c r="AK169" s="124">
        <f t="shared" si="96"/>
        <v>1358.6288829177406</v>
      </c>
      <c r="AL169" s="124">
        <f t="shared" si="96"/>
        <v>1437.1519528494555</v>
      </c>
      <c r="AM169" s="124">
        <f t="shared" si="96"/>
        <v>1532.9289840490417</v>
      </c>
      <c r="AN169" s="124">
        <f t="shared" si="96"/>
        <v>1632.8750725194031</v>
      </c>
      <c r="AO169" s="124">
        <f t="shared" si="96"/>
        <v>1690.6593320967004</v>
      </c>
    </row>
    <row r="170" spans="1:41">
      <c r="A170" s="112" t="s">
        <v>102</v>
      </c>
      <c r="B170" s="259">
        <f t="shared" si="97"/>
        <v>384.18622935585904</v>
      </c>
      <c r="C170" s="259">
        <f t="shared" si="96"/>
        <v>414.1514874724449</v>
      </c>
      <c r="D170" s="259">
        <f t="shared" si="96"/>
        <v>436.22588502545113</v>
      </c>
      <c r="E170" s="259">
        <f t="shared" si="96"/>
        <v>440.19490643227755</v>
      </c>
      <c r="F170" s="259">
        <f t="shared" si="96"/>
        <v>495.23662554626742</v>
      </c>
      <c r="G170" s="259">
        <f t="shared" si="96"/>
        <v>493.2958918796491</v>
      </c>
      <c r="H170" s="259">
        <f t="shared" si="96"/>
        <v>502.01245478256374</v>
      </c>
      <c r="I170" s="259">
        <f t="shared" si="96"/>
        <v>481.38288649398783</v>
      </c>
      <c r="J170" s="259">
        <f t="shared" si="96"/>
        <v>461.52101503134043</v>
      </c>
      <c r="K170" s="259">
        <f t="shared" si="96"/>
        <v>582.60553392741883</v>
      </c>
      <c r="L170" s="259">
        <f t="shared" si="96"/>
        <v>462.80302446009176</v>
      </c>
      <c r="M170" s="259">
        <f t="shared" si="96"/>
        <v>615.8424786137706</v>
      </c>
      <c r="N170" s="259">
        <f t="shared" si="96"/>
        <v>762.23811609400616</v>
      </c>
      <c r="O170" s="259">
        <f t="shared" si="96"/>
        <v>737.66419135410035</v>
      </c>
      <c r="P170" s="259">
        <f t="shared" si="96"/>
        <v>821.69656299232258</v>
      </c>
      <c r="Q170" s="259">
        <f t="shared" si="96"/>
        <v>973.66580271776343</v>
      </c>
      <c r="R170" s="259">
        <f t="shared" si="96"/>
        <v>1032.5763751615996</v>
      </c>
      <c r="S170" s="259">
        <f t="shared" si="96"/>
        <v>918.26802243718544</v>
      </c>
      <c r="T170" s="259">
        <f t="shared" si="96"/>
        <v>1225.0537692307691</v>
      </c>
      <c r="U170" s="259">
        <f t="shared" si="96"/>
        <v>1369.4171538461542</v>
      </c>
      <c r="V170" s="259">
        <f t="shared" si="96"/>
        <v>1523.4366153846156</v>
      </c>
      <c r="W170" s="259">
        <f t="shared" si="96"/>
        <v>1357.863230769231</v>
      </c>
      <c r="X170" s="259">
        <f t="shared" si="96"/>
        <v>1252.4591123023317</v>
      </c>
      <c r="Y170" s="259">
        <f t="shared" si="96"/>
        <v>1318.6278887697667</v>
      </c>
      <c r="Z170" s="124">
        <f t="shared" si="96"/>
        <v>1248.2102173679978</v>
      </c>
      <c r="AA170" s="124">
        <f t="shared" si="96"/>
        <v>1224.1204738844813</v>
      </c>
      <c r="AB170" s="124">
        <f t="shared" si="96"/>
        <v>1147.3400091543822</v>
      </c>
      <c r="AC170" s="124">
        <f t="shared" si="96"/>
        <v>1310.4060427861164</v>
      </c>
      <c r="AD170" s="124">
        <f t="shared" si="96"/>
        <v>1348.4761834601984</v>
      </c>
      <c r="AE170" s="124">
        <f t="shared" si="96"/>
        <v>1301.8504062852189</v>
      </c>
      <c r="AF170" s="124">
        <f t="shared" si="96"/>
        <v>1411.9386424119537</v>
      </c>
      <c r="AG170" s="124">
        <f t="shared" si="96"/>
        <v>1307.5688244579846</v>
      </c>
      <c r="AH170" s="124">
        <f t="shared" si="96"/>
        <v>1491.8961774500976</v>
      </c>
      <c r="AI170" s="124">
        <f t="shared" si="96"/>
        <v>1285.4139902529153</v>
      </c>
      <c r="AJ170" s="124">
        <f t="shared" si="96"/>
        <v>1294.0994941284525</v>
      </c>
      <c r="AK170" s="124">
        <f t="shared" si="96"/>
        <v>1347.7632758441327</v>
      </c>
      <c r="AL170" s="124">
        <f t="shared" si="96"/>
        <v>1379.7899182311883</v>
      </c>
      <c r="AM170" s="124">
        <f t="shared" si="96"/>
        <v>1463.1637951003986</v>
      </c>
      <c r="AN170" s="124">
        <f t="shared" si="96"/>
        <v>1558.9976209484948</v>
      </c>
      <c r="AO170" s="124">
        <f t="shared" si="96"/>
        <v>1646.3050592276986</v>
      </c>
    </row>
    <row r="171" spans="1:41">
      <c r="A171" s="112" t="s">
        <v>103</v>
      </c>
      <c r="B171" s="259">
        <f t="shared" si="97"/>
        <v>221.77410152849291</v>
      </c>
      <c r="C171" s="259">
        <f t="shared" si="96"/>
        <v>368.46544098112327</v>
      </c>
      <c r="D171" s="259">
        <f t="shared" si="96"/>
        <v>373.57877385326481</v>
      </c>
      <c r="E171" s="259">
        <f t="shared" si="96"/>
        <v>406.69564619886057</v>
      </c>
      <c r="F171" s="259">
        <f t="shared" si="96"/>
        <v>444.72546756750091</v>
      </c>
      <c r="G171" s="259">
        <f t="shared" si="96"/>
        <v>421.24853068611799</v>
      </c>
      <c r="H171" s="259">
        <f t="shared" si="96"/>
        <v>414.68402174571986</v>
      </c>
      <c r="I171" s="259">
        <f t="shared" si="96"/>
        <v>394.44586346429185</v>
      </c>
      <c r="J171" s="259">
        <f t="shared" si="96"/>
        <v>371.43840560609749</v>
      </c>
      <c r="K171" s="259">
        <f t="shared" si="96"/>
        <v>-954.67969847383893</v>
      </c>
      <c r="L171" s="259">
        <f t="shared" si="96"/>
        <v>387.24711052064418</v>
      </c>
      <c r="M171" s="259">
        <f t="shared" si="96"/>
        <v>567.72478929033832</v>
      </c>
      <c r="N171" s="259">
        <f t="shared" si="96"/>
        <v>627.72992312927659</v>
      </c>
      <c r="O171" s="259">
        <f t="shared" si="96"/>
        <v>689.67429434202165</v>
      </c>
      <c r="P171" s="259">
        <f t="shared" si="96"/>
        <v>794.83113031458674</v>
      </c>
      <c r="Q171" s="259">
        <f t="shared" si="96"/>
        <v>842.40959292208436</v>
      </c>
      <c r="R171" s="259">
        <f t="shared" si="96"/>
        <v>912.77010091163891</v>
      </c>
      <c r="S171" s="259">
        <f t="shared" si="96"/>
        <v>791.2627764934947</v>
      </c>
      <c r="T171" s="259">
        <f t="shared" si="96"/>
        <v>1151.3365384615386</v>
      </c>
      <c r="U171" s="259">
        <f t="shared" si="96"/>
        <v>1380.4453076923078</v>
      </c>
      <c r="V171" s="259">
        <f t="shared" si="96"/>
        <v>1372.1992307692308</v>
      </c>
      <c r="W171" s="259">
        <f t="shared" si="96"/>
        <v>1253.0244615384615</v>
      </c>
      <c r="X171" s="259">
        <f t="shared" si="96"/>
        <v>1157.2817931397844</v>
      </c>
      <c r="Y171" s="259">
        <f t="shared" si="96"/>
        <v>1237.5691996657099</v>
      </c>
      <c r="Z171" s="124">
        <f t="shared" si="96"/>
        <v>1161.1873866138581</v>
      </c>
      <c r="AA171" s="124">
        <f t="shared" si="96"/>
        <v>1113.4542798113443</v>
      </c>
      <c r="AB171" s="124">
        <f t="shared" si="96"/>
        <v>1010.503992415574</v>
      </c>
      <c r="AC171" s="124">
        <f t="shared" si="96"/>
        <v>1266.3055615392241</v>
      </c>
      <c r="AD171" s="124">
        <f>AD186+AD107+AD139-AD155-AD187</f>
        <v>1207.1597887773698</v>
      </c>
      <c r="AE171" s="124">
        <f>AE186+AE107+AE139-AE155-AE187</f>
        <v>1093.8883551495946</v>
      </c>
      <c r="AF171" s="124">
        <f>AF186+AF107+AF139-AF155-AF187</f>
        <v>1263.8238918662732</v>
      </c>
      <c r="AG171" s="124">
        <f t="shared" si="96"/>
        <v>1090.3409337446028</v>
      </c>
      <c r="AH171" s="124">
        <f t="shared" si="96"/>
        <v>-2377.6648337464767</v>
      </c>
      <c r="AI171" s="124">
        <f t="shared" si="96"/>
        <v>1043.3001294980359</v>
      </c>
      <c r="AJ171" s="124">
        <f t="shared" si="96"/>
        <v>1059.9335914968078</v>
      </c>
      <c r="AK171" s="124">
        <f t="shared" si="96"/>
        <v>1087.617193019722</v>
      </c>
      <c r="AL171" s="124">
        <f t="shared" si="96"/>
        <v>1185.4527708404555</v>
      </c>
      <c r="AM171" s="124">
        <f t="shared" si="96"/>
        <v>1237.5933214824797</v>
      </c>
      <c r="AN171" s="124">
        <f t="shared" si="96"/>
        <v>390.95986727255922</v>
      </c>
      <c r="AO171" s="124">
        <f t="shared" si="96"/>
        <v>461.03649888258997</v>
      </c>
    </row>
    <row r="172" spans="1:41" ht="12" thickBot="1">
      <c r="A172" s="112" t="s">
        <v>114</v>
      </c>
      <c r="B172" s="128">
        <f>SUM(B160:B171)</f>
        <v>4529.7357902293543</v>
      </c>
      <c r="C172" s="128">
        <f t="shared" ref="C172:AO172" si="98">SUM(C160:C171)</f>
        <v>5027.1832511342109</v>
      </c>
      <c r="D172" s="128">
        <f t="shared" si="98"/>
        <v>5208.6152393400707</v>
      </c>
      <c r="E172" s="128">
        <f t="shared" si="98"/>
        <v>5671.1584340801483</v>
      </c>
      <c r="F172" s="128">
        <f t="shared" si="98"/>
        <v>6232.2953089947532</v>
      </c>
      <c r="G172" s="128">
        <f t="shared" si="98"/>
        <v>6144.3675742512369</v>
      </c>
      <c r="H172" s="128">
        <f t="shared" si="98"/>
        <v>6703.3629999999994</v>
      </c>
      <c r="I172" s="128">
        <f t="shared" si="98"/>
        <v>6131.5259999999998</v>
      </c>
      <c r="J172" s="128">
        <f t="shared" si="98"/>
        <v>5956.6529999999993</v>
      </c>
      <c r="K172" s="128">
        <f t="shared" si="98"/>
        <v>6029.8259999999991</v>
      </c>
      <c r="L172" s="128">
        <f t="shared" si="98"/>
        <v>6063.0419999999995</v>
      </c>
      <c r="M172" s="128">
        <f t="shared" si="98"/>
        <v>7421.0709999999999</v>
      </c>
      <c r="N172" s="128">
        <f t="shared" si="98"/>
        <v>8418.1749999999993</v>
      </c>
      <c r="O172" s="128">
        <f t="shared" si="98"/>
        <v>8990.2119999999995</v>
      </c>
      <c r="P172" s="128">
        <f t="shared" si="98"/>
        <v>10328.315000000001</v>
      </c>
      <c r="Q172" s="128">
        <f t="shared" si="98"/>
        <v>11637.073000000002</v>
      </c>
      <c r="R172" s="128">
        <f t="shared" si="98"/>
        <v>12771.334999999999</v>
      </c>
      <c r="S172" s="128">
        <f t="shared" si="98"/>
        <v>11465.637955894827</v>
      </c>
      <c r="T172" s="128">
        <f t="shared" si="98"/>
        <v>12028.205000000004</v>
      </c>
      <c r="U172" s="128">
        <f t="shared" si="98"/>
        <v>13348.923000000001</v>
      </c>
      <c r="V172" s="128">
        <f t="shared" si="98"/>
        <v>14039.010000000004</v>
      </c>
      <c r="W172" s="128">
        <f t="shared" si="98"/>
        <v>13976.098000000004</v>
      </c>
      <c r="X172" s="128">
        <f t="shared" si="98"/>
        <v>13433.258329096072</v>
      </c>
      <c r="Y172" s="128">
        <f t="shared" si="98"/>
        <v>13557.019308917736</v>
      </c>
      <c r="Z172" s="128">
        <f t="shared" si="98"/>
        <v>13263.465188528469</v>
      </c>
      <c r="AA172" s="128">
        <f t="shared" si="98"/>
        <v>13129.38135631866</v>
      </c>
      <c r="AB172" s="128">
        <f t="shared" si="98"/>
        <v>12908.696623545582</v>
      </c>
      <c r="AC172" s="128">
        <f t="shared" si="98"/>
        <v>13931.003734181513</v>
      </c>
      <c r="AD172" s="128">
        <f t="shared" si="98"/>
        <v>13056.665938116754</v>
      </c>
      <c r="AE172" s="128">
        <f t="shared" si="98"/>
        <v>14361.087215409463</v>
      </c>
      <c r="AF172" s="128">
        <f t="shared" si="98"/>
        <v>14357.696964000002</v>
      </c>
      <c r="AG172" s="128">
        <f t="shared" si="98"/>
        <v>14697.88</v>
      </c>
      <c r="AH172" s="128">
        <f t="shared" si="98"/>
        <v>15150.000000000004</v>
      </c>
      <c r="AI172" s="128">
        <f t="shared" si="98"/>
        <v>15710</v>
      </c>
      <c r="AJ172" s="128">
        <f t="shared" si="98"/>
        <v>16277</v>
      </c>
      <c r="AK172" s="128">
        <f t="shared" si="98"/>
        <v>16723</v>
      </c>
      <c r="AL172" s="128">
        <f t="shared" si="98"/>
        <v>17390</v>
      </c>
      <c r="AM172" s="128">
        <f t="shared" si="98"/>
        <v>17950.000000000007</v>
      </c>
      <c r="AN172" s="128">
        <f t="shared" si="98"/>
        <v>18510.000000000004</v>
      </c>
      <c r="AO172" s="128">
        <f t="shared" si="98"/>
        <v>19070</v>
      </c>
    </row>
    <row r="173" spans="1:41">
      <c r="A173" s="174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  <c r="AF173" s="175"/>
      <c r="AG173" s="175"/>
      <c r="AH173" s="175"/>
      <c r="AI173" s="175"/>
      <c r="AJ173" s="175"/>
      <c r="AK173" s="175"/>
      <c r="AL173" s="175"/>
      <c r="AM173" s="175"/>
      <c r="AN173" s="175"/>
      <c r="AO173" s="175"/>
    </row>
    <row r="174" spans="1:41" ht="12" thickBot="1">
      <c r="A174" s="112" t="s">
        <v>260</v>
      </c>
      <c r="Y174" s="128"/>
    </row>
    <row r="175" spans="1:41" ht="12" thickBot="1">
      <c r="A175" s="168"/>
      <c r="B175" s="168" t="str">
        <f t="shared" ref="B175:AO175" si="99">B$3</f>
        <v xml:space="preserve">93/94 </v>
      </c>
      <c r="C175" s="168" t="str">
        <f t="shared" si="99"/>
        <v xml:space="preserve">94/95 </v>
      </c>
      <c r="D175" s="168" t="str">
        <f t="shared" si="99"/>
        <v xml:space="preserve">95/96 </v>
      </c>
      <c r="E175" s="168" t="str">
        <f t="shared" si="99"/>
        <v xml:space="preserve">96/97 </v>
      </c>
      <c r="F175" s="168" t="str">
        <f t="shared" si="99"/>
        <v xml:space="preserve">97/98 </v>
      </c>
      <c r="G175" s="168" t="str">
        <f t="shared" si="99"/>
        <v xml:space="preserve">98/99 </v>
      </c>
      <c r="H175" s="168" t="str">
        <f t="shared" si="99"/>
        <v xml:space="preserve">99/00 </v>
      </c>
      <c r="I175" s="168" t="str">
        <f t="shared" si="99"/>
        <v xml:space="preserve">00/01 </v>
      </c>
      <c r="J175" s="168" t="str">
        <f t="shared" si="99"/>
        <v xml:space="preserve">01/02 </v>
      </c>
      <c r="K175" s="168" t="str">
        <f t="shared" si="99"/>
        <v xml:space="preserve">02/03 </v>
      </c>
      <c r="L175" s="168" t="str">
        <f t="shared" si="99"/>
        <v xml:space="preserve">03/04 </v>
      </c>
      <c r="M175" s="168" t="str">
        <f t="shared" si="99"/>
        <v xml:space="preserve">04/05 </v>
      </c>
      <c r="N175" s="168" t="str">
        <f t="shared" si="99"/>
        <v xml:space="preserve">05/06 </v>
      </c>
      <c r="O175" s="168" t="str">
        <f t="shared" si="99"/>
        <v xml:space="preserve">06/07 </v>
      </c>
      <c r="P175" s="168" t="str">
        <f t="shared" si="99"/>
        <v xml:space="preserve">07/08 </v>
      </c>
      <c r="Q175" s="168" t="str">
        <f t="shared" si="99"/>
        <v xml:space="preserve">08/09 </v>
      </c>
      <c r="R175" s="168" t="str">
        <f t="shared" si="99"/>
        <v xml:space="preserve">09/10 </v>
      </c>
      <c r="S175" s="168" t="str">
        <f t="shared" si="99"/>
        <v xml:space="preserve">10/11 </v>
      </c>
      <c r="T175" s="168" t="str">
        <f t="shared" si="99"/>
        <v xml:space="preserve">11/12 </v>
      </c>
      <c r="U175" s="168" t="str">
        <f t="shared" si="99"/>
        <v xml:space="preserve">12/13 </v>
      </c>
      <c r="V175" s="168" t="str">
        <f t="shared" si="99"/>
        <v xml:space="preserve">13/14 </v>
      </c>
      <c r="W175" s="168" t="str">
        <f t="shared" si="99"/>
        <v xml:space="preserve">14/15 </v>
      </c>
      <c r="X175" s="168" t="str">
        <f t="shared" si="99"/>
        <v xml:space="preserve">15/16 </v>
      </c>
      <c r="Y175" s="168" t="str">
        <f t="shared" si="99"/>
        <v xml:space="preserve">16/17 </v>
      </c>
      <c r="Z175" s="168" t="str">
        <f t="shared" si="99"/>
        <v xml:space="preserve">17/18 </v>
      </c>
      <c r="AA175" s="168" t="str">
        <f t="shared" si="99"/>
        <v>18/19</v>
      </c>
      <c r="AB175" s="168" t="str">
        <f t="shared" si="99"/>
        <v>19/20</v>
      </c>
      <c r="AC175" s="168" t="str">
        <f t="shared" si="99"/>
        <v>20/21</v>
      </c>
      <c r="AD175" s="168" t="str">
        <f t="shared" si="99"/>
        <v>21/22</v>
      </c>
      <c r="AE175" s="168" t="str">
        <f t="shared" si="99"/>
        <v>22/23</v>
      </c>
      <c r="AF175" s="168" t="str">
        <f t="shared" si="99"/>
        <v>23/24</v>
      </c>
      <c r="AG175" s="168" t="str">
        <f t="shared" si="99"/>
        <v>24/25</v>
      </c>
      <c r="AH175" s="168" t="str">
        <f t="shared" si="99"/>
        <v>25/26</v>
      </c>
      <c r="AI175" s="168" t="str">
        <f t="shared" si="99"/>
        <v>26/27</v>
      </c>
      <c r="AJ175" s="168" t="str">
        <f t="shared" si="99"/>
        <v>27/28</v>
      </c>
      <c r="AK175" s="168" t="str">
        <f t="shared" si="99"/>
        <v>28/29</v>
      </c>
      <c r="AL175" s="168" t="str">
        <f t="shared" si="99"/>
        <v>29/30</v>
      </c>
      <c r="AM175" s="168" t="str">
        <f t="shared" si="99"/>
        <v>30/31</v>
      </c>
      <c r="AN175" s="168" t="str">
        <f t="shared" si="99"/>
        <v>31/32</v>
      </c>
      <c r="AO175" s="168" t="str">
        <f t="shared" si="99"/>
        <v>32/33</v>
      </c>
    </row>
    <row r="176" spans="1:41">
      <c r="A176" s="112" t="s">
        <v>104</v>
      </c>
      <c r="B176" s="259">
        <f>(B$187-B$22)/13+B22</f>
        <v>59.53846153846154</v>
      </c>
      <c r="C176" s="259">
        <f>(C$187-B$187)/13+B187</f>
        <v>79.461538461538467</v>
      </c>
      <c r="D176" s="259">
        <f t="shared" ref="D176:AO176" si="100">(D$187-C$187)/13+C187</f>
        <v>106.69230769230769</v>
      </c>
      <c r="E176" s="259">
        <f t="shared" si="100"/>
        <v>219.61538461538461</v>
      </c>
      <c r="F176" s="259">
        <f t="shared" si="100"/>
        <v>177.15384615384616</v>
      </c>
      <c r="G176" s="259">
        <f t="shared" si="100"/>
        <v>155.30769230769232</v>
      </c>
      <c r="H176" s="259">
        <f t="shared" si="100"/>
        <v>163.46153846153845</v>
      </c>
      <c r="I176" s="259">
        <f t="shared" si="100"/>
        <v>212</v>
      </c>
      <c r="J176" s="259">
        <f t="shared" si="100"/>
        <v>152.84615384615384</v>
      </c>
      <c r="K176" s="259">
        <f t="shared" si="100"/>
        <v>161</v>
      </c>
      <c r="L176" s="259">
        <f t="shared" si="100"/>
        <v>134.76923076923077</v>
      </c>
      <c r="M176" s="259">
        <f t="shared" si="100"/>
        <v>107.07692307692308</v>
      </c>
      <c r="N176" s="259">
        <f t="shared" si="100"/>
        <v>95.92307692307692</v>
      </c>
      <c r="O176" s="259">
        <f t="shared" si="100"/>
        <v>94.384615384615387</v>
      </c>
      <c r="P176" s="259">
        <f t="shared" si="100"/>
        <v>87.615384615384613</v>
      </c>
      <c r="Q176" s="259">
        <f t="shared" si="100"/>
        <v>95</v>
      </c>
      <c r="R176" s="259">
        <f t="shared" si="100"/>
        <v>93.461538461538467</v>
      </c>
      <c r="S176" s="259">
        <f t="shared" si="100"/>
        <v>82.307692307692307</v>
      </c>
      <c r="T176" s="259">
        <f t="shared" si="100"/>
        <v>177.76923076923077</v>
      </c>
      <c r="U176" s="259">
        <f t="shared" si="100"/>
        <v>264.15384615384613</v>
      </c>
      <c r="V176" s="259">
        <f t="shared" si="100"/>
        <v>185.61538461538461</v>
      </c>
      <c r="W176" s="259">
        <f t="shared" si="100"/>
        <v>251.23076923076923</v>
      </c>
      <c r="X176" s="259">
        <f t="shared" si="100"/>
        <v>517.23076923076928</v>
      </c>
      <c r="Y176" s="259">
        <f t="shared" si="100"/>
        <v>505.07692307692309</v>
      </c>
      <c r="Z176" s="261">
        <f t="shared" si="100"/>
        <v>471.38461538461536</v>
      </c>
      <c r="AA176" s="261">
        <f t="shared" si="100"/>
        <v>495.15384615384613</v>
      </c>
      <c r="AB176" s="261">
        <f t="shared" si="100"/>
        <v>571.69230769230774</v>
      </c>
      <c r="AC176" s="261">
        <f t="shared" si="100"/>
        <v>454.38461538461536</v>
      </c>
      <c r="AD176" s="261">
        <f t="shared" si="100"/>
        <v>386.92307692307691</v>
      </c>
      <c r="AE176" s="261">
        <f t="shared" si="100"/>
        <v>389.46153846153845</v>
      </c>
      <c r="AF176" s="261">
        <f t="shared" si="100"/>
        <v>428.07692307692309</v>
      </c>
      <c r="AG176" s="261">
        <f t="shared" si="100"/>
        <v>393.53846153846155</v>
      </c>
      <c r="AH176" s="261">
        <f t="shared" si="100"/>
        <v>400</v>
      </c>
      <c r="AI176" s="261">
        <f t="shared" si="100"/>
        <v>400</v>
      </c>
      <c r="AJ176" s="261">
        <f t="shared" si="100"/>
        <v>399.46153846153845</v>
      </c>
      <c r="AK176" s="261">
        <f t="shared" si="100"/>
        <v>401.23076923076923</v>
      </c>
      <c r="AL176" s="261">
        <f t="shared" si="100"/>
        <v>500</v>
      </c>
      <c r="AM176" s="261">
        <f t="shared" si="100"/>
        <v>500</v>
      </c>
      <c r="AN176" s="261">
        <f t="shared" si="100"/>
        <v>500</v>
      </c>
      <c r="AO176" s="261">
        <f t="shared" si="100"/>
        <v>500</v>
      </c>
    </row>
    <row r="177" spans="1:41">
      <c r="A177" s="112" t="s">
        <v>105</v>
      </c>
      <c r="B177" s="259">
        <f t="shared" ref="B177:B186" si="101">(B$187-B$32)/13+B176</f>
        <v>50.07692307692308</v>
      </c>
      <c r="C177" s="259">
        <f>(C$187-B$187)/13+C176</f>
        <v>80.923076923076934</v>
      </c>
      <c r="D177" s="259">
        <f t="shared" ref="D177:AO183" si="102">(D$187-C$187)/13+D176</f>
        <v>116.38461538461539</v>
      </c>
      <c r="E177" s="259">
        <f t="shared" si="102"/>
        <v>216.23076923076923</v>
      </c>
      <c r="F177" s="259">
        <f t="shared" si="102"/>
        <v>175.30769230769232</v>
      </c>
      <c r="G177" s="259">
        <f t="shared" si="102"/>
        <v>155.61538461538464</v>
      </c>
      <c r="H177" s="259">
        <f t="shared" si="102"/>
        <v>167.92307692307691</v>
      </c>
      <c r="I177" s="259">
        <f t="shared" si="102"/>
        <v>207</v>
      </c>
      <c r="J177" s="259">
        <f t="shared" si="102"/>
        <v>153.69230769230768</v>
      </c>
      <c r="K177" s="259">
        <f t="shared" si="102"/>
        <v>159</v>
      </c>
      <c r="L177" s="259">
        <f t="shared" si="102"/>
        <v>132.53846153846155</v>
      </c>
      <c r="M177" s="259">
        <f t="shared" si="102"/>
        <v>106.15384615384616</v>
      </c>
      <c r="N177" s="259">
        <f t="shared" si="102"/>
        <v>95.84615384615384</v>
      </c>
      <c r="O177" s="259">
        <f t="shared" si="102"/>
        <v>93.769230769230774</v>
      </c>
      <c r="P177" s="259">
        <f t="shared" si="102"/>
        <v>88.230769230769226</v>
      </c>
      <c r="Q177" s="259">
        <f t="shared" si="102"/>
        <v>95</v>
      </c>
      <c r="R177" s="259">
        <f t="shared" si="102"/>
        <v>91.923076923076934</v>
      </c>
      <c r="S177" s="259">
        <f t="shared" si="102"/>
        <v>89.615384615384613</v>
      </c>
      <c r="T177" s="259">
        <f t="shared" si="102"/>
        <v>185.53846153846155</v>
      </c>
      <c r="U177" s="259">
        <f t="shared" si="102"/>
        <v>257.30769230769226</v>
      </c>
      <c r="V177" s="259">
        <f t="shared" si="102"/>
        <v>189.23076923076923</v>
      </c>
      <c r="W177" s="259">
        <f t="shared" si="102"/>
        <v>273.46153846153845</v>
      </c>
      <c r="X177" s="259">
        <f t="shared" si="102"/>
        <v>516.46153846153857</v>
      </c>
      <c r="Y177" s="259">
        <f t="shared" si="102"/>
        <v>502.15384615384619</v>
      </c>
      <c r="Z177" s="261">
        <f t="shared" si="102"/>
        <v>472.76923076923072</v>
      </c>
      <c r="AA177" s="261">
        <f t="shared" si="102"/>
        <v>502.30769230769226</v>
      </c>
      <c r="AB177" s="261">
        <f t="shared" si="102"/>
        <v>562.38461538461547</v>
      </c>
      <c r="AC177" s="261">
        <f t="shared" si="102"/>
        <v>448.76923076923072</v>
      </c>
      <c r="AD177" s="261">
        <f t="shared" si="102"/>
        <v>386.84615384615381</v>
      </c>
      <c r="AE177" s="261">
        <f t="shared" si="102"/>
        <v>392.92307692307691</v>
      </c>
      <c r="AF177" s="261">
        <f t="shared" si="102"/>
        <v>425.15384615384619</v>
      </c>
      <c r="AG177" s="261">
        <f t="shared" si="102"/>
        <v>394.07692307692309</v>
      </c>
      <c r="AH177" s="261">
        <f t="shared" si="102"/>
        <v>400</v>
      </c>
      <c r="AI177" s="261">
        <f t="shared" si="102"/>
        <v>400</v>
      </c>
      <c r="AJ177" s="261">
        <f t="shared" si="102"/>
        <v>398.92307692307691</v>
      </c>
      <c r="AK177" s="261">
        <f t="shared" si="102"/>
        <v>409.46153846153845</v>
      </c>
      <c r="AL177" s="261">
        <f t="shared" si="102"/>
        <v>500</v>
      </c>
      <c r="AM177" s="261">
        <f t="shared" si="102"/>
        <v>500</v>
      </c>
      <c r="AN177" s="261">
        <f t="shared" si="102"/>
        <v>500</v>
      </c>
      <c r="AO177" s="261">
        <f t="shared" si="102"/>
        <v>500</v>
      </c>
    </row>
    <row r="178" spans="1:41">
      <c r="A178" s="112" t="s">
        <v>106</v>
      </c>
      <c r="B178" s="259">
        <f t="shared" si="101"/>
        <v>40.61538461538462</v>
      </c>
      <c r="C178" s="259">
        <f t="shared" ref="C178:R186" si="103">(C$187-B$187)/13+C177</f>
        <v>82.384615384615401</v>
      </c>
      <c r="D178" s="259">
        <f t="shared" si="102"/>
        <v>126.07692307692308</v>
      </c>
      <c r="E178" s="259">
        <f t="shared" si="102"/>
        <v>212.84615384615384</v>
      </c>
      <c r="F178" s="259">
        <f t="shared" si="102"/>
        <v>173.46153846153848</v>
      </c>
      <c r="G178" s="259">
        <f t="shared" si="102"/>
        <v>155.92307692307696</v>
      </c>
      <c r="H178" s="259">
        <f t="shared" si="102"/>
        <v>172.38461538461536</v>
      </c>
      <c r="I178" s="259">
        <f t="shared" si="102"/>
        <v>202</v>
      </c>
      <c r="J178" s="259">
        <f t="shared" si="102"/>
        <v>154.53846153846152</v>
      </c>
      <c r="K178" s="259">
        <f t="shared" si="102"/>
        <v>157</v>
      </c>
      <c r="L178" s="259">
        <f t="shared" si="102"/>
        <v>130.30769230769232</v>
      </c>
      <c r="M178" s="259">
        <f t="shared" si="102"/>
        <v>105.23076923076924</v>
      </c>
      <c r="N178" s="259">
        <f t="shared" si="102"/>
        <v>95.769230769230759</v>
      </c>
      <c r="O178" s="259">
        <f t="shared" si="102"/>
        <v>93.15384615384616</v>
      </c>
      <c r="P178" s="259">
        <f t="shared" si="102"/>
        <v>88.84615384615384</v>
      </c>
      <c r="Q178" s="259">
        <f t="shared" si="102"/>
        <v>95</v>
      </c>
      <c r="R178" s="259">
        <f t="shared" si="102"/>
        <v>90.384615384615401</v>
      </c>
      <c r="S178" s="259">
        <f t="shared" si="102"/>
        <v>96.92307692307692</v>
      </c>
      <c r="T178" s="259">
        <f t="shared" si="102"/>
        <v>193.30769230769232</v>
      </c>
      <c r="U178" s="259">
        <f t="shared" si="102"/>
        <v>250.46153846153842</v>
      </c>
      <c r="V178" s="259">
        <f t="shared" si="102"/>
        <v>192.84615384615384</v>
      </c>
      <c r="W178" s="259">
        <f t="shared" si="102"/>
        <v>295.69230769230768</v>
      </c>
      <c r="X178" s="259">
        <f t="shared" si="102"/>
        <v>515.69230769230785</v>
      </c>
      <c r="Y178" s="259">
        <f t="shared" si="102"/>
        <v>499.23076923076928</v>
      </c>
      <c r="Z178" s="261">
        <f t="shared" si="102"/>
        <v>474.15384615384608</v>
      </c>
      <c r="AA178" s="261">
        <f t="shared" si="102"/>
        <v>509.4615384615384</v>
      </c>
      <c r="AB178" s="261">
        <f t="shared" si="102"/>
        <v>553.07692307692321</v>
      </c>
      <c r="AC178" s="261">
        <f t="shared" si="102"/>
        <v>443.15384615384608</v>
      </c>
      <c r="AD178" s="261">
        <f t="shared" si="102"/>
        <v>386.76923076923072</v>
      </c>
      <c r="AE178" s="261">
        <f t="shared" si="102"/>
        <v>396.38461538461536</v>
      </c>
      <c r="AF178" s="261">
        <f t="shared" si="102"/>
        <v>422.23076923076928</v>
      </c>
      <c r="AG178" s="261">
        <f t="shared" si="102"/>
        <v>394.61538461538464</v>
      </c>
      <c r="AH178" s="261">
        <f t="shared" si="102"/>
        <v>400</v>
      </c>
      <c r="AI178" s="261">
        <f t="shared" si="102"/>
        <v>400</v>
      </c>
      <c r="AJ178" s="261">
        <f t="shared" si="102"/>
        <v>398.38461538461536</v>
      </c>
      <c r="AK178" s="261">
        <f t="shared" si="102"/>
        <v>417.69230769230768</v>
      </c>
      <c r="AL178" s="261">
        <f t="shared" si="102"/>
        <v>500</v>
      </c>
      <c r="AM178" s="261">
        <f t="shared" si="102"/>
        <v>500</v>
      </c>
      <c r="AN178" s="261">
        <f t="shared" si="102"/>
        <v>500</v>
      </c>
      <c r="AO178" s="261">
        <f t="shared" si="102"/>
        <v>500</v>
      </c>
    </row>
    <row r="179" spans="1:41">
      <c r="A179" s="112" t="s">
        <v>107</v>
      </c>
      <c r="B179" s="259">
        <f t="shared" si="101"/>
        <v>31.15384615384616</v>
      </c>
      <c r="C179" s="259">
        <f t="shared" si="103"/>
        <v>83.846153846153868</v>
      </c>
      <c r="D179" s="259">
        <f t="shared" si="102"/>
        <v>135.76923076923077</v>
      </c>
      <c r="E179" s="259">
        <f t="shared" si="102"/>
        <v>209.46153846153845</v>
      </c>
      <c r="F179" s="259">
        <f t="shared" si="102"/>
        <v>171.61538461538464</v>
      </c>
      <c r="G179" s="259">
        <f t="shared" si="102"/>
        <v>156.23076923076928</v>
      </c>
      <c r="H179" s="259">
        <f t="shared" si="102"/>
        <v>176.84615384615381</v>
      </c>
      <c r="I179" s="259">
        <f t="shared" si="102"/>
        <v>197</v>
      </c>
      <c r="J179" s="259">
        <f t="shared" si="102"/>
        <v>155.38461538461536</v>
      </c>
      <c r="K179" s="259">
        <f t="shared" si="102"/>
        <v>155</v>
      </c>
      <c r="L179" s="259">
        <f t="shared" si="102"/>
        <v>128.07692307692309</v>
      </c>
      <c r="M179" s="259">
        <f t="shared" si="102"/>
        <v>104.30769230769232</v>
      </c>
      <c r="N179" s="259">
        <f t="shared" si="102"/>
        <v>95.692307692307679</v>
      </c>
      <c r="O179" s="259">
        <f t="shared" si="102"/>
        <v>92.538461538461547</v>
      </c>
      <c r="P179" s="259">
        <f t="shared" si="102"/>
        <v>89.461538461538453</v>
      </c>
      <c r="Q179" s="259">
        <f t="shared" si="102"/>
        <v>95</v>
      </c>
      <c r="R179" s="259">
        <f t="shared" si="102"/>
        <v>88.846153846153868</v>
      </c>
      <c r="S179" s="259">
        <f t="shared" si="102"/>
        <v>104.23076923076923</v>
      </c>
      <c r="T179" s="259">
        <f t="shared" si="102"/>
        <v>201.07692307692309</v>
      </c>
      <c r="U179" s="259">
        <f t="shared" si="102"/>
        <v>243.61538461538458</v>
      </c>
      <c r="V179" s="259">
        <f t="shared" si="102"/>
        <v>196.46153846153845</v>
      </c>
      <c r="W179" s="259">
        <f t="shared" si="102"/>
        <v>317.92307692307691</v>
      </c>
      <c r="X179" s="259">
        <f t="shared" si="102"/>
        <v>514.92307692307713</v>
      </c>
      <c r="Y179" s="259">
        <f t="shared" si="102"/>
        <v>496.30769230769238</v>
      </c>
      <c r="Z179" s="261">
        <f t="shared" si="102"/>
        <v>475.53846153846143</v>
      </c>
      <c r="AA179" s="261">
        <f t="shared" si="102"/>
        <v>516.61538461538453</v>
      </c>
      <c r="AB179" s="261">
        <f t="shared" si="102"/>
        <v>543.76923076923094</v>
      </c>
      <c r="AC179" s="261">
        <f t="shared" si="102"/>
        <v>437.53846153846143</v>
      </c>
      <c r="AD179" s="261">
        <f t="shared" si="102"/>
        <v>386.69230769230762</v>
      </c>
      <c r="AE179" s="261">
        <f t="shared" si="102"/>
        <v>399.84615384615381</v>
      </c>
      <c r="AF179" s="261">
        <f t="shared" si="102"/>
        <v>419.30769230769238</v>
      </c>
      <c r="AG179" s="261">
        <f t="shared" si="102"/>
        <v>395.15384615384619</v>
      </c>
      <c r="AH179" s="261">
        <f t="shared" si="102"/>
        <v>400</v>
      </c>
      <c r="AI179" s="261">
        <f t="shared" si="102"/>
        <v>400</v>
      </c>
      <c r="AJ179" s="261">
        <f t="shared" si="102"/>
        <v>397.84615384615381</v>
      </c>
      <c r="AK179" s="261">
        <f t="shared" si="102"/>
        <v>425.92307692307691</v>
      </c>
      <c r="AL179" s="261">
        <f t="shared" si="102"/>
        <v>500</v>
      </c>
      <c r="AM179" s="261">
        <f t="shared" si="102"/>
        <v>500</v>
      </c>
      <c r="AN179" s="261">
        <f t="shared" si="102"/>
        <v>500</v>
      </c>
      <c r="AO179" s="261">
        <f t="shared" si="102"/>
        <v>500</v>
      </c>
    </row>
    <row r="180" spans="1:41">
      <c r="A180" s="112" t="s">
        <v>108</v>
      </c>
      <c r="B180" s="259">
        <f t="shared" si="101"/>
        <v>21.692307692307701</v>
      </c>
      <c r="C180" s="259">
        <f t="shared" si="103"/>
        <v>85.307692307692335</v>
      </c>
      <c r="D180" s="259">
        <f t="shared" si="102"/>
        <v>145.46153846153845</v>
      </c>
      <c r="E180" s="259">
        <f t="shared" si="102"/>
        <v>206.07692307692307</v>
      </c>
      <c r="F180" s="259">
        <f t="shared" si="102"/>
        <v>169.7692307692308</v>
      </c>
      <c r="G180" s="259">
        <f t="shared" si="102"/>
        <v>156.5384615384616</v>
      </c>
      <c r="H180" s="259">
        <f t="shared" si="102"/>
        <v>181.30769230769226</v>
      </c>
      <c r="I180" s="259">
        <f t="shared" si="102"/>
        <v>192</v>
      </c>
      <c r="J180" s="259">
        <f t="shared" si="102"/>
        <v>156.2307692307692</v>
      </c>
      <c r="K180" s="259">
        <f t="shared" si="102"/>
        <v>153</v>
      </c>
      <c r="L180" s="259">
        <f t="shared" si="102"/>
        <v>125.84615384615387</v>
      </c>
      <c r="M180" s="259">
        <f t="shared" si="102"/>
        <v>103.3846153846154</v>
      </c>
      <c r="N180" s="259">
        <f t="shared" si="102"/>
        <v>95.615384615384599</v>
      </c>
      <c r="O180" s="259">
        <f t="shared" si="102"/>
        <v>91.923076923076934</v>
      </c>
      <c r="P180" s="259">
        <f t="shared" si="102"/>
        <v>90.076923076923066</v>
      </c>
      <c r="Q180" s="259">
        <f t="shared" si="102"/>
        <v>95</v>
      </c>
      <c r="R180" s="259">
        <f t="shared" si="102"/>
        <v>87.307692307692335</v>
      </c>
      <c r="S180" s="259">
        <f t="shared" si="102"/>
        <v>111.53846153846153</v>
      </c>
      <c r="T180" s="259">
        <f t="shared" si="102"/>
        <v>208.84615384615387</v>
      </c>
      <c r="U180" s="259">
        <f t="shared" si="102"/>
        <v>236.76923076923075</v>
      </c>
      <c r="V180" s="259">
        <f t="shared" si="102"/>
        <v>200.07692307692307</v>
      </c>
      <c r="W180" s="259">
        <f t="shared" si="102"/>
        <v>340.15384615384613</v>
      </c>
      <c r="X180" s="259">
        <f t="shared" si="102"/>
        <v>514.15384615384642</v>
      </c>
      <c r="Y180" s="259">
        <f t="shared" si="102"/>
        <v>493.38461538461547</v>
      </c>
      <c r="Z180" s="261">
        <f t="shared" si="102"/>
        <v>476.92307692307679</v>
      </c>
      <c r="AA180" s="261">
        <f t="shared" si="102"/>
        <v>523.76923076923072</v>
      </c>
      <c r="AB180" s="261">
        <f t="shared" si="102"/>
        <v>534.46153846153868</v>
      </c>
      <c r="AC180" s="261">
        <f t="shared" si="102"/>
        <v>431.92307692307679</v>
      </c>
      <c r="AD180" s="261">
        <f t="shared" si="102"/>
        <v>386.61538461538453</v>
      </c>
      <c r="AE180" s="261">
        <f t="shared" si="102"/>
        <v>403.30769230769226</v>
      </c>
      <c r="AF180" s="261">
        <f t="shared" si="102"/>
        <v>416.38461538461547</v>
      </c>
      <c r="AG180" s="261">
        <f t="shared" si="102"/>
        <v>395.69230769230774</v>
      </c>
      <c r="AH180" s="261">
        <f t="shared" si="102"/>
        <v>400</v>
      </c>
      <c r="AI180" s="261">
        <f t="shared" si="102"/>
        <v>400</v>
      </c>
      <c r="AJ180" s="261">
        <f t="shared" si="102"/>
        <v>397.30769230769226</v>
      </c>
      <c r="AK180" s="261">
        <f t="shared" si="102"/>
        <v>434.15384615384613</v>
      </c>
      <c r="AL180" s="261">
        <f t="shared" si="102"/>
        <v>500</v>
      </c>
      <c r="AM180" s="261">
        <f t="shared" si="102"/>
        <v>500</v>
      </c>
      <c r="AN180" s="261">
        <f t="shared" si="102"/>
        <v>500</v>
      </c>
      <c r="AO180" s="261">
        <f t="shared" si="102"/>
        <v>500</v>
      </c>
    </row>
    <row r="181" spans="1:41">
      <c r="A181" s="112" t="s">
        <v>109</v>
      </c>
      <c r="B181" s="259">
        <f t="shared" si="101"/>
        <v>12.230769230769239</v>
      </c>
      <c r="C181" s="259">
        <f t="shared" si="103"/>
        <v>86.769230769230802</v>
      </c>
      <c r="D181" s="259">
        <f t="shared" si="102"/>
        <v>155.15384615384613</v>
      </c>
      <c r="E181" s="259">
        <f t="shared" si="102"/>
        <v>202.69230769230768</v>
      </c>
      <c r="F181" s="259">
        <f t="shared" si="102"/>
        <v>167.92307692307696</v>
      </c>
      <c r="G181" s="259">
        <f t="shared" si="102"/>
        <v>156.84615384615392</v>
      </c>
      <c r="H181" s="259">
        <f t="shared" si="102"/>
        <v>185.76923076923072</v>
      </c>
      <c r="I181" s="259">
        <f t="shared" si="102"/>
        <v>187</v>
      </c>
      <c r="J181" s="259">
        <f t="shared" si="102"/>
        <v>157.07692307692304</v>
      </c>
      <c r="K181" s="259">
        <f t="shared" si="102"/>
        <v>151</v>
      </c>
      <c r="L181" s="259">
        <f t="shared" si="102"/>
        <v>123.61538461538464</v>
      </c>
      <c r="M181" s="259">
        <f t="shared" si="102"/>
        <v>102.46153846153848</v>
      </c>
      <c r="N181" s="259">
        <f t="shared" si="102"/>
        <v>95.538461538461519</v>
      </c>
      <c r="O181" s="259">
        <f t="shared" si="102"/>
        <v>91.307692307692321</v>
      </c>
      <c r="P181" s="259">
        <f t="shared" si="102"/>
        <v>90.692307692307679</v>
      </c>
      <c r="Q181" s="259">
        <f t="shared" si="102"/>
        <v>95</v>
      </c>
      <c r="R181" s="259">
        <f t="shared" si="102"/>
        <v>85.769230769230802</v>
      </c>
      <c r="S181" s="259">
        <f t="shared" si="102"/>
        <v>118.84615384615384</v>
      </c>
      <c r="T181" s="259">
        <f t="shared" si="102"/>
        <v>216.61538461538464</v>
      </c>
      <c r="U181" s="259">
        <f t="shared" si="102"/>
        <v>229.92307692307691</v>
      </c>
      <c r="V181" s="259">
        <f t="shared" si="102"/>
        <v>203.69230769230768</v>
      </c>
      <c r="W181" s="259">
        <f t="shared" si="102"/>
        <v>362.38461538461536</v>
      </c>
      <c r="X181" s="259">
        <f t="shared" si="102"/>
        <v>513.3846153846157</v>
      </c>
      <c r="Y181" s="259">
        <f t="shared" si="102"/>
        <v>490.46153846153857</v>
      </c>
      <c r="Z181" s="261">
        <f t="shared" si="102"/>
        <v>478.30769230769215</v>
      </c>
      <c r="AA181" s="261">
        <f t="shared" si="102"/>
        <v>530.92307692307691</v>
      </c>
      <c r="AB181" s="261">
        <f t="shared" si="102"/>
        <v>525.15384615384642</v>
      </c>
      <c r="AC181" s="261">
        <f t="shared" si="102"/>
        <v>426.30769230769215</v>
      </c>
      <c r="AD181" s="261">
        <f t="shared" si="102"/>
        <v>386.53846153846143</v>
      </c>
      <c r="AE181" s="261">
        <f t="shared" si="102"/>
        <v>406.76923076923072</v>
      </c>
      <c r="AF181" s="261">
        <f t="shared" si="102"/>
        <v>413.46153846153857</v>
      </c>
      <c r="AG181" s="261">
        <f t="shared" si="102"/>
        <v>396.23076923076928</v>
      </c>
      <c r="AH181" s="261">
        <f t="shared" si="102"/>
        <v>400</v>
      </c>
      <c r="AI181" s="261">
        <f t="shared" si="102"/>
        <v>400</v>
      </c>
      <c r="AJ181" s="261">
        <f t="shared" si="102"/>
        <v>396.76923076923072</v>
      </c>
      <c r="AK181" s="261">
        <f t="shared" si="102"/>
        <v>442.38461538461536</v>
      </c>
      <c r="AL181" s="261">
        <f t="shared" si="102"/>
        <v>500</v>
      </c>
      <c r="AM181" s="261">
        <f t="shared" si="102"/>
        <v>500</v>
      </c>
      <c r="AN181" s="261">
        <f t="shared" si="102"/>
        <v>500</v>
      </c>
      <c r="AO181" s="261">
        <f t="shared" si="102"/>
        <v>500</v>
      </c>
    </row>
    <row r="182" spans="1:41">
      <c r="A182" s="112" t="s">
        <v>110</v>
      </c>
      <c r="B182" s="259">
        <f t="shared" si="101"/>
        <v>2.7692307692307772</v>
      </c>
      <c r="C182" s="259">
        <f t="shared" si="103"/>
        <v>88.230769230769269</v>
      </c>
      <c r="D182" s="259">
        <f t="shared" si="102"/>
        <v>164.84615384615381</v>
      </c>
      <c r="E182" s="259">
        <f t="shared" si="102"/>
        <v>199.30769230769229</v>
      </c>
      <c r="F182" s="259">
        <f t="shared" si="102"/>
        <v>166.07692307692312</v>
      </c>
      <c r="G182" s="259">
        <f t="shared" si="102"/>
        <v>157.15384615384625</v>
      </c>
      <c r="H182" s="259">
        <f t="shared" si="102"/>
        <v>190.23076923076917</v>
      </c>
      <c r="I182" s="259">
        <f t="shared" si="102"/>
        <v>182</v>
      </c>
      <c r="J182" s="259">
        <f t="shared" si="102"/>
        <v>157.92307692307688</v>
      </c>
      <c r="K182" s="259">
        <f t="shared" si="102"/>
        <v>149</v>
      </c>
      <c r="L182" s="259">
        <f t="shared" si="102"/>
        <v>121.38461538461542</v>
      </c>
      <c r="M182" s="259">
        <f t="shared" si="102"/>
        <v>101.53846153846156</v>
      </c>
      <c r="N182" s="259">
        <f t="shared" si="102"/>
        <v>95.461538461538439</v>
      </c>
      <c r="O182" s="259">
        <f t="shared" si="102"/>
        <v>90.692307692307708</v>
      </c>
      <c r="P182" s="259">
        <f t="shared" si="102"/>
        <v>91.307692307692292</v>
      </c>
      <c r="Q182" s="259">
        <f t="shared" si="102"/>
        <v>95</v>
      </c>
      <c r="R182" s="259">
        <f t="shared" si="102"/>
        <v>84.230769230769269</v>
      </c>
      <c r="S182" s="259">
        <f t="shared" si="102"/>
        <v>126.15384615384615</v>
      </c>
      <c r="T182" s="259">
        <f t="shared" si="102"/>
        <v>224.38461538461542</v>
      </c>
      <c r="U182" s="259">
        <f t="shared" si="102"/>
        <v>223.07692307692307</v>
      </c>
      <c r="V182" s="259">
        <f t="shared" si="102"/>
        <v>207.30769230769229</v>
      </c>
      <c r="W182" s="259">
        <f t="shared" si="102"/>
        <v>384.61538461538458</v>
      </c>
      <c r="X182" s="259">
        <f t="shared" si="102"/>
        <v>512.61538461538498</v>
      </c>
      <c r="Y182" s="259">
        <f t="shared" si="102"/>
        <v>487.53846153846166</v>
      </c>
      <c r="Z182" s="261">
        <f t="shared" si="102"/>
        <v>479.69230769230751</v>
      </c>
      <c r="AA182" s="261">
        <f t="shared" si="102"/>
        <v>538.07692307692309</v>
      </c>
      <c r="AB182" s="261">
        <f t="shared" si="102"/>
        <v>515.84615384615415</v>
      </c>
      <c r="AC182" s="261">
        <f t="shared" si="102"/>
        <v>420.69230769230751</v>
      </c>
      <c r="AD182" s="261">
        <f t="shared" si="102"/>
        <v>386.46153846153834</v>
      </c>
      <c r="AE182" s="261">
        <f t="shared" si="102"/>
        <v>410.23076923076917</v>
      </c>
      <c r="AF182" s="261">
        <f t="shared" si="102"/>
        <v>410.53846153846166</v>
      </c>
      <c r="AG182" s="261">
        <f t="shared" si="102"/>
        <v>396.76923076923083</v>
      </c>
      <c r="AH182" s="261">
        <f t="shared" si="102"/>
        <v>400</v>
      </c>
      <c r="AI182" s="261">
        <f t="shared" si="102"/>
        <v>400</v>
      </c>
      <c r="AJ182" s="261">
        <f t="shared" si="102"/>
        <v>396.23076923076917</v>
      </c>
      <c r="AK182" s="261">
        <f t="shared" si="102"/>
        <v>450.61538461538458</v>
      </c>
      <c r="AL182" s="261">
        <f t="shared" si="102"/>
        <v>500</v>
      </c>
      <c r="AM182" s="261">
        <f t="shared" si="102"/>
        <v>500</v>
      </c>
      <c r="AN182" s="261">
        <f t="shared" si="102"/>
        <v>500</v>
      </c>
      <c r="AO182" s="261">
        <f t="shared" si="102"/>
        <v>500</v>
      </c>
    </row>
    <row r="183" spans="1:41">
      <c r="A183" s="112" t="s">
        <v>111</v>
      </c>
      <c r="B183" s="259">
        <f t="shared" si="101"/>
        <v>-6.6923076923076845</v>
      </c>
      <c r="C183" s="259">
        <f t="shared" si="103"/>
        <v>89.692307692307736</v>
      </c>
      <c r="D183" s="259">
        <f t="shared" si="102"/>
        <v>174.53846153846149</v>
      </c>
      <c r="E183" s="259">
        <f t="shared" si="102"/>
        <v>195.92307692307691</v>
      </c>
      <c r="F183" s="259">
        <f t="shared" si="102"/>
        <v>164.23076923076928</v>
      </c>
      <c r="G183" s="259">
        <f t="shared" si="102"/>
        <v>157.46153846153857</v>
      </c>
      <c r="H183" s="259">
        <f t="shared" si="102"/>
        <v>194.69230769230762</v>
      </c>
      <c r="I183" s="259">
        <f t="shared" si="102"/>
        <v>177</v>
      </c>
      <c r="J183" s="259">
        <f t="shared" si="102"/>
        <v>158.76923076923072</v>
      </c>
      <c r="K183" s="259">
        <f t="shared" si="102"/>
        <v>147</v>
      </c>
      <c r="L183" s="259">
        <f t="shared" si="102"/>
        <v>119.15384615384619</v>
      </c>
      <c r="M183" s="259">
        <f t="shared" si="102"/>
        <v>100.61538461538464</v>
      </c>
      <c r="N183" s="259">
        <f t="shared" si="102"/>
        <v>95.384615384615358</v>
      </c>
      <c r="O183" s="259">
        <f t="shared" si="102"/>
        <v>90.076923076923094</v>
      </c>
      <c r="P183" s="259">
        <f t="shared" si="102"/>
        <v>91.923076923076906</v>
      </c>
      <c r="Q183" s="259">
        <f t="shared" si="102"/>
        <v>95</v>
      </c>
      <c r="R183" s="259">
        <f t="shared" si="102"/>
        <v>82.692307692307736</v>
      </c>
      <c r="S183" s="259">
        <f t="shared" si="102"/>
        <v>133.46153846153845</v>
      </c>
      <c r="T183" s="259">
        <f t="shared" si="102"/>
        <v>232.15384615384619</v>
      </c>
      <c r="U183" s="259">
        <f t="shared" si="102"/>
        <v>216.23076923076923</v>
      </c>
      <c r="V183" s="259">
        <f t="shared" si="102"/>
        <v>210.92307692307691</v>
      </c>
      <c r="W183" s="259">
        <f t="shared" si="102"/>
        <v>406.84615384615381</v>
      </c>
      <c r="X183" s="259">
        <f t="shared" si="102"/>
        <v>511.84615384615421</v>
      </c>
      <c r="Y183" s="259">
        <f t="shared" si="102"/>
        <v>484.61538461538476</v>
      </c>
      <c r="Z183" s="261">
        <f t="shared" si="102"/>
        <v>481.07692307692287</v>
      </c>
      <c r="AA183" s="261">
        <f t="shared" si="102"/>
        <v>545.23076923076928</v>
      </c>
      <c r="AB183" s="261">
        <f t="shared" si="102"/>
        <v>506.53846153846183</v>
      </c>
      <c r="AC183" s="261">
        <f t="shared" si="102"/>
        <v>415.07692307692287</v>
      </c>
      <c r="AD183" s="261">
        <f t="shared" si="102"/>
        <v>386.38461538461524</v>
      </c>
      <c r="AE183" s="261">
        <f t="shared" ref="AE183:AO186" si="104">(AE$187-AD$187)/13+AE182</f>
        <v>413.69230769230762</v>
      </c>
      <c r="AF183" s="261">
        <f t="shared" si="104"/>
        <v>407.61538461538476</v>
      </c>
      <c r="AG183" s="261">
        <f t="shared" si="104"/>
        <v>397.30769230769238</v>
      </c>
      <c r="AH183" s="261">
        <f t="shared" si="104"/>
        <v>400</v>
      </c>
      <c r="AI183" s="261">
        <f t="shared" si="104"/>
        <v>400</v>
      </c>
      <c r="AJ183" s="261">
        <f t="shared" si="104"/>
        <v>395.69230769230762</v>
      </c>
      <c r="AK183" s="261">
        <f t="shared" si="104"/>
        <v>458.84615384615381</v>
      </c>
      <c r="AL183" s="261">
        <f t="shared" si="104"/>
        <v>500</v>
      </c>
      <c r="AM183" s="261">
        <f t="shared" si="104"/>
        <v>500</v>
      </c>
      <c r="AN183" s="261">
        <f t="shared" si="104"/>
        <v>500</v>
      </c>
      <c r="AO183" s="261">
        <f t="shared" si="104"/>
        <v>500</v>
      </c>
    </row>
    <row r="184" spans="1:41">
      <c r="A184" s="112" t="s">
        <v>112</v>
      </c>
      <c r="B184" s="259">
        <f t="shared" si="101"/>
        <v>-16.153846153846146</v>
      </c>
      <c r="C184" s="259">
        <f t="shared" si="103"/>
        <v>91.153846153846203</v>
      </c>
      <c r="D184" s="259">
        <f t="shared" si="103"/>
        <v>184.23076923076917</v>
      </c>
      <c r="E184" s="259">
        <f t="shared" si="103"/>
        <v>192.53846153846152</v>
      </c>
      <c r="F184" s="259">
        <f t="shared" si="103"/>
        <v>162.38461538461544</v>
      </c>
      <c r="G184" s="259">
        <f t="shared" si="103"/>
        <v>157.76923076923089</v>
      </c>
      <c r="H184" s="259">
        <f t="shared" si="103"/>
        <v>199.15384615384608</v>
      </c>
      <c r="I184" s="259">
        <f t="shared" si="103"/>
        <v>172</v>
      </c>
      <c r="J184" s="259">
        <f t="shared" si="103"/>
        <v>159.61538461538456</v>
      </c>
      <c r="K184" s="259">
        <f t="shared" si="103"/>
        <v>145</v>
      </c>
      <c r="L184" s="259">
        <f t="shared" si="103"/>
        <v>116.92307692307696</v>
      </c>
      <c r="M184" s="259">
        <f t="shared" si="103"/>
        <v>99.692307692307722</v>
      </c>
      <c r="N184" s="259">
        <f t="shared" si="103"/>
        <v>95.307692307692278</v>
      </c>
      <c r="O184" s="259">
        <f t="shared" si="103"/>
        <v>89.461538461538481</v>
      </c>
      <c r="P184" s="259">
        <f t="shared" si="103"/>
        <v>92.538461538461519</v>
      </c>
      <c r="Q184" s="259">
        <f t="shared" si="103"/>
        <v>95</v>
      </c>
      <c r="R184" s="259">
        <f t="shared" si="103"/>
        <v>81.153846153846203</v>
      </c>
      <c r="S184" s="259">
        <f t="shared" ref="D184:AD186" si="105">(S$187-R$187)/13+S183</f>
        <v>140.76923076923077</v>
      </c>
      <c r="T184" s="259">
        <f t="shared" si="105"/>
        <v>239.92307692307696</v>
      </c>
      <c r="U184" s="259">
        <f t="shared" si="105"/>
        <v>209.38461538461539</v>
      </c>
      <c r="V184" s="259">
        <f t="shared" si="105"/>
        <v>214.53846153846152</v>
      </c>
      <c r="W184" s="259">
        <f t="shared" si="105"/>
        <v>429.07692307692304</v>
      </c>
      <c r="X184" s="259">
        <f t="shared" si="105"/>
        <v>511.07692307692344</v>
      </c>
      <c r="Y184" s="259">
        <f t="shared" si="105"/>
        <v>481.69230769230785</v>
      </c>
      <c r="Z184" s="261">
        <f t="shared" si="105"/>
        <v>482.46153846153823</v>
      </c>
      <c r="AA184" s="261">
        <f t="shared" si="105"/>
        <v>552.38461538461547</v>
      </c>
      <c r="AB184" s="261">
        <f t="shared" si="105"/>
        <v>497.23076923076951</v>
      </c>
      <c r="AC184" s="261">
        <f t="shared" si="105"/>
        <v>409.46153846153823</v>
      </c>
      <c r="AD184" s="261">
        <f t="shared" si="105"/>
        <v>386.30769230769215</v>
      </c>
      <c r="AE184" s="261">
        <f t="shared" si="104"/>
        <v>417.15384615384608</v>
      </c>
      <c r="AF184" s="261">
        <f t="shared" si="104"/>
        <v>404.69230769230785</v>
      </c>
      <c r="AG184" s="261">
        <f t="shared" si="104"/>
        <v>397.84615384615392</v>
      </c>
      <c r="AH184" s="261">
        <f t="shared" si="104"/>
        <v>400</v>
      </c>
      <c r="AI184" s="261">
        <f t="shared" si="104"/>
        <v>400</v>
      </c>
      <c r="AJ184" s="261">
        <f t="shared" si="104"/>
        <v>395.15384615384608</v>
      </c>
      <c r="AK184" s="261">
        <f t="shared" si="104"/>
        <v>467.07692307692304</v>
      </c>
      <c r="AL184" s="261">
        <f t="shared" si="104"/>
        <v>500</v>
      </c>
      <c r="AM184" s="261">
        <f t="shared" si="104"/>
        <v>500</v>
      </c>
      <c r="AN184" s="261">
        <f t="shared" si="104"/>
        <v>500</v>
      </c>
      <c r="AO184" s="261">
        <f t="shared" si="104"/>
        <v>500</v>
      </c>
    </row>
    <row r="185" spans="1:41">
      <c r="A185" s="112" t="s">
        <v>113</v>
      </c>
      <c r="B185" s="259">
        <f t="shared" si="101"/>
        <v>-25.615384615384606</v>
      </c>
      <c r="C185" s="259">
        <f t="shared" si="103"/>
        <v>92.61538461538467</v>
      </c>
      <c r="D185" s="259">
        <f t="shared" si="105"/>
        <v>193.92307692307685</v>
      </c>
      <c r="E185" s="259">
        <f t="shared" si="105"/>
        <v>189.15384615384613</v>
      </c>
      <c r="F185" s="259">
        <f t="shared" si="105"/>
        <v>160.5384615384616</v>
      </c>
      <c r="G185" s="259">
        <f t="shared" si="105"/>
        <v>158.07692307692321</v>
      </c>
      <c r="H185" s="259">
        <f t="shared" si="105"/>
        <v>203.61538461538453</v>
      </c>
      <c r="I185" s="259">
        <f t="shared" si="105"/>
        <v>167</v>
      </c>
      <c r="J185" s="259">
        <f t="shared" si="105"/>
        <v>160.4615384615384</v>
      </c>
      <c r="K185" s="259">
        <f t="shared" si="105"/>
        <v>143</v>
      </c>
      <c r="L185" s="259">
        <f t="shared" si="105"/>
        <v>114.69230769230774</v>
      </c>
      <c r="M185" s="259">
        <f t="shared" si="105"/>
        <v>98.769230769230802</v>
      </c>
      <c r="N185" s="259">
        <f t="shared" si="105"/>
        <v>95.230769230769198</v>
      </c>
      <c r="O185" s="259">
        <f t="shared" si="105"/>
        <v>88.846153846153868</v>
      </c>
      <c r="P185" s="259">
        <f t="shared" si="105"/>
        <v>93.153846153846132</v>
      </c>
      <c r="Q185" s="259">
        <f t="shared" si="105"/>
        <v>95</v>
      </c>
      <c r="R185" s="259">
        <f t="shared" si="105"/>
        <v>79.61538461538467</v>
      </c>
      <c r="S185" s="259">
        <f t="shared" si="105"/>
        <v>148.07692307692309</v>
      </c>
      <c r="T185" s="259">
        <f t="shared" si="105"/>
        <v>247.69230769230774</v>
      </c>
      <c r="U185" s="259">
        <f t="shared" si="105"/>
        <v>202.53846153846155</v>
      </c>
      <c r="V185" s="259">
        <f t="shared" si="105"/>
        <v>218.15384615384613</v>
      </c>
      <c r="W185" s="259">
        <f t="shared" si="105"/>
        <v>451.30769230769226</v>
      </c>
      <c r="X185" s="259">
        <f t="shared" si="105"/>
        <v>510.30769230769266</v>
      </c>
      <c r="Y185" s="259">
        <f t="shared" si="105"/>
        <v>478.76923076923094</v>
      </c>
      <c r="Z185" s="261">
        <f t="shared" si="105"/>
        <v>483.84615384615358</v>
      </c>
      <c r="AA185" s="261">
        <f t="shared" si="105"/>
        <v>559.53846153846166</v>
      </c>
      <c r="AB185" s="261">
        <f t="shared" si="105"/>
        <v>487.92307692307719</v>
      </c>
      <c r="AC185" s="261">
        <f t="shared" si="105"/>
        <v>403.84615384615358</v>
      </c>
      <c r="AD185" s="261">
        <f t="shared" si="105"/>
        <v>386.23076923076906</v>
      </c>
      <c r="AE185" s="261">
        <f t="shared" si="104"/>
        <v>420.61538461538453</v>
      </c>
      <c r="AF185" s="261">
        <f t="shared" si="104"/>
        <v>401.76923076923094</v>
      </c>
      <c r="AG185" s="261">
        <f t="shared" si="104"/>
        <v>398.38461538461547</v>
      </c>
      <c r="AH185" s="261">
        <f t="shared" si="104"/>
        <v>400</v>
      </c>
      <c r="AI185" s="261">
        <f t="shared" si="104"/>
        <v>400</v>
      </c>
      <c r="AJ185" s="261">
        <f t="shared" si="104"/>
        <v>394.61538461538453</v>
      </c>
      <c r="AK185" s="261">
        <f t="shared" si="104"/>
        <v>475.30769230769226</v>
      </c>
      <c r="AL185" s="261">
        <f t="shared" si="104"/>
        <v>500</v>
      </c>
      <c r="AM185" s="261">
        <f t="shared" si="104"/>
        <v>500</v>
      </c>
      <c r="AN185" s="261">
        <f t="shared" si="104"/>
        <v>500</v>
      </c>
      <c r="AO185" s="261">
        <f t="shared" si="104"/>
        <v>500</v>
      </c>
    </row>
    <row r="186" spans="1:41">
      <c r="A186" s="112" t="s">
        <v>102</v>
      </c>
      <c r="B186" s="259">
        <f t="shared" si="101"/>
        <v>-35.076923076923066</v>
      </c>
      <c r="C186" s="259">
        <f t="shared" si="103"/>
        <v>94.076923076923137</v>
      </c>
      <c r="D186" s="259">
        <f t="shared" si="105"/>
        <v>203.61538461538453</v>
      </c>
      <c r="E186" s="259">
        <f t="shared" si="105"/>
        <v>185.76923076923075</v>
      </c>
      <c r="F186" s="259">
        <f t="shared" si="105"/>
        <v>158.69230769230776</v>
      </c>
      <c r="G186" s="259">
        <f t="shared" si="105"/>
        <v>158.38461538461553</v>
      </c>
      <c r="H186" s="259">
        <f t="shared" si="105"/>
        <v>208.07692307692298</v>
      </c>
      <c r="I186" s="259">
        <f t="shared" si="105"/>
        <v>162</v>
      </c>
      <c r="J186" s="259">
        <f t="shared" si="105"/>
        <v>161.30769230769224</v>
      </c>
      <c r="K186" s="259">
        <f t="shared" si="105"/>
        <v>141</v>
      </c>
      <c r="L186" s="259">
        <f t="shared" si="105"/>
        <v>112.46153846153851</v>
      </c>
      <c r="M186" s="259">
        <f t="shared" si="105"/>
        <v>97.846153846153882</v>
      </c>
      <c r="N186" s="259">
        <f t="shared" si="105"/>
        <v>95.153846153846118</v>
      </c>
      <c r="O186" s="259">
        <f t="shared" si="105"/>
        <v>88.230769230769255</v>
      </c>
      <c r="P186" s="259">
        <f t="shared" si="105"/>
        <v>93.769230769230745</v>
      </c>
      <c r="Q186" s="259">
        <f t="shared" si="105"/>
        <v>95</v>
      </c>
      <c r="R186" s="259">
        <f t="shared" si="105"/>
        <v>78.076923076923137</v>
      </c>
      <c r="S186" s="259">
        <f t="shared" si="105"/>
        <v>155.38461538461542</v>
      </c>
      <c r="T186" s="259">
        <f t="shared" si="105"/>
        <v>255.46153846153851</v>
      </c>
      <c r="U186" s="259">
        <f t="shared" si="105"/>
        <v>195.69230769230771</v>
      </c>
      <c r="V186" s="259">
        <f t="shared" si="105"/>
        <v>221.76923076923075</v>
      </c>
      <c r="W186" s="259">
        <f t="shared" si="105"/>
        <v>473.53846153846149</v>
      </c>
      <c r="X186" s="259">
        <f t="shared" si="105"/>
        <v>509.53846153846189</v>
      </c>
      <c r="Y186" s="259">
        <f t="shared" si="105"/>
        <v>475.84615384615404</v>
      </c>
      <c r="Z186" s="261">
        <f t="shared" si="105"/>
        <v>485.23076923076894</v>
      </c>
      <c r="AA186" s="261">
        <f t="shared" si="105"/>
        <v>566.69230769230785</v>
      </c>
      <c r="AB186" s="261">
        <f t="shared" si="105"/>
        <v>478.61538461538487</v>
      </c>
      <c r="AC186" s="261">
        <f t="shared" si="105"/>
        <v>398.23076923076894</v>
      </c>
      <c r="AD186" s="261">
        <f t="shared" si="105"/>
        <v>386.15384615384596</v>
      </c>
      <c r="AE186" s="261">
        <f t="shared" si="104"/>
        <v>424.07692307692298</v>
      </c>
      <c r="AF186" s="261">
        <f t="shared" si="104"/>
        <v>398.84615384615404</v>
      </c>
      <c r="AG186" s="261">
        <f t="shared" si="104"/>
        <v>398.92307692307702</v>
      </c>
      <c r="AH186" s="261">
        <f t="shared" si="104"/>
        <v>400</v>
      </c>
      <c r="AI186" s="261">
        <f t="shared" si="104"/>
        <v>400</v>
      </c>
      <c r="AJ186" s="261">
        <f t="shared" si="104"/>
        <v>394.07692307692298</v>
      </c>
      <c r="AK186" s="261">
        <f t="shared" si="104"/>
        <v>483.53846153846149</v>
      </c>
      <c r="AL186" s="261">
        <f t="shared" si="104"/>
        <v>500</v>
      </c>
      <c r="AM186" s="261">
        <f t="shared" si="104"/>
        <v>500</v>
      </c>
      <c r="AN186" s="261">
        <f t="shared" si="104"/>
        <v>500</v>
      </c>
      <c r="AO186" s="261">
        <f t="shared" si="104"/>
        <v>500</v>
      </c>
    </row>
    <row r="187" spans="1:41" ht="12" thickBot="1">
      <c r="A187" s="112" t="s">
        <v>103</v>
      </c>
      <c r="B187" s="298">
        <f>B29</f>
        <v>78</v>
      </c>
      <c r="C187" s="298">
        <f t="shared" ref="C187:AO187" si="106">C29</f>
        <v>97</v>
      </c>
      <c r="D187" s="298">
        <f t="shared" si="106"/>
        <v>223</v>
      </c>
      <c r="E187" s="298">
        <f t="shared" si="106"/>
        <v>179</v>
      </c>
      <c r="F187" s="298">
        <f t="shared" si="106"/>
        <v>155</v>
      </c>
      <c r="G187" s="298">
        <f t="shared" si="106"/>
        <v>159</v>
      </c>
      <c r="H187" s="298">
        <f t="shared" si="106"/>
        <v>217</v>
      </c>
      <c r="I187" s="298">
        <f t="shared" si="106"/>
        <v>152</v>
      </c>
      <c r="J187" s="298">
        <f t="shared" si="106"/>
        <v>163</v>
      </c>
      <c r="K187" s="298">
        <f t="shared" si="106"/>
        <v>137</v>
      </c>
      <c r="L187" s="298">
        <f t="shared" si="106"/>
        <v>108</v>
      </c>
      <c r="M187" s="298">
        <f t="shared" si="106"/>
        <v>96</v>
      </c>
      <c r="N187" s="298">
        <f t="shared" si="106"/>
        <v>95</v>
      </c>
      <c r="O187" s="298">
        <f t="shared" si="106"/>
        <v>87</v>
      </c>
      <c r="P187" s="298">
        <f t="shared" si="106"/>
        <v>95</v>
      </c>
      <c r="Q187" s="298">
        <f t="shared" si="106"/>
        <v>95</v>
      </c>
      <c r="R187" s="298">
        <f t="shared" si="106"/>
        <v>75</v>
      </c>
      <c r="S187" s="298">
        <f t="shared" si="106"/>
        <v>170</v>
      </c>
      <c r="T187" s="298">
        <f t="shared" si="106"/>
        <v>271</v>
      </c>
      <c r="U187" s="298">
        <f t="shared" si="106"/>
        <v>182</v>
      </c>
      <c r="V187" s="298">
        <f t="shared" si="106"/>
        <v>229</v>
      </c>
      <c r="W187" s="298">
        <f t="shared" si="106"/>
        <v>518</v>
      </c>
      <c r="X187" s="298">
        <f t="shared" si="106"/>
        <v>508</v>
      </c>
      <c r="Y187" s="298">
        <f t="shared" si="106"/>
        <v>470</v>
      </c>
      <c r="Z187" s="298">
        <f t="shared" si="106"/>
        <v>488</v>
      </c>
      <c r="AA187" s="298">
        <f t="shared" si="106"/>
        <v>581</v>
      </c>
      <c r="AB187" s="298">
        <f t="shared" si="106"/>
        <v>460</v>
      </c>
      <c r="AC187" s="298">
        <f t="shared" si="106"/>
        <v>387</v>
      </c>
      <c r="AD187" s="298">
        <f t="shared" si="106"/>
        <v>386</v>
      </c>
      <c r="AE187" s="298">
        <f t="shared" si="106"/>
        <v>431</v>
      </c>
      <c r="AF187" s="298">
        <f t="shared" si="106"/>
        <v>393</v>
      </c>
      <c r="AG187" s="298">
        <f t="shared" si="106"/>
        <v>400</v>
      </c>
      <c r="AH187" s="298">
        <f t="shared" si="106"/>
        <v>400</v>
      </c>
      <c r="AI187" s="298">
        <f t="shared" si="106"/>
        <v>400</v>
      </c>
      <c r="AJ187" s="298">
        <f t="shared" si="106"/>
        <v>393</v>
      </c>
      <c r="AK187" s="298">
        <f t="shared" si="106"/>
        <v>500</v>
      </c>
      <c r="AL187" s="298">
        <f t="shared" si="106"/>
        <v>500</v>
      </c>
      <c r="AM187" s="298">
        <f t="shared" si="106"/>
        <v>500</v>
      </c>
      <c r="AN187" s="298">
        <f t="shared" si="106"/>
        <v>500</v>
      </c>
      <c r="AO187" s="298">
        <f t="shared" si="106"/>
        <v>500</v>
      </c>
    </row>
    <row r="188" spans="1:4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</row>
    <row r="189" spans="1:41" ht="12" thickBot="1">
      <c r="A189" s="112" t="s">
        <v>261</v>
      </c>
    </row>
    <row r="190" spans="1:41" ht="12" thickBot="1">
      <c r="A190" s="168"/>
      <c r="B190" s="168" t="str">
        <f t="shared" ref="B190:AO190" si="107">B$3</f>
        <v xml:space="preserve">93/94 </v>
      </c>
      <c r="C190" s="168" t="str">
        <f t="shared" si="107"/>
        <v xml:space="preserve">94/95 </v>
      </c>
      <c r="D190" s="168" t="str">
        <f t="shared" si="107"/>
        <v xml:space="preserve">95/96 </v>
      </c>
      <c r="E190" s="168" t="str">
        <f t="shared" si="107"/>
        <v xml:space="preserve">96/97 </v>
      </c>
      <c r="F190" s="168" t="str">
        <f t="shared" si="107"/>
        <v xml:space="preserve">97/98 </v>
      </c>
      <c r="G190" s="168" t="str">
        <f t="shared" si="107"/>
        <v xml:space="preserve">98/99 </v>
      </c>
      <c r="H190" s="168" t="str">
        <f t="shared" si="107"/>
        <v xml:space="preserve">99/00 </v>
      </c>
      <c r="I190" s="168" t="str">
        <f t="shared" si="107"/>
        <v xml:space="preserve">00/01 </v>
      </c>
      <c r="J190" s="168" t="str">
        <f t="shared" si="107"/>
        <v xml:space="preserve">01/02 </v>
      </c>
      <c r="K190" s="168" t="str">
        <f t="shared" si="107"/>
        <v xml:space="preserve">02/03 </v>
      </c>
      <c r="L190" s="168" t="str">
        <f t="shared" si="107"/>
        <v xml:space="preserve">03/04 </v>
      </c>
      <c r="M190" s="168" t="str">
        <f t="shared" si="107"/>
        <v xml:space="preserve">04/05 </v>
      </c>
      <c r="N190" s="168" t="str">
        <f t="shared" si="107"/>
        <v xml:space="preserve">05/06 </v>
      </c>
      <c r="O190" s="168" t="str">
        <f t="shared" si="107"/>
        <v xml:space="preserve">06/07 </v>
      </c>
      <c r="P190" s="168" t="str">
        <f t="shared" si="107"/>
        <v xml:space="preserve">07/08 </v>
      </c>
      <c r="Q190" s="168" t="str">
        <f t="shared" si="107"/>
        <v xml:space="preserve">08/09 </v>
      </c>
      <c r="R190" s="168" t="str">
        <f t="shared" si="107"/>
        <v xml:space="preserve">09/10 </v>
      </c>
      <c r="S190" s="168" t="str">
        <f t="shared" si="107"/>
        <v xml:space="preserve">10/11 </v>
      </c>
      <c r="T190" s="168" t="str">
        <f t="shared" si="107"/>
        <v xml:space="preserve">11/12 </v>
      </c>
      <c r="U190" s="168" t="str">
        <f t="shared" si="107"/>
        <v xml:space="preserve">12/13 </v>
      </c>
      <c r="V190" s="168" t="str">
        <f t="shared" si="107"/>
        <v xml:space="preserve">13/14 </v>
      </c>
      <c r="W190" s="168" t="str">
        <f t="shared" si="107"/>
        <v xml:space="preserve">14/15 </v>
      </c>
      <c r="X190" s="168" t="str">
        <f t="shared" si="107"/>
        <v xml:space="preserve">15/16 </v>
      </c>
      <c r="Y190" s="168" t="str">
        <f t="shared" si="107"/>
        <v xml:space="preserve">16/17 </v>
      </c>
      <c r="Z190" s="168" t="str">
        <f t="shared" si="107"/>
        <v xml:space="preserve">17/18 </v>
      </c>
      <c r="AA190" s="168" t="str">
        <f t="shared" si="107"/>
        <v>18/19</v>
      </c>
      <c r="AB190" s="168" t="str">
        <f t="shared" si="107"/>
        <v>19/20</v>
      </c>
      <c r="AC190" s="168" t="str">
        <f t="shared" si="107"/>
        <v>20/21</v>
      </c>
      <c r="AD190" s="168" t="str">
        <f t="shared" si="107"/>
        <v>21/22</v>
      </c>
      <c r="AE190" s="168" t="str">
        <f t="shared" si="107"/>
        <v>22/23</v>
      </c>
      <c r="AF190" s="168" t="str">
        <f t="shared" si="107"/>
        <v>23/24</v>
      </c>
      <c r="AG190" s="168" t="str">
        <f t="shared" si="107"/>
        <v>24/25</v>
      </c>
      <c r="AH190" s="168" t="str">
        <f t="shared" si="107"/>
        <v>25/26</v>
      </c>
      <c r="AI190" s="168" t="str">
        <f t="shared" si="107"/>
        <v>26/27</v>
      </c>
      <c r="AJ190" s="168" t="str">
        <f t="shared" si="107"/>
        <v>27/28</v>
      </c>
      <c r="AK190" s="168" t="str">
        <f t="shared" si="107"/>
        <v>28/29</v>
      </c>
      <c r="AL190" s="168" t="str">
        <f t="shared" si="107"/>
        <v>29/30</v>
      </c>
      <c r="AM190" s="168" t="str">
        <f t="shared" si="107"/>
        <v>30/31</v>
      </c>
      <c r="AN190" s="168" t="str">
        <f t="shared" si="107"/>
        <v>31/32</v>
      </c>
      <c r="AO190" s="168" t="str">
        <f t="shared" si="107"/>
        <v>32/33</v>
      </c>
    </row>
    <row r="191" spans="1:41">
      <c r="A191" s="112" t="s">
        <v>104</v>
      </c>
    </row>
    <row r="192" spans="1:41">
      <c r="A192" s="112" t="s">
        <v>105</v>
      </c>
    </row>
    <row r="193" spans="1:42">
      <c r="A193" s="112" t="s">
        <v>106</v>
      </c>
    </row>
    <row r="194" spans="1:42">
      <c r="A194" s="112" t="s">
        <v>107</v>
      </c>
    </row>
    <row r="195" spans="1:42">
      <c r="A195" s="112" t="s">
        <v>108</v>
      </c>
    </row>
    <row r="196" spans="1:42">
      <c r="A196" s="112" t="s">
        <v>109</v>
      </c>
    </row>
    <row r="197" spans="1:42">
      <c r="A197" s="112" t="s">
        <v>110</v>
      </c>
    </row>
    <row r="198" spans="1:42">
      <c r="A198" s="112" t="s">
        <v>111</v>
      </c>
    </row>
    <row r="199" spans="1:42">
      <c r="A199" s="112" t="s">
        <v>112</v>
      </c>
    </row>
    <row r="200" spans="1:42">
      <c r="A200" s="112" t="s">
        <v>113</v>
      </c>
    </row>
    <row r="201" spans="1:42">
      <c r="A201" s="112" t="s">
        <v>102</v>
      </c>
    </row>
    <row r="202" spans="1:42">
      <c r="A202" s="112" t="s">
        <v>103</v>
      </c>
    </row>
    <row r="203" spans="1:42" ht="12" thickBot="1">
      <c r="A203" s="112" t="s">
        <v>143</v>
      </c>
    </row>
    <row r="204" spans="1:42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</row>
    <row r="205" spans="1:42" ht="12" thickBot="1">
      <c r="A205" s="112" t="s">
        <v>262</v>
      </c>
    </row>
    <row r="206" spans="1:42" ht="12" thickBot="1">
      <c r="A206" s="168"/>
      <c r="B206" s="168" t="str">
        <f t="shared" ref="B206:AO206" si="108">B$3</f>
        <v xml:space="preserve">93/94 </v>
      </c>
      <c r="C206" s="168" t="str">
        <f t="shared" si="108"/>
        <v xml:space="preserve">94/95 </v>
      </c>
      <c r="D206" s="168" t="str">
        <f t="shared" si="108"/>
        <v xml:space="preserve">95/96 </v>
      </c>
      <c r="E206" s="168" t="str">
        <f t="shared" si="108"/>
        <v xml:space="preserve">96/97 </v>
      </c>
      <c r="F206" s="168" t="str">
        <f t="shared" si="108"/>
        <v xml:space="preserve">97/98 </v>
      </c>
      <c r="G206" s="168" t="str">
        <f t="shared" si="108"/>
        <v xml:space="preserve">98/99 </v>
      </c>
      <c r="H206" s="168" t="str">
        <f t="shared" si="108"/>
        <v xml:space="preserve">99/00 </v>
      </c>
      <c r="I206" s="168" t="str">
        <f t="shared" si="108"/>
        <v xml:space="preserve">00/01 </v>
      </c>
      <c r="J206" s="168" t="str">
        <f t="shared" si="108"/>
        <v xml:space="preserve">01/02 </v>
      </c>
      <c r="K206" s="168" t="str">
        <f t="shared" si="108"/>
        <v xml:space="preserve">02/03 </v>
      </c>
      <c r="L206" s="168" t="str">
        <f t="shared" si="108"/>
        <v xml:space="preserve">03/04 </v>
      </c>
      <c r="M206" s="168" t="str">
        <f t="shared" si="108"/>
        <v xml:space="preserve">04/05 </v>
      </c>
      <c r="N206" s="168" t="str">
        <f t="shared" si="108"/>
        <v xml:space="preserve">05/06 </v>
      </c>
      <c r="O206" s="168" t="str">
        <f t="shared" si="108"/>
        <v xml:space="preserve">06/07 </v>
      </c>
      <c r="P206" s="168" t="str">
        <f t="shared" si="108"/>
        <v xml:space="preserve">07/08 </v>
      </c>
      <c r="Q206" s="168" t="str">
        <f t="shared" si="108"/>
        <v xml:space="preserve">08/09 </v>
      </c>
      <c r="R206" s="168" t="str">
        <f t="shared" si="108"/>
        <v xml:space="preserve">09/10 </v>
      </c>
      <c r="S206" s="168" t="str">
        <f t="shared" si="108"/>
        <v xml:space="preserve">10/11 </v>
      </c>
      <c r="T206" s="168" t="str">
        <f t="shared" si="108"/>
        <v xml:space="preserve">11/12 </v>
      </c>
      <c r="U206" s="168" t="str">
        <f t="shared" si="108"/>
        <v xml:space="preserve">12/13 </v>
      </c>
      <c r="V206" s="168" t="str">
        <f t="shared" si="108"/>
        <v xml:space="preserve">13/14 </v>
      </c>
      <c r="W206" s="168" t="str">
        <f t="shared" si="108"/>
        <v xml:space="preserve">14/15 </v>
      </c>
      <c r="X206" s="168" t="str">
        <f t="shared" si="108"/>
        <v xml:space="preserve">15/16 </v>
      </c>
      <c r="Y206" s="168" t="str">
        <f t="shared" si="108"/>
        <v xml:space="preserve">16/17 </v>
      </c>
      <c r="Z206" s="168" t="str">
        <f t="shared" si="108"/>
        <v xml:space="preserve">17/18 </v>
      </c>
      <c r="AA206" s="168" t="str">
        <f t="shared" si="108"/>
        <v>18/19</v>
      </c>
      <c r="AB206" s="168" t="str">
        <f t="shared" si="108"/>
        <v>19/20</v>
      </c>
      <c r="AC206" s="168" t="str">
        <f t="shared" si="108"/>
        <v>20/21</v>
      </c>
      <c r="AD206" s="168" t="str">
        <f t="shared" si="108"/>
        <v>21/22</v>
      </c>
      <c r="AE206" s="168" t="str">
        <f t="shared" si="108"/>
        <v>22/23</v>
      </c>
      <c r="AF206" s="168" t="str">
        <f t="shared" si="108"/>
        <v>23/24</v>
      </c>
      <c r="AG206" s="168" t="str">
        <f t="shared" si="108"/>
        <v>24/25</v>
      </c>
      <c r="AH206" s="168" t="str">
        <f t="shared" si="108"/>
        <v>25/26</v>
      </c>
      <c r="AI206" s="168" t="str">
        <f t="shared" si="108"/>
        <v>26/27</v>
      </c>
      <c r="AJ206" s="168" t="str">
        <f t="shared" si="108"/>
        <v>27/28</v>
      </c>
      <c r="AK206" s="168" t="str">
        <f t="shared" si="108"/>
        <v>28/29</v>
      </c>
      <c r="AL206" s="168" t="str">
        <f t="shared" si="108"/>
        <v>29/30</v>
      </c>
      <c r="AM206" s="168" t="str">
        <f t="shared" si="108"/>
        <v>30/31</v>
      </c>
      <c r="AN206" s="168" t="str">
        <f t="shared" si="108"/>
        <v>31/32</v>
      </c>
      <c r="AO206" s="168" t="str">
        <f t="shared" si="108"/>
        <v>32/33</v>
      </c>
    </row>
    <row r="207" spans="1:42">
      <c r="A207" s="112" t="s">
        <v>104</v>
      </c>
      <c r="B207" s="259">
        <f t="shared" ref="B207:S218" si="109">B$235*B80</f>
        <v>284.19391397422709</v>
      </c>
      <c r="C207" s="259">
        <f t="shared" si="109"/>
        <v>315.20392279718027</v>
      </c>
      <c r="D207" s="259">
        <f t="shared" si="109"/>
        <v>332.06536523601972</v>
      </c>
      <c r="E207" s="259">
        <f t="shared" si="109"/>
        <v>332.00660695730591</v>
      </c>
      <c r="F207" s="259">
        <f t="shared" si="109"/>
        <v>390.03922908401807</v>
      </c>
      <c r="G207" s="259">
        <f t="shared" si="109"/>
        <v>394.58152218505302</v>
      </c>
      <c r="H207" s="259">
        <f t="shared" si="109"/>
        <v>409.88718377131647</v>
      </c>
      <c r="I207" s="259">
        <f t="shared" si="109"/>
        <v>375.49717618332409</v>
      </c>
      <c r="J207" s="259">
        <f t="shared" si="109"/>
        <v>378.97224389700148</v>
      </c>
      <c r="K207" s="259">
        <f t="shared" si="109"/>
        <v>479.91686272876808</v>
      </c>
      <c r="L207" s="259">
        <f t="shared" si="109"/>
        <v>376.02609863749757</v>
      </c>
      <c r="M207" s="259">
        <f t="shared" si="109"/>
        <v>393.31164616197452</v>
      </c>
      <c r="N207" s="259">
        <f t="shared" si="109"/>
        <v>498.0604369427619</v>
      </c>
      <c r="O207" s="259">
        <f t="shared" si="109"/>
        <v>611.19389701207888</v>
      </c>
      <c r="P207" s="259">
        <f t="shared" si="109"/>
        <v>689.11279497726775</v>
      </c>
      <c r="Q207" s="259">
        <f t="shared" si="109"/>
        <v>719.00576791475225</v>
      </c>
      <c r="R207" s="259">
        <f t="shared" si="109"/>
        <v>795.39345116602249</v>
      </c>
      <c r="S207" s="259">
        <f t="shared" si="109"/>
        <v>854.90170081692793</v>
      </c>
      <c r="T207" s="124">
        <v>712.74</v>
      </c>
      <c r="U207" s="124">
        <v>903.42</v>
      </c>
      <c r="V207" s="124">
        <v>955.5</v>
      </c>
      <c r="W207" s="259">
        <v>918.95999999999992</v>
      </c>
      <c r="X207" s="259">
        <v>916.02</v>
      </c>
      <c r="Y207" s="259">
        <v>923.16</v>
      </c>
      <c r="Z207" s="259">
        <v>879.48</v>
      </c>
      <c r="AA207" s="259">
        <v>892.07999999999993</v>
      </c>
      <c r="AB207" s="259">
        <v>854.28</v>
      </c>
      <c r="AC207" s="261">
        <v>832.86</v>
      </c>
      <c r="AD207" s="261">
        <v>880.31999999999994</v>
      </c>
      <c r="AE207" s="261">
        <v>913.92</v>
      </c>
      <c r="AF207" s="261">
        <v>897</v>
      </c>
      <c r="AG207" s="124">
        <v>898</v>
      </c>
      <c r="AH207" s="261">
        <f t="shared" ref="AH207:AO218" si="110">AH$235*AH80</f>
        <v>1078.0533805458476</v>
      </c>
      <c r="AI207" s="261">
        <f t="shared" si="110"/>
        <v>914.82740990685215</v>
      </c>
      <c r="AJ207" s="261">
        <f t="shared" si="110"/>
        <v>932.3464996328986</v>
      </c>
      <c r="AK207" s="261">
        <f t="shared" si="110"/>
        <v>920.16318458701289</v>
      </c>
      <c r="AL207" s="261">
        <f t="shared" si="110"/>
        <v>941.06768589681644</v>
      </c>
      <c r="AM207" s="261">
        <f t="shared" si="110"/>
        <v>930.18243125805861</v>
      </c>
      <c r="AN207" s="261">
        <f t="shared" si="110"/>
        <v>1013.7675743391235</v>
      </c>
      <c r="AO207" s="261">
        <f t="shared" si="110"/>
        <v>1066.8005495626928</v>
      </c>
      <c r="AP207" s="128"/>
    </row>
    <row r="208" spans="1:42">
      <c r="A208" s="112" t="s">
        <v>105</v>
      </c>
      <c r="B208" s="259">
        <f t="shared" si="109"/>
        <v>387.57705188366901</v>
      </c>
      <c r="C208" s="259">
        <f t="shared" si="109"/>
        <v>429.86778088069019</v>
      </c>
      <c r="D208" s="259">
        <f t="shared" si="109"/>
        <v>446.75772009000087</v>
      </c>
      <c r="E208" s="259">
        <f t="shared" si="109"/>
        <v>433.23435079499671</v>
      </c>
      <c r="F208" s="259">
        <f t="shared" si="109"/>
        <v>503.7016962683681</v>
      </c>
      <c r="G208" s="259">
        <f t="shared" si="109"/>
        <v>526.470139160705</v>
      </c>
      <c r="H208" s="259">
        <f t="shared" si="109"/>
        <v>570.57308900713724</v>
      </c>
      <c r="I208" s="259">
        <f t="shared" si="109"/>
        <v>559.92790703802279</v>
      </c>
      <c r="J208" s="259">
        <f t="shared" si="109"/>
        <v>580.52948389254266</v>
      </c>
      <c r="K208" s="259">
        <f t="shared" si="109"/>
        <v>739.68723063149355</v>
      </c>
      <c r="L208" s="259">
        <f t="shared" si="109"/>
        <v>576.07656879677597</v>
      </c>
      <c r="M208" s="259">
        <f t="shared" si="109"/>
        <v>647.90572873424412</v>
      </c>
      <c r="N208" s="259">
        <f t="shared" si="109"/>
        <v>705.49064180221876</v>
      </c>
      <c r="O208" s="259">
        <f t="shared" si="109"/>
        <v>722.26827717736819</v>
      </c>
      <c r="P208" s="259">
        <f t="shared" si="109"/>
        <v>849.00497943277765</v>
      </c>
      <c r="Q208" s="259">
        <f t="shared" si="109"/>
        <v>989.55655489295145</v>
      </c>
      <c r="R208" s="259">
        <f t="shared" si="109"/>
        <v>1056.617405654232</v>
      </c>
      <c r="S208" s="259">
        <f t="shared" si="109"/>
        <v>1120.4024820320521</v>
      </c>
      <c r="T208" s="124">
        <v>711.9</v>
      </c>
      <c r="U208" s="124">
        <v>900.9</v>
      </c>
      <c r="V208" s="124">
        <v>888.71999999999991</v>
      </c>
      <c r="W208" s="259">
        <v>928.19999999999993</v>
      </c>
      <c r="X208" s="259">
        <v>894.18</v>
      </c>
      <c r="Y208" s="259">
        <v>891.66</v>
      </c>
      <c r="Z208" s="259">
        <v>926.93999999999994</v>
      </c>
      <c r="AA208" s="259">
        <v>871.92</v>
      </c>
      <c r="AB208" s="259">
        <v>858.9</v>
      </c>
      <c r="AC208" s="261">
        <v>889.14</v>
      </c>
      <c r="AD208" s="261">
        <v>937.43999999999994</v>
      </c>
      <c r="AE208" s="261">
        <v>956.33999999999992</v>
      </c>
      <c r="AF208" s="261">
        <v>923</v>
      </c>
      <c r="AG208" s="124">
        <v>939</v>
      </c>
      <c r="AH208" s="261">
        <f t="shared" si="110"/>
        <v>1374.107693726748</v>
      </c>
      <c r="AI208" s="261">
        <f t="shared" si="110"/>
        <v>1119.3906400053684</v>
      </c>
      <c r="AJ208" s="261">
        <f t="shared" si="110"/>
        <v>1161.5035363660954</v>
      </c>
      <c r="AK208" s="261">
        <f t="shared" si="110"/>
        <v>1194.685250143106</v>
      </c>
      <c r="AL208" s="261">
        <f t="shared" si="110"/>
        <v>1215.6173141500162</v>
      </c>
      <c r="AM208" s="261">
        <f t="shared" si="110"/>
        <v>1260.0657972662345</v>
      </c>
      <c r="AN208" s="261">
        <f t="shared" si="110"/>
        <v>1398.362262035359</v>
      </c>
      <c r="AO208" s="261">
        <f t="shared" si="110"/>
        <v>1433.2789550215048</v>
      </c>
    </row>
    <row r="209" spans="1:41">
      <c r="A209" s="112" t="s">
        <v>106</v>
      </c>
      <c r="B209" s="259">
        <f t="shared" si="109"/>
        <v>394.15996848796942</v>
      </c>
      <c r="C209" s="259">
        <f t="shared" si="109"/>
        <v>437.16899682900333</v>
      </c>
      <c r="D209" s="259">
        <f t="shared" si="109"/>
        <v>468.00422051058638</v>
      </c>
      <c r="E209" s="259">
        <f t="shared" si="109"/>
        <v>452.32430584441011</v>
      </c>
      <c r="F209" s="259">
        <f t="shared" si="109"/>
        <v>520.86389742629751</v>
      </c>
      <c r="G209" s="259">
        <f t="shared" si="109"/>
        <v>529.8943351877665</v>
      </c>
      <c r="H209" s="259">
        <f t="shared" si="109"/>
        <v>566.19911737464349</v>
      </c>
      <c r="I209" s="259">
        <f t="shared" si="109"/>
        <v>543.54927845555233</v>
      </c>
      <c r="J209" s="259">
        <f t="shared" si="109"/>
        <v>547.40998773826777</v>
      </c>
      <c r="K209" s="259">
        <f t="shared" si="109"/>
        <v>688.70659393283233</v>
      </c>
      <c r="L209" s="259">
        <f t="shared" si="109"/>
        <v>544.54999040491259</v>
      </c>
      <c r="M209" s="259">
        <f t="shared" si="109"/>
        <v>672.41806928824826</v>
      </c>
      <c r="N209" s="259">
        <f t="shared" si="109"/>
        <v>699.22214660042198</v>
      </c>
      <c r="O209" s="259">
        <f t="shared" si="109"/>
        <v>772.9637635092181</v>
      </c>
      <c r="P209" s="259">
        <f t="shared" si="109"/>
        <v>870.39900411344445</v>
      </c>
      <c r="Q209" s="259">
        <f t="shared" si="109"/>
        <v>1085.6134519503373</v>
      </c>
      <c r="R209" s="259">
        <f t="shared" si="109"/>
        <v>1085.6422894862553</v>
      </c>
      <c r="S209" s="259">
        <f t="shared" si="109"/>
        <v>1088.4991295031473</v>
      </c>
      <c r="T209" s="124">
        <v>802.62</v>
      </c>
      <c r="U209" s="124">
        <v>876.95999999999992</v>
      </c>
      <c r="V209" s="124">
        <v>870.66</v>
      </c>
      <c r="W209" s="259">
        <v>969.78</v>
      </c>
      <c r="X209" s="259">
        <v>883.26</v>
      </c>
      <c r="Y209" s="259">
        <v>942.06</v>
      </c>
      <c r="Z209" s="259">
        <v>906.36</v>
      </c>
      <c r="AA209" s="259">
        <v>889.14</v>
      </c>
      <c r="AB209" s="259">
        <v>896.69999999999993</v>
      </c>
      <c r="AC209" s="261">
        <v>936.18</v>
      </c>
      <c r="AD209" s="261">
        <v>925.68</v>
      </c>
      <c r="AE209" s="261">
        <v>957.18</v>
      </c>
      <c r="AF209" s="261">
        <v>938</v>
      </c>
      <c r="AG209" s="124">
        <v>942</v>
      </c>
      <c r="AH209" s="261">
        <f t="shared" si="110"/>
        <v>1241.9637860883645</v>
      </c>
      <c r="AI209" s="261">
        <f t="shared" si="110"/>
        <v>999.59063091807616</v>
      </c>
      <c r="AJ209" s="261">
        <f t="shared" si="110"/>
        <v>1050.9580163896571</v>
      </c>
      <c r="AK209" s="261">
        <f t="shared" si="110"/>
        <v>1069.6711461297286</v>
      </c>
      <c r="AL209" s="261">
        <f t="shared" si="110"/>
        <v>1097.1252150133732</v>
      </c>
      <c r="AM209" s="261">
        <f t="shared" si="110"/>
        <v>1127.9394540141891</v>
      </c>
      <c r="AN209" s="261">
        <f t="shared" si="110"/>
        <v>1264.5041373062561</v>
      </c>
      <c r="AO209" s="261">
        <f t="shared" si="110"/>
        <v>1278.3684005341224</v>
      </c>
    </row>
    <row r="210" spans="1:41">
      <c r="A210" s="112" t="s">
        <v>107</v>
      </c>
      <c r="B210" s="259">
        <f t="shared" si="109"/>
        <v>412.6548294238612</v>
      </c>
      <c r="C210" s="259">
        <f t="shared" si="109"/>
        <v>457.68193687426441</v>
      </c>
      <c r="D210" s="259">
        <f t="shared" si="109"/>
        <v>486.02176949947193</v>
      </c>
      <c r="E210" s="259">
        <f t="shared" si="109"/>
        <v>476.00264771578941</v>
      </c>
      <c r="F210" s="259">
        <f t="shared" si="109"/>
        <v>541.94549400437711</v>
      </c>
      <c r="G210" s="259">
        <f t="shared" si="109"/>
        <v>536.51444750675205</v>
      </c>
      <c r="H210" s="259">
        <f t="shared" si="109"/>
        <v>567.69547609102301</v>
      </c>
      <c r="I210" s="259">
        <f t="shared" si="109"/>
        <v>538.70415360157392</v>
      </c>
      <c r="J210" s="259">
        <f t="shared" si="109"/>
        <v>524.28213131200528</v>
      </c>
      <c r="K210" s="259">
        <f t="shared" si="109"/>
        <v>654.69870286701791</v>
      </c>
      <c r="L210" s="259">
        <f t="shared" si="109"/>
        <v>553.72135866436383</v>
      </c>
      <c r="M210" s="259">
        <f t="shared" si="109"/>
        <v>670.18967469242966</v>
      </c>
      <c r="N210" s="259">
        <f t="shared" si="109"/>
        <v>742.5317498128361</v>
      </c>
      <c r="O210" s="259">
        <f t="shared" si="109"/>
        <v>809.98855689764787</v>
      </c>
      <c r="P210" s="259">
        <f t="shared" si="109"/>
        <v>950.34509634119934</v>
      </c>
      <c r="Q210" s="259">
        <f t="shared" si="109"/>
        <v>1085.6134519503373</v>
      </c>
      <c r="R210" s="259">
        <f t="shared" si="109"/>
        <v>1160.9953532809311</v>
      </c>
      <c r="S210" s="124">
        <v>806.81999999999994</v>
      </c>
      <c r="T210" s="124">
        <v>800.1</v>
      </c>
      <c r="U210" s="124">
        <v>779.93999999999994</v>
      </c>
      <c r="V210" s="124">
        <v>878.64</v>
      </c>
      <c r="W210" s="259">
        <v>919.8</v>
      </c>
      <c r="X210" s="259">
        <v>942.06</v>
      </c>
      <c r="Y210" s="259">
        <v>874.02</v>
      </c>
      <c r="Z210" s="259">
        <v>896.69999999999993</v>
      </c>
      <c r="AA210" s="259">
        <v>833.69999999999993</v>
      </c>
      <c r="AB210" s="259">
        <v>845.04</v>
      </c>
      <c r="AC210" s="261">
        <v>958.86</v>
      </c>
      <c r="AD210" s="261">
        <v>960.54</v>
      </c>
      <c r="AE210" s="261">
        <v>892</v>
      </c>
      <c r="AF210" s="261">
        <v>896</v>
      </c>
      <c r="AG210" s="124">
        <v>885</v>
      </c>
      <c r="AH210" s="261">
        <f t="shared" si="110"/>
        <v>1255.4261680997818</v>
      </c>
      <c r="AI210" s="261">
        <f t="shared" si="110"/>
        <v>1035.5207082085483</v>
      </c>
      <c r="AJ210" s="261">
        <f t="shared" si="110"/>
        <v>1068.3309325318851</v>
      </c>
      <c r="AK210" s="261">
        <f t="shared" si="110"/>
        <v>1104.1322010952483</v>
      </c>
      <c r="AL210" s="261">
        <f t="shared" si="110"/>
        <v>1130.3974529955829</v>
      </c>
      <c r="AM210" s="261">
        <f t="shared" si="110"/>
        <v>1161.565716494865</v>
      </c>
      <c r="AN210" s="261">
        <f t="shared" si="110"/>
        <v>1283.182790496903</v>
      </c>
      <c r="AO210" s="261">
        <f t="shared" si="110"/>
        <v>1315.7717690245208</v>
      </c>
    </row>
    <row r="211" spans="1:41">
      <c r="A211" s="112" t="s">
        <v>108</v>
      </c>
      <c r="B211" s="259">
        <f t="shared" si="109"/>
        <v>401.68330175002711</v>
      </c>
      <c r="C211" s="259">
        <f t="shared" si="109"/>
        <v>445.51324362707567</v>
      </c>
      <c r="D211" s="259">
        <f t="shared" si="109"/>
        <v>472.13727834316234</v>
      </c>
      <c r="E211" s="259">
        <f t="shared" si="109"/>
        <v>468.29868959495786</v>
      </c>
      <c r="F211" s="259">
        <f t="shared" si="109"/>
        <v>529.94976862755436</v>
      </c>
      <c r="G211" s="259">
        <f t="shared" si="109"/>
        <v>525.78529995529266</v>
      </c>
      <c r="H211" s="259">
        <f t="shared" si="109"/>
        <v>556.81809926811104</v>
      </c>
      <c r="I211" s="259">
        <f t="shared" si="109"/>
        <v>524.06345023846541</v>
      </c>
      <c r="J211" s="259">
        <f t="shared" si="109"/>
        <v>510.79088173001895</v>
      </c>
      <c r="K211" s="259">
        <f t="shared" si="109"/>
        <v>642.4059422432282</v>
      </c>
      <c r="L211" s="259">
        <f t="shared" si="109"/>
        <v>536.52504317789283</v>
      </c>
      <c r="M211" s="259">
        <f t="shared" si="109"/>
        <v>631.74986791455967</v>
      </c>
      <c r="N211" s="259">
        <f t="shared" si="109"/>
        <v>711.18927380385219</v>
      </c>
      <c r="O211" s="259">
        <f t="shared" si="109"/>
        <v>800.87476160203437</v>
      </c>
      <c r="P211" s="259">
        <f t="shared" si="109"/>
        <v>947.53009309374318</v>
      </c>
      <c r="Q211" s="259">
        <f t="shared" si="109"/>
        <v>1045.8265715123669</v>
      </c>
      <c r="R211" s="259">
        <f t="shared" si="109"/>
        <v>1166.5770617101664</v>
      </c>
      <c r="S211" s="124">
        <v>711.9</v>
      </c>
      <c r="T211" s="124">
        <v>749.28</v>
      </c>
      <c r="U211" s="124">
        <v>776.57999999999993</v>
      </c>
      <c r="V211" s="124">
        <v>862.26</v>
      </c>
      <c r="W211" s="259">
        <v>852.18</v>
      </c>
      <c r="X211" s="259">
        <v>833.28</v>
      </c>
      <c r="Y211" s="259">
        <v>850.07999999999993</v>
      </c>
      <c r="Z211" s="259">
        <v>793.38</v>
      </c>
      <c r="AA211" s="259">
        <v>747.6</v>
      </c>
      <c r="AB211" s="259">
        <v>840.83999999999992</v>
      </c>
      <c r="AC211" s="261">
        <v>863.93999999999994</v>
      </c>
      <c r="AD211" s="261">
        <v>840.83999999999992</v>
      </c>
      <c r="AE211" s="261">
        <v>845</v>
      </c>
      <c r="AF211" s="261">
        <v>890</v>
      </c>
      <c r="AG211" s="124">
        <v>772</v>
      </c>
      <c r="AH211" s="261">
        <f t="shared" si="110"/>
        <v>1249.4035235157266</v>
      </c>
      <c r="AI211" s="261">
        <f t="shared" si="110"/>
        <v>1048.9200464246082</v>
      </c>
      <c r="AJ211" s="261">
        <f t="shared" si="110"/>
        <v>1104.1108669676639</v>
      </c>
      <c r="AK211" s="261">
        <f t="shared" si="110"/>
        <v>1139.5475621982744</v>
      </c>
      <c r="AL211" s="261">
        <f t="shared" si="110"/>
        <v>1178.2665437699875</v>
      </c>
      <c r="AM211" s="261">
        <f t="shared" si="110"/>
        <v>1219.7359068955202</v>
      </c>
      <c r="AN211" s="261">
        <f t="shared" si="110"/>
        <v>1325.7101123955865</v>
      </c>
      <c r="AO211" s="261">
        <f t="shared" si="110"/>
        <v>1346.7508183452715</v>
      </c>
    </row>
    <row r="212" spans="1:41">
      <c r="A212" s="112" t="s">
        <v>109</v>
      </c>
      <c r="B212" s="259">
        <f t="shared" si="109"/>
        <v>409.83357945058947</v>
      </c>
      <c r="C212" s="259">
        <f t="shared" si="109"/>
        <v>454.55284432498729</v>
      </c>
      <c r="D212" s="259">
        <f t="shared" si="109"/>
        <v>484.01981961181792</v>
      </c>
      <c r="E212" s="259">
        <f t="shared" si="109"/>
        <v>473.3968971749199</v>
      </c>
      <c r="F212" s="259">
        <f t="shared" si="109"/>
        <v>538.79810071243855</v>
      </c>
      <c r="G212" s="259">
        <f t="shared" si="109"/>
        <v>546.1592663163085</v>
      </c>
      <c r="H212" s="259">
        <f t="shared" si="109"/>
        <v>572.99028385667327</v>
      </c>
      <c r="I212" s="259">
        <f t="shared" si="109"/>
        <v>533.96435754876904</v>
      </c>
      <c r="J212" s="259">
        <f t="shared" si="109"/>
        <v>527.37598929885189</v>
      </c>
      <c r="K212" s="259">
        <f t="shared" si="109"/>
        <v>654.19950446605185</v>
      </c>
      <c r="L212" s="259">
        <f t="shared" si="109"/>
        <v>534.2322011130301</v>
      </c>
      <c r="M212" s="259">
        <f t="shared" si="109"/>
        <v>661.83319495811008</v>
      </c>
      <c r="N212" s="259">
        <f t="shared" si="109"/>
        <v>741.39202341250939</v>
      </c>
      <c r="O212" s="259">
        <f t="shared" si="109"/>
        <v>805.43165924984112</v>
      </c>
      <c r="P212" s="259">
        <f t="shared" si="109"/>
        <v>958.22710543407663</v>
      </c>
      <c r="Q212" s="259">
        <f t="shared" si="109"/>
        <v>1074.2457718252031</v>
      </c>
      <c r="R212" s="259">
        <f t="shared" si="109"/>
        <v>1144.2502279932255</v>
      </c>
      <c r="S212" s="124">
        <v>766.07999999999993</v>
      </c>
      <c r="T212" s="124">
        <v>802.19999999999993</v>
      </c>
      <c r="U212" s="124">
        <v>882.42</v>
      </c>
      <c r="V212" s="124">
        <v>926.93999999999994</v>
      </c>
      <c r="W212" s="259">
        <v>974.4</v>
      </c>
      <c r="X212" s="259">
        <v>865.19999999999993</v>
      </c>
      <c r="Y212" s="259">
        <v>850.07999999999993</v>
      </c>
      <c r="Z212" s="259">
        <v>815.21999999999991</v>
      </c>
      <c r="AA212" s="259">
        <v>869.81999999999994</v>
      </c>
      <c r="AB212" s="259">
        <v>833.69999999999993</v>
      </c>
      <c r="AC212" s="261">
        <v>987.42</v>
      </c>
      <c r="AD212" s="261">
        <v>823.19999999999993</v>
      </c>
      <c r="AE212" s="261">
        <v>886</v>
      </c>
      <c r="AF212" s="261">
        <v>914</v>
      </c>
      <c r="AG212" s="170">
        <f>AG$235*AG88</f>
        <v>988.09544416764356</v>
      </c>
      <c r="AH212" s="261">
        <f t="shared" si="110"/>
        <v>1270.1875518842303</v>
      </c>
      <c r="AI212" s="261">
        <f t="shared" si="110"/>
        <v>1080.0859145715922</v>
      </c>
      <c r="AJ212" s="261">
        <f t="shared" si="110"/>
        <v>1121.2769626796271</v>
      </c>
      <c r="AK212" s="261">
        <f t="shared" si="110"/>
        <v>1162.5569435137138</v>
      </c>
      <c r="AL212" s="261">
        <f t="shared" si="110"/>
        <v>1201.1277911577638</v>
      </c>
      <c r="AM212" s="261">
        <f t="shared" si="110"/>
        <v>1233.6837778280192</v>
      </c>
      <c r="AN212" s="261">
        <f t="shared" si="110"/>
        <v>1332.9798629966645</v>
      </c>
      <c r="AO212" s="261">
        <f t="shared" si="110"/>
        <v>1365.0741377501836</v>
      </c>
    </row>
    <row r="213" spans="1:41">
      <c r="A213" s="112" t="s">
        <v>110</v>
      </c>
      <c r="B213" s="259">
        <f t="shared" si="109"/>
        <v>398.67396844520403</v>
      </c>
      <c r="C213" s="259">
        <f t="shared" si="109"/>
        <v>442.17554490784676</v>
      </c>
      <c r="D213" s="259">
        <f t="shared" si="109"/>
        <v>468.97290594009638</v>
      </c>
      <c r="E213" s="259">
        <f t="shared" si="109"/>
        <v>461.38778598656489</v>
      </c>
      <c r="F213" s="259">
        <f t="shared" si="109"/>
        <v>524.24882983460896</v>
      </c>
      <c r="G213" s="259">
        <f t="shared" si="109"/>
        <v>535.65839849998667</v>
      </c>
      <c r="H213" s="259">
        <f t="shared" si="109"/>
        <v>553.9404863519967</v>
      </c>
      <c r="I213" s="259">
        <f t="shared" si="109"/>
        <v>522.58884702203716</v>
      </c>
      <c r="J213" s="259">
        <f t="shared" si="109"/>
        <v>508.86356036116382</v>
      </c>
      <c r="K213" s="259">
        <f t="shared" si="109"/>
        <v>641.9067438422619</v>
      </c>
      <c r="L213" s="259">
        <f t="shared" si="109"/>
        <v>510.73056994818648</v>
      </c>
      <c r="M213" s="259">
        <f t="shared" si="109"/>
        <v>666.84708279870188</v>
      </c>
      <c r="N213" s="259">
        <f t="shared" si="109"/>
        <v>744.24133941332616</v>
      </c>
      <c r="O213" s="259">
        <f t="shared" si="109"/>
        <v>767.26764144945969</v>
      </c>
      <c r="P213" s="259">
        <f t="shared" si="109"/>
        <v>910.93505087681319</v>
      </c>
      <c r="Q213" s="259">
        <f t="shared" si="109"/>
        <v>1019.6809072245577</v>
      </c>
      <c r="R213" s="259">
        <f t="shared" si="109"/>
        <v>1160.9953532809311</v>
      </c>
      <c r="S213" s="124">
        <v>758.93999999999994</v>
      </c>
      <c r="T213" s="124">
        <v>785.81999999999994</v>
      </c>
      <c r="U213" s="124">
        <v>786.24</v>
      </c>
      <c r="V213" s="124">
        <v>837.9</v>
      </c>
      <c r="W213" s="259">
        <v>895.02</v>
      </c>
      <c r="X213" s="259">
        <v>811.86</v>
      </c>
      <c r="Y213" s="259">
        <v>831.6</v>
      </c>
      <c r="Z213" s="259">
        <v>795.48</v>
      </c>
      <c r="AA213" s="259">
        <v>771.12</v>
      </c>
      <c r="AB213" s="259">
        <v>800.1</v>
      </c>
      <c r="AC213" s="261">
        <v>876.95999999999992</v>
      </c>
      <c r="AD213" s="261">
        <v>761.45999999999992</v>
      </c>
      <c r="AE213" s="261">
        <v>869</v>
      </c>
      <c r="AF213" s="261">
        <v>892</v>
      </c>
      <c r="AG213" s="170">
        <f t="shared" ref="AG213:AG218" si="111">AG$235*AG86</f>
        <v>926.29208984464003</v>
      </c>
      <c r="AH213" s="261">
        <f t="shared" si="110"/>
        <v>1234.7602308015537</v>
      </c>
      <c r="AI213" s="261">
        <f t="shared" si="110"/>
        <v>1041.7737327093762</v>
      </c>
      <c r="AJ213" s="261">
        <f t="shared" si="110"/>
        <v>1106.6961223459716</v>
      </c>
      <c r="AK213" s="261">
        <f t="shared" si="110"/>
        <v>1144.7432289469223</v>
      </c>
      <c r="AL213" s="261">
        <f t="shared" si="110"/>
        <v>1185.9942893658556</v>
      </c>
      <c r="AM213" s="261">
        <f t="shared" si="110"/>
        <v>1216.4922159809855</v>
      </c>
      <c r="AN213" s="261">
        <f t="shared" si="110"/>
        <v>1300.502337670009</v>
      </c>
      <c r="AO213" s="261">
        <f t="shared" si="110"/>
        <v>1313.8827211187036</v>
      </c>
    </row>
    <row r="214" spans="1:41">
      <c r="A214" s="112" t="s">
        <v>111</v>
      </c>
      <c r="B214" s="259">
        <f t="shared" si="109"/>
        <v>370.71224648788979</v>
      </c>
      <c r="C214" s="259">
        <f t="shared" si="109"/>
        <v>411.16276097501145</v>
      </c>
      <c r="D214" s="259">
        <f t="shared" si="109"/>
        <v>432.67949184778928</v>
      </c>
      <c r="E214" s="259">
        <f t="shared" si="109"/>
        <v>429.55231198724636</v>
      </c>
      <c r="F214" s="259">
        <f t="shared" si="109"/>
        <v>486.2425712149726</v>
      </c>
      <c r="G214" s="259">
        <f t="shared" si="109"/>
        <v>496.73670365905434</v>
      </c>
      <c r="H214" s="259">
        <f t="shared" si="109"/>
        <v>518.83360877540269</v>
      </c>
      <c r="I214" s="259">
        <f t="shared" si="109"/>
        <v>496.2566467286764</v>
      </c>
      <c r="J214" s="259">
        <f t="shared" si="109"/>
        <v>481.93178018058188</v>
      </c>
      <c r="K214" s="259">
        <f t="shared" si="109"/>
        <v>605.2156613712549</v>
      </c>
      <c r="L214" s="259">
        <f t="shared" si="109"/>
        <v>491.81462291306849</v>
      </c>
      <c r="M214" s="259">
        <f t="shared" si="109"/>
        <v>594.42425843459887</v>
      </c>
      <c r="N214" s="259">
        <f t="shared" si="109"/>
        <v>673.57830259307161</v>
      </c>
      <c r="O214" s="259">
        <f t="shared" si="109"/>
        <v>722.26827717736819</v>
      </c>
      <c r="P214" s="259">
        <f t="shared" si="109"/>
        <v>865.89499891751461</v>
      </c>
      <c r="Q214" s="259">
        <f t="shared" si="109"/>
        <v>934.99169029230632</v>
      </c>
      <c r="R214" s="259">
        <f t="shared" si="109"/>
        <v>1088.433143700873</v>
      </c>
      <c r="S214" s="124">
        <v>698.88</v>
      </c>
      <c r="T214" s="124">
        <v>751.8</v>
      </c>
      <c r="U214" s="124">
        <v>732.9</v>
      </c>
      <c r="V214" s="124">
        <v>800.1</v>
      </c>
      <c r="W214" s="259">
        <v>836.21999999999991</v>
      </c>
      <c r="X214" s="259">
        <v>800.1</v>
      </c>
      <c r="Y214" s="259">
        <v>798</v>
      </c>
      <c r="Z214" s="259">
        <v>775.31999999999994</v>
      </c>
      <c r="AA214" s="259">
        <v>856.8</v>
      </c>
      <c r="AB214" s="259">
        <v>769.02</v>
      </c>
      <c r="AC214" s="261">
        <v>890.81999999999994</v>
      </c>
      <c r="AD214" s="261">
        <v>680.81999999999994</v>
      </c>
      <c r="AE214" s="261">
        <v>816</v>
      </c>
      <c r="AF214" s="261">
        <v>841</v>
      </c>
      <c r="AG214" s="170">
        <f t="shared" si="111"/>
        <v>807.41863592874404</v>
      </c>
      <c r="AH214" s="261">
        <f t="shared" si="110"/>
        <v>1143.0034691974213</v>
      </c>
      <c r="AI214" s="261">
        <f t="shared" si="110"/>
        <v>967.92849098531235</v>
      </c>
      <c r="AJ214" s="261">
        <f t="shared" si="110"/>
        <v>1006.1813932373673</v>
      </c>
      <c r="AK214" s="261">
        <f t="shared" si="110"/>
        <v>1055.3565540671282</v>
      </c>
      <c r="AL214" s="261">
        <f t="shared" si="110"/>
        <v>1116.015259803273</v>
      </c>
      <c r="AM214" s="261">
        <f t="shared" si="110"/>
        <v>1116.3702897523488</v>
      </c>
      <c r="AN214" s="261">
        <f t="shared" si="110"/>
        <v>1200.1954691938206</v>
      </c>
      <c r="AO214" s="261">
        <f t="shared" si="110"/>
        <v>1226.0080885616703</v>
      </c>
    </row>
    <row r="215" spans="1:41">
      <c r="A215" s="112" t="s">
        <v>112</v>
      </c>
      <c r="B215" s="259">
        <f t="shared" si="109"/>
        <v>398.10971845054974</v>
      </c>
      <c r="C215" s="259">
        <f t="shared" si="109"/>
        <v>441.54972639799132</v>
      </c>
      <c r="D215" s="259">
        <f t="shared" si="109"/>
        <v>463.67742559210848</v>
      </c>
      <c r="E215" s="259">
        <f t="shared" si="109"/>
        <v>461.84095999367264</v>
      </c>
      <c r="F215" s="259">
        <f t="shared" si="109"/>
        <v>520.68574308901805</v>
      </c>
      <c r="G215" s="259">
        <f t="shared" si="109"/>
        <v>530.63624432696315</v>
      </c>
      <c r="H215" s="259">
        <f t="shared" si="109"/>
        <v>562.45822058369504</v>
      </c>
      <c r="I215" s="259">
        <f t="shared" si="109"/>
        <v>540.60007202269594</v>
      </c>
      <c r="J215" s="259">
        <f t="shared" si="109"/>
        <v>531.53494593690777</v>
      </c>
      <c r="K215" s="259">
        <f t="shared" si="109"/>
        <v>661.31308167981854</v>
      </c>
      <c r="L215" s="259">
        <f t="shared" si="109"/>
        <v>507.29130685089228</v>
      </c>
      <c r="M215" s="259">
        <f t="shared" si="109"/>
        <v>630.63567061665037</v>
      </c>
      <c r="N215" s="259">
        <f t="shared" si="109"/>
        <v>756.20846661675637</v>
      </c>
      <c r="O215" s="259">
        <f t="shared" si="109"/>
        <v>786.06484424666246</v>
      </c>
      <c r="P215" s="259">
        <f t="shared" si="109"/>
        <v>915.43905607274303</v>
      </c>
      <c r="Q215" s="259">
        <f t="shared" si="109"/>
        <v>974.77857073027678</v>
      </c>
      <c r="R215" s="259">
        <f t="shared" si="109"/>
        <v>1174.9496243540193</v>
      </c>
      <c r="S215" s="124">
        <v>606.48</v>
      </c>
      <c r="T215" s="124">
        <v>598.5</v>
      </c>
      <c r="U215" s="124">
        <v>594.29999999999995</v>
      </c>
      <c r="V215" s="124">
        <v>564.48</v>
      </c>
      <c r="W215" s="259">
        <v>645.95999999999992</v>
      </c>
      <c r="X215" s="259">
        <v>635.88</v>
      </c>
      <c r="Y215" s="259">
        <v>640.5</v>
      </c>
      <c r="Z215" s="259">
        <v>690.48</v>
      </c>
      <c r="AA215" s="259">
        <v>666.54</v>
      </c>
      <c r="AB215" s="259">
        <v>638.81999999999994</v>
      </c>
      <c r="AC215" s="261">
        <v>692.57999999999993</v>
      </c>
      <c r="AD215" s="261">
        <v>578.34</v>
      </c>
      <c r="AE215" s="261">
        <v>722</v>
      </c>
      <c r="AF215" s="261">
        <v>776</v>
      </c>
      <c r="AG215" s="170">
        <f t="shared" si="111"/>
        <v>988.09544416764356</v>
      </c>
      <c r="AH215" s="261">
        <f t="shared" si="110"/>
        <v>1190.4760794482079</v>
      </c>
      <c r="AI215" s="261">
        <f t="shared" si="110"/>
        <v>1029.4661924220322</v>
      </c>
      <c r="AJ215" s="261">
        <f t="shared" si="110"/>
        <v>1065.9524975838419</v>
      </c>
      <c r="AK215" s="261">
        <f t="shared" si="110"/>
        <v>1122.1579836925971</v>
      </c>
      <c r="AL215" s="261">
        <f t="shared" si="110"/>
        <v>1158.9471797803176</v>
      </c>
      <c r="AM215" s="261">
        <f t="shared" si="110"/>
        <v>1208.1293426735929</v>
      </c>
      <c r="AN215" s="261">
        <f t="shared" si="110"/>
        <v>1273.1019978862712</v>
      </c>
      <c r="AO215" s="261">
        <f t="shared" si="110"/>
        <v>1318.9401475682337</v>
      </c>
    </row>
    <row r="216" spans="1:41">
      <c r="A216" s="112" t="s">
        <v>113</v>
      </c>
      <c r="B216" s="259">
        <f t="shared" si="109"/>
        <v>382.56149637563061</v>
      </c>
      <c r="C216" s="259">
        <f t="shared" si="109"/>
        <v>424.3049496819753</v>
      </c>
      <c r="D216" s="259">
        <f t="shared" si="109"/>
        <v>441.39766071337908</v>
      </c>
      <c r="E216" s="259">
        <f t="shared" si="109"/>
        <v>433.74417155299295</v>
      </c>
      <c r="F216" s="259">
        <f t="shared" si="109"/>
        <v>488.67734715779301</v>
      </c>
      <c r="G216" s="259">
        <f t="shared" si="109"/>
        <v>501.6447179645092</v>
      </c>
      <c r="H216" s="259">
        <f t="shared" si="109"/>
        <v>527.35134300710092</v>
      </c>
      <c r="I216" s="259">
        <f t="shared" si="109"/>
        <v>502.89236120260335</v>
      </c>
      <c r="J216" s="259">
        <f t="shared" si="109"/>
        <v>493.24211347675845</v>
      </c>
      <c r="K216" s="259">
        <f t="shared" si="109"/>
        <v>611.64284078369326</v>
      </c>
      <c r="L216" s="259">
        <f t="shared" si="109"/>
        <v>502.13241220495104</v>
      </c>
      <c r="M216" s="259">
        <f t="shared" si="109"/>
        <v>631.19276926560497</v>
      </c>
      <c r="N216" s="259">
        <f t="shared" si="109"/>
        <v>731.7043490097326</v>
      </c>
      <c r="O216" s="259">
        <f t="shared" si="109"/>
        <v>746.19198982835348</v>
      </c>
      <c r="P216" s="259">
        <f t="shared" si="109"/>
        <v>843.93797358735651</v>
      </c>
      <c r="Q216" s="259">
        <f t="shared" si="109"/>
        <v>914.52986606706429</v>
      </c>
      <c r="R216" s="259">
        <f t="shared" si="109"/>
        <v>1091.2239979154906</v>
      </c>
      <c r="S216" s="124">
        <v>595.98</v>
      </c>
      <c r="T216" s="124">
        <v>601.43999999999994</v>
      </c>
      <c r="U216" s="124">
        <v>534.66</v>
      </c>
      <c r="V216" s="124">
        <v>742.14</v>
      </c>
      <c r="W216" s="259">
        <v>756</v>
      </c>
      <c r="X216" s="259">
        <v>771.12</v>
      </c>
      <c r="Y216" s="259">
        <v>780.78</v>
      </c>
      <c r="Z216" s="259">
        <v>797.57999999999993</v>
      </c>
      <c r="AA216" s="259">
        <v>728.69999999999993</v>
      </c>
      <c r="AB216" s="259">
        <v>792.95999999999992</v>
      </c>
      <c r="AC216" s="261">
        <v>686.69999999999993</v>
      </c>
      <c r="AD216" s="261">
        <v>638.81999999999994</v>
      </c>
      <c r="AE216" s="261">
        <v>796</v>
      </c>
      <c r="AF216" s="261">
        <v>628</v>
      </c>
      <c r="AG216" s="170">
        <f t="shared" si="111"/>
        <v>1042.4442519628662</v>
      </c>
      <c r="AH216" s="261">
        <f t="shared" si="110"/>
        <v>1127.5335389913193</v>
      </c>
      <c r="AI216" s="261">
        <f t="shared" si="110"/>
        <v>963.06502748466824</v>
      </c>
      <c r="AJ216" s="261">
        <f t="shared" si="110"/>
        <v>986.11981150169925</v>
      </c>
      <c r="AK216" s="261">
        <f t="shared" si="110"/>
        <v>1040.6178259434137</v>
      </c>
      <c r="AL216" s="261">
        <f t="shared" si="110"/>
        <v>1095.5152680142342</v>
      </c>
      <c r="AM216" s="261">
        <f t="shared" si="110"/>
        <v>1166.9176524054142</v>
      </c>
      <c r="AN216" s="261">
        <f t="shared" si="110"/>
        <v>1243.8089718510917</v>
      </c>
      <c r="AO216" s="261">
        <f t="shared" si="110"/>
        <v>1288.5993856952368</v>
      </c>
    </row>
    <row r="217" spans="1:41">
      <c r="A217" s="112" t="s">
        <v>102</v>
      </c>
      <c r="B217" s="259">
        <f t="shared" si="109"/>
        <v>374.72469089432059</v>
      </c>
      <c r="C217" s="259">
        <f t="shared" si="109"/>
        <v>415.61302593398335</v>
      </c>
      <c r="D217" s="259">
        <f t="shared" si="109"/>
        <v>445.91819271775887</v>
      </c>
      <c r="E217" s="259">
        <f t="shared" si="109"/>
        <v>433.40429104766213</v>
      </c>
      <c r="F217" s="259">
        <f t="shared" si="109"/>
        <v>478.04747170011348</v>
      </c>
      <c r="G217" s="259">
        <f t="shared" si="109"/>
        <v>487.66258418734134</v>
      </c>
      <c r="H217" s="259">
        <f t="shared" si="109"/>
        <v>508.24399324410217</v>
      </c>
      <c r="I217" s="259">
        <f t="shared" si="109"/>
        <v>475.19088649398788</v>
      </c>
      <c r="J217" s="259">
        <f t="shared" si="109"/>
        <v>464.53516887749413</v>
      </c>
      <c r="K217" s="259">
        <f t="shared" si="109"/>
        <v>582.56453392741889</v>
      </c>
      <c r="L217" s="259">
        <f t="shared" si="109"/>
        <v>449.97025522932256</v>
      </c>
      <c r="M217" s="259">
        <f t="shared" si="109"/>
        <v>617.82240169069371</v>
      </c>
      <c r="N217" s="259">
        <f t="shared" si="109"/>
        <v>757.34819301708308</v>
      </c>
      <c r="O217" s="259">
        <f t="shared" si="109"/>
        <v>737.64780673871587</v>
      </c>
      <c r="P217" s="259">
        <f t="shared" si="109"/>
        <v>821.41794760770722</v>
      </c>
      <c r="Q217" s="259">
        <f t="shared" si="109"/>
        <v>973.64180271776331</v>
      </c>
      <c r="R217" s="259">
        <f t="shared" si="109"/>
        <v>1035.4069136231381</v>
      </c>
      <c r="S217" s="124">
        <v>844.62</v>
      </c>
      <c r="T217" s="124">
        <v>922.74</v>
      </c>
      <c r="U217" s="124">
        <v>1032.78</v>
      </c>
      <c r="V217" s="124">
        <v>1136.94</v>
      </c>
      <c r="W217" s="259">
        <v>1041.5999999999999</v>
      </c>
      <c r="X217" s="259">
        <v>971.88</v>
      </c>
      <c r="Y217" s="259">
        <v>1011.78</v>
      </c>
      <c r="Z217" s="259">
        <v>939.54</v>
      </c>
      <c r="AA217" s="259">
        <v>922.31999999999994</v>
      </c>
      <c r="AB217" s="259">
        <v>891.24</v>
      </c>
      <c r="AC217" s="261">
        <v>952.56</v>
      </c>
      <c r="AD217" s="261">
        <v>1026.48</v>
      </c>
      <c r="AE217" s="261">
        <v>918</v>
      </c>
      <c r="AF217" s="261">
        <v>1010</v>
      </c>
      <c r="AG217" s="170">
        <f t="shared" si="111"/>
        <v>990.38117103505681</v>
      </c>
      <c r="AH217" s="261">
        <f t="shared" si="110"/>
        <v>1124.4631711641541</v>
      </c>
      <c r="AI217" s="261">
        <f t="shared" si="110"/>
        <v>966.53892998512822</v>
      </c>
      <c r="AJ217" s="261">
        <f t="shared" si="110"/>
        <v>978.1572249365114</v>
      </c>
      <c r="AK217" s="261">
        <f t="shared" si="110"/>
        <v>1023.4403154682932</v>
      </c>
      <c r="AL217" s="261">
        <f t="shared" si="110"/>
        <v>1042.6016766425269</v>
      </c>
      <c r="AM217" s="261">
        <f t="shared" si="110"/>
        <v>1108.1653646355103</v>
      </c>
      <c r="AN217" s="261">
        <f t="shared" si="110"/>
        <v>1180.0974184523282</v>
      </c>
      <c r="AO217" s="261">
        <f t="shared" si="110"/>
        <v>1247.004814053608</v>
      </c>
    </row>
    <row r="218" spans="1:41">
      <c r="A218" s="112" t="s">
        <v>103</v>
      </c>
      <c r="B218" s="259">
        <f t="shared" si="109"/>
        <v>334.851024605416</v>
      </c>
      <c r="C218" s="259">
        <f t="shared" si="109"/>
        <v>371.38851790420011</v>
      </c>
      <c r="D218" s="259">
        <f t="shared" si="109"/>
        <v>392.96338923788028</v>
      </c>
      <c r="E218" s="259">
        <f t="shared" si="109"/>
        <v>378.06041542962981</v>
      </c>
      <c r="F218" s="259">
        <f t="shared" si="109"/>
        <v>420.74115987519315</v>
      </c>
      <c r="G218" s="259">
        <f t="shared" si="109"/>
        <v>417.75191530150255</v>
      </c>
      <c r="H218" s="259">
        <f t="shared" si="109"/>
        <v>423.00909866879675</v>
      </c>
      <c r="I218" s="259">
        <f t="shared" si="109"/>
        <v>382.76486346429198</v>
      </c>
      <c r="J218" s="259">
        <f t="shared" si="109"/>
        <v>365.53171329840524</v>
      </c>
      <c r="K218" s="259">
        <f t="shared" si="109"/>
        <v>-968.2576984738389</v>
      </c>
      <c r="L218" s="259">
        <f t="shared" si="109"/>
        <v>390.92957205910568</v>
      </c>
      <c r="M218" s="259">
        <f t="shared" si="109"/>
        <v>562.66963544418445</v>
      </c>
      <c r="N218" s="259">
        <f t="shared" si="109"/>
        <v>612.0330769754305</v>
      </c>
      <c r="O218" s="259">
        <f t="shared" si="109"/>
        <v>677.83852511125247</v>
      </c>
      <c r="P218" s="259">
        <f t="shared" si="109"/>
        <v>779.7558995453561</v>
      </c>
      <c r="Q218" s="259">
        <f t="shared" si="109"/>
        <v>810.51559292208435</v>
      </c>
      <c r="R218" s="259">
        <f t="shared" si="109"/>
        <v>892.51517783471581</v>
      </c>
      <c r="S218" s="124">
        <v>785.81999999999994</v>
      </c>
      <c r="T218" s="124">
        <v>881.57999999999993</v>
      </c>
      <c r="U218" s="124">
        <v>1005.06</v>
      </c>
      <c r="V218" s="124">
        <v>1015.14</v>
      </c>
      <c r="W218" s="259">
        <v>947.93999999999994</v>
      </c>
      <c r="X218" s="259">
        <v>878.64</v>
      </c>
      <c r="Y218" s="259">
        <v>924.42</v>
      </c>
      <c r="Z218" s="259">
        <v>832.86</v>
      </c>
      <c r="AA218" s="259">
        <v>833.28</v>
      </c>
      <c r="AB218" s="259">
        <v>760.62</v>
      </c>
      <c r="AC218" s="261">
        <v>917.28</v>
      </c>
      <c r="AD218" s="261">
        <v>892.92</v>
      </c>
      <c r="AE218" s="261">
        <v>847</v>
      </c>
      <c r="AF218" s="261">
        <v>878</v>
      </c>
      <c r="AG218" s="170">
        <f t="shared" si="111"/>
        <v>797.67955563273824</v>
      </c>
      <c r="AH218" s="261">
        <f t="shared" si="110"/>
        <v>-1766.878593463354</v>
      </c>
      <c r="AI218" s="261">
        <f t="shared" si="110"/>
        <v>786.69003481845368</v>
      </c>
      <c r="AJ218" s="261">
        <f t="shared" si="110"/>
        <v>804.32465329909962</v>
      </c>
      <c r="AK218" s="261">
        <f t="shared" si="110"/>
        <v>841.91008131146089</v>
      </c>
      <c r="AL218" s="261">
        <f t="shared" si="110"/>
        <v>890.19336072401859</v>
      </c>
      <c r="AM218" s="261">
        <f t="shared" si="110"/>
        <v>938.37084891817722</v>
      </c>
      <c r="AN218" s="261">
        <f t="shared" si="110"/>
        <v>307.01862490092617</v>
      </c>
      <c r="AO218" s="261">
        <f t="shared" si="110"/>
        <v>359.22753428230209</v>
      </c>
    </row>
    <row r="219" spans="1:41" ht="12" thickBot="1">
      <c r="A219" s="112" t="s">
        <v>114</v>
      </c>
      <c r="B219" s="128">
        <f>B33</f>
        <v>4549.7357902293534</v>
      </c>
      <c r="C219" s="128">
        <f t="shared" ref="C219:Y219" si="112">C33</f>
        <v>5046.18325113421</v>
      </c>
      <c r="D219" s="128">
        <f t="shared" si="112"/>
        <v>5334.6152393400716</v>
      </c>
      <c r="E219" s="128">
        <f t="shared" si="112"/>
        <v>5233.2534340801485</v>
      </c>
      <c r="F219" s="128">
        <f t="shared" si="112"/>
        <v>5943.9413089947529</v>
      </c>
      <c r="G219" s="128">
        <f t="shared" si="112"/>
        <v>6029.4955742512348</v>
      </c>
      <c r="H219" s="128">
        <f t="shared" si="112"/>
        <v>6338</v>
      </c>
      <c r="I219" s="128">
        <f t="shared" si="112"/>
        <v>5996</v>
      </c>
      <c r="J219" s="128">
        <f t="shared" si="112"/>
        <v>5915</v>
      </c>
      <c r="K219" s="128">
        <f t="shared" si="112"/>
        <v>5994</v>
      </c>
      <c r="L219" s="128">
        <f t="shared" si="112"/>
        <v>5974</v>
      </c>
      <c r="M219" s="128">
        <f t="shared" si="112"/>
        <v>7381</v>
      </c>
      <c r="N219" s="128">
        <f t="shared" si="112"/>
        <v>8373</v>
      </c>
      <c r="O219" s="128">
        <f t="shared" si="112"/>
        <v>8960</v>
      </c>
      <c r="P219" s="128">
        <f t="shared" si="112"/>
        <v>10402</v>
      </c>
      <c r="Q219" s="128">
        <f t="shared" si="112"/>
        <v>11628</v>
      </c>
      <c r="R219" s="128">
        <f t="shared" si="112"/>
        <v>12853</v>
      </c>
      <c r="S219" s="128">
        <f t="shared" si="112"/>
        <v>12113</v>
      </c>
      <c r="T219" s="128">
        <f t="shared" si="112"/>
        <v>12341</v>
      </c>
      <c r="U219" s="128">
        <f t="shared" si="112"/>
        <v>12968</v>
      </c>
      <c r="V219" s="128">
        <f t="shared" si="112"/>
        <v>13651</v>
      </c>
      <c r="W219" s="128">
        <f t="shared" si="112"/>
        <v>14450</v>
      </c>
      <c r="X219" s="128">
        <f t="shared" si="112"/>
        <v>13851</v>
      </c>
      <c r="Y219" s="128">
        <f t="shared" si="112"/>
        <v>13737</v>
      </c>
      <c r="Z219" s="128">
        <f>Z33</f>
        <v>12582</v>
      </c>
      <c r="AA219" s="128">
        <f>AA33</f>
        <v>12227</v>
      </c>
      <c r="AB219" s="128">
        <f>AB33</f>
        <v>12027</v>
      </c>
      <c r="AC219" s="261">
        <f t="shared" ref="AC219:AO219" si="113">SUM(AC207:AC218)</f>
        <v>10485.299999999999</v>
      </c>
      <c r="AD219" s="261">
        <f t="shared" si="113"/>
        <v>9946.8599999999988</v>
      </c>
      <c r="AE219" s="261">
        <f t="shared" si="113"/>
        <v>10418.439999999999</v>
      </c>
      <c r="AF219" s="261">
        <f t="shared" si="113"/>
        <v>10483</v>
      </c>
      <c r="AG219" s="170">
        <f t="shared" si="113"/>
        <v>10976.406592739333</v>
      </c>
      <c r="AH219" s="261">
        <f t="shared" si="113"/>
        <v>11522.500000000002</v>
      </c>
      <c r="AI219" s="261">
        <f t="shared" si="113"/>
        <v>11953.797758440018</v>
      </c>
      <c r="AJ219" s="261">
        <f t="shared" si="113"/>
        <v>12385.958517472318</v>
      </c>
      <c r="AK219" s="261">
        <f t="shared" si="113"/>
        <v>12818.982277096899</v>
      </c>
      <c r="AL219" s="261">
        <f t="shared" si="113"/>
        <v>13252.869037313767</v>
      </c>
      <c r="AM219" s="261">
        <f t="shared" si="113"/>
        <v>13687.618798122916</v>
      </c>
      <c r="AN219" s="261">
        <f t="shared" si="113"/>
        <v>14123.231559524338</v>
      </c>
      <c r="AO219" s="261">
        <f t="shared" si="113"/>
        <v>14559.70732151805</v>
      </c>
    </row>
    <row r="220" spans="1:41">
      <c r="A220" s="174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  <c r="AF220" s="175"/>
      <c r="AG220" s="175"/>
      <c r="AH220" s="175"/>
      <c r="AI220" s="175"/>
      <c r="AJ220" s="175"/>
      <c r="AK220" s="175"/>
      <c r="AL220" s="175"/>
      <c r="AM220" s="175"/>
      <c r="AN220" s="175"/>
      <c r="AO220" s="175"/>
    </row>
    <row r="221" spans="1:41" ht="12" thickBot="1">
      <c r="A221" s="112" t="s">
        <v>263</v>
      </c>
    </row>
    <row r="222" spans="1:41" ht="12" thickBot="1">
      <c r="A222" s="168"/>
      <c r="B222" s="168" t="str">
        <f t="shared" ref="B222:AO222" si="114">B$3</f>
        <v xml:space="preserve">93/94 </v>
      </c>
      <c r="C222" s="168" t="str">
        <f t="shared" si="114"/>
        <v xml:space="preserve">94/95 </v>
      </c>
      <c r="D222" s="168" t="str">
        <f t="shared" si="114"/>
        <v xml:space="preserve">95/96 </v>
      </c>
      <c r="E222" s="168" t="str">
        <f t="shared" si="114"/>
        <v xml:space="preserve">96/97 </v>
      </c>
      <c r="F222" s="168" t="str">
        <f t="shared" si="114"/>
        <v xml:space="preserve">97/98 </v>
      </c>
      <c r="G222" s="168" t="str">
        <f t="shared" si="114"/>
        <v xml:space="preserve">98/99 </v>
      </c>
      <c r="H222" s="168" t="str">
        <f t="shared" si="114"/>
        <v xml:space="preserve">99/00 </v>
      </c>
      <c r="I222" s="168" t="str">
        <f t="shared" si="114"/>
        <v xml:space="preserve">00/01 </v>
      </c>
      <c r="J222" s="168" t="str">
        <f t="shared" si="114"/>
        <v xml:space="preserve">01/02 </v>
      </c>
      <c r="K222" s="168" t="str">
        <f t="shared" si="114"/>
        <v xml:space="preserve">02/03 </v>
      </c>
      <c r="L222" s="168" t="str">
        <f t="shared" si="114"/>
        <v xml:space="preserve">03/04 </v>
      </c>
      <c r="M222" s="168" t="str">
        <f t="shared" si="114"/>
        <v xml:space="preserve">04/05 </v>
      </c>
      <c r="N222" s="168" t="str">
        <f t="shared" si="114"/>
        <v xml:space="preserve">05/06 </v>
      </c>
      <c r="O222" s="168" t="str">
        <f t="shared" si="114"/>
        <v xml:space="preserve">06/07 </v>
      </c>
      <c r="P222" s="168" t="str">
        <f t="shared" si="114"/>
        <v xml:space="preserve">07/08 </v>
      </c>
      <c r="Q222" s="168" t="str">
        <f t="shared" si="114"/>
        <v xml:space="preserve">08/09 </v>
      </c>
      <c r="R222" s="168" t="str">
        <f t="shared" si="114"/>
        <v xml:space="preserve">09/10 </v>
      </c>
      <c r="S222" s="168" t="str">
        <f t="shared" si="114"/>
        <v xml:space="preserve">10/11 </v>
      </c>
      <c r="T222" s="168" t="str">
        <f t="shared" si="114"/>
        <v xml:space="preserve">11/12 </v>
      </c>
      <c r="U222" s="168" t="str">
        <f t="shared" si="114"/>
        <v xml:space="preserve">12/13 </v>
      </c>
      <c r="V222" s="168" t="str">
        <f t="shared" si="114"/>
        <v xml:space="preserve">13/14 </v>
      </c>
      <c r="W222" s="168" t="str">
        <f t="shared" si="114"/>
        <v xml:space="preserve">14/15 </v>
      </c>
      <c r="X222" s="168" t="str">
        <f t="shared" si="114"/>
        <v xml:space="preserve">15/16 </v>
      </c>
      <c r="Y222" s="168" t="str">
        <f t="shared" si="114"/>
        <v xml:space="preserve">16/17 </v>
      </c>
      <c r="Z222" s="168" t="str">
        <f t="shared" si="114"/>
        <v xml:space="preserve">17/18 </v>
      </c>
      <c r="AA222" s="168" t="str">
        <f t="shared" si="114"/>
        <v>18/19</v>
      </c>
      <c r="AB222" s="168" t="str">
        <f t="shared" si="114"/>
        <v>19/20</v>
      </c>
      <c r="AC222" s="168" t="str">
        <f t="shared" si="114"/>
        <v>20/21</v>
      </c>
      <c r="AD222" s="168" t="str">
        <f t="shared" si="114"/>
        <v>21/22</v>
      </c>
      <c r="AE222" s="168" t="str">
        <f t="shared" si="114"/>
        <v>22/23</v>
      </c>
      <c r="AF222" s="168" t="str">
        <f t="shared" si="114"/>
        <v>23/24</v>
      </c>
      <c r="AG222" s="168" t="str">
        <f t="shared" si="114"/>
        <v>24/25</v>
      </c>
      <c r="AH222" s="168" t="str">
        <f t="shared" si="114"/>
        <v>25/26</v>
      </c>
      <c r="AI222" s="168" t="str">
        <f t="shared" si="114"/>
        <v>26/27</v>
      </c>
      <c r="AJ222" s="168" t="str">
        <f t="shared" si="114"/>
        <v>27/28</v>
      </c>
      <c r="AK222" s="168" t="str">
        <f t="shared" si="114"/>
        <v>28/29</v>
      </c>
      <c r="AL222" s="168" t="str">
        <f t="shared" si="114"/>
        <v>29/30</v>
      </c>
      <c r="AM222" s="168" t="str">
        <f t="shared" si="114"/>
        <v>30/31</v>
      </c>
      <c r="AN222" s="168" t="str">
        <f t="shared" si="114"/>
        <v>31/32</v>
      </c>
      <c r="AO222" s="168" t="str">
        <f t="shared" si="114"/>
        <v>32/33</v>
      </c>
    </row>
    <row r="223" spans="1:41">
      <c r="A223" s="112" t="s">
        <v>104</v>
      </c>
      <c r="B223" s="260">
        <f t="shared" ref="B223:T235" si="115">B207/B80</f>
        <v>0.60574301560768917</v>
      </c>
      <c r="C223" s="260">
        <f t="shared" si="115"/>
        <v>0.58943852950989484</v>
      </c>
      <c r="D223" s="260">
        <f t="shared" si="115"/>
        <v>0.56920777201665296</v>
      </c>
      <c r="E223" s="260">
        <f t="shared" si="115"/>
        <v>0.62975372251265327</v>
      </c>
      <c r="F223" s="260">
        <f t="shared" si="115"/>
        <v>0.618709410741621</v>
      </c>
      <c r="G223" s="260">
        <f t="shared" si="115"/>
        <v>0.57959199983189802</v>
      </c>
      <c r="H223" s="260">
        <f t="shared" si="115"/>
        <v>0.57001528914470723</v>
      </c>
      <c r="I223" s="260">
        <f t="shared" si="115"/>
        <v>0.56996197718631181</v>
      </c>
      <c r="J223" s="260">
        <f t="shared" si="115"/>
        <v>0.57001060036619444</v>
      </c>
      <c r="K223" s="260">
        <f t="shared" si="115"/>
        <v>0.57004279600570618</v>
      </c>
      <c r="L223" s="260">
        <f t="shared" si="115"/>
        <v>0.57321051621569752</v>
      </c>
      <c r="M223" s="260">
        <f t="shared" si="115"/>
        <v>0.55709864895463812</v>
      </c>
      <c r="N223" s="260">
        <f t="shared" si="115"/>
        <v>0.56986320016334313</v>
      </c>
      <c r="O223" s="260">
        <f t="shared" si="115"/>
        <v>0.56961220597584239</v>
      </c>
      <c r="P223" s="260">
        <f t="shared" si="115"/>
        <v>0.56300064949123185</v>
      </c>
      <c r="Q223" s="260">
        <f t="shared" si="115"/>
        <v>0.56838400625672114</v>
      </c>
      <c r="R223" s="260">
        <f t="shared" si="115"/>
        <v>0.55817084292352459</v>
      </c>
      <c r="S223" s="260">
        <f t="shared" si="115"/>
        <v>0.54073478862550783</v>
      </c>
      <c r="T223" s="260">
        <f t="shared" si="115"/>
        <v>0.50228329809725158</v>
      </c>
      <c r="U223" s="187">
        <f t="shared" ref="U223:AE231" si="116">U207/U83</f>
        <v>0.42</v>
      </c>
      <c r="V223" s="187">
        <f t="shared" si="116"/>
        <v>0.42</v>
      </c>
      <c r="W223" s="187">
        <f t="shared" si="116"/>
        <v>0.42</v>
      </c>
      <c r="X223" s="187">
        <f t="shared" si="116"/>
        <v>0.42</v>
      </c>
      <c r="Y223" s="187">
        <f t="shared" si="116"/>
        <v>0.42</v>
      </c>
      <c r="Z223" s="187">
        <f t="shared" si="116"/>
        <v>0.42</v>
      </c>
      <c r="AA223" s="187">
        <f t="shared" si="116"/>
        <v>0.42</v>
      </c>
      <c r="AB223" s="187">
        <f t="shared" si="116"/>
        <v>0.42</v>
      </c>
      <c r="AC223" s="187">
        <f t="shared" si="116"/>
        <v>0.42</v>
      </c>
      <c r="AD223" s="187">
        <f t="shared" si="116"/>
        <v>0.42</v>
      </c>
      <c r="AE223" s="187">
        <f>AE207/AE83</f>
        <v>0.42</v>
      </c>
      <c r="AF223" s="187">
        <f t="shared" ref="AF223:AG226" si="117">AF207/AF83</f>
        <v>0.39991083370485958</v>
      </c>
      <c r="AG223" s="187">
        <f t="shared" si="117"/>
        <v>0.4</v>
      </c>
      <c r="AH223" s="187">
        <f t="shared" ref="AH223:AO234" si="118">AH207/AH80</f>
        <v>0.41899999999999998</v>
      </c>
      <c r="AI223" s="187">
        <f t="shared" si="118"/>
        <v>0.41943150029614101</v>
      </c>
      <c r="AJ223" s="187">
        <f t="shared" si="118"/>
        <v>0.41986300059228199</v>
      </c>
      <c r="AK223" s="187">
        <f t="shared" si="118"/>
        <v>0.42029450088842302</v>
      </c>
      <c r="AL223" s="187">
        <f t="shared" si="118"/>
        <v>0.42072600118456399</v>
      </c>
      <c r="AM223" s="187">
        <f t="shared" si="118"/>
        <v>0.42115750148070502</v>
      </c>
      <c r="AN223" s="187">
        <f t="shared" si="118"/>
        <v>0.421589001776846</v>
      </c>
      <c r="AO223" s="187">
        <f t="shared" si="118"/>
        <v>0.42202050207298697</v>
      </c>
    </row>
    <row r="224" spans="1:41">
      <c r="A224" s="112" t="s">
        <v>105</v>
      </c>
      <c r="B224" s="260">
        <f t="shared" si="115"/>
        <v>0.60574301560768917</v>
      </c>
      <c r="C224" s="260">
        <f t="shared" si="115"/>
        <v>0.58943852950989484</v>
      </c>
      <c r="D224" s="260">
        <f t="shared" si="115"/>
        <v>0.56920777201665296</v>
      </c>
      <c r="E224" s="260">
        <f t="shared" si="115"/>
        <v>0.62975372251265327</v>
      </c>
      <c r="F224" s="260">
        <f t="shared" si="115"/>
        <v>0.618709410741621</v>
      </c>
      <c r="G224" s="260">
        <f t="shared" si="115"/>
        <v>0.57959199983189802</v>
      </c>
      <c r="H224" s="260">
        <f t="shared" si="115"/>
        <v>0.57001528914470723</v>
      </c>
      <c r="I224" s="260">
        <f t="shared" si="115"/>
        <v>0.56996197718631181</v>
      </c>
      <c r="J224" s="260">
        <f t="shared" si="115"/>
        <v>0.57001060036619444</v>
      </c>
      <c r="K224" s="260">
        <f t="shared" si="115"/>
        <v>0.57004279600570618</v>
      </c>
      <c r="L224" s="260">
        <f t="shared" si="115"/>
        <v>0.57321051621569752</v>
      </c>
      <c r="M224" s="260">
        <f t="shared" si="115"/>
        <v>0.55709864895463812</v>
      </c>
      <c r="N224" s="260">
        <f t="shared" si="115"/>
        <v>0.56986320016334313</v>
      </c>
      <c r="O224" s="260">
        <f t="shared" si="115"/>
        <v>0.56961220597584239</v>
      </c>
      <c r="P224" s="260">
        <f t="shared" si="115"/>
        <v>0.56300064949123185</v>
      </c>
      <c r="Q224" s="260">
        <f t="shared" si="115"/>
        <v>0.56838400625672114</v>
      </c>
      <c r="R224" s="260">
        <f t="shared" si="115"/>
        <v>0.55817084292352459</v>
      </c>
      <c r="S224" s="260">
        <f t="shared" si="115"/>
        <v>0.54073478862550783</v>
      </c>
      <c r="T224" s="260">
        <f t="shared" si="115"/>
        <v>0.35400298359025362</v>
      </c>
      <c r="U224" s="187">
        <f t="shared" si="116"/>
        <v>0.42</v>
      </c>
      <c r="V224" s="187">
        <f t="shared" si="116"/>
        <v>0.42</v>
      </c>
      <c r="W224" s="187">
        <f t="shared" si="116"/>
        <v>0.42</v>
      </c>
      <c r="X224" s="187">
        <f t="shared" si="116"/>
        <v>0.42</v>
      </c>
      <c r="Y224" s="187">
        <f t="shared" si="116"/>
        <v>0.42</v>
      </c>
      <c r="Z224" s="187">
        <f t="shared" si="116"/>
        <v>0.42</v>
      </c>
      <c r="AA224" s="187">
        <f t="shared" si="116"/>
        <v>0.42</v>
      </c>
      <c r="AB224" s="187">
        <f t="shared" si="116"/>
        <v>0.42</v>
      </c>
      <c r="AC224" s="187">
        <f t="shared" si="116"/>
        <v>0.42</v>
      </c>
      <c r="AD224" s="187">
        <f t="shared" si="116"/>
        <v>0.42</v>
      </c>
      <c r="AE224" s="187">
        <f t="shared" si="116"/>
        <v>0.42</v>
      </c>
      <c r="AF224" s="187">
        <f t="shared" si="117"/>
        <v>0.400086692674469</v>
      </c>
      <c r="AG224" s="187">
        <f t="shared" si="117"/>
        <v>0.39991482112436116</v>
      </c>
      <c r="AH224" s="187">
        <f t="shared" si="118"/>
        <v>0.41899999999999993</v>
      </c>
      <c r="AI224" s="187">
        <f t="shared" si="118"/>
        <v>0.41943150029614101</v>
      </c>
      <c r="AJ224" s="187">
        <f t="shared" si="118"/>
        <v>0.41986300059228199</v>
      </c>
      <c r="AK224" s="187">
        <f t="shared" si="118"/>
        <v>0.42029450088842302</v>
      </c>
      <c r="AL224" s="187">
        <f t="shared" si="118"/>
        <v>0.42072600118456399</v>
      </c>
      <c r="AM224" s="187">
        <f t="shared" si="118"/>
        <v>0.42115750148070502</v>
      </c>
      <c r="AN224" s="187">
        <f t="shared" si="118"/>
        <v>0.421589001776846</v>
      </c>
      <c r="AO224" s="187">
        <f t="shared" si="118"/>
        <v>0.42202050207298702</v>
      </c>
    </row>
    <row r="225" spans="1:41">
      <c r="A225" s="112" t="s">
        <v>106</v>
      </c>
      <c r="B225" s="260">
        <f t="shared" si="115"/>
        <v>0.60574301560768917</v>
      </c>
      <c r="C225" s="260">
        <f t="shared" si="115"/>
        <v>0.58943852950989484</v>
      </c>
      <c r="D225" s="260">
        <f t="shared" si="115"/>
        <v>0.56920777201665296</v>
      </c>
      <c r="E225" s="260">
        <f t="shared" si="115"/>
        <v>0.62975372251265327</v>
      </c>
      <c r="F225" s="260">
        <f t="shared" si="115"/>
        <v>0.618709410741621</v>
      </c>
      <c r="G225" s="260">
        <f t="shared" si="115"/>
        <v>0.57959199983189802</v>
      </c>
      <c r="H225" s="260">
        <f t="shared" si="115"/>
        <v>0.57001528914470723</v>
      </c>
      <c r="I225" s="260">
        <f t="shared" si="115"/>
        <v>0.56996197718631181</v>
      </c>
      <c r="J225" s="260">
        <f t="shared" si="115"/>
        <v>0.57001060036619444</v>
      </c>
      <c r="K225" s="260">
        <f t="shared" si="115"/>
        <v>0.57004279600570618</v>
      </c>
      <c r="L225" s="260">
        <f t="shared" si="115"/>
        <v>0.57321051621569752</v>
      </c>
      <c r="M225" s="260">
        <f t="shared" si="115"/>
        <v>0.55709864895463812</v>
      </c>
      <c r="N225" s="260">
        <f t="shared" si="115"/>
        <v>0.56986320016334313</v>
      </c>
      <c r="O225" s="260">
        <f t="shared" si="115"/>
        <v>0.56961220597584239</v>
      </c>
      <c r="P225" s="260">
        <f t="shared" si="115"/>
        <v>0.56300064949123185</v>
      </c>
      <c r="Q225" s="260">
        <f t="shared" si="115"/>
        <v>0.56838400625672114</v>
      </c>
      <c r="R225" s="260">
        <f t="shared" si="115"/>
        <v>0.55817084292352459</v>
      </c>
      <c r="S225" s="260">
        <f t="shared" si="115"/>
        <v>0.54073478862550783</v>
      </c>
      <c r="T225" s="260">
        <f t="shared" si="115"/>
        <v>0.42897915553180116</v>
      </c>
      <c r="U225" s="187">
        <f t="shared" si="116"/>
        <v>0.42</v>
      </c>
      <c r="V225" s="187">
        <f t="shared" si="116"/>
        <v>0.42</v>
      </c>
      <c r="W225" s="187">
        <f t="shared" si="116"/>
        <v>0.42</v>
      </c>
      <c r="X225" s="187">
        <f t="shared" si="116"/>
        <v>0.42</v>
      </c>
      <c r="Y225" s="187">
        <f t="shared" si="116"/>
        <v>0.42</v>
      </c>
      <c r="Z225" s="187">
        <f t="shared" si="116"/>
        <v>0.42</v>
      </c>
      <c r="AA225" s="187">
        <f t="shared" si="116"/>
        <v>0.42</v>
      </c>
      <c r="AB225" s="187">
        <f t="shared" si="116"/>
        <v>0.42</v>
      </c>
      <c r="AC225" s="187">
        <f t="shared" si="116"/>
        <v>0.42</v>
      </c>
      <c r="AD225" s="187">
        <f t="shared" si="116"/>
        <v>0.42</v>
      </c>
      <c r="AE225" s="187">
        <f t="shared" si="116"/>
        <v>0.42</v>
      </c>
      <c r="AF225" s="187">
        <f t="shared" si="117"/>
        <v>0.40017064846416384</v>
      </c>
      <c r="AG225" s="187">
        <f t="shared" si="117"/>
        <v>0.4001699235344095</v>
      </c>
      <c r="AH225" s="187">
        <f t="shared" si="118"/>
        <v>0.41899999999999998</v>
      </c>
      <c r="AI225" s="187">
        <f t="shared" si="118"/>
        <v>0.41943150029614101</v>
      </c>
      <c r="AJ225" s="187">
        <f t="shared" si="118"/>
        <v>0.41986300059228199</v>
      </c>
      <c r="AK225" s="187">
        <f t="shared" si="118"/>
        <v>0.42029450088842302</v>
      </c>
      <c r="AL225" s="187">
        <f t="shared" si="118"/>
        <v>0.42072600118456399</v>
      </c>
      <c r="AM225" s="187">
        <f t="shared" si="118"/>
        <v>0.42115750148070508</v>
      </c>
      <c r="AN225" s="187">
        <f t="shared" si="118"/>
        <v>0.421589001776846</v>
      </c>
      <c r="AO225" s="187">
        <f t="shared" si="118"/>
        <v>0.42202050207298702</v>
      </c>
    </row>
    <row r="226" spans="1:41">
      <c r="A226" s="112" t="s">
        <v>107</v>
      </c>
      <c r="B226" s="260">
        <f t="shared" si="115"/>
        <v>0.60574301560768917</v>
      </c>
      <c r="C226" s="260">
        <f t="shared" si="115"/>
        <v>0.58943852950989484</v>
      </c>
      <c r="D226" s="260">
        <f t="shared" si="115"/>
        <v>0.56920777201665296</v>
      </c>
      <c r="E226" s="260">
        <f t="shared" si="115"/>
        <v>0.62975372251265327</v>
      </c>
      <c r="F226" s="260">
        <f t="shared" si="115"/>
        <v>0.618709410741621</v>
      </c>
      <c r="G226" s="260">
        <f t="shared" si="115"/>
        <v>0.57959199983189802</v>
      </c>
      <c r="H226" s="260">
        <f t="shared" si="115"/>
        <v>0.57001528914470723</v>
      </c>
      <c r="I226" s="260">
        <f t="shared" si="115"/>
        <v>0.5699619771863117</v>
      </c>
      <c r="J226" s="260">
        <f t="shared" si="115"/>
        <v>0.57001060036619444</v>
      </c>
      <c r="K226" s="260">
        <f t="shared" si="115"/>
        <v>0.57004279600570618</v>
      </c>
      <c r="L226" s="260">
        <f t="shared" si="115"/>
        <v>0.57321051621569752</v>
      </c>
      <c r="M226" s="260">
        <f t="shared" si="115"/>
        <v>0.55709864895463812</v>
      </c>
      <c r="N226" s="260">
        <f t="shared" si="115"/>
        <v>0.56986320016334313</v>
      </c>
      <c r="O226" s="260">
        <f t="shared" si="115"/>
        <v>0.56961220597584239</v>
      </c>
      <c r="P226" s="260">
        <f t="shared" si="115"/>
        <v>0.56300064949123185</v>
      </c>
      <c r="Q226" s="260">
        <f t="shared" si="115"/>
        <v>0.56838400625672114</v>
      </c>
      <c r="R226" s="260">
        <f t="shared" si="115"/>
        <v>0.55817084292352459</v>
      </c>
      <c r="S226" s="260">
        <f t="shared" si="115"/>
        <v>0.39823297137216185</v>
      </c>
      <c r="T226" s="260">
        <f t="shared" si="115"/>
        <v>0.47147908073070127</v>
      </c>
      <c r="U226" s="187">
        <f t="shared" si="116"/>
        <v>0.42</v>
      </c>
      <c r="V226" s="187">
        <f t="shared" si="116"/>
        <v>0.42</v>
      </c>
      <c r="W226" s="187">
        <f t="shared" si="116"/>
        <v>0.42</v>
      </c>
      <c r="X226" s="187">
        <f t="shared" si="116"/>
        <v>0.42</v>
      </c>
      <c r="Y226" s="187">
        <f t="shared" si="116"/>
        <v>0.42</v>
      </c>
      <c r="Z226" s="187">
        <f t="shared" si="116"/>
        <v>0.42</v>
      </c>
      <c r="AA226" s="187">
        <f t="shared" si="116"/>
        <v>0.42</v>
      </c>
      <c r="AB226" s="187">
        <f t="shared" si="116"/>
        <v>0.42</v>
      </c>
      <c r="AC226" s="187">
        <f t="shared" si="116"/>
        <v>0.42</v>
      </c>
      <c r="AD226" s="187">
        <f t="shared" si="116"/>
        <v>0.42</v>
      </c>
      <c r="AE226" s="187">
        <f t="shared" si="116"/>
        <v>0.40017945266935845</v>
      </c>
      <c r="AF226" s="187">
        <f t="shared" si="117"/>
        <v>0.4001786511835641</v>
      </c>
      <c r="AG226" s="187">
        <f t="shared" si="117"/>
        <v>0.39990962494351556</v>
      </c>
      <c r="AH226" s="187">
        <f t="shared" si="118"/>
        <v>0.41899999999999998</v>
      </c>
      <c r="AI226" s="187">
        <f t="shared" si="118"/>
        <v>0.41943150029614107</v>
      </c>
      <c r="AJ226" s="187">
        <f t="shared" si="118"/>
        <v>0.41986300059228199</v>
      </c>
      <c r="AK226" s="187">
        <f t="shared" si="118"/>
        <v>0.42029450088842296</v>
      </c>
      <c r="AL226" s="187">
        <f t="shared" si="118"/>
        <v>0.42072600118456399</v>
      </c>
      <c r="AM226" s="187">
        <f t="shared" si="118"/>
        <v>0.42115750148070502</v>
      </c>
      <c r="AN226" s="187">
        <f t="shared" si="118"/>
        <v>0.421589001776846</v>
      </c>
      <c r="AO226" s="187">
        <f t="shared" si="118"/>
        <v>0.42202050207298702</v>
      </c>
    </row>
    <row r="227" spans="1:41">
      <c r="A227" s="112" t="s">
        <v>108</v>
      </c>
      <c r="B227" s="260">
        <f t="shared" si="115"/>
        <v>0.60574301560768917</v>
      </c>
      <c r="C227" s="260">
        <f t="shared" si="115"/>
        <v>0.58943852950989484</v>
      </c>
      <c r="D227" s="260">
        <f t="shared" si="115"/>
        <v>0.56920777201665296</v>
      </c>
      <c r="E227" s="260">
        <f t="shared" si="115"/>
        <v>0.62975372251265327</v>
      </c>
      <c r="F227" s="260">
        <f t="shared" si="115"/>
        <v>0.618709410741621</v>
      </c>
      <c r="G227" s="260">
        <f t="shared" si="115"/>
        <v>0.57959199983189802</v>
      </c>
      <c r="H227" s="260">
        <f t="shared" si="115"/>
        <v>0.57001528914470723</v>
      </c>
      <c r="I227" s="260">
        <f t="shared" si="115"/>
        <v>0.56996197718631181</v>
      </c>
      <c r="J227" s="260">
        <f t="shared" si="115"/>
        <v>0.57001060036619444</v>
      </c>
      <c r="K227" s="260">
        <f t="shared" si="115"/>
        <v>0.57004279600570618</v>
      </c>
      <c r="L227" s="260">
        <f t="shared" si="115"/>
        <v>0.57321051621569752</v>
      </c>
      <c r="M227" s="260">
        <f t="shared" si="115"/>
        <v>0.55709864895463812</v>
      </c>
      <c r="N227" s="260">
        <f t="shared" si="115"/>
        <v>0.56986320016334313</v>
      </c>
      <c r="O227" s="260">
        <f t="shared" si="115"/>
        <v>0.56961220597584239</v>
      </c>
      <c r="P227" s="260">
        <f t="shared" si="115"/>
        <v>0.56300064949123185</v>
      </c>
      <c r="Q227" s="260">
        <f t="shared" si="115"/>
        <v>0.56838400625672114</v>
      </c>
      <c r="R227" s="260">
        <f t="shared" si="115"/>
        <v>0.55817084292352459</v>
      </c>
      <c r="S227" s="260">
        <f t="shared" si="115"/>
        <v>0.37370078740157481</v>
      </c>
      <c r="T227" s="260">
        <f t="shared" si="115"/>
        <v>0.44205309734513271</v>
      </c>
      <c r="U227" s="187">
        <f t="shared" si="116"/>
        <v>0.42</v>
      </c>
      <c r="V227" s="187">
        <f t="shared" si="116"/>
        <v>0.42</v>
      </c>
      <c r="W227" s="187">
        <f t="shared" si="116"/>
        <v>0.42</v>
      </c>
      <c r="X227" s="187">
        <f t="shared" si="116"/>
        <v>0.42</v>
      </c>
      <c r="Y227" s="187">
        <f t="shared" si="116"/>
        <v>0.42</v>
      </c>
      <c r="Z227" s="187">
        <f t="shared" si="116"/>
        <v>0.42</v>
      </c>
      <c r="AA227" s="187">
        <f t="shared" si="116"/>
        <v>0.42000000000000004</v>
      </c>
      <c r="AB227" s="187">
        <f t="shared" si="116"/>
        <v>0.42</v>
      </c>
      <c r="AC227" s="187">
        <f t="shared" si="116"/>
        <v>0.42</v>
      </c>
      <c r="AD227" s="187">
        <f t="shared" si="116"/>
        <v>0.42</v>
      </c>
      <c r="AE227" s="187">
        <f t="shared" si="116"/>
        <v>0.40009469696969696</v>
      </c>
      <c r="AF227" s="187">
        <f>AF211/AF87</f>
        <v>0.4</v>
      </c>
      <c r="AG227" s="187">
        <f>AG211/AG87</f>
        <v>0.40020736132711249</v>
      </c>
      <c r="AH227" s="187">
        <f t="shared" si="118"/>
        <v>0.41899999999999998</v>
      </c>
      <c r="AI227" s="187">
        <f t="shared" si="118"/>
        <v>0.41943150029614101</v>
      </c>
      <c r="AJ227" s="187">
        <f t="shared" si="118"/>
        <v>0.41986300059228199</v>
      </c>
      <c r="AK227" s="187">
        <f t="shared" si="118"/>
        <v>0.42029450088842296</v>
      </c>
      <c r="AL227" s="187">
        <f t="shared" si="118"/>
        <v>0.42072600118456399</v>
      </c>
      <c r="AM227" s="187">
        <f t="shared" si="118"/>
        <v>0.42115750148070502</v>
      </c>
      <c r="AN227" s="187">
        <f t="shared" si="118"/>
        <v>0.421589001776846</v>
      </c>
      <c r="AO227" s="187">
        <f t="shared" si="118"/>
        <v>0.42202050207298702</v>
      </c>
    </row>
    <row r="228" spans="1:41">
      <c r="A228" s="112" t="s">
        <v>109</v>
      </c>
      <c r="B228" s="260">
        <f t="shared" si="115"/>
        <v>0.60574301560768917</v>
      </c>
      <c r="C228" s="260">
        <f t="shared" si="115"/>
        <v>0.58943852950989484</v>
      </c>
      <c r="D228" s="260">
        <f t="shared" si="115"/>
        <v>0.56920777201665296</v>
      </c>
      <c r="E228" s="260">
        <f t="shared" si="115"/>
        <v>0.62975372251265327</v>
      </c>
      <c r="F228" s="260">
        <f t="shared" si="115"/>
        <v>0.618709410741621</v>
      </c>
      <c r="G228" s="260">
        <f t="shared" si="115"/>
        <v>0.57959199983189802</v>
      </c>
      <c r="H228" s="260">
        <f t="shared" si="115"/>
        <v>0.57001528914470723</v>
      </c>
      <c r="I228" s="260">
        <f t="shared" si="115"/>
        <v>0.56996197718631181</v>
      </c>
      <c r="J228" s="260">
        <f t="shared" si="115"/>
        <v>0.57001060036619444</v>
      </c>
      <c r="K228" s="260">
        <f t="shared" si="115"/>
        <v>0.57004279600570618</v>
      </c>
      <c r="L228" s="260">
        <f t="shared" si="115"/>
        <v>0.57321051621569752</v>
      </c>
      <c r="M228" s="260">
        <f t="shared" si="115"/>
        <v>0.55709864895463812</v>
      </c>
      <c r="N228" s="260">
        <f t="shared" si="115"/>
        <v>0.56986320016334313</v>
      </c>
      <c r="O228" s="260">
        <f t="shared" si="115"/>
        <v>0.56961220597584239</v>
      </c>
      <c r="P228" s="260">
        <f t="shared" si="115"/>
        <v>0.56300064949123185</v>
      </c>
      <c r="Q228" s="260">
        <f t="shared" si="115"/>
        <v>0.56838400625672125</v>
      </c>
      <c r="R228" s="260">
        <f t="shared" si="115"/>
        <v>0.55817084292352459</v>
      </c>
      <c r="S228" s="260">
        <f t="shared" si="115"/>
        <v>0.37981160138820025</v>
      </c>
      <c r="T228" s="260">
        <f t="shared" si="115"/>
        <v>0.41978021978021973</v>
      </c>
      <c r="U228" s="187">
        <f t="shared" si="116"/>
        <v>0.42</v>
      </c>
      <c r="V228" s="187">
        <f t="shared" si="116"/>
        <v>0.42</v>
      </c>
      <c r="W228" s="187">
        <f t="shared" si="116"/>
        <v>0.42</v>
      </c>
      <c r="X228" s="187">
        <f t="shared" si="116"/>
        <v>0.42</v>
      </c>
      <c r="Y228" s="187">
        <f t="shared" si="116"/>
        <v>0.42</v>
      </c>
      <c r="Z228" s="187">
        <f t="shared" si="116"/>
        <v>0.41999999999999993</v>
      </c>
      <c r="AA228" s="187">
        <f t="shared" si="116"/>
        <v>0.42</v>
      </c>
      <c r="AB228" s="187">
        <f t="shared" si="116"/>
        <v>0.42</v>
      </c>
      <c r="AC228" s="187">
        <f t="shared" si="116"/>
        <v>0.42</v>
      </c>
      <c r="AD228" s="187">
        <f t="shared" si="116"/>
        <v>0.42</v>
      </c>
      <c r="AE228" s="187">
        <f t="shared" si="116"/>
        <v>0.39981949458483756</v>
      </c>
      <c r="AF228" s="187">
        <f>AF212/AF88</f>
        <v>0.39982502187226598</v>
      </c>
      <c r="AG228" s="187">
        <f t="shared" ref="AG228:AG234" si="119">AG212/AG85</f>
        <v>0.41975167551726572</v>
      </c>
      <c r="AH228" s="187">
        <f t="shared" si="118"/>
        <v>0.41899999999999998</v>
      </c>
      <c r="AI228" s="187">
        <f t="shared" si="118"/>
        <v>0.41943150029614101</v>
      </c>
      <c r="AJ228" s="187">
        <f t="shared" si="118"/>
        <v>0.41986300059228199</v>
      </c>
      <c r="AK228" s="187">
        <f t="shared" si="118"/>
        <v>0.42029450088842296</v>
      </c>
      <c r="AL228" s="187">
        <f t="shared" si="118"/>
        <v>0.42072600118456405</v>
      </c>
      <c r="AM228" s="187">
        <f t="shared" si="118"/>
        <v>0.42115750148070502</v>
      </c>
      <c r="AN228" s="187">
        <f t="shared" si="118"/>
        <v>0.421589001776846</v>
      </c>
      <c r="AO228" s="187">
        <f t="shared" si="118"/>
        <v>0.42202050207298697</v>
      </c>
    </row>
    <row r="229" spans="1:41">
      <c r="A229" s="112" t="s">
        <v>110</v>
      </c>
      <c r="B229" s="260">
        <f t="shared" si="115"/>
        <v>0.60574301560768917</v>
      </c>
      <c r="C229" s="260">
        <f t="shared" si="115"/>
        <v>0.58943852950989484</v>
      </c>
      <c r="D229" s="260">
        <f t="shared" si="115"/>
        <v>0.56920777201665296</v>
      </c>
      <c r="E229" s="260">
        <f t="shared" si="115"/>
        <v>0.62975372251265327</v>
      </c>
      <c r="F229" s="260">
        <f t="shared" si="115"/>
        <v>0.618709410741621</v>
      </c>
      <c r="G229" s="260">
        <f t="shared" si="115"/>
        <v>0.57959199983189802</v>
      </c>
      <c r="H229" s="260">
        <f t="shared" si="115"/>
        <v>0.57001528914470723</v>
      </c>
      <c r="I229" s="260">
        <f t="shared" si="115"/>
        <v>0.56996197718631181</v>
      </c>
      <c r="J229" s="260">
        <f t="shared" si="115"/>
        <v>0.57001060036619444</v>
      </c>
      <c r="K229" s="260">
        <f t="shared" si="115"/>
        <v>0.57004279600570618</v>
      </c>
      <c r="L229" s="260">
        <f t="shared" si="115"/>
        <v>0.57321051621569752</v>
      </c>
      <c r="M229" s="260">
        <f t="shared" si="115"/>
        <v>0.55709864895463812</v>
      </c>
      <c r="N229" s="260">
        <f t="shared" si="115"/>
        <v>0.56986320016334313</v>
      </c>
      <c r="O229" s="260">
        <f t="shared" si="115"/>
        <v>0.56961220597584239</v>
      </c>
      <c r="P229" s="260">
        <f t="shared" si="115"/>
        <v>0.56300064949123185</v>
      </c>
      <c r="Q229" s="260">
        <f t="shared" si="115"/>
        <v>0.56838400625672114</v>
      </c>
      <c r="R229" s="260">
        <f t="shared" si="115"/>
        <v>0.55817084292352459</v>
      </c>
      <c r="S229" s="260">
        <f t="shared" si="115"/>
        <v>0.38156862745098036</v>
      </c>
      <c r="T229" s="260">
        <f t="shared" si="115"/>
        <v>0.41250393700787397</v>
      </c>
      <c r="U229" s="187">
        <f t="shared" si="116"/>
        <v>0.42</v>
      </c>
      <c r="V229" s="187">
        <f t="shared" si="116"/>
        <v>0.42</v>
      </c>
      <c r="W229" s="187">
        <f t="shared" si="116"/>
        <v>0.42</v>
      </c>
      <c r="X229" s="187">
        <f t="shared" si="116"/>
        <v>0.42</v>
      </c>
      <c r="Y229" s="187">
        <f t="shared" si="116"/>
        <v>0.42</v>
      </c>
      <c r="Z229" s="187">
        <f t="shared" si="116"/>
        <v>0.42</v>
      </c>
      <c r="AA229" s="187">
        <f t="shared" si="116"/>
        <v>0.42</v>
      </c>
      <c r="AB229" s="187">
        <f t="shared" si="116"/>
        <v>0.42</v>
      </c>
      <c r="AC229" s="187">
        <f t="shared" si="116"/>
        <v>0.42</v>
      </c>
      <c r="AD229" s="187">
        <f t="shared" si="116"/>
        <v>0.42</v>
      </c>
      <c r="AE229" s="187">
        <f t="shared" si="116"/>
        <v>0.40009208103130756</v>
      </c>
      <c r="AF229" s="187">
        <f>AF213/AF89</f>
        <v>0.40017945266935845</v>
      </c>
      <c r="AG229" s="187">
        <f t="shared" si="119"/>
        <v>0.41856849970385901</v>
      </c>
      <c r="AH229" s="187">
        <f t="shared" si="118"/>
        <v>0.41900000000000004</v>
      </c>
      <c r="AI229" s="187">
        <f t="shared" si="118"/>
        <v>0.41943150029614101</v>
      </c>
      <c r="AJ229" s="187">
        <f t="shared" si="118"/>
        <v>0.41986300059228199</v>
      </c>
      <c r="AK229" s="187">
        <f t="shared" si="118"/>
        <v>0.42029450088842307</v>
      </c>
      <c r="AL229" s="187">
        <f t="shared" si="118"/>
        <v>0.42072600118456399</v>
      </c>
      <c r="AM229" s="187">
        <f t="shared" si="118"/>
        <v>0.42115750148070508</v>
      </c>
      <c r="AN229" s="187">
        <f t="shared" si="118"/>
        <v>0.42158900177684594</v>
      </c>
      <c r="AO229" s="187">
        <f t="shared" si="118"/>
        <v>0.42202050207298708</v>
      </c>
    </row>
    <row r="230" spans="1:41">
      <c r="A230" s="112" t="s">
        <v>111</v>
      </c>
      <c r="B230" s="260">
        <f t="shared" si="115"/>
        <v>0.60574301560768917</v>
      </c>
      <c r="C230" s="260">
        <f t="shared" si="115"/>
        <v>0.58943852950989484</v>
      </c>
      <c r="D230" s="260">
        <f t="shared" si="115"/>
        <v>0.56920777201665296</v>
      </c>
      <c r="E230" s="260">
        <f t="shared" si="115"/>
        <v>0.62975372251265327</v>
      </c>
      <c r="F230" s="260">
        <f t="shared" si="115"/>
        <v>0.618709410741621</v>
      </c>
      <c r="G230" s="260">
        <f t="shared" si="115"/>
        <v>0.57959199983189802</v>
      </c>
      <c r="H230" s="260">
        <f t="shared" si="115"/>
        <v>0.57001528914470723</v>
      </c>
      <c r="I230" s="260">
        <f t="shared" si="115"/>
        <v>0.56996197718631181</v>
      </c>
      <c r="J230" s="260">
        <f t="shared" si="115"/>
        <v>0.57001060036619444</v>
      </c>
      <c r="K230" s="260">
        <f t="shared" si="115"/>
        <v>0.57004279600570618</v>
      </c>
      <c r="L230" s="260">
        <f t="shared" si="115"/>
        <v>0.57321051621569752</v>
      </c>
      <c r="M230" s="260">
        <f t="shared" si="115"/>
        <v>0.55709864895463812</v>
      </c>
      <c r="N230" s="260">
        <f t="shared" si="115"/>
        <v>0.56986320016334313</v>
      </c>
      <c r="O230" s="260">
        <f t="shared" si="115"/>
        <v>0.56961220597584239</v>
      </c>
      <c r="P230" s="260">
        <f t="shared" si="115"/>
        <v>0.56300064949123185</v>
      </c>
      <c r="Q230" s="260">
        <f t="shared" si="115"/>
        <v>0.56838400625672114</v>
      </c>
      <c r="R230" s="260">
        <f t="shared" si="115"/>
        <v>0.55817084292352459</v>
      </c>
      <c r="S230" s="260">
        <f t="shared" si="115"/>
        <v>0.3910912143256855</v>
      </c>
      <c r="T230" s="260">
        <f t="shared" si="115"/>
        <v>0.42141255605381162</v>
      </c>
      <c r="U230" s="187">
        <f t="shared" si="116"/>
        <v>0.42</v>
      </c>
      <c r="V230" s="187">
        <f t="shared" si="116"/>
        <v>0.42</v>
      </c>
      <c r="W230" s="187">
        <f t="shared" si="116"/>
        <v>0.41999999999999993</v>
      </c>
      <c r="X230" s="187">
        <f t="shared" si="116"/>
        <v>0.42</v>
      </c>
      <c r="Y230" s="187">
        <f t="shared" si="116"/>
        <v>0.42</v>
      </c>
      <c r="Z230" s="187">
        <f t="shared" si="116"/>
        <v>0.42</v>
      </c>
      <c r="AA230" s="187">
        <f t="shared" si="116"/>
        <v>0.42</v>
      </c>
      <c r="AB230" s="187">
        <f t="shared" si="116"/>
        <v>0.42</v>
      </c>
      <c r="AC230" s="187">
        <f t="shared" si="116"/>
        <v>0.42</v>
      </c>
      <c r="AD230" s="187">
        <f t="shared" si="116"/>
        <v>0.42</v>
      </c>
      <c r="AE230" s="187">
        <f t="shared" si="116"/>
        <v>0.40019617459538992</v>
      </c>
      <c r="AF230" s="187">
        <f>AF214/AF90</f>
        <v>0.40009514747859182</v>
      </c>
      <c r="AG230" s="187">
        <f t="shared" si="119"/>
        <v>0.41856849970385901</v>
      </c>
      <c r="AH230" s="187">
        <f t="shared" si="118"/>
        <v>0.41899999999999993</v>
      </c>
      <c r="AI230" s="187">
        <f t="shared" si="118"/>
        <v>0.41943150029614101</v>
      </c>
      <c r="AJ230" s="187">
        <f t="shared" si="118"/>
        <v>0.41986300059228199</v>
      </c>
      <c r="AK230" s="187">
        <f t="shared" si="118"/>
        <v>0.42029450088842296</v>
      </c>
      <c r="AL230" s="187">
        <f t="shared" si="118"/>
        <v>0.42072600118456399</v>
      </c>
      <c r="AM230" s="187">
        <f t="shared" si="118"/>
        <v>0.42115750148070502</v>
      </c>
      <c r="AN230" s="187">
        <f t="shared" si="118"/>
        <v>0.421589001776846</v>
      </c>
      <c r="AO230" s="187">
        <f t="shared" si="118"/>
        <v>0.42202050207298702</v>
      </c>
    </row>
    <row r="231" spans="1:41">
      <c r="A231" s="112" t="s">
        <v>112</v>
      </c>
      <c r="B231" s="260">
        <f t="shared" si="115"/>
        <v>0.60574301560768917</v>
      </c>
      <c r="C231" s="260">
        <f t="shared" si="115"/>
        <v>0.58943852950989484</v>
      </c>
      <c r="D231" s="260">
        <f t="shared" si="115"/>
        <v>0.56920777201665296</v>
      </c>
      <c r="E231" s="260">
        <f t="shared" si="115"/>
        <v>0.62975372251265327</v>
      </c>
      <c r="F231" s="260">
        <f t="shared" si="115"/>
        <v>0.618709410741621</v>
      </c>
      <c r="G231" s="260">
        <f t="shared" si="115"/>
        <v>0.57959199983189802</v>
      </c>
      <c r="H231" s="260">
        <f t="shared" si="115"/>
        <v>0.57001528914470723</v>
      </c>
      <c r="I231" s="260">
        <f t="shared" si="115"/>
        <v>0.56996197718631181</v>
      </c>
      <c r="J231" s="260">
        <f t="shared" si="115"/>
        <v>0.57001060036619444</v>
      </c>
      <c r="K231" s="260">
        <f t="shared" si="115"/>
        <v>0.57004279600570618</v>
      </c>
      <c r="L231" s="260">
        <f t="shared" si="115"/>
        <v>0.57321051621569752</v>
      </c>
      <c r="M231" s="260">
        <f t="shared" si="115"/>
        <v>0.55709864895463812</v>
      </c>
      <c r="N231" s="260">
        <f t="shared" si="115"/>
        <v>0.56986320016334313</v>
      </c>
      <c r="O231" s="260">
        <f t="shared" si="115"/>
        <v>0.56961220597584239</v>
      </c>
      <c r="P231" s="260">
        <f t="shared" si="115"/>
        <v>0.56300064949123185</v>
      </c>
      <c r="Q231" s="260">
        <f t="shared" si="115"/>
        <v>0.56838400625672114</v>
      </c>
      <c r="R231" s="260">
        <f t="shared" si="115"/>
        <v>0.55817084292352459</v>
      </c>
      <c r="S231" s="260">
        <f t="shared" si="115"/>
        <v>0.31229660144181259</v>
      </c>
      <c r="T231" s="260">
        <f t="shared" si="115"/>
        <v>0.31335078534031413</v>
      </c>
      <c r="U231" s="187">
        <f t="shared" si="116"/>
        <v>0.42</v>
      </c>
      <c r="V231" s="187">
        <f t="shared" si="116"/>
        <v>0.42000000000000004</v>
      </c>
      <c r="W231" s="187">
        <f t="shared" si="116"/>
        <v>0.41999999999999993</v>
      </c>
      <c r="X231" s="187">
        <f t="shared" si="116"/>
        <v>0.42</v>
      </c>
      <c r="Y231" s="187">
        <f t="shared" si="116"/>
        <v>0.42</v>
      </c>
      <c r="Z231" s="187">
        <f t="shared" si="116"/>
        <v>0.42</v>
      </c>
      <c r="AA231" s="187">
        <f t="shared" si="116"/>
        <v>0.42</v>
      </c>
      <c r="AB231" s="187">
        <f t="shared" si="116"/>
        <v>0.42</v>
      </c>
      <c r="AC231" s="187">
        <f t="shared" si="116"/>
        <v>0.41999999999999993</v>
      </c>
      <c r="AD231" s="187">
        <f t="shared" si="116"/>
        <v>0.42000000000000004</v>
      </c>
      <c r="AE231" s="187">
        <f t="shared" si="116"/>
        <v>0.3997785160575858</v>
      </c>
      <c r="AF231" s="187">
        <f>AF215/AF91</f>
        <v>0.39979392065945391</v>
      </c>
      <c r="AG231" s="187">
        <f t="shared" si="119"/>
        <v>0.41856849970385901</v>
      </c>
      <c r="AH231" s="187">
        <f t="shared" si="118"/>
        <v>0.41899999999999998</v>
      </c>
      <c r="AI231" s="187">
        <f t="shared" si="118"/>
        <v>0.41943150029614101</v>
      </c>
      <c r="AJ231" s="187">
        <f t="shared" si="118"/>
        <v>0.41986300059228204</v>
      </c>
      <c r="AK231" s="187">
        <f t="shared" si="118"/>
        <v>0.42029450088842302</v>
      </c>
      <c r="AL231" s="187">
        <f t="shared" si="118"/>
        <v>0.42072600118456399</v>
      </c>
      <c r="AM231" s="187">
        <f t="shared" si="118"/>
        <v>0.42115750148070502</v>
      </c>
      <c r="AN231" s="187">
        <f t="shared" si="118"/>
        <v>0.421589001776846</v>
      </c>
      <c r="AO231" s="187">
        <f t="shared" si="118"/>
        <v>0.42202050207298702</v>
      </c>
    </row>
    <row r="232" spans="1:41">
      <c r="A232" s="112" t="s">
        <v>113</v>
      </c>
      <c r="B232" s="260">
        <f t="shared" si="115"/>
        <v>0.60574301560768917</v>
      </c>
      <c r="C232" s="260">
        <f t="shared" si="115"/>
        <v>0.58943852950989484</v>
      </c>
      <c r="D232" s="260">
        <f t="shared" si="115"/>
        <v>0.56920777201665296</v>
      </c>
      <c r="E232" s="260">
        <f t="shared" si="115"/>
        <v>0.62975372251265327</v>
      </c>
      <c r="F232" s="260">
        <f t="shared" si="115"/>
        <v>0.618709410741621</v>
      </c>
      <c r="G232" s="260">
        <f t="shared" si="115"/>
        <v>0.57959199983189802</v>
      </c>
      <c r="H232" s="260">
        <f t="shared" si="115"/>
        <v>0.57001528914470723</v>
      </c>
      <c r="I232" s="260">
        <f t="shared" si="115"/>
        <v>0.56996197718631181</v>
      </c>
      <c r="J232" s="260">
        <f t="shared" si="115"/>
        <v>0.57001060036619444</v>
      </c>
      <c r="K232" s="260">
        <f t="shared" si="115"/>
        <v>0.57004279600570618</v>
      </c>
      <c r="L232" s="260">
        <f t="shared" si="115"/>
        <v>0.57321051621569752</v>
      </c>
      <c r="M232" s="260">
        <f t="shared" si="115"/>
        <v>0.55709864895463812</v>
      </c>
      <c r="N232" s="260">
        <f t="shared" si="115"/>
        <v>0.56986320016334313</v>
      </c>
      <c r="O232" s="260">
        <f t="shared" si="115"/>
        <v>0.56961220597584239</v>
      </c>
      <c r="P232" s="260">
        <f t="shared" si="115"/>
        <v>0.56300064949123185</v>
      </c>
      <c r="Q232" s="260">
        <f t="shared" si="115"/>
        <v>0.56838400625672114</v>
      </c>
      <c r="R232" s="260">
        <f t="shared" si="115"/>
        <v>0.55817084292352459</v>
      </c>
      <c r="S232" s="260">
        <f t="shared" si="115"/>
        <v>0.32110991379310344</v>
      </c>
      <c r="T232" s="260">
        <f t="shared" si="115"/>
        <v>0.32145376803848208</v>
      </c>
      <c r="U232" s="187">
        <f t="shared" ref="U232:AE234" si="120">U216/V80</f>
        <v>0.42</v>
      </c>
      <c r="V232" s="187">
        <f t="shared" si="120"/>
        <v>0.42</v>
      </c>
      <c r="W232" s="187">
        <f t="shared" si="120"/>
        <v>0.42</v>
      </c>
      <c r="X232" s="187">
        <f t="shared" si="120"/>
        <v>0.42</v>
      </c>
      <c r="Y232" s="187">
        <f t="shared" si="120"/>
        <v>0.42</v>
      </c>
      <c r="Z232" s="187">
        <f t="shared" si="120"/>
        <v>0.42</v>
      </c>
      <c r="AA232" s="187">
        <f t="shared" si="120"/>
        <v>0.42</v>
      </c>
      <c r="AB232" s="187">
        <f t="shared" si="120"/>
        <v>0.42</v>
      </c>
      <c r="AC232" s="187">
        <f t="shared" si="120"/>
        <v>0.42</v>
      </c>
      <c r="AD232" s="187">
        <f t="shared" si="120"/>
        <v>0.42</v>
      </c>
      <c r="AE232" s="187">
        <f t="shared" si="120"/>
        <v>0.40020110608345905</v>
      </c>
      <c r="AF232" s="187">
        <f>AF216/AG80</f>
        <v>0.4</v>
      </c>
      <c r="AG232" s="187">
        <f t="shared" si="119"/>
        <v>0.41856849970385895</v>
      </c>
      <c r="AH232" s="187">
        <f t="shared" si="118"/>
        <v>0.41899999999999998</v>
      </c>
      <c r="AI232" s="187">
        <f t="shared" si="118"/>
        <v>0.41943150029614101</v>
      </c>
      <c r="AJ232" s="187">
        <f t="shared" si="118"/>
        <v>0.41986300059228199</v>
      </c>
      <c r="AK232" s="187">
        <f t="shared" si="118"/>
        <v>0.42029450088842302</v>
      </c>
      <c r="AL232" s="187">
        <f t="shared" si="118"/>
        <v>0.42072600118456405</v>
      </c>
      <c r="AM232" s="187">
        <f t="shared" si="118"/>
        <v>0.42115750148070502</v>
      </c>
      <c r="AN232" s="187">
        <f t="shared" si="118"/>
        <v>0.421589001776846</v>
      </c>
      <c r="AO232" s="187">
        <f t="shared" si="118"/>
        <v>0.42202050207298702</v>
      </c>
    </row>
    <row r="233" spans="1:41">
      <c r="A233" s="112" t="s">
        <v>102</v>
      </c>
      <c r="B233" s="260">
        <f t="shared" si="115"/>
        <v>0.60574301560768917</v>
      </c>
      <c r="C233" s="260">
        <f t="shared" si="115"/>
        <v>0.58943852950989484</v>
      </c>
      <c r="D233" s="260">
        <f t="shared" si="115"/>
        <v>0.56920777201665296</v>
      </c>
      <c r="E233" s="260">
        <f t="shared" si="115"/>
        <v>0.62975372251265327</v>
      </c>
      <c r="F233" s="260">
        <f t="shared" si="115"/>
        <v>0.618709410741621</v>
      </c>
      <c r="G233" s="260">
        <f t="shared" si="115"/>
        <v>0.57959199983189802</v>
      </c>
      <c r="H233" s="260">
        <f t="shared" si="115"/>
        <v>0.57001528914470723</v>
      </c>
      <c r="I233" s="260">
        <f t="shared" si="115"/>
        <v>0.56996197718631181</v>
      </c>
      <c r="J233" s="260">
        <f t="shared" si="115"/>
        <v>0.57001060036619444</v>
      </c>
      <c r="K233" s="260">
        <f t="shared" si="115"/>
        <v>0.57004279600570618</v>
      </c>
      <c r="L233" s="260">
        <f t="shared" si="115"/>
        <v>0.57321051621569752</v>
      </c>
      <c r="M233" s="260">
        <f t="shared" si="115"/>
        <v>0.55709864895463812</v>
      </c>
      <c r="N233" s="260">
        <f t="shared" si="115"/>
        <v>0.56986320016334313</v>
      </c>
      <c r="O233" s="260">
        <f t="shared" si="115"/>
        <v>0.56961220597584239</v>
      </c>
      <c r="P233" s="260">
        <f t="shared" si="115"/>
        <v>0.56300064949123185</v>
      </c>
      <c r="Q233" s="260">
        <f t="shared" si="115"/>
        <v>0.56838400625672114</v>
      </c>
      <c r="R233" s="260">
        <f t="shared" si="115"/>
        <v>0.55817084292352459</v>
      </c>
      <c r="S233" s="260">
        <f t="shared" si="115"/>
        <v>0.48878472222222225</v>
      </c>
      <c r="T233" s="260">
        <f t="shared" si="115"/>
        <v>0.51549720670391064</v>
      </c>
      <c r="U233" s="187">
        <f t="shared" si="120"/>
        <v>0.42</v>
      </c>
      <c r="V233" s="187">
        <f t="shared" si="120"/>
        <v>0.42000000000000004</v>
      </c>
      <c r="W233" s="187">
        <f t="shared" si="120"/>
        <v>0.42</v>
      </c>
      <c r="X233" s="187">
        <f t="shared" si="120"/>
        <v>0.42</v>
      </c>
      <c r="Y233" s="187">
        <f t="shared" si="120"/>
        <v>0.42</v>
      </c>
      <c r="Z233" s="187">
        <f t="shared" si="120"/>
        <v>0.42</v>
      </c>
      <c r="AA233" s="187">
        <f t="shared" si="120"/>
        <v>0.42</v>
      </c>
      <c r="AB233" s="187">
        <f t="shared" si="120"/>
        <v>0.42</v>
      </c>
      <c r="AC233" s="187">
        <f t="shared" si="120"/>
        <v>0.42</v>
      </c>
      <c r="AD233" s="187">
        <f t="shared" si="120"/>
        <v>0.42</v>
      </c>
      <c r="AE233" s="187">
        <f t="shared" si="120"/>
        <v>0.39982578397212543</v>
      </c>
      <c r="AF233" s="187">
        <f>AF217/AG81</f>
        <v>0.40015847860538828</v>
      </c>
      <c r="AG233" s="187">
        <f t="shared" si="119"/>
        <v>0.41856849970385901</v>
      </c>
      <c r="AH233" s="187">
        <f t="shared" si="118"/>
        <v>0.41900000000000004</v>
      </c>
      <c r="AI233" s="187">
        <f t="shared" si="118"/>
        <v>0.41943150029614101</v>
      </c>
      <c r="AJ233" s="187">
        <f t="shared" si="118"/>
        <v>0.41986300059228199</v>
      </c>
      <c r="AK233" s="187">
        <f t="shared" si="118"/>
        <v>0.42029450088842302</v>
      </c>
      <c r="AL233" s="187">
        <f t="shared" si="118"/>
        <v>0.42072600118456399</v>
      </c>
      <c r="AM233" s="187">
        <f t="shared" si="118"/>
        <v>0.42115750148070502</v>
      </c>
      <c r="AN233" s="187">
        <f t="shared" si="118"/>
        <v>0.42158900177684594</v>
      </c>
      <c r="AO233" s="187">
        <f t="shared" si="118"/>
        <v>0.42202050207298702</v>
      </c>
    </row>
    <row r="234" spans="1:41">
      <c r="A234" s="112" t="s">
        <v>103</v>
      </c>
      <c r="B234" s="260">
        <f t="shared" si="115"/>
        <v>0.60574301560768917</v>
      </c>
      <c r="C234" s="260">
        <f t="shared" si="115"/>
        <v>0.58943852950989484</v>
      </c>
      <c r="D234" s="260">
        <f t="shared" si="115"/>
        <v>0.56920777201665296</v>
      </c>
      <c r="E234" s="260">
        <f t="shared" si="115"/>
        <v>0.62975372251265327</v>
      </c>
      <c r="F234" s="260">
        <f t="shared" si="115"/>
        <v>0.618709410741621</v>
      </c>
      <c r="G234" s="260">
        <f t="shared" si="115"/>
        <v>0.57959199983189802</v>
      </c>
      <c r="H234" s="260">
        <f t="shared" si="115"/>
        <v>0.57001528914470723</v>
      </c>
      <c r="I234" s="260">
        <f t="shared" si="115"/>
        <v>0.56996197718631181</v>
      </c>
      <c r="J234" s="260">
        <f t="shared" si="115"/>
        <v>0.57001060036619444</v>
      </c>
      <c r="K234" s="260">
        <f t="shared" si="115"/>
        <v>0.57004279600570618</v>
      </c>
      <c r="L234" s="260">
        <f t="shared" si="115"/>
        <v>0.57321051621569752</v>
      </c>
      <c r="M234" s="260">
        <f t="shared" si="115"/>
        <v>0.55709864895463812</v>
      </c>
      <c r="N234" s="260">
        <f t="shared" si="115"/>
        <v>0.56986320016334313</v>
      </c>
      <c r="O234" s="260">
        <f t="shared" si="115"/>
        <v>0.56961220597584239</v>
      </c>
      <c r="P234" s="260">
        <f t="shared" si="115"/>
        <v>0.56300064949123185</v>
      </c>
      <c r="Q234" s="260">
        <f t="shared" si="115"/>
        <v>0.56838400625672114</v>
      </c>
      <c r="R234" s="260">
        <f t="shared" si="115"/>
        <v>0.55817084292352459</v>
      </c>
      <c r="S234" s="260">
        <f t="shared" si="115"/>
        <v>0.52917171717171718</v>
      </c>
      <c r="T234" s="260">
        <f t="shared" si="115"/>
        <v>0.61865263157894734</v>
      </c>
      <c r="U234" s="187">
        <f t="shared" si="120"/>
        <v>0.42</v>
      </c>
      <c r="V234" s="187">
        <f t="shared" si="120"/>
        <v>0.42</v>
      </c>
      <c r="W234" s="187">
        <f t="shared" si="120"/>
        <v>0.42</v>
      </c>
      <c r="X234" s="187">
        <f t="shared" si="120"/>
        <v>0.42</v>
      </c>
      <c r="Y234" s="187">
        <f t="shared" si="120"/>
        <v>0.42</v>
      </c>
      <c r="Z234" s="187">
        <f t="shared" si="120"/>
        <v>0.42</v>
      </c>
      <c r="AA234" s="187">
        <f t="shared" si="120"/>
        <v>0.42</v>
      </c>
      <c r="AB234" s="187">
        <f t="shared" si="120"/>
        <v>0.42</v>
      </c>
      <c r="AC234" s="187">
        <f t="shared" si="120"/>
        <v>0.42</v>
      </c>
      <c r="AD234" s="187">
        <f t="shared" si="120"/>
        <v>0.42</v>
      </c>
      <c r="AE234" s="187">
        <f t="shared" si="120"/>
        <v>0.40009447331128956</v>
      </c>
      <c r="AF234" s="187">
        <f>AF218/AG82</f>
        <v>0.4001823154056518</v>
      </c>
      <c r="AG234" s="187">
        <f t="shared" si="119"/>
        <v>0.41856849970385901</v>
      </c>
      <c r="AH234" s="187">
        <f t="shared" si="118"/>
        <v>0.41899999999999998</v>
      </c>
      <c r="AI234" s="187">
        <f t="shared" si="118"/>
        <v>0.41943150029614101</v>
      </c>
      <c r="AJ234" s="187">
        <f t="shared" si="118"/>
        <v>0.41986300059228199</v>
      </c>
      <c r="AK234" s="187">
        <f t="shared" si="118"/>
        <v>0.42029450088842302</v>
      </c>
      <c r="AL234" s="187">
        <f t="shared" si="118"/>
        <v>0.42072600118456399</v>
      </c>
      <c r="AM234" s="187">
        <f t="shared" si="118"/>
        <v>0.42115750148070502</v>
      </c>
      <c r="AN234" s="187">
        <f t="shared" si="118"/>
        <v>0.421589001776846</v>
      </c>
      <c r="AO234" s="187">
        <f t="shared" si="118"/>
        <v>0.42202050207298702</v>
      </c>
    </row>
    <row r="235" spans="1:41" ht="12" thickBot="1">
      <c r="A235" s="112" t="s">
        <v>143</v>
      </c>
      <c r="B235" s="185">
        <f t="shared" si="115"/>
        <v>0.60574301560768917</v>
      </c>
      <c r="C235" s="185">
        <f t="shared" si="115"/>
        <v>0.58943852950989484</v>
      </c>
      <c r="D235" s="185">
        <f t="shared" si="115"/>
        <v>0.56920777201665296</v>
      </c>
      <c r="E235" s="185">
        <f t="shared" si="115"/>
        <v>0.62975372251265327</v>
      </c>
      <c r="F235" s="185">
        <f t="shared" si="115"/>
        <v>0.618709410741621</v>
      </c>
      <c r="G235" s="185">
        <f t="shared" si="115"/>
        <v>0.57959199983189802</v>
      </c>
      <c r="H235" s="185">
        <f t="shared" si="115"/>
        <v>0.57001528914470723</v>
      </c>
      <c r="I235" s="185">
        <f t="shared" si="115"/>
        <v>0.56996197718631181</v>
      </c>
      <c r="J235" s="185">
        <f t="shared" si="115"/>
        <v>0.57001060036619444</v>
      </c>
      <c r="K235" s="185">
        <f t="shared" si="115"/>
        <v>0.57004279600570618</v>
      </c>
      <c r="L235" s="185">
        <f t="shared" si="115"/>
        <v>0.57321051621569752</v>
      </c>
      <c r="M235" s="185">
        <f t="shared" si="115"/>
        <v>0.55709864895463812</v>
      </c>
      <c r="N235" s="185">
        <f t="shared" si="115"/>
        <v>0.56986320016334313</v>
      </c>
      <c r="O235" s="185">
        <f t="shared" si="115"/>
        <v>0.56961220597584239</v>
      </c>
      <c r="P235" s="185">
        <f t="shared" si="115"/>
        <v>0.56300064949123185</v>
      </c>
      <c r="Q235" s="185">
        <f t="shared" si="115"/>
        <v>0.56838400625672114</v>
      </c>
      <c r="R235" s="185">
        <f t="shared" si="115"/>
        <v>0.55817084292352459</v>
      </c>
      <c r="S235" s="185">
        <f t="shared" si="115"/>
        <v>0.54073478862550783</v>
      </c>
      <c r="T235" s="185">
        <f t="shared" si="115"/>
        <v>0.57968904128892851</v>
      </c>
      <c r="U235" s="185">
        <f>AVERAGE(U223:U234)</f>
        <v>0.42</v>
      </c>
      <c r="V235" s="185">
        <f t="shared" ref="V235:AF235" si="121">AVERAGE(V223:V234)</f>
        <v>0.42</v>
      </c>
      <c r="W235" s="185">
        <f t="shared" si="121"/>
        <v>0.42</v>
      </c>
      <c r="X235" s="185">
        <f t="shared" si="121"/>
        <v>0.42</v>
      </c>
      <c r="Y235" s="185">
        <f t="shared" si="121"/>
        <v>0.42</v>
      </c>
      <c r="Z235" s="185">
        <f t="shared" si="121"/>
        <v>0.42</v>
      </c>
      <c r="AA235" s="185">
        <f t="shared" si="121"/>
        <v>0.42</v>
      </c>
      <c r="AB235" s="185">
        <f t="shared" si="121"/>
        <v>0.42</v>
      </c>
      <c r="AC235" s="185">
        <f t="shared" si="121"/>
        <v>0.42</v>
      </c>
      <c r="AD235" s="185">
        <f t="shared" si="121"/>
        <v>0.42</v>
      </c>
      <c r="AE235" s="185">
        <f t="shared" si="121"/>
        <v>0.40502348160625418</v>
      </c>
      <c r="AF235" s="185">
        <f t="shared" si="121"/>
        <v>0.40004843022648062</v>
      </c>
      <c r="AG235" s="187">
        <v>0.41856849970385901</v>
      </c>
      <c r="AH235" s="187">
        <v>0.41899999999999998</v>
      </c>
      <c r="AI235" s="187">
        <v>0.41943150029614101</v>
      </c>
      <c r="AJ235" s="187">
        <v>0.41986300059228199</v>
      </c>
      <c r="AK235" s="187">
        <v>0.42029450088842302</v>
      </c>
      <c r="AL235" s="187">
        <v>0.42072600118456399</v>
      </c>
      <c r="AM235" s="187">
        <v>0.42115750148070502</v>
      </c>
      <c r="AN235" s="187">
        <v>0.421589001776846</v>
      </c>
      <c r="AO235" s="187">
        <v>0.42202050207298702</v>
      </c>
    </row>
    <row r="236" spans="1:4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>
        <f>AE226*2204.622/36.7437</f>
        <v>24.010767160161507</v>
      </c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</row>
    <row r="237" spans="1:41" ht="12" thickBot="1">
      <c r="A237" s="112" t="s">
        <v>264</v>
      </c>
    </row>
    <row r="238" spans="1:41" ht="12" thickBot="1">
      <c r="A238" s="168"/>
      <c r="B238" s="168" t="str">
        <f t="shared" ref="B238:AO238" si="122">B$3</f>
        <v xml:space="preserve">93/94 </v>
      </c>
      <c r="C238" s="168" t="str">
        <f t="shared" si="122"/>
        <v xml:space="preserve">94/95 </v>
      </c>
      <c r="D238" s="168" t="str">
        <f t="shared" si="122"/>
        <v xml:space="preserve">95/96 </v>
      </c>
      <c r="E238" s="168" t="str">
        <f t="shared" si="122"/>
        <v xml:space="preserve">96/97 </v>
      </c>
      <c r="F238" s="168" t="str">
        <f t="shared" si="122"/>
        <v xml:space="preserve">97/98 </v>
      </c>
      <c r="G238" s="168" t="str">
        <f t="shared" si="122"/>
        <v xml:space="preserve">98/99 </v>
      </c>
      <c r="H238" s="168" t="str">
        <f t="shared" si="122"/>
        <v xml:space="preserve">99/00 </v>
      </c>
      <c r="I238" s="168" t="str">
        <f t="shared" si="122"/>
        <v xml:space="preserve">00/01 </v>
      </c>
      <c r="J238" s="168" t="str">
        <f t="shared" si="122"/>
        <v xml:space="preserve">01/02 </v>
      </c>
      <c r="K238" s="168" t="str">
        <f t="shared" si="122"/>
        <v xml:space="preserve">02/03 </v>
      </c>
      <c r="L238" s="168" t="str">
        <f t="shared" si="122"/>
        <v xml:space="preserve">03/04 </v>
      </c>
      <c r="M238" s="168" t="str">
        <f t="shared" si="122"/>
        <v xml:space="preserve">04/05 </v>
      </c>
      <c r="N238" s="168" t="str">
        <f t="shared" si="122"/>
        <v xml:space="preserve">05/06 </v>
      </c>
      <c r="O238" s="168" t="str">
        <f t="shared" si="122"/>
        <v xml:space="preserve">06/07 </v>
      </c>
      <c r="P238" s="168" t="str">
        <f t="shared" si="122"/>
        <v xml:space="preserve">07/08 </v>
      </c>
      <c r="Q238" s="168" t="str">
        <f t="shared" si="122"/>
        <v xml:space="preserve">08/09 </v>
      </c>
      <c r="R238" s="168" t="str">
        <f t="shared" si="122"/>
        <v xml:space="preserve">09/10 </v>
      </c>
      <c r="S238" s="168" t="str">
        <f t="shared" si="122"/>
        <v xml:space="preserve">10/11 </v>
      </c>
      <c r="T238" s="168" t="str">
        <f t="shared" si="122"/>
        <v xml:space="preserve">11/12 </v>
      </c>
      <c r="U238" s="168" t="str">
        <f t="shared" si="122"/>
        <v xml:space="preserve">12/13 </v>
      </c>
      <c r="V238" s="168" t="str">
        <f t="shared" si="122"/>
        <v xml:space="preserve">13/14 </v>
      </c>
      <c r="W238" s="168" t="str">
        <f t="shared" si="122"/>
        <v xml:space="preserve">14/15 </v>
      </c>
      <c r="X238" s="168" t="str">
        <f t="shared" si="122"/>
        <v xml:space="preserve">15/16 </v>
      </c>
      <c r="Y238" s="168" t="str">
        <f t="shared" si="122"/>
        <v xml:space="preserve">16/17 </v>
      </c>
      <c r="Z238" s="168" t="str">
        <f t="shared" si="122"/>
        <v xml:space="preserve">17/18 </v>
      </c>
      <c r="AA238" s="168" t="str">
        <f t="shared" si="122"/>
        <v>18/19</v>
      </c>
      <c r="AB238" s="168" t="str">
        <f t="shared" si="122"/>
        <v>19/20</v>
      </c>
      <c r="AC238" s="168" t="str">
        <f t="shared" si="122"/>
        <v>20/21</v>
      </c>
      <c r="AD238" s="168" t="str">
        <f t="shared" si="122"/>
        <v>21/22</v>
      </c>
      <c r="AE238" s="168" t="str">
        <f t="shared" si="122"/>
        <v>22/23</v>
      </c>
      <c r="AF238" s="168" t="str">
        <f t="shared" si="122"/>
        <v>23/24</v>
      </c>
      <c r="AG238" s="168" t="str">
        <f t="shared" si="122"/>
        <v>24/25</v>
      </c>
      <c r="AH238" s="168" t="str">
        <f t="shared" si="122"/>
        <v>25/26</v>
      </c>
      <c r="AI238" s="168" t="str">
        <f t="shared" si="122"/>
        <v>26/27</v>
      </c>
      <c r="AJ238" s="168" t="str">
        <f t="shared" si="122"/>
        <v>27/28</v>
      </c>
      <c r="AK238" s="168" t="str">
        <f t="shared" si="122"/>
        <v>28/29</v>
      </c>
      <c r="AL238" s="168" t="str">
        <f t="shared" si="122"/>
        <v>29/30</v>
      </c>
      <c r="AM238" s="168" t="str">
        <f t="shared" si="122"/>
        <v>30/31</v>
      </c>
      <c r="AN238" s="168" t="str">
        <f t="shared" si="122"/>
        <v>31/32</v>
      </c>
      <c r="AO238" s="168" t="str">
        <f t="shared" si="122"/>
        <v>32/33</v>
      </c>
    </row>
    <row r="239" spans="1:41">
      <c r="A239" s="112" t="s">
        <v>104</v>
      </c>
      <c r="B239" s="260">
        <f t="shared" ref="B239:AO245" si="123">B223+B112</f>
        <v>1.2114860312153783</v>
      </c>
      <c r="C239" s="260">
        <f t="shared" si="123"/>
        <v>1.1788770590197897</v>
      </c>
      <c r="D239" s="260">
        <f t="shared" si="123"/>
        <v>1.1384155440333059</v>
      </c>
      <c r="E239" s="260">
        <f t="shared" si="123"/>
        <v>1.2595074450253065</v>
      </c>
      <c r="F239" s="260">
        <f t="shared" si="123"/>
        <v>1.237418821483242</v>
      </c>
      <c r="G239" s="260">
        <f t="shared" si="123"/>
        <v>1.159183999663796</v>
      </c>
      <c r="H239" s="260">
        <f t="shared" si="123"/>
        <v>1.1400305782894145</v>
      </c>
      <c r="I239" s="260">
        <f t="shared" si="123"/>
        <v>1.1399239543726236</v>
      </c>
      <c r="J239" s="260">
        <f t="shared" si="123"/>
        <v>1.1400212007323889</v>
      </c>
      <c r="K239" s="260">
        <f t="shared" si="123"/>
        <v>1.1400855920114124</v>
      </c>
      <c r="L239" s="260">
        <f t="shared" si="123"/>
        <v>1.146421032431395</v>
      </c>
      <c r="M239" s="260">
        <f t="shared" si="123"/>
        <v>1.1141972979092762</v>
      </c>
      <c r="N239" s="260">
        <f t="shared" si="123"/>
        <v>1.1397264003266863</v>
      </c>
      <c r="O239" s="260">
        <f t="shared" si="123"/>
        <v>1.1392244119516848</v>
      </c>
      <c r="P239" s="260">
        <f t="shared" si="123"/>
        <v>1.1260012989824637</v>
      </c>
      <c r="Q239" s="260">
        <f t="shared" si="123"/>
        <v>1.1367680125134423</v>
      </c>
      <c r="R239" s="260">
        <f t="shared" si="123"/>
        <v>1.1163416858470492</v>
      </c>
      <c r="S239" s="260">
        <f t="shared" si="123"/>
        <v>1.0814695772510157</v>
      </c>
      <c r="T239" s="260">
        <f t="shared" si="123"/>
        <v>1.1719943622269204</v>
      </c>
      <c r="U239" s="260">
        <f t="shared" si="123"/>
        <v>0.98</v>
      </c>
      <c r="V239" s="260">
        <f t="shared" si="123"/>
        <v>0.98</v>
      </c>
      <c r="W239" s="260">
        <f t="shared" si="123"/>
        <v>0.98</v>
      </c>
      <c r="X239" s="260">
        <f t="shared" si="123"/>
        <v>0.98</v>
      </c>
      <c r="Y239" s="260">
        <f t="shared" si="123"/>
        <v>0.97996433348194389</v>
      </c>
      <c r="Z239" s="187">
        <f t="shared" si="123"/>
        <v>0.97996433348194389</v>
      </c>
      <c r="AA239" s="187">
        <f t="shared" si="123"/>
        <v>0.97996433348194389</v>
      </c>
      <c r="AB239" s="187">
        <f t="shared" si="123"/>
        <v>0.97996433348194389</v>
      </c>
      <c r="AC239" s="187">
        <f t="shared" si="123"/>
        <v>0.97996433348194389</v>
      </c>
      <c r="AD239" s="187">
        <f t="shared" si="123"/>
        <v>0.97996433348194389</v>
      </c>
      <c r="AE239" s="187">
        <f t="shared" si="123"/>
        <v>0.97996433348194389</v>
      </c>
      <c r="AF239" s="187">
        <f t="shared" si="123"/>
        <v>0.95987516718680344</v>
      </c>
      <c r="AG239" s="187">
        <f t="shared" si="123"/>
        <v>0.95991091314031185</v>
      </c>
      <c r="AH239" s="187">
        <f t="shared" si="123"/>
        <v>0.97900000000000009</v>
      </c>
      <c r="AI239" s="187">
        <f t="shared" si="123"/>
        <v>0.97943150029614112</v>
      </c>
      <c r="AJ239" s="187">
        <f t="shared" si="123"/>
        <v>0.97986300059228204</v>
      </c>
      <c r="AK239" s="187">
        <f t="shared" si="123"/>
        <v>0.98029450088842307</v>
      </c>
      <c r="AL239" s="187">
        <f t="shared" si="123"/>
        <v>0.98072600118456399</v>
      </c>
      <c r="AM239" s="187">
        <f t="shared" si="123"/>
        <v>0.98115750148070502</v>
      </c>
      <c r="AN239" s="187">
        <f t="shared" si="123"/>
        <v>0.98158900177684605</v>
      </c>
      <c r="AO239" s="187">
        <f t="shared" si="123"/>
        <v>0.98202050207298708</v>
      </c>
    </row>
    <row r="240" spans="1:41">
      <c r="A240" s="112" t="s">
        <v>105</v>
      </c>
      <c r="B240" s="260">
        <f t="shared" si="123"/>
        <v>1.2114860312153783</v>
      </c>
      <c r="C240" s="260">
        <f t="shared" si="123"/>
        <v>1.1788770590197897</v>
      </c>
      <c r="D240" s="260">
        <f t="shared" si="123"/>
        <v>1.1384155440333059</v>
      </c>
      <c r="E240" s="260">
        <f t="shared" si="123"/>
        <v>1.2595074450253065</v>
      </c>
      <c r="F240" s="260">
        <f t="shared" si="123"/>
        <v>1.237418821483242</v>
      </c>
      <c r="G240" s="260">
        <f t="shared" si="123"/>
        <v>1.159183999663796</v>
      </c>
      <c r="H240" s="260">
        <f t="shared" si="123"/>
        <v>1.1400305782894145</v>
      </c>
      <c r="I240" s="260">
        <f t="shared" si="123"/>
        <v>1.1399239543726236</v>
      </c>
      <c r="J240" s="260">
        <f t="shared" si="123"/>
        <v>1.1400212007323889</v>
      </c>
      <c r="K240" s="260">
        <f t="shared" si="123"/>
        <v>1.1400855920114124</v>
      </c>
      <c r="L240" s="260">
        <f t="shared" si="123"/>
        <v>1.146421032431395</v>
      </c>
      <c r="M240" s="260">
        <f t="shared" si="123"/>
        <v>1.1141972979092762</v>
      </c>
      <c r="N240" s="260">
        <f t="shared" si="123"/>
        <v>1.1397264003266863</v>
      </c>
      <c r="O240" s="260">
        <f t="shared" si="123"/>
        <v>1.1392244119516848</v>
      </c>
      <c r="P240" s="260">
        <f t="shared" si="123"/>
        <v>1.1260012989824637</v>
      </c>
      <c r="Q240" s="260">
        <f t="shared" si="123"/>
        <v>1.1367680125134423</v>
      </c>
      <c r="R240" s="260">
        <f t="shared" si="123"/>
        <v>1.1163416858470492</v>
      </c>
      <c r="S240" s="260">
        <f t="shared" si="123"/>
        <v>1.0814695772510157</v>
      </c>
      <c r="T240" s="260">
        <f t="shared" si="123"/>
        <v>0.82600696171059185</v>
      </c>
      <c r="U240" s="260">
        <f t="shared" si="123"/>
        <v>0.98</v>
      </c>
      <c r="V240" s="260">
        <f t="shared" si="123"/>
        <v>0.98</v>
      </c>
      <c r="W240" s="260">
        <f t="shared" si="123"/>
        <v>0.98</v>
      </c>
      <c r="X240" s="260">
        <f t="shared" si="123"/>
        <v>0.98003467706978764</v>
      </c>
      <c r="Y240" s="260">
        <f t="shared" si="123"/>
        <v>0.98003467706978764</v>
      </c>
      <c r="Z240" s="187">
        <f t="shared" si="123"/>
        <v>0.98003467706978764</v>
      </c>
      <c r="AA240" s="187">
        <f t="shared" si="123"/>
        <v>0.98003467706978764</v>
      </c>
      <c r="AB240" s="187">
        <f t="shared" si="123"/>
        <v>0.98003467706978764</v>
      </c>
      <c r="AC240" s="187">
        <f t="shared" si="123"/>
        <v>0.98003467706978764</v>
      </c>
      <c r="AD240" s="187">
        <f t="shared" si="123"/>
        <v>0.98003467706978764</v>
      </c>
      <c r="AE240" s="187">
        <f t="shared" si="123"/>
        <v>0.98003467706978764</v>
      </c>
      <c r="AF240" s="187">
        <f t="shared" si="123"/>
        <v>0.96012136974425655</v>
      </c>
      <c r="AG240" s="187">
        <f t="shared" si="123"/>
        <v>0.95996592844974449</v>
      </c>
      <c r="AH240" s="187">
        <f t="shared" si="123"/>
        <v>0.97899999999999998</v>
      </c>
      <c r="AI240" s="187">
        <f t="shared" si="123"/>
        <v>0.97943150029614112</v>
      </c>
      <c r="AJ240" s="187">
        <f t="shared" si="123"/>
        <v>0.97986300059228204</v>
      </c>
      <c r="AK240" s="187">
        <f t="shared" si="123"/>
        <v>0.98029450088842307</v>
      </c>
      <c r="AL240" s="187">
        <f t="shared" si="123"/>
        <v>0.98072600118456399</v>
      </c>
      <c r="AM240" s="187">
        <f t="shared" si="123"/>
        <v>0.98115750148070502</v>
      </c>
      <c r="AN240" s="187">
        <f t="shared" si="123"/>
        <v>0.98158900177684605</v>
      </c>
      <c r="AO240" s="187">
        <f t="shared" si="123"/>
        <v>0.98202050207298708</v>
      </c>
    </row>
    <row r="241" spans="1:42">
      <c r="A241" s="112" t="s">
        <v>106</v>
      </c>
      <c r="B241" s="260">
        <f t="shared" si="123"/>
        <v>1.2114860312153783</v>
      </c>
      <c r="C241" s="260">
        <f t="shared" si="123"/>
        <v>1.1788770590197897</v>
      </c>
      <c r="D241" s="260">
        <f t="shared" si="123"/>
        <v>1.1384155440333059</v>
      </c>
      <c r="E241" s="260">
        <f t="shared" si="123"/>
        <v>1.2595074450253065</v>
      </c>
      <c r="F241" s="260">
        <f t="shared" si="123"/>
        <v>1.237418821483242</v>
      </c>
      <c r="G241" s="260">
        <f t="shared" si="123"/>
        <v>1.159183999663796</v>
      </c>
      <c r="H241" s="260">
        <f t="shared" si="123"/>
        <v>1.1400305782894145</v>
      </c>
      <c r="I241" s="260">
        <f t="shared" si="123"/>
        <v>1.1399239543726236</v>
      </c>
      <c r="J241" s="260">
        <f t="shared" si="123"/>
        <v>1.1400212007323889</v>
      </c>
      <c r="K241" s="260">
        <f t="shared" si="123"/>
        <v>1.1400855920114124</v>
      </c>
      <c r="L241" s="260">
        <f t="shared" si="123"/>
        <v>1.146421032431395</v>
      </c>
      <c r="M241" s="260">
        <f t="shared" si="123"/>
        <v>1.1141972979092762</v>
      </c>
      <c r="N241" s="260">
        <f t="shared" si="123"/>
        <v>1.1397264003266863</v>
      </c>
      <c r="O241" s="260">
        <f t="shared" si="123"/>
        <v>1.1392244119516848</v>
      </c>
      <c r="P241" s="260">
        <f t="shared" si="123"/>
        <v>1.1260012989824637</v>
      </c>
      <c r="Q241" s="260">
        <f t="shared" si="123"/>
        <v>1.1367680125134423</v>
      </c>
      <c r="R241" s="260">
        <f t="shared" si="123"/>
        <v>1.1163416858470492</v>
      </c>
      <c r="S241" s="260">
        <f t="shared" si="123"/>
        <v>1.0814695772510157</v>
      </c>
      <c r="T241" s="260">
        <f t="shared" si="123"/>
        <v>1.0009513629075362</v>
      </c>
      <c r="U241" s="260">
        <f t="shared" si="123"/>
        <v>0.98</v>
      </c>
      <c r="V241" s="260">
        <f t="shared" si="123"/>
        <v>0.98</v>
      </c>
      <c r="W241" s="260">
        <f t="shared" si="123"/>
        <v>0.98</v>
      </c>
      <c r="X241" s="260">
        <f t="shared" si="123"/>
        <v>0.98015358361774751</v>
      </c>
      <c r="Y241" s="260">
        <f t="shared" si="123"/>
        <v>0.98015358361774751</v>
      </c>
      <c r="Z241" s="187">
        <f t="shared" si="123"/>
        <v>0.98015358361774751</v>
      </c>
      <c r="AA241" s="187">
        <f t="shared" si="123"/>
        <v>0.98015358361774751</v>
      </c>
      <c r="AB241" s="187">
        <f t="shared" si="123"/>
        <v>0.98015358361774751</v>
      </c>
      <c r="AC241" s="187">
        <f t="shared" si="123"/>
        <v>0.98015358361774751</v>
      </c>
      <c r="AD241" s="187">
        <f t="shared" si="123"/>
        <v>0.98015358361774751</v>
      </c>
      <c r="AE241" s="187">
        <f t="shared" si="123"/>
        <v>0.98015358361774751</v>
      </c>
      <c r="AF241" s="187">
        <f t="shared" si="123"/>
        <v>0.96032423208191131</v>
      </c>
      <c r="AG241" s="187">
        <f t="shared" si="123"/>
        <v>0.96006796941376382</v>
      </c>
      <c r="AH241" s="187">
        <f t="shared" si="123"/>
        <v>0.97900000000000009</v>
      </c>
      <c r="AI241" s="187">
        <f t="shared" si="123"/>
        <v>0.97943150029614112</v>
      </c>
      <c r="AJ241" s="187">
        <f t="shared" si="123"/>
        <v>0.97986300059228204</v>
      </c>
      <c r="AK241" s="187">
        <f t="shared" si="123"/>
        <v>0.98029450088842307</v>
      </c>
      <c r="AL241" s="187">
        <f t="shared" si="123"/>
        <v>0.98072600118456399</v>
      </c>
      <c r="AM241" s="187">
        <f t="shared" si="123"/>
        <v>0.98115750148070513</v>
      </c>
      <c r="AN241" s="187">
        <f t="shared" si="123"/>
        <v>0.98158900177684605</v>
      </c>
      <c r="AO241" s="187">
        <f t="shared" si="123"/>
        <v>0.98202050207298708</v>
      </c>
    </row>
    <row r="242" spans="1:42">
      <c r="A242" s="112" t="s">
        <v>107</v>
      </c>
      <c r="B242" s="260">
        <f t="shared" si="123"/>
        <v>1.2114860312153783</v>
      </c>
      <c r="C242" s="260">
        <f t="shared" si="123"/>
        <v>1.1788770590197897</v>
      </c>
      <c r="D242" s="260">
        <f t="shared" si="123"/>
        <v>1.1384155440333059</v>
      </c>
      <c r="E242" s="260">
        <f t="shared" si="123"/>
        <v>1.2595074450253065</v>
      </c>
      <c r="F242" s="260">
        <f t="shared" si="123"/>
        <v>1.237418821483242</v>
      </c>
      <c r="G242" s="260">
        <f t="shared" si="123"/>
        <v>1.159183999663796</v>
      </c>
      <c r="H242" s="260">
        <f t="shared" si="123"/>
        <v>1.1400305782894145</v>
      </c>
      <c r="I242" s="260">
        <f t="shared" si="123"/>
        <v>1.1399239543726234</v>
      </c>
      <c r="J242" s="260">
        <f t="shared" si="123"/>
        <v>1.1400212007323889</v>
      </c>
      <c r="K242" s="260">
        <f t="shared" si="123"/>
        <v>1.1400855920114124</v>
      </c>
      <c r="L242" s="260">
        <f t="shared" si="123"/>
        <v>1.146421032431395</v>
      </c>
      <c r="M242" s="260">
        <f t="shared" si="123"/>
        <v>1.1141972979092762</v>
      </c>
      <c r="N242" s="260">
        <f t="shared" si="123"/>
        <v>1.1397264003266863</v>
      </c>
      <c r="O242" s="260">
        <f t="shared" si="123"/>
        <v>1.1392244119516848</v>
      </c>
      <c r="P242" s="260">
        <f t="shared" si="123"/>
        <v>1.1260012989824637</v>
      </c>
      <c r="Q242" s="260">
        <f t="shared" si="123"/>
        <v>1.1367680125134423</v>
      </c>
      <c r="R242" s="260">
        <f t="shared" si="123"/>
        <v>1.1163416858470492</v>
      </c>
      <c r="S242" s="260">
        <f t="shared" si="123"/>
        <v>0.92921026653504435</v>
      </c>
      <c r="T242" s="260">
        <f t="shared" si="123"/>
        <v>1.1001178550383031</v>
      </c>
      <c r="U242" s="260">
        <f t="shared" si="123"/>
        <v>0.98</v>
      </c>
      <c r="V242" s="260">
        <f t="shared" si="123"/>
        <v>0.98</v>
      </c>
      <c r="W242" s="260">
        <f t="shared" si="123"/>
        <v>0.98</v>
      </c>
      <c r="X242" s="260">
        <f t="shared" si="123"/>
        <v>0.97989232839838492</v>
      </c>
      <c r="Y242" s="260">
        <f t="shared" si="123"/>
        <v>0.97989232839838492</v>
      </c>
      <c r="Z242" s="187">
        <f t="shared" si="123"/>
        <v>0.97989232839838492</v>
      </c>
      <c r="AA242" s="187">
        <f t="shared" si="123"/>
        <v>0.97989232839838492</v>
      </c>
      <c r="AB242" s="187">
        <f t="shared" si="123"/>
        <v>0.97989232839838492</v>
      </c>
      <c r="AC242" s="187">
        <f t="shared" si="123"/>
        <v>0.97989232839838492</v>
      </c>
      <c r="AD242" s="187">
        <f t="shared" si="123"/>
        <v>0.97989232839838492</v>
      </c>
      <c r="AE242" s="187">
        <f t="shared" si="123"/>
        <v>0.96007178106774327</v>
      </c>
      <c r="AF242" s="187">
        <f t="shared" si="123"/>
        <v>0.9602501116569897</v>
      </c>
      <c r="AG242" s="187">
        <f t="shared" si="123"/>
        <v>0.95978309986443744</v>
      </c>
      <c r="AH242" s="187">
        <f t="shared" si="123"/>
        <v>0.97900000000000009</v>
      </c>
      <c r="AI242" s="187">
        <f t="shared" si="123"/>
        <v>0.97943150029614112</v>
      </c>
      <c r="AJ242" s="187">
        <f t="shared" si="123"/>
        <v>0.97986300059228204</v>
      </c>
      <c r="AK242" s="187">
        <f t="shared" si="123"/>
        <v>0.98029450088842296</v>
      </c>
      <c r="AL242" s="187">
        <f t="shared" si="123"/>
        <v>0.98072600118456399</v>
      </c>
      <c r="AM242" s="187">
        <f t="shared" si="123"/>
        <v>0.98115750148070502</v>
      </c>
      <c r="AN242" s="187">
        <f t="shared" si="123"/>
        <v>0.98158900177684605</v>
      </c>
      <c r="AO242" s="187">
        <f t="shared" si="123"/>
        <v>0.98202050207298708</v>
      </c>
    </row>
    <row r="243" spans="1:42">
      <c r="A243" s="112" t="s">
        <v>108</v>
      </c>
      <c r="B243" s="260">
        <f t="shared" si="123"/>
        <v>1.2114860312153783</v>
      </c>
      <c r="C243" s="260">
        <f t="shared" si="123"/>
        <v>1.1788770590197897</v>
      </c>
      <c r="D243" s="260">
        <f t="shared" si="123"/>
        <v>1.1384155440333059</v>
      </c>
      <c r="E243" s="260">
        <f t="shared" si="123"/>
        <v>1.2595074450253065</v>
      </c>
      <c r="F243" s="260">
        <f t="shared" si="123"/>
        <v>1.237418821483242</v>
      </c>
      <c r="G243" s="260">
        <f t="shared" si="123"/>
        <v>1.159183999663796</v>
      </c>
      <c r="H243" s="260">
        <f t="shared" si="123"/>
        <v>1.1400305782894145</v>
      </c>
      <c r="I243" s="260">
        <f t="shared" si="123"/>
        <v>1.1399239543726236</v>
      </c>
      <c r="J243" s="260">
        <f t="shared" si="123"/>
        <v>1.1400212007323889</v>
      </c>
      <c r="K243" s="260">
        <f t="shared" si="123"/>
        <v>1.1400855920114124</v>
      </c>
      <c r="L243" s="260">
        <f t="shared" si="123"/>
        <v>1.146421032431395</v>
      </c>
      <c r="M243" s="260">
        <f t="shared" si="123"/>
        <v>1.1141972979092762</v>
      </c>
      <c r="N243" s="260">
        <f t="shared" si="123"/>
        <v>1.1397264003266863</v>
      </c>
      <c r="O243" s="260">
        <f t="shared" si="123"/>
        <v>1.1392244119516848</v>
      </c>
      <c r="P243" s="260">
        <f t="shared" si="123"/>
        <v>1.1260012989824637</v>
      </c>
      <c r="Q243" s="260">
        <f t="shared" si="123"/>
        <v>1.1367680125134423</v>
      </c>
      <c r="R243" s="260">
        <f t="shared" si="123"/>
        <v>1.1163416858470492</v>
      </c>
      <c r="S243" s="260">
        <f t="shared" si="123"/>
        <v>0.87196850393700798</v>
      </c>
      <c r="T243" s="260">
        <f t="shared" si="123"/>
        <v>1.0314572271386431</v>
      </c>
      <c r="U243" s="260">
        <f t="shared" si="123"/>
        <v>0.98</v>
      </c>
      <c r="V243" s="260">
        <f t="shared" si="123"/>
        <v>0.98</v>
      </c>
      <c r="W243" s="260">
        <f t="shared" si="123"/>
        <v>0.98</v>
      </c>
      <c r="X243" s="260">
        <f t="shared" si="123"/>
        <v>0.98013257575757584</v>
      </c>
      <c r="Y243" s="260">
        <f t="shared" si="123"/>
        <v>0.98013257575757584</v>
      </c>
      <c r="Z243" s="187">
        <f t="shared" si="123"/>
        <v>0.98013257575757584</v>
      </c>
      <c r="AA243" s="187">
        <f t="shared" si="123"/>
        <v>0.98013257575757584</v>
      </c>
      <c r="AB243" s="187">
        <f t="shared" si="123"/>
        <v>0.98013257575757584</v>
      </c>
      <c r="AC243" s="187">
        <f t="shared" si="123"/>
        <v>0.98013257575757584</v>
      </c>
      <c r="AD243" s="187">
        <f t="shared" si="123"/>
        <v>0.98013257575757584</v>
      </c>
      <c r="AE243" s="187">
        <f t="shared" si="123"/>
        <v>0.96022727272727271</v>
      </c>
      <c r="AF243" s="187">
        <f t="shared" si="123"/>
        <v>0.96000000000000008</v>
      </c>
      <c r="AG243" s="187">
        <f t="shared" si="123"/>
        <v>0.96008294453084497</v>
      </c>
      <c r="AH243" s="187">
        <f t="shared" si="123"/>
        <v>0.97900000000000009</v>
      </c>
      <c r="AI243" s="187">
        <f t="shared" si="123"/>
        <v>0.97943150029614112</v>
      </c>
      <c r="AJ243" s="187">
        <f t="shared" si="123"/>
        <v>0.97986300059228204</v>
      </c>
      <c r="AK243" s="187">
        <f t="shared" si="123"/>
        <v>0.98029450088842296</v>
      </c>
      <c r="AL243" s="187">
        <f t="shared" si="123"/>
        <v>0.98072600118456399</v>
      </c>
      <c r="AM243" s="187">
        <f t="shared" si="123"/>
        <v>0.98115750148070502</v>
      </c>
      <c r="AN243" s="187">
        <f t="shared" si="123"/>
        <v>0.98158900177684605</v>
      </c>
      <c r="AO243" s="187">
        <f t="shared" si="123"/>
        <v>0.98202050207298708</v>
      </c>
    </row>
    <row r="244" spans="1:42">
      <c r="A244" s="112" t="s">
        <v>109</v>
      </c>
      <c r="B244" s="260">
        <f t="shared" si="123"/>
        <v>1.2114860312153783</v>
      </c>
      <c r="C244" s="260">
        <f t="shared" si="123"/>
        <v>1.1788770590197897</v>
      </c>
      <c r="D244" s="260">
        <f t="shared" si="123"/>
        <v>1.1384155440333059</v>
      </c>
      <c r="E244" s="260">
        <f t="shared" si="123"/>
        <v>1.2595074450253065</v>
      </c>
      <c r="F244" s="260">
        <f t="shared" si="123"/>
        <v>1.237418821483242</v>
      </c>
      <c r="G244" s="260">
        <f t="shared" si="123"/>
        <v>1.159183999663796</v>
      </c>
      <c r="H244" s="260">
        <f t="shared" si="123"/>
        <v>1.1400305782894145</v>
      </c>
      <c r="I244" s="260">
        <f t="shared" si="123"/>
        <v>1.1399239543726236</v>
      </c>
      <c r="J244" s="260">
        <f t="shared" si="123"/>
        <v>1.1400212007323889</v>
      </c>
      <c r="K244" s="260">
        <f t="shared" si="123"/>
        <v>1.1400855920114124</v>
      </c>
      <c r="L244" s="260">
        <f t="shared" si="123"/>
        <v>1.146421032431395</v>
      </c>
      <c r="M244" s="260">
        <f t="shared" si="123"/>
        <v>1.1141972979092762</v>
      </c>
      <c r="N244" s="260">
        <f t="shared" si="123"/>
        <v>1.1397264003266863</v>
      </c>
      <c r="O244" s="260">
        <f t="shared" si="123"/>
        <v>1.1392244119516848</v>
      </c>
      <c r="P244" s="260">
        <f t="shared" si="123"/>
        <v>1.1260012989824637</v>
      </c>
      <c r="Q244" s="260">
        <f t="shared" si="123"/>
        <v>1.1367680125134425</v>
      </c>
      <c r="R244" s="260">
        <f t="shared" si="123"/>
        <v>1.1163416858470492</v>
      </c>
      <c r="S244" s="260">
        <f t="shared" si="123"/>
        <v>0.88622706990580069</v>
      </c>
      <c r="T244" s="260">
        <f t="shared" si="123"/>
        <v>0.97948717948717956</v>
      </c>
      <c r="U244" s="260">
        <f t="shared" si="123"/>
        <v>0.98</v>
      </c>
      <c r="V244" s="260">
        <f t="shared" si="123"/>
        <v>0.98</v>
      </c>
      <c r="W244" s="260">
        <f t="shared" si="123"/>
        <v>0.98</v>
      </c>
      <c r="X244" s="260">
        <f t="shared" si="123"/>
        <v>0.98001805054151614</v>
      </c>
      <c r="Y244" s="260">
        <f t="shared" si="123"/>
        <v>0.98001805054151614</v>
      </c>
      <c r="Z244" s="187">
        <f t="shared" si="123"/>
        <v>0.98001805054151614</v>
      </c>
      <c r="AA244" s="187">
        <f t="shared" si="123"/>
        <v>0.98001805054151614</v>
      </c>
      <c r="AB244" s="187">
        <f t="shared" si="123"/>
        <v>0.98001805054151614</v>
      </c>
      <c r="AC244" s="187">
        <f t="shared" si="123"/>
        <v>0.98001805054151614</v>
      </c>
      <c r="AD244" s="187">
        <f t="shared" si="123"/>
        <v>0.98001805054151614</v>
      </c>
      <c r="AE244" s="187">
        <f t="shared" si="123"/>
        <v>0.95983754512635377</v>
      </c>
      <c r="AF244" s="187">
        <f t="shared" si="123"/>
        <v>0.9597550306211724</v>
      </c>
      <c r="AG244" s="187">
        <f t="shared" si="123"/>
        <v>0.97964972139661999</v>
      </c>
      <c r="AH244" s="187">
        <f t="shared" si="123"/>
        <v>0.97900000000000009</v>
      </c>
      <c r="AI244" s="187">
        <f t="shared" si="123"/>
        <v>0.97943150029614112</v>
      </c>
      <c r="AJ244" s="187">
        <f t="shared" si="123"/>
        <v>0.97986300059228204</v>
      </c>
      <c r="AK244" s="187">
        <f t="shared" si="123"/>
        <v>0.98029450088842296</v>
      </c>
      <c r="AL244" s="187">
        <f t="shared" si="123"/>
        <v>0.9807260011845641</v>
      </c>
      <c r="AM244" s="187">
        <f t="shared" si="123"/>
        <v>0.98115750148070502</v>
      </c>
      <c r="AN244" s="187">
        <f t="shared" si="123"/>
        <v>0.98158900177684605</v>
      </c>
      <c r="AO244" s="187">
        <f t="shared" si="123"/>
        <v>0.98202050207298708</v>
      </c>
    </row>
    <row r="245" spans="1:42">
      <c r="A245" s="112" t="s">
        <v>110</v>
      </c>
      <c r="B245" s="260">
        <f t="shared" si="123"/>
        <v>1.2114860312153783</v>
      </c>
      <c r="C245" s="260">
        <f t="shared" si="123"/>
        <v>1.1788770590197897</v>
      </c>
      <c r="D245" s="260">
        <f t="shared" si="123"/>
        <v>1.1384155440333059</v>
      </c>
      <c r="E245" s="260">
        <f t="shared" si="123"/>
        <v>1.2595074450253065</v>
      </c>
      <c r="F245" s="260">
        <f t="shared" si="123"/>
        <v>1.237418821483242</v>
      </c>
      <c r="G245" s="260">
        <f t="shared" si="123"/>
        <v>1.159183999663796</v>
      </c>
      <c r="H245" s="260">
        <f t="shared" si="123"/>
        <v>1.1400305782894145</v>
      </c>
      <c r="I245" s="260">
        <f t="shared" si="123"/>
        <v>1.1399239543726236</v>
      </c>
      <c r="J245" s="260">
        <f t="shared" si="123"/>
        <v>1.1400212007323889</v>
      </c>
      <c r="K245" s="260">
        <f t="shared" si="123"/>
        <v>1.1400855920114124</v>
      </c>
      <c r="L245" s="260">
        <f t="shared" si="123"/>
        <v>1.146421032431395</v>
      </c>
      <c r="M245" s="260">
        <f t="shared" si="123"/>
        <v>1.1141972979092762</v>
      </c>
      <c r="N245" s="260">
        <f t="shared" si="123"/>
        <v>1.1397264003266863</v>
      </c>
      <c r="O245" s="260">
        <f t="shared" si="123"/>
        <v>1.1392244119516848</v>
      </c>
      <c r="P245" s="260">
        <f t="shared" si="123"/>
        <v>1.1260012989824637</v>
      </c>
      <c r="Q245" s="260">
        <f t="shared" ref="C245:AO251" si="124">Q229+Q118</f>
        <v>1.1367680125134423</v>
      </c>
      <c r="R245" s="260">
        <f t="shared" si="124"/>
        <v>1.1163416858470492</v>
      </c>
      <c r="S245" s="260">
        <f t="shared" si="124"/>
        <v>0.89032679738562082</v>
      </c>
      <c r="T245" s="260">
        <f t="shared" si="124"/>
        <v>0.9625091863517059</v>
      </c>
      <c r="U245" s="260">
        <f t="shared" si="124"/>
        <v>0.98</v>
      </c>
      <c r="V245" s="260">
        <f t="shared" si="124"/>
        <v>0.98</v>
      </c>
      <c r="W245" s="260">
        <f t="shared" si="124"/>
        <v>0.98</v>
      </c>
      <c r="X245" s="260">
        <f t="shared" si="124"/>
        <v>0.97985267034990797</v>
      </c>
      <c r="Y245" s="260">
        <f t="shared" si="124"/>
        <v>0.97985267034990797</v>
      </c>
      <c r="Z245" s="187">
        <f t="shared" si="124"/>
        <v>0.97985267034990797</v>
      </c>
      <c r="AA245" s="187">
        <f t="shared" si="124"/>
        <v>0.97985267034990797</v>
      </c>
      <c r="AB245" s="187">
        <f t="shared" si="124"/>
        <v>0.97985267034990797</v>
      </c>
      <c r="AC245" s="187">
        <f t="shared" si="124"/>
        <v>0.97985267034990797</v>
      </c>
      <c r="AD245" s="187">
        <f t="shared" si="124"/>
        <v>0.97985267034990797</v>
      </c>
      <c r="AE245" s="187">
        <f t="shared" si="124"/>
        <v>0.95994475138121549</v>
      </c>
      <c r="AF245" s="187">
        <f t="shared" si="124"/>
        <v>0.96007178106774327</v>
      </c>
      <c r="AG245" s="187">
        <f t="shared" si="124"/>
        <v>0.97844197462478089</v>
      </c>
      <c r="AH245" s="187">
        <f t="shared" si="124"/>
        <v>0.97900000000000009</v>
      </c>
      <c r="AI245" s="187">
        <f t="shared" si="124"/>
        <v>0.97943150029614112</v>
      </c>
      <c r="AJ245" s="187">
        <f t="shared" si="124"/>
        <v>0.97986300059228204</v>
      </c>
      <c r="AK245" s="187">
        <f t="shared" si="124"/>
        <v>0.98029450088842318</v>
      </c>
      <c r="AL245" s="187">
        <f t="shared" si="124"/>
        <v>0.98072600118456399</v>
      </c>
      <c r="AM245" s="187">
        <f t="shared" si="124"/>
        <v>0.98115750148070513</v>
      </c>
      <c r="AN245" s="187">
        <f t="shared" si="124"/>
        <v>0.98158900177684605</v>
      </c>
      <c r="AO245" s="187">
        <f t="shared" si="124"/>
        <v>0.98202050207298708</v>
      </c>
    </row>
    <row r="246" spans="1:42">
      <c r="A246" s="112" t="s">
        <v>111</v>
      </c>
      <c r="B246" s="260">
        <f t="shared" ref="B246:B251" si="125">B230+B119</f>
        <v>1.2114860312153783</v>
      </c>
      <c r="C246" s="260">
        <f t="shared" si="124"/>
        <v>1.1788770590197897</v>
      </c>
      <c r="D246" s="260">
        <f t="shared" si="124"/>
        <v>1.1384155440333059</v>
      </c>
      <c r="E246" s="260">
        <f t="shared" si="124"/>
        <v>1.2595074450253065</v>
      </c>
      <c r="F246" s="260">
        <f t="shared" si="124"/>
        <v>1.237418821483242</v>
      </c>
      <c r="G246" s="260">
        <f t="shared" si="124"/>
        <v>1.159183999663796</v>
      </c>
      <c r="H246" s="260">
        <f t="shared" si="124"/>
        <v>1.1400305782894145</v>
      </c>
      <c r="I246" s="260">
        <f t="shared" si="124"/>
        <v>1.1399239543726236</v>
      </c>
      <c r="J246" s="260">
        <f t="shared" si="124"/>
        <v>1.1400212007323889</v>
      </c>
      <c r="K246" s="260">
        <f t="shared" si="124"/>
        <v>1.1400855920114124</v>
      </c>
      <c r="L246" s="260">
        <f t="shared" si="124"/>
        <v>1.146421032431395</v>
      </c>
      <c r="M246" s="260">
        <f t="shared" si="124"/>
        <v>1.1141972979092762</v>
      </c>
      <c r="N246" s="260">
        <f t="shared" si="124"/>
        <v>1.1397264003266863</v>
      </c>
      <c r="O246" s="260">
        <f t="shared" si="124"/>
        <v>1.1392244119516848</v>
      </c>
      <c r="P246" s="260">
        <f t="shared" si="124"/>
        <v>1.1260012989824637</v>
      </c>
      <c r="Q246" s="260">
        <f t="shared" si="124"/>
        <v>1.1367680125134423</v>
      </c>
      <c r="R246" s="260">
        <f t="shared" si="124"/>
        <v>1.1163416858470492</v>
      </c>
      <c r="S246" s="260">
        <f t="shared" si="124"/>
        <v>0.91254616675993294</v>
      </c>
      <c r="T246" s="260">
        <f t="shared" si="124"/>
        <v>0.98329596412556053</v>
      </c>
      <c r="U246" s="260">
        <f t="shared" si="124"/>
        <v>0.98</v>
      </c>
      <c r="V246" s="260">
        <f t="shared" si="124"/>
        <v>0.98</v>
      </c>
      <c r="W246" s="260">
        <f t="shared" si="124"/>
        <v>0.98</v>
      </c>
      <c r="X246" s="260">
        <f t="shared" si="124"/>
        <v>0.98007846983815594</v>
      </c>
      <c r="Y246" s="260">
        <f t="shared" si="124"/>
        <v>0.98007846983815594</v>
      </c>
      <c r="Z246" s="187">
        <f t="shared" si="124"/>
        <v>0.98007846983815594</v>
      </c>
      <c r="AA246" s="187">
        <f t="shared" si="124"/>
        <v>0.98007846983815594</v>
      </c>
      <c r="AB246" s="187">
        <f t="shared" si="124"/>
        <v>0.98007846983815594</v>
      </c>
      <c r="AC246" s="187">
        <f t="shared" si="124"/>
        <v>0.98007846983815594</v>
      </c>
      <c r="AD246" s="187">
        <f t="shared" si="124"/>
        <v>0.98007846983815594</v>
      </c>
      <c r="AE246" s="187">
        <f t="shared" si="124"/>
        <v>0.96027464443354593</v>
      </c>
      <c r="AF246" s="187">
        <f t="shared" si="124"/>
        <v>0.96003805899143679</v>
      </c>
      <c r="AG246" s="187">
        <f t="shared" si="124"/>
        <v>0.97844408290759155</v>
      </c>
      <c r="AH246" s="187">
        <f t="shared" si="124"/>
        <v>0.97899999999999998</v>
      </c>
      <c r="AI246" s="187">
        <f t="shared" si="124"/>
        <v>0.97943150029614112</v>
      </c>
      <c r="AJ246" s="187">
        <f t="shared" si="124"/>
        <v>0.97986300059228204</v>
      </c>
      <c r="AK246" s="187">
        <f t="shared" si="124"/>
        <v>0.98029450088842296</v>
      </c>
      <c r="AL246" s="187">
        <f t="shared" si="124"/>
        <v>0.98072600118456399</v>
      </c>
      <c r="AM246" s="187">
        <f t="shared" si="124"/>
        <v>0.98115750148070502</v>
      </c>
      <c r="AN246" s="187">
        <f t="shared" si="124"/>
        <v>0.98158900177684605</v>
      </c>
      <c r="AO246" s="187">
        <f t="shared" si="124"/>
        <v>0.98202050207298708</v>
      </c>
    </row>
    <row r="247" spans="1:42">
      <c r="A247" s="112" t="s">
        <v>112</v>
      </c>
      <c r="B247" s="260">
        <f t="shared" si="125"/>
        <v>1.2114860312153783</v>
      </c>
      <c r="C247" s="260">
        <f t="shared" si="124"/>
        <v>1.1788770590197897</v>
      </c>
      <c r="D247" s="260">
        <f t="shared" si="124"/>
        <v>1.1384155440333059</v>
      </c>
      <c r="E247" s="260">
        <f t="shared" si="124"/>
        <v>1.2595074450253065</v>
      </c>
      <c r="F247" s="260">
        <f t="shared" si="124"/>
        <v>1.237418821483242</v>
      </c>
      <c r="G247" s="260">
        <f t="shared" si="124"/>
        <v>1.159183999663796</v>
      </c>
      <c r="H247" s="260">
        <f t="shared" si="124"/>
        <v>1.1400305782894145</v>
      </c>
      <c r="I247" s="260">
        <f t="shared" si="124"/>
        <v>1.1399239543726236</v>
      </c>
      <c r="J247" s="260">
        <f t="shared" si="124"/>
        <v>1.1400212007323889</v>
      </c>
      <c r="K247" s="260">
        <f t="shared" si="124"/>
        <v>1.1400855920114124</v>
      </c>
      <c r="L247" s="260">
        <f t="shared" si="124"/>
        <v>1.146421032431395</v>
      </c>
      <c r="M247" s="260">
        <f t="shared" si="124"/>
        <v>1.1141972979092762</v>
      </c>
      <c r="N247" s="260">
        <f t="shared" si="124"/>
        <v>1.1397264003266863</v>
      </c>
      <c r="O247" s="260">
        <f t="shared" si="124"/>
        <v>1.1392244119516848</v>
      </c>
      <c r="P247" s="260">
        <f t="shared" si="124"/>
        <v>1.1260012989824637</v>
      </c>
      <c r="Q247" s="260">
        <f t="shared" si="124"/>
        <v>1.1367680125134423</v>
      </c>
      <c r="R247" s="260">
        <f t="shared" si="124"/>
        <v>1.1163416858470492</v>
      </c>
      <c r="S247" s="260">
        <f t="shared" si="124"/>
        <v>0.72869207003089609</v>
      </c>
      <c r="T247" s="260">
        <f t="shared" si="124"/>
        <v>0.73115183246073312</v>
      </c>
      <c r="U247" s="260">
        <f t="shared" si="124"/>
        <v>0.98</v>
      </c>
      <c r="V247" s="260">
        <f t="shared" si="124"/>
        <v>0.98000000000000009</v>
      </c>
      <c r="W247" s="260">
        <f t="shared" si="124"/>
        <v>0.98</v>
      </c>
      <c r="X247" s="260">
        <f t="shared" si="124"/>
        <v>0.97980066445182712</v>
      </c>
      <c r="Y247" s="260">
        <f t="shared" si="124"/>
        <v>0.97980066445182712</v>
      </c>
      <c r="Z247" s="187">
        <f t="shared" si="124"/>
        <v>0.97980066445182712</v>
      </c>
      <c r="AA247" s="187">
        <f t="shared" si="124"/>
        <v>0.97980066445182712</v>
      </c>
      <c r="AB247" s="187">
        <f t="shared" si="124"/>
        <v>0.97980066445182712</v>
      </c>
      <c r="AC247" s="187">
        <f t="shared" si="124"/>
        <v>0.97980066445182712</v>
      </c>
      <c r="AD247" s="187">
        <f t="shared" si="124"/>
        <v>0.97980066445182723</v>
      </c>
      <c r="AE247" s="187">
        <f t="shared" si="124"/>
        <v>0.95957918050941293</v>
      </c>
      <c r="AF247" s="187">
        <f t="shared" si="124"/>
        <v>0.95981452859350846</v>
      </c>
      <c r="AG247" s="187">
        <f t="shared" si="124"/>
        <v>0.97856849970385906</v>
      </c>
      <c r="AH247" s="187">
        <f t="shared" si="124"/>
        <v>0.97900000000000009</v>
      </c>
      <c r="AI247" s="187">
        <f t="shared" si="124"/>
        <v>0.97943150029614112</v>
      </c>
      <c r="AJ247" s="187">
        <f t="shared" si="124"/>
        <v>0.97986300059228215</v>
      </c>
      <c r="AK247" s="187">
        <f t="shared" si="124"/>
        <v>0.98029450088842307</v>
      </c>
      <c r="AL247" s="187">
        <f t="shared" si="124"/>
        <v>0.98072600118456399</v>
      </c>
      <c r="AM247" s="187">
        <f t="shared" si="124"/>
        <v>0.98115750148070502</v>
      </c>
      <c r="AN247" s="187">
        <f t="shared" si="124"/>
        <v>0.98158900177684605</v>
      </c>
      <c r="AO247" s="187">
        <f t="shared" si="124"/>
        <v>0.98202050207298708</v>
      </c>
    </row>
    <row r="248" spans="1:42">
      <c r="A248" s="112" t="s">
        <v>113</v>
      </c>
      <c r="B248" s="260">
        <f t="shared" si="125"/>
        <v>1.2114860312153783</v>
      </c>
      <c r="C248" s="260">
        <f t="shared" si="124"/>
        <v>1.1788770590197897</v>
      </c>
      <c r="D248" s="260">
        <f t="shared" si="124"/>
        <v>1.1384155440333059</v>
      </c>
      <c r="E248" s="260">
        <f t="shared" si="124"/>
        <v>1.2595074450253065</v>
      </c>
      <c r="F248" s="260">
        <f t="shared" si="124"/>
        <v>1.237418821483242</v>
      </c>
      <c r="G248" s="260">
        <f t="shared" si="124"/>
        <v>1.159183999663796</v>
      </c>
      <c r="H248" s="260">
        <f t="shared" si="124"/>
        <v>1.1400305782894145</v>
      </c>
      <c r="I248" s="260">
        <f t="shared" si="124"/>
        <v>1.1399239543726236</v>
      </c>
      <c r="J248" s="260">
        <f t="shared" si="124"/>
        <v>1.1400212007323889</v>
      </c>
      <c r="K248" s="260">
        <f t="shared" si="124"/>
        <v>1.1400855920114124</v>
      </c>
      <c r="L248" s="260">
        <f t="shared" si="124"/>
        <v>1.146421032431395</v>
      </c>
      <c r="M248" s="260">
        <f t="shared" si="124"/>
        <v>1.1141972979092762</v>
      </c>
      <c r="N248" s="260">
        <f t="shared" si="124"/>
        <v>1.1397264003266863</v>
      </c>
      <c r="O248" s="260">
        <f t="shared" si="124"/>
        <v>1.1392244119516848</v>
      </c>
      <c r="P248" s="260">
        <f t="shared" si="124"/>
        <v>1.1260012989824637</v>
      </c>
      <c r="Q248" s="260">
        <f t="shared" si="124"/>
        <v>1.1367680125134423</v>
      </c>
      <c r="R248" s="260">
        <f t="shared" si="124"/>
        <v>1.1163416858470492</v>
      </c>
      <c r="S248" s="260">
        <f t="shared" si="124"/>
        <v>0.86184470241861133</v>
      </c>
      <c r="T248" s="260">
        <f t="shared" si="124"/>
        <v>0.75005879208979165</v>
      </c>
      <c r="U248" s="260">
        <f t="shared" si="124"/>
        <v>0.98</v>
      </c>
      <c r="V248" s="260">
        <f t="shared" si="124"/>
        <v>0.98</v>
      </c>
      <c r="W248" s="260">
        <f t="shared" si="124"/>
        <v>0.98</v>
      </c>
      <c r="X248" s="260">
        <f t="shared" si="124"/>
        <v>0.98008044243338355</v>
      </c>
      <c r="Y248" s="260">
        <f t="shared" si="124"/>
        <v>0.98008044243338355</v>
      </c>
      <c r="Z248" s="187">
        <f t="shared" si="124"/>
        <v>0.98008044243338355</v>
      </c>
      <c r="AA248" s="187">
        <f t="shared" si="124"/>
        <v>0.98008044243338355</v>
      </c>
      <c r="AB248" s="187">
        <f t="shared" si="124"/>
        <v>0.98008044243338355</v>
      </c>
      <c r="AC248" s="187">
        <f t="shared" si="124"/>
        <v>0.98008044243338355</v>
      </c>
      <c r="AD248" s="187">
        <f t="shared" si="124"/>
        <v>0.98008044243338355</v>
      </c>
      <c r="AE248" s="187">
        <f t="shared" si="124"/>
        <v>0.96028154851684266</v>
      </c>
      <c r="AF248" s="187">
        <f t="shared" si="124"/>
        <v>0.95987261146496816</v>
      </c>
      <c r="AG248" s="187">
        <f t="shared" si="124"/>
        <v>0.97856849970385906</v>
      </c>
      <c r="AH248" s="187">
        <f t="shared" si="124"/>
        <v>0.97900000000000009</v>
      </c>
      <c r="AI248" s="187">
        <f t="shared" si="124"/>
        <v>0.97943150029614112</v>
      </c>
      <c r="AJ248" s="187">
        <f t="shared" si="124"/>
        <v>0.97986300059228204</v>
      </c>
      <c r="AK248" s="187">
        <f t="shared" si="124"/>
        <v>0.98029450088842307</v>
      </c>
      <c r="AL248" s="187">
        <f t="shared" si="124"/>
        <v>0.9807260011845641</v>
      </c>
      <c r="AM248" s="187">
        <f t="shared" si="124"/>
        <v>0.98115750148070502</v>
      </c>
      <c r="AN248" s="187">
        <f t="shared" si="124"/>
        <v>0.98158900177684605</v>
      </c>
      <c r="AO248" s="187">
        <f t="shared" si="124"/>
        <v>0.98202050207298708</v>
      </c>
    </row>
    <row r="249" spans="1:42">
      <c r="A249" s="112" t="s">
        <v>102</v>
      </c>
      <c r="B249" s="260">
        <f t="shared" si="125"/>
        <v>1.2114860312153783</v>
      </c>
      <c r="C249" s="260">
        <f t="shared" si="124"/>
        <v>1.1788770590197897</v>
      </c>
      <c r="D249" s="260">
        <f t="shared" si="124"/>
        <v>1.1384155440333059</v>
      </c>
      <c r="E249" s="260">
        <f t="shared" si="124"/>
        <v>1.2595074450253065</v>
      </c>
      <c r="F249" s="260">
        <f t="shared" si="124"/>
        <v>1.237418821483242</v>
      </c>
      <c r="G249" s="260">
        <f t="shared" si="124"/>
        <v>1.159183999663796</v>
      </c>
      <c r="H249" s="260">
        <f t="shared" si="124"/>
        <v>1.1400305782894145</v>
      </c>
      <c r="I249" s="260">
        <f t="shared" si="124"/>
        <v>1.1399239543726236</v>
      </c>
      <c r="J249" s="260">
        <f t="shared" si="124"/>
        <v>1.1400212007323889</v>
      </c>
      <c r="K249" s="260">
        <f t="shared" si="124"/>
        <v>1.1400855920114124</v>
      </c>
      <c r="L249" s="260">
        <f t="shared" si="124"/>
        <v>1.146421032431395</v>
      </c>
      <c r="M249" s="260">
        <f t="shared" si="124"/>
        <v>1.1141972979092762</v>
      </c>
      <c r="N249" s="260">
        <f t="shared" si="124"/>
        <v>1.1397264003266863</v>
      </c>
      <c r="O249" s="260">
        <f t="shared" si="124"/>
        <v>1.1392244119516848</v>
      </c>
      <c r="P249" s="260">
        <f t="shared" si="124"/>
        <v>1.1260012989824637</v>
      </c>
      <c r="Q249" s="260">
        <f t="shared" si="124"/>
        <v>1.1367680125134423</v>
      </c>
      <c r="R249" s="260">
        <f t="shared" si="124"/>
        <v>1.1163416858470492</v>
      </c>
      <c r="S249" s="260">
        <f t="shared" si="124"/>
        <v>1.02951951084773</v>
      </c>
      <c r="T249" s="260">
        <f t="shared" si="124"/>
        <v>1.2028268156424582</v>
      </c>
      <c r="U249" s="260">
        <f t="shared" si="124"/>
        <v>0.98</v>
      </c>
      <c r="V249" s="260">
        <f t="shared" si="124"/>
        <v>0.98000000000000009</v>
      </c>
      <c r="W249" s="260">
        <f t="shared" si="124"/>
        <v>0.98</v>
      </c>
      <c r="X249" s="260">
        <f t="shared" si="124"/>
        <v>0.98010452961672478</v>
      </c>
      <c r="Y249" s="260">
        <f t="shared" si="124"/>
        <v>0.98010452961672478</v>
      </c>
      <c r="Z249" s="187">
        <f t="shared" si="124"/>
        <v>0.98010452961672478</v>
      </c>
      <c r="AA249" s="187">
        <f t="shared" si="124"/>
        <v>0.98010452961672478</v>
      </c>
      <c r="AB249" s="187">
        <f t="shared" si="124"/>
        <v>0.98010452961672478</v>
      </c>
      <c r="AC249" s="187">
        <f t="shared" si="124"/>
        <v>0.98010452961672478</v>
      </c>
      <c r="AD249" s="187">
        <f t="shared" si="124"/>
        <v>0.98010452961672478</v>
      </c>
      <c r="AE249" s="187">
        <f t="shared" si="124"/>
        <v>0.95993031358885017</v>
      </c>
      <c r="AF249" s="187">
        <f t="shared" si="124"/>
        <v>0.9599841521394612</v>
      </c>
      <c r="AG249" s="187">
        <f t="shared" si="124"/>
        <v>0.97856849970385906</v>
      </c>
      <c r="AH249" s="187">
        <f t="shared" si="124"/>
        <v>0.97900000000000009</v>
      </c>
      <c r="AI249" s="187">
        <f t="shared" si="124"/>
        <v>0.97943150029614112</v>
      </c>
      <c r="AJ249" s="187">
        <f t="shared" si="124"/>
        <v>0.97986300059228204</v>
      </c>
      <c r="AK249" s="187">
        <f t="shared" si="124"/>
        <v>0.98029450088842307</v>
      </c>
      <c r="AL249" s="187">
        <f t="shared" si="124"/>
        <v>0.98072600118456399</v>
      </c>
      <c r="AM249" s="187">
        <f t="shared" si="124"/>
        <v>0.98115750148070502</v>
      </c>
      <c r="AN249" s="187">
        <f t="shared" si="124"/>
        <v>0.98158900177684605</v>
      </c>
      <c r="AO249" s="187">
        <f t="shared" si="124"/>
        <v>0.98202050207298708</v>
      </c>
    </row>
    <row r="250" spans="1:42">
      <c r="A250" s="112" t="s">
        <v>103</v>
      </c>
      <c r="B250" s="260">
        <f t="shared" si="125"/>
        <v>1.2114860312153783</v>
      </c>
      <c r="C250" s="260">
        <f t="shared" si="124"/>
        <v>1.1788770590197897</v>
      </c>
      <c r="D250" s="260">
        <f t="shared" si="124"/>
        <v>1.1384155440333059</v>
      </c>
      <c r="E250" s="260">
        <f t="shared" si="124"/>
        <v>1.2595074450253065</v>
      </c>
      <c r="F250" s="260">
        <f t="shared" si="124"/>
        <v>1.237418821483242</v>
      </c>
      <c r="G250" s="260">
        <f t="shared" si="124"/>
        <v>1.159183999663796</v>
      </c>
      <c r="H250" s="260">
        <f t="shared" si="124"/>
        <v>1.1400305782894145</v>
      </c>
      <c r="I250" s="260">
        <f t="shared" si="124"/>
        <v>1.1399239543726236</v>
      </c>
      <c r="J250" s="260">
        <f t="shared" si="124"/>
        <v>1.1400212007323889</v>
      </c>
      <c r="K250" s="260">
        <f t="shared" si="124"/>
        <v>1.1400855920114124</v>
      </c>
      <c r="L250" s="260">
        <f t="shared" si="124"/>
        <v>1.146421032431395</v>
      </c>
      <c r="M250" s="260">
        <f t="shared" si="124"/>
        <v>1.1141972979092762</v>
      </c>
      <c r="N250" s="260">
        <f t="shared" si="124"/>
        <v>1.1397264003266863</v>
      </c>
      <c r="O250" s="260">
        <f t="shared" si="124"/>
        <v>1.1392244119516848</v>
      </c>
      <c r="P250" s="260">
        <f t="shared" si="124"/>
        <v>1.1260012989824637</v>
      </c>
      <c r="Q250" s="260">
        <f t="shared" si="124"/>
        <v>1.1367680125134423</v>
      </c>
      <c r="R250" s="260">
        <f t="shared" si="124"/>
        <v>1.1163416858470492</v>
      </c>
      <c r="S250" s="260">
        <f t="shared" si="124"/>
        <v>1.069906505797225</v>
      </c>
      <c r="T250" s="260">
        <f t="shared" si="124"/>
        <v>1.4435228070175439</v>
      </c>
      <c r="U250" s="260">
        <f t="shared" si="124"/>
        <v>0.98</v>
      </c>
      <c r="V250" s="260">
        <f t="shared" si="124"/>
        <v>0.98</v>
      </c>
      <c r="W250" s="260">
        <f t="shared" si="124"/>
        <v>0.98</v>
      </c>
      <c r="X250" s="260">
        <f t="shared" si="124"/>
        <v>0.98022673594709486</v>
      </c>
      <c r="Y250" s="260">
        <f t="shared" si="124"/>
        <v>0.98022673594709486</v>
      </c>
      <c r="Z250" s="187">
        <f t="shared" si="124"/>
        <v>0.98022673594709486</v>
      </c>
      <c r="AA250" s="187">
        <f t="shared" si="124"/>
        <v>0.98022673594709486</v>
      </c>
      <c r="AB250" s="187">
        <f t="shared" si="124"/>
        <v>0.98022673594709486</v>
      </c>
      <c r="AC250" s="187">
        <f t="shared" si="124"/>
        <v>0.98022673594709486</v>
      </c>
      <c r="AD250" s="187">
        <f t="shared" si="124"/>
        <v>0.98022673594709486</v>
      </c>
      <c r="AE250" s="187">
        <f t="shared" si="124"/>
        <v>0.96032120925838449</v>
      </c>
      <c r="AF250" s="187">
        <f t="shared" si="124"/>
        <v>0.96034639927073839</v>
      </c>
      <c r="AG250" s="187">
        <f t="shared" si="124"/>
        <v>0.97856849970385906</v>
      </c>
      <c r="AH250" s="187">
        <f t="shared" si="124"/>
        <v>0.97900000000000009</v>
      </c>
      <c r="AI250" s="187">
        <f t="shared" si="124"/>
        <v>0.97943150029614112</v>
      </c>
      <c r="AJ250" s="187">
        <f t="shared" si="124"/>
        <v>0.97986300059228193</v>
      </c>
      <c r="AK250" s="187">
        <f t="shared" si="124"/>
        <v>0.98029450088842307</v>
      </c>
      <c r="AL250" s="187">
        <f t="shared" si="124"/>
        <v>0.98072600118456399</v>
      </c>
      <c r="AM250" s="187">
        <f t="shared" si="124"/>
        <v>0.98115750148070502</v>
      </c>
      <c r="AN250" s="187">
        <f t="shared" si="124"/>
        <v>0.98158900177684605</v>
      </c>
      <c r="AO250" s="187">
        <f t="shared" si="124"/>
        <v>0.98202050207298708</v>
      </c>
    </row>
    <row r="251" spans="1:42" ht="12" thickBot="1">
      <c r="A251" s="112" t="s">
        <v>143</v>
      </c>
      <c r="B251" s="185">
        <f t="shared" si="125"/>
        <v>1.2114860312153783</v>
      </c>
      <c r="C251" s="185">
        <f t="shared" si="124"/>
        <v>1.1788770590197897</v>
      </c>
      <c r="D251" s="185">
        <f t="shared" si="124"/>
        <v>1.1384155440333059</v>
      </c>
      <c r="E251" s="185">
        <f t="shared" si="124"/>
        <v>1.2595074450253065</v>
      </c>
      <c r="F251" s="185">
        <f t="shared" si="124"/>
        <v>1.237418821483242</v>
      </c>
      <c r="G251" s="185">
        <f t="shared" si="124"/>
        <v>1.159183999663796</v>
      </c>
      <c r="H251" s="185">
        <f t="shared" si="124"/>
        <v>1.1400305782894145</v>
      </c>
      <c r="I251" s="185">
        <f t="shared" si="124"/>
        <v>1.1399239543726236</v>
      </c>
      <c r="J251" s="185">
        <f t="shared" si="124"/>
        <v>1.1400212007323889</v>
      </c>
      <c r="K251" s="185">
        <f t="shared" si="124"/>
        <v>1.1400855920114124</v>
      </c>
      <c r="L251" s="185">
        <f t="shared" si="124"/>
        <v>1.146421032431395</v>
      </c>
      <c r="M251" s="185">
        <f t="shared" si="124"/>
        <v>1.1141972979092762</v>
      </c>
      <c r="N251" s="185">
        <f t="shared" si="124"/>
        <v>1.1397264003266863</v>
      </c>
      <c r="O251" s="185">
        <f t="shared" si="124"/>
        <v>1.1392244119516848</v>
      </c>
      <c r="P251" s="185">
        <f t="shared" si="124"/>
        <v>1.1260012989824637</v>
      </c>
      <c r="Q251" s="185">
        <f t="shared" si="124"/>
        <v>1.1367680125134423</v>
      </c>
      <c r="R251" s="185">
        <f t="shared" si="124"/>
        <v>1.1163416858470492</v>
      </c>
      <c r="S251" s="185">
        <f t="shared" si="124"/>
        <v>1.0814695772510157</v>
      </c>
      <c r="T251" s="185">
        <f t="shared" si="124"/>
        <v>1.159378082577857</v>
      </c>
      <c r="U251" s="185">
        <f t="shared" si="124"/>
        <v>0.9800000000000002</v>
      </c>
      <c r="V251" s="185">
        <f t="shared" si="124"/>
        <v>0.9800000000000002</v>
      </c>
      <c r="W251" s="185">
        <f t="shared" si="124"/>
        <v>0.9800000000000002</v>
      </c>
      <c r="X251" s="185">
        <f t="shared" si="124"/>
        <v>0.98003122733517545</v>
      </c>
      <c r="Y251" s="185">
        <f t="shared" si="124"/>
        <v>0.98002825512533742</v>
      </c>
      <c r="Z251" s="187">
        <f t="shared" si="124"/>
        <v>0.98002825512533742</v>
      </c>
      <c r="AA251" s="187">
        <f t="shared" si="124"/>
        <v>0.98002825512533742</v>
      </c>
      <c r="AB251" s="187">
        <f t="shared" si="124"/>
        <v>0.98002825512533742</v>
      </c>
      <c r="AC251" s="187">
        <f t="shared" si="124"/>
        <v>0.98002825512533742</v>
      </c>
      <c r="AD251" s="187">
        <f t="shared" si="124"/>
        <v>0.98002825512533742</v>
      </c>
      <c r="AE251" s="187">
        <f t="shared" si="124"/>
        <v>0.96505173673159161</v>
      </c>
      <c r="AF251" s="187">
        <f t="shared" si="124"/>
        <v>0.96003778690158259</v>
      </c>
      <c r="AG251" s="187">
        <f t="shared" si="124"/>
        <v>0.97856849970385906</v>
      </c>
      <c r="AH251" s="187">
        <f t="shared" si="124"/>
        <v>0.97900000000000009</v>
      </c>
      <c r="AI251" s="187">
        <f t="shared" si="124"/>
        <v>0.97943150029614112</v>
      </c>
      <c r="AJ251" s="187">
        <f t="shared" si="124"/>
        <v>0.97986300059228204</v>
      </c>
      <c r="AK251" s="187">
        <f t="shared" si="124"/>
        <v>0.98029450088842307</v>
      </c>
      <c r="AL251" s="187">
        <f t="shared" ref="AL251:AO251" si="126">AL235+AL124</f>
        <v>0.98072600118456399</v>
      </c>
      <c r="AM251" s="187">
        <f t="shared" si="126"/>
        <v>0.98115750148070502</v>
      </c>
      <c r="AN251" s="187">
        <f t="shared" si="126"/>
        <v>0.98158900177684605</v>
      </c>
      <c r="AO251" s="187">
        <f t="shared" si="126"/>
        <v>0.98202050207298708</v>
      </c>
    </row>
    <row r="252" spans="1:4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</row>
    <row r="253" spans="1:42" ht="12" thickBot="1">
      <c r="A253" s="112" t="s">
        <v>265</v>
      </c>
    </row>
    <row r="254" spans="1:42" ht="12" thickBot="1">
      <c r="A254" s="168"/>
      <c r="B254" s="168" t="str">
        <f t="shared" ref="B254:AO254" si="127">B$3</f>
        <v xml:space="preserve">93/94 </v>
      </c>
      <c r="C254" s="168" t="str">
        <f t="shared" si="127"/>
        <v xml:space="preserve">94/95 </v>
      </c>
      <c r="D254" s="168" t="str">
        <f t="shared" si="127"/>
        <v xml:space="preserve">95/96 </v>
      </c>
      <c r="E254" s="168" t="str">
        <f t="shared" si="127"/>
        <v xml:space="preserve">96/97 </v>
      </c>
      <c r="F254" s="168" t="str">
        <f t="shared" si="127"/>
        <v xml:space="preserve">97/98 </v>
      </c>
      <c r="G254" s="168" t="str">
        <f t="shared" si="127"/>
        <v xml:space="preserve">98/99 </v>
      </c>
      <c r="H254" s="168" t="str">
        <f t="shared" si="127"/>
        <v xml:space="preserve">99/00 </v>
      </c>
      <c r="I254" s="168" t="str">
        <f t="shared" si="127"/>
        <v xml:space="preserve">00/01 </v>
      </c>
      <c r="J254" s="168" t="str">
        <f t="shared" si="127"/>
        <v xml:space="preserve">01/02 </v>
      </c>
      <c r="K254" s="168" t="str">
        <f t="shared" si="127"/>
        <v xml:space="preserve">02/03 </v>
      </c>
      <c r="L254" s="168" t="str">
        <f t="shared" si="127"/>
        <v xml:space="preserve">03/04 </v>
      </c>
      <c r="M254" s="168" t="str">
        <f t="shared" si="127"/>
        <v xml:space="preserve">04/05 </v>
      </c>
      <c r="N254" s="168" t="str">
        <f t="shared" si="127"/>
        <v xml:space="preserve">05/06 </v>
      </c>
      <c r="O254" s="168" t="str">
        <f t="shared" si="127"/>
        <v xml:space="preserve">06/07 </v>
      </c>
      <c r="P254" s="168" t="str">
        <f t="shared" si="127"/>
        <v xml:space="preserve">07/08 </v>
      </c>
      <c r="Q254" s="168" t="str">
        <f t="shared" si="127"/>
        <v xml:space="preserve">08/09 </v>
      </c>
      <c r="R254" s="168" t="str">
        <f t="shared" si="127"/>
        <v xml:space="preserve">09/10 </v>
      </c>
      <c r="S254" s="168" t="str">
        <f t="shared" si="127"/>
        <v xml:space="preserve">10/11 </v>
      </c>
      <c r="T254" s="168" t="str">
        <f t="shared" si="127"/>
        <v xml:space="preserve">11/12 </v>
      </c>
      <c r="U254" s="168" t="str">
        <f t="shared" si="127"/>
        <v xml:space="preserve">12/13 </v>
      </c>
      <c r="V254" s="168" t="str">
        <f t="shared" si="127"/>
        <v xml:space="preserve">13/14 </v>
      </c>
      <c r="W254" s="168" t="str">
        <f t="shared" si="127"/>
        <v xml:space="preserve">14/15 </v>
      </c>
      <c r="X254" s="168" t="str">
        <f t="shared" si="127"/>
        <v xml:space="preserve">15/16 </v>
      </c>
      <c r="Y254" s="168" t="str">
        <f t="shared" si="127"/>
        <v xml:space="preserve">16/17 </v>
      </c>
      <c r="Z254" s="168" t="str">
        <f t="shared" si="127"/>
        <v xml:space="preserve">17/18 </v>
      </c>
      <c r="AA254" s="168" t="str">
        <f t="shared" si="127"/>
        <v>18/19</v>
      </c>
      <c r="AB254" s="168" t="str">
        <f t="shared" si="127"/>
        <v>19/20</v>
      </c>
      <c r="AC254" s="168" t="str">
        <f t="shared" si="127"/>
        <v>20/21</v>
      </c>
      <c r="AD254" s="168" t="str">
        <f t="shared" si="127"/>
        <v>21/22</v>
      </c>
      <c r="AE254" s="168" t="str">
        <f t="shared" si="127"/>
        <v>22/23</v>
      </c>
      <c r="AF254" s="168" t="str">
        <f t="shared" si="127"/>
        <v>23/24</v>
      </c>
      <c r="AG254" s="168" t="str">
        <f t="shared" si="127"/>
        <v>24/25</v>
      </c>
      <c r="AH254" s="168" t="str">
        <f t="shared" si="127"/>
        <v>25/26</v>
      </c>
      <c r="AI254" s="168" t="str">
        <f t="shared" si="127"/>
        <v>26/27</v>
      </c>
      <c r="AJ254" s="168" t="str">
        <f t="shared" si="127"/>
        <v>27/28</v>
      </c>
      <c r="AK254" s="168" t="str">
        <f t="shared" si="127"/>
        <v>28/29</v>
      </c>
      <c r="AL254" s="168" t="str">
        <f t="shared" si="127"/>
        <v>29/30</v>
      </c>
      <c r="AM254" s="168" t="str">
        <f t="shared" si="127"/>
        <v>30/31</v>
      </c>
      <c r="AN254" s="168" t="str">
        <f t="shared" si="127"/>
        <v>31/32</v>
      </c>
      <c r="AO254" s="168" t="str">
        <f t="shared" si="127"/>
        <v>32/33</v>
      </c>
    </row>
    <row r="255" spans="1:42">
      <c r="A255" s="112" t="s">
        <v>104</v>
      </c>
      <c r="B255" s="128">
        <f>'[3]EU Oil Imports'!AB$290</f>
        <v>0</v>
      </c>
      <c r="C255" s="128">
        <f>'[3]EU Oil Imports'!AN$290</f>
        <v>0</v>
      </c>
      <c r="D255" s="128">
        <f>'[3]EU Oil Imports'!AZ$290</f>
        <v>0</v>
      </c>
      <c r="E255" s="128">
        <f>'[3]EU Oil Imports'!BL$290</f>
        <v>0</v>
      </c>
      <c r="F255" s="128">
        <f>'[3]EU Oil Imports'!BX$290</f>
        <v>6.0000000000000001E-3</v>
      </c>
      <c r="G255" s="128">
        <f>'[3]EU Oil Imports'!CJ$290</f>
        <v>6.0000000000000001E-3</v>
      </c>
      <c r="H255" s="128">
        <f>'[3]EU Oil Imports'!CV$290</f>
        <v>0.24099999999999999</v>
      </c>
      <c r="I255" s="128">
        <f>'[3]EU Oil Imports'!DH$290</f>
        <v>0.41199999999999998</v>
      </c>
      <c r="J255" s="128">
        <f>'[3]EU Oil Imports'!DT$290/1000</f>
        <v>1.4519999999999999E-3</v>
      </c>
      <c r="K255" s="128">
        <f>'[3]EU Oil Imports'!EF$290/1000</f>
        <v>2.3410000000000002</v>
      </c>
      <c r="L255" s="128">
        <f>'[3]EU Oil Imports'!ER$290/1000</f>
        <v>4.1319999999999997</v>
      </c>
      <c r="M255" s="128">
        <f>'[3]EU Oil Imports'!FD$290/1000</f>
        <v>3.7650000000000001</v>
      </c>
      <c r="N255" s="128">
        <f>'[3]EU Oil Imports'!FP$290/1000</f>
        <v>28.806999999999999</v>
      </c>
      <c r="O255" s="128">
        <f>'[3]EU Oil Imports'!GB$290/1000</f>
        <v>85.179000000000002</v>
      </c>
      <c r="P255" s="128">
        <f>'[3]EU Oil Imports'!GN$290/1000</f>
        <v>62.024000000000001</v>
      </c>
      <c r="Q255" s="128">
        <f>'[3]EU Oil Imports'!GZ$290/1000</f>
        <v>54.72</v>
      </c>
      <c r="R255" s="128">
        <f>'[3]EU Oil Imports'!HL$290/1000</f>
        <v>65.921999999999997</v>
      </c>
      <c r="S255" s="128">
        <f>'[3]EU Oil Imports'!HX$290/1000</f>
        <v>36.524000000000001</v>
      </c>
      <c r="T255" s="128">
        <f>'[3]EU Oil Imports'!IJ$290/1000</f>
        <v>72.573999999999998</v>
      </c>
      <c r="U255" s="128">
        <f>'[3]EU Oil Imports'!IV$290/1000</f>
        <v>25.113</v>
      </c>
      <c r="V255" s="128">
        <f>'[3]EU Oil Imports'!JH$290/1000</f>
        <v>57.874000000000002</v>
      </c>
      <c r="W255" s="128">
        <f>'[3]EU Oil Imports'!JT$290/1000</f>
        <v>42.506999999999998</v>
      </c>
      <c r="X255" s="128">
        <f>'[3]EU Oil Imports'!KF$290/1000</f>
        <v>49.585000000000001</v>
      </c>
      <c r="Y255" s="128">
        <f>'[3]EU Oil Imports'!KR$290/1000</f>
        <v>28.076000000000001</v>
      </c>
      <c r="Z255" s="128">
        <f>'[3]EU Oil Imports'!LD$290/1000</f>
        <v>36.914999999999999</v>
      </c>
      <c r="AA255" s="128">
        <f>'[3]EU Oil Imports'!LP$290/1000</f>
        <v>39.622999999999998</v>
      </c>
      <c r="AB255" s="128">
        <f>'[3]EU Oil Imports'!MB$290/1000</f>
        <v>50.512999999999998</v>
      </c>
      <c r="AC255" s="128">
        <f>'[3]EU Oil Imports'!MN$290/1000</f>
        <v>36.308</v>
      </c>
      <c r="AD255" s="128">
        <f>'[3]EU Oil Imports'!MZ$290/1000</f>
        <v>56.552999999999997</v>
      </c>
      <c r="AE255" s="128">
        <f>'[3]EU Oil Imports'!NL$290/1000</f>
        <v>56.305999999999997</v>
      </c>
      <c r="AF255" s="128">
        <f>'[3]EU Oil Imports'!NX$290/1000</f>
        <v>43.238</v>
      </c>
      <c r="AG255" s="128">
        <f>'[3]EU Oil Imports'!OJ$290/1000</f>
        <v>30.126000000000001</v>
      </c>
      <c r="AH255" s="124">
        <f t="shared" ref="AH255:AH265" si="128">(SUM(AB255:AF255)/SUM(AB$267:AF$267))*AH$267</f>
        <v>42.032862452502407</v>
      </c>
      <c r="AI255" s="124">
        <f t="shared" ref="AI255:AI265" si="129">(SUM(AC255:AG255)/SUM(AC$267:AG$267))*AI$267</f>
        <v>43.272464934046113</v>
      </c>
      <c r="AJ255" s="124">
        <f t="shared" ref="AJ255:AO265" si="130">(SUM(AD255:AH255)/SUM(AD$267:AH$267))*AJ$267</f>
        <v>43.718322976942723</v>
      </c>
      <c r="AK255" s="124">
        <f t="shared" si="130"/>
        <v>45.046104717297695</v>
      </c>
      <c r="AL255" s="124">
        <f t="shared" si="130"/>
        <v>42.890240922488246</v>
      </c>
      <c r="AM255" s="124">
        <f t="shared" si="130"/>
        <v>44.667821423922582</v>
      </c>
      <c r="AN255" s="124">
        <f t="shared" si="130"/>
        <v>43.391999200655441</v>
      </c>
      <c r="AO255" s="124">
        <f t="shared" si="130"/>
        <v>43.918990994939477</v>
      </c>
      <c r="AP255" s="128"/>
    </row>
    <row r="256" spans="1:42">
      <c r="A256" s="112" t="s">
        <v>105</v>
      </c>
      <c r="B256" s="128">
        <f>'[3]EU Oil Imports'!AC$290</f>
        <v>0</v>
      </c>
      <c r="C256" s="128">
        <f>'[3]EU Oil Imports'!AO$290</f>
        <v>0</v>
      </c>
      <c r="D256" s="128">
        <f>'[3]EU Oil Imports'!BA$290</f>
        <v>0</v>
      </c>
      <c r="E256" s="128">
        <f>'[3]EU Oil Imports'!BM$290</f>
        <v>0</v>
      </c>
      <c r="F256" s="128">
        <f>'[3]EU Oil Imports'!BY$290</f>
        <v>1.256</v>
      </c>
      <c r="G256" s="128">
        <f>'[3]EU Oil Imports'!CK$290</f>
        <v>2.4E-2</v>
      </c>
      <c r="H256" s="128">
        <f>'[3]EU Oil Imports'!CW$290</f>
        <v>0.16400000000000001</v>
      </c>
      <c r="I256" s="128">
        <f>'[3]EU Oil Imports'!DI$290</f>
        <v>0.39800000000000002</v>
      </c>
      <c r="J256" s="128">
        <f>'[3]EU Oil Imports'!DU$290/1000</f>
        <v>2.6700000000000004E-4</v>
      </c>
      <c r="K256" s="128">
        <f>'[3]EU Oil Imports'!EG$290/1000</f>
        <v>0.41499999999999998</v>
      </c>
      <c r="L256" s="128">
        <f>'[3]EU Oil Imports'!ES$290/1000</f>
        <v>3.9319999999999999</v>
      </c>
      <c r="M256" s="128">
        <f>'[3]EU Oil Imports'!FE$290/1000</f>
        <v>6.59</v>
      </c>
      <c r="N256" s="128">
        <f>'[3]EU Oil Imports'!FQ$290/1000</f>
        <v>27.274999999999999</v>
      </c>
      <c r="O256" s="128">
        <f>'[3]EU Oil Imports'!GC$290/1000</f>
        <v>79.171000000000006</v>
      </c>
      <c r="P256" s="128">
        <f>'[3]EU Oil Imports'!GO$290/1000</f>
        <v>53.517000000000003</v>
      </c>
      <c r="Q256" s="128">
        <f>'[3]EU Oil Imports'!HA$290/1000</f>
        <v>49.116</v>
      </c>
      <c r="R256" s="128">
        <f>'[3]EU Oil Imports'!HM$290/1000</f>
        <v>48.045000000000002</v>
      </c>
      <c r="S256" s="128">
        <f>'[3]EU Oil Imports'!HY$290/1000</f>
        <v>39.780999999999999</v>
      </c>
      <c r="T256" s="128">
        <f>'[3]EU Oil Imports'!IK$290/1000</f>
        <v>84.977000000000004</v>
      </c>
      <c r="U256" s="128">
        <f>'[3]EU Oil Imports'!IW$290/1000</f>
        <v>18.451000000000001</v>
      </c>
      <c r="V256" s="128">
        <f>'[3]EU Oil Imports'!JI$290/1000</f>
        <v>29.561</v>
      </c>
      <c r="W256" s="128">
        <f>'[3]EU Oil Imports'!JU$290/1000</f>
        <v>32.017000000000003</v>
      </c>
      <c r="X256" s="128">
        <f>'[3]EU Oil Imports'!KG$290/1000</f>
        <v>30.777000000000001</v>
      </c>
      <c r="Y256" s="128">
        <f>'[3]EU Oil Imports'!KS$290/1000</f>
        <v>31.311</v>
      </c>
      <c r="Z256" s="128">
        <f>'[3]EU Oil Imports'!LE$290/1000</f>
        <v>14.851000000000001</v>
      </c>
      <c r="AA256" s="128">
        <f>'[3]EU Oil Imports'!LQ$290/1000</f>
        <v>47.750999999999998</v>
      </c>
      <c r="AB256" s="128">
        <f>'[3]EU Oil Imports'!MC$290/1000</f>
        <v>32.779000000000003</v>
      </c>
      <c r="AC256" s="128">
        <f>'[3]EU Oil Imports'!MO$290/1000</f>
        <v>26.527000000000001</v>
      </c>
      <c r="AD256" s="128">
        <f>'[3]EU Oil Imports'!NA$290/1000</f>
        <v>40.883000000000003</v>
      </c>
      <c r="AE256" s="128">
        <f>'[3]EU Oil Imports'!NM$290/1000</f>
        <v>42.954999999999998</v>
      </c>
      <c r="AF256" s="128">
        <f>'[3]EU Oil Imports'!NY$290/1000</f>
        <v>27.059000000000001</v>
      </c>
      <c r="AG256" s="128">
        <f>'[3]EU Oil Imports'!OK$290/1000</f>
        <v>23.234999999999999</v>
      </c>
      <c r="AH256" s="124">
        <f t="shared" si="128"/>
        <v>29.450758231186111</v>
      </c>
      <c r="AI256" s="124">
        <f t="shared" si="129"/>
        <v>31.241089753063232</v>
      </c>
      <c r="AJ256" s="124">
        <f t="shared" si="130"/>
        <v>31.331347992423613</v>
      </c>
      <c r="AK256" s="124">
        <f t="shared" si="130"/>
        <v>32.256890327229272</v>
      </c>
      <c r="AL256" s="124">
        <f t="shared" si="130"/>
        <v>30.160036009556759</v>
      </c>
      <c r="AM256" s="124">
        <f t="shared" si="130"/>
        <v>32.268925128978616</v>
      </c>
      <c r="AN256" s="124">
        <f t="shared" si="130"/>
        <v>30.888024462691796</v>
      </c>
      <c r="AO256" s="124">
        <f t="shared" si="130"/>
        <v>31.451657842250302</v>
      </c>
    </row>
    <row r="257" spans="1:42">
      <c r="A257" s="112" t="s">
        <v>106</v>
      </c>
      <c r="B257" s="128">
        <f>'[3]EU Oil Imports'!AD$290</f>
        <v>0</v>
      </c>
      <c r="C257" s="128">
        <f>'[3]EU Oil Imports'!AP$290</f>
        <v>0</v>
      </c>
      <c r="D257" s="128">
        <f>'[3]EU Oil Imports'!BB$290</f>
        <v>0</v>
      </c>
      <c r="E257" s="128">
        <f>'[3]EU Oil Imports'!BN$290</f>
        <v>0</v>
      </c>
      <c r="F257" s="128">
        <f>'[3]EU Oil Imports'!BZ$290</f>
        <v>9.9999999999999985E-3</v>
      </c>
      <c r="G257" s="128">
        <f>'[3]EU Oil Imports'!CL$290</f>
        <v>1.7000000000000001E-2</v>
      </c>
      <c r="H257" s="128">
        <f>'[3]EU Oil Imports'!CX$290</f>
        <v>0.14899999999999999</v>
      </c>
      <c r="I257" s="128">
        <f>'[3]EU Oil Imports'!DJ$290</f>
        <v>0.34899999999999998</v>
      </c>
      <c r="J257" s="128">
        <f>'[3]EU Oil Imports'!DV$290/1000</f>
        <v>8.0000000000000007E-5</v>
      </c>
      <c r="K257" s="128">
        <f>'[3]EU Oil Imports'!EH$290/1000</f>
        <v>0.56200000000000006</v>
      </c>
      <c r="L257" s="128">
        <f>'[3]EU Oil Imports'!ET$290/1000</f>
        <v>0.252</v>
      </c>
      <c r="M257" s="128">
        <f>'[3]EU Oil Imports'!FF$290/1000</f>
        <v>3.2989999999999999</v>
      </c>
      <c r="N257" s="128">
        <f>'[3]EU Oil Imports'!FR$290/1000</f>
        <v>29.108000000000001</v>
      </c>
      <c r="O257" s="128">
        <f>'[3]EU Oil Imports'!GD$290/1000</f>
        <v>113.721</v>
      </c>
      <c r="P257" s="128">
        <f>'[3]EU Oil Imports'!GP$290/1000</f>
        <v>32.088999999999999</v>
      </c>
      <c r="Q257" s="128">
        <f>'[3]EU Oil Imports'!HB$290/1000</f>
        <v>68.242999999999995</v>
      </c>
      <c r="R257" s="128">
        <f>'[3]EU Oil Imports'!HN$290/1000</f>
        <v>48.411999999999999</v>
      </c>
      <c r="S257" s="128">
        <f>'[3]EU Oil Imports'!HZ$290/1000</f>
        <v>50.633000000000003</v>
      </c>
      <c r="T257" s="128">
        <f>'[3]EU Oil Imports'!IL$290/1000</f>
        <v>56.014000000000003</v>
      </c>
      <c r="U257" s="128">
        <f>'[3]EU Oil Imports'!IX$290/1000</f>
        <v>15.621</v>
      </c>
      <c r="V257" s="128">
        <f>'[3]EU Oil Imports'!JJ$290/1000</f>
        <v>40.052</v>
      </c>
      <c r="W257" s="128">
        <f>'[3]EU Oil Imports'!JV$290/1000</f>
        <v>30.33</v>
      </c>
      <c r="X257" s="128">
        <f>'[3]EU Oil Imports'!KH$290/1000</f>
        <v>29.811</v>
      </c>
      <c r="Y257" s="128">
        <f>'[3]EU Oil Imports'!KT$290/1000</f>
        <v>14.701000000000001</v>
      </c>
      <c r="Z257" s="128">
        <f>'[3]EU Oil Imports'!LF$290/1000</f>
        <v>16.489999999999998</v>
      </c>
      <c r="AA257" s="128">
        <f>'[3]EU Oil Imports'!LR$290/1000</f>
        <v>47.848999999999997</v>
      </c>
      <c r="AB257" s="128">
        <f>'[3]EU Oil Imports'!MD$290/1000</f>
        <v>45.104999999999997</v>
      </c>
      <c r="AC257" s="128">
        <f>'[3]EU Oil Imports'!MP$290/1000</f>
        <v>14.987</v>
      </c>
      <c r="AD257" s="128">
        <f>'[3]EU Oil Imports'!NB$290/1000</f>
        <v>57.52</v>
      </c>
      <c r="AE257" s="128">
        <f>'[3]EU Oil Imports'!NN$290/1000</f>
        <v>29.344999999999999</v>
      </c>
      <c r="AF257" s="128">
        <f>'[3]EU Oil Imports'!NZ$290/1000</f>
        <v>22.443999999999999</v>
      </c>
      <c r="AG257" s="128">
        <f>'[3]EU Oil Imports'!OL$290/1000</f>
        <v>7.9779999999999998</v>
      </c>
      <c r="AH257" s="124">
        <f t="shared" si="128"/>
        <v>29.311985659013988</v>
      </c>
      <c r="AI257" s="124">
        <f t="shared" si="129"/>
        <v>25.721459152594541</v>
      </c>
      <c r="AJ257" s="124">
        <f t="shared" si="130"/>
        <v>28.078410491939181</v>
      </c>
      <c r="AK257" s="124">
        <f t="shared" si="130"/>
        <v>24.055378454093496</v>
      </c>
      <c r="AL257" s="124">
        <f t="shared" si="130"/>
        <v>24.060234891221857</v>
      </c>
      <c r="AM257" s="124">
        <f t="shared" si="130"/>
        <v>25.188019884484014</v>
      </c>
      <c r="AN257" s="124">
        <f t="shared" si="130"/>
        <v>26.245493729772612</v>
      </c>
      <c r="AO257" s="124">
        <f t="shared" si="130"/>
        <v>25.420700574866618</v>
      </c>
    </row>
    <row r="258" spans="1:42">
      <c r="A258" s="112" t="s">
        <v>107</v>
      </c>
      <c r="B258" s="128">
        <f>'[3]EU Oil Imports'!AE$290</f>
        <v>0</v>
      </c>
      <c r="C258" s="128">
        <f>'[3]EU Oil Imports'!AQ$290</f>
        <v>0</v>
      </c>
      <c r="D258" s="128">
        <f>'[3]EU Oil Imports'!BC$290</f>
        <v>0</v>
      </c>
      <c r="E258" s="128">
        <f>'[3]EU Oil Imports'!BO$290</f>
        <v>0.75800000000000001</v>
      </c>
      <c r="F258" s="128">
        <f>'[3]EU Oil Imports'!CA$290</f>
        <v>1.2E-2</v>
      </c>
      <c r="G258" s="128">
        <f>'[3]EU Oil Imports'!CM$290</f>
        <v>0.16200000000000001</v>
      </c>
      <c r="H258" s="128">
        <f>'[3]EU Oil Imports'!CY$290</f>
        <v>6.9000000000000006E-2</v>
      </c>
      <c r="I258" s="128">
        <f>'[3]EU Oil Imports'!DK$290</f>
        <v>0.14499999999999999</v>
      </c>
      <c r="J258" s="128">
        <f>'[3]EU Oil Imports'!DW$290/1000</f>
        <v>2.7149999999999999</v>
      </c>
      <c r="K258" s="128">
        <f>'[3]EU Oil Imports'!EI$290/1000</f>
        <v>3.1230000000000002</v>
      </c>
      <c r="L258" s="128">
        <f>'[3]EU Oil Imports'!EU$290/1000</f>
        <v>0.67500000000000004</v>
      </c>
      <c r="M258" s="128">
        <f>'[3]EU Oil Imports'!FG$290/1000</f>
        <v>6.1150000000000002</v>
      </c>
      <c r="N258" s="128">
        <f>'[3]EU Oil Imports'!FS$290/1000</f>
        <v>23.873000000000001</v>
      </c>
      <c r="O258" s="128">
        <f>'[3]EU Oil Imports'!GE$290/1000</f>
        <v>144.642</v>
      </c>
      <c r="P258" s="128">
        <f>'[3]EU Oil Imports'!GQ$290/1000</f>
        <v>28.670999999999999</v>
      </c>
      <c r="Q258" s="128">
        <f>'[3]EU Oil Imports'!HC$290/1000</f>
        <v>59.478000000000002</v>
      </c>
      <c r="R258" s="128">
        <f>'[3]EU Oil Imports'!HO$290/1000</f>
        <v>14.840999999999999</v>
      </c>
      <c r="S258" s="128">
        <f>'[3]EU Oil Imports'!IA$290/1000</f>
        <v>26.841000000000001</v>
      </c>
      <c r="T258" s="128">
        <f>'[3]EU Oil Imports'!IM$290/1000</f>
        <v>79.545000000000002</v>
      </c>
      <c r="U258" s="128">
        <f>'[3]EU Oil Imports'!IY$290/1000</f>
        <v>15.962999999999999</v>
      </c>
      <c r="V258" s="128">
        <f>'[3]EU Oil Imports'!JK$290/1000</f>
        <v>36.749000000000002</v>
      </c>
      <c r="W258" s="128">
        <f>'[3]EU Oil Imports'!JW$290/1000</f>
        <v>26.401</v>
      </c>
      <c r="X258" s="128">
        <f>'[3]EU Oil Imports'!KI$290/1000</f>
        <v>24.538</v>
      </c>
      <c r="Y258" s="128">
        <f>'[3]EU Oil Imports'!KU$290/1000</f>
        <v>16.667000000000002</v>
      </c>
      <c r="Z258" s="128">
        <f>'[3]EU Oil Imports'!LG$290/1000</f>
        <v>11.898999999999999</v>
      </c>
      <c r="AA258" s="128">
        <f>'[3]EU Oil Imports'!LS$290/1000</f>
        <v>57.747</v>
      </c>
      <c r="AB258" s="128">
        <f>'[3]EU Oil Imports'!ME$290/1000</f>
        <v>24.687999999999999</v>
      </c>
      <c r="AC258" s="128">
        <f>'[3]EU Oil Imports'!MQ$290/1000</f>
        <v>15.09</v>
      </c>
      <c r="AD258" s="128">
        <f>'[3]EU Oil Imports'!NC$290/1000</f>
        <v>39.619999999999997</v>
      </c>
      <c r="AE258" s="128">
        <f>'[3]EU Oil Imports'!NO$290/1000</f>
        <v>13.813000000000001</v>
      </c>
      <c r="AF258" s="128">
        <f>'[3]EU Oil Imports'!OA$290/1000</f>
        <v>23.001999999999999</v>
      </c>
      <c r="AG258" s="128">
        <f>'[3]EU Oil Imports'!OM$290/1000</f>
        <v>3.1349999999999998</v>
      </c>
      <c r="AH258" s="124">
        <f t="shared" si="128"/>
        <v>20.108699413763745</v>
      </c>
      <c r="AI258" s="124">
        <f t="shared" si="129"/>
        <v>18.407195090377545</v>
      </c>
      <c r="AJ258" s="124">
        <f t="shared" si="130"/>
        <v>19.091669883393791</v>
      </c>
      <c r="AK258" s="124">
        <f t="shared" si="130"/>
        <v>16.441807269419463</v>
      </c>
      <c r="AL258" s="124">
        <f t="shared" si="130"/>
        <v>17.747251554525384</v>
      </c>
      <c r="AM258" s="124">
        <f t="shared" si="130"/>
        <v>16.884081299958805</v>
      </c>
      <c r="AN258" s="124">
        <f t="shared" si="130"/>
        <v>18.359324642295984</v>
      </c>
      <c r="AO258" s="124">
        <f t="shared" si="130"/>
        <v>17.714401019534996</v>
      </c>
    </row>
    <row r="259" spans="1:42">
      <c r="A259" s="112" t="s">
        <v>108</v>
      </c>
      <c r="B259" s="128">
        <f>'[3]EU Oil Imports'!AF$290</f>
        <v>0</v>
      </c>
      <c r="C259" s="128">
        <f>'[3]EU Oil Imports'!AR$290</f>
        <v>0</v>
      </c>
      <c r="D259" s="128">
        <f>'[3]EU Oil Imports'!BD$290</f>
        <v>0</v>
      </c>
      <c r="E259" s="128">
        <f>'[3]EU Oil Imports'!BP$290</f>
        <v>0.50700000000000001</v>
      </c>
      <c r="F259" s="128">
        <f>'[3]EU Oil Imports'!CB$290</f>
        <v>1.72</v>
      </c>
      <c r="G259" s="128">
        <f>'[3]EU Oil Imports'!CN$290</f>
        <v>7.8E-2</v>
      </c>
      <c r="H259" s="128">
        <f>'[3]EU Oil Imports'!CZ$290</f>
        <v>1E-3</v>
      </c>
      <c r="I259" s="128">
        <f>'[3]EU Oil Imports'!DL$290</f>
        <v>0.10299999999999999</v>
      </c>
      <c r="J259" s="128">
        <f>'[3]EU Oil Imports'!DX$290/1000</f>
        <v>3.2690000000000001</v>
      </c>
      <c r="K259" s="128">
        <f>'[3]EU Oil Imports'!EJ$290/1000</f>
        <v>3.2650000000000001</v>
      </c>
      <c r="L259" s="128">
        <f>'[3]EU Oil Imports'!EV$290/1000</f>
        <v>7.5209999999999999</v>
      </c>
      <c r="M259" s="128">
        <f>'[3]EU Oil Imports'!FH$290/1000</f>
        <v>3.1779999999999999</v>
      </c>
      <c r="N259" s="128">
        <f>'[3]EU Oil Imports'!FT$290/1000</f>
        <v>49.784999999999997</v>
      </c>
      <c r="O259" s="128">
        <f>'[3]EU Oil Imports'!GF$290/1000</f>
        <v>89.838999999999999</v>
      </c>
      <c r="P259" s="128">
        <f>'[3]EU Oil Imports'!GR$290/1000</f>
        <v>64.626000000000005</v>
      </c>
      <c r="Q259" s="128">
        <f>'[3]EU Oil Imports'!HD$290/1000</f>
        <v>51.542000000000002</v>
      </c>
      <c r="R259" s="128">
        <f>'[3]EU Oil Imports'!HP$290/1000</f>
        <v>47.762</v>
      </c>
      <c r="S259" s="128">
        <f>'[3]EU Oil Imports'!IB$290/1000</f>
        <v>46.113</v>
      </c>
      <c r="T259" s="128">
        <f>'[3]EU Oil Imports'!IN$290/1000</f>
        <v>41.18</v>
      </c>
      <c r="U259" s="128">
        <f>'[3]EU Oil Imports'!IZ$290/1000</f>
        <v>41.584000000000003</v>
      </c>
      <c r="V259" s="128">
        <f>'[3]EU Oil Imports'!JL$290/1000</f>
        <v>20.606999999999999</v>
      </c>
      <c r="W259" s="128">
        <f>'[3]EU Oil Imports'!JX$290/1000</f>
        <v>30.797999999999998</v>
      </c>
      <c r="X259" s="128">
        <f>'[3]EU Oil Imports'!KJ$290/1000</f>
        <v>17.021000000000001</v>
      </c>
      <c r="Y259" s="128">
        <f>'[3]EU Oil Imports'!KV$290/1000</f>
        <v>11.99</v>
      </c>
      <c r="Z259" s="128">
        <f>'[3]EU Oil Imports'!LH$290/1000</f>
        <v>26.725000000000001</v>
      </c>
      <c r="AA259" s="128">
        <f>'[3]EU Oil Imports'!LT$290/1000</f>
        <v>44.301000000000002</v>
      </c>
      <c r="AB259" s="128">
        <f>'[3]EU Oil Imports'!MF$290/1000</f>
        <v>55.451000000000001</v>
      </c>
      <c r="AC259" s="128">
        <f>'[3]EU Oil Imports'!MR$290/1000</f>
        <v>7.907</v>
      </c>
      <c r="AD259" s="128">
        <f>'[3]EU Oil Imports'!ND$290/1000</f>
        <v>31.699000000000002</v>
      </c>
      <c r="AE259" s="128">
        <f>'[3]EU Oil Imports'!NP$290/1000</f>
        <v>18.251999999999999</v>
      </c>
      <c r="AF259" s="128">
        <f>'[3]EU Oil Imports'!OB$290/1000</f>
        <v>31.099</v>
      </c>
      <c r="AG259" s="124">
        <f t="shared" ref="AG259:AG265" si="131">(SUM(AA259:AE259)/SUM(AA$267:AE$267))*AG$267</f>
        <v>15.621879353418135</v>
      </c>
      <c r="AH259" s="124">
        <f t="shared" si="128"/>
        <v>24.987368581335954</v>
      </c>
      <c r="AI259" s="124">
        <f t="shared" si="129"/>
        <v>20.335979659744602</v>
      </c>
      <c r="AJ259" s="124">
        <f t="shared" si="130"/>
        <v>23.301650337459812</v>
      </c>
      <c r="AK259" s="124">
        <f t="shared" si="130"/>
        <v>23.111561119806783</v>
      </c>
      <c r="AL259" s="124">
        <f t="shared" si="130"/>
        <v>24.444240965455919</v>
      </c>
      <c r="AM259" s="124">
        <f t="shared" si="130"/>
        <v>23.484658542573655</v>
      </c>
      <c r="AN259" s="124">
        <f t="shared" si="130"/>
        <v>23.23616013276061</v>
      </c>
      <c r="AO259" s="124">
        <f t="shared" si="130"/>
        <v>22.935618125008155</v>
      </c>
    </row>
    <row r="260" spans="1:42">
      <c r="A260" s="112" t="s">
        <v>109</v>
      </c>
      <c r="B260" s="128">
        <f>'[3]EU Oil Imports'!AG$290</f>
        <v>0</v>
      </c>
      <c r="C260" s="128">
        <f>'[3]EU Oil Imports'!AS$290</f>
        <v>0</v>
      </c>
      <c r="D260" s="128">
        <f>'[3]EU Oil Imports'!BE$290</f>
        <v>0</v>
      </c>
      <c r="E260" s="128">
        <f>'[3]EU Oil Imports'!BQ$290</f>
        <v>8.0000000000000002E-3</v>
      </c>
      <c r="F260" s="128">
        <f>'[3]EU Oil Imports'!CC$290</f>
        <v>2E-3</v>
      </c>
      <c r="G260" s="128">
        <f>'[3]EU Oil Imports'!CO$290</f>
        <v>0.221</v>
      </c>
      <c r="H260" s="128">
        <f>'[3]EU Oil Imports'!DA$290</f>
        <v>0.39800000000000002</v>
      </c>
      <c r="I260" s="128">
        <f>'[3]EU Oil Imports'!DM$290</f>
        <v>7.9000000000000001E-2</v>
      </c>
      <c r="J260" s="128">
        <f>'[3]EU Oil Imports'!DY$290/1000</f>
        <v>0.1</v>
      </c>
      <c r="K260" s="128">
        <f>'[3]EU Oil Imports'!EK$290/1000</f>
        <v>0.14299999999999999</v>
      </c>
      <c r="L260" s="128">
        <f>'[3]EU Oil Imports'!EW$290/1000</f>
        <v>2.4390000000000001</v>
      </c>
      <c r="M260" s="128">
        <f>'[3]EU Oil Imports'!FI$290/1000</f>
        <v>9.7919999999999998</v>
      </c>
      <c r="N260" s="128">
        <f>'[3]EU Oil Imports'!FU$290/1000</f>
        <v>69.486999999999995</v>
      </c>
      <c r="O260" s="128">
        <f>'[3]EU Oil Imports'!GG$290/1000</f>
        <v>68.662000000000006</v>
      </c>
      <c r="P260" s="128">
        <f>'[3]EU Oil Imports'!GS$290/1000</f>
        <v>28.689</v>
      </c>
      <c r="Q260" s="128">
        <f>'[3]EU Oil Imports'!HE$290/1000</f>
        <v>31.52</v>
      </c>
      <c r="R260" s="128">
        <f>'[3]EU Oil Imports'!HQ$290/1000</f>
        <v>32.856000000000002</v>
      </c>
      <c r="S260" s="128">
        <f>'[3]EU Oil Imports'!IC$290/1000</f>
        <v>78.968999999999994</v>
      </c>
      <c r="T260" s="128">
        <f>'[3]EU Oil Imports'!IO$290/1000</f>
        <v>81.25</v>
      </c>
      <c r="U260" s="128">
        <f>'[3]EU Oil Imports'!JA$290/1000</f>
        <v>34.103999999999999</v>
      </c>
      <c r="V260" s="128">
        <f>'[3]EU Oil Imports'!JM$290/1000</f>
        <v>50.896000000000001</v>
      </c>
      <c r="W260" s="128">
        <f>'[3]EU Oil Imports'!JY$290/1000</f>
        <v>19.940000000000001</v>
      </c>
      <c r="X260" s="128">
        <f>'[3]EU Oil Imports'!KK$290/1000</f>
        <v>29.373999999999999</v>
      </c>
      <c r="Y260" s="128">
        <f>'[3]EU Oil Imports'!KW$290/1000</f>
        <v>12.39</v>
      </c>
      <c r="Z260" s="128">
        <f>'[3]EU Oil Imports'!LI$290/1000</f>
        <v>23.524999999999999</v>
      </c>
      <c r="AA260" s="128">
        <f>'[3]EU Oil Imports'!LU$290/1000</f>
        <v>29.87</v>
      </c>
      <c r="AB260" s="128">
        <f>'[3]EU Oil Imports'!MG$290/1000</f>
        <v>35.441000000000003</v>
      </c>
      <c r="AC260" s="128">
        <f>'[3]EU Oil Imports'!MS$290/1000</f>
        <v>15.254</v>
      </c>
      <c r="AD260" s="128">
        <f>'[3]EU Oil Imports'!NE$290/1000</f>
        <v>44.003</v>
      </c>
      <c r="AE260" s="128">
        <f>'[3]EU Oil Imports'!NQ$290/1000</f>
        <v>24.276</v>
      </c>
      <c r="AF260" s="128">
        <f>'[3]EU Oil Imports'!OC$290/1000</f>
        <v>53.981999999999999</v>
      </c>
      <c r="AG260" s="124">
        <f t="shared" si="131"/>
        <v>14.753017007043775</v>
      </c>
      <c r="AH260" s="124">
        <f t="shared" si="128"/>
        <v>29.927118444639785</v>
      </c>
      <c r="AI260" s="124">
        <f t="shared" si="129"/>
        <v>29.6094136390617</v>
      </c>
      <c r="AJ260" s="124">
        <f t="shared" si="130"/>
        <v>31.974585009105564</v>
      </c>
      <c r="AK260" s="124">
        <f t="shared" si="130"/>
        <v>31.964937345357889</v>
      </c>
      <c r="AL260" s="124">
        <f t="shared" si="130"/>
        <v>33.959558728489419</v>
      </c>
      <c r="AM260" s="124">
        <f t="shared" si="130"/>
        <v>30.237609378639405</v>
      </c>
      <c r="AN260" s="124">
        <f t="shared" si="130"/>
        <v>31.487122633330873</v>
      </c>
      <c r="AO260" s="124">
        <f t="shared" si="130"/>
        <v>31.549220820130795</v>
      </c>
    </row>
    <row r="261" spans="1:42">
      <c r="A261" s="112" t="s">
        <v>110</v>
      </c>
      <c r="B261" s="128">
        <f>'[3]EU Oil Imports'!AH$290</f>
        <v>0</v>
      </c>
      <c r="C261" s="128">
        <f>'[3]EU Oil Imports'!AT$290</f>
        <v>0</v>
      </c>
      <c r="D261" s="128">
        <f>'[3]EU Oil Imports'!BF$290</f>
        <v>0</v>
      </c>
      <c r="E261" s="128">
        <f>'[3]EU Oil Imports'!BR$290</f>
        <v>1.7789999999999999</v>
      </c>
      <c r="F261" s="128">
        <f>'[3]EU Oil Imports'!CD$290</f>
        <v>6.0000000000000001E-3</v>
      </c>
      <c r="G261" s="128">
        <f>'[3]EU Oil Imports'!CP$290</f>
        <v>0.312</v>
      </c>
      <c r="H261" s="128">
        <f>'[3]EU Oil Imports'!DB$290</f>
        <v>0.625</v>
      </c>
      <c r="I261" s="128">
        <f>'[3]EU Oil Imports'!DN$290</f>
        <v>0.104</v>
      </c>
      <c r="J261" s="128">
        <f>'[3]EU Oil Imports'!DZ$290/1000</f>
        <v>0.155</v>
      </c>
      <c r="K261" s="128">
        <f>'[3]EU Oil Imports'!EL$290/1000</f>
        <v>1.8129999999999999</v>
      </c>
      <c r="L261" s="128">
        <f>'[3]EU Oil Imports'!EX$290/1000</f>
        <v>0.85399999999999998</v>
      </c>
      <c r="M261" s="128">
        <f>'[3]EU Oil Imports'!FJ$290/1000</f>
        <v>6.6639999999999997</v>
      </c>
      <c r="N261" s="128">
        <f>'[3]EU Oil Imports'!FV$290/1000</f>
        <v>85.659000000000006</v>
      </c>
      <c r="O261" s="128">
        <f>'[3]EU Oil Imports'!GH$290/1000</f>
        <v>70.997</v>
      </c>
      <c r="P261" s="128">
        <f>'[3]EU Oil Imports'!GT$290/1000</f>
        <v>17.238</v>
      </c>
      <c r="Q261" s="128">
        <f>'[3]EU Oil Imports'!HF$290/1000</f>
        <v>47.54</v>
      </c>
      <c r="R261" s="128">
        <f>'[3]EU Oil Imports'!HR$290/1000</f>
        <v>35.085000000000001</v>
      </c>
      <c r="S261" s="128">
        <f>'[3]EU Oil Imports'!ID$290/1000</f>
        <v>32.473999999999997</v>
      </c>
      <c r="T261" s="128">
        <f>'[3]EU Oil Imports'!IP$290/1000</f>
        <v>37.551000000000002</v>
      </c>
      <c r="U261" s="128">
        <f>'[3]EU Oil Imports'!JB$290/1000</f>
        <v>14.250999999999999</v>
      </c>
      <c r="V261" s="128">
        <f>'[3]EU Oil Imports'!JN$290/1000</f>
        <v>24.931000000000001</v>
      </c>
      <c r="W261" s="128">
        <f>'[3]EU Oil Imports'!JZ$290/1000</f>
        <v>24.346</v>
      </c>
      <c r="X261" s="128">
        <f>'[3]EU Oil Imports'!KL$290/1000</f>
        <v>15.707000000000001</v>
      </c>
      <c r="Y261" s="128">
        <f>'[3]EU Oil Imports'!KX$290/1000</f>
        <v>10.202999999999999</v>
      </c>
      <c r="Z261" s="128">
        <f>'[3]EU Oil Imports'!LL$290/1000</f>
        <v>30.623999999999999</v>
      </c>
      <c r="AA261" s="128">
        <f>'[3]EU Oil Imports'!LV$290/1000</f>
        <v>16.311</v>
      </c>
      <c r="AB261" s="128">
        <f>'[3]EU Oil Imports'!MH$290/1000</f>
        <v>29.515000000000001</v>
      </c>
      <c r="AC261" s="128">
        <f>'[3]EU Oil Imports'!MT$290/1000</f>
        <v>20.408999999999999</v>
      </c>
      <c r="AD261" s="128">
        <f>'[3]EU Oil Imports'!NF$290/1000</f>
        <v>42.829000000000001</v>
      </c>
      <c r="AE261" s="128">
        <f>'[3]EU Oil Imports'!NR$290/1000</f>
        <v>15.347</v>
      </c>
      <c r="AF261" s="128">
        <f>'[3]EU Oil Imports'!OD$290/1000</f>
        <v>39.213000000000001</v>
      </c>
      <c r="AG261" s="124">
        <f t="shared" si="131"/>
        <v>12.331283752541738</v>
      </c>
      <c r="AH261" s="124">
        <f t="shared" si="128"/>
        <v>25.490029830912022</v>
      </c>
      <c r="AI261" s="124">
        <f t="shared" si="129"/>
        <v>25.304406433595314</v>
      </c>
      <c r="AJ261" s="124">
        <f t="shared" si="130"/>
        <v>25.897114297711365</v>
      </c>
      <c r="AK261" s="124">
        <f t="shared" si="130"/>
        <v>24.659961364246694</v>
      </c>
      <c r="AL261" s="124">
        <f t="shared" si="130"/>
        <v>27.175896448119051</v>
      </c>
      <c r="AM261" s="124">
        <f t="shared" si="130"/>
        <v>24.868111554782814</v>
      </c>
      <c r="AN261" s="124">
        <f t="shared" si="130"/>
        <v>25.705481674916893</v>
      </c>
      <c r="AO261" s="124">
        <f t="shared" si="130"/>
        <v>25.581098019691048</v>
      </c>
    </row>
    <row r="262" spans="1:42">
      <c r="A262" s="112" t="s">
        <v>111</v>
      </c>
      <c r="B262" s="128">
        <f>'[3]EU Oil Imports'!AI$290</f>
        <v>0</v>
      </c>
      <c r="C262" s="128">
        <f>'[3]EU Oil Imports'!AU$290</f>
        <v>0</v>
      </c>
      <c r="D262" s="128">
        <f>'[3]EU Oil Imports'!BG$290</f>
        <v>0</v>
      </c>
      <c r="E262" s="128">
        <f>'[3]EU Oil Imports'!BS$290</f>
        <v>1.0489999999999999</v>
      </c>
      <c r="F262" s="128">
        <f>'[3]EU Oil Imports'!CE$290</f>
        <v>1.5189999999999999</v>
      </c>
      <c r="G262" s="128">
        <f>'[3]EU Oil Imports'!CQ$290</f>
        <v>0.28599999999999998</v>
      </c>
      <c r="H262" s="128">
        <f>'[3]EU Oil Imports'!DC$290</f>
        <v>0.35099999999999998</v>
      </c>
      <c r="I262" s="128">
        <f>'[3]EU Oil Imports'!DO$290</f>
        <v>0.124</v>
      </c>
      <c r="J262" s="128">
        <f>'[3]EU Oil Imports'!EA$290/1000</f>
        <v>0.14499999999999999</v>
      </c>
      <c r="K262" s="128">
        <f>'[3]EU Oil Imports'!EM$290/1000</f>
        <v>0.36899999999999999</v>
      </c>
      <c r="L262" s="128">
        <f>'[3]EU Oil Imports'!EY$290/1000</f>
        <v>1.0309999999999999</v>
      </c>
      <c r="M262" s="128">
        <f>'[3]EU Oil Imports'!FK$290/1000</f>
        <v>1.661</v>
      </c>
      <c r="N262" s="128">
        <f>'[3]EU Oil Imports'!FW$290/1000</f>
        <v>55.762999999999998</v>
      </c>
      <c r="O262" s="128">
        <f>'[3]EU Oil Imports'!GI$290/1000</f>
        <v>55.942999999999998</v>
      </c>
      <c r="P262" s="128">
        <f>'[3]EU Oil Imports'!GU$290/1000</f>
        <v>49.622</v>
      </c>
      <c r="Q262" s="128">
        <f>'[3]EU Oil Imports'!HG$290/1000</f>
        <v>32.832000000000001</v>
      </c>
      <c r="R262" s="128">
        <f>'[3]EU Oil Imports'!HS$290/1000</f>
        <v>32.049999999999997</v>
      </c>
      <c r="S262" s="128">
        <f>'[3]EU Oil Imports'!IE$290/1000</f>
        <v>75.305999999999997</v>
      </c>
      <c r="T262" s="128">
        <f>'[3]EU Oil Imports'!IQ$290/1000</f>
        <v>12.554</v>
      </c>
      <c r="U262" s="128">
        <f>'[3]EU Oil Imports'!JC$290/1000</f>
        <v>25.591999999999999</v>
      </c>
      <c r="V262" s="128">
        <f>'[3]EU Oil Imports'!JO$290/1000</f>
        <v>26.998000000000001</v>
      </c>
      <c r="W262" s="128">
        <f>'[3]EU Oil Imports'!KA$290/1000</f>
        <v>20.431999999999999</v>
      </c>
      <c r="X262" s="128">
        <f>'[3]EU Oil Imports'!KM$290/1000</f>
        <v>11.923</v>
      </c>
      <c r="Y262" s="128">
        <f>'[3]EU Oil Imports'!KY$290/1000</f>
        <v>22.28</v>
      </c>
      <c r="Z262" s="128">
        <f>'[3]EU Oil Imports'!LK$290/1000</f>
        <v>22.390999999999998</v>
      </c>
      <c r="AA262" s="128">
        <f>'[3]EU Oil Imports'!LW$290/1000</f>
        <v>17.184999999999999</v>
      </c>
      <c r="AB262" s="128">
        <f>'[3]EU Oil Imports'!MI$290/1000</f>
        <v>18.085999999999999</v>
      </c>
      <c r="AC262" s="128">
        <f>'[3]EU Oil Imports'!MU$290/1000</f>
        <v>22.050999999999998</v>
      </c>
      <c r="AD262" s="128">
        <f>'[3]EU Oil Imports'!NG$290/1000</f>
        <v>40.567</v>
      </c>
      <c r="AE262" s="128">
        <f>'[3]EU Oil Imports'!NS$290/1000</f>
        <v>18.606000000000002</v>
      </c>
      <c r="AF262" s="128">
        <f>'[3]EU Oil Imports'!OE$290/1000</f>
        <v>32.780999999999999</v>
      </c>
      <c r="AG262" s="124">
        <f t="shared" si="131"/>
        <v>11.546671120337832</v>
      </c>
      <c r="AH262" s="124">
        <f t="shared" si="128"/>
        <v>22.856119489759902</v>
      </c>
      <c r="AI262" s="124">
        <f t="shared" si="129"/>
        <v>24.414262668867298</v>
      </c>
      <c r="AJ262" s="124">
        <f t="shared" si="130"/>
        <v>24.201380516006179</v>
      </c>
      <c r="AK262" s="124">
        <f t="shared" si="130"/>
        <v>23.092246838859978</v>
      </c>
      <c r="AL262" s="124">
        <f t="shared" si="130"/>
        <v>24.540359084330678</v>
      </c>
      <c r="AM262" s="124">
        <f t="shared" si="130"/>
        <v>23.211711388650574</v>
      </c>
      <c r="AN262" s="124">
        <f t="shared" si="130"/>
        <v>23.820873719564805</v>
      </c>
      <c r="AO262" s="124">
        <f t="shared" si="130"/>
        <v>23.891992099342943</v>
      </c>
    </row>
    <row r="263" spans="1:42">
      <c r="A263" s="112" t="s">
        <v>112</v>
      </c>
      <c r="B263" s="128">
        <f>'[3]EU Oil Imports'!AJ$290</f>
        <v>0</v>
      </c>
      <c r="C263" s="128">
        <f>'[3]EU Oil Imports'!AV$290</f>
        <v>0</v>
      </c>
      <c r="D263" s="128">
        <f>'[3]EU Oil Imports'!BH$290</f>
        <v>0</v>
      </c>
      <c r="E263" s="128">
        <f>'[3]EU Oil Imports'!BT$290</f>
        <v>8.9999999999999993E-3</v>
      </c>
      <c r="F263" s="128">
        <f>'[3]EU Oil Imports'!CF$290</f>
        <v>0.02</v>
      </c>
      <c r="G263" s="128">
        <f>'[3]EU Oil Imports'!CR$290</f>
        <v>0.127</v>
      </c>
      <c r="H263" s="128">
        <f>'[3]EU Oil Imports'!DD$290</f>
        <v>0.42899999999999999</v>
      </c>
      <c r="I263" s="128">
        <f>'[3]EU Oil Imports'!DP$290</f>
        <v>4.5999999999999999E-2</v>
      </c>
      <c r="J263" s="128">
        <f>'[3]EU Oil Imports'!EB$290/1000</f>
        <v>0.154</v>
      </c>
      <c r="K263" s="128">
        <f>'[3]EU Oil Imports'!EN$290/1000</f>
        <v>0.08</v>
      </c>
      <c r="L263" s="128">
        <f>'[3]EU Oil Imports'!EZ$290/1000</f>
        <v>6.8609999999999998</v>
      </c>
      <c r="M263" s="128">
        <f>'[3]EU Oil Imports'!FL$290/1000</f>
        <v>1.28</v>
      </c>
      <c r="N263" s="128">
        <f>'[3]EU Oil Imports'!FX$290/1000</f>
        <v>49.302</v>
      </c>
      <c r="O263" s="128">
        <f>'[3]EU Oil Imports'!GJ$290/1000</f>
        <v>61.122</v>
      </c>
      <c r="P263" s="128">
        <f>'[3]EU Oil Imports'!GV$290/1000</f>
        <v>25.273</v>
      </c>
      <c r="Q263" s="128">
        <f>'[3]EU Oil Imports'!HH$290/1000</f>
        <v>34.402999999999999</v>
      </c>
      <c r="R263" s="128">
        <f>'[3]EU Oil Imports'!HT$290/1000</f>
        <v>31.689</v>
      </c>
      <c r="S263" s="128">
        <f>'[3]EU Oil Imports'!IF$290/1000</f>
        <v>21.719000000000001</v>
      </c>
      <c r="T263" s="128">
        <f>'[3]EU Oil Imports'!IR$290/1000</f>
        <v>12.888</v>
      </c>
      <c r="U263" s="128">
        <f>'[3]EU Oil Imports'!JD$290/1000</f>
        <v>6.21</v>
      </c>
      <c r="V263" s="128">
        <f>'[3]EU Oil Imports'!JP$290/1000</f>
        <v>23.146000000000001</v>
      </c>
      <c r="W263" s="128">
        <f>'[3]EU Oil Imports'!KB$290/1000</f>
        <v>16.404</v>
      </c>
      <c r="X263" s="128">
        <f>'[3]EU Oil Imports'!KN$290/1000</f>
        <v>11.273</v>
      </c>
      <c r="Y263" s="128">
        <f>'[3]EU Oil Imports'!KZ$290/1000</f>
        <v>8.6679999999999993</v>
      </c>
      <c r="Z263" s="128">
        <f>'[3]EU Oil Imports'!LL$290/1000</f>
        <v>30.623999999999999</v>
      </c>
      <c r="AA263" s="128">
        <f>'[3]EU Oil Imports'!LX$290/1000</f>
        <v>9.3480000000000008</v>
      </c>
      <c r="AB263" s="128">
        <f>'[3]EU Oil Imports'!MJ$290/1000</f>
        <v>27.082000000000001</v>
      </c>
      <c r="AC263" s="128">
        <f>'[3]EU Oil Imports'!MV$290/1000</f>
        <v>22.818999999999999</v>
      </c>
      <c r="AD263" s="128">
        <f>'[3]EU Oil Imports'!NH$290/1000</f>
        <v>40.633000000000003</v>
      </c>
      <c r="AE263" s="128">
        <f>'[3]EU Oil Imports'!NT$290/1000</f>
        <v>33.024999999999999</v>
      </c>
      <c r="AF263" s="128">
        <f>'[3]EU Oil Imports'!OF$290/1000</f>
        <v>37.970999999999997</v>
      </c>
      <c r="AG263" s="124">
        <f t="shared" si="131"/>
        <v>13.173384425003137</v>
      </c>
      <c r="AH263" s="124">
        <f t="shared" si="128"/>
        <v>27.950041874018037</v>
      </c>
      <c r="AI263" s="124">
        <f t="shared" si="129"/>
        <v>28.705848538164528</v>
      </c>
      <c r="AJ263" s="124">
        <f t="shared" si="130"/>
        <v>29.256991854226236</v>
      </c>
      <c r="AK263" s="124">
        <f t="shared" si="130"/>
        <v>29.508642476685591</v>
      </c>
      <c r="AL263" s="124">
        <f t="shared" si="130"/>
        <v>29.045345296586298</v>
      </c>
      <c r="AM263" s="124">
        <f t="shared" si="130"/>
        <v>28.130136380521336</v>
      </c>
      <c r="AN263" s="124">
        <f t="shared" si="130"/>
        <v>28.893374007936139</v>
      </c>
      <c r="AO263" s="124">
        <f t="shared" si="130"/>
        <v>28.929392909236796</v>
      </c>
    </row>
    <row r="264" spans="1:42">
      <c r="A264" s="112" t="s">
        <v>113</v>
      </c>
      <c r="B264" s="128">
        <f>'[3]EU Oil Imports'!AK$290</f>
        <v>0</v>
      </c>
      <c r="C264" s="128">
        <f>'[3]EU Oil Imports'!AW$290</f>
        <v>0</v>
      </c>
      <c r="D264" s="128">
        <f>'[3]EU Oil Imports'!BI$290</f>
        <v>0</v>
      </c>
      <c r="E264" s="128">
        <f>'[3]EU Oil Imports'!BU$290</f>
        <v>6.0000000000000005E-2</v>
      </c>
      <c r="F264" s="128">
        <f>'[3]EU Oil Imports'!CG$290</f>
        <v>0.01</v>
      </c>
      <c r="G264" s="128">
        <f>'[3]EU Oil Imports'!CS$290</f>
        <v>0.307</v>
      </c>
      <c r="H264" s="128">
        <f>'[3]EU Oil Imports'!DE$290</f>
        <v>0.28100000000000003</v>
      </c>
      <c r="I264" s="128">
        <f>'[3]EU Oil Imports'!DQ$290</f>
        <v>3.7999999999999999E-2</v>
      </c>
      <c r="J264" s="128">
        <f>'[3]EU Oil Imports'!EC$290/1000</f>
        <v>0.47299999999999998</v>
      </c>
      <c r="K264" s="128">
        <f>'[3]EU Oil Imports'!EO$290/1000</f>
        <v>3.8740000000000001</v>
      </c>
      <c r="L264" s="128">
        <f>'[3]EU Oil Imports'!FA$290/1000</f>
        <v>4.798</v>
      </c>
      <c r="M264" s="128">
        <f>'[3]EU Oil Imports'!FM$290/1000</f>
        <v>1.36</v>
      </c>
      <c r="N264" s="128">
        <f>'[3]EU Oil Imports'!FY$290/1000</f>
        <v>75.575000000000003</v>
      </c>
      <c r="O264" s="128">
        <f>'[3]EU Oil Imports'!GK$290/1000</f>
        <v>26.428999999999998</v>
      </c>
      <c r="P264" s="128">
        <f>'[3]EU Oil Imports'!GW$290/1000</f>
        <v>27.797000000000001</v>
      </c>
      <c r="Q264" s="128">
        <f>'[3]EU Oil Imports'!HI$290/1000</f>
        <v>45.689</v>
      </c>
      <c r="R264" s="128">
        <f>'[3]EU Oil Imports'!HU$290/1000</f>
        <v>33.244</v>
      </c>
      <c r="S264" s="128">
        <f>'[3]EU Oil Imports'!IG$290/1000</f>
        <v>46.887999999999998</v>
      </c>
      <c r="T264" s="128">
        <f>'[3]EU Oil Imports'!IS$290/1000</f>
        <v>19.576000000000001</v>
      </c>
      <c r="U264" s="128">
        <f>'[3]EU Oil Imports'!JE$290/1000</f>
        <v>26.026</v>
      </c>
      <c r="V264" s="128">
        <f>'[3]EU Oil Imports'!JQ$290/1000</f>
        <v>16.579000000000001</v>
      </c>
      <c r="W264" s="128">
        <f>'[3]EU Oil Imports'!KC$290/1000</f>
        <v>11.628</v>
      </c>
      <c r="X264" s="128">
        <f>'[3]EU Oil Imports'!KO$290/1000</f>
        <v>6.556</v>
      </c>
      <c r="Y264" s="128">
        <f>'[3]EU Oil Imports'!LA$290/1000</f>
        <v>12.739000000000001</v>
      </c>
      <c r="Z264" s="128">
        <f>'[3]EU Oil Imports'!LM$290/1000</f>
        <v>16.350999999999999</v>
      </c>
      <c r="AA264" s="128">
        <f>'[3]EU Oil Imports'!LY$290/1000</f>
        <v>11.948</v>
      </c>
      <c r="AB264" s="128">
        <f>'[3]EU Oil Imports'!MK$290/1000</f>
        <v>17.698</v>
      </c>
      <c r="AC264" s="128">
        <f>'[3]EU Oil Imports'!MW$290/1000</f>
        <v>17.195</v>
      </c>
      <c r="AD264" s="128">
        <f>'[3]EU Oil Imports'!NI$290/1000</f>
        <v>33.027999999999999</v>
      </c>
      <c r="AE264" s="128">
        <f>'[3]EU Oil Imports'!NU$290/1000</f>
        <v>25.687999999999999</v>
      </c>
      <c r="AF264" s="128">
        <f>'[3]EU Oil Imports'!OG$290/1000</f>
        <v>4.9809999999999999</v>
      </c>
      <c r="AG264" s="124">
        <f t="shared" si="131"/>
        <v>10.462525974930259</v>
      </c>
      <c r="AH264" s="124">
        <f t="shared" si="128"/>
        <v>17.059336521757185</v>
      </c>
      <c r="AI264" s="124">
        <f t="shared" si="129"/>
        <v>17.764426178000257</v>
      </c>
      <c r="AJ264" s="124">
        <f t="shared" si="130"/>
        <v>17.471339615863567</v>
      </c>
      <c r="AK264" s="124">
        <f t="shared" si="130"/>
        <v>15.915732884641013</v>
      </c>
      <c r="AL264" s="124">
        <f t="shared" si="130"/>
        <v>14.355253800924183</v>
      </c>
      <c r="AM264" s="124">
        <f t="shared" si="130"/>
        <v>17.209797757073311</v>
      </c>
      <c r="AN264" s="124">
        <f t="shared" si="130"/>
        <v>16.513217800237243</v>
      </c>
      <c r="AO264" s="124">
        <f t="shared" si="130"/>
        <v>16.543310047300469</v>
      </c>
    </row>
    <row r="265" spans="1:42">
      <c r="A265" s="112" t="s">
        <v>102</v>
      </c>
      <c r="B265" s="128">
        <f>'[3]EU Oil Imports'!AL$290</f>
        <v>0</v>
      </c>
      <c r="C265" s="128">
        <f>'[3]EU Oil Imports'!AX$290</f>
        <v>0</v>
      </c>
      <c r="D265" s="128">
        <f>'[3]EU Oil Imports'!BJ$290</f>
        <v>0</v>
      </c>
      <c r="E265" s="128">
        <f>'[3]EU Oil Imports'!BV$290</f>
        <v>8.8000000000000009E-2</v>
      </c>
      <c r="F265" s="128">
        <f>'[3]EU Oil Imports'!CH$290</f>
        <v>4.0000000000000001E-3</v>
      </c>
      <c r="G265" s="128">
        <f>'[3]EU Oil Imports'!CT$290</f>
        <v>7.5999999999999998E-2</v>
      </c>
      <c r="H265" s="128">
        <f>'[3]EU Oil Imports'!DF$290</f>
        <v>0.78700000000000003</v>
      </c>
      <c r="I265" s="128">
        <f>'[3]EU Oil Imports'!DR$290</f>
        <v>0.33300000000000002</v>
      </c>
      <c r="J265" s="128">
        <f>'[3]EU Oil Imports'!ED$290/1000</f>
        <v>1.663</v>
      </c>
      <c r="K265" s="128">
        <f>'[3]EU Oil Imports'!EP$290/1000</f>
        <v>0.56599999999999995</v>
      </c>
      <c r="L265" s="128">
        <f>'[3]EU Oil Imports'!FB$290/1000</f>
        <v>2.8780000000000001</v>
      </c>
      <c r="M265" s="128">
        <f>'[3]EU Oil Imports'!FN$290/1000</f>
        <v>7.0529999999999999</v>
      </c>
      <c r="N265" s="128">
        <f>'[3]EU Oil Imports'!FZ$290/1000</f>
        <v>55.564999999999998</v>
      </c>
      <c r="O265" s="128">
        <f>'[3]EU Oil Imports'!GL$290/1000</f>
        <v>31.175000000000001</v>
      </c>
      <c r="P265" s="128">
        <f>'[3]EU Oil Imports'!GX$290/1000</f>
        <v>34.112000000000002</v>
      </c>
      <c r="Q265" s="128">
        <f>'[3]EU Oil Imports'!HJ$290/1000</f>
        <v>23.891999999999999</v>
      </c>
      <c r="R265" s="128">
        <f>'[3]EU Oil Imports'!HV$290/1000</f>
        <v>33.377000000000002</v>
      </c>
      <c r="S265" s="128">
        <f>'[3]EU Oil Imports'!IH$290/1000</f>
        <v>59.343000000000004</v>
      </c>
      <c r="T265" s="128">
        <f>'[3]EU Oil Imports'!IT$290/1000</f>
        <v>10.433999999999999</v>
      </c>
      <c r="U265" s="128">
        <f>'[3]EU Oil Imports'!JF$290/1000</f>
        <v>15.614000000000001</v>
      </c>
      <c r="V265" s="128">
        <f>'[3]EU Oil Imports'!JR$290/1000</f>
        <v>23.434999999999999</v>
      </c>
      <c r="W265" s="128">
        <f>'[3]EU Oil Imports'!KD$290/1000</f>
        <v>22.795999999999999</v>
      </c>
      <c r="X265" s="128">
        <f>'[3]EU Oil Imports'!KP$290/1000</f>
        <v>26.593</v>
      </c>
      <c r="Y265" s="128">
        <f>'[3]EU Oil Imports'!LB$290/1000</f>
        <v>23.138000000000002</v>
      </c>
      <c r="Z265" s="128">
        <f>'[3]EU Oil Imports'!LN$290/1000</f>
        <v>52.728999999999999</v>
      </c>
      <c r="AA265" s="128">
        <f>'[3]EU Oil Imports'!LZ$290/1000</f>
        <v>36.100999999999999</v>
      </c>
      <c r="AB265" s="128">
        <f>'[3]EU Oil Imports'!ML$290/1000</f>
        <v>47.677999999999997</v>
      </c>
      <c r="AC265" s="128">
        <f>'[3]EU Oil Imports'!MX$290/1000</f>
        <v>50.874000000000002</v>
      </c>
      <c r="AD265" s="128">
        <f>'[3]EU Oil Imports'!NJ$290/1000</f>
        <v>28.393000000000001</v>
      </c>
      <c r="AE265" s="128">
        <f>'[3]EU Oil Imports'!NV$290/1000</f>
        <v>46.981000000000002</v>
      </c>
      <c r="AF265" s="128">
        <f>'[3]EU Oil Imports'!OH$290/1000</f>
        <v>42.703000000000003</v>
      </c>
      <c r="AG265" s="124">
        <f t="shared" si="131"/>
        <v>20.817311433033122</v>
      </c>
      <c r="AH265" s="124">
        <f t="shared" si="128"/>
        <v>37.483994435254466</v>
      </c>
      <c r="AI265" s="124">
        <f t="shared" si="129"/>
        <v>36.901566982034268</v>
      </c>
      <c r="AJ265" s="124">
        <f t="shared" si="130"/>
        <v>33.782106006939294</v>
      </c>
      <c r="AK265" s="124">
        <f t="shared" si="130"/>
        <v>38.741345514008195</v>
      </c>
      <c r="AL265" s="124">
        <f t="shared" si="130"/>
        <v>36.384328606303875</v>
      </c>
      <c r="AM265" s="124">
        <f t="shared" si="130"/>
        <v>36.690133456215172</v>
      </c>
      <c r="AN265" s="124">
        <f t="shared" si="130"/>
        <v>36.65866830890802</v>
      </c>
      <c r="AO265" s="124">
        <f t="shared" si="130"/>
        <v>36.499896113100164</v>
      </c>
    </row>
    <row r="266" spans="1:42">
      <c r="A266" s="112" t="s">
        <v>103</v>
      </c>
      <c r="B266" s="128">
        <f>'[3]EU Oil Imports'!AM$290</f>
        <v>0</v>
      </c>
      <c r="C266" s="128">
        <f>'[3]EU Oil Imports'!AY$290</f>
        <v>0</v>
      </c>
      <c r="D266" s="128">
        <f>'[3]EU Oil Imports'!BK$290</f>
        <v>0</v>
      </c>
      <c r="E266" s="128">
        <f>'[3]EU Oil Imports'!BW$290</f>
        <v>1.022</v>
      </c>
      <c r="F266" s="128">
        <f>'[3]EU Oil Imports'!CI$290</f>
        <v>2.9000000000000001E-2</v>
      </c>
      <c r="G266" s="128">
        <f>'[3]EU Oil Imports'!CU$290</f>
        <v>0.121</v>
      </c>
      <c r="H266" s="128">
        <f>'[3]EU Oil Imports'!DG$290</f>
        <v>0.30599999999999999</v>
      </c>
      <c r="I266" s="128">
        <f>'[3]EU Oil Imports'!DS$290</f>
        <v>0.64800000000000002</v>
      </c>
      <c r="J266" s="128">
        <f>'[3]EU Oil Imports'!EE$290/1000</f>
        <v>3.3000000000000002E-2</v>
      </c>
      <c r="K266" s="128">
        <f>'[3]EU Oil Imports'!EQ$290/1000</f>
        <v>0.122</v>
      </c>
      <c r="L266" s="128">
        <f>'[3]EU Oil Imports'!FC$290/1000</f>
        <v>3.9319999999999999</v>
      </c>
      <c r="M266" s="128">
        <f>'[3]EU Oil Imports'!FO$290/1000</f>
        <v>6.5650000000000004</v>
      </c>
      <c r="N266" s="128">
        <f>'[3]EU Oil Imports'!GA$290/1000</f>
        <v>76.203000000000003</v>
      </c>
      <c r="O266" s="128">
        <f>'[3]EU Oil Imports'!GM$290/1000</f>
        <v>25.503</v>
      </c>
      <c r="P266" s="128">
        <f>'[3]EU Oil Imports'!GY$290/1000</f>
        <v>31.474</v>
      </c>
      <c r="Q266" s="128">
        <f>'[3]EU Oil Imports'!HK$290/1000</f>
        <v>38.508000000000003</v>
      </c>
      <c r="R266" s="128">
        <f>'[3]EU Oil Imports'!HW$290/1000</f>
        <v>36.067999999999998</v>
      </c>
      <c r="S266" s="128">
        <f>'[3]EU Oil Imports'!II$290/1000</f>
        <v>70.257999999999996</v>
      </c>
      <c r="T266" s="128">
        <f>'[3]EU Oil Imports'!IU$290/1000</f>
        <v>19.626000000000001</v>
      </c>
      <c r="U266" s="128">
        <f>'[3]EU Oil Imports'!JG$290/1000</f>
        <v>44.052</v>
      </c>
      <c r="V266" s="128">
        <f>'[3]EU Oil Imports'!JS$290/1000</f>
        <v>24.33</v>
      </c>
      <c r="W266" s="128">
        <f>'[3]EU Oil Imports'!KE$290/1000</f>
        <v>42.448</v>
      </c>
      <c r="X266" s="128">
        <f>'[3]EU Oil Imports'!KQ$290/1000</f>
        <v>40.997999999999998</v>
      </c>
      <c r="Y266" s="128">
        <f>'[3]EU Oil Imports'!LC$290/1000</f>
        <v>25.815999999999999</v>
      </c>
      <c r="Z266" s="128">
        <f>'[3]EU Oil Imports'!LO$290/1000</f>
        <v>55.174999999999997</v>
      </c>
      <c r="AA266" s="128">
        <f>'[3]EU Oil Imports'!MA$290/1000</f>
        <v>38.6</v>
      </c>
      <c r="AB266" s="128">
        <f>'[3]EU Oil Imports'!MM$290/1000</f>
        <v>38.804000000000002</v>
      </c>
      <c r="AC266" s="128">
        <f>'[3]EU Oil Imports'!MY$290/1000</f>
        <v>73.102999999999994</v>
      </c>
      <c r="AD266" s="128">
        <f>'[3]EU Oil Imports'!NK$290/1000</f>
        <v>51.323</v>
      </c>
      <c r="AE266" s="128">
        <f>'[3]EU Oil Imports'!NW$290/1000</f>
        <v>44.167999999999999</v>
      </c>
      <c r="AF266" s="128">
        <f>'[3]EU Oil Imports'!OI$290/1000</f>
        <v>43.084000000000003</v>
      </c>
      <c r="AG266" s="124">
        <f t="shared" ref="AG266:AO266" si="132">AG267-SUM(AG255:AG265)</f>
        <v>36.819926933691988</v>
      </c>
      <c r="AH266" s="124">
        <f t="shared" si="132"/>
        <v>43.341685065856439</v>
      </c>
      <c r="AI266" s="124">
        <f t="shared" si="132"/>
        <v>48.321886970450578</v>
      </c>
      <c r="AJ266" s="124">
        <f t="shared" si="132"/>
        <v>41.89508101798873</v>
      </c>
      <c r="AK266" s="124">
        <f t="shared" si="132"/>
        <v>45.205391688353927</v>
      </c>
      <c r="AL266" s="124">
        <f t="shared" si="132"/>
        <v>45.237253691998319</v>
      </c>
      <c r="AM266" s="124">
        <f t="shared" si="132"/>
        <v>47.158993804199724</v>
      </c>
      <c r="AN266" s="124">
        <f t="shared" si="132"/>
        <v>44.800259686929564</v>
      </c>
      <c r="AO266" s="124">
        <f t="shared" si="132"/>
        <v>45.563721434598278</v>
      </c>
    </row>
    <row r="267" spans="1:42" ht="12" thickBot="1">
      <c r="A267" s="128" t="s">
        <v>114</v>
      </c>
      <c r="B267" s="128">
        <f>SUM(B255:B266)</f>
        <v>0</v>
      </c>
      <c r="C267" s="128">
        <f t="shared" ref="C267:AF267" si="133">SUM(C255:C266)</f>
        <v>0</v>
      </c>
      <c r="D267" s="128">
        <f t="shared" si="133"/>
        <v>0</v>
      </c>
      <c r="E267" s="128">
        <f t="shared" si="133"/>
        <v>5.28</v>
      </c>
      <c r="F267" s="128">
        <f t="shared" si="133"/>
        <v>4.5939999999999985</v>
      </c>
      <c r="G267" s="128">
        <f t="shared" si="133"/>
        <v>1.7370000000000001</v>
      </c>
      <c r="H267" s="128">
        <f t="shared" si="133"/>
        <v>3.8010000000000002</v>
      </c>
      <c r="I267" s="128">
        <f t="shared" si="133"/>
        <v>2.7790000000000004</v>
      </c>
      <c r="J267" s="128">
        <f t="shared" si="133"/>
        <v>8.7087989999999991</v>
      </c>
      <c r="K267" s="128">
        <f t="shared" si="133"/>
        <v>16.673000000000002</v>
      </c>
      <c r="L267" s="128">
        <f t="shared" si="133"/>
        <v>39.305</v>
      </c>
      <c r="M267" s="128">
        <f t="shared" si="133"/>
        <v>57.321999999999996</v>
      </c>
      <c r="N267" s="128">
        <f t="shared" si="133"/>
        <v>626.40200000000004</v>
      </c>
      <c r="O267" s="128">
        <f t="shared" si="133"/>
        <v>852.38299999999992</v>
      </c>
      <c r="P267" s="128">
        <f t="shared" si="133"/>
        <v>455.13200000000006</v>
      </c>
      <c r="Q267" s="128">
        <f t="shared" si="133"/>
        <v>537.48300000000006</v>
      </c>
      <c r="R267" s="128">
        <f t="shared" si="133"/>
        <v>459.35100000000006</v>
      </c>
      <c r="S267" s="128">
        <f t="shared" si="133"/>
        <v>584.84899999999993</v>
      </c>
      <c r="T267" s="128">
        <f t="shared" si="133"/>
        <v>528.16899999999998</v>
      </c>
      <c r="U267" s="128">
        <f t="shared" si="133"/>
        <v>282.58100000000007</v>
      </c>
      <c r="V267" s="128">
        <f t="shared" si="133"/>
        <v>375.15799999999996</v>
      </c>
      <c r="W267" s="128">
        <f t="shared" si="133"/>
        <v>320.04699999999997</v>
      </c>
      <c r="X267" s="128">
        <f t="shared" si="133"/>
        <v>294.15600000000001</v>
      </c>
      <c r="Y267" s="128">
        <f t="shared" si="133"/>
        <v>217.97900000000001</v>
      </c>
      <c r="Z267" s="128">
        <f t="shared" si="133"/>
        <v>338.29899999999998</v>
      </c>
      <c r="AA267" s="128">
        <f t="shared" si="133"/>
        <v>396.63399999999996</v>
      </c>
      <c r="AB267" s="128">
        <f t="shared" si="133"/>
        <v>422.83999999999992</v>
      </c>
      <c r="AC267" s="128">
        <f t="shared" si="133"/>
        <v>322.52399999999994</v>
      </c>
      <c r="AD267" s="128">
        <f t="shared" si="133"/>
        <v>507.05100000000004</v>
      </c>
      <c r="AE267" s="128">
        <f t="shared" si="133"/>
        <v>368.762</v>
      </c>
      <c r="AF267" s="128">
        <f t="shared" si="133"/>
        <v>401.55699999999996</v>
      </c>
      <c r="AG267" s="124">
        <f t="shared" ref="AG267:AO267" si="134">AG34</f>
        <v>200</v>
      </c>
      <c r="AH267" s="124">
        <f t="shared" si="134"/>
        <v>350</v>
      </c>
      <c r="AI267" s="124">
        <f t="shared" si="134"/>
        <v>350</v>
      </c>
      <c r="AJ267" s="124">
        <f t="shared" si="134"/>
        <v>350</v>
      </c>
      <c r="AK267" s="124">
        <f t="shared" si="134"/>
        <v>350</v>
      </c>
      <c r="AL267" s="124">
        <f t="shared" si="134"/>
        <v>350</v>
      </c>
      <c r="AM267" s="124">
        <f t="shared" si="134"/>
        <v>350</v>
      </c>
      <c r="AN267" s="124">
        <f t="shared" si="134"/>
        <v>350</v>
      </c>
      <c r="AO267" s="124">
        <f t="shared" si="134"/>
        <v>350</v>
      </c>
    </row>
    <row r="268" spans="1:42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</row>
    <row r="269" spans="1:42" ht="12" thickBot="1">
      <c r="A269" s="112" t="s">
        <v>266</v>
      </c>
    </row>
    <row r="270" spans="1:42" ht="12" thickBot="1">
      <c r="A270" s="168"/>
      <c r="B270" s="168" t="str">
        <f t="shared" ref="B270:AO270" si="135">B$3</f>
        <v xml:space="preserve">93/94 </v>
      </c>
      <c r="C270" s="168" t="str">
        <f t="shared" si="135"/>
        <v xml:space="preserve">94/95 </v>
      </c>
      <c r="D270" s="168" t="str">
        <f t="shared" si="135"/>
        <v xml:space="preserve">95/96 </v>
      </c>
      <c r="E270" s="168" t="str">
        <f t="shared" si="135"/>
        <v xml:space="preserve">96/97 </v>
      </c>
      <c r="F270" s="168" t="str">
        <f t="shared" si="135"/>
        <v xml:space="preserve">97/98 </v>
      </c>
      <c r="G270" s="168" t="str">
        <f t="shared" si="135"/>
        <v xml:space="preserve">98/99 </v>
      </c>
      <c r="H270" s="168" t="str">
        <f t="shared" si="135"/>
        <v xml:space="preserve">99/00 </v>
      </c>
      <c r="I270" s="168" t="str">
        <f t="shared" si="135"/>
        <v xml:space="preserve">00/01 </v>
      </c>
      <c r="J270" s="168" t="str">
        <f t="shared" si="135"/>
        <v xml:space="preserve">01/02 </v>
      </c>
      <c r="K270" s="168" t="str">
        <f t="shared" si="135"/>
        <v xml:space="preserve">02/03 </v>
      </c>
      <c r="L270" s="168" t="str">
        <f t="shared" si="135"/>
        <v xml:space="preserve">03/04 </v>
      </c>
      <c r="M270" s="168" t="str">
        <f t="shared" si="135"/>
        <v xml:space="preserve">04/05 </v>
      </c>
      <c r="N270" s="168" t="str">
        <f t="shared" si="135"/>
        <v xml:space="preserve">05/06 </v>
      </c>
      <c r="O270" s="168" t="str">
        <f t="shared" si="135"/>
        <v xml:space="preserve">06/07 </v>
      </c>
      <c r="P270" s="168" t="str">
        <f t="shared" si="135"/>
        <v xml:space="preserve">07/08 </v>
      </c>
      <c r="Q270" s="168" t="str">
        <f t="shared" si="135"/>
        <v xml:space="preserve">08/09 </v>
      </c>
      <c r="R270" s="168" t="str">
        <f t="shared" si="135"/>
        <v xml:space="preserve">09/10 </v>
      </c>
      <c r="S270" s="168" t="str">
        <f t="shared" si="135"/>
        <v xml:space="preserve">10/11 </v>
      </c>
      <c r="T270" s="168" t="str">
        <f t="shared" si="135"/>
        <v xml:space="preserve">11/12 </v>
      </c>
      <c r="U270" s="168" t="str">
        <f t="shared" si="135"/>
        <v xml:space="preserve">12/13 </v>
      </c>
      <c r="V270" s="168" t="str">
        <f t="shared" si="135"/>
        <v xml:space="preserve">13/14 </v>
      </c>
      <c r="W270" s="168" t="str">
        <f t="shared" si="135"/>
        <v xml:space="preserve">14/15 </v>
      </c>
      <c r="X270" s="168" t="str">
        <f t="shared" si="135"/>
        <v xml:space="preserve">15/16 </v>
      </c>
      <c r="Y270" s="168" t="str">
        <f t="shared" si="135"/>
        <v xml:space="preserve">16/17 </v>
      </c>
      <c r="Z270" s="168" t="str">
        <f t="shared" si="135"/>
        <v xml:space="preserve">17/18 </v>
      </c>
      <c r="AA270" s="168" t="str">
        <f t="shared" si="135"/>
        <v>18/19</v>
      </c>
      <c r="AB270" s="168" t="str">
        <f t="shared" si="135"/>
        <v>19/20</v>
      </c>
      <c r="AC270" s="168" t="str">
        <f t="shared" si="135"/>
        <v>20/21</v>
      </c>
      <c r="AD270" s="168" t="str">
        <f t="shared" si="135"/>
        <v>21/22</v>
      </c>
      <c r="AE270" s="168" t="str">
        <f t="shared" si="135"/>
        <v>22/23</v>
      </c>
      <c r="AF270" s="168" t="str">
        <f t="shared" si="135"/>
        <v>23/24</v>
      </c>
      <c r="AG270" s="168" t="str">
        <f t="shared" si="135"/>
        <v>24/25</v>
      </c>
      <c r="AH270" s="168" t="str">
        <f t="shared" si="135"/>
        <v>25/26</v>
      </c>
      <c r="AI270" s="168" t="str">
        <f t="shared" si="135"/>
        <v>26/27</v>
      </c>
      <c r="AJ270" s="168" t="str">
        <f t="shared" si="135"/>
        <v>27/28</v>
      </c>
      <c r="AK270" s="168" t="str">
        <f t="shared" si="135"/>
        <v>28/29</v>
      </c>
      <c r="AL270" s="168" t="str">
        <f t="shared" si="135"/>
        <v>29/30</v>
      </c>
      <c r="AM270" s="168" t="str">
        <f t="shared" si="135"/>
        <v>30/31</v>
      </c>
      <c r="AN270" s="168" t="str">
        <f t="shared" si="135"/>
        <v>31/32</v>
      </c>
      <c r="AO270" s="168" t="str">
        <f t="shared" si="135"/>
        <v>32/33</v>
      </c>
    </row>
    <row r="271" spans="1:42">
      <c r="A271" s="112" t="s">
        <v>104</v>
      </c>
      <c r="B271" s="128">
        <f>'[3]EU Oil Exports'!AB$290</f>
        <v>0</v>
      </c>
      <c r="C271" s="128">
        <f>'[3]EU Oil Exports'!AN$290</f>
        <v>0</v>
      </c>
      <c r="D271" s="128">
        <f>'[3]EU Oil Exports'!AZ$290</f>
        <v>0</v>
      </c>
      <c r="E271" s="128">
        <f>'[3]EU Oil Exports'!BL$290</f>
        <v>0</v>
      </c>
      <c r="F271" s="128">
        <f>'[3]EU Oil Exports'!BX$290</f>
        <v>72.180000000000007</v>
      </c>
      <c r="G271" s="128">
        <f>'[3]EU Oil Exports'!CJ$290</f>
        <v>107.563</v>
      </c>
      <c r="H271" s="128">
        <f>'[3]EU Oil Exports'!CV$290</f>
        <v>55.664000000000001</v>
      </c>
      <c r="I271" s="128">
        <f>'[3]EU Oil Exports'!DH$290</f>
        <v>18.228999999999999</v>
      </c>
      <c r="J271" s="128">
        <f>'[3]EU Oil Exports'!DT$290</f>
        <v>12.324</v>
      </c>
      <c r="K271" s="128">
        <f>'[3]EU Oil Exports'!EF$290/1000</f>
        <v>52.38</v>
      </c>
      <c r="L271" s="128">
        <f>'[3]EU Oil Exports'!ER$290/1000</f>
        <v>19.606000000000002</v>
      </c>
      <c r="M271" s="128">
        <f>'[3]EU Oil Exports'!FD$290/1000</f>
        <v>24.34</v>
      </c>
      <c r="N271" s="128">
        <f>'[3]EU Oil Exports'!FP$290/1000</f>
        <v>26.611999999999998</v>
      </c>
      <c r="O271" s="128">
        <f>'[3]EU Oil Exports'!GB$290/1000</f>
        <v>17.995000000000001</v>
      </c>
      <c r="P271" s="128">
        <f>'[3]EU Oil Exports'!GN$290/1000</f>
        <v>14.882</v>
      </c>
      <c r="Q271" s="128">
        <f>'[3]EU Oil Exports'!GZ$290/1000</f>
        <v>23.832999999999998</v>
      </c>
      <c r="R271" s="128">
        <f>'[3]EU Oil Exports'!HL$290/1000</f>
        <v>17.07</v>
      </c>
      <c r="S271" s="128">
        <f>'[3]EU Oil Exports'!HX$290/1000</f>
        <v>15.388999999999999</v>
      </c>
      <c r="T271" s="128">
        <f>'[3]EU Oil Exports'!IJ$290/1000</f>
        <v>27.533999999999999</v>
      </c>
      <c r="U271" s="128">
        <f>'[3]EU Oil Exports'!IV$290/1000</f>
        <v>30.966000000000001</v>
      </c>
      <c r="V271" s="128">
        <f>'[3]EU Oil Exports'!JH$290/1000</f>
        <v>60.703000000000003</v>
      </c>
      <c r="W271" s="128">
        <f>'[3]EU Oil Exports'!JT$290/1000</f>
        <v>23.632000000000001</v>
      </c>
      <c r="X271" s="128">
        <f>'[3]EU Oil Exports'!KF$290/1000</f>
        <v>24.83</v>
      </c>
      <c r="Y271" s="128">
        <f>'[3]EU Oil Exports'!KR$290/1000</f>
        <v>20.190000000000001</v>
      </c>
      <c r="Z271" s="128">
        <f>'[3]EU Oil Exports'!LD$290/1000</f>
        <v>26.913</v>
      </c>
      <c r="AA271" s="128">
        <f>'[3]EU Oil Exports'!LP$290/1000</f>
        <v>23.815999999999999</v>
      </c>
      <c r="AB271" s="128">
        <f>'[3]EU Oil Exports'!MB$290/1000</f>
        <v>13.978999999999999</v>
      </c>
      <c r="AC271" s="128">
        <f>'[3]EU Oil Exports'!MN$290/1000</f>
        <v>36.145000000000003</v>
      </c>
      <c r="AD271" s="128">
        <f>'[3]EU Oil Exports'!MZ$290/1000</f>
        <v>31.518999999999998</v>
      </c>
      <c r="AE271" s="128">
        <f>'[3]EU Oil Exports'!NL$290/1000</f>
        <v>39.406999999999996</v>
      </c>
      <c r="AF271" s="128">
        <f>'[3]EU Oil Exports'!NX$290/1000</f>
        <v>66.135000000000005</v>
      </c>
      <c r="AG271" s="128">
        <f>'[3]EU Oil Exports'!OJ$290/1000</f>
        <v>51.558</v>
      </c>
      <c r="AH271" s="170">
        <f t="shared" ref="AH271:AH281" si="136">(SUM(AB271:AF271)/SUM(AB$283:AF$283))*AH$283</f>
        <v>44.232162572767344</v>
      </c>
      <c r="AI271" s="170">
        <f t="shared" ref="AI271:AI281" si="137">(SUM(AC271:AG271)/SUM(AC$283:AG$283))*AI$283</f>
        <v>47.857155024102745</v>
      </c>
      <c r="AJ271" s="170">
        <f t="shared" ref="AJ271:AO281" si="138">(SUM(AD271:AH271)/SUM(AD$283:AH$283))*AJ$283</f>
        <v>49.195117476550742</v>
      </c>
      <c r="AK271" s="170">
        <f t="shared" si="138"/>
        <v>47.919278806707794</v>
      </c>
      <c r="AL271" s="170">
        <f t="shared" si="138"/>
        <v>50.506029237460083</v>
      </c>
      <c r="AM271" s="170">
        <f t="shared" si="138"/>
        <v>48.152342776025726</v>
      </c>
      <c r="AN271" s="170">
        <f t="shared" si="138"/>
        <v>47.941948623517753</v>
      </c>
      <c r="AO271" s="170">
        <f t="shared" si="138"/>
        <v>48.725984664169417</v>
      </c>
      <c r="AP271" s="128"/>
    </row>
    <row r="272" spans="1:42">
      <c r="A272" s="112" t="s">
        <v>105</v>
      </c>
      <c r="B272" s="128">
        <f>'[3]EU Oil Exports'!AC$290</f>
        <v>0</v>
      </c>
      <c r="C272" s="128">
        <f>'[3]EU Oil Exports'!AO$290</f>
        <v>0</v>
      </c>
      <c r="D272" s="128">
        <f>'[3]EU Oil Exports'!BA$290</f>
        <v>0</v>
      </c>
      <c r="E272" s="128">
        <f>'[3]EU Oil Exports'!BM$290</f>
        <v>0</v>
      </c>
      <c r="F272" s="128">
        <f>'[3]EU Oil Exports'!BY$290</f>
        <v>51.951000000000001</v>
      </c>
      <c r="G272" s="128">
        <f>'[3]EU Oil Exports'!CK$290</f>
        <v>88.125</v>
      </c>
      <c r="H272" s="128">
        <f>'[3]EU Oil Exports'!CW$290</f>
        <v>66.099999999999994</v>
      </c>
      <c r="I272" s="128">
        <f>'[3]EU Oil Exports'!DI$290</f>
        <v>17.698</v>
      </c>
      <c r="J272" s="128">
        <f>'[3]EU Oil Exports'!DU$290</f>
        <v>15.433</v>
      </c>
      <c r="K272" s="128">
        <f>'[3]EU Oil Exports'!EG$290/1000</f>
        <v>18.32</v>
      </c>
      <c r="L272" s="128">
        <f>'[3]EU Oil Exports'!ES$290/1000</f>
        <v>14.153</v>
      </c>
      <c r="M272" s="128">
        <f>'[3]EU Oil Exports'!FE$290/1000</f>
        <v>34.207000000000001</v>
      </c>
      <c r="N272" s="128">
        <f>'[3]EU Oil Exports'!FQ$290/1000</f>
        <v>10.115</v>
      </c>
      <c r="O272" s="128">
        <f>'[3]EU Oil Exports'!GC$290/1000</f>
        <v>14.738</v>
      </c>
      <c r="P272" s="128">
        <f>'[3]EU Oil Exports'!GO$290/1000</f>
        <v>14.932</v>
      </c>
      <c r="Q272" s="128">
        <f>'[3]EU Oil Exports'!HA$290/1000</f>
        <v>27.481999999999999</v>
      </c>
      <c r="R272" s="128">
        <f>'[3]EU Oil Exports'!HM$290/1000</f>
        <v>24.372</v>
      </c>
      <c r="S272" s="128">
        <f>'[3]EU Oil Exports'!HY$290/1000</f>
        <v>20.183</v>
      </c>
      <c r="T272" s="128">
        <f>'[3]EU Oil Exports'!IK$290/1000</f>
        <v>15.779</v>
      </c>
      <c r="U272" s="128">
        <f>'[3]EU Oil Exports'!IW$290/1000</f>
        <v>32.603999999999999</v>
      </c>
      <c r="V272" s="128">
        <f>'[3]EU Oil Exports'!JI$290/1000</f>
        <v>14.353</v>
      </c>
      <c r="W272" s="128">
        <f>'[3]EU Oil Exports'!JU$290/1000</f>
        <v>16.738</v>
      </c>
      <c r="X272" s="128">
        <f>'[3]EU Oil Exports'!KG$290/1000</f>
        <v>31.32</v>
      </c>
      <c r="Y272" s="128">
        <f>'[3]EU Oil Exports'!KS$290/1000</f>
        <v>22.527999999999999</v>
      </c>
      <c r="Z272" s="128">
        <f>'[3]EU Oil Exports'!LE$290/1000</f>
        <v>20.524000000000001</v>
      </c>
      <c r="AA272" s="128">
        <f>'[3]EU Oil Exports'!LQ$290/1000</f>
        <v>16.856999999999999</v>
      </c>
      <c r="AB272" s="128">
        <f>'[3]EU Oil Exports'!MC$290/1000</f>
        <v>17.009</v>
      </c>
      <c r="AC272" s="128">
        <f>'[3]EU Oil Exports'!MO$290/1000</f>
        <v>33.579000000000001</v>
      </c>
      <c r="AD272" s="128">
        <f>'[3]EU Oil Exports'!NA$290/1000</f>
        <v>25.658999999999999</v>
      </c>
      <c r="AE272" s="128">
        <f>'[3]EU Oil Exports'!NM$290/1000</f>
        <v>37.575000000000003</v>
      </c>
      <c r="AF272" s="128">
        <f>'[3]EU Oil Exports'!NY$290/1000</f>
        <v>62.01</v>
      </c>
      <c r="AG272" s="128">
        <f>'[3]EU Oil Exports'!OK$290/1000</f>
        <v>86.59</v>
      </c>
      <c r="AH272" s="170">
        <f t="shared" si="136"/>
        <v>41.549427622377998</v>
      </c>
      <c r="AI272" s="170">
        <f t="shared" si="137"/>
        <v>52.253777232697978</v>
      </c>
      <c r="AJ272" s="170">
        <f t="shared" si="138"/>
        <v>53.533026637127165</v>
      </c>
      <c r="AK272" s="170">
        <f t="shared" si="138"/>
        <v>53.840003205741155</v>
      </c>
      <c r="AL272" s="170">
        <f t="shared" si="138"/>
        <v>57.713769371187013</v>
      </c>
      <c r="AM272" s="170">
        <f t="shared" si="138"/>
        <v>57.55324693958886</v>
      </c>
      <c r="AN272" s="170">
        <f t="shared" si="138"/>
        <v>51.77800081382626</v>
      </c>
      <c r="AO272" s="170">
        <f t="shared" si="138"/>
        <v>54.978764677268444</v>
      </c>
    </row>
    <row r="273" spans="1:42">
      <c r="A273" s="112" t="s">
        <v>106</v>
      </c>
      <c r="B273" s="128">
        <f>'[3]EU Oil Exports'!AD$290</f>
        <v>0</v>
      </c>
      <c r="C273" s="128">
        <f>'[3]EU Oil Exports'!AP$290</f>
        <v>0</v>
      </c>
      <c r="D273" s="128">
        <f>'[3]EU Oil Exports'!BB$290</f>
        <v>0</v>
      </c>
      <c r="E273" s="128">
        <f>'[3]EU Oil Exports'!BN$290</f>
        <v>0</v>
      </c>
      <c r="F273" s="128">
        <f>'[3]EU Oil Exports'!BZ$290</f>
        <v>27.817000000000007</v>
      </c>
      <c r="G273" s="128">
        <f>'[3]EU Oil Exports'!CL$290</f>
        <v>53.692000000000007</v>
      </c>
      <c r="H273" s="128">
        <f>'[3]EU Oil Exports'!CX$290</f>
        <v>91.733999999999995</v>
      </c>
      <c r="I273" s="128">
        <f>'[3]EU Oil Exports'!DJ$290</f>
        <v>31.395</v>
      </c>
      <c r="J273" s="128">
        <f>'[3]EU Oil Exports'!DV$290</f>
        <v>19.905000000000001</v>
      </c>
      <c r="K273" s="128">
        <f>'[3]EU Oil Exports'!EH$290/1000</f>
        <v>15.334</v>
      </c>
      <c r="L273" s="128">
        <f>'[3]EU Oil Exports'!ET$290/1000</f>
        <v>22.068999999999999</v>
      </c>
      <c r="M273" s="128">
        <f>'[3]EU Oil Exports'!FF$290/1000</f>
        <v>25.675000000000001</v>
      </c>
      <c r="N273" s="128">
        <f>'[3]EU Oil Exports'!FR$290/1000</f>
        <v>9.6039999999999992</v>
      </c>
      <c r="O273" s="128">
        <f>'[3]EU Oil Exports'!GD$290/1000</f>
        <v>11.183999999999999</v>
      </c>
      <c r="P273" s="128">
        <f>'[3]EU Oil Exports'!GP$290/1000</f>
        <v>13.739000000000001</v>
      </c>
      <c r="Q273" s="128">
        <f>'[3]EU Oil Exports'!HB$290/1000</f>
        <v>29.052</v>
      </c>
      <c r="R273" s="128">
        <f>'[3]EU Oil Exports'!HN$290/1000</f>
        <v>21.091000000000001</v>
      </c>
      <c r="S273" s="128">
        <f>'[3]EU Oil Exports'!HZ$290/1000</f>
        <v>14.436999999999999</v>
      </c>
      <c r="T273" s="128">
        <f>'[3]EU Oil Exports'!IL$290/1000</f>
        <v>17.016999999999999</v>
      </c>
      <c r="U273" s="128">
        <f>'[3]EU Oil Exports'!IX$290/1000</f>
        <v>20.745000000000001</v>
      </c>
      <c r="V273" s="128">
        <f>'[3]EU Oil Exports'!JJ$290/1000</f>
        <v>17.986000000000001</v>
      </c>
      <c r="W273" s="128">
        <f>'[3]EU Oil Exports'!JV$290/1000</f>
        <v>15.281000000000001</v>
      </c>
      <c r="X273" s="128">
        <f>'[3]EU Oil Exports'!KH$290/1000</f>
        <v>25.096</v>
      </c>
      <c r="Y273" s="128">
        <f>'[3]EU Oil Exports'!KT$290/1000</f>
        <v>25.38</v>
      </c>
      <c r="Z273" s="128">
        <f>'[3]EU Oil Exports'!LF$290/1000</f>
        <v>14.041</v>
      </c>
      <c r="AA273" s="128">
        <f>'[3]EU Oil Exports'!LR$290/1000</f>
        <v>12.771000000000001</v>
      </c>
      <c r="AB273" s="128">
        <f>'[3]EU Oil Exports'!MD$290/1000</f>
        <v>11.427</v>
      </c>
      <c r="AC273" s="128">
        <f>'[3]EU Oil Exports'!MP$290/1000</f>
        <v>25.137</v>
      </c>
      <c r="AD273" s="128">
        <f>'[3]EU Oil Exports'!NB$290/1000</f>
        <v>23.077000000000002</v>
      </c>
      <c r="AE273" s="128">
        <f>'[3]EU Oil Exports'!NN$290/1000</f>
        <v>38.189</v>
      </c>
      <c r="AF273" s="128">
        <f>'[3]EU Oil Exports'!NZ$290/1000</f>
        <v>54.942999999999998</v>
      </c>
      <c r="AG273" s="128">
        <f>'[3]EU Oil Exports'!OL$290/1000</f>
        <v>54.124000000000002</v>
      </c>
      <c r="AH273" s="170">
        <f t="shared" si="136"/>
        <v>36.100543167077412</v>
      </c>
      <c r="AI273" s="170">
        <f t="shared" si="137"/>
        <v>41.61982387108862</v>
      </c>
      <c r="AJ273" s="170">
        <f t="shared" si="138"/>
        <v>43.613793012655982</v>
      </c>
      <c r="AK273" s="170">
        <f t="shared" si="138"/>
        <v>43.263111601207385</v>
      </c>
      <c r="AL273" s="170">
        <f t="shared" si="138"/>
        <v>44.933056513485482</v>
      </c>
      <c r="AM273" s="170">
        <f t="shared" si="138"/>
        <v>43.74425433040588</v>
      </c>
      <c r="AN273" s="170">
        <f t="shared" si="138"/>
        <v>41.906065633102983</v>
      </c>
      <c r="AO273" s="170">
        <f t="shared" si="138"/>
        <v>43.434807865768668</v>
      </c>
    </row>
    <row r="274" spans="1:42">
      <c r="A274" s="112" t="s">
        <v>107</v>
      </c>
      <c r="B274" s="128">
        <f>'[3]EU Oil Exports'!AE$290</f>
        <v>0</v>
      </c>
      <c r="C274" s="128">
        <f>'[3]EU Oil Exports'!AQ$290</f>
        <v>0</v>
      </c>
      <c r="D274" s="128">
        <f>'[3]EU Oil Exports'!BC$290</f>
        <v>0</v>
      </c>
      <c r="E274" s="128">
        <f>'[3]EU Oil Exports'!BO$290</f>
        <v>46.186</v>
      </c>
      <c r="F274" s="128">
        <f>'[3]EU Oil Exports'!CA$290</f>
        <v>41.046000000000006</v>
      </c>
      <c r="G274" s="128">
        <f>'[3]EU Oil Exports'!CM$290</f>
        <v>27.696999999999999</v>
      </c>
      <c r="H274" s="128">
        <f>'[3]EU Oil Exports'!CY$290</f>
        <v>70.263999999999996</v>
      </c>
      <c r="I274" s="128">
        <f>'[3]EU Oil Exports'!DK$290</f>
        <v>16.009</v>
      </c>
      <c r="J274" s="128">
        <f>'[3]EU Oil Exports'!DW$290/1000</f>
        <v>17.161000000000001</v>
      </c>
      <c r="K274" s="128">
        <f>'[3]EU Oil Exports'!EI$290/1000</f>
        <v>18.928999999999998</v>
      </c>
      <c r="L274" s="128">
        <f>'[3]EU Oil Exports'!EU$290/1000</f>
        <v>13.949</v>
      </c>
      <c r="M274" s="128">
        <f>'[3]EU Oil Exports'!FG$290/1000</f>
        <v>11.555</v>
      </c>
      <c r="N274" s="128">
        <f>'[3]EU Oil Exports'!FS$290/1000</f>
        <v>14.092000000000001</v>
      </c>
      <c r="O274" s="128">
        <f>'[3]EU Oil Exports'!GE$290/1000</f>
        <v>8.8420000000000005</v>
      </c>
      <c r="P274" s="128">
        <f>'[3]EU Oil Exports'!GQ$290/1000</f>
        <v>13.221</v>
      </c>
      <c r="Q274" s="128">
        <f>'[3]EU Oil Exports'!HC$290/1000</f>
        <v>24.045999999999999</v>
      </c>
      <c r="R274" s="128">
        <f>'[3]EU Oil Exports'!HO$290/1000</f>
        <v>8.3000000000000007</v>
      </c>
      <c r="S274" s="128">
        <f>'[3]EU Oil Exports'!IA$290/1000</f>
        <v>24.001000000000001</v>
      </c>
      <c r="T274" s="128">
        <f>'[3]EU Oil Exports'!IM$290/1000</f>
        <v>14.839</v>
      </c>
      <c r="U274" s="128">
        <f>'[3]EU Oil Exports'!IY$290/1000</f>
        <v>19.966999999999999</v>
      </c>
      <c r="V274" s="128">
        <f>'[3]EU Oil Exports'!JK$290/1000</f>
        <v>17.03</v>
      </c>
      <c r="W274" s="128">
        <f>'[3]EU Oil Exports'!JW$290/1000</f>
        <v>32.759</v>
      </c>
      <c r="X274" s="128">
        <f>'[3]EU Oil Exports'!KI$290/1000</f>
        <v>48.908000000000001</v>
      </c>
      <c r="Y274" s="128">
        <f>'[3]EU Oil Exports'!KU$290/1000</f>
        <v>25.92</v>
      </c>
      <c r="Z274" s="128">
        <f>'[3]EU Oil Exports'!LG$290/1000</f>
        <v>20.658999999999999</v>
      </c>
      <c r="AA274" s="128">
        <f>'[3]EU Oil Exports'!LS$290/1000</f>
        <v>29.559000000000001</v>
      </c>
      <c r="AB274" s="128">
        <f>'[3]EU Oil Exports'!ME$290/1000</f>
        <v>12.920999999999999</v>
      </c>
      <c r="AC274" s="128">
        <f>'[3]EU Oil Exports'!MQ$290/1000</f>
        <v>60.066000000000003</v>
      </c>
      <c r="AD274" s="128">
        <f>'[3]EU Oil Exports'!NC$290/1000</f>
        <v>18.151</v>
      </c>
      <c r="AE274" s="128">
        <f>'[3]EU Oil Exports'!NO$290/1000</f>
        <v>44.408000000000001</v>
      </c>
      <c r="AF274" s="128">
        <f>'[3]EU Oil Exports'!OA$290/1000</f>
        <v>71.903000000000006</v>
      </c>
      <c r="AG274" s="128">
        <f>'[3]EU Oil Exports'!OM$290/1000</f>
        <v>19.872</v>
      </c>
      <c r="AH274" s="170">
        <f t="shared" si="136"/>
        <v>49.020583345663447</v>
      </c>
      <c r="AI274" s="170">
        <f t="shared" si="137"/>
        <v>45.6504335087809</v>
      </c>
      <c r="AJ274" s="170">
        <f t="shared" si="138"/>
        <v>42.96329254511933</v>
      </c>
      <c r="AK274" s="170">
        <f t="shared" si="138"/>
        <v>44.393387742217911</v>
      </c>
      <c r="AL274" s="170">
        <f t="shared" si="138"/>
        <v>44.739624842585492</v>
      </c>
      <c r="AM274" s="170">
        <f t="shared" si="138"/>
        <v>40.379939428356316</v>
      </c>
      <c r="AN274" s="170">
        <f t="shared" si="138"/>
        <v>45.353464396873413</v>
      </c>
      <c r="AO274" s="170">
        <f t="shared" si="138"/>
        <v>43.625335613411991</v>
      </c>
    </row>
    <row r="275" spans="1:42">
      <c r="A275" s="112" t="s">
        <v>108</v>
      </c>
      <c r="B275" s="128">
        <f>'[3]EU Oil Exports'!AF$290</f>
        <v>0</v>
      </c>
      <c r="C275" s="128">
        <f>'[3]EU Oil Exports'!AR$290</f>
        <v>0</v>
      </c>
      <c r="D275" s="128">
        <f>'[3]EU Oil Exports'!BD$290</f>
        <v>0</v>
      </c>
      <c r="E275" s="128">
        <f>'[3]EU Oil Exports'!BP$290</f>
        <v>16.353999999999999</v>
      </c>
      <c r="F275" s="128">
        <f>'[3]EU Oil Exports'!CB$290</f>
        <v>46.852000000000011</v>
      </c>
      <c r="G275" s="128">
        <f>'[3]EU Oil Exports'!CN$290</f>
        <v>22.405999999999999</v>
      </c>
      <c r="H275" s="128">
        <f>'[3]EU Oil Exports'!CZ$290</f>
        <v>76.265000000000001</v>
      </c>
      <c r="I275" s="128">
        <f>'[3]EU Oil Exports'!DL$290</f>
        <v>19.516999999999999</v>
      </c>
      <c r="J275" s="128">
        <f>'[3]EU Oil Exports'!DX$290/1000</f>
        <v>26.582999999999998</v>
      </c>
      <c r="K275" s="128">
        <f>'[3]EU Oil Exports'!EJ$290/1000</f>
        <v>14.191000000000001</v>
      </c>
      <c r="L275" s="128">
        <f>'[3]EU Oil Exports'!EV$290/1000</f>
        <v>20.818999999999999</v>
      </c>
      <c r="M275" s="128">
        <f>'[3]EU Oil Exports'!FH$290/1000</f>
        <v>16.170999999999999</v>
      </c>
      <c r="N275" s="128">
        <f>'[3]EU Oil Exports'!FT$290/1000</f>
        <v>12.356</v>
      </c>
      <c r="O275" s="128">
        <f>'[3]EU Oil Exports'!GF$290/1000</f>
        <v>9.8480000000000008</v>
      </c>
      <c r="P275" s="128">
        <f>'[3]EU Oil Exports'!GR$290/1000</f>
        <v>7.78</v>
      </c>
      <c r="Q275" s="128">
        <f>'[3]EU Oil Exports'!HD$290/1000</f>
        <v>22.786999999999999</v>
      </c>
      <c r="R275" s="128">
        <f>'[3]EU Oil Exports'!HP$290/1000</f>
        <v>14.647</v>
      </c>
      <c r="S275" s="128">
        <f>'[3]EU Oil Exports'!IB$290/1000</f>
        <v>18.919</v>
      </c>
      <c r="T275" s="128">
        <f>'[3]EU Oil Exports'!IN$290/1000</f>
        <v>19.727</v>
      </c>
      <c r="U275" s="128">
        <f>'[3]EU Oil Exports'!IZ$290/1000</f>
        <v>45.921999999999997</v>
      </c>
      <c r="V275" s="128">
        <f>'[3]EU Oil Exports'!JL$290/1000</f>
        <v>23.314</v>
      </c>
      <c r="W275" s="128">
        <f>'[3]EU Oil Exports'!JX$290/1000</f>
        <v>13.586</v>
      </c>
      <c r="X275" s="128">
        <f>'[3]EU Oil Exports'!KJ$290/1000</f>
        <v>35.875999999999998</v>
      </c>
      <c r="Y275" s="128">
        <f>'[3]EU Oil Exports'!KV$290/1000</f>
        <v>25.805</v>
      </c>
      <c r="Z275" s="128">
        <f>'[3]EU Oil Exports'!LH$290/1000</f>
        <v>23.395</v>
      </c>
      <c r="AA275" s="128">
        <f>'[3]EU Oil Exports'!LT$290/1000</f>
        <v>13.037000000000001</v>
      </c>
      <c r="AB275" s="128">
        <f>'[3]EU Oil Exports'!MF$290/1000</f>
        <v>23.959</v>
      </c>
      <c r="AC275" s="128">
        <f>'[3]EU Oil Exports'!MR$290/1000</f>
        <v>58.47</v>
      </c>
      <c r="AD275" s="128">
        <f>'[3]EU Oil Exports'!ND$290/1000</f>
        <v>31.495999999999999</v>
      </c>
      <c r="AE275" s="128">
        <f>'[3]EU Oil Exports'!NP$290/1000</f>
        <v>66.515000000000001</v>
      </c>
      <c r="AF275" s="128">
        <f>'[3]EU Oil Exports'!OB$290/1000</f>
        <v>56.999000000000002</v>
      </c>
      <c r="AG275" s="170">
        <f t="shared" ref="AG275:AG281" si="139">(SUM(AA275:AE275)/SUM(AA$283:AE$283))*AG$283</f>
        <v>56.227597384452025</v>
      </c>
      <c r="AH275" s="170">
        <f t="shared" si="136"/>
        <v>56.107275952214671</v>
      </c>
      <c r="AI275" s="170">
        <f t="shared" si="137"/>
        <v>57.426626591473763</v>
      </c>
      <c r="AJ275" s="170">
        <f t="shared" si="138"/>
        <v>56.482700387810191</v>
      </c>
      <c r="AK275" s="170">
        <f t="shared" si="138"/>
        <v>56.397082281707284</v>
      </c>
      <c r="AL275" s="170">
        <f t="shared" si="138"/>
        <v>55.238362185545327</v>
      </c>
      <c r="AM275" s="170">
        <f t="shared" si="138"/>
        <v>56.528256519531595</v>
      </c>
      <c r="AN275" s="170">
        <f t="shared" si="138"/>
        <v>56.330409479750244</v>
      </c>
      <c r="AO275" s="170">
        <f t="shared" si="138"/>
        <v>56.414605593213629</v>
      </c>
    </row>
    <row r="276" spans="1:42">
      <c r="A276" s="112" t="s">
        <v>109</v>
      </c>
      <c r="B276" s="128">
        <f>'[3]EU Oil Exports'!AG$290</f>
        <v>0</v>
      </c>
      <c r="C276" s="128">
        <f>'[3]EU Oil Exports'!AS$290</f>
        <v>0</v>
      </c>
      <c r="D276" s="128">
        <f>'[3]EU Oil Exports'!BE$290</f>
        <v>0</v>
      </c>
      <c r="E276" s="128">
        <f>'[3]EU Oil Exports'!BQ$290</f>
        <v>32.966000000000008</v>
      </c>
      <c r="F276" s="128">
        <f>'[3]EU Oil Exports'!CC$290</f>
        <v>46.771000000000008</v>
      </c>
      <c r="G276" s="128">
        <f>'[3]EU Oil Exports'!CO$290</f>
        <v>39.701999999999998</v>
      </c>
      <c r="H276" s="128">
        <f>'[3]EU Oil Exports'!DA$290</f>
        <v>74.171999999999997</v>
      </c>
      <c r="I276" s="128">
        <f>'[3]EU Oil Exports'!DM$290</f>
        <v>11.587999999999999</v>
      </c>
      <c r="J276" s="128">
        <f>'[3]EU Oil Exports'!DY$290/1000</f>
        <v>15.680999999999999</v>
      </c>
      <c r="K276" s="128">
        <f>'[3]EU Oil Exports'!EK$290/1000</f>
        <v>13.99</v>
      </c>
      <c r="L276" s="128">
        <f>'[3]EU Oil Exports'!EW$290/1000</f>
        <v>28.852</v>
      </c>
      <c r="M276" s="128">
        <f>'[3]EU Oil Exports'!FI$290/1000</f>
        <v>12.669</v>
      </c>
      <c r="N276" s="128">
        <f>'[3]EU Oil Exports'!FU$290/1000</f>
        <v>8.94</v>
      </c>
      <c r="O276" s="128">
        <f>'[3]EU Oil Exports'!GG$290/1000</f>
        <v>11.04</v>
      </c>
      <c r="P276" s="128">
        <f>'[3]EU Oil Exports'!GS$290/1000</f>
        <v>13.314</v>
      </c>
      <c r="Q276" s="128">
        <f>'[3]EU Oil Exports'!HE$290/1000</f>
        <v>24.262</v>
      </c>
      <c r="R276" s="128">
        <f>'[3]EU Oil Exports'!HQ$290/1000</f>
        <v>25.198</v>
      </c>
      <c r="S276" s="128">
        <f>'[3]EU Oil Exports'!IC$290/1000</f>
        <v>25.140999999999998</v>
      </c>
      <c r="T276" s="128">
        <f>'[3]EU Oil Exports'!IO$290/1000</f>
        <v>18.155999999999999</v>
      </c>
      <c r="U276" s="128">
        <f>'[3]EU Oil Exports'!JA$290/1000</f>
        <v>68.253</v>
      </c>
      <c r="V276" s="128">
        <f>'[3]EU Oil Exports'!JM$290/1000</f>
        <v>23.655000000000001</v>
      </c>
      <c r="W276" s="128">
        <f>'[3]EU Oil Exports'!JY$290/1000</f>
        <v>23.062999999999999</v>
      </c>
      <c r="X276" s="128">
        <f>'[3]EU Oil Exports'!KK$290/1000</f>
        <v>25.936</v>
      </c>
      <c r="Y276" s="128">
        <f>'[3]EU Oil Exports'!KW$290/1000</f>
        <v>24.602</v>
      </c>
      <c r="Z276" s="128">
        <f>'[3]EU Oil Exports'!LI$290/1000</f>
        <v>16.992999999999999</v>
      </c>
      <c r="AA276" s="128">
        <f>'[3]EU Oil Exports'!LU$290/1000</f>
        <v>17.134</v>
      </c>
      <c r="AB276" s="128">
        <f>'[3]EU Oil Exports'!MG$290/1000</f>
        <v>19.817</v>
      </c>
      <c r="AC276" s="128">
        <f>'[3]EU Oil Exports'!MS$290/1000</f>
        <v>110.241</v>
      </c>
      <c r="AD276" s="128">
        <f>'[3]EU Oil Exports'!NE$290/1000</f>
        <v>19.949000000000002</v>
      </c>
      <c r="AE276" s="128">
        <f>'[3]EU Oil Exports'!NQ$290/1000</f>
        <v>108.29600000000001</v>
      </c>
      <c r="AF276" s="128">
        <f>'[3]EU Oil Exports'!OC$290/1000</f>
        <v>49.09</v>
      </c>
      <c r="AG276" s="170">
        <f t="shared" si="139"/>
        <v>80.046520985860397</v>
      </c>
      <c r="AH276" s="170">
        <f t="shared" si="136"/>
        <v>72.637535858806373</v>
      </c>
      <c r="AI276" s="170">
        <f t="shared" si="137"/>
        <v>78.274848183747352</v>
      </c>
      <c r="AJ276" s="170">
        <f t="shared" si="138"/>
        <v>69.724050726610514</v>
      </c>
      <c r="AK276" s="170">
        <f t="shared" si="138"/>
        <v>74.678994897070069</v>
      </c>
      <c r="AL276" s="170">
        <f t="shared" si="138"/>
        <v>68.213059276101973</v>
      </c>
      <c r="AM276" s="170">
        <f t="shared" si="138"/>
        <v>75.072390130418938</v>
      </c>
      <c r="AN276" s="170">
        <f t="shared" si="138"/>
        <v>72.705697788467248</v>
      </c>
      <c r="AO276" s="170">
        <f t="shared" si="138"/>
        <v>73.192668642789769</v>
      </c>
    </row>
    <row r="277" spans="1:42">
      <c r="A277" s="112" t="s">
        <v>110</v>
      </c>
      <c r="B277" s="128">
        <f>'[3]EU Oil Exports'!AH$290</f>
        <v>0</v>
      </c>
      <c r="C277" s="128">
        <f>'[3]EU Oil Exports'!AT$290</f>
        <v>0</v>
      </c>
      <c r="D277" s="128">
        <f>'[3]EU Oil Exports'!BF$290</f>
        <v>0</v>
      </c>
      <c r="E277" s="128">
        <f>'[3]EU Oil Exports'!BR$290</f>
        <v>36.890999999999998</v>
      </c>
      <c r="F277" s="128">
        <f>'[3]EU Oil Exports'!CD$290</f>
        <v>33.985000000000014</v>
      </c>
      <c r="G277" s="128">
        <f>'[3]EU Oil Exports'!CP$290</f>
        <v>34.978999999999999</v>
      </c>
      <c r="H277" s="128">
        <f>'[3]EU Oil Exports'!DB$290</f>
        <v>30.684000000000001</v>
      </c>
      <c r="I277" s="128">
        <f>'[3]EU Oil Exports'!DN$290</f>
        <v>6.2779999999999996</v>
      </c>
      <c r="J277" s="128">
        <f>'[3]EU Oil Exports'!DZ$290/1000</f>
        <v>28.928999999999998</v>
      </c>
      <c r="K277" s="128">
        <f>'[3]EU Oil Exports'!EL$290/1000</f>
        <v>14.597</v>
      </c>
      <c r="L277" s="128">
        <f>'[3]EU Oil Exports'!EX$290/1000</f>
        <v>12.760999999999999</v>
      </c>
      <c r="M277" s="128">
        <f>'[3]EU Oil Exports'!FJ$290/1000</f>
        <v>11.635</v>
      </c>
      <c r="N277" s="128">
        <f>'[3]EU Oil Exports'!FV$290/1000</f>
        <v>18.881</v>
      </c>
      <c r="O277" s="128">
        <f>'[3]EU Oil Exports'!GH$290/1000</f>
        <v>8.2309999999999999</v>
      </c>
      <c r="P277" s="128">
        <f>'[3]EU Oil Exports'!GT$290/1000</f>
        <v>17.239000000000001</v>
      </c>
      <c r="Q277" s="128">
        <f>'[3]EU Oil Exports'!HF$290/1000</f>
        <v>31.347999999999999</v>
      </c>
      <c r="R277" s="128">
        <f>'[3]EU Oil Exports'!HR$290/1000</f>
        <v>15.32</v>
      </c>
      <c r="S277" s="128">
        <f>'[3]EU Oil Exports'!ID$290/1000</f>
        <v>20.286000000000001</v>
      </c>
      <c r="T277" s="128">
        <f>'[3]EU Oil Exports'!IP$290/1000</f>
        <v>34.186999999999998</v>
      </c>
      <c r="U277" s="128">
        <f>'[3]EU Oil Exports'!JB$290/1000</f>
        <v>29.541</v>
      </c>
      <c r="V277" s="128">
        <f>'[3]EU Oil Exports'!JN$290/1000</f>
        <v>15.952999999999999</v>
      </c>
      <c r="W277" s="128">
        <f>'[3]EU Oil Exports'!JZ$290/1000</f>
        <v>80.233000000000004</v>
      </c>
      <c r="X277" s="128">
        <f>'[3]EU Oil Exports'!KL$290/1000</f>
        <v>27.27</v>
      </c>
      <c r="Y277" s="128">
        <f>'[3]EU Oil Exports'!KX$290/1000</f>
        <v>20.757000000000001</v>
      </c>
      <c r="Z277" s="128">
        <f>'[3]EU Oil Exports'!LL$290/1000</f>
        <v>25.579000000000001</v>
      </c>
      <c r="AA277" s="128">
        <f>'[3]EU Oil Exports'!LV$290/1000</f>
        <v>19.63</v>
      </c>
      <c r="AB277" s="128">
        <f>'[3]EU Oil Exports'!MH$290/1000</f>
        <v>20.507000000000001</v>
      </c>
      <c r="AC277" s="128">
        <f>'[3]EU Oil Exports'!MT$290/1000</f>
        <v>29.456</v>
      </c>
      <c r="AD277" s="128">
        <f>'[3]EU Oil Exports'!NF$290/1000</f>
        <v>25.135000000000002</v>
      </c>
      <c r="AE277" s="128">
        <f>'[3]EU Oil Exports'!NR$290/1000</f>
        <v>46.491999999999997</v>
      </c>
      <c r="AF277" s="128">
        <f>'[3]EU Oil Exports'!OD$290/1000</f>
        <v>44.994999999999997</v>
      </c>
      <c r="AG277" s="170">
        <f t="shared" si="139"/>
        <v>41.040853965237808</v>
      </c>
      <c r="AH277" s="170">
        <f t="shared" si="136"/>
        <v>39.364344376870193</v>
      </c>
      <c r="AI277" s="170">
        <f t="shared" si="137"/>
        <v>39.841682841321692</v>
      </c>
      <c r="AJ277" s="170">
        <f t="shared" si="138"/>
        <v>41.626488188508041</v>
      </c>
      <c r="AK277" s="170">
        <f t="shared" si="138"/>
        <v>40.716572375984335</v>
      </c>
      <c r="AL277" s="170">
        <f t="shared" si="138"/>
        <v>40.343668971942336</v>
      </c>
      <c r="AM277" s="170">
        <f t="shared" si="138"/>
        <v>40.517988349584414</v>
      </c>
      <c r="AN277" s="170">
        <f t="shared" si="138"/>
        <v>40.378551350925321</v>
      </c>
      <c r="AO277" s="170">
        <f t="shared" si="138"/>
        <v>40.609280145468162</v>
      </c>
    </row>
    <row r="278" spans="1:42">
      <c r="A278" s="112" t="s">
        <v>111</v>
      </c>
      <c r="B278" s="128">
        <f>'[3]EU Oil Exports'!AI$290</f>
        <v>0</v>
      </c>
      <c r="C278" s="128">
        <f>'[3]EU Oil Exports'!AU$290</f>
        <v>0</v>
      </c>
      <c r="D278" s="128">
        <f>'[3]EU Oil Exports'!BG$290</f>
        <v>0</v>
      </c>
      <c r="E278" s="128">
        <f>'[3]EU Oil Exports'!BS$290</f>
        <v>24.506000000000004</v>
      </c>
      <c r="F278" s="128">
        <f>'[3]EU Oil Exports'!CE$290</f>
        <v>25.437000000000001</v>
      </c>
      <c r="G278" s="128">
        <f>'[3]EU Oil Exports'!CQ$290</f>
        <v>54.694000000000003</v>
      </c>
      <c r="H278" s="128">
        <f>'[3]EU Oil Exports'!DC$290</f>
        <v>21.068999999999999</v>
      </c>
      <c r="I278" s="128">
        <f>'[3]EU Oil Exports'!DO$290</f>
        <v>7.2530000000000001</v>
      </c>
      <c r="J278" s="128">
        <f>'[3]EU Oil Exports'!EA$290/1000</f>
        <v>25.858000000000001</v>
      </c>
      <c r="K278" s="128">
        <f>'[3]EU Oil Exports'!EM$290/1000</f>
        <v>15.515000000000001</v>
      </c>
      <c r="L278" s="128">
        <f>'[3]EU Oil Exports'!EY$290/1000</f>
        <v>13.603999999999999</v>
      </c>
      <c r="M278" s="128">
        <f>'[3]EU Oil Exports'!FK$290/1000</f>
        <v>18.123000000000001</v>
      </c>
      <c r="N278" s="128">
        <f>'[3]EU Oil Exports'!FW$290/1000</f>
        <v>12.945</v>
      </c>
      <c r="O278" s="128">
        <f>'[3]EU Oil Exports'!GI$290/1000</f>
        <v>8.1150000000000002</v>
      </c>
      <c r="P278" s="128">
        <f>'[3]EU Oil Exports'!GU$290/1000</f>
        <v>17.623999999999999</v>
      </c>
      <c r="Q278" s="128">
        <f>'[3]EU Oil Exports'!HG$290/1000</f>
        <v>20.640999999999998</v>
      </c>
      <c r="R278" s="128">
        <f>'[3]EU Oil Exports'!HS$290/1000</f>
        <v>17.045000000000002</v>
      </c>
      <c r="S278" s="128">
        <f>'[3]EU Oil Exports'!IE$290/1000</f>
        <v>24.297000000000001</v>
      </c>
      <c r="T278" s="128">
        <f>'[3]EU Oil Exports'!IQ$290/1000</f>
        <v>31.353999999999999</v>
      </c>
      <c r="U278" s="128">
        <f>'[3]EU Oil Exports'!JC$290/1000</f>
        <v>106.51900000000001</v>
      </c>
      <c r="V278" s="128">
        <f>'[3]EU Oil Exports'!JO$290/1000</f>
        <v>17.472999999999999</v>
      </c>
      <c r="W278" s="128">
        <f>'[3]EU Oil Exports'!KA$290/1000</f>
        <v>16.850000000000001</v>
      </c>
      <c r="X278" s="128">
        <f>'[3]EU Oil Exports'!KM$290/1000</f>
        <v>26.936</v>
      </c>
      <c r="Y278" s="128">
        <f>'[3]EU Oil Exports'!KY$290/1000</f>
        <v>24.919</v>
      </c>
      <c r="Z278" s="128">
        <f>'[3]EU Oil Exports'!LK$290/1000</f>
        <v>28.388999999999999</v>
      </c>
      <c r="AA278" s="128">
        <f>'[3]EU Oil Exports'!LW$290/1000</f>
        <v>16.077000000000002</v>
      </c>
      <c r="AB278" s="128">
        <f>'[3]EU Oil Exports'!MI$290/1000</f>
        <v>81.638000000000005</v>
      </c>
      <c r="AC278" s="128">
        <f>'[3]EU Oil Exports'!MU$290/1000</f>
        <v>83.272999999999996</v>
      </c>
      <c r="AD278" s="128">
        <f>'[3]EU Oil Exports'!NG$290/1000</f>
        <v>25.155999999999999</v>
      </c>
      <c r="AE278" s="128">
        <f>'[3]EU Oil Exports'!NS$290/1000</f>
        <v>39.167999999999999</v>
      </c>
      <c r="AF278" s="128">
        <f>'[3]EU Oil Exports'!OE$290/1000</f>
        <v>48.85</v>
      </c>
      <c r="AG278" s="170">
        <f t="shared" si="139"/>
        <v>71.291700665064553</v>
      </c>
      <c r="AH278" s="170">
        <f t="shared" si="136"/>
        <v>65.712001116798916</v>
      </c>
      <c r="AI278" s="170">
        <f t="shared" si="137"/>
        <v>57.007405561744037</v>
      </c>
      <c r="AJ278" s="170">
        <f t="shared" si="138"/>
        <v>52.855743957585275</v>
      </c>
      <c r="AK278" s="170">
        <f t="shared" si="138"/>
        <v>54.23439317839761</v>
      </c>
      <c r="AL278" s="170">
        <f t="shared" si="138"/>
        <v>57.670985634688314</v>
      </c>
      <c r="AM278" s="170">
        <f t="shared" si="138"/>
        <v>60.220248895918076</v>
      </c>
      <c r="AN278" s="170">
        <f t="shared" si="138"/>
        <v>57.496105889842823</v>
      </c>
      <c r="AO278" s="170">
        <f t="shared" si="138"/>
        <v>56.397755445666668</v>
      </c>
    </row>
    <row r="279" spans="1:42">
      <c r="A279" s="112" t="s">
        <v>112</v>
      </c>
      <c r="B279" s="128">
        <f>'[3]EU Oil Exports'!AJ$290</f>
        <v>0</v>
      </c>
      <c r="C279" s="128">
        <f>'[3]EU Oil Exports'!AV$290</f>
        <v>0</v>
      </c>
      <c r="D279" s="128">
        <f>'[3]EU Oil Exports'!BH$290</f>
        <v>0</v>
      </c>
      <c r="E279" s="128">
        <f>'[3]EU Oil Exports'!BT$290</f>
        <v>43.318000000000005</v>
      </c>
      <c r="F279" s="128">
        <f>'[3]EU Oil Exports'!CF$290</f>
        <v>40.316999999999993</v>
      </c>
      <c r="G279" s="128">
        <f>'[3]EU Oil Exports'!CR$290</f>
        <v>39.421999999999997</v>
      </c>
      <c r="H279" s="128">
        <f>'[3]EU Oil Exports'!DD$290</f>
        <v>10.946999999999999</v>
      </c>
      <c r="I279" s="128">
        <f>'[3]EU Oil Exports'!DP$290</f>
        <v>12.632</v>
      </c>
      <c r="J279" s="128">
        <f>'[3]EU Oil Exports'!EB$290/1000</f>
        <v>25.97</v>
      </c>
      <c r="K279" s="128">
        <f>'[3]EU Oil Exports'!EN$290/1000</f>
        <v>13.673</v>
      </c>
      <c r="L279" s="128">
        <f>'[3]EU Oil Exports'!EZ$290/1000</f>
        <v>19.369</v>
      </c>
      <c r="M279" s="128">
        <f>'[3]EU Oil Exports'!FL$290/1000</f>
        <v>15.032</v>
      </c>
      <c r="N279" s="128">
        <f>'[3]EU Oil Exports'!FX$290/1000</f>
        <v>24.404</v>
      </c>
      <c r="O279" s="128">
        <f>'[3]EU Oil Exports'!GJ$290/1000</f>
        <v>9.9169999999999998</v>
      </c>
      <c r="P279" s="128">
        <f>'[3]EU Oil Exports'!GV$290/1000</f>
        <v>22.748000000000001</v>
      </c>
      <c r="Q279" s="128">
        <f>'[3]EU Oil Exports'!HH$290/1000</f>
        <v>17.785</v>
      </c>
      <c r="R279" s="128">
        <f>'[3]EU Oil Exports'!HT$290/1000</f>
        <v>20.757999999999999</v>
      </c>
      <c r="S279" s="128">
        <f>'[3]EU Oil Exports'!IF$290/1000</f>
        <v>15.462999999999999</v>
      </c>
      <c r="T279" s="128">
        <f>'[3]EU Oil Exports'!IR$290/1000</f>
        <v>32.173000000000002</v>
      </c>
      <c r="U279" s="128">
        <f>'[3]EU Oil Exports'!JD$290/1000</f>
        <v>58.058999999999997</v>
      </c>
      <c r="V279" s="128">
        <f>'[3]EU Oil Exports'!JP$290/1000</f>
        <v>16.853000000000002</v>
      </c>
      <c r="W279" s="128">
        <f>'[3]EU Oil Exports'!KB$290/1000</f>
        <v>17.295999999999999</v>
      </c>
      <c r="X279" s="128">
        <f>'[3]EU Oil Exports'!KN$290/1000</f>
        <v>30.193999999999999</v>
      </c>
      <c r="Y279" s="128">
        <f>'[3]EU Oil Exports'!KZ$290/1000</f>
        <v>39.518000000000001</v>
      </c>
      <c r="Z279" s="128">
        <f>'[3]EU Oil Exports'!LL$290/1000</f>
        <v>25.579000000000001</v>
      </c>
      <c r="AA279" s="128">
        <f>'[3]EU Oil Exports'!LX$290/1000</f>
        <v>13.375</v>
      </c>
      <c r="AB279" s="128">
        <f>'[3]EU Oil Exports'!MJ$290/1000</f>
        <v>59.018999999999998</v>
      </c>
      <c r="AC279" s="128">
        <f>'[3]EU Oil Exports'!MV$290/1000</f>
        <v>80.873999999999995</v>
      </c>
      <c r="AD279" s="128">
        <f>'[3]EU Oil Exports'!NH$290/1000</f>
        <v>41.106000000000002</v>
      </c>
      <c r="AE279" s="128">
        <f>'[3]EU Oil Exports'!NT$290/1000</f>
        <v>64.311999999999998</v>
      </c>
      <c r="AF279" s="128">
        <f>'[3]EU Oil Exports'!OF$290/1000</f>
        <v>75.671000000000006</v>
      </c>
      <c r="AG279" s="170">
        <f t="shared" si="139"/>
        <v>75.17840496283462</v>
      </c>
      <c r="AH279" s="170">
        <f t="shared" si="136"/>
        <v>75.848641755119289</v>
      </c>
      <c r="AI279" s="170">
        <f t="shared" si="137"/>
        <v>71.784754152578614</v>
      </c>
      <c r="AJ279" s="170">
        <f t="shared" si="138"/>
        <v>70.167087652102609</v>
      </c>
      <c r="AK279" s="170">
        <f t="shared" si="138"/>
        <v>69.765692125951077</v>
      </c>
      <c r="AL279" s="170">
        <f t="shared" si="138"/>
        <v>71.894456916032311</v>
      </c>
      <c r="AM279" s="170">
        <f t="shared" si="138"/>
        <v>72.548916129717256</v>
      </c>
      <c r="AN279" s="170">
        <f t="shared" si="138"/>
        <v>71.892126520356783</v>
      </c>
      <c r="AO279" s="170">
        <f t="shared" si="138"/>
        <v>71.232181395276385</v>
      </c>
    </row>
    <row r="280" spans="1:42">
      <c r="A280" s="112" t="s">
        <v>113</v>
      </c>
      <c r="B280" s="128">
        <f>'[3]EU Oil Exports'!AK$290</f>
        <v>0</v>
      </c>
      <c r="C280" s="128">
        <f>'[3]EU Oil Exports'!AW$290</f>
        <v>0</v>
      </c>
      <c r="D280" s="128">
        <f>'[3]EU Oil Exports'!BI$290</f>
        <v>0</v>
      </c>
      <c r="E280" s="128">
        <f>'[3]EU Oil Exports'!BU$290</f>
        <v>43.763999999999996</v>
      </c>
      <c r="F280" s="128">
        <f>'[3]EU Oil Exports'!CG$290</f>
        <v>42.183000000000007</v>
      </c>
      <c r="G280" s="128">
        <f>'[3]EU Oil Exports'!CS$290</f>
        <v>43.404000000000003</v>
      </c>
      <c r="H280" s="128">
        <f>'[3]EU Oil Exports'!DE$290</f>
        <v>10.618</v>
      </c>
      <c r="I280" s="128">
        <f>'[3]EU Oil Exports'!DQ$290</f>
        <v>7.2389999999999999</v>
      </c>
      <c r="J280" s="128">
        <f>'[3]EU Oil Exports'!EC$290/1000</f>
        <v>19.933</v>
      </c>
      <c r="K280" s="128">
        <f>'[3]EU Oil Exports'!EO$290/1000</f>
        <v>13.54</v>
      </c>
      <c r="L280" s="128">
        <f>'[3]EU Oil Exports'!FA$290/1000</f>
        <v>14.683</v>
      </c>
      <c r="M280" s="128">
        <f>'[3]EU Oil Exports'!FM$290/1000</f>
        <v>20.762</v>
      </c>
      <c r="N280" s="128">
        <f>'[3]EU Oil Exports'!FY$290/1000</f>
        <v>10.888999999999999</v>
      </c>
      <c r="O280" s="128">
        <f>'[3]EU Oil Exports'!GK$290/1000</f>
        <v>17.564</v>
      </c>
      <c r="P280" s="128">
        <f>'[3]EU Oil Exports'!GW$290/1000</f>
        <v>28.29</v>
      </c>
      <c r="Q280" s="128">
        <f>'[3]EU Oil Exports'!HI$290/1000</f>
        <v>19.983000000000001</v>
      </c>
      <c r="R280" s="128">
        <f>'[3]EU Oil Exports'!HU$290/1000</f>
        <v>21.818000000000001</v>
      </c>
      <c r="S280" s="128">
        <f>'[3]EU Oil Exports'!IG$290/1000</f>
        <v>38.222999999999999</v>
      </c>
      <c r="T280" s="128">
        <f>'[3]EU Oil Exports'!IS$290/1000</f>
        <v>44.930999999999997</v>
      </c>
      <c r="U280" s="128">
        <f>'[3]EU Oil Exports'!JE$290/1000</f>
        <v>49.081000000000003</v>
      </c>
      <c r="V280" s="128">
        <f>'[3]EU Oil Exports'!JQ$290/1000</f>
        <v>22.335000000000001</v>
      </c>
      <c r="W280" s="128">
        <f>'[3]EU Oil Exports'!KC$290/1000</f>
        <v>33.156999999999996</v>
      </c>
      <c r="X280" s="128">
        <f>'[3]EU Oil Exports'!KO$290/1000</f>
        <v>39.378999999999998</v>
      </c>
      <c r="Y280" s="128">
        <f>'[3]EU Oil Exports'!LA$290/1000</f>
        <v>28.315999999999999</v>
      </c>
      <c r="Z280" s="128">
        <f>'[3]EU Oil Exports'!LM$290/1000</f>
        <v>16.585000000000001</v>
      </c>
      <c r="AA280" s="128">
        <f>'[3]EU Oil Exports'!LY$290/1000</f>
        <v>16.024000000000001</v>
      </c>
      <c r="AB280" s="128">
        <f>'[3]EU Oil Exports'!MK$290/1000</f>
        <v>25.77</v>
      </c>
      <c r="AC280" s="128">
        <f>'[3]EU Oil Exports'!MW$290/1000</f>
        <v>29.341000000000001</v>
      </c>
      <c r="AD280" s="128">
        <f>'[3]EU Oil Exports'!NI$290/1000</f>
        <v>26.797999999999998</v>
      </c>
      <c r="AE280" s="128">
        <f>'[3]EU Oil Exports'!NU$290/1000</f>
        <v>55.396000000000001</v>
      </c>
      <c r="AF280" s="128">
        <f>'[3]EU Oil Exports'!OG$290/1000</f>
        <v>72.941000000000003</v>
      </c>
      <c r="AG280" s="170">
        <f t="shared" si="139"/>
        <v>44.559928463645001</v>
      </c>
      <c r="AH280" s="170">
        <f t="shared" si="136"/>
        <v>49.681519631776276</v>
      </c>
      <c r="AI280" s="170">
        <f t="shared" si="137"/>
        <v>48.766741713859723</v>
      </c>
      <c r="AJ280" s="170">
        <f t="shared" si="138"/>
        <v>52.686460846444589</v>
      </c>
      <c r="AK280" s="170">
        <f t="shared" si="138"/>
        <v>52.179868417815761</v>
      </c>
      <c r="AL280" s="170">
        <f t="shared" si="138"/>
        <v>52.389583758120487</v>
      </c>
      <c r="AM280" s="170">
        <f t="shared" si="138"/>
        <v>49.574903814708264</v>
      </c>
      <c r="AN280" s="170">
        <f t="shared" si="138"/>
        <v>51.140834873603367</v>
      </c>
      <c r="AO280" s="170">
        <f t="shared" si="138"/>
        <v>51.119511710189755</v>
      </c>
    </row>
    <row r="281" spans="1:42">
      <c r="A281" s="112" t="s">
        <v>102</v>
      </c>
      <c r="B281" s="128">
        <f>'[3]EU Oil Exports'!AL$290</f>
        <v>0</v>
      </c>
      <c r="C281" s="128">
        <f>'[3]EU Oil Exports'!AX$290</f>
        <v>0</v>
      </c>
      <c r="D281" s="128">
        <f>'[3]EU Oil Exports'!BJ$290</f>
        <v>0</v>
      </c>
      <c r="E281" s="128">
        <f>'[3]EU Oil Exports'!BV$290</f>
        <v>81.495000000000005</v>
      </c>
      <c r="F281" s="128">
        <f>'[3]EU Oil Exports'!CH$290</f>
        <v>118.363</v>
      </c>
      <c r="G281" s="128">
        <f>'[3]EU Oil Exports'!CT$290</f>
        <v>54.226999999999997</v>
      </c>
      <c r="H281" s="128">
        <f>'[3]EU Oil Exports'!DF$290</f>
        <v>24.986000000000001</v>
      </c>
      <c r="I281" s="128">
        <f>'[3]EU Oil Exports'!DR$290</f>
        <v>14.465</v>
      </c>
      <c r="J281" s="128">
        <f>'[3]EU Oil Exports'!ED$290/1000</f>
        <v>19.271000000000001</v>
      </c>
      <c r="K281" s="128">
        <f>'[3]EU Oil Exports'!EP$290/1000</f>
        <v>13.646000000000001</v>
      </c>
      <c r="L281" s="128">
        <f>'[3]EU Oil Exports'!FB$290/1000</f>
        <v>23.306000000000001</v>
      </c>
      <c r="M281" s="128">
        <f>'[3]EU Oil Exports'!FN$290/1000</f>
        <v>23.538</v>
      </c>
      <c r="N281" s="128">
        <f>'[3]EU Oil Exports'!FZ$290/1000</f>
        <v>17.305</v>
      </c>
      <c r="O281" s="128">
        <f>'[3]EU Oil Exports'!GL$290/1000</f>
        <v>14.295</v>
      </c>
      <c r="P281" s="128">
        <f>'[3]EU Oil Exports'!GX$290/1000</f>
        <v>16.678999999999998</v>
      </c>
      <c r="Q281" s="128">
        <f>'[3]EU Oil Exports'!HJ$290/1000</f>
        <v>23.984000000000002</v>
      </c>
      <c r="R281" s="128">
        <f>'[3]EU Oil Exports'!HV$290/1000</f>
        <v>27.658000000000001</v>
      </c>
      <c r="S281" s="128">
        <f>'[3]EU Oil Exports'!IH$290/1000</f>
        <v>26.684999999999999</v>
      </c>
      <c r="T281" s="128">
        <f>'[3]EU Oil Exports'!IT$290/1000</f>
        <v>46.335000000000001</v>
      </c>
      <c r="U281" s="128">
        <f>'[3]EU Oil Exports'!JF$290/1000</f>
        <v>79.498000000000005</v>
      </c>
      <c r="V281" s="128">
        <f>'[3]EU Oil Exports'!JR$290/1000</f>
        <v>61.381999999999998</v>
      </c>
      <c r="W281" s="128">
        <f>'[3]EU Oil Exports'!KD$290/1000</f>
        <v>37.326999999999998</v>
      </c>
      <c r="X281" s="128">
        <f>'[3]EU Oil Exports'!KP$290/1000</f>
        <v>37.734000000000002</v>
      </c>
      <c r="Y281" s="128">
        <f>'[3]EU Oil Exports'!LB$290/1000</f>
        <v>49.747</v>
      </c>
      <c r="Z281" s="128">
        <f>'[3]EU Oil Exports'!LN$290/1000</f>
        <v>20.757000000000001</v>
      </c>
      <c r="AA281" s="128">
        <f>'[3]EU Oil Exports'!LZ$290/1000</f>
        <v>20.596</v>
      </c>
      <c r="AB281" s="128">
        <f>'[3]EU Oil Exports'!ML$290/1000</f>
        <v>28.523</v>
      </c>
      <c r="AC281" s="128">
        <f>'[3]EU Oil Exports'!MX$290/1000</f>
        <v>26.370999999999999</v>
      </c>
      <c r="AD281" s="128">
        <f>'[3]EU Oil Exports'!NJ$290/1000</f>
        <v>35.411000000000001</v>
      </c>
      <c r="AE281" s="128">
        <f>'[3]EU Oil Exports'!NV$290/1000</f>
        <v>75.102000000000004</v>
      </c>
      <c r="AF281" s="128">
        <f>'[3]EU Oil Exports'!OH$290/1000</f>
        <v>56.853000000000002</v>
      </c>
      <c r="AG281" s="170">
        <f t="shared" si="139"/>
        <v>54.055530095568095</v>
      </c>
      <c r="AH281" s="170">
        <f t="shared" si="136"/>
        <v>52.520450107771822</v>
      </c>
      <c r="AI281" s="170">
        <f t="shared" si="137"/>
        <v>52.760431059236574</v>
      </c>
      <c r="AJ281" s="170">
        <f t="shared" si="138"/>
        <v>57.876489638099748</v>
      </c>
      <c r="AK281" s="170">
        <f t="shared" si="138"/>
        <v>56.015540653601875</v>
      </c>
      <c r="AL281" s="170">
        <f t="shared" si="138"/>
        <v>53.448596399744837</v>
      </c>
      <c r="AM281" s="170">
        <f t="shared" si="138"/>
        <v>54.645688310855626</v>
      </c>
      <c r="AN281" s="170">
        <f t="shared" si="138"/>
        <v>54.52430157169097</v>
      </c>
      <c r="AO281" s="170">
        <f t="shared" si="138"/>
        <v>54.94934921230773</v>
      </c>
    </row>
    <row r="282" spans="1:42">
      <c r="A282" s="112" t="s">
        <v>103</v>
      </c>
      <c r="B282" s="128">
        <f>'[3]EU Oil Exports'!AM$290</f>
        <v>0</v>
      </c>
      <c r="C282" s="128">
        <f>'[3]EU Oil Exports'!AY$290</f>
        <v>0</v>
      </c>
      <c r="D282" s="128">
        <f>'[3]EU Oil Exports'!BK$290</f>
        <v>0</v>
      </c>
      <c r="E282" s="128">
        <f>'[3]EU Oil Exports'!BW$290</f>
        <v>126.19399999999999</v>
      </c>
      <c r="F282" s="128">
        <f>'[3]EU Oil Exports'!CI$290</f>
        <v>129.328</v>
      </c>
      <c r="G282" s="128">
        <f>'[3]EU Oil Exports'!CU$290</f>
        <v>115.41500000000001</v>
      </c>
      <c r="H282" s="128">
        <f>'[3]EU Oil Exports'!DG$290</f>
        <v>28.673999999999999</v>
      </c>
      <c r="I282" s="128">
        <f>'[3]EU Oil Exports'!DS$290</f>
        <v>11.741</v>
      </c>
      <c r="J282" s="128">
        <f>'[3]EU Oil Exports'!EE$290/1000</f>
        <v>32.545999999999999</v>
      </c>
      <c r="K282" s="128">
        <f>'[3]EU Oil Exports'!EQ$290/1000</f>
        <v>18.199000000000002</v>
      </c>
      <c r="L282" s="128">
        <f>'[3]EU Oil Exports'!FC$290/1000</f>
        <v>17.137</v>
      </c>
      <c r="M282" s="128">
        <f>'[3]EU Oil Exports'!FO$290/1000</f>
        <v>25.706</v>
      </c>
      <c r="N282" s="128">
        <f>'[3]EU Oil Exports'!GA$290/1000</f>
        <v>12.287000000000001</v>
      </c>
      <c r="O282" s="128">
        <f>'[3]EU Oil Exports'!GM$290/1000</f>
        <v>12.483000000000001</v>
      </c>
      <c r="P282" s="128">
        <f>'[3]EU Oil Exports'!GY$290/1000</f>
        <v>25.152999999999999</v>
      </c>
      <c r="Q282" s="128">
        <f>'[3]EU Oil Exports'!HK$290/1000</f>
        <v>29.518999999999998</v>
      </c>
      <c r="R282" s="128">
        <f>'[3]EU Oil Exports'!HW$290/1000</f>
        <v>26.62</v>
      </c>
      <c r="S282" s="128">
        <f>'[3]EU Oil Exports'!II$290/1000</f>
        <v>18.138000000000002</v>
      </c>
      <c r="T282" s="128">
        <f>'[3]EU Oil Exports'!IU$290/1000</f>
        <v>61.387999999999998</v>
      </c>
      <c r="U282" s="128">
        <f>'[3]EU Oil Exports'!JG$290/1000</f>
        <v>59.323999999999998</v>
      </c>
      <c r="V282" s="128">
        <f>'[3]EU Oil Exports'!JS$290/1000</f>
        <v>83.6</v>
      </c>
      <c r="W282" s="128">
        <f>'[3]EU Oil Exports'!KE$290/1000</f>
        <v>49.655000000000001</v>
      </c>
      <c r="X282" s="128">
        <f>'[3]EU Oil Exports'!KQ$290/1000</f>
        <v>48.136000000000003</v>
      </c>
      <c r="Y282" s="128">
        <f>'[3]EU Oil Exports'!LC$290/1000</f>
        <v>31.094000000000001</v>
      </c>
      <c r="Z282" s="128">
        <f>'[3]EU Oil Exports'!LO$290/1000</f>
        <v>34.759</v>
      </c>
      <c r="AA282" s="128">
        <f>'[3]EU Oil Exports'!MA$290/1000</f>
        <v>20.004999999999999</v>
      </c>
      <c r="AB282" s="128">
        <f>'[3]EU Oil Exports'!MM$290/1000</f>
        <v>33.386000000000003</v>
      </c>
      <c r="AC282" s="128">
        <f>'[3]EU Oil Exports'!MY$290/1000</f>
        <v>53.22</v>
      </c>
      <c r="AD282" s="128">
        <f>'[3]EU Oil Exports'!NK$290/1000</f>
        <v>43.011000000000003</v>
      </c>
      <c r="AE282" s="128">
        <f>'[3]EU Oil Exports'!NW$290/1000</f>
        <v>82.287999999999997</v>
      </c>
      <c r="AF282" s="128">
        <f>'[3]EU Oil Exports'!OI$290/1000</f>
        <v>72.584999999999994</v>
      </c>
      <c r="AG282" s="170">
        <f t="shared" ref="AG282:AO282" si="140">AG283-SUM(AG271:AG281)</f>
        <v>15.455463477337503</v>
      </c>
      <c r="AH282" s="170">
        <f t="shared" si="140"/>
        <v>67.225514492756247</v>
      </c>
      <c r="AI282" s="170">
        <f t="shared" si="140"/>
        <v>56.756320259367953</v>
      </c>
      <c r="AJ282" s="170">
        <f t="shared" si="140"/>
        <v>59.275748931385806</v>
      </c>
      <c r="AK282" s="170">
        <f t="shared" si="140"/>
        <v>56.596074713597659</v>
      </c>
      <c r="AL282" s="170">
        <f t="shared" si="140"/>
        <v>52.908806893106316</v>
      </c>
      <c r="AM282" s="170">
        <f t="shared" si="140"/>
        <v>51.061824374889056</v>
      </c>
      <c r="AN282" s="170">
        <f t="shared" si="140"/>
        <v>58.552493058042842</v>
      </c>
      <c r="AO282" s="170">
        <f t="shared" si="140"/>
        <v>55.319755034469381</v>
      </c>
    </row>
    <row r="283" spans="1:42" ht="12" thickBot="1">
      <c r="A283" s="128" t="s">
        <v>114</v>
      </c>
      <c r="B283" s="128">
        <f>SUM(B271:B282)</f>
        <v>0</v>
      </c>
      <c r="C283" s="128">
        <f t="shared" ref="C283:AF283" si="141">SUM(C271:C282)</f>
        <v>0</v>
      </c>
      <c r="D283" s="128">
        <f t="shared" si="141"/>
        <v>0</v>
      </c>
      <c r="E283" s="128">
        <f t="shared" si="141"/>
        <v>451.67399999999998</v>
      </c>
      <c r="F283" s="128">
        <f t="shared" si="141"/>
        <v>676.23</v>
      </c>
      <c r="G283" s="128">
        <f t="shared" si="141"/>
        <v>681.32599999999991</v>
      </c>
      <c r="H283" s="128">
        <f t="shared" si="141"/>
        <v>561.17700000000002</v>
      </c>
      <c r="I283" s="128">
        <f t="shared" si="141"/>
        <v>174.04399999999998</v>
      </c>
      <c r="J283" s="128">
        <f t="shared" si="141"/>
        <v>259.59399999999999</v>
      </c>
      <c r="K283" s="128">
        <f t="shared" si="141"/>
        <v>222.31400000000002</v>
      </c>
      <c r="L283" s="128">
        <f t="shared" si="141"/>
        <v>220.30799999999999</v>
      </c>
      <c r="M283" s="128">
        <f t="shared" si="141"/>
        <v>239.41299999999998</v>
      </c>
      <c r="N283" s="128">
        <f t="shared" si="141"/>
        <v>178.43</v>
      </c>
      <c r="O283" s="128">
        <f t="shared" si="141"/>
        <v>144.25199999999998</v>
      </c>
      <c r="P283" s="128">
        <f t="shared" si="141"/>
        <v>205.60099999999997</v>
      </c>
      <c r="Q283" s="128">
        <f t="shared" si="141"/>
        <v>294.72199999999998</v>
      </c>
      <c r="R283" s="128">
        <f t="shared" si="141"/>
        <v>239.89700000000005</v>
      </c>
      <c r="S283" s="128">
        <f t="shared" si="141"/>
        <v>261.16199999999998</v>
      </c>
      <c r="T283" s="128">
        <f t="shared" si="141"/>
        <v>363.4199999999999</v>
      </c>
      <c r="U283" s="128">
        <f t="shared" si="141"/>
        <v>600.47900000000004</v>
      </c>
      <c r="V283" s="128">
        <f t="shared" si="141"/>
        <v>374.63699999999994</v>
      </c>
      <c r="W283" s="128">
        <f t="shared" si="141"/>
        <v>359.577</v>
      </c>
      <c r="X283" s="128">
        <f t="shared" si="141"/>
        <v>401.61500000000007</v>
      </c>
      <c r="Y283" s="128">
        <f t="shared" si="141"/>
        <v>338.77600000000001</v>
      </c>
      <c r="Z283" s="128">
        <f t="shared" si="141"/>
        <v>274.173</v>
      </c>
      <c r="AA283" s="128">
        <f t="shared" si="141"/>
        <v>218.881</v>
      </c>
      <c r="AB283" s="128">
        <f t="shared" si="141"/>
        <v>347.95500000000004</v>
      </c>
      <c r="AC283" s="128">
        <f t="shared" si="141"/>
        <v>626.17300000000012</v>
      </c>
      <c r="AD283" s="128">
        <f t="shared" si="141"/>
        <v>346.46800000000002</v>
      </c>
      <c r="AE283" s="128">
        <f t="shared" si="141"/>
        <v>697.14800000000002</v>
      </c>
      <c r="AF283" s="128">
        <f t="shared" si="141"/>
        <v>732.97500000000014</v>
      </c>
      <c r="AG283" s="170">
        <f t="shared" ref="AG283:AO283" si="142">AG40</f>
        <v>650</v>
      </c>
      <c r="AH283" s="170">
        <f t="shared" si="142"/>
        <v>650</v>
      </c>
      <c r="AI283" s="170">
        <f t="shared" si="142"/>
        <v>650</v>
      </c>
      <c r="AJ283" s="170">
        <f t="shared" si="142"/>
        <v>650</v>
      </c>
      <c r="AK283" s="170">
        <f t="shared" si="142"/>
        <v>650</v>
      </c>
      <c r="AL283" s="170">
        <f t="shared" si="142"/>
        <v>650</v>
      </c>
      <c r="AM283" s="170">
        <f t="shared" si="142"/>
        <v>650</v>
      </c>
      <c r="AN283" s="170">
        <f t="shared" si="142"/>
        <v>650</v>
      </c>
      <c r="AO283" s="170">
        <f t="shared" si="142"/>
        <v>650</v>
      </c>
    </row>
    <row r="284" spans="1:42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  <c r="AF284" s="174"/>
      <c r="AG284" s="174"/>
      <c r="AH284" s="174"/>
      <c r="AI284" s="174"/>
      <c r="AJ284" s="174"/>
      <c r="AK284" s="174"/>
      <c r="AL284" s="174"/>
      <c r="AM284" s="174"/>
      <c r="AN284" s="174"/>
      <c r="AO284" s="174"/>
    </row>
    <row r="285" spans="1:42" ht="12" thickBot="1">
      <c r="A285" s="112" t="s">
        <v>267</v>
      </c>
    </row>
    <row r="286" spans="1:42" ht="12" thickBot="1">
      <c r="A286" s="168"/>
      <c r="B286" s="168" t="str">
        <f t="shared" ref="B286:AO286" si="143">B$3</f>
        <v xml:space="preserve">93/94 </v>
      </c>
      <c r="C286" s="168" t="str">
        <f t="shared" si="143"/>
        <v xml:space="preserve">94/95 </v>
      </c>
      <c r="D286" s="168" t="str">
        <f t="shared" si="143"/>
        <v xml:space="preserve">95/96 </v>
      </c>
      <c r="E286" s="168" t="str">
        <f t="shared" si="143"/>
        <v xml:space="preserve">96/97 </v>
      </c>
      <c r="F286" s="168" t="str">
        <f t="shared" si="143"/>
        <v xml:space="preserve">97/98 </v>
      </c>
      <c r="G286" s="168" t="str">
        <f t="shared" si="143"/>
        <v xml:space="preserve">98/99 </v>
      </c>
      <c r="H286" s="168" t="str">
        <f t="shared" si="143"/>
        <v xml:space="preserve">99/00 </v>
      </c>
      <c r="I286" s="168" t="str">
        <f t="shared" si="143"/>
        <v xml:space="preserve">00/01 </v>
      </c>
      <c r="J286" s="168" t="str">
        <f t="shared" si="143"/>
        <v xml:space="preserve">01/02 </v>
      </c>
      <c r="K286" s="168" t="str">
        <f t="shared" si="143"/>
        <v xml:space="preserve">02/03 </v>
      </c>
      <c r="L286" s="168" t="str">
        <f t="shared" si="143"/>
        <v xml:space="preserve">03/04 </v>
      </c>
      <c r="M286" s="168" t="str">
        <f t="shared" si="143"/>
        <v xml:space="preserve">04/05 </v>
      </c>
      <c r="N286" s="168" t="str">
        <f t="shared" si="143"/>
        <v xml:space="preserve">05/06 </v>
      </c>
      <c r="O286" s="168" t="str">
        <f t="shared" si="143"/>
        <v xml:space="preserve">06/07 </v>
      </c>
      <c r="P286" s="168" t="str">
        <f t="shared" si="143"/>
        <v xml:space="preserve">07/08 </v>
      </c>
      <c r="Q286" s="168" t="str">
        <f t="shared" si="143"/>
        <v xml:space="preserve">08/09 </v>
      </c>
      <c r="R286" s="168" t="str">
        <f t="shared" si="143"/>
        <v xml:space="preserve">09/10 </v>
      </c>
      <c r="S286" s="168" t="str">
        <f t="shared" si="143"/>
        <v xml:space="preserve">10/11 </v>
      </c>
      <c r="T286" s="168" t="str">
        <f t="shared" si="143"/>
        <v xml:space="preserve">11/12 </v>
      </c>
      <c r="U286" s="168" t="str">
        <f t="shared" si="143"/>
        <v xml:space="preserve">12/13 </v>
      </c>
      <c r="V286" s="168" t="str">
        <f t="shared" si="143"/>
        <v xml:space="preserve">13/14 </v>
      </c>
      <c r="W286" s="168" t="str">
        <f t="shared" si="143"/>
        <v xml:space="preserve">14/15 </v>
      </c>
      <c r="X286" s="168" t="str">
        <f t="shared" si="143"/>
        <v xml:space="preserve">15/16 </v>
      </c>
      <c r="Y286" s="168" t="str">
        <f t="shared" si="143"/>
        <v xml:space="preserve">16/17 </v>
      </c>
      <c r="Z286" s="168" t="str">
        <f t="shared" si="143"/>
        <v xml:space="preserve">17/18 </v>
      </c>
      <c r="AA286" s="168" t="str">
        <f t="shared" si="143"/>
        <v>18/19</v>
      </c>
      <c r="AB286" s="168" t="str">
        <f t="shared" si="143"/>
        <v>19/20</v>
      </c>
      <c r="AC286" s="168" t="str">
        <f t="shared" si="143"/>
        <v>20/21</v>
      </c>
      <c r="AD286" s="168" t="str">
        <f t="shared" si="143"/>
        <v>21/22</v>
      </c>
      <c r="AE286" s="168" t="str">
        <f t="shared" si="143"/>
        <v>22/23</v>
      </c>
      <c r="AF286" s="168" t="str">
        <f t="shared" si="143"/>
        <v>23/24</v>
      </c>
      <c r="AG286" s="168" t="str">
        <f t="shared" si="143"/>
        <v>24/25</v>
      </c>
      <c r="AH286" s="168" t="str">
        <f t="shared" si="143"/>
        <v>25/26</v>
      </c>
      <c r="AI286" s="168" t="str">
        <f t="shared" si="143"/>
        <v>26/27</v>
      </c>
      <c r="AJ286" s="168" t="str">
        <f t="shared" si="143"/>
        <v>27/28</v>
      </c>
      <c r="AK286" s="168" t="str">
        <f t="shared" si="143"/>
        <v>28/29</v>
      </c>
      <c r="AL286" s="168" t="str">
        <f t="shared" si="143"/>
        <v>29/30</v>
      </c>
      <c r="AM286" s="168" t="str">
        <f t="shared" si="143"/>
        <v>30/31</v>
      </c>
      <c r="AN286" s="168" t="str">
        <f t="shared" si="143"/>
        <v>31/32</v>
      </c>
      <c r="AO286" s="168" t="str">
        <f t="shared" si="143"/>
        <v>32/33</v>
      </c>
    </row>
    <row r="287" spans="1:42">
      <c r="A287" s="112" t="s">
        <v>104</v>
      </c>
      <c r="B287" s="259">
        <f>B32+B207+B255-B271-B303</f>
        <v>284.5785293588425</v>
      </c>
      <c r="C287" s="259">
        <f t="shared" ref="C287:AO287" si="144">C32+C207+C255-C271-C303</f>
        <v>316.05007664333414</v>
      </c>
      <c r="D287" s="259">
        <f t="shared" si="144"/>
        <v>324.83459600525049</v>
      </c>
      <c r="E287" s="259">
        <f t="shared" si="144"/>
        <v>337.77583772653662</v>
      </c>
      <c r="F287" s="259">
        <f t="shared" si="144"/>
        <v>315.63445985324876</v>
      </c>
      <c r="G287" s="259">
        <f t="shared" si="144"/>
        <v>289.024522185053</v>
      </c>
      <c r="H287" s="259">
        <f t="shared" si="144"/>
        <v>350.61802992516266</v>
      </c>
      <c r="I287" s="259">
        <f t="shared" si="144"/>
        <v>350.68017618332408</v>
      </c>
      <c r="J287" s="259">
        <f t="shared" si="144"/>
        <v>368.80354205084762</v>
      </c>
      <c r="K287" s="259">
        <f t="shared" si="144"/>
        <v>430.10863195953738</v>
      </c>
      <c r="L287" s="259">
        <f t="shared" si="144"/>
        <v>372.93671402211294</v>
      </c>
      <c r="M287" s="259">
        <f t="shared" si="144"/>
        <v>368.27510770043602</v>
      </c>
      <c r="N287" s="259">
        <f t="shared" si="144"/>
        <v>500.71697540430046</v>
      </c>
      <c r="O287" s="259">
        <f t="shared" si="144"/>
        <v>678.91635855054039</v>
      </c>
      <c r="P287" s="259">
        <f t="shared" si="144"/>
        <v>728.25479497726781</v>
      </c>
      <c r="Q287" s="259">
        <f t="shared" si="144"/>
        <v>751.81584483782899</v>
      </c>
      <c r="R287" s="259">
        <f t="shared" si="144"/>
        <v>841.32237424294567</v>
      </c>
      <c r="S287" s="259">
        <f t="shared" si="144"/>
        <v>885.57516235538958</v>
      </c>
      <c r="T287" s="259">
        <f t="shared" si="144"/>
        <v>751.08769230769235</v>
      </c>
      <c r="U287" s="259">
        <f t="shared" si="144"/>
        <v>902.25930769230786</v>
      </c>
      <c r="V287" s="259">
        <f t="shared" si="144"/>
        <v>938.2094615384616</v>
      </c>
      <c r="W287" s="259">
        <f t="shared" si="144"/>
        <v>954.29653846153849</v>
      </c>
      <c r="X287" s="259">
        <f t="shared" si="144"/>
        <v>934.08269230769247</v>
      </c>
      <c r="Y287" s="259">
        <f t="shared" si="144"/>
        <v>935.73830769230744</v>
      </c>
      <c r="Z287" s="124">
        <f t="shared" si="144"/>
        <v>889.48199999999997</v>
      </c>
      <c r="AA287" s="124">
        <f t="shared" si="144"/>
        <v>907.88699999999994</v>
      </c>
      <c r="AB287" s="124">
        <f t="shared" si="144"/>
        <v>890.81399999999985</v>
      </c>
      <c r="AC287" s="124">
        <f t="shared" si="144"/>
        <v>833.02300000000014</v>
      </c>
      <c r="AD287" s="124">
        <f t="shared" si="144"/>
        <v>905.35400000000004</v>
      </c>
      <c r="AE287" s="124">
        <f t="shared" si="144"/>
        <v>930.81899999999985</v>
      </c>
      <c r="AF287" s="124">
        <f t="shared" si="144"/>
        <v>874.10300000000007</v>
      </c>
      <c r="AG287" s="124">
        <f t="shared" si="144"/>
        <v>876.56799999999998</v>
      </c>
      <c r="AH287" s="124">
        <f t="shared" si="144"/>
        <v>1075.8540804255829</v>
      </c>
      <c r="AI287" s="124">
        <f t="shared" si="144"/>
        <v>910.24271981679567</v>
      </c>
      <c r="AJ287" s="124">
        <f t="shared" si="144"/>
        <v>926.86970513329061</v>
      </c>
      <c r="AK287" s="124">
        <f t="shared" si="144"/>
        <v>917.29001049760291</v>
      </c>
      <c r="AL287" s="124">
        <f t="shared" si="144"/>
        <v>933.45189758184438</v>
      </c>
      <c r="AM287" s="124">
        <f t="shared" si="144"/>
        <v>926.69790990595538</v>
      </c>
      <c r="AN287" s="124">
        <f t="shared" si="144"/>
        <v>1009.2176249162612</v>
      </c>
      <c r="AO287" s="124">
        <f t="shared" si="144"/>
        <v>1061.9935558934631</v>
      </c>
      <c r="AP287" s="128"/>
    </row>
    <row r="288" spans="1:42">
      <c r="A288" s="112" t="s">
        <v>105</v>
      </c>
      <c r="B288" s="259">
        <f t="shared" ref="B288:AO294" si="145">B303+B208+B256-B272-B304</f>
        <v>387.96166726828443</v>
      </c>
      <c r="C288" s="259">
        <f t="shared" si="145"/>
        <v>430.713934726844</v>
      </c>
      <c r="D288" s="259">
        <f t="shared" si="145"/>
        <v>439.52695085923165</v>
      </c>
      <c r="E288" s="259">
        <f t="shared" si="145"/>
        <v>439.00358156422749</v>
      </c>
      <c r="F288" s="259">
        <f t="shared" si="145"/>
        <v>450.77592703759888</v>
      </c>
      <c r="G288" s="259">
        <f t="shared" si="145"/>
        <v>440.369139160705</v>
      </c>
      <c r="H288" s="259">
        <f t="shared" si="145"/>
        <v>500.79093516098334</v>
      </c>
      <c r="I288" s="259">
        <f t="shared" si="145"/>
        <v>535.62790703802284</v>
      </c>
      <c r="J288" s="259">
        <f t="shared" si="145"/>
        <v>567.25059704638875</v>
      </c>
      <c r="K288" s="259">
        <f t="shared" si="145"/>
        <v>722.01299986226275</v>
      </c>
      <c r="L288" s="259">
        <f t="shared" si="145"/>
        <v>578.24018418139133</v>
      </c>
      <c r="M288" s="259">
        <f t="shared" si="145"/>
        <v>615.82719027270571</v>
      </c>
      <c r="N288" s="259">
        <f t="shared" si="145"/>
        <v>723.11218026375718</v>
      </c>
      <c r="O288" s="259">
        <f t="shared" si="145"/>
        <v>787.23973871582984</v>
      </c>
      <c r="P288" s="259">
        <f t="shared" si="145"/>
        <v>879.58997943277768</v>
      </c>
      <c r="Q288" s="259">
        <f t="shared" si="145"/>
        <v>1013.1136318160284</v>
      </c>
      <c r="R288" s="259">
        <f t="shared" si="145"/>
        <v>1077.3673287311551</v>
      </c>
      <c r="S288" s="259">
        <f t="shared" si="145"/>
        <v>1149.5389435705135</v>
      </c>
      <c r="T288" s="259">
        <f t="shared" si="145"/>
        <v>774.40569230769233</v>
      </c>
      <c r="U288" s="259">
        <f t="shared" si="145"/>
        <v>891.43930769230758</v>
      </c>
      <c r="V288" s="259">
        <f t="shared" si="145"/>
        <v>889.46646153846132</v>
      </c>
      <c r="W288" s="259">
        <f t="shared" si="145"/>
        <v>959.94053846153838</v>
      </c>
      <c r="X288" s="259">
        <f t="shared" si="145"/>
        <v>886.94469230769243</v>
      </c>
      <c r="Y288" s="259">
        <f t="shared" si="145"/>
        <v>905.13530769230749</v>
      </c>
      <c r="Z288" s="124">
        <f t="shared" si="145"/>
        <v>906.80546153846183</v>
      </c>
      <c r="AA288" s="124">
        <f t="shared" si="145"/>
        <v>883.19861538461544</v>
      </c>
      <c r="AB288" s="124">
        <f t="shared" si="145"/>
        <v>885.28538461538471</v>
      </c>
      <c r="AC288" s="124">
        <f t="shared" si="145"/>
        <v>906.16492307692306</v>
      </c>
      <c r="AD288" s="124">
        <f t="shared" si="145"/>
        <v>962.35630769230761</v>
      </c>
      <c r="AE288" s="124">
        <f t="shared" si="145"/>
        <v>943.87384615384599</v>
      </c>
      <c r="AF288" s="124">
        <f t="shared" si="145"/>
        <v>883.43361538461534</v>
      </c>
      <c r="AG288" s="124">
        <f t="shared" si="145"/>
        <v>888.49115384615379</v>
      </c>
      <c r="AH288" s="124">
        <f t="shared" si="145"/>
        <v>1353.2397935663253</v>
      </c>
      <c r="AI288" s="124">
        <f t="shared" si="145"/>
        <v>1100.9933371411184</v>
      </c>
      <c r="AJ288" s="124">
        <f t="shared" si="145"/>
        <v>1138.2249346444687</v>
      </c>
      <c r="AK288" s="124">
        <f t="shared" si="145"/>
        <v>1158.1021372645941</v>
      </c>
      <c r="AL288" s="124">
        <f t="shared" si="145"/>
        <v>1188.0635807883859</v>
      </c>
      <c r="AM288" s="124">
        <f t="shared" si="145"/>
        <v>1234.7814754556243</v>
      </c>
      <c r="AN288" s="124">
        <f t="shared" si="145"/>
        <v>1377.4722856842245</v>
      </c>
      <c r="AO288" s="124">
        <f t="shared" si="145"/>
        <v>1409.7518481864868</v>
      </c>
    </row>
    <row r="289" spans="1:41">
      <c r="A289" s="112" t="s">
        <v>106</v>
      </c>
      <c r="B289" s="259">
        <f t="shared" si="145"/>
        <v>394.54458387258478</v>
      </c>
      <c r="C289" s="259">
        <f t="shared" si="145"/>
        <v>438.0151506751572</v>
      </c>
      <c r="D289" s="259">
        <f t="shared" si="145"/>
        <v>460.77345127981715</v>
      </c>
      <c r="E289" s="259">
        <f t="shared" si="145"/>
        <v>458.09353661364088</v>
      </c>
      <c r="F289" s="259">
        <f t="shared" si="145"/>
        <v>490.82612819552827</v>
      </c>
      <c r="G289" s="259">
        <f t="shared" si="145"/>
        <v>478.21933518776655</v>
      </c>
      <c r="H289" s="259">
        <f t="shared" si="145"/>
        <v>470.76796352848953</v>
      </c>
      <c r="I289" s="259">
        <f t="shared" si="145"/>
        <v>505.50327845555239</v>
      </c>
      <c r="J289" s="259">
        <f t="shared" si="145"/>
        <v>529.65891389211401</v>
      </c>
      <c r="K289" s="259">
        <f t="shared" si="145"/>
        <v>674.16536316360157</v>
      </c>
      <c r="L289" s="259">
        <f t="shared" si="145"/>
        <v>535.11760578952794</v>
      </c>
      <c r="M289" s="259">
        <f t="shared" si="145"/>
        <v>645.58053082670983</v>
      </c>
      <c r="N289" s="259">
        <f t="shared" si="145"/>
        <v>719.18768506196034</v>
      </c>
      <c r="O289" s="259">
        <f t="shared" si="145"/>
        <v>876.03922504767968</v>
      </c>
      <c r="P289" s="259">
        <f t="shared" si="145"/>
        <v>880.74900411344424</v>
      </c>
      <c r="Q289" s="259">
        <f t="shared" si="145"/>
        <v>1126.7275288734143</v>
      </c>
      <c r="R289" s="259">
        <f t="shared" si="145"/>
        <v>1110.0402125631786</v>
      </c>
      <c r="S289" s="259">
        <f t="shared" si="145"/>
        <v>1134.2335910416091</v>
      </c>
      <c r="T289" s="259">
        <f t="shared" si="145"/>
        <v>834.92469230769211</v>
      </c>
      <c r="U289" s="259">
        <f t="shared" si="145"/>
        <v>876.52830769230786</v>
      </c>
      <c r="V289" s="259">
        <f t="shared" si="145"/>
        <v>878.26446153846143</v>
      </c>
      <c r="W289" s="259">
        <f t="shared" si="145"/>
        <v>1001.2905384615384</v>
      </c>
      <c r="X289" s="259">
        <f t="shared" si="145"/>
        <v>881.28269230769229</v>
      </c>
      <c r="Y289" s="259">
        <f t="shared" si="145"/>
        <v>936.07330769230771</v>
      </c>
      <c r="Z289" s="124">
        <f t="shared" si="145"/>
        <v>894.34746153846163</v>
      </c>
      <c r="AA289" s="124">
        <f t="shared" si="145"/>
        <v>904.60261538461532</v>
      </c>
      <c r="AB289" s="124">
        <f t="shared" si="145"/>
        <v>940.99338461538468</v>
      </c>
      <c r="AC289" s="124">
        <f t="shared" si="145"/>
        <v>950.10692307692329</v>
      </c>
      <c r="AD289" s="124">
        <f t="shared" si="145"/>
        <v>969.81530769230756</v>
      </c>
      <c r="AE289" s="124">
        <f t="shared" si="145"/>
        <v>930.4898461538462</v>
      </c>
      <c r="AF289" s="124">
        <f t="shared" si="145"/>
        <v>900.88561538461545</v>
      </c>
      <c r="AG289" s="124">
        <f t="shared" si="145"/>
        <v>908.70015384615397</v>
      </c>
      <c r="AH289" s="124">
        <f t="shared" si="145"/>
        <v>1226.4059978110704</v>
      </c>
      <c r="AI289" s="124">
        <f t="shared" si="145"/>
        <v>986.30765081496679</v>
      </c>
      <c r="AJ289" s="124">
        <f t="shared" si="145"/>
        <v>1034.3457107920171</v>
      </c>
      <c r="AK289" s="124">
        <f t="shared" si="145"/>
        <v>1035.4634129826147</v>
      </c>
      <c r="AL289" s="124">
        <f t="shared" si="145"/>
        <v>1076.2523933911095</v>
      </c>
      <c r="AM289" s="124">
        <f t="shared" si="145"/>
        <v>1109.3832195682671</v>
      </c>
      <c r="AN289" s="124">
        <f t="shared" si="145"/>
        <v>1248.8435654029256</v>
      </c>
      <c r="AO289" s="124">
        <f t="shared" si="145"/>
        <v>1260.3542932432206</v>
      </c>
    </row>
    <row r="290" spans="1:41">
      <c r="A290" s="112" t="s">
        <v>107</v>
      </c>
      <c r="B290" s="259">
        <f t="shared" si="145"/>
        <v>413.03944480847656</v>
      </c>
      <c r="C290" s="259">
        <f t="shared" si="145"/>
        <v>458.52809072041828</v>
      </c>
      <c r="D290" s="259">
        <f t="shared" si="145"/>
        <v>478.79100026870265</v>
      </c>
      <c r="E290" s="259">
        <f t="shared" si="145"/>
        <v>436.34387848502013</v>
      </c>
      <c r="F290" s="259">
        <f t="shared" si="145"/>
        <v>498.68072477360784</v>
      </c>
      <c r="G290" s="259">
        <f t="shared" si="145"/>
        <v>510.97944750675208</v>
      </c>
      <c r="H290" s="259">
        <f t="shared" si="145"/>
        <v>493.65432224486915</v>
      </c>
      <c r="I290" s="259">
        <f t="shared" si="145"/>
        <v>515.84015360157389</v>
      </c>
      <c r="J290" s="259">
        <f t="shared" si="145"/>
        <v>511.98997746585155</v>
      </c>
      <c r="K290" s="259">
        <f t="shared" si="145"/>
        <v>639.12347209778716</v>
      </c>
      <c r="L290" s="259">
        <f t="shared" si="145"/>
        <v>552.83197404897919</v>
      </c>
      <c r="M290" s="259">
        <f t="shared" si="145"/>
        <v>660.28813623089127</v>
      </c>
      <c r="N290" s="259">
        <f t="shared" si="145"/>
        <v>752.77428827437461</v>
      </c>
      <c r="O290" s="259">
        <f t="shared" si="145"/>
        <v>946.32701843610926</v>
      </c>
      <c r="P290" s="259">
        <f t="shared" si="145"/>
        <v>957.79509634119927</v>
      </c>
      <c r="Q290" s="259">
        <f t="shared" si="145"/>
        <v>1122.9685288734142</v>
      </c>
      <c r="R290" s="259">
        <f t="shared" si="145"/>
        <v>1164.6132763578541</v>
      </c>
      <c r="S290" s="259">
        <f t="shared" si="145"/>
        <v>819.19846153846152</v>
      </c>
      <c r="T290" s="259">
        <f t="shared" si="145"/>
        <v>858.11369230769242</v>
      </c>
      <c r="U290" s="259">
        <f t="shared" si="145"/>
        <v>780.62830769230754</v>
      </c>
      <c r="V290" s="259">
        <f t="shared" si="145"/>
        <v>883.89746153846158</v>
      </c>
      <c r="W290" s="259">
        <f t="shared" si="145"/>
        <v>929.90353846153835</v>
      </c>
      <c r="X290" s="259">
        <f t="shared" si="145"/>
        <v>910.99769230769243</v>
      </c>
      <c r="Y290" s="259">
        <f t="shared" si="145"/>
        <v>869.45930769230745</v>
      </c>
      <c r="Z290" s="124">
        <f t="shared" si="145"/>
        <v>873.47846153846137</v>
      </c>
      <c r="AA290" s="124">
        <f t="shared" si="145"/>
        <v>842.27261538461551</v>
      </c>
      <c r="AB290" s="124">
        <f t="shared" si="145"/>
        <v>867.42238461538466</v>
      </c>
      <c r="AC290" s="124">
        <f t="shared" si="145"/>
        <v>937.96092307692311</v>
      </c>
      <c r="AD290" s="124">
        <f t="shared" si="145"/>
        <v>991.70130769230764</v>
      </c>
      <c r="AE290" s="124">
        <f t="shared" si="145"/>
        <v>843.55884615384616</v>
      </c>
      <c r="AF290" s="124">
        <f t="shared" si="145"/>
        <v>842.48361538461529</v>
      </c>
      <c r="AG290" s="124">
        <f t="shared" si="145"/>
        <v>881.10915384615396</v>
      </c>
      <c r="AH290" s="124">
        <f t="shared" si="145"/>
        <v>1217.7450533986514</v>
      </c>
      <c r="AI290" s="124">
        <f t="shared" si="145"/>
        <v>1010.8928544055296</v>
      </c>
      <c r="AJ290" s="124">
        <f t="shared" si="145"/>
        <v>1043.3823867932363</v>
      </c>
      <c r="AK290" s="124">
        <f t="shared" si="145"/>
        <v>1061.1806206224499</v>
      </c>
      <c r="AL290" s="124">
        <f t="shared" si="145"/>
        <v>1103.4050797075226</v>
      </c>
      <c r="AM290" s="124">
        <f t="shared" si="145"/>
        <v>1138.0698583664675</v>
      </c>
      <c r="AN290" s="124">
        <f t="shared" si="145"/>
        <v>1256.1886507423255</v>
      </c>
      <c r="AO290" s="124">
        <f t="shared" si="145"/>
        <v>1289.8608344306438</v>
      </c>
    </row>
    <row r="291" spans="1:41">
      <c r="A291" s="112" t="s">
        <v>108</v>
      </c>
      <c r="B291" s="259">
        <f t="shared" si="145"/>
        <v>402.06791713464247</v>
      </c>
      <c r="C291" s="259">
        <f t="shared" si="145"/>
        <v>446.35939747322948</v>
      </c>
      <c r="D291" s="259">
        <f t="shared" si="145"/>
        <v>464.90650911239305</v>
      </c>
      <c r="E291" s="259">
        <f t="shared" si="145"/>
        <v>458.22092036418854</v>
      </c>
      <c r="F291" s="259">
        <f t="shared" si="145"/>
        <v>482.58699939678519</v>
      </c>
      <c r="G291" s="259">
        <f t="shared" si="145"/>
        <v>505.45729995529268</v>
      </c>
      <c r="H291" s="259">
        <f t="shared" si="145"/>
        <v>476.70794542195722</v>
      </c>
      <c r="I291" s="259">
        <f t="shared" si="145"/>
        <v>497.64945023846531</v>
      </c>
      <c r="J291" s="259">
        <f t="shared" si="145"/>
        <v>489.63072788386518</v>
      </c>
      <c r="K291" s="259">
        <f t="shared" si="145"/>
        <v>631.71071147399743</v>
      </c>
      <c r="L291" s="259">
        <f t="shared" si="145"/>
        <v>535.61165856250818</v>
      </c>
      <c r="M291" s="259">
        <f t="shared" si="145"/>
        <v>614.29532945302117</v>
      </c>
      <c r="N291" s="259">
        <f t="shared" si="145"/>
        <v>749.07981226539061</v>
      </c>
      <c r="O291" s="259">
        <f t="shared" si="145"/>
        <v>881.4042231404959</v>
      </c>
      <c r="P291" s="259">
        <f t="shared" si="145"/>
        <v>996.37609309374329</v>
      </c>
      <c r="Q291" s="259">
        <f t="shared" si="145"/>
        <v>1076.5046484354436</v>
      </c>
      <c r="R291" s="259">
        <f t="shared" si="145"/>
        <v>1196.7689847870895</v>
      </c>
      <c r="S291" s="259">
        <f t="shared" si="145"/>
        <v>748.63246153846148</v>
      </c>
      <c r="T291" s="259">
        <f t="shared" si="145"/>
        <v>764.04069230769232</v>
      </c>
      <c r="U291" s="259">
        <f t="shared" si="145"/>
        <v>776.93430769230758</v>
      </c>
      <c r="V291" s="259">
        <f t="shared" si="145"/>
        <v>845.09146153846143</v>
      </c>
      <c r="W291" s="259">
        <f t="shared" si="145"/>
        <v>885.85353846153828</v>
      </c>
      <c r="X291" s="259">
        <f t="shared" si="145"/>
        <v>807.73269230769233</v>
      </c>
      <c r="Y291" s="259">
        <f t="shared" si="145"/>
        <v>840.9573076923075</v>
      </c>
      <c r="Z291" s="124">
        <f t="shared" si="145"/>
        <v>782.24846153846147</v>
      </c>
      <c r="AA291" s="124">
        <f t="shared" si="145"/>
        <v>759.24861538461528</v>
      </c>
      <c r="AB291" s="124">
        <f t="shared" si="145"/>
        <v>882.94738461538441</v>
      </c>
      <c r="AC291" s="124">
        <f t="shared" si="145"/>
        <v>837.45392307692282</v>
      </c>
      <c r="AD291" s="124">
        <f t="shared" si="145"/>
        <v>850.73530769230763</v>
      </c>
      <c r="AE291" s="124">
        <f t="shared" si="145"/>
        <v>778.89084615384616</v>
      </c>
      <c r="AF291" s="124">
        <f t="shared" si="145"/>
        <v>859.48461538461515</v>
      </c>
      <c r="AG291" s="124">
        <f t="shared" si="145"/>
        <v>744.24043581511978</v>
      </c>
      <c r="AH291" s="124">
        <f t="shared" si="145"/>
        <v>1209.5143853756172</v>
      </c>
      <c r="AI291" s="124">
        <f t="shared" si="145"/>
        <v>1014.444784108264</v>
      </c>
      <c r="AJ291" s="124">
        <f t="shared" si="145"/>
        <v>1069.8528938403904</v>
      </c>
      <c r="AK291" s="124">
        <f t="shared" si="145"/>
        <v>1091.2620410363738</v>
      </c>
      <c r="AL291" s="124">
        <f t="shared" si="145"/>
        <v>1147.4724225498981</v>
      </c>
      <c r="AM291" s="124">
        <f t="shared" si="145"/>
        <v>1186.6923089185623</v>
      </c>
      <c r="AN291" s="124">
        <f t="shared" si="145"/>
        <v>1292.615863048597</v>
      </c>
      <c r="AO291" s="124">
        <f t="shared" si="145"/>
        <v>1313.2718308770661</v>
      </c>
    </row>
    <row r="292" spans="1:41">
      <c r="A292" s="112" t="s">
        <v>109</v>
      </c>
      <c r="B292" s="259">
        <f t="shared" si="145"/>
        <v>410.21819483520488</v>
      </c>
      <c r="C292" s="259">
        <f t="shared" si="145"/>
        <v>455.39899817114116</v>
      </c>
      <c r="D292" s="259">
        <f t="shared" si="145"/>
        <v>476.7890503810487</v>
      </c>
      <c r="E292" s="259">
        <f t="shared" si="145"/>
        <v>446.20812794415065</v>
      </c>
      <c r="F292" s="259">
        <f t="shared" si="145"/>
        <v>489.79833148166938</v>
      </c>
      <c r="G292" s="259">
        <f t="shared" si="145"/>
        <v>508.67826631630851</v>
      </c>
      <c r="H292" s="259">
        <f t="shared" si="145"/>
        <v>495.3701300105194</v>
      </c>
      <c r="I292" s="259">
        <f t="shared" si="145"/>
        <v>515.45535754876903</v>
      </c>
      <c r="J292" s="259">
        <f t="shared" si="145"/>
        <v>513.94883545269795</v>
      </c>
      <c r="K292" s="259">
        <f t="shared" si="145"/>
        <v>640.58327369682104</v>
      </c>
      <c r="L292" s="259">
        <f t="shared" si="145"/>
        <v>520.20381649764545</v>
      </c>
      <c r="M292" s="259">
        <f t="shared" si="145"/>
        <v>654.49465649657168</v>
      </c>
      <c r="N292" s="259">
        <f t="shared" si="145"/>
        <v>802.40056187404775</v>
      </c>
      <c r="O292" s="259">
        <f t="shared" si="145"/>
        <v>863.59212078830274</v>
      </c>
      <c r="P292" s="259">
        <f t="shared" si="145"/>
        <v>965.60210543407675</v>
      </c>
      <c r="Q292" s="259">
        <f t="shared" si="145"/>
        <v>1083.42684874828</v>
      </c>
      <c r="R292" s="259">
        <f t="shared" si="145"/>
        <v>1148.9851510701485</v>
      </c>
      <c r="S292" s="259">
        <f t="shared" si="145"/>
        <v>829.44646153846156</v>
      </c>
      <c r="T292" s="259">
        <f t="shared" si="145"/>
        <v>858.60169230769236</v>
      </c>
      <c r="U292" s="259">
        <f t="shared" si="145"/>
        <v>852.96330769230769</v>
      </c>
      <c r="V292" s="259">
        <f t="shared" si="145"/>
        <v>939.71946153846147</v>
      </c>
      <c r="W292" s="259">
        <f t="shared" si="145"/>
        <v>987.73853846153838</v>
      </c>
      <c r="X292" s="259">
        <f t="shared" si="145"/>
        <v>861.94569230769241</v>
      </c>
      <c r="Y292" s="259">
        <f t="shared" si="145"/>
        <v>842.56030769230767</v>
      </c>
      <c r="Z292" s="124">
        <f t="shared" si="145"/>
        <v>807.2904615384615</v>
      </c>
      <c r="AA292" s="124">
        <f t="shared" si="145"/>
        <v>862.94061538461517</v>
      </c>
      <c r="AB292" s="124">
        <f t="shared" si="145"/>
        <v>859.93938461538448</v>
      </c>
      <c r="AC292" s="124">
        <f t="shared" si="145"/>
        <v>916.50992307692309</v>
      </c>
      <c r="AD292" s="124">
        <f t="shared" si="145"/>
        <v>856.94630769230776</v>
      </c>
      <c r="AE292" s="124">
        <f t="shared" si="145"/>
        <v>784.13384615384609</v>
      </c>
      <c r="AF292" s="124">
        <f t="shared" si="145"/>
        <v>914.27661538461541</v>
      </c>
      <c r="AG292" s="124">
        <f t="shared" si="145"/>
        <v>935.64809403498089</v>
      </c>
      <c r="AH292" s="124">
        <f t="shared" si="145"/>
        <v>1218.707903700833</v>
      </c>
      <c r="AI292" s="124">
        <f t="shared" si="145"/>
        <v>1034.035864642291</v>
      </c>
      <c r="AJ292" s="124">
        <f t="shared" si="145"/>
        <v>1082.450573885199</v>
      </c>
      <c r="AK292" s="124">
        <f t="shared" si="145"/>
        <v>1104.8428859620017</v>
      </c>
      <c r="AL292" s="124">
        <f t="shared" si="145"/>
        <v>1166.8742906101511</v>
      </c>
      <c r="AM292" s="124">
        <f t="shared" si="145"/>
        <v>1188.8489970762398</v>
      </c>
      <c r="AN292" s="124">
        <f t="shared" si="145"/>
        <v>1291.7612878415282</v>
      </c>
      <c r="AO292" s="124">
        <f t="shared" si="145"/>
        <v>1323.4306899275246</v>
      </c>
    </row>
    <row r="293" spans="1:41">
      <c r="A293" s="112" t="s">
        <v>110</v>
      </c>
      <c r="B293" s="259">
        <f t="shared" si="145"/>
        <v>399.05858382981944</v>
      </c>
      <c r="C293" s="259">
        <f t="shared" si="145"/>
        <v>443.02169875400068</v>
      </c>
      <c r="D293" s="259">
        <f t="shared" si="145"/>
        <v>461.74213670932721</v>
      </c>
      <c r="E293" s="259">
        <f t="shared" si="145"/>
        <v>432.04501675579564</v>
      </c>
      <c r="F293" s="259">
        <f t="shared" si="145"/>
        <v>488.03906060383969</v>
      </c>
      <c r="G293" s="259">
        <f t="shared" si="145"/>
        <v>502.99139849998664</v>
      </c>
      <c r="H293" s="259">
        <f t="shared" si="145"/>
        <v>520.03533250584292</v>
      </c>
      <c r="I293" s="259">
        <f t="shared" si="145"/>
        <v>509.41484702203718</v>
      </c>
      <c r="J293" s="259">
        <f t="shared" si="145"/>
        <v>482.24340651501001</v>
      </c>
      <c r="K293" s="259">
        <f t="shared" si="145"/>
        <v>629.35351307303108</v>
      </c>
      <c r="L293" s="259">
        <f t="shared" si="145"/>
        <v>511.20818533280203</v>
      </c>
      <c r="M293" s="259">
        <f t="shared" si="145"/>
        <v>657.41454433716342</v>
      </c>
      <c r="N293" s="259">
        <f t="shared" si="145"/>
        <v>811.48087787486475</v>
      </c>
      <c r="O293" s="259">
        <f t="shared" si="145"/>
        <v>830.57210298792131</v>
      </c>
      <c r="P293" s="259">
        <f t="shared" si="145"/>
        <v>902.93405087681322</v>
      </c>
      <c r="Q293" s="259">
        <f t="shared" si="145"/>
        <v>1037.7959841476347</v>
      </c>
      <c r="R293" s="259">
        <f t="shared" si="145"/>
        <v>1177.8372763578543</v>
      </c>
      <c r="S293" s="259">
        <f t="shared" si="145"/>
        <v>780.66646153846148</v>
      </c>
      <c r="T293" s="259">
        <f t="shared" si="145"/>
        <v>782.49169230769235</v>
      </c>
      <c r="U293" s="259">
        <f t="shared" si="145"/>
        <v>775.64230769230767</v>
      </c>
      <c r="V293" s="259">
        <f t="shared" si="145"/>
        <v>832.41646153846148</v>
      </c>
      <c r="W293" s="259">
        <f t="shared" si="145"/>
        <v>855.59453846153849</v>
      </c>
      <c r="X293" s="259">
        <f t="shared" si="145"/>
        <v>793.6046923076924</v>
      </c>
      <c r="Y293" s="259">
        <f t="shared" si="145"/>
        <v>825.73830769230767</v>
      </c>
      <c r="Z293" s="124">
        <f t="shared" si="145"/>
        <v>786.06346153846175</v>
      </c>
      <c r="AA293" s="124">
        <f t="shared" si="145"/>
        <v>748.18561538461518</v>
      </c>
      <c r="AB293" s="124">
        <f t="shared" si="145"/>
        <v>819.7233846153847</v>
      </c>
      <c r="AC293" s="124">
        <f t="shared" si="145"/>
        <v>891.98992307692311</v>
      </c>
      <c r="AD293" s="124">
        <f t="shared" si="145"/>
        <v>788.84630769230751</v>
      </c>
      <c r="AE293" s="124">
        <f t="shared" si="145"/>
        <v>820.00884615384621</v>
      </c>
      <c r="AF293" s="124">
        <f t="shared" si="145"/>
        <v>881.60261538461555</v>
      </c>
      <c r="AG293" s="124">
        <f t="shared" si="145"/>
        <v>910.42867347809795</v>
      </c>
      <c r="AH293" s="124">
        <f t="shared" si="145"/>
        <v>1212.1166854863645</v>
      </c>
      <c r="AI293" s="124">
        <f t="shared" si="145"/>
        <v>1029.8518409170345</v>
      </c>
      <c r="AJ293" s="124">
        <f t="shared" si="145"/>
        <v>1089.8898253782518</v>
      </c>
      <c r="AK293" s="124">
        <f t="shared" si="145"/>
        <v>1113.6866179351848</v>
      </c>
      <c r="AL293" s="124">
        <f t="shared" si="145"/>
        <v>1172.8265168420323</v>
      </c>
      <c r="AM293" s="124">
        <f t="shared" si="145"/>
        <v>1200.8423391861841</v>
      </c>
      <c r="AN293" s="124">
        <f t="shared" si="145"/>
        <v>1285.8292679940005</v>
      </c>
      <c r="AO293" s="124">
        <f t="shared" si="145"/>
        <v>1298.8545389929266</v>
      </c>
    </row>
    <row r="294" spans="1:41">
      <c r="A294" s="112" t="s">
        <v>111</v>
      </c>
      <c r="B294" s="259">
        <f t="shared" si="145"/>
        <v>371.0968618725052</v>
      </c>
      <c r="C294" s="259">
        <f t="shared" si="145"/>
        <v>412.00891482116526</v>
      </c>
      <c r="D294" s="259">
        <f t="shared" si="145"/>
        <v>425.44872261702005</v>
      </c>
      <c r="E294" s="259">
        <f t="shared" si="145"/>
        <v>411.86454275647714</v>
      </c>
      <c r="F294" s="259">
        <f t="shared" si="145"/>
        <v>460.09380198420342</v>
      </c>
      <c r="G294" s="259">
        <f t="shared" si="145"/>
        <v>444.32870365905433</v>
      </c>
      <c r="H294" s="259">
        <f t="shared" si="145"/>
        <v>494.26945492924892</v>
      </c>
      <c r="I294" s="259">
        <f t="shared" si="145"/>
        <v>482.12764672867638</v>
      </c>
      <c r="J294" s="259">
        <f t="shared" si="145"/>
        <v>458.37262633442811</v>
      </c>
      <c r="K294" s="259">
        <f t="shared" si="145"/>
        <v>590.30043060202411</v>
      </c>
      <c r="L294" s="259">
        <f t="shared" si="145"/>
        <v>491.62623829768381</v>
      </c>
      <c r="M294" s="259">
        <f t="shared" si="145"/>
        <v>573.50071997306031</v>
      </c>
      <c r="N294" s="259">
        <f t="shared" si="145"/>
        <v>716.85784105461005</v>
      </c>
      <c r="O294" s="259">
        <f t="shared" si="145"/>
        <v>770.63473871582971</v>
      </c>
      <c r="P294" s="259">
        <f t="shared" si="145"/>
        <v>889.89299891751466</v>
      </c>
      <c r="Q294" s="259">
        <f t="shared" ref="C294:AO298" si="146">Q309+Q214+Q262-Q278-Q310</f>
        <v>949.10576721538314</v>
      </c>
      <c r="R294" s="259">
        <f t="shared" si="146"/>
        <v>1100.5150667777959</v>
      </c>
      <c r="S294" s="259">
        <f t="shared" si="146"/>
        <v>759.42746153846156</v>
      </c>
      <c r="T294" s="259">
        <f t="shared" si="146"/>
        <v>726.30769230769226</v>
      </c>
      <c r="U294" s="259">
        <f t="shared" si="146"/>
        <v>656.66530769230769</v>
      </c>
      <c r="V294" s="259">
        <f t="shared" si="146"/>
        <v>795.16346153846166</v>
      </c>
      <c r="W294" s="259">
        <f t="shared" si="146"/>
        <v>856.26353846153847</v>
      </c>
      <c r="X294" s="259">
        <f t="shared" si="146"/>
        <v>778.39469230769237</v>
      </c>
      <c r="Y294" s="259">
        <f t="shared" si="146"/>
        <v>800.0533076923075</v>
      </c>
      <c r="Z294" s="124">
        <f t="shared" si="146"/>
        <v>754.86046153846166</v>
      </c>
      <c r="AA294" s="124">
        <f t="shared" si="146"/>
        <v>838.29261538461526</v>
      </c>
      <c r="AB294" s="124">
        <f t="shared" si="146"/>
        <v>716.08338461538472</v>
      </c>
      <c r="AC294" s="124">
        <f t="shared" si="146"/>
        <v>853.67492307692305</v>
      </c>
      <c r="AD294" s="124">
        <f t="shared" si="146"/>
        <v>705.92330769230762</v>
      </c>
      <c r="AE294" s="124">
        <f t="shared" si="146"/>
        <v>777.59184615384618</v>
      </c>
      <c r="AF294" s="124">
        <f t="shared" si="146"/>
        <v>820.3156153846154</v>
      </c>
      <c r="AG294" s="124">
        <f t="shared" si="146"/>
        <v>760.51976023017119</v>
      </c>
      <c r="AH294" s="124">
        <f t="shared" si="146"/>
        <v>1091.3783568011513</v>
      </c>
      <c r="AI294" s="124">
        <f t="shared" si="146"/>
        <v>937.95073270782029</v>
      </c>
      <c r="AJ294" s="124">
        <f t="shared" si="146"/>
        <v>976.45010671886507</v>
      </c>
      <c r="AK294" s="124">
        <f t="shared" si="146"/>
        <v>1009.2144077275907</v>
      </c>
      <c r="AL294" s="124">
        <f t="shared" si="146"/>
        <v>1082.8846332529154</v>
      </c>
      <c r="AM294" s="124">
        <f t="shared" si="146"/>
        <v>1079.3617522450813</v>
      </c>
      <c r="AN294" s="124">
        <f t="shared" si="146"/>
        <v>1166.5202370235427</v>
      </c>
      <c r="AO294" s="124">
        <f t="shared" si="146"/>
        <v>1193.5023252153467</v>
      </c>
    </row>
    <row r="295" spans="1:41">
      <c r="A295" s="112" t="s">
        <v>112</v>
      </c>
      <c r="B295" s="259">
        <f t="shared" ref="B295:B298" si="147">B310+B215+B263-B279-B311</f>
        <v>398.49433383516509</v>
      </c>
      <c r="C295" s="259">
        <f t="shared" si="146"/>
        <v>442.39588024414513</v>
      </c>
      <c r="D295" s="259">
        <f t="shared" si="146"/>
        <v>456.44665636133919</v>
      </c>
      <c r="E295" s="259">
        <f t="shared" si="146"/>
        <v>424.30119076290345</v>
      </c>
      <c r="F295" s="259">
        <f t="shared" si="146"/>
        <v>478.15797385824879</v>
      </c>
      <c r="G295" s="259">
        <f t="shared" si="146"/>
        <v>493.34124432696308</v>
      </c>
      <c r="H295" s="259">
        <f t="shared" si="146"/>
        <v>548.0940667375412</v>
      </c>
      <c r="I295" s="259">
        <f t="shared" si="146"/>
        <v>521.01407202269604</v>
      </c>
      <c r="J295" s="259">
        <f t="shared" si="146"/>
        <v>507.87279209075388</v>
      </c>
      <c r="K295" s="259">
        <f t="shared" si="146"/>
        <v>647.95085091058786</v>
      </c>
      <c r="L295" s="259">
        <f t="shared" si="146"/>
        <v>507.1679222355076</v>
      </c>
      <c r="M295" s="259">
        <f t="shared" si="146"/>
        <v>612.42213215511185</v>
      </c>
      <c r="N295" s="259">
        <f t="shared" si="146"/>
        <v>781.56800507829485</v>
      </c>
      <c r="O295" s="259">
        <f t="shared" si="146"/>
        <v>837.80830578512416</v>
      </c>
      <c r="P295" s="259">
        <f t="shared" si="146"/>
        <v>909.96405607274278</v>
      </c>
      <c r="Q295" s="259">
        <f t="shared" si="146"/>
        <v>993.31964765335374</v>
      </c>
      <c r="R295" s="259">
        <f t="shared" si="146"/>
        <v>1182.9575474309424</v>
      </c>
      <c r="S295" s="259">
        <f t="shared" si="146"/>
        <v>622.27446153846165</v>
      </c>
      <c r="T295" s="259">
        <f t="shared" si="146"/>
        <v>572.5226923076923</v>
      </c>
      <c r="U295" s="259">
        <f t="shared" si="146"/>
        <v>547.14330769230764</v>
      </c>
      <c r="V295" s="259">
        <f t="shared" si="146"/>
        <v>556.31146153846157</v>
      </c>
      <c r="W295" s="259">
        <f t="shared" si="146"/>
        <v>661.52953846153832</v>
      </c>
      <c r="X295" s="259">
        <f t="shared" si="146"/>
        <v>610.26669230769244</v>
      </c>
      <c r="Y295" s="259">
        <f t="shared" si="146"/>
        <v>614.34230769230771</v>
      </c>
      <c r="Z295" s="124">
        <f t="shared" si="146"/>
        <v>681.06346153846152</v>
      </c>
      <c r="AA295" s="124">
        <f t="shared" si="146"/>
        <v>642.89761538461516</v>
      </c>
      <c r="AB295" s="124">
        <f t="shared" si="146"/>
        <v>617.49838461538457</v>
      </c>
      <c r="AC295" s="124">
        <f t="shared" si="146"/>
        <v>658.60192307692296</v>
      </c>
      <c r="AD295" s="124">
        <f t="shared" si="146"/>
        <v>587.55930769230781</v>
      </c>
      <c r="AE295" s="124">
        <f t="shared" si="146"/>
        <v>672.86684615384615</v>
      </c>
      <c r="AF295" s="124">
        <f t="shared" si="146"/>
        <v>733.6846153846152</v>
      </c>
      <c r="AG295" s="124">
        <f t="shared" si="146"/>
        <v>938.93657747596603</v>
      </c>
      <c r="AH295" s="124">
        <f t="shared" si="146"/>
        <v>1133.8082487978759</v>
      </c>
      <c r="AI295" s="124">
        <f t="shared" si="146"/>
        <v>989.00267142300277</v>
      </c>
      <c r="AJ295" s="124">
        <f t="shared" si="146"/>
        <v>1023.9654787090426</v>
      </c>
      <c r="AK295" s="124">
        <f t="shared" si="146"/>
        <v>1066.9009340433315</v>
      </c>
      <c r="AL295" s="124">
        <f t="shared" si="146"/>
        <v>1116.0980681608714</v>
      </c>
      <c r="AM295" s="124">
        <f t="shared" si="146"/>
        <v>1163.710562924397</v>
      </c>
      <c r="AN295" s="124">
        <f t="shared" si="146"/>
        <v>1230.1032453738508</v>
      </c>
      <c r="AO295" s="124">
        <f t="shared" si="146"/>
        <v>1276.6373590821941</v>
      </c>
    </row>
    <row r="296" spans="1:41">
      <c r="A296" s="112" t="s">
        <v>113</v>
      </c>
      <c r="B296" s="259">
        <f t="shared" si="147"/>
        <v>382.94611176024597</v>
      </c>
      <c r="C296" s="259">
        <f t="shared" si="146"/>
        <v>425.15110352812911</v>
      </c>
      <c r="D296" s="259">
        <f t="shared" si="146"/>
        <v>434.16689148260991</v>
      </c>
      <c r="E296" s="259">
        <f t="shared" si="146"/>
        <v>395.8094023222236</v>
      </c>
      <c r="F296" s="259">
        <f t="shared" si="146"/>
        <v>444.27357792702378</v>
      </c>
      <c r="G296" s="259">
        <f t="shared" si="146"/>
        <v>460.54771796450927</v>
      </c>
      <c r="H296" s="259">
        <f t="shared" si="146"/>
        <v>513.16818916094689</v>
      </c>
      <c r="I296" s="259">
        <f t="shared" si="146"/>
        <v>488.69136120260328</v>
      </c>
      <c r="J296" s="259">
        <f t="shared" si="146"/>
        <v>475.93595963060454</v>
      </c>
      <c r="K296" s="259">
        <f t="shared" si="146"/>
        <v>602.2076100144626</v>
      </c>
      <c r="L296" s="259">
        <f t="shared" si="146"/>
        <v>504.63202758956646</v>
      </c>
      <c r="M296" s="259">
        <f t="shared" si="146"/>
        <v>607.32923080406658</v>
      </c>
      <c r="N296" s="259">
        <f t="shared" si="146"/>
        <v>796.85188747127108</v>
      </c>
      <c r="O296" s="259">
        <f t="shared" si="146"/>
        <v>755.59545136681504</v>
      </c>
      <c r="P296" s="259">
        <f t="shared" si="146"/>
        <v>835.44497358735657</v>
      </c>
      <c r="Q296" s="259">
        <f t="shared" si="146"/>
        <v>942.15894299014144</v>
      </c>
      <c r="R296" s="259">
        <f t="shared" si="146"/>
        <v>1099.7269209924136</v>
      </c>
      <c r="S296" s="259">
        <f t="shared" si="146"/>
        <v>614.18346153846164</v>
      </c>
      <c r="T296" s="259">
        <f t="shared" si="146"/>
        <v>569.3926923076923</v>
      </c>
      <c r="U296" s="259">
        <f t="shared" si="146"/>
        <v>516.29730769230753</v>
      </c>
      <c r="V296" s="259">
        <f t="shared" si="146"/>
        <v>721.92246153846145</v>
      </c>
      <c r="W296" s="259">
        <f t="shared" si="146"/>
        <v>750.93253846153846</v>
      </c>
      <c r="X296" s="259">
        <f t="shared" si="146"/>
        <v>731.6046923076924</v>
      </c>
      <c r="Y296" s="259">
        <f t="shared" si="146"/>
        <v>769.89530769230771</v>
      </c>
      <c r="Z296" s="124">
        <f t="shared" si="146"/>
        <v>782.88446153846155</v>
      </c>
      <c r="AA296" s="124">
        <f t="shared" si="146"/>
        <v>705.00861538461515</v>
      </c>
      <c r="AB296" s="124">
        <f t="shared" si="146"/>
        <v>795.50338461538479</v>
      </c>
      <c r="AC296" s="124">
        <f t="shared" si="146"/>
        <v>698.63092307692307</v>
      </c>
      <c r="AD296" s="124">
        <f t="shared" si="146"/>
        <v>654.74230769230769</v>
      </c>
      <c r="AE296" s="124">
        <f t="shared" si="146"/>
        <v>748.44584615384633</v>
      </c>
      <c r="AF296" s="124">
        <f t="shared" si="146"/>
        <v>555.42461538461532</v>
      </c>
      <c r="AG296" s="124">
        <f t="shared" si="146"/>
        <v>1021.1930033203053</v>
      </c>
      <c r="AH296" s="124">
        <f t="shared" si="146"/>
        <v>1086.1421251120694</v>
      </c>
      <c r="AI296" s="124">
        <f t="shared" si="146"/>
        <v>934.67809656419342</v>
      </c>
      <c r="AJ296" s="124">
        <f t="shared" si="146"/>
        <v>949.82776719419508</v>
      </c>
      <c r="AK296" s="124">
        <f t="shared" si="146"/>
        <v>989.3536904102391</v>
      </c>
      <c r="AL296" s="124">
        <f t="shared" si="146"/>
        <v>1057.4809380570377</v>
      </c>
      <c r="AM296" s="124">
        <f t="shared" si="146"/>
        <v>1134.5525463477793</v>
      </c>
      <c r="AN296" s="124">
        <f t="shared" si="146"/>
        <v>1209.1813547777256</v>
      </c>
      <c r="AO296" s="124">
        <f t="shared" si="146"/>
        <v>1254.0231840323477</v>
      </c>
    </row>
    <row r="297" spans="1:41">
      <c r="A297" s="112" t="s">
        <v>102</v>
      </c>
      <c r="B297" s="259">
        <f t="shared" si="147"/>
        <v>375.10930627893595</v>
      </c>
      <c r="C297" s="259">
        <f t="shared" si="146"/>
        <v>416.45917978013722</v>
      </c>
      <c r="D297" s="259">
        <f t="shared" si="146"/>
        <v>438.68742348698964</v>
      </c>
      <c r="E297" s="259">
        <f t="shared" si="146"/>
        <v>357.76652181689286</v>
      </c>
      <c r="F297" s="259">
        <f t="shared" si="146"/>
        <v>357.45770246934438</v>
      </c>
      <c r="G297" s="259">
        <f t="shared" si="146"/>
        <v>435.51158418734133</v>
      </c>
      <c r="H297" s="259">
        <f t="shared" si="146"/>
        <v>480.1988393979484</v>
      </c>
      <c r="I297" s="259">
        <f t="shared" si="146"/>
        <v>454.05888649398776</v>
      </c>
      <c r="J297" s="259">
        <f t="shared" si="146"/>
        <v>449.08101503134031</v>
      </c>
      <c r="K297" s="259">
        <f t="shared" si="146"/>
        <v>569.71530315818814</v>
      </c>
      <c r="L297" s="259">
        <f t="shared" si="146"/>
        <v>441.92687061393804</v>
      </c>
      <c r="M297" s="259">
        <f t="shared" si="146"/>
        <v>596.87586322915524</v>
      </c>
      <c r="N297" s="259">
        <f t="shared" si="146"/>
        <v>796.06973147862163</v>
      </c>
      <c r="O297" s="259">
        <f t="shared" si="146"/>
        <v>755.06626827717741</v>
      </c>
      <c r="P297" s="259">
        <f t="shared" si="146"/>
        <v>830.85094760770721</v>
      </c>
      <c r="Q297" s="259">
        <f t="shared" si="146"/>
        <v>975.47287964084035</v>
      </c>
      <c r="R297" s="259">
        <f t="shared" si="146"/>
        <v>1038.2028367000612</v>
      </c>
      <c r="S297" s="259">
        <f t="shared" si="146"/>
        <v>886.81646153846179</v>
      </c>
      <c r="T297" s="259">
        <f t="shared" si="146"/>
        <v>880.14669230769232</v>
      </c>
      <c r="U297" s="259">
        <f t="shared" si="146"/>
        <v>973.58830769230758</v>
      </c>
      <c r="V297" s="259">
        <f t="shared" si="146"/>
        <v>1084.5314615384614</v>
      </c>
      <c r="W297" s="259">
        <f t="shared" si="146"/>
        <v>1043.5305384615385</v>
      </c>
      <c r="X297" s="259">
        <f t="shared" si="146"/>
        <v>954.04669230769241</v>
      </c>
      <c r="Y297" s="259">
        <f t="shared" si="146"/>
        <v>989.86330769230744</v>
      </c>
      <c r="Z297" s="124">
        <f t="shared" si="146"/>
        <v>957.0504615384616</v>
      </c>
      <c r="AA297" s="124">
        <f t="shared" si="146"/>
        <v>918.20961538461529</v>
      </c>
      <c r="AB297" s="124">
        <f t="shared" si="146"/>
        <v>921.01038461538474</v>
      </c>
      <c r="AC297" s="124">
        <f t="shared" si="146"/>
        <v>1001.139923076923</v>
      </c>
      <c r="AD297" s="124">
        <f t="shared" si="146"/>
        <v>1029.1543076923078</v>
      </c>
      <c r="AE297" s="124">
        <f t="shared" si="146"/>
        <v>872.03284615384609</v>
      </c>
      <c r="AF297" s="124">
        <f t="shared" si="146"/>
        <v>991.23461538461538</v>
      </c>
      <c r="AG297" s="124">
        <f t="shared" si="146"/>
        <v>969.9891062186756</v>
      </c>
      <c r="AH297" s="124">
        <f t="shared" si="146"/>
        <v>1100.657484722406</v>
      </c>
      <c r="AI297" s="124">
        <f t="shared" si="146"/>
        <v>953.29545052331036</v>
      </c>
      <c r="AJ297" s="124">
        <f t="shared" si="146"/>
        <v>952.98591822842809</v>
      </c>
      <c r="AK297" s="124">
        <f t="shared" si="146"/>
        <v>991.16612032869944</v>
      </c>
      <c r="AL297" s="124">
        <f t="shared" si="146"/>
        <v>1025.5374088490858</v>
      </c>
      <c r="AM297" s="124">
        <f t="shared" si="146"/>
        <v>1090.2098097808698</v>
      </c>
      <c r="AN297" s="124">
        <f t="shared" si="146"/>
        <v>1162.2317851895452</v>
      </c>
      <c r="AO297" s="124">
        <f t="shared" si="146"/>
        <v>1228.5553609544006</v>
      </c>
    </row>
    <row r="298" spans="1:41">
      <c r="A298" s="112" t="s">
        <v>103</v>
      </c>
      <c r="B298" s="259">
        <f t="shared" si="147"/>
        <v>335.62025537464672</v>
      </c>
      <c r="C298" s="259">
        <f t="shared" si="146"/>
        <v>373.08082559650791</v>
      </c>
      <c r="D298" s="259">
        <f t="shared" si="146"/>
        <v>378.50185077634183</v>
      </c>
      <c r="E298" s="259">
        <f t="shared" si="146"/>
        <v>264.42687696809139</v>
      </c>
      <c r="F298" s="259">
        <f t="shared" si="146"/>
        <v>286.98062141365472</v>
      </c>
      <c r="G298" s="259">
        <f t="shared" si="146"/>
        <v>306.45791530150257</v>
      </c>
      <c r="H298" s="259">
        <f t="shared" si="146"/>
        <v>386.94879097648902</v>
      </c>
      <c r="I298" s="259">
        <f t="shared" si="146"/>
        <v>357.67186346429196</v>
      </c>
      <c r="J298" s="259">
        <f t="shared" si="146"/>
        <v>337.32640560609775</v>
      </c>
      <c r="K298" s="259">
        <f t="shared" si="146"/>
        <v>-985.87316001230033</v>
      </c>
      <c r="L298" s="259">
        <f t="shared" si="146"/>
        <v>402.49380282833658</v>
      </c>
      <c r="M298" s="259">
        <f t="shared" si="146"/>
        <v>534.60555852110747</v>
      </c>
      <c r="N298" s="259">
        <f t="shared" si="146"/>
        <v>676.87215389850746</v>
      </c>
      <c r="O298" s="259">
        <f t="shared" si="146"/>
        <v>691.93544818817554</v>
      </c>
      <c r="P298" s="259">
        <f t="shared" si="146"/>
        <v>770.0768995453559</v>
      </c>
      <c r="Q298" s="259">
        <f t="shared" si="146"/>
        <v>823.35074676823842</v>
      </c>
      <c r="R298" s="259">
        <f t="shared" si="146"/>
        <v>896.11702398856187</v>
      </c>
      <c r="S298" s="259">
        <f t="shared" si="146"/>
        <v>857.01692307692292</v>
      </c>
      <c r="T298" s="259">
        <f t="shared" si="146"/>
        <v>826.43338461538451</v>
      </c>
      <c r="U298" s="259">
        <f t="shared" si="146"/>
        <v>999.17261538461526</v>
      </c>
      <c r="V298" s="259">
        <f t="shared" si="146"/>
        <v>926.94692307692299</v>
      </c>
      <c r="W298" s="259">
        <f t="shared" si="146"/>
        <v>973.65607692307708</v>
      </c>
      <c r="X298" s="259">
        <f t="shared" si="146"/>
        <v>858.11738461538448</v>
      </c>
      <c r="Y298" s="259">
        <f t="shared" si="146"/>
        <v>928.52661538461552</v>
      </c>
      <c r="Z298" s="124">
        <f t="shared" si="146"/>
        <v>809.89138461538437</v>
      </c>
      <c r="AA298" s="124">
        <f t="shared" si="146"/>
        <v>793.02884615384619</v>
      </c>
      <c r="AB298" s="124">
        <f t="shared" si="146"/>
        <v>797.88415384615382</v>
      </c>
      <c r="AC298" s="124">
        <f t="shared" si="146"/>
        <v>1009.3937692307691</v>
      </c>
      <c r="AD298" s="124">
        <f>AD313+AD218+AD266-AD282-AD314</f>
        <v>930.30892307692329</v>
      </c>
      <c r="AE298" s="124">
        <f>AE313+AE218+AE266-AE282-AE314</f>
        <v>755.34153846153822</v>
      </c>
      <c r="AF298" s="124">
        <f>AF313+AF218+AF266-AF282-AF314</f>
        <v>834.65284615384644</v>
      </c>
      <c r="AG298" s="124">
        <f t="shared" si="146"/>
        <v>857.58248062755411</v>
      </c>
      <c r="AH298" s="124">
        <f t="shared" si="146"/>
        <v>-1817.0701151979461</v>
      </c>
      <c r="AI298" s="124">
        <f t="shared" si="146"/>
        <v>786.10175537569012</v>
      </c>
      <c r="AJ298" s="124">
        <f t="shared" si="146"/>
        <v>783.71321615493366</v>
      </c>
      <c r="AK298" s="124">
        <f t="shared" si="146"/>
        <v>785.51939828621744</v>
      </c>
      <c r="AL298" s="124">
        <f t="shared" si="146"/>
        <v>882.52180752291042</v>
      </c>
      <c r="AM298" s="124">
        <f t="shared" si="146"/>
        <v>934.46801834748794</v>
      </c>
      <c r="AN298" s="124">
        <f t="shared" si="146"/>
        <v>293.26639152981295</v>
      </c>
      <c r="AO298" s="124">
        <f t="shared" si="146"/>
        <v>349.47150068243093</v>
      </c>
    </row>
    <row r="299" spans="1:41" ht="12" thickBot="1">
      <c r="A299" s="112" t="s">
        <v>114</v>
      </c>
      <c r="B299" s="128">
        <f>SUM(B287:B298)</f>
        <v>4554.7357902293543</v>
      </c>
      <c r="C299" s="128">
        <f t="shared" ref="C299:AO299" si="148">SUM(C287:C298)</f>
        <v>5057.1832511342091</v>
      </c>
      <c r="D299" s="128">
        <f t="shared" si="148"/>
        <v>5240.6152393400707</v>
      </c>
      <c r="E299" s="128">
        <f t="shared" si="148"/>
        <v>4861.8594340801483</v>
      </c>
      <c r="F299" s="128">
        <f t="shared" si="148"/>
        <v>5243.3053089947534</v>
      </c>
      <c r="G299" s="128">
        <f t="shared" si="148"/>
        <v>5375.9065742512348</v>
      </c>
      <c r="H299" s="128">
        <f t="shared" si="148"/>
        <v>5730.6239999999998</v>
      </c>
      <c r="I299" s="128">
        <f t="shared" si="148"/>
        <v>5733.7349999999997</v>
      </c>
      <c r="J299" s="128">
        <f t="shared" si="148"/>
        <v>5692.1147989999999</v>
      </c>
      <c r="K299" s="128">
        <f t="shared" si="148"/>
        <v>5791.3590000000004</v>
      </c>
      <c r="L299" s="128">
        <f t="shared" si="148"/>
        <v>5953.9970000000003</v>
      </c>
      <c r="M299" s="128">
        <f t="shared" si="148"/>
        <v>7140.9090000000015</v>
      </c>
      <c r="N299" s="128">
        <f t="shared" si="148"/>
        <v>8826.9720000000016</v>
      </c>
      <c r="O299" s="128">
        <f t="shared" si="148"/>
        <v>9675.1310000000012</v>
      </c>
      <c r="P299" s="128">
        <f t="shared" si="148"/>
        <v>10547.530999999999</v>
      </c>
      <c r="Q299" s="128">
        <f t="shared" si="148"/>
        <v>11895.760999999999</v>
      </c>
      <c r="R299" s="128">
        <f t="shared" si="148"/>
        <v>13034.454000000002</v>
      </c>
      <c r="S299" s="128">
        <f t="shared" si="148"/>
        <v>10087.010312352126</v>
      </c>
      <c r="T299" s="128">
        <f t="shared" si="148"/>
        <v>9198.4689999999991</v>
      </c>
      <c r="U299" s="128">
        <f t="shared" si="148"/>
        <v>9549.2619999999988</v>
      </c>
      <c r="V299" s="128">
        <f t="shared" si="148"/>
        <v>10291.940999999999</v>
      </c>
      <c r="W299" s="128">
        <f t="shared" si="148"/>
        <v>10860.529999999999</v>
      </c>
      <c r="X299" s="128">
        <f t="shared" si="148"/>
        <v>10009.021000000002</v>
      </c>
      <c r="Y299" s="128">
        <f t="shared" si="148"/>
        <v>10258.342999999999</v>
      </c>
      <c r="Z299" s="124">
        <f t="shared" si="148"/>
        <v>9925.4660000000003</v>
      </c>
      <c r="AA299" s="124">
        <f t="shared" si="148"/>
        <v>9805.7729999999992</v>
      </c>
      <c r="AB299" s="124">
        <f t="shared" si="148"/>
        <v>9995.1049999999996</v>
      </c>
      <c r="AC299" s="124">
        <f t="shared" si="148"/>
        <v>10494.651000000002</v>
      </c>
      <c r="AD299" s="124">
        <f t="shared" si="148"/>
        <v>10233.442999999999</v>
      </c>
      <c r="AE299" s="124">
        <f t="shared" si="148"/>
        <v>9858.0540000000001</v>
      </c>
      <c r="AF299" s="124">
        <f t="shared" si="148"/>
        <v>10091.582000000002</v>
      </c>
      <c r="AG299" s="124">
        <f t="shared" si="148"/>
        <v>10693.406592739333</v>
      </c>
      <c r="AH299" s="124">
        <f t="shared" si="148"/>
        <v>11108.5</v>
      </c>
      <c r="AI299" s="124">
        <f t="shared" si="148"/>
        <v>11687.797758440018</v>
      </c>
      <c r="AJ299" s="124">
        <f t="shared" si="148"/>
        <v>12071.958517472318</v>
      </c>
      <c r="AK299" s="124">
        <f t="shared" si="148"/>
        <v>12323.9822770969</v>
      </c>
      <c r="AL299" s="124">
        <f t="shared" si="148"/>
        <v>12952.869037313762</v>
      </c>
      <c r="AM299" s="124">
        <f t="shared" si="148"/>
        <v>13387.618798122916</v>
      </c>
      <c r="AN299" s="124">
        <f t="shared" si="148"/>
        <v>13823.231559524342</v>
      </c>
      <c r="AO299" s="124">
        <f t="shared" si="148"/>
        <v>14259.707321518052</v>
      </c>
    </row>
    <row r="300" spans="1:41">
      <c r="A300" s="174" t="s">
        <v>318</v>
      </c>
      <c r="B300" s="175">
        <f>B37+B39</f>
        <v>0</v>
      </c>
      <c r="C300" s="175">
        <f t="shared" ref="C300:AO300" si="149">C37+C39</f>
        <v>0</v>
      </c>
      <c r="D300" s="175">
        <f t="shared" si="149"/>
        <v>0</v>
      </c>
      <c r="E300" s="175">
        <f t="shared" si="149"/>
        <v>0</v>
      </c>
      <c r="F300" s="175">
        <f t="shared" si="149"/>
        <v>0</v>
      </c>
      <c r="G300" s="175">
        <f t="shared" si="149"/>
        <v>0</v>
      </c>
      <c r="H300" s="175">
        <f t="shared" si="149"/>
        <v>2894.6240000000007</v>
      </c>
      <c r="I300" s="175">
        <f t="shared" si="149"/>
        <v>2818.7350000000006</v>
      </c>
      <c r="J300" s="175">
        <f t="shared" si="149"/>
        <v>2725.1147989999999</v>
      </c>
      <c r="K300" s="175">
        <f t="shared" si="149"/>
        <v>2918.3589999999995</v>
      </c>
      <c r="L300" s="175">
        <f t="shared" si="149"/>
        <v>3337.9970000000003</v>
      </c>
      <c r="M300" s="175">
        <f t="shared" si="149"/>
        <v>4487.9090000000006</v>
      </c>
      <c r="N300" s="175">
        <f t="shared" si="149"/>
        <v>6212.9719999999998</v>
      </c>
      <c r="O300" s="175">
        <f t="shared" si="149"/>
        <v>7250.1309999999994</v>
      </c>
      <c r="P300" s="175">
        <f t="shared" si="149"/>
        <v>7927.530999999999</v>
      </c>
      <c r="Q300" s="175">
        <f t="shared" si="149"/>
        <v>9295.7610000000004</v>
      </c>
      <c r="R300" s="175">
        <f t="shared" si="149"/>
        <v>10438.454</v>
      </c>
      <c r="S300" s="175">
        <f t="shared" si="149"/>
        <v>10210.687</v>
      </c>
      <c r="T300" s="175">
        <f t="shared" si="149"/>
        <v>9618.7489999999998</v>
      </c>
      <c r="U300" s="175">
        <f t="shared" si="149"/>
        <v>10011.102000000001</v>
      </c>
      <c r="V300" s="175">
        <f t="shared" si="149"/>
        <v>10563.520999999999</v>
      </c>
      <c r="W300" s="175">
        <f t="shared" si="149"/>
        <v>11524.470000000001</v>
      </c>
      <c r="X300" s="175">
        <f t="shared" si="149"/>
        <v>10756.541000000001</v>
      </c>
      <c r="Y300" s="175">
        <f t="shared" si="149"/>
        <v>11427.203</v>
      </c>
      <c r="Z300" s="175">
        <f t="shared" si="149"/>
        <v>10258.125999999998</v>
      </c>
      <c r="AA300" s="175">
        <f t="shared" si="149"/>
        <v>9899.7530000000006</v>
      </c>
      <c r="AB300" s="175">
        <f t="shared" si="149"/>
        <v>9989.8850000000002</v>
      </c>
      <c r="AC300" s="175">
        <f t="shared" si="149"/>
        <v>11590.559247181514</v>
      </c>
      <c r="AD300" s="175">
        <f t="shared" si="149"/>
        <v>10949.904161116756</v>
      </c>
      <c r="AE300" s="175">
        <f t="shared" si="149"/>
        <v>11436.885366409464</v>
      </c>
      <c r="AF300" s="175">
        <f t="shared" si="149"/>
        <v>11681.025</v>
      </c>
      <c r="AG300" s="175">
        <f t="shared" si="149"/>
        <v>12021.880000000001</v>
      </c>
      <c r="AH300" s="175">
        <f t="shared" si="149"/>
        <v>12186.000000000004</v>
      </c>
      <c r="AI300" s="175">
        <f t="shared" si="149"/>
        <v>12894</v>
      </c>
      <c r="AJ300" s="175">
        <f t="shared" si="149"/>
        <v>13406</v>
      </c>
      <c r="AK300" s="175">
        <f t="shared" si="149"/>
        <v>13784.999999999996</v>
      </c>
      <c r="AL300" s="175">
        <f t="shared" si="149"/>
        <v>14540</v>
      </c>
      <c r="AM300" s="175">
        <f t="shared" si="149"/>
        <v>15100.000000000004</v>
      </c>
      <c r="AN300" s="175">
        <f t="shared" si="149"/>
        <v>15660</v>
      </c>
      <c r="AO300" s="175">
        <f t="shared" si="149"/>
        <v>16220</v>
      </c>
    </row>
    <row r="301" spans="1:41" ht="12" thickBot="1">
      <c r="A301" s="112" t="s">
        <v>268</v>
      </c>
      <c r="B301" s="176">
        <f>B300/B299</f>
        <v>0</v>
      </c>
      <c r="C301" s="176">
        <f t="shared" ref="C301:AO301" si="150">C300/C299</f>
        <v>0</v>
      </c>
      <c r="D301" s="176">
        <f t="shared" si="150"/>
        <v>0</v>
      </c>
      <c r="E301" s="176">
        <f t="shared" si="150"/>
        <v>0</v>
      </c>
      <c r="F301" s="176">
        <f t="shared" si="150"/>
        <v>0</v>
      </c>
      <c r="G301" s="176">
        <f t="shared" si="150"/>
        <v>0</v>
      </c>
      <c r="H301" s="176">
        <f t="shared" si="150"/>
        <v>0.50511497526272897</v>
      </c>
      <c r="I301" s="176">
        <f t="shared" si="150"/>
        <v>0.49160538462276349</v>
      </c>
      <c r="J301" s="176">
        <f t="shared" si="150"/>
        <v>0.47875260693595861</v>
      </c>
      <c r="K301" s="176">
        <f t="shared" si="150"/>
        <v>0.50391609292395778</v>
      </c>
      <c r="L301" s="176">
        <f t="shared" si="150"/>
        <v>0.56063128684814589</v>
      </c>
      <c r="M301" s="176">
        <f t="shared" si="150"/>
        <v>0.62847867127280288</v>
      </c>
      <c r="N301" s="176">
        <f t="shared" si="150"/>
        <v>0.70386220778767605</v>
      </c>
      <c r="O301" s="176">
        <f t="shared" si="150"/>
        <v>0.7493573988817307</v>
      </c>
      <c r="P301" s="176">
        <f t="shared" si="150"/>
        <v>0.75160063525767307</v>
      </c>
      <c r="Q301" s="176">
        <f t="shared" si="150"/>
        <v>0.78143474805857327</v>
      </c>
      <c r="R301" s="176">
        <f t="shared" si="150"/>
        <v>0.80083553940962915</v>
      </c>
      <c r="S301" s="176">
        <f t="shared" si="150"/>
        <v>1.0122609855465723</v>
      </c>
      <c r="T301" s="176">
        <f t="shared" si="150"/>
        <v>1.0456902121429121</v>
      </c>
      <c r="U301" s="176">
        <f t="shared" si="150"/>
        <v>1.048363946868355</v>
      </c>
      <c r="V301" s="176">
        <f t="shared" si="150"/>
        <v>1.0263876366955464</v>
      </c>
      <c r="W301" s="176">
        <f t="shared" si="150"/>
        <v>1.061133296441334</v>
      </c>
      <c r="X301" s="176">
        <f t="shared" si="150"/>
        <v>1.0746846269979851</v>
      </c>
      <c r="Y301" s="176">
        <f t="shared" si="150"/>
        <v>1.113942378413356</v>
      </c>
      <c r="Z301" s="176">
        <f t="shared" si="150"/>
        <v>1.0335158067137602</v>
      </c>
      <c r="AA301" s="176">
        <f t="shared" si="150"/>
        <v>1.0095841500715956</v>
      </c>
      <c r="AB301" s="176">
        <f t="shared" si="150"/>
        <v>0.99947774435586223</v>
      </c>
      <c r="AC301" s="176">
        <f t="shared" si="150"/>
        <v>1.1044254113053891</v>
      </c>
      <c r="AD301" s="176">
        <f t="shared" si="150"/>
        <v>1.0700117410256507</v>
      </c>
      <c r="AE301" s="176">
        <f t="shared" si="150"/>
        <v>1.1601564940108327</v>
      </c>
      <c r="AF301" s="176">
        <f t="shared" si="150"/>
        <v>1.1575018664070704</v>
      </c>
      <c r="AG301" s="176">
        <f t="shared" si="150"/>
        <v>1.1242329463243903</v>
      </c>
      <c r="AH301" s="176">
        <f t="shared" si="150"/>
        <v>1.0969977944817035</v>
      </c>
      <c r="AI301" s="176">
        <f t="shared" si="150"/>
        <v>1.1032018406280992</v>
      </c>
      <c r="AJ301" s="176">
        <f t="shared" si="150"/>
        <v>1.1105074607899672</v>
      </c>
      <c r="AK301" s="176">
        <f t="shared" si="150"/>
        <v>1.1185507809126176</v>
      </c>
      <c r="AL301" s="176">
        <f t="shared" si="150"/>
        <v>1.1225312290361416</v>
      </c>
      <c r="AM301" s="176">
        <f t="shared" si="150"/>
        <v>1.1279078249611634</v>
      </c>
      <c r="AN301" s="176">
        <f t="shared" si="150"/>
        <v>1.1328754736232503</v>
      </c>
      <c r="AO301" s="176">
        <f t="shared" si="150"/>
        <v>1.1374707512771911</v>
      </c>
    </row>
    <row r="302" spans="1:41" ht="12" thickBot="1">
      <c r="A302" s="168"/>
      <c r="B302" s="168" t="str">
        <f t="shared" ref="B302:AO302" si="151">B$3</f>
        <v xml:space="preserve">93/94 </v>
      </c>
      <c r="C302" s="168" t="str">
        <f t="shared" si="151"/>
        <v xml:space="preserve">94/95 </v>
      </c>
      <c r="D302" s="168" t="str">
        <f t="shared" si="151"/>
        <v xml:space="preserve">95/96 </v>
      </c>
      <c r="E302" s="168" t="str">
        <f t="shared" si="151"/>
        <v xml:space="preserve">96/97 </v>
      </c>
      <c r="F302" s="168" t="str">
        <f t="shared" si="151"/>
        <v xml:space="preserve">97/98 </v>
      </c>
      <c r="G302" s="168" t="str">
        <f t="shared" si="151"/>
        <v xml:space="preserve">98/99 </v>
      </c>
      <c r="H302" s="168" t="str">
        <f t="shared" si="151"/>
        <v xml:space="preserve">99/00 </v>
      </c>
      <c r="I302" s="168" t="str">
        <f t="shared" si="151"/>
        <v xml:space="preserve">00/01 </v>
      </c>
      <c r="J302" s="168" t="str">
        <f t="shared" si="151"/>
        <v xml:space="preserve">01/02 </v>
      </c>
      <c r="K302" s="168" t="str">
        <f t="shared" si="151"/>
        <v xml:space="preserve">02/03 </v>
      </c>
      <c r="L302" s="168" t="str">
        <f t="shared" si="151"/>
        <v xml:space="preserve">03/04 </v>
      </c>
      <c r="M302" s="168" t="str">
        <f t="shared" si="151"/>
        <v xml:space="preserve">04/05 </v>
      </c>
      <c r="N302" s="168" t="str">
        <f t="shared" si="151"/>
        <v xml:space="preserve">05/06 </v>
      </c>
      <c r="O302" s="168" t="str">
        <f t="shared" si="151"/>
        <v xml:space="preserve">06/07 </v>
      </c>
      <c r="P302" s="168" t="str">
        <f t="shared" si="151"/>
        <v xml:space="preserve">07/08 </v>
      </c>
      <c r="Q302" s="168" t="str">
        <f t="shared" si="151"/>
        <v xml:space="preserve">08/09 </v>
      </c>
      <c r="R302" s="168" t="str">
        <f t="shared" si="151"/>
        <v xml:space="preserve">09/10 </v>
      </c>
      <c r="S302" s="168" t="str">
        <f t="shared" si="151"/>
        <v xml:space="preserve">10/11 </v>
      </c>
      <c r="T302" s="168" t="str">
        <f t="shared" si="151"/>
        <v xml:space="preserve">11/12 </v>
      </c>
      <c r="U302" s="168" t="str">
        <f t="shared" si="151"/>
        <v xml:space="preserve">12/13 </v>
      </c>
      <c r="V302" s="168" t="str">
        <f t="shared" si="151"/>
        <v xml:space="preserve">13/14 </v>
      </c>
      <c r="W302" s="168" t="str">
        <f t="shared" si="151"/>
        <v xml:space="preserve">14/15 </v>
      </c>
      <c r="X302" s="168" t="str">
        <f t="shared" si="151"/>
        <v xml:space="preserve">15/16 </v>
      </c>
      <c r="Y302" s="168" t="str">
        <f t="shared" si="151"/>
        <v xml:space="preserve">16/17 </v>
      </c>
      <c r="Z302" s="168" t="str">
        <f t="shared" si="151"/>
        <v xml:space="preserve">17/18 </v>
      </c>
      <c r="AA302" s="168" t="str">
        <f t="shared" si="151"/>
        <v>18/19</v>
      </c>
      <c r="AB302" s="168" t="str">
        <f t="shared" si="151"/>
        <v>19/20</v>
      </c>
      <c r="AC302" s="168" t="str">
        <f t="shared" si="151"/>
        <v>20/21</v>
      </c>
      <c r="AD302" s="168" t="str">
        <f t="shared" si="151"/>
        <v>21/22</v>
      </c>
      <c r="AE302" s="168" t="str">
        <f t="shared" si="151"/>
        <v>22/23</v>
      </c>
      <c r="AF302" s="168" t="str">
        <f t="shared" si="151"/>
        <v>23/24</v>
      </c>
      <c r="AG302" s="168" t="str">
        <f t="shared" si="151"/>
        <v>24/25</v>
      </c>
      <c r="AH302" s="168" t="str">
        <f t="shared" si="151"/>
        <v>25/26</v>
      </c>
      <c r="AI302" s="168" t="str">
        <f t="shared" si="151"/>
        <v>26/27</v>
      </c>
      <c r="AJ302" s="168" t="str">
        <f t="shared" si="151"/>
        <v>27/28</v>
      </c>
      <c r="AK302" s="168" t="str">
        <f t="shared" si="151"/>
        <v>28/29</v>
      </c>
      <c r="AL302" s="168" t="str">
        <f t="shared" si="151"/>
        <v>29/30</v>
      </c>
      <c r="AM302" s="168" t="str">
        <f t="shared" si="151"/>
        <v>30/31</v>
      </c>
      <c r="AN302" s="168" t="str">
        <f t="shared" si="151"/>
        <v>31/32</v>
      </c>
      <c r="AO302" s="168" t="str">
        <f t="shared" si="151"/>
        <v>32/33</v>
      </c>
    </row>
    <row r="303" spans="1:41">
      <c r="A303" s="112" t="s">
        <v>104</v>
      </c>
      <c r="B303" s="259">
        <f>(B$314-B$32)/13+B32</f>
        <v>200.61538461538461</v>
      </c>
      <c r="C303" s="259">
        <f>(C$314-B$314)/13+B314</f>
        <v>195.15384615384616</v>
      </c>
      <c r="D303" s="259">
        <f t="shared" ref="D303:Y303" si="152">(D$314-C$314)/13+C314</f>
        <v>192.23076923076923</v>
      </c>
      <c r="E303" s="259">
        <f t="shared" si="152"/>
        <v>273.23076923076923</v>
      </c>
      <c r="F303" s="259">
        <f t="shared" si="152"/>
        <v>206.23076923076923</v>
      </c>
      <c r="G303" s="259">
        <f t="shared" si="152"/>
        <v>231</v>
      </c>
      <c r="H303" s="259">
        <f t="shared" si="152"/>
        <v>210.84615384615384</v>
      </c>
      <c r="I303" s="259">
        <f t="shared" si="152"/>
        <v>264</v>
      </c>
      <c r="J303" s="259">
        <f t="shared" si="152"/>
        <v>345.84615384615387</v>
      </c>
      <c r="K303" s="259">
        <f t="shared" si="152"/>
        <v>319.76923076923077</v>
      </c>
      <c r="L303" s="259">
        <f t="shared" si="152"/>
        <v>304.61538461538464</v>
      </c>
      <c r="M303" s="259">
        <f t="shared" si="152"/>
        <v>160.46153846153845</v>
      </c>
      <c r="N303" s="259">
        <f t="shared" si="152"/>
        <v>213.53846153846155</v>
      </c>
      <c r="O303" s="259">
        <f t="shared" si="152"/>
        <v>207.46153846153845</v>
      </c>
      <c r="P303" s="259">
        <f t="shared" si="152"/>
        <v>209</v>
      </c>
      <c r="Q303" s="259">
        <f t="shared" si="152"/>
        <v>303.07692307692309</v>
      </c>
      <c r="R303" s="259">
        <f t="shared" si="152"/>
        <v>282.92307692307691</v>
      </c>
      <c r="S303" s="259">
        <f t="shared" si="152"/>
        <v>308.46153846153845</v>
      </c>
      <c r="T303" s="259">
        <f t="shared" si="152"/>
        <v>200.69230769230768</v>
      </c>
      <c r="U303" s="259">
        <f t="shared" si="152"/>
        <v>276.30769230769232</v>
      </c>
      <c r="V303" s="259">
        <f t="shared" si="152"/>
        <v>234.46153846153845</v>
      </c>
      <c r="W303" s="259">
        <f t="shared" si="152"/>
        <v>391.53846153846155</v>
      </c>
      <c r="X303" s="259">
        <f t="shared" si="152"/>
        <v>200.69230769230768</v>
      </c>
      <c r="Y303" s="259">
        <f t="shared" si="152"/>
        <v>276.30769230769232</v>
      </c>
      <c r="Z303" s="261">
        <f t="shared" ref="Z303:AO303" si="153">(Z$314-Z$314)/13+Y314</f>
        <v>220</v>
      </c>
      <c r="AA303" s="261">
        <f t="shared" si="153"/>
        <v>408</v>
      </c>
      <c r="AB303" s="261">
        <f t="shared" si="153"/>
        <v>663</v>
      </c>
      <c r="AC303" s="261">
        <f t="shared" si="153"/>
        <v>525</v>
      </c>
      <c r="AD303" s="261">
        <f t="shared" si="153"/>
        <v>212</v>
      </c>
      <c r="AE303" s="261">
        <f t="shared" si="153"/>
        <v>86</v>
      </c>
      <c r="AF303" s="261">
        <f t="shared" si="153"/>
        <v>318</v>
      </c>
      <c r="AG303" s="261">
        <f t="shared" si="153"/>
        <v>378</v>
      </c>
      <c r="AH303" s="261">
        <f t="shared" si="153"/>
        <v>211</v>
      </c>
      <c r="AI303" s="261">
        <f t="shared" si="153"/>
        <v>325</v>
      </c>
      <c r="AJ303" s="261">
        <f t="shared" si="153"/>
        <v>291</v>
      </c>
      <c r="AK303" s="261">
        <f t="shared" si="153"/>
        <v>305</v>
      </c>
      <c r="AL303" s="261">
        <f t="shared" si="153"/>
        <v>500</v>
      </c>
      <c r="AM303" s="261">
        <f t="shared" si="153"/>
        <v>500</v>
      </c>
      <c r="AN303" s="261">
        <f t="shared" si="153"/>
        <v>500</v>
      </c>
      <c r="AO303" s="261">
        <f t="shared" si="153"/>
        <v>500</v>
      </c>
    </row>
    <row r="304" spans="1:41">
      <c r="A304" s="112" t="s">
        <v>105</v>
      </c>
      <c r="B304" s="259">
        <f t="shared" ref="B304:B313" si="154">(B$314-B$32)/13+B303</f>
        <v>200.23076923076923</v>
      </c>
      <c r="C304" s="259">
        <f>(C$314-B$314)/13+C303</f>
        <v>194.30769230769232</v>
      </c>
      <c r="D304" s="259">
        <f t="shared" ref="D304:Y313" si="155">(D$314-C$314)/13+D303</f>
        <v>199.46153846153845</v>
      </c>
      <c r="E304" s="259">
        <f t="shared" si="155"/>
        <v>267.46153846153845</v>
      </c>
      <c r="F304" s="259">
        <f t="shared" si="155"/>
        <v>208.46153846153845</v>
      </c>
      <c r="G304" s="259">
        <f t="shared" si="155"/>
        <v>229</v>
      </c>
      <c r="H304" s="259">
        <f t="shared" si="155"/>
        <v>214.69230769230768</v>
      </c>
      <c r="I304" s="259">
        <f t="shared" si="155"/>
        <v>271</v>
      </c>
      <c r="J304" s="259">
        <f t="shared" si="155"/>
        <v>343.69230769230774</v>
      </c>
      <c r="K304" s="259">
        <f t="shared" si="155"/>
        <v>319.53846153846155</v>
      </c>
      <c r="L304" s="259">
        <f t="shared" si="155"/>
        <v>292.23076923076928</v>
      </c>
      <c r="M304" s="259">
        <f t="shared" si="155"/>
        <v>164.92307692307691</v>
      </c>
      <c r="N304" s="259">
        <f t="shared" si="155"/>
        <v>213.07692307692309</v>
      </c>
      <c r="O304" s="259">
        <f t="shared" si="155"/>
        <v>206.92307692307691</v>
      </c>
      <c r="P304" s="259">
        <f t="shared" si="155"/>
        <v>217</v>
      </c>
      <c r="Q304" s="259">
        <f t="shared" si="155"/>
        <v>301.15384615384619</v>
      </c>
      <c r="R304" s="259">
        <f t="shared" si="155"/>
        <v>285.84615384615381</v>
      </c>
      <c r="S304" s="259">
        <f t="shared" si="155"/>
        <v>298.92307692307691</v>
      </c>
      <c r="T304" s="259">
        <f t="shared" si="155"/>
        <v>207.38461538461536</v>
      </c>
      <c r="U304" s="259">
        <f t="shared" si="155"/>
        <v>271.61538461538464</v>
      </c>
      <c r="V304" s="259">
        <f t="shared" si="155"/>
        <v>248.92307692307691</v>
      </c>
      <c r="W304" s="259">
        <f t="shared" si="155"/>
        <v>375.07692307692309</v>
      </c>
      <c r="X304" s="259">
        <f t="shared" si="155"/>
        <v>207.38461538461536</v>
      </c>
      <c r="Y304" s="259">
        <f t="shared" si="155"/>
        <v>271.61538461538464</v>
      </c>
      <c r="Z304" s="261">
        <f t="shared" ref="Z304:AO313" si="156">(Z$314-Z$32)/13+Z303</f>
        <v>234.46153846153845</v>
      </c>
      <c r="AA304" s="261">
        <f t="shared" si="156"/>
        <v>427.61538461538464</v>
      </c>
      <c r="AB304" s="261">
        <f t="shared" si="156"/>
        <v>652.38461538461536</v>
      </c>
      <c r="AC304" s="261">
        <f t="shared" si="156"/>
        <v>500.92307692307691</v>
      </c>
      <c r="AD304" s="261">
        <f t="shared" si="156"/>
        <v>202.30769230769232</v>
      </c>
      <c r="AE304" s="261">
        <f t="shared" si="156"/>
        <v>103.84615384615384</v>
      </c>
      <c r="AF304" s="261">
        <f t="shared" si="156"/>
        <v>322.61538461538464</v>
      </c>
      <c r="AG304" s="261">
        <f t="shared" si="156"/>
        <v>365.15384615384613</v>
      </c>
      <c r="AH304" s="261">
        <f t="shared" si="156"/>
        <v>219.76923076923077</v>
      </c>
      <c r="AI304" s="261">
        <f t="shared" si="156"/>
        <v>322.38461538461536</v>
      </c>
      <c r="AJ304" s="261">
        <f t="shared" si="156"/>
        <v>292.07692307692309</v>
      </c>
      <c r="AK304" s="261">
        <f t="shared" si="156"/>
        <v>320</v>
      </c>
      <c r="AL304" s="261">
        <f t="shared" si="156"/>
        <v>500</v>
      </c>
      <c r="AM304" s="261">
        <f t="shared" si="156"/>
        <v>500</v>
      </c>
      <c r="AN304" s="261">
        <f t="shared" si="156"/>
        <v>500</v>
      </c>
      <c r="AO304" s="261">
        <f t="shared" si="156"/>
        <v>500</v>
      </c>
    </row>
    <row r="305" spans="1:41">
      <c r="A305" s="112" t="s">
        <v>106</v>
      </c>
      <c r="B305" s="259">
        <f t="shared" si="154"/>
        <v>199.84615384615384</v>
      </c>
      <c r="C305" s="259">
        <f t="shared" ref="C305:C313" si="157">(C$314-B$314)/13+C304</f>
        <v>193.46153846153848</v>
      </c>
      <c r="D305" s="259">
        <f t="shared" si="155"/>
        <v>206.69230769230768</v>
      </c>
      <c r="E305" s="259">
        <f t="shared" si="155"/>
        <v>261.69230769230768</v>
      </c>
      <c r="F305" s="259">
        <f t="shared" si="155"/>
        <v>210.69230769230768</v>
      </c>
      <c r="G305" s="259">
        <f t="shared" si="155"/>
        <v>227</v>
      </c>
      <c r="H305" s="259">
        <f t="shared" si="155"/>
        <v>218.53846153846152</v>
      </c>
      <c r="I305" s="259">
        <f t="shared" si="155"/>
        <v>278</v>
      </c>
      <c r="J305" s="259">
        <f t="shared" si="155"/>
        <v>341.5384615384616</v>
      </c>
      <c r="K305" s="259">
        <f t="shared" si="155"/>
        <v>319.30769230769232</v>
      </c>
      <c r="L305" s="259">
        <f t="shared" si="155"/>
        <v>279.84615384615392</v>
      </c>
      <c r="M305" s="259">
        <f t="shared" si="155"/>
        <v>169.38461538461536</v>
      </c>
      <c r="N305" s="259">
        <f t="shared" si="155"/>
        <v>212.61538461538464</v>
      </c>
      <c r="O305" s="259">
        <f t="shared" si="155"/>
        <v>206.38461538461536</v>
      </c>
      <c r="P305" s="259">
        <f t="shared" si="155"/>
        <v>225</v>
      </c>
      <c r="Q305" s="259">
        <f t="shared" si="155"/>
        <v>299.23076923076928</v>
      </c>
      <c r="R305" s="259">
        <f t="shared" si="155"/>
        <v>288.76923076923072</v>
      </c>
      <c r="S305" s="259">
        <f t="shared" si="155"/>
        <v>289.38461538461536</v>
      </c>
      <c r="T305" s="259">
        <f t="shared" si="155"/>
        <v>214.07692307692304</v>
      </c>
      <c r="U305" s="259">
        <f t="shared" si="155"/>
        <v>266.92307692307696</v>
      </c>
      <c r="V305" s="259">
        <f t="shared" si="155"/>
        <v>263.38461538461536</v>
      </c>
      <c r="W305" s="259">
        <f t="shared" si="155"/>
        <v>358.61538461538464</v>
      </c>
      <c r="X305" s="259">
        <f t="shared" si="155"/>
        <v>214.07692307692304</v>
      </c>
      <c r="Y305" s="259">
        <f t="shared" si="155"/>
        <v>266.92307692307696</v>
      </c>
      <c r="Z305" s="261">
        <f t="shared" si="156"/>
        <v>248.92307692307691</v>
      </c>
      <c r="AA305" s="261">
        <f t="shared" si="156"/>
        <v>447.23076923076928</v>
      </c>
      <c r="AB305" s="261">
        <f t="shared" si="156"/>
        <v>641.76923076923072</v>
      </c>
      <c r="AC305" s="261">
        <f t="shared" si="156"/>
        <v>476.84615384615381</v>
      </c>
      <c r="AD305" s="261">
        <f t="shared" si="156"/>
        <v>192.61538461538464</v>
      </c>
      <c r="AE305" s="261">
        <f t="shared" si="156"/>
        <v>121.69230769230768</v>
      </c>
      <c r="AF305" s="261">
        <f t="shared" si="156"/>
        <v>327.23076923076928</v>
      </c>
      <c r="AG305" s="261">
        <f t="shared" si="156"/>
        <v>352.30769230769226</v>
      </c>
      <c r="AH305" s="261">
        <f t="shared" si="156"/>
        <v>228.53846153846155</v>
      </c>
      <c r="AI305" s="261">
        <f t="shared" si="156"/>
        <v>319.76923076923072</v>
      </c>
      <c r="AJ305" s="261">
        <f t="shared" si="156"/>
        <v>293.15384615384619</v>
      </c>
      <c r="AK305" s="261">
        <f t="shared" si="156"/>
        <v>335</v>
      </c>
      <c r="AL305" s="261">
        <f t="shared" si="156"/>
        <v>500</v>
      </c>
      <c r="AM305" s="261">
        <f t="shared" si="156"/>
        <v>500</v>
      </c>
      <c r="AN305" s="261">
        <f t="shared" si="156"/>
        <v>500</v>
      </c>
      <c r="AO305" s="261">
        <f t="shared" si="156"/>
        <v>500</v>
      </c>
    </row>
    <row r="306" spans="1:41">
      <c r="A306" s="112" t="s">
        <v>107</v>
      </c>
      <c r="B306" s="259">
        <f t="shared" si="154"/>
        <v>199.46153846153845</v>
      </c>
      <c r="C306" s="259">
        <f t="shared" si="157"/>
        <v>192.61538461538464</v>
      </c>
      <c r="D306" s="259">
        <f t="shared" si="155"/>
        <v>213.92307692307691</v>
      </c>
      <c r="E306" s="259">
        <f t="shared" si="155"/>
        <v>255.92307692307691</v>
      </c>
      <c r="F306" s="259">
        <f t="shared" si="155"/>
        <v>212.92307692307691</v>
      </c>
      <c r="G306" s="259">
        <f t="shared" si="155"/>
        <v>225</v>
      </c>
      <c r="H306" s="259">
        <f t="shared" si="155"/>
        <v>222.38461538461536</v>
      </c>
      <c r="I306" s="259">
        <f t="shared" si="155"/>
        <v>285</v>
      </c>
      <c r="J306" s="259">
        <f t="shared" si="155"/>
        <v>339.38461538461547</v>
      </c>
      <c r="K306" s="259">
        <f t="shared" si="155"/>
        <v>319.07692307692309</v>
      </c>
      <c r="L306" s="259">
        <f t="shared" si="155"/>
        <v>267.46153846153857</v>
      </c>
      <c r="M306" s="259">
        <f t="shared" si="155"/>
        <v>173.84615384615381</v>
      </c>
      <c r="N306" s="259">
        <f t="shared" si="155"/>
        <v>212.15384615384619</v>
      </c>
      <c r="O306" s="259">
        <f t="shared" si="155"/>
        <v>205.84615384615381</v>
      </c>
      <c r="P306" s="259">
        <f t="shared" si="155"/>
        <v>233</v>
      </c>
      <c r="Q306" s="259">
        <f t="shared" si="155"/>
        <v>297.30769230769238</v>
      </c>
      <c r="R306" s="259">
        <f t="shared" si="155"/>
        <v>291.69230769230762</v>
      </c>
      <c r="S306" s="259">
        <f t="shared" si="155"/>
        <v>279.84615384615381</v>
      </c>
      <c r="T306" s="259">
        <f t="shared" si="155"/>
        <v>220.76923076923072</v>
      </c>
      <c r="U306" s="259">
        <f t="shared" si="155"/>
        <v>262.23076923076928</v>
      </c>
      <c r="V306" s="259">
        <f t="shared" si="155"/>
        <v>277.84615384615381</v>
      </c>
      <c r="W306" s="259">
        <f t="shared" si="155"/>
        <v>342.15384615384619</v>
      </c>
      <c r="X306" s="259">
        <f t="shared" si="155"/>
        <v>220.76923076923072</v>
      </c>
      <c r="Y306" s="259">
        <f t="shared" si="155"/>
        <v>262.23076923076928</v>
      </c>
      <c r="Z306" s="261">
        <f t="shared" si="156"/>
        <v>263.38461538461536</v>
      </c>
      <c r="AA306" s="261">
        <f t="shared" si="156"/>
        <v>466.84615384615392</v>
      </c>
      <c r="AB306" s="261">
        <f t="shared" si="156"/>
        <v>631.15384615384608</v>
      </c>
      <c r="AC306" s="261">
        <f t="shared" si="156"/>
        <v>452.76923076923072</v>
      </c>
      <c r="AD306" s="261">
        <f t="shared" si="156"/>
        <v>182.92307692307696</v>
      </c>
      <c r="AE306" s="261">
        <f t="shared" si="156"/>
        <v>139.53846153846152</v>
      </c>
      <c r="AF306" s="261">
        <f t="shared" si="156"/>
        <v>331.84615384615392</v>
      </c>
      <c r="AG306" s="261">
        <f t="shared" si="156"/>
        <v>339.4615384615384</v>
      </c>
      <c r="AH306" s="261">
        <f t="shared" si="156"/>
        <v>237.30769230769232</v>
      </c>
      <c r="AI306" s="261">
        <f t="shared" si="156"/>
        <v>317.15384615384608</v>
      </c>
      <c r="AJ306" s="261">
        <f t="shared" si="156"/>
        <v>294.23076923076928</v>
      </c>
      <c r="AK306" s="261">
        <f t="shared" si="156"/>
        <v>350</v>
      </c>
      <c r="AL306" s="261">
        <f t="shared" si="156"/>
        <v>500</v>
      </c>
      <c r="AM306" s="261">
        <f t="shared" si="156"/>
        <v>500</v>
      </c>
      <c r="AN306" s="261">
        <f t="shared" si="156"/>
        <v>500</v>
      </c>
      <c r="AO306" s="261">
        <f t="shared" si="156"/>
        <v>500</v>
      </c>
    </row>
    <row r="307" spans="1:41">
      <c r="A307" s="112" t="s">
        <v>108</v>
      </c>
      <c r="B307" s="259">
        <f t="shared" si="154"/>
        <v>199.07692307692307</v>
      </c>
      <c r="C307" s="259">
        <f t="shared" si="157"/>
        <v>191.7692307692308</v>
      </c>
      <c r="D307" s="259">
        <f t="shared" si="155"/>
        <v>221.15384615384613</v>
      </c>
      <c r="E307" s="259">
        <f t="shared" si="155"/>
        <v>250.15384615384613</v>
      </c>
      <c r="F307" s="259">
        <f t="shared" si="155"/>
        <v>215.15384615384613</v>
      </c>
      <c r="G307" s="259">
        <f t="shared" si="155"/>
        <v>223</v>
      </c>
      <c r="H307" s="259">
        <f t="shared" si="155"/>
        <v>226.2307692307692</v>
      </c>
      <c r="I307" s="259">
        <f t="shared" si="155"/>
        <v>292</v>
      </c>
      <c r="J307" s="259">
        <f t="shared" si="155"/>
        <v>337.23076923076934</v>
      </c>
      <c r="K307" s="259">
        <f t="shared" si="155"/>
        <v>318.84615384615387</v>
      </c>
      <c r="L307" s="259">
        <f t="shared" si="155"/>
        <v>255.07692307692318</v>
      </c>
      <c r="M307" s="259">
        <f t="shared" si="155"/>
        <v>178.30769230769226</v>
      </c>
      <c r="N307" s="259">
        <f t="shared" si="155"/>
        <v>211.69230769230774</v>
      </c>
      <c r="O307" s="259">
        <f t="shared" si="155"/>
        <v>205.30769230769226</v>
      </c>
      <c r="P307" s="259">
        <f t="shared" si="155"/>
        <v>241</v>
      </c>
      <c r="Q307" s="259">
        <f t="shared" si="155"/>
        <v>295.38461538461547</v>
      </c>
      <c r="R307" s="259">
        <f t="shared" si="155"/>
        <v>294.61538461538453</v>
      </c>
      <c r="S307" s="259">
        <f t="shared" si="155"/>
        <v>270.30769230769226</v>
      </c>
      <c r="T307" s="259">
        <f t="shared" si="155"/>
        <v>227.4615384615384</v>
      </c>
      <c r="U307" s="259">
        <f t="shared" si="155"/>
        <v>257.5384615384616</v>
      </c>
      <c r="V307" s="259">
        <f t="shared" si="155"/>
        <v>292.30769230769226</v>
      </c>
      <c r="W307" s="259">
        <f t="shared" si="155"/>
        <v>325.69230769230774</v>
      </c>
      <c r="X307" s="259">
        <f t="shared" si="155"/>
        <v>227.4615384615384</v>
      </c>
      <c r="Y307" s="259">
        <f t="shared" si="155"/>
        <v>257.5384615384616</v>
      </c>
      <c r="Z307" s="261">
        <f t="shared" si="156"/>
        <v>277.84615384615381</v>
      </c>
      <c r="AA307" s="261">
        <f t="shared" si="156"/>
        <v>486.46153846153857</v>
      </c>
      <c r="AB307" s="261">
        <f t="shared" si="156"/>
        <v>620.53846153846143</v>
      </c>
      <c r="AC307" s="261">
        <f t="shared" si="156"/>
        <v>428.69230769230762</v>
      </c>
      <c r="AD307" s="261">
        <f t="shared" si="156"/>
        <v>173.23076923076928</v>
      </c>
      <c r="AE307" s="261">
        <f t="shared" si="156"/>
        <v>157.38461538461536</v>
      </c>
      <c r="AF307" s="261">
        <f t="shared" si="156"/>
        <v>336.46153846153857</v>
      </c>
      <c r="AG307" s="261">
        <f t="shared" si="156"/>
        <v>326.61538461538453</v>
      </c>
      <c r="AH307" s="261">
        <f t="shared" si="156"/>
        <v>246.07692307692309</v>
      </c>
      <c r="AI307" s="261">
        <f t="shared" si="156"/>
        <v>314.53846153846143</v>
      </c>
      <c r="AJ307" s="261">
        <f t="shared" si="156"/>
        <v>295.30769230769238</v>
      </c>
      <c r="AK307" s="261">
        <f t="shared" si="156"/>
        <v>365</v>
      </c>
      <c r="AL307" s="261">
        <f t="shared" si="156"/>
        <v>500</v>
      </c>
      <c r="AM307" s="261">
        <f t="shared" si="156"/>
        <v>500</v>
      </c>
      <c r="AN307" s="261">
        <f t="shared" si="156"/>
        <v>500</v>
      </c>
      <c r="AO307" s="261">
        <f t="shared" si="156"/>
        <v>500</v>
      </c>
    </row>
    <row r="308" spans="1:41">
      <c r="A308" s="112" t="s">
        <v>109</v>
      </c>
      <c r="B308" s="259">
        <f t="shared" si="154"/>
        <v>198.69230769230768</v>
      </c>
      <c r="C308" s="259">
        <f t="shared" si="157"/>
        <v>190.92307692307696</v>
      </c>
      <c r="D308" s="259">
        <f t="shared" si="155"/>
        <v>228.38461538461536</v>
      </c>
      <c r="E308" s="259">
        <f t="shared" si="155"/>
        <v>244.38461538461536</v>
      </c>
      <c r="F308" s="259">
        <f t="shared" si="155"/>
        <v>217.38461538461536</v>
      </c>
      <c r="G308" s="259">
        <f t="shared" si="155"/>
        <v>221</v>
      </c>
      <c r="H308" s="259">
        <f t="shared" si="155"/>
        <v>230.07692307692304</v>
      </c>
      <c r="I308" s="259">
        <f t="shared" si="155"/>
        <v>299</v>
      </c>
      <c r="J308" s="259">
        <f t="shared" si="155"/>
        <v>335.07692307692321</v>
      </c>
      <c r="K308" s="259">
        <f t="shared" si="155"/>
        <v>318.61538461538464</v>
      </c>
      <c r="L308" s="259">
        <f t="shared" si="155"/>
        <v>242.69230769230779</v>
      </c>
      <c r="M308" s="259">
        <f t="shared" si="155"/>
        <v>182.76923076923072</v>
      </c>
      <c r="N308" s="259">
        <f t="shared" si="155"/>
        <v>211.23076923076928</v>
      </c>
      <c r="O308" s="259">
        <f t="shared" si="155"/>
        <v>204.76923076923072</v>
      </c>
      <c r="P308" s="259">
        <f t="shared" si="155"/>
        <v>249</v>
      </c>
      <c r="Q308" s="259">
        <f t="shared" si="155"/>
        <v>293.46153846153857</v>
      </c>
      <c r="R308" s="259">
        <f t="shared" si="155"/>
        <v>297.53846153846143</v>
      </c>
      <c r="S308" s="259">
        <f t="shared" si="155"/>
        <v>260.76923076923072</v>
      </c>
      <c r="T308" s="259">
        <f t="shared" si="155"/>
        <v>234.15384615384608</v>
      </c>
      <c r="U308" s="259">
        <f t="shared" si="155"/>
        <v>252.84615384615392</v>
      </c>
      <c r="V308" s="259">
        <f t="shared" si="155"/>
        <v>306.76923076923072</v>
      </c>
      <c r="W308" s="259">
        <f t="shared" si="155"/>
        <v>309.23076923076928</v>
      </c>
      <c r="X308" s="259">
        <f t="shared" si="155"/>
        <v>234.15384615384608</v>
      </c>
      <c r="Y308" s="259">
        <f t="shared" si="155"/>
        <v>252.84615384615392</v>
      </c>
      <c r="Z308" s="261">
        <f t="shared" si="156"/>
        <v>292.30769230769226</v>
      </c>
      <c r="AA308" s="261">
        <f t="shared" si="156"/>
        <v>506.07692307692321</v>
      </c>
      <c r="AB308" s="261">
        <f t="shared" si="156"/>
        <v>609.92307692307679</v>
      </c>
      <c r="AC308" s="261">
        <f t="shared" si="156"/>
        <v>404.61538461538453</v>
      </c>
      <c r="AD308" s="261">
        <f t="shared" si="156"/>
        <v>163.5384615384616</v>
      </c>
      <c r="AE308" s="261">
        <f t="shared" si="156"/>
        <v>175.2307692307692</v>
      </c>
      <c r="AF308" s="261">
        <f t="shared" si="156"/>
        <v>341.07692307692321</v>
      </c>
      <c r="AG308" s="261">
        <f t="shared" si="156"/>
        <v>313.76923076923066</v>
      </c>
      <c r="AH308" s="261">
        <f t="shared" si="156"/>
        <v>254.84615384615387</v>
      </c>
      <c r="AI308" s="261">
        <f t="shared" si="156"/>
        <v>311.92307692307679</v>
      </c>
      <c r="AJ308" s="261">
        <f t="shared" si="156"/>
        <v>296.38461538461547</v>
      </c>
      <c r="AK308" s="261">
        <f t="shared" si="156"/>
        <v>380</v>
      </c>
      <c r="AL308" s="261">
        <f t="shared" si="156"/>
        <v>500</v>
      </c>
      <c r="AM308" s="261">
        <f t="shared" si="156"/>
        <v>500</v>
      </c>
      <c r="AN308" s="261">
        <f t="shared" si="156"/>
        <v>500</v>
      </c>
      <c r="AO308" s="261">
        <f t="shared" si="156"/>
        <v>500</v>
      </c>
    </row>
    <row r="309" spans="1:41">
      <c r="A309" s="112" t="s">
        <v>110</v>
      </c>
      <c r="B309" s="259">
        <f t="shared" si="154"/>
        <v>198.30769230769229</v>
      </c>
      <c r="C309" s="259">
        <f t="shared" si="157"/>
        <v>190.07692307692312</v>
      </c>
      <c r="D309" s="259">
        <f t="shared" si="155"/>
        <v>235.61538461538458</v>
      </c>
      <c r="E309" s="259">
        <f t="shared" si="155"/>
        <v>238.61538461538458</v>
      </c>
      <c r="F309" s="259">
        <f t="shared" si="155"/>
        <v>219.61538461538458</v>
      </c>
      <c r="G309" s="259">
        <f t="shared" si="155"/>
        <v>219</v>
      </c>
      <c r="H309" s="259">
        <f t="shared" si="155"/>
        <v>233.92307692307688</v>
      </c>
      <c r="I309" s="259">
        <f t="shared" si="155"/>
        <v>306</v>
      </c>
      <c r="J309" s="259">
        <f t="shared" si="155"/>
        <v>332.92307692307708</v>
      </c>
      <c r="K309" s="259">
        <f t="shared" si="155"/>
        <v>318.38461538461542</v>
      </c>
      <c r="L309" s="259">
        <f t="shared" si="155"/>
        <v>230.30769230769241</v>
      </c>
      <c r="M309" s="259">
        <f t="shared" si="155"/>
        <v>187.23076923076917</v>
      </c>
      <c r="N309" s="259">
        <f t="shared" si="155"/>
        <v>210.76923076923083</v>
      </c>
      <c r="O309" s="259">
        <f t="shared" si="155"/>
        <v>204.23076923076917</v>
      </c>
      <c r="P309" s="259">
        <f t="shared" si="155"/>
        <v>257</v>
      </c>
      <c r="Q309" s="259">
        <f t="shared" si="155"/>
        <v>291.53846153846166</v>
      </c>
      <c r="R309" s="259">
        <f t="shared" si="155"/>
        <v>300.46153846153834</v>
      </c>
      <c r="S309" s="259">
        <f t="shared" si="155"/>
        <v>251.23076923076917</v>
      </c>
      <c r="T309" s="259">
        <f t="shared" si="155"/>
        <v>240.84615384615375</v>
      </c>
      <c r="U309" s="259">
        <f t="shared" si="155"/>
        <v>248.15384615384625</v>
      </c>
      <c r="V309" s="259">
        <f t="shared" si="155"/>
        <v>321.23076923076917</v>
      </c>
      <c r="W309" s="259">
        <f t="shared" si="155"/>
        <v>292.76923076923083</v>
      </c>
      <c r="X309" s="259">
        <f t="shared" si="155"/>
        <v>240.84615384615375</v>
      </c>
      <c r="Y309" s="259">
        <f t="shared" si="155"/>
        <v>248.15384615384625</v>
      </c>
      <c r="Z309" s="261">
        <f t="shared" si="156"/>
        <v>306.76923076923072</v>
      </c>
      <c r="AA309" s="261">
        <f t="shared" si="156"/>
        <v>525.69230769230785</v>
      </c>
      <c r="AB309" s="261">
        <f t="shared" si="156"/>
        <v>599.30769230769215</v>
      </c>
      <c r="AC309" s="261">
        <f t="shared" si="156"/>
        <v>380.53846153846143</v>
      </c>
      <c r="AD309" s="261">
        <f t="shared" si="156"/>
        <v>153.84615384615392</v>
      </c>
      <c r="AE309" s="261">
        <f t="shared" si="156"/>
        <v>193.07692307692304</v>
      </c>
      <c r="AF309" s="261">
        <f t="shared" si="156"/>
        <v>345.69230769230785</v>
      </c>
      <c r="AG309" s="261">
        <f t="shared" si="156"/>
        <v>300.92307692307679</v>
      </c>
      <c r="AH309" s="261">
        <f t="shared" si="156"/>
        <v>263.61538461538464</v>
      </c>
      <c r="AI309" s="261">
        <f t="shared" si="156"/>
        <v>309.30769230769215</v>
      </c>
      <c r="AJ309" s="261">
        <f t="shared" si="156"/>
        <v>297.46153846153857</v>
      </c>
      <c r="AK309" s="261">
        <f t="shared" si="156"/>
        <v>395</v>
      </c>
      <c r="AL309" s="261">
        <f t="shared" si="156"/>
        <v>500</v>
      </c>
      <c r="AM309" s="261">
        <f t="shared" si="156"/>
        <v>500</v>
      </c>
      <c r="AN309" s="261">
        <f t="shared" si="156"/>
        <v>500</v>
      </c>
      <c r="AO309" s="261">
        <f t="shared" si="156"/>
        <v>500</v>
      </c>
    </row>
    <row r="310" spans="1:41">
      <c r="A310" s="112" t="s">
        <v>111</v>
      </c>
      <c r="B310" s="259">
        <f t="shared" si="154"/>
        <v>197.92307692307691</v>
      </c>
      <c r="C310" s="259">
        <f t="shared" si="157"/>
        <v>189.23076923076928</v>
      </c>
      <c r="D310" s="259">
        <f t="shared" si="155"/>
        <v>242.84615384615381</v>
      </c>
      <c r="E310" s="259">
        <f t="shared" si="155"/>
        <v>232.84615384615381</v>
      </c>
      <c r="F310" s="259">
        <f t="shared" si="155"/>
        <v>221.84615384615381</v>
      </c>
      <c r="G310" s="259">
        <f t="shared" si="155"/>
        <v>217</v>
      </c>
      <c r="H310" s="259">
        <f t="shared" si="155"/>
        <v>237.76923076923072</v>
      </c>
      <c r="I310" s="259">
        <f t="shared" si="155"/>
        <v>313</v>
      </c>
      <c r="J310" s="259">
        <f t="shared" si="155"/>
        <v>330.76923076923094</v>
      </c>
      <c r="K310" s="259">
        <f t="shared" si="155"/>
        <v>318.15384615384619</v>
      </c>
      <c r="L310" s="259">
        <f t="shared" si="155"/>
        <v>217.92307692307702</v>
      </c>
      <c r="M310" s="259">
        <f t="shared" si="155"/>
        <v>191.69230769230762</v>
      </c>
      <c r="N310" s="259">
        <f t="shared" si="155"/>
        <v>210.30769230769238</v>
      </c>
      <c r="O310" s="259">
        <f t="shared" si="155"/>
        <v>203.69230769230762</v>
      </c>
      <c r="P310" s="259">
        <f t="shared" si="155"/>
        <v>265</v>
      </c>
      <c r="Q310" s="259">
        <f t="shared" si="155"/>
        <v>289.61538461538476</v>
      </c>
      <c r="R310" s="259">
        <f t="shared" si="155"/>
        <v>303.38461538461524</v>
      </c>
      <c r="S310" s="259">
        <f t="shared" si="155"/>
        <v>241.69230769230762</v>
      </c>
      <c r="T310" s="259">
        <f t="shared" si="155"/>
        <v>247.53846153846143</v>
      </c>
      <c r="U310" s="259">
        <f t="shared" si="155"/>
        <v>243.46153846153857</v>
      </c>
      <c r="V310" s="259">
        <f t="shared" si="155"/>
        <v>335.69230769230762</v>
      </c>
      <c r="W310" s="259">
        <f t="shared" si="155"/>
        <v>276.30769230769238</v>
      </c>
      <c r="X310" s="259">
        <f t="shared" si="155"/>
        <v>247.53846153846143</v>
      </c>
      <c r="Y310" s="259">
        <f t="shared" si="155"/>
        <v>243.46153846153857</v>
      </c>
      <c r="Z310" s="261">
        <f t="shared" si="156"/>
        <v>321.23076923076917</v>
      </c>
      <c r="AA310" s="261">
        <f t="shared" si="156"/>
        <v>545.30769230769249</v>
      </c>
      <c r="AB310" s="261">
        <f t="shared" si="156"/>
        <v>588.69230769230751</v>
      </c>
      <c r="AC310" s="261">
        <f t="shared" si="156"/>
        <v>356.46153846153834</v>
      </c>
      <c r="AD310" s="261">
        <f t="shared" si="156"/>
        <v>144.15384615384625</v>
      </c>
      <c r="AE310" s="261">
        <f t="shared" si="156"/>
        <v>210.92307692307688</v>
      </c>
      <c r="AF310" s="261">
        <f t="shared" si="156"/>
        <v>350.30769230769249</v>
      </c>
      <c r="AG310" s="261">
        <f t="shared" si="156"/>
        <v>288.07692307692292</v>
      </c>
      <c r="AH310" s="261">
        <f t="shared" si="156"/>
        <v>272.38461538461542</v>
      </c>
      <c r="AI310" s="261">
        <f t="shared" si="156"/>
        <v>306.69230769230751</v>
      </c>
      <c r="AJ310" s="261">
        <f t="shared" si="156"/>
        <v>298.53846153846166</v>
      </c>
      <c r="AK310" s="261">
        <f t="shared" si="156"/>
        <v>410</v>
      </c>
      <c r="AL310" s="261">
        <f t="shared" si="156"/>
        <v>500</v>
      </c>
      <c r="AM310" s="261">
        <f t="shared" si="156"/>
        <v>500</v>
      </c>
      <c r="AN310" s="261">
        <f t="shared" si="156"/>
        <v>500</v>
      </c>
      <c r="AO310" s="261">
        <f t="shared" si="156"/>
        <v>500</v>
      </c>
    </row>
    <row r="311" spans="1:41">
      <c r="A311" s="112" t="s">
        <v>112</v>
      </c>
      <c r="B311" s="259">
        <f t="shared" si="154"/>
        <v>197.53846153846152</v>
      </c>
      <c r="C311" s="259">
        <f t="shared" si="157"/>
        <v>188.38461538461544</v>
      </c>
      <c r="D311" s="259">
        <f t="shared" si="155"/>
        <v>250.07692307692304</v>
      </c>
      <c r="E311" s="259">
        <f t="shared" si="155"/>
        <v>227.07692307692304</v>
      </c>
      <c r="F311" s="259">
        <f t="shared" si="155"/>
        <v>224.07692307692304</v>
      </c>
      <c r="G311" s="259">
        <f t="shared" si="155"/>
        <v>215</v>
      </c>
      <c r="H311" s="259">
        <f t="shared" si="155"/>
        <v>241.61538461538456</v>
      </c>
      <c r="I311" s="259">
        <f t="shared" si="155"/>
        <v>320</v>
      </c>
      <c r="J311" s="259">
        <f t="shared" si="155"/>
        <v>328.61538461538481</v>
      </c>
      <c r="K311" s="259">
        <f t="shared" si="155"/>
        <v>317.92307692307696</v>
      </c>
      <c r="L311" s="259">
        <f t="shared" si="155"/>
        <v>205.53846153846163</v>
      </c>
      <c r="M311" s="259">
        <f t="shared" si="155"/>
        <v>196.15384615384608</v>
      </c>
      <c r="N311" s="259">
        <f t="shared" si="155"/>
        <v>209.84615384615392</v>
      </c>
      <c r="O311" s="259">
        <f t="shared" si="155"/>
        <v>203.15384615384608</v>
      </c>
      <c r="P311" s="259">
        <f t="shared" si="155"/>
        <v>273</v>
      </c>
      <c r="Q311" s="259">
        <f t="shared" si="155"/>
        <v>287.69230769230785</v>
      </c>
      <c r="R311" s="259">
        <f t="shared" si="155"/>
        <v>306.30769230769215</v>
      </c>
      <c r="S311" s="259">
        <f t="shared" si="155"/>
        <v>232.15384615384608</v>
      </c>
      <c r="T311" s="259">
        <f t="shared" si="155"/>
        <v>254.23076923076911</v>
      </c>
      <c r="U311" s="259">
        <f t="shared" si="155"/>
        <v>238.76923076923089</v>
      </c>
      <c r="V311" s="259">
        <f t="shared" si="155"/>
        <v>350.15384615384608</v>
      </c>
      <c r="W311" s="259">
        <f t="shared" si="155"/>
        <v>259.84615384615392</v>
      </c>
      <c r="X311" s="259">
        <f t="shared" si="155"/>
        <v>254.23076923076911</v>
      </c>
      <c r="Y311" s="259">
        <f t="shared" si="155"/>
        <v>238.76923076923089</v>
      </c>
      <c r="Z311" s="261">
        <f t="shared" si="156"/>
        <v>335.69230769230762</v>
      </c>
      <c r="AA311" s="261">
        <f t="shared" si="156"/>
        <v>564.92307692307713</v>
      </c>
      <c r="AB311" s="261">
        <f t="shared" si="156"/>
        <v>578.07692307692287</v>
      </c>
      <c r="AC311" s="261">
        <f t="shared" si="156"/>
        <v>332.38461538461524</v>
      </c>
      <c r="AD311" s="261">
        <f t="shared" si="156"/>
        <v>134.46153846153857</v>
      </c>
      <c r="AE311" s="261">
        <f t="shared" si="156"/>
        <v>228.76923076923072</v>
      </c>
      <c r="AF311" s="261">
        <f t="shared" si="156"/>
        <v>354.92307692307713</v>
      </c>
      <c r="AG311" s="261">
        <f t="shared" si="156"/>
        <v>275.23076923076906</v>
      </c>
      <c r="AH311" s="261">
        <f t="shared" si="156"/>
        <v>281.15384615384619</v>
      </c>
      <c r="AI311" s="261">
        <f t="shared" si="156"/>
        <v>304.07692307692287</v>
      </c>
      <c r="AJ311" s="261">
        <f t="shared" si="156"/>
        <v>299.61538461538476</v>
      </c>
      <c r="AK311" s="261">
        <f t="shared" si="156"/>
        <v>425</v>
      </c>
      <c r="AL311" s="261">
        <f t="shared" si="156"/>
        <v>500</v>
      </c>
      <c r="AM311" s="261">
        <f t="shared" si="156"/>
        <v>500</v>
      </c>
      <c r="AN311" s="261">
        <f t="shared" si="156"/>
        <v>500</v>
      </c>
      <c r="AO311" s="261">
        <f t="shared" si="156"/>
        <v>500</v>
      </c>
    </row>
    <row r="312" spans="1:41">
      <c r="A312" s="112" t="s">
        <v>113</v>
      </c>
      <c r="B312" s="259">
        <f t="shared" si="154"/>
        <v>197.15384615384613</v>
      </c>
      <c r="C312" s="259">
        <f t="shared" si="157"/>
        <v>187.5384615384616</v>
      </c>
      <c r="D312" s="259">
        <f t="shared" si="155"/>
        <v>257.30769230769226</v>
      </c>
      <c r="E312" s="259">
        <f t="shared" si="155"/>
        <v>221.30769230769226</v>
      </c>
      <c r="F312" s="259">
        <f t="shared" si="155"/>
        <v>226.30769230769226</v>
      </c>
      <c r="G312" s="259">
        <f t="shared" si="155"/>
        <v>213</v>
      </c>
      <c r="H312" s="259">
        <f t="shared" si="155"/>
        <v>245.4615384615384</v>
      </c>
      <c r="I312" s="259">
        <f t="shared" si="155"/>
        <v>327</v>
      </c>
      <c r="J312" s="259">
        <f t="shared" si="155"/>
        <v>326.46153846153868</v>
      </c>
      <c r="K312" s="259">
        <f t="shared" si="155"/>
        <v>317.69230769230774</v>
      </c>
      <c r="L312" s="259">
        <f t="shared" si="155"/>
        <v>193.15384615384625</v>
      </c>
      <c r="M312" s="259">
        <f t="shared" si="155"/>
        <v>200.61538461538453</v>
      </c>
      <c r="N312" s="259">
        <f t="shared" si="155"/>
        <v>209.38461538461547</v>
      </c>
      <c r="O312" s="259">
        <f t="shared" si="155"/>
        <v>202.61538461538453</v>
      </c>
      <c r="P312" s="259">
        <f t="shared" si="155"/>
        <v>281</v>
      </c>
      <c r="Q312" s="259">
        <f t="shared" si="155"/>
        <v>285.76923076923094</v>
      </c>
      <c r="R312" s="259">
        <f t="shared" si="155"/>
        <v>309.23076923076906</v>
      </c>
      <c r="S312" s="259">
        <f t="shared" si="155"/>
        <v>222.61538461538453</v>
      </c>
      <c r="T312" s="259">
        <f t="shared" si="155"/>
        <v>260.92307692307679</v>
      </c>
      <c r="U312" s="259">
        <f t="shared" si="155"/>
        <v>234.07692307692321</v>
      </c>
      <c r="V312" s="259">
        <f t="shared" si="155"/>
        <v>364.61538461538453</v>
      </c>
      <c r="W312" s="259">
        <f t="shared" si="155"/>
        <v>243.38461538461547</v>
      </c>
      <c r="X312" s="259">
        <f t="shared" si="155"/>
        <v>260.92307692307679</v>
      </c>
      <c r="Y312" s="259">
        <f t="shared" si="155"/>
        <v>234.07692307692321</v>
      </c>
      <c r="Z312" s="261">
        <f t="shared" si="156"/>
        <v>350.15384615384608</v>
      </c>
      <c r="AA312" s="261">
        <f t="shared" si="156"/>
        <v>584.53846153846177</v>
      </c>
      <c r="AB312" s="261">
        <f t="shared" si="156"/>
        <v>567.46153846153823</v>
      </c>
      <c r="AC312" s="261">
        <f t="shared" si="156"/>
        <v>308.30769230769215</v>
      </c>
      <c r="AD312" s="261">
        <f t="shared" si="156"/>
        <v>124.76923076923087</v>
      </c>
      <c r="AE312" s="261">
        <f t="shared" si="156"/>
        <v>246.61538461538456</v>
      </c>
      <c r="AF312" s="261">
        <f t="shared" si="156"/>
        <v>359.53846153846177</v>
      </c>
      <c r="AG312" s="261">
        <f t="shared" si="156"/>
        <v>262.38461538461519</v>
      </c>
      <c r="AH312" s="261">
        <f t="shared" si="156"/>
        <v>289.92307692307696</v>
      </c>
      <c r="AI312" s="261">
        <f t="shared" si="156"/>
        <v>301.46153846153823</v>
      </c>
      <c r="AJ312" s="261">
        <f t="shared" si="156"/>
        <v>300.69230769230785</v>
      </c>
      <c r="AK312" s="261">
        <f t="shared" si="156"/>
        <v>440</v>
      </c>
      <c r="AL312" s="261">
        <f t="shared" si="156"/>
        <v>500</v>
      </c>
      <c r="AM312" s="261">
        <f t="shared" si="156"/>
        <v>500</v>
      </c>
      <c r="AN312" s="261">
        <f t="shared" si="156"/>
        <v>500</v>
      </c>
      <c r="AO312" s="261">
        <f t="shared" si="156"/>
        <v>500</v>
      </c>
    </row>
    <row r="313" spans="1:41">
      <c r="A313" s="112" t="s">
        <v>102</v>
      </c>
      <c r="B313" s="259">
        <f t="shared" si="154"/>
        <v>196.76923076923075</v>
      </c>
      <c r="C313" s="259">
        <f t="shared" si="157"/>
        <v>186.69230769230776</v>
      </c>
      <c r="D313" s="259">
        <f t="shared" si="155"/>
        <v>264.53846153846149</v>
      </c>
      <c r="E313" s="259">
        <f t="shared" si="155"/>
        <v>215.53846153846149</v>
      </c>
      <c r="F313" s="259">
        <f t="shared" si="155"/>
        <v>228.53846153846149</v>
      </c>
      <c r="G313" s="259">
        <f t="shared" si="155"/>
        <v>211</v>
      </c>
      <c r="H313" s="259">
        <f t="shared" si="155"/>
        <v>249.30769230769224</v>
      </c>
      <c r="I313" s="259">
        <f t="shared" si="155"/>
        <v>334</v>
      </c>
      <c r="J313" s="259">
        <f t="shared" si="155"/>
        <v>324.30769230769255</v>
      </c>
      <c r="K313" s="259">
        <f t="shared" si="155"/>
        <v>317.46153846153851</v>
      </c>
      <c r="L313" s="259">
        <f t="shared" si="155"/>
        <v>180.76923076923086</v>
      </c>
      <c r="M313" s="259">
        <f t="shared" si="155"/>
        <v>205.07692307692298</v>
      </c>
      <c r="N313" s="259">
        <f t="shared" si="155"/>
        <v>208.92307692307702</v>
      </c>
      <c r="O313" s="259">
        <f t="shared" si="155"/>
        <v>202.07692307692298</v>
      </c>
      <c r="P313" s="259">
        <f t="shared" si="155"/>
        <v>289</v>
      </c>
      <c r="Q313" s="259">
        <f t="shared" si="155"/>
        <v>283.84615384615404</v>
      </c>
      <c r="R313" s="259">
        <f t="shared" si="155"/>
        <v>312.15384615384596</v>
      </c>
      <c r="S313" s="259">
        <f t="shared" si="155"/>
        <v>213.07692307692298</v>
      </c>
      <c r="T313" s="259">
        <f t="shared" si="155"/>
        <v>267.61538461538447</v>
      </c>
      <c r="U313" s="259">
        <f t="shared" si="155"/>
        <v>229.38461538461553</v>
      </c>
      <c r="V313" s="259">
        <f t="shared" si="155"/>
        <v>379.07692307692298</v>
      </c>
      <c r="W313" s="259">
        <f t="shared" si="155"/>
        <v>226.92307692307702</v>
      </c>
      <c r="X313" s="259">
        <f t="shared" si="155"/>
        <v>267.61538461538447</v>
      </c>
      <c r="Y313" s="259">
        <f t="shared" si="155"/>
        <v>229.38461538461553</v>
      </c>
      <c r="Z313" s="261">
        <f t="shared" si="156"/>
        <v>364.61538461538453</v>
      </c>
      <c r="AA313" s="261">
        <f t="shared" si="156"/>
        <v>604.15384615384642</v>
      </c>
      <c r="AB313" s="261">
        <f t="shared" si="156"/>
        <v>556.84615384615358</v>
      </c>
      <c r="AC313" s="261">
        <f t="shared" si="156"/>
        <v>284.23076923076906</v>
      </c>
      <c r="AD313" s="261">
        <f t="shared" si="156"/>
        <v>115.07692307692318</v>
      </c>
      <c r="AE313" s="261">
        <f t="shared" si="156"/>
        <v>264.4615384615384</v>
      </c>
      <c r="AF313" s="261">
        <f t="shared" si="156"/>
        <v>364.15384615384642</v>
      </c>
      <c r="AG313" s="261">
        <f t="shared" si="156"/>
        <v>249.53846153846135</v>
      </c>
      <c r="AH313" s="261">
        <f t="shared" si="156"/>
        <v>298.69230769230774</v>
      </c>
      <c r="AI313" s="261">
        <f t="shared" si="156"/>
        <v>298.84615384615358</v>
      </c>
      <c r="AJ313" s="261">
        <f t="shared" si="156"/>
        <v>301.76923076923094</v>
      </c>
      <c r="AK313" s="261">
        <f t="shared" si="156"/>
        <v>455</v>
      </c>
      <c r="AL313" s="261">
        <f t="shared" si="156"/>
        <v>500</v>
      </c>
      <c r="AM313" s="261">
        <f t="shared" si="156"/>
        <v>500</v>
      </c>
      <c r="AN313" s="261">
        <f t="shared" si="156"/>
        <v>500</v>
      </c>
      <c r="AO313" s="261">
        <f t="shared" si="156"/>
        <v>500</v>
      </c>
    </row>
    <row r="314" spans="1:41" ht="12" thickBot="1">
      <c r="A314" s="112" t="s">
        <v>103</v>
      </c>
      <c r="B314" s="128">
        <f>B42</f>
        <v>196</v>
      </c>
      <c r="C314" s="128">
        <f t="shared" ref="C314:AO314" si="158">C42</f>
        <v>185</v>
      </c>
      <c r="D314" s="128">
        <f t="shared" si="158"/>
        <v>279</v>
      </c>
      <c r="E314" s="128">
        <f t="shared" si="158"/>
        <v>204</v>
      </c>
      <c r="F314" s="128">
        <f t="shared" si="158"/>
        <v>233</v>
      </c>
      <c r="G314" s="128">
        <f t="shared" si="158"/>
        <v>207</v>
      </c>
      <c r="H314" s="128">
        <f t="shared" si="158"/>
        <v>257</v>
      </c>
      <c r="I314" s="128">
        <f t="shared" si="158"/>
        <v>348</v>
      </c>
      <c r="J314" s="128">
        <f t="shared" si="158"/>
        <v>320</v>
      </c>
      <c r="K314" s="128">
        <f t="shared" si="158"/>
        <v>317</v>
      </c>
      <c r="L314" s="128">
        <f t="shared" si="158"/>
        <v>156</v>
      </c>
      <c r="M314" s="128">
        <f t="shared" si="158"/>
        <v>214</v>
      </c>
      <c r="N314" s="128">
        <f t="shared" si="158"/>
        <v>208</v>
      </c>
      <c r="O314" s="128">
        <f t="shared" si="158"/>
        <v>201</v>
      </c>
      <c r="P314" s="128">
        <f t="shared" si="158"/>
        <v>305</v>
      </c>
      <c r="Q314" s="128">
        <f t="shared" si="158"/>
        <v>280</v>
      </c>
      <c r="R314" s="128">
        <f t="shared" si="158"/>
        <v>318</v>
      </c>
      <c r="S314" s="128">
        <f t="shared" si="158"/>
        <v>194</v>
      </c>
      <c r="T314" s="128">
        <f t="shared" si="158"/>
        <v>281</v>
      </c>
      <c r="U314" s="128">
        <f t="shared" si="158"/>
        <v>220</v>
      </c>
      <c r="V314" s="128">
        <f t="shared" si="158"/>
        <v>408</v>
      </c>
      <c r="W314" s="128">
        <f t="shared" si="158"/>
        <v>194</v>
      </c>
      <c r="X314" s="128">
        <f t="shared" si="158"/>
        <v>281</v>
      </c>
      <c r="Y314" s="128">
        <f t="shared" si="158"/>
        <v>220</v>
      </c>
      <c r="Z314" s="124">
        <f t="shared" si="158"/>
        <v>408</v>
      </c>
      <c r="AA314" s="124">
        <f t="shared" si="158"/>
        <v>663</v>
      </c>
      <c r="AB314" s="124">
        <f t="shared" si="158"/>
        <v>525</v>
      </c>
      <c r="AC314" s="124">
        <f t="shared" si="158"/>
        <v>212</v>
      </c>
      <c r="AD314" s="124">
        <f t="shared" si="158"/>
        <v>86</v>
      </c>
      <c r="AE314" s="124">
        <f t="shared" si="158"/>
        <v>318</v>
      </c>
      <c r="AF314" s="124">
        <f t="shared" si="158"/>
        <v>378</v>
      </c>
      <c r="AG314" s="124">
        <f t="shared" si="158"/>
        <v>211</v>
      </c>
      <c r="AH314" s="124">
        <f t="shared" si="158"/>
        <v>325</v>
      </c>
      <c r="AI314" s="124">
        <f t="shared" si="158"/>
        <v>291</v>
      </c>
      <c r="AJ314" s="124">
        <f t="shared" si="158"/>
        <v>305</v>
      </c>
      <c r="AK314" s="124">
        <f t="shared" si="158"/>
        <v>500</v>
      </c>
      <c r="AL314" s="124">
        <f t="shared" si="158"/>
        <v>500</v>
      </c>
      <c r="AM314" s="124">
        <f t="shared" si="158"/>
        <v>500</v>
      </c>
      <c r="AN314" s="124">
        <f t="shared" si="158"/>
        <v>500</v>
      </c>
      <c r="AO314" s="124">
        <f t="shared" si="158"/>
        <v>500</v>
      </c>
    </row>
    <row r="315" spans="1:4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  <c r="AF315" s="174"/>
      <c r="AG315" s="174"/>
      <c r="AH315" s="174"/>
      <c r="AI315" s="174"/>
      <c r="AJ315" s="174"/>
      <c r="AK315" s="174"/>
      <c r="AL315" s="174"/>
      <c r="AM315" s="174"/>
      <c r="AN315" s="174"/>
      <c r="AO315" s="174"/>
    </row>
    <row r="316" spans="1:41" ht="12" thickBot="1">
      <c r="A316" s="112" t="s">
        <v>269</v>
      </c>
    </row>
    <row r="317" spans="1:41" ht="12" thickBot="1">
      <c r="A317" s="168"/>
      <c r="B317" s="168" t="str">
        <f t="shared" ref="B317:AO317" si="159">B$3</f>
        <v xml:space="preserve">93/94 </v>
      </c>
      <c r="C317" s="168" t="str">
        <f t="shared" si="159"/>
        <v xml:space="preserve">94/95 </v>
      </c>
      <c r="D317" s="168" t="str">
        <f t="shared" si="159"/>
        <v xml:space="preserve">95/96 </v>
      </c>
      <c r="E317" s="168" t="str">
        <f t="shared" si="159"/>
        <v xml:space="preserve">96/97 </v>
      </c>
      <c r="F317" s="168" t="str">
        <f t="shared" si="159"/>
        <v xml:space="preserve">97/98 </v>
      </c>
      <c r="G317" s="168" t="str">
        <f t="shared" si="159"/>
        <v xml:space="preserve">98/99 </v>
      </c>
      <c r="H317" s="168" t="str">
        <f t="shared" si="159"/>
        <v xml:space="preserve">99/00 </v>
      </c>
      <c r="I317" s="168" t="str">
        <f t="shared" si="159"/>
        <v xml:space="preserve">00/01 </v>
      </c>
      <c r="J317" s="168" t="str">
        <f t="shared" si="159"/>
        <v xml:space="preserve">01/02 </v>
      </c>
      <c r="K317" s="168" t="str">
        <f t="shared" si="159"/>
        <v xml:space="preserve">02/03 </v>
      </c>
      <c r="L317" s="168" t="str">
        <f t="shared" si="159"/>
        <v xml:space="preserve">03/04 </v>
      </c>
      <c r="M317" s="168" t="str">
        <f t="shared" si="159"/>
        <v xml:space="preserve">04/05 </v>
      </c>
      <c r="N317" s="168" t="str">
        <f t="shared" si="159"/>
        <v xml:space="preserve">05/06 </v>
      </c>
      <c r="O317" s="168" t="str">
        <f t="shared" si="159"/>
        <v xml:space="preserve">06/07 </v>
      </c>
      <c r="P317" s="168" t="str">
        <f t="shared" si="159"/>
        <v xml:space="preserve">07/08 </v>
      </c>
      <c r="Q317" s="168" t="str">
        <f t="shared" si="159"/>
        <v xml:space="preserve">08/09 </v>
      </c>
      <c r="R317" s="168" t="str">
        <f t="shared" si="159"/>
        <v xml:space="preserve">09/10 </v>
      </c>
      <c r="S317" s="168" t="str">
        <f t="shared" si="159"/>
        <v xml:space="preserve">10/11 </v>
      </c>
      <c r="T317" s="168" t="str">
        <f t="shared" si="159"/>
        <v xml:space="preserve">11/12 </v>
      </c>
      <c r="U317" s="168" t="str">
        <f t="shared" si="159"/>
        <v xml:space="preserve">12/13 </v>
      </c>
      <c r="V317" s="168" t="str">
        <f t="shared" si="159"/>
        <v xml:space="preserve">13/14 </v>
      </c>
      <c r="W317" s="168" t="str">
        <f t="shared" si="159"/>
        <v xml:space="preserve">14/15 </v>
      </c>
      <c r="X317" s="168" t="str">
        <f t="shared" si="159"/>
        <v xml:space="preserve">15/16 </v>
      </c>
      <c r="Y317" s="168" t="str">
        <f t="shared" si="159"/>
        <v xml:space="preserve">16/17 </v>
      </c>
      <c r="Z317" s="168" t="str">
        <f t="shared" si="159"/>
        <v xml:space="preserve">17/18 </v>
      </c>
      <c r="AA317" s="168" t="str">
        <f t="shared" si="159"/>
        <v>18/19</v>
      </c>
      <c r="AB317" s="168" t="str">
        <f t="shared" si="159"/>
        <v>19/20</v>
      </c>
      <c r="AC317" s="168" t="str">
        <f t="shared" si="159"/>
        <v>20/21</v>
      </c>
      <c r="AD317" s="168" t="str">
        <f t="shared" si="159"/>
        <v>21/22</v>
      </c>
      <c r="AE317" s="168" t="str">
        <f t="shared" si="159"/>
        <v>22/23</v>
      </c>
      <c r="AF317" s="168" t="str">
        <f t="shared" si="159"/>
        <v>23/24</v>
      </c>
      <c r="AG317" s="168" t="str">
        <f t="shared" si="159"/>
        <v>24/25</v>
      </c>
      <c r="AH317" s="168" t="str">
        <f t="shared" si="159"/>
        <v>25/26</v>
      </c>
      <c r="AI317" s="168" t="str">
        <f t="shared" si="159"/>
        <v>26/27</v>
      </c>
      <c r="AJ317" s="168" t="str">
        <f t="shared" si="159"/>
        <v>27/28</v>
      </c>
      <c r="AK317" s="168" t="str">
        <f t="shared" si="159"/>
        <v>28/29</v>
      </c>
      <c r="AL317" s="168" t="str">
        <f t="shared" si="159"/>
        <v>29/30</v>
      </c>
      <c r="AM317" s="168" t="str">
        <f t="shared" si="159"/>
        <v>30/31</v>
      </c>
      <c r="AN317" s="168" t="str">
        <f t="shared" si="159"/>
        <v>31/32</v>
      </c>
      <c r="AO317" s="168" t="str">
        <f t="shared" si="159"/>
        <v>32/33</v>
      </c>
    </row>
    <row r="318" spans="1:41">
      <c r="A318" s="112" t="s">
        <v>104</v>
      </c>
    </row>
    <row r="319" spans="1:41">
      <c r="A319" s="112" t="s">
        <v>105</v>
      </c>
    </row>
    <row r="320" spans="1:41">
      <c r="A320" s="112" t="s">
        <v>106</v>
      </c>
    </row>
    <row r="321" spans="1:41">
      <c r="A321" s="112" t="s">
        <v>107</v>
      </c>
    </row>
    <row r="322" spans="1:41">
      <c r="A322" s="112" t="s">
        <v>108</v>
      </c>
    </row>
    <row r="323" spans="1:41">
      <c r="A323" s="112" t="s">
        <v>109</v>
      </c>
    </row>
    <row r="324" spans="1:41">
      <c r="A324" s="112" t="s">
        <v>110</v>
      </c>
    </row>
    <row r="325" spans="1:41">
      <c r="A325" s="112" t="s">
        <v>111</v>
      </c>
    </row>
    <row r="326" spans="1:41">
      <c r="A326" s="112" t="s">
        <v>112</v>
      </c>
    </row>
    <row r="327" spans="1:41">
      <c r="A327" s="112" t="s">
        <v>113</v>
      </c>
    </row>
    <row r="328" spans="1:41">
      <c r="A328" s="112" t="s">
        <v>102</v>
      </c>
    </row>
    <row r="329" spans="1:41">
      <c r="A329" s="112" t="s">
        <v>103</v>
      </c>
    </row>
    <row r="330" spans="1:41" ht="12" thickBot="1">
      <c r="A330" s="112" t="s">
        <v>143</v>
      </c>
    </row>
    <row r="331" spans="1:4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174"/>
      <c r="AF331" s="174"/>
      <c r="AG331" s="174"/>
      <c r="AH331" s="174"/>
      <c r="AI331" s="174"/>
      <c r="AJ331" s="174"/>
      <c r="AK331" s="174"/>
      <c r="AL331" s="174"/>
      <c r="AM331" s="174"/>
      <c r="AN331" s="174"/>
      <c r="AO331" s="174"/>
    </row>
  </sheetData>
  <hyperlinks>
    <hyperlink ref="AT7" r:id="rId1" xr:uid="{485126C4-0D4F-40C3-9A01-E3D70BE6CEB6}"/>
    <hyperlink ref="AT8" r:id="rId2" xr:uid="{1036B7D8-AB9A-4CE0-BF6A-1BBD24173EBF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7973-F653-4FDC-A859-555F3149EAE8}">
  <dimension ref="A1:AH324"/>
  <sheetViews>
    <sheetView zoomScale="85" zoomScaleNormal="85" workbookViewId="0">
      <pane xSplit="1" ySplit="2" topLeftCell="Q3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.85546875" defaultRowHeight="15"/>
  <cols>
    <col min="1" max="1" width="32" customWidth="1"/>
  </cols>
  <sheetData>
    <row r="1" spans="1:34" ht="15.75" thickBot="1">
      <c r="A1" s="1" t="s">
        <v>319</v>
      </c>
    </row>
    <row r="2" spans="1:34" ht="15.75" thickBo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242</v>
      </c>
    </row>
    <row r="3" spans="1:34" ht="16.5">
      <c r="A3" s="5" t="s">
        <v>320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4" ht="16.5">
      <c r="A4" s="5" t="s">
        <v>30</v>
      </c>
      <c r="B4" s="24">
        <f t="shared" ref="B4:G4" si="0">B5/0.985</f>
        <v>37.56345177664975</v>
      </c>
      <c r="C4" s="24">
        <f t="shared" si="0"/>
        <v>21.319796954314722</v>
      </c>
      <c r="D4" s="24">
        <f t="shared" si="0"/>
        <v>47.715736040609137</v>
      </c>
      <c r="E4" s="24">
        <f t="shared" si="0"/>
        <v>30.456852791878173</v>
      </c>
      <c r="F4" s="24">
        <f t="shared" si="0"/>
        <v>41.6243654822335</v>
      </c>
      <c r="G4" s="24">
        <f t="shared" si="0"/>
        <v>91.370558375634516</v>
      </c>
      <c r="H4" s="24">
        <f>H5/0.985</f>
        <v>226.39593908629442</v>
      </c>
      <c r="I4" s="24">
        <f t="shared" ref="I4:AD4" si="1">I5/0.985</f>
        <v>159.39086294416245</v>
      </c>
      <c r="J4" s="24">
        <f t="shared" si="1"/>
        <v>109.64467005076142</v>
      </c>
      <c r="K4" s="24">
        <f t="shared" si="1"/>
        <v>71.065989847715741</v>
      </c>
      <c r="L4" s="24">
        <f t="shared" si="1"/>
        <v>54.82233502538071</v>
      </c>
      <c r="M4" s="24">
        <f t="shared" si="1"/>
        <v>108.62944162436548</v>
      </c>
      <c r="N4" s="24">
        <f t="shared" si="1"/>
        <v>197.96954314720813</v>
      </c>
      <c r="O4" s="24">
        <f t="shared" si="1"/>
        <v>392.89340101522845</v>
      </c>
      <c r="P4" s="24">
        <f t="shared" si="1"/>
        <v>812.18274111675123</v>
      </c>
      <c r="Q4" s="24">
        <f t="shared" si="1"/>
        <v>1401.0152284263959</v>
      </c>
      <c r="R4" s="24">
        <f t="shared" si="1"/>
        <v>1029.4416243654823</v>
      </c>
      <c r="S4" s="24">
        <f t="shared" si="1"/>
        <v>876.14213197969548</v>
      </c>
      <c r="T4" s="24">
        <f t="shared" si="1"/>
        <v>845.68527918781729</v>
      </c>
      <c r="U4" s="24">
        <f t="shared" si="1"/>
        <v>555.32994923857871</v>
      </c>
      <c r="V4" s="24">
        <f t="shared" si="1"/>
        <v>1011.1675126903554</v>
      </c>
      <c r="W4" s="24">
        <f t="shared" si="1"/>
        <v>893.40101522842644</v>
      </c>
      <c r="X4" s="24">
        <f t="shared" si="1"/>
        <v>687.30964467005072</v>
      </c>
      <c r="Y4" s="24">
        <f t="shared" si="1"/>
        <v>456.85279187817258</v>
      </c>
      <c r="Z4" s="24">
        <f t="shared" si="1"/>
        <v>804.06091370558374</v>
      </c>
      <c r="AA4" s="24">
        <f t="shared" si="1"/>
        <v>1015.2284263959391</v>
      </c>
      <c r="AB4" s="24">
        <f t="shared" si="1"/>
        <v>1358.3756345177665</v>
      </c>
      <c r="AC4" s="24">
        <v>1126.5999999999999</v>
      </c>
      <c r="AD4" s="223">
        <f t="shared" si="1"/>
        <v>1091.3705583756346</v>
      </c>
      <c r="AE4" s="223">
        <f>MROUND(FORECAST(AE38,F4:AD4,F38:AD38),25)</f>
        <v>1200</v>
      </c>
    </row>
    <row r="5" spans="1:34" ht="16.5">
      <c r="A5" s="5" t="s">
        <v>31</v>
      </c>
      <c r="B5" s="24">
        <v>37</v>
      </c>
      <c r="C5" s="24">
        <v>21</v>
      </c>
      <c r="D5" s="24">
        <v>47</v>
      </c>
      <c r="E5" s="24">
        <v>30</v>
      </c>
      <c r="F5" s="24">
        <v>41</v>
      </c>
      <c r="G5" s="24">
        <v>90</v>
      </c>
      <c r="H5" s="24">
        <v>223</v>
      </c>
      <c r="I5" s="24">
        <v>157</v>
      </c>
      <c r="J5" s="24">
        <v>108</v>
      </c>
      <c r="K5" s="24">
        <v>70</v>
      </c>
      <c r="L5" s="24">
        <v>54</v>
      </c>
      <c r="M5" s="24">
        <v>107</v>
      </c>
      <c r="N5" s="24">
        <v>195</v>
      </c>
      <c r="O5" s="24">
        <v>387</v>
      </c>
      <c r="P5" s="24">
        <v>800</v>
      </c>
      <c r="Q5" s="24">
        <v>1380</v>
      </c>
      <c r="R5" s="24">
        <v>1014</v>
      </c>
      <c r="S5" s="24">
        <v>863</v>
      </c>
      <c r="T5" s="24">
        <v>833</v>
      </c>
      <c r="U5" s="24">
        <v>547</v>
      </c>
      <c r="V5" s="24">
        <v>996</v>
      </c>
      <c r="W5" s="24">
        <v>880</v>
      </c>
      <c r="X5" s="24">
        <v>677</v>
      </c>
      <c r="Y5" s="24">
        <v>450</v>
      </c>
      <c r="Z5" s="24">
        <v>792</v>
      </c>
      <c r="AA5" s="24">
        <v>1000</v>
      </c>
      <c r="AB5" s="24">
        <v>1338</v>
      </c>
      <c r="AC5" s="24">
        <v>1190</v>
      </c>
      <c r="AD5" s="223">
        <v>1075</v>
      </c>
      <c r="AE5" s="223">
        <f>AVERAGE(F6:AD6)*AE4</f>
        <v>1185.4212249245513</v>
      </c>
    </row>
    <row r="6" spans="1:34" ht="14.25" customHeight="1">
      <c r="A6" s="6" t="s">
        <v>32</v>
      </c>
      <c r="B6" s="107">
        <f>B5/B4</f>
        <v>0.98499999999999988</v>
      </c>
      <c r="C6" s="107">
        <f t="shared" ref="C6:AC6" si="2">C5/C4</f>
        <v>0.98499999999999999</v>
      </c>
      <c r="D6" s="107">
        <f t="shared" si="2"/>
        <v>0.98499999999999999</v>
      </c>
      <c r="E6" s="107">
        <f t="shared" si="2"/>
        <v>0.98499999999999999</v>
      </c>
      <c r="F6" s="107">
        <f t="shared" si="2"/>
        <v>0.9850000000000001</v>
      </c>
      <c r="G6" s="107">
        <f t="shared" si="2"/>
        <v>0.98499999999999999</v>
      </c>
      <c r="H6" s="107">
        <f t="shared" si="2"/>
        <v>0.98499999999999999</v>
      </c>
      <c r="I6" s="107">
        <f t="shared" si="2"/>
        <v>0.98499999999999988</v>
      </c>
      <c r="J6" s="107">
        <f t="shared" si="2"/>
        <v>0.98499999999999999</v>
      </c>
      <c r="K6" s="107">
        <f t="shared" si="2"/>
        <v>0.98499999999999988</v>
      </c>
      <c r="L6" s="107">
        <f t="shared" si="2"/>
        <v>0.98499999999999999</v>
      </c>
      <c r="M6" s="107">
        <f t="shared" si="2"/>
        <v>0.98499999999999999</v>
      </c>
      <c r="N6" s="107">
        <f t="shared" si="2"/>
        <v>0.98499999999999999</v>
      </c>
      <c r="O6" s="107">
        <f t="shared" si="2"/>
        <v>0.98499999999999999</v>
      </c>
      <c r="P6" s="107">
        <f t="shared" si="2"/>
        <v>0.9850000000000001</v>
      </c>
      <c r="Q6" s="107">
        <f t="shared" si="2"/>
        <v>0.9850000000000001</v>
      </c>
      <c r="R6" s="107">
        <f t="shared" si="2"/>
        <v>0.98499999999999988</v>
      </c>
      <c r="S6" s="107">
        <f t="shared" si="2"/>
        <v>0.98499999999999999</v>
      </c>
      <c r="T6" s="107">
        <f t="shared" si="2"/>
        <v>0.98499999999999999</v>
      </c>
      <c r="U6" s="107">
        <f t="shared" si="2"/>
        <v>0.98499999999999999</v>
      </c>
      <c r="V6" s="107">
        <f t="shared" si="2"/>
        <v>0.98499999999999999</v>
      </c>
      <c r="W6" s="107">
        <f t="shared" si="2"/>
        <v>0.98499999999999999</v>
      </c>
      <c r="X6" s="107">
        <f t="shared" si="2"/>
        <v>0.9850000000000001</v>
      </c>
      <c r="Y6" s="107">
        <f t="shared" si="2"/>
        <v>0.98499999999999999</v>
      </c>
      <c r="Z6" s="107">
        <f t="shared" si="2"/>
        <v>0.98499999999999999</v>
      </c>
      <c r="AA6" s="107">
        <f t="shared" si="2"/>
        <v>0.98499999999999999</v>
      </c>
      <c r="AB6" s="107">
        <f t="shared" si="2"/>
        <v>0.98499999999999999</v>
      </c>
      <c r="AC6" s="107">
        <f t="shared" si="2"/>
        <v>1.0562755192614948</v>
      </c>
      <c r="AD6" s="224">
        <f>AD5/AD4</f>
        <v>0.98499999999999999</v>
      </c>
    </row>
    <row r="7" spans="1:34" ht="16.5">
      <c r="A7" s="5" t="s">
        <v>75</v>
      </c>
      <c r="B7" s="225">
        <f>B9/B5</f>
        <v>1.1891891891891893</v>
      </c>
      <c r="C7" s="225">
        <f t="shared" ref="C7:Z7" si="3">C9/C5</f>
        <v>0.8571428571428571</v>
      </c>
      <c r="D7" s="225">
        <f t="shared" si="3"/>
        <v>0.85106382978723405</v>
      </c>
      <c r="E7" s="225">
        <f t="shared" si="3"/>
        <v>0.76666666666666672</v>
      </c>
      <c r="F7" s="225">
        <f t="shared" si="3"/>
        <v>1.0731707317073171</v>
      </c>
      <c r="G7" s="225">
        <f t="shared" si="3"/>
        <v>0.74444444444444446</v>
      </c>
      <c r="H7" s="225">
        <f t="shared" si="3"/>
        <v>0.66367713004484308</v>
      </c>
      <c r="I7" s="225">
        <f t="shared" si="3"/>
        <v>0.84076433121019112</v>
      </c>
      <c r="J7" s="225">
        <f t="shared" si="3"/>
        <v>1.25</v>
      </c>
      <c r="K7" s="225">
        <f t="shared" si="3"/>
        <v>0.87142857142857144</v>
      </c>
      <c r="L7" s="225">
        <f t="shared" si="3"/>
        <v>0.94444444444444442</v>
      </c>
      <c r="M7" s="225">
        <f t="shared" si="3"/>
        <v>1.3925233644859814</v>
      </c>
      <c r="N7" s="225">
        <f t="shared" si="3"/>
        <v>1.4615384615384615</v>
      </c>
      <c r="O7" s="225">
        <f t="shared" si="3"/>
        <v>1.5658914728682169</v>
      </c>
      <c r="P7" s="225">
        <f t="shared" si="3"/>
        <v>1.3087500000000001</v>
      </c>
      <c r="Q7" s="225">
        <f t="shared" si="3"/>
        <v>2.0818840579710143</v>
      </c>
      <c r="R7" s="225">
        <f t="shared" si="3"/>
        <v>1.8471400394477318</v>
      </c>
      <c r="S7" s="225">
        <f t="shared" si="3"/>
        <v>1.7033603707995364</v>
      </c>
      <c r="T7" s="225">
        <f t="shared" si="3"/>
        <v>1.7250900360144057</v>
      </c>
      <c r="U7" s="225">
        <f t="shared" si="3"/>
        <v>2.376599634369287</v>
      </c>
      <c r="V7" s="225">
        <f t="shared" si="3"/>
        <v>2.3614457831325302</v>
      </c>
      <c r="W7" s="225">
        <f t="shared" si="3"/>
        <v>2.5</v>
      </c>
      <c r="X7" s="225">
        <f t="shared" si="3"/>
        <v>2.5760709010339733</v>
      </c>
      <c r="Y7" s="225">
        <f t="shared" si="3"/>
        <v>2.7777777777777777</v>
      </c>
      <c r="Z7" s="225">
        <f t="shared" si="3"/>
        <v>2.7992424242424243</v>
      </c>
      <c r="AA7" s="225">
        <f>FORECAST(AA38,B7:Z7,B38:Z38)-0.15</f>
        <v>2.5174956995063043</v>
      </c>
      <c r="AB7" s="225">
        <f>FORECAST(AB38,C7:AA7,C38:AA38)-0.15</f>
        <v>2.642028973256862</v>
      </c>
      <c r="AC7" s="225">
        <f>FORECAST(AC38,D7:AB7,D38:AB38)-0.15</f>
        <v>2.7433203358201639</v>
      </c>
      <c r="AD7" s="226">
        <f>FORECAST(AD38,E7:AC7,E38:AC38)-0.15</f>
        <v>2.7461891030256766</v>
      </c>
    </row>
    <row r="8" spans="1:34" ht="16.5">
      <c r="A8" s="7" t="s">
        <v>321</v>
      </c>
      <c r="B8" s="227">
        <v>0</v>
      </c>
      <c r="C8" s="227">
        <f>B17</f>
        <v>0</v>
      </c>
      <c r="D8" s="227">
        <f t="shared" ref="D8:AD8" si="4">C17</f>
        <v>0</v>
      </c>
      <c r="E8" s="227">
        <f t="shared" si="4"/>
        <v>0</v>
      </c>
      <c r="F8" s="227">
        <f t="shared" si="4"/>
        <v>0</v>
      </c>
      <c r="G8" s="227">
        <f t="shared" si="4"/>
        <v>0</v>
      </c>
      <c r="H8" s="227">
        <f t="shared" si="4"/>
        <v>3</v>
      </c>
      <c r="I8" s="227">
        <f t="shared" si="4"/>
        <v>9</v>
      </c>
      <c r="J8" s="227">
        <f t="shared" si="4"/>
        <v>2</v>
      </c>
      <c r="K8" s="227">
        <f t="shared" si="4"/>
        <v>1</v>
      </c>
      <c r="L8" s="227">
        <f t="shared" si="4"/>
        <v>1</v>
      </c>
      <c r="M8" s="227">
        <f t="shared" si="4"/>
        <v>1</v>
      </c>
      <c r="N8" s="227">
        <f t="shared" si="4"/>
        <v>2</v>
      </c>
      <c r="O8" s="227">
        <f t="shared" si="4"/>
        <v>5</v>
      </c>
      <c r="P8" s="227">
        <f t="shared" si="4"/>
        <v>11</v>
      </c>
      <c r="Q8" s="227">
        <f t="shared" si="4"/>
        <v>2</v>
      </c>
      <c r="R8" s="227">
        <f t="shared" si="4"/>
        <v>2</v>
      </c>
      <c r="S8" s="227">
        <f t="shared" si="4"/>
        <v>2</v>
      </c>
      <c r="T8" s="227">
        <f t="shared" si="4"/>
        <v>1</v>
      </c>
      <c r="U8" s="227">
        <f t="shared" si="4"/>
        <v>70</v>
      </c>
      <c r="V8" s="227">
        <f t="shared" si="4"/>
        <v>95</v>
      </c>
      <c r="W8" s="227">
        <f t="shared" si="4"/>
        <v>50</v>
      </c>
      <c r="X8" s="227">
        <f t="shared" si="4"/>
        <v>18</v>
      </c>
      <c r="Y8" s="227">
        <f t="shared" si="4"/>
        <v>0</v>
      </c>
      <c r="Z8" s="227">
        <f t="shared" si="4"/>
        <v>41</v>
      </c>
      <c r="AA8" s="227">
        <f t="shared" si="4"/>
        <v>2</v>
      </c>
      <c r="AB8" s="227">
        <f t="shared" si="4"/>
        <v>3</v>
      </c>
      <c r="AC8" s="227">
        <f t="shared" si="4"/>
        <v>28</v>
      </c>
      <c r="AD8" s="228">
        <f t="shared" si="4"/>
        <v>98</v>
      </c>
      <c r="AH8" s="299"/>
    </row>
    <row r="9" spans="1:34" ht="16.5">
      <c r="A9" s="5" t="s">
        <v>35</v>
      </c>
      <c r="B9" s="24">
        <v>44</v>
      </c>
      <c r="C9" s="24">
        <v>18</v>
      </c>
      <c r="D9" s="24">
        <v>40</v>
      </c>
      <c r="E9" s="24">
        <v>23</v>
      </c>
      <c r="F9" s="24">
        <v>44</v>
      </c>
      <c r="G9" s="24">
        <v>67</v>
      </c>
      <c r="H9" s="24">
        <v>148</v>
      </c>
      <c r="I9" s="24">
        <v>132</v>
      </c>
      <c r="J9" s="24">
        <v>135</v>
      </c>
      <c r="K9" s="24">
        <v>61</v>
      </c>
      <c r="L9" s="24">
        <v>51</v>
      </c>
      <c r="M9" s="24">
        <v>149</v>
      </c>
      <c r="N9" s="24">
        <v>285</v>
      </c>
      <c r="O9" s="24">
        <v>606</v>
      </c>
      <c r="P9" s="24">
        <v>1047</v>
      </c>
      <c r="Q9" s="24">
        <v>2873</v>
      </c>
      <c r="R9" s="24">
        <v>1873</v>
      </c>
      <c r="S9" s="24">
        <v>1470</v>
      </c>
      <c r="T9" s="24">
        <v>1437</v>
      </c>
      <c r="U9" s="24">
        <v>1300</v>
      </c>
      <c r="V9" s="24">
        <v>2352</v>
      </c>
      <c r="W9" s="24">
        <v>2200</v>
      </c>
      <c r="X9" s="24">
        <v>1744</v>
      </c>
      <c r="Y9" s="24">
        <v>1250</v>
      </c>
      <c r="Z9" s="24">
        <v>2217</v>
      </c>
      <c r="AA9" s="24">
        <v>2850</v>
      </c>
      <c r="AB9" s="24">
        <v>3465</v>
      </c>
      <c r="AC9" s="24">
        <v>2750</v>
      </c>
      <c r="AD9" s="223">
        <v>2950</v>
      </c>
    </row>
    <row r="10" spans="1:34" ht="16.5">
      <c r="A10" s="5" t="s">
        <v>36</v>
      </c>
      <c r="B10" s="24">
        <f>B53</f>
        <v>0</v>
      </c>
      <c r="C10" s="24">
        <f t="shared" ref="C10:X10" si="5">C53</f>
        <v>0</v>
      </c>
      <c r="D10" s="24">
        <f t="shared" si="5"/>
        <v>0</v>
      </c>
      <c r="E10" s="24">
        <f t="shared" si="5"/>
        <v>0</v>
      </c>
      <c r="F10" s="24">
        <f t="shared" si="5"/>
        <v>0</v>
      </c>
      <c r="G10" s="24">
        <f t="shared" si="5"/>
        <v>0</v>
      </c>
      <c r="H10" s="24">
        <f t="shared" si="5"/>
        <v>0</v>
      </c>
      <c r="I10" s="24">
        <f t="shared" si="5"/>
        <v>0</v>
      </c>
      <c r="J10" s="24">
        <f t="shared" si="5"/>
        <v>5.8999999999999997E-2</v>
      </c>
      <c r="K10" s="24">
        <f t="shared" si="5"/>
        <v>0.24199999999999999</v>
      </c>
      <c r="L10" s="24">
        <f t="shared" si="5"/>
        <v>0.34199999999999997</v>
      </c>
      <c r="M10" s="24">
        <f t="shared" si="5"/>
        <v>0.34800000000000003</v>
      </c>
      <c r="N10" s="24">
        <f t="shared" si="5"/>
        <v>0.89700000000000002</v>
      </c>
      <c r="O10" s="24">
        <f t="shared" si="5"/>
        <v>1.22</v>
      </c>
      <c r="P10" s="24">
        <f t="shared" si="5"/>
        <v>2.6819999999999999</v>
      </c>
      <c r="Q10" s="24">
        <f t="shared" si="5"/>
        <v>4.5279999999999987</v>
      </c>
      <c r="R10" s="24">
        <f t="shared" si="5"/>
        <v>1.9899999999999998</v>
      </c>
      <c r="S10" s="24">
        <f t="shared" si="5"/>
        <v>2.4769999999999999</v>
      </c>
      <c r="T10" s="24">
        <f t="shared" si="5"/>
        <v>3.0030000000000001</v>
      </c>
      <c r="U10" s="24">
        <f t="shared" si="5"/>
        <v>2.5069999999999997</v>
      </c>
      <c r="V10" s="24">
        <f t="shared" si="5"/>
        <v>2.4239999999999999</v>
      </c>
      <c r="W10" s="24">
        <f t="shared" si="5"/>
        <v>2.234</v>
      </c>
      <c r="X10" s="24">
        <f t="shared" si="5"/>
        <v>2.1859999999999999</v>
      </c>
      <c r="Y10" s="24">
        <v>7.5</v>
      </c>
      <c r="Z10" s="24">
        <v>2.5</v>
      </c>
      <c r="AA10" s="24">
        <v>2.5</v>
      </c>
      <c r="AB10" s="24">
        <v>2.5</v>
      </c>
      <c r="AC10" s="223">
        <f>2.5+7.5</f>
        <v>10</v>
      </c>
      <c r="AD10" s="223">
        <v>10</v>
      </c>
    </row>
    <row r="11" spans="1:34" ht="16.5">
      <c r="A11" s="7" t="s">
        <v>37</v>
      </c>
      <c r="B11" s="227">
        <f>SUM(B8:B10)</f>
        <v>44</v>
      </c>
      <c r="C11" s="227">
        <f t="shared" ref="C11:Z11" si="6">SUM(C8:C10)</f>
        <v>18</v>
      </c>
      <c r="D11" s="227">
        <f t="shared" si="6"/>
        <v>40</v>
      </c>
      <c r="E11" s="227">
        <f t="shared" si="6"/>
        <v>23</v>
      </c>
      <c r="F11" s="227">
        <f t="shared" si="6"/>
        <v>44</v>
      </c>
      <c r="G11" s="227">
        <f t="shared" si="6"/>
        <v>67</v>
      </c>
      <c r="H11" s="227">
        <f t="shared" si="6"/>
        <v>151</v>
      </c>
      <c r="I11" s="227">
        <f t="shared" si="6"/>
        <v>141</v>
      </c>
      <c r="J11" s="227">
        <f t="shared" si="6"/>
        <v>137.059</v>
      </c>
      <c r="K11" s="227">
        <f t="shared" si="6"/>
        <v>62.241999999999997</v>
      </c>
      <c r="L11" s="227">
        <f t="shared" si="6"/>
        <v>52.341999999999999</v>
      </c>
      <c r="M11" s="227">
        <f t="shared" si="6"/>
        <v>150.34800000000001</v>
      </c>
      <c r="N11" s="227">
        <f t="shared" si="6"/>
        <v>287.89699999999999</v>
      </c>
      <c r="O11" s="227">
        <f t="shared" si="6"/>
        <v>612.22</v>
      </c>
      <c r="P11" s="227">
        <f t="shared" si="6"/>
        <v>1060.682</v>
      </c>
      <c r="Q11" s="227">
        <f t="shared" si="6"/>
        <v>2879.5279999999998</v>
      </c>
      <c r="R11" s="227">
        <f t="shared" si="6"/>
        <v>1876.99</v>
      </c>
      <c r="S11" s="227">
        <f t="shared" si="6"/>
        <v>1474.4770000000001</v>
      </c>
      <c r="T11" s="227">
        <f t="shared" si="6"/>
        <v>1441.0029999999999</v>
      </c>
      <c r="U11" s="227">
        <f t="shared" si="6"/>
        <v>1372.5070000000001</v>
      </c>
      <c r="V11" s="227">
        <f t="shared" si="6"/>
        <v>2449.424</v>
      </c>
      <c r="W11" s="227">
        <f t="shared" si="6"/>
        <v>2252.2339999999999</v>
      </c>
      <c r="X11" s="227">
        <f t="shared" si="6"/>
        <v>1764.1859999999999</v>
      </c>
      <c r="Y11" s="227">
        <f t="shared" si="6"/>
        <v>1257.5</v>
      </c>
      <c r="Z11" s="227">
        <f t="shared" si="6"/>
        <v>2260.5</v>
      </c>
      <c r="AA11" s="227">
        <f>SUM(AA8:AA10)</f>
        <v>2854.5</v>
      </c>
      <c r="AB11" s="227">
        <f>SUM(AB8:AB10)</f>
        <v>3470.5</v>
      </c>
      <c r="AC11" s="228">
        <f>SUM(AC8:AC10)</f>
        <v>2788</v>
      </c>
      <c r="AD11" s="228">
        <f>SUM(AD8:AD10)</f>
        <v>3058</v>
      </c>
    </row>
    <row r="12" spans="1:34" ht="16.5">
      <c r="A12" s="5" t="s">
        <v>38</v>
      </c>
      <c r="B12" s="24">
        <v>38</v>
      </c>
      <c r="C12" s="24">
        <v>10</v>
      </c>
      <c r="D12" s="24">
        <v>33</v>
      </c>
      <c r="E12" s="24">
        <v>18</v>
      </c>
      <c r="F12" s="24">
        <v>9</v>
      </c>
      <c r="G12" s="24">
        <v>27</v>
      </c>
      <c r="H12" s="24">
        <v>100</v>
      </c>
      <c r="I12" s="24">
        <v>62</v>
      </c>
      <c r="J12" s="24">
        <v>65</v>
      </c>
      <c r="K12" s="24">
        <v>35</v>
      </c>
      <c r="L12" s="24">
        <v>16</v>
      </c>
      <c r="M12" s="24">
        <v>64</v>
      </c>
      <c r="N12" s="24">
        <v>94</v>
      </c>
      <c r="O12" s="24">
        <v>112</v>
      </c>
      <c r="P12" s="24">
        <v>151</v>
      </c>
      <c r="Q12" s="24">
        <v>238</v>
      </c>
      <c r="R12" s="24">
        <v>84</v>
      </c>
      <c r="S12" s="24">
        <v>55</v>
      </c>
      <c r="T12" s="24">
        <v>160</v>
      </c>
      <c r="U12" s="24">
        <v>8</v>
      </c>
      <c r="V12" s="24">
        <v>155</v>
      </c>
      <c r="W12" s="24">
        <v>270</v>
      </c>
      <c r="X12" s="24">
        <v>325</v>
      </c>
      <c r="Y12" s="24">
        <v>180</v>
      </c>
      <c r="Z12" s="24">
        <v>145</v>
      </c>
      <c r="AA12" s="24">
        <v>360</v>
      </c>
      <c r="AB12" s="24">
        <v>450</v>
      </c>
      <c r="AC12" s="223">
        <v>275</v>
      </c>
      <c r="AD12" s="223">
        <v>400</v>
      </c>
    </row>
    <row r="13" spans="1:34" ht="16.5">
      <c r="A13" s="5" t="s">
        <v>39</v>
      </c>
      <c r="B13" s="24">
        <f>B69</f>
        <v>0</v>
      </c>
      <c r="C13" s="24">
        <f t="shared" ref="C13:AB13" si="7">C69</f>
        <v>0</v>
      </c>
      <c r="D13" s="24">
        <f t="shared" si="7"/>
        <v>0</v>
      </c>
      <c r="E13" s="24">
        <f t="shared" si="7"/>
        <v>0</v>
      </c>
      <c r="F13" s="24">
        <f t="shared" si="7"/>
        <v>0</v>
      </c>
      <c r="G13" s="24">
        <f t="shared" si="7"/>
        <v>0</v>
      </c>
      <c r="H13" s="24">
        <f t="shared" si="7"/>
        <v>0</v>
      </c>
      <c r="I13" s="24">
        <f t="shared" si="7"/>
        <v>0</v>
      </c>
      <c r="J13" s="24">
        <f t="shared" si="7"/>
        <v>0.74622999999999995</v>
      </c>
      <c r="K13" s="24">
        <f t="shared" si="7"/>
        <v>22.493515000000002</v>
      </c>
      <c r="L13" s="24">
        <f t="shared" si="7"/>
        <v>32.802106999999999</v>
      </c>
      <c r="M13" s="24">
        <f t="shared" si="7"/>
        <v>81.053839999999994</v>
      </c>
      <c r="N13" s="24">
        <f t="shared" si="7"/>
        <v>186.95776700000002</v>
      </c>
      <c r="O13" s="24">
        <f t="shared" si="7"/>
        <v>486.214564</v>
      </c>
      <c r="P13" s="24">
        <f t="shared" si="7"/>
        <v>906.19474600000012</v>
      </c>
      <c r="Q13" s="24">
        <f t="shared" si="7"/>
        <v>2636.5007100000007</v>
      </c>
      <c r="R13" s="24">
        <f t="shared" si="7"/>
        <v>1788.8873649999998</v>
      </c>
      <c r="S13" s="24">
        <f t="shared" si="7"/>
        <v>1416.1730850000001</v>
      </c>
      <c r="T13" s="24">
        <f t="shared" si="7"/>
        <v>1207.998828</v>
      </c>
      <c r="U13" s="24">
        <f t="shared" si="7"/>
        <v>1238.2028749999999</v>
      </c>
      <c r="V13" s="24">
        <f t="shared" si="7"/>
        <v>2242.7991420000003</v>
      </c>
      <c r="W13" s="24">
        <f t="shared" si="7"/>
        <v>1962.592981</v>
      </c>
      <c r="X13" s="24">
        <f t="shared" si="7"/>
        <v>1437.2655030000001</v>
      </c>
      <c r="Y13" s="24">
        <f t="shared" si="7"/>
        <v>1033.0564299999999</v>
      </c>
      <c r="Z13" s="24">
        <f t="shared" si="7"/>
        <v>2118.4865809999992</v>
      </c>
      <c r="AA13" s="24">
        <f t="shared" si="7"/>
        <v>2492.8660170000003</v>
      </c>
      <c r="AB13" s="24">
        <f t="shared" si="7"/>
        <v>2996.254183</v>
      </c>
      <c r="AC13" s="223">
        <f>2750-350</f>
        <v>2400</v>
      </c>
      <c r="AD13" s="223">
        <f>2750-150</f>
        <v>2600</v>
      </c>
    </row>
    <row r="14" spans="1:34" ht="16.5">
      <c r="A14" s="5" t="s">
        <v>40</v>
      </c>
      <c r="B14" s="24">
        <f>ROUND(C5*0.0072,0)</f>
        <v>0</v>
      </c>
      <c r="C14" s="24">
        <f t="shared" ref="C14:AD14" si="8">ROUND(D5*0.0072,0)</f>
        <v>0</v>
      </c>
      <c r="D14" s="24">
        <f t="shared" si="8"/>
        <v>0</v>
      </c>
      <c r="E14" s="24">
        <f t="shared" si="8"/>
        <v>0</v>
      </c>
      <c r="F14" s="24">
        <f t="shared" si="8"/>
        <v>1</v>
      </c>
      <c r="G14" s="24">
        <f t="shared" si="8"/>
        <v>2</v>
      </c>
      <c r="H14" s="24">
        <f t="shared" si="8"/>
        <v>1</v>
      </c>
      <c r="I14" s="24">
        <f t="shared" si="8"/>
        <v>1</v>
      </c>
      <c r="J14" s="24">
        <f t="shared" si="8"/>
        <v>1</v>
      </c>
      <c r="K14" s="24">
        <f t="shared" si="8"/>
        <v>0</v>
      </c>
      <c r="L14" s="24">
        <f t="shared" si="8"/>
        <v>1</v>
      </c>
      <c r="M14" s="24">
        <f t="shared" si="8"/>
        <v>1</v>
      </c>
      <c r="N14" s="24">
        <f t="shared" si="8"/>
        <v>3</v>
      </c>
      <c r="O14" s="24">
        <f t="shared" si="8"/>
        <v>6</v>
      </c>
      <c r="P14" s="24">
        <f t="shared" si="8"/>
        <v>10</v>
      </c>
      <c r="Q14" s="24">
        <f t="shared" si="8"/>
        <v>7</v>
      </c>
      <c r="R14" s="24">
        <f t="shared" si="8"/>
        <v>6</v>
      </c>
      <c r="S14" s="24">
        <f t="shared" si="8"/>
        <v>6</v>
      </c>
      <c r="T14" s="24">
        <f t="shared" si="8"/>
        <v>4</v>
      </c>
      <c r="U14" s="24">
        <f t="shared" si="8"/>
        <v>7</v>
      </c>
      <c r="V14" s="24">
        <f t="shared" si="8"/>
        <v>6</v>
      </c>
      <c r="W14" s="24">
        <f t="shared" si="8"/>
        <v>5</v>
      </c>
      <c r="X14" s="24">
        <f t="shared" si="8"/>
        <v>3</v>
      </c>
      <c r="Y14" s="24">
        <f t="shared" si="8"/>
        <v>6</v>
      </c>
      <c r="Z14" s="24">
        <f t="shared" si="8"/>
        <v>7</v>
      </c>
      <c r="AA14" s="24">
        <f t="shared" si="8"/>
        <v>10</v>
      </c>
      <c r="AB14" s="24">
        <f t="shared" si="8"/>
        <v>9</v>
      </c>
      <c r="AC14" s="24">
        <f t="shared" si="8"/>
        <v>8</v>
      </c>
      <c r="AD14" s="223">
        <f t="shared" si="8"/>
        <v>9</v>
      </c>
    </row>
    <row r="15" spans="1:34" ht="16.5">
      <c r="A15" s="5" t="s">
        <v>41</v>
      </c>
      <c r="B15" s="24">
        <f>B16-SUM(B12:B14)</f>
        <v>6</v>
      </c>
      <c r="C15" s="24">
        <f t="shared" ref="C15:Y15" si="9">C16-SUM(C12:C14)</f>
        <v>8</v>
      </c>
      <c r="D15" s="24">
        <f t="shared" si="9"/>
        <v>7</v>
      </c>
      <c r="E15" s="24">
        <f t="shared" si="9"/>
        <v>5</v>
      </c>
      <c r="F15" s="24">
        <f t="shared" si="9"/>
        <v>34</v>
      </c>
      <c r="G15" s="24">
        <f t="shared" si="9"/>
        <v>35</v>
      </c>
      <c r="H15" s="24">
        <f t="shared" si="9"/>
        <v>41</v>
      </c>
      <c r="I15" s="24">
        <f t="shared" si="9"/>
        <v>76</v>
      </c>
      <c r="J15" s="24">
        <f t="shared" si="9"/>
        <v>69.31277</v>
      </c>
      <c r="K15" s="24">
        <f t="shared" si="9"/>
        <v>3.7484849999999952</v>
      </c>
      <c r="L15" s="24">
        <f t="shared" si="9"/>
        <v>1.5398929999999993</v>
      </c>
      <c r="M15" s="24">
        <f t="shared" si="9"/>
        <v>2.2941600000000335</v>
      </c>
      <c r="N15" s="24">
        <f t="shared" si="9"/>
        <v>-1.0607669999999985</v>
      </c>
      <c r="O15" s="24">
        <f t="shared" si="9"/>
        <v>-2.9945639999999685</v>
      </c>
      <c r="P15" s="24">
        <f t="shared" si="9"/>
        <v>-8.5127460000001065</v>
      </c>
      <c r="Q15" s="24">
        <f t="shared" si="9"/>
        <v>-3.9727100000009159</v>
      </c>
      <c r="R15" s="24">
        <f t="shared" si="9"/>
        <v>-3.8973649999998088</v>
      </c>
      <c r="S15" s="24">
        <f t="shared" si="9"/>
        <v>-3.6960850000000391</v>
      </c>
      <c r="T15" s="24">
        <f t="shared" si="9"/>
        <v>-0.9958280000000741</v>
      </c>
      <c r="U15" s="24">
        <f t="shared" si="9"/>
        <v>24.304125000000113</v>
      </c>
      <c r="V15" s="24">
        <f t="shared" si="9"/>
        <v>-4.3751420000003236</v>
      </c>
      <c r="W15" s="24">
        <f t="shared" si="9"/>
        <v>-3.3589809999998579</v>
      </c>
      <c r="X15" s="24">
        <f t="shared" si="9"/>
        <v>-1.0795030000001589</v>
      </c>
      <c r="Y15" s="24">
        <f t="shared" si="9"/>
        <v>-2.5564299999998639</v>
      </c>
      <c r="Z15" s="24">
        <f>Z16-SUM(Z12:Z14)</f>
        <v>-11.986580999999205</v>
      </c>
      <c r="AA15" s="24">
        <f>AA16-SUM(AA12:AA14)</f>
        <v>-11.366017000000284</v>
      </c>
      <c r="AB15" s="24">
        <f>AB16-SUM(AB12:AB14)</f>
        <v>-12.754183000000012</v>
      </c>
      <c r="AC15" s="223">
        <f>AC16-SUM(AC12:AC14)</f>
        <v>7</v>
      </c>
      <c r="AD15" s="223">
        <f>AD16-SUM(AD12:AD14)</f>
        <v>-3</v>
      </c>
    </row>
    <row r="16" spans="1:34" ht="16.5">
      <c r="A16" s="7" t="s">
        <v>42</v>
      </c>
      <c r="B16" s="227">
        <f>B11-B17</f>
        <v>44</v>
      </c>
      <c r="C16" s="227">
        <f t="shared" ref="C16:AC16" si="10">C11-C17</f>
        <v>18</v>
      </c>
      <c r="D16" s="227">
        <f t="shared" si="10"/>
        <v>40</v>
      </c>
      <c r="E16" s="227">
        <f t="shared" si="10"/>
        <v>23</v>
      </c>
      <c r="F16" s="227">
        <f t="shared" si="10"/>
        <v>44</v>
      </c>
      <c r="G16" s="227">
        <f t="shared" si="10"/>
        <v>64</v>
      </c>
      <c r="H16" s="227">
        <f t="shared" si="10"/>
        <v>142</v>
      </c>
      <c r="I16" s="227">
        <f t="shared" si="10"/>
        <v>139</v>
      </c>
      <c r="J16" s="227">
        <f t="shared" si="10"/>
        <v>136.059</v>
      </c>
      <c r="K16" s="227">
        <f t="shared" si="10"/>
        <v>61.241999999999997</v>
      </c>
      <c r="L16" s="227">
        <f t="shared" si="10"/>
        <v>51.341999999999999</v>
      </c>
      <c r="M16" s="227">
        <f t="shared" si="10"/>
        <v>148.34800000000001</v>
      </c>
      <c r="N16" s="227">
        <f t="shared" si="10"/>
        <v>282.89699999999999</v>
      </c>
      <c r="O16" s="227">
        <f t="shared" si="10"/>
        <v>601.22</v>
      </c>
      <c r="P16" s="227">
        <f t="shared" si="10"/>
        <v>1058.682</v>
      </c>
      <c r="Q16" s="227">
        <f t="shared" si="10"/>
        <v>2877.5279999999998</v>
      </c>
      <c r="R16" s="227">
        <f t="shared" si="10"/>
        <v>1874.99</v>
      </c>
      <c r="S16" s="227">
        <f t="shared" si="10"/>
        <v>1473.4770000000001</v>
      </c>
      <c r="T16" s="227">
        <f t="shared" si="10"/>
        <v>1371.0029999999999</v>
      </c>
      <c r="U16" s="227">
        <f t="shared" si="10"/>
        <v>1277.5070000000001</v>
      </c>
      <c r="V16" s="227">
        <f t="shared" si="10"/>
        <v>2399.424</v>
      </c>
      <c r="W16" s="227">
        <f t="shared" si="10"/>
        <v>2234.2339999999999</v>
      </c>
      <c r="X16" s="227">
        <f t="shared" si="10"/>
        <v>1764.1859999999999</v>
      </c>
      <c r="Y16" s="227">
        <f t="shared" si="10"/>
        <v>1216.5</v>
      </c>
      <c r="Z16" s="227">
        <f t="shared" si="10"/>
        <v>2258.5</v>
      </c>
      <c r="AA16" s="227">
        <f t="shared" si="10"/>
        <v>2851.5</v>
      </c>
      <c r="AB16" s="227">
        <f t="shared" si="10"/>
        <v>3442.5</v>
      </c>
      <c r="AC16" s="228">
        <f t="shared" si="10"/>
        <v>2690</v>
      </c>
      <c r="AD16" s="228">
        <f>AD11-AD17</f>
        <v>3006</v>
      </c>
    </row>
    <row r="17" spans="1:30" ht="17.25" thickBot="1">
      <c r="A17" s="5" t="s">
        <v>322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3</v>
      </c>
      <c r="H17" s="24">
        <v>9</v>
      </c>
      <c r="I17" s="24">
        <v>2</v>
      </c>
      <c r="J17" s="24">
        <v>1</v>
      </c>
      <c r="K17" s="24">
        <v>1</v>
      </c>
      <c r="L17" s="24">
        <v>1</v>
      </c>
      <c r="M17" s="24">
        <v>2</v>
      </c>
      <c r="N17" s="24">
        <v>5</v>
      </c>
      <c r="O17" s="24">
        <v>11</v>
      </c>
      <c r="P17" s="24">
        <v>2</v>
      </c>
      <c r="Q17" s="24">
        <v>2</v>
      </c>
      <c r="R17" s="24">
        <v>2</v>
      </c>
      <c r="S17" s="24">
        <v>1</v>
      </c>
      <c r="T17" s="24">
        <v>70</v>
      </c>
      <c r="U17" s="24">
        <v>95</v>
      </c>
      <c r="V17" s="24">
        <v>50</v>
      </c>
      <c r="W17" s="24">
        <v>18</v>
      </c>
      <c r="X17" s="24">
        <v>0</v>
      </c>
      <c r="Y17" s="24">
        <v>41</v>
      </c>
      <c r="Z17" s="24">
        <v>2</v>
      </c>
      <c r="AA17" s="24">
        <v>3</v>
      </c>
      <c r="AB17" s="24">
        <v>28</v>
      </c>
      <c r="AC17" s="223">
        <v>98</v>
      </c>
      <c r="AD17" s="223">
        <v>52</v>
      </c>
    </row>
    <row r="18" spans="1:30" ht="16.5">
      <c r="A18" s="9" t="s">
        <v>323</v>
      </c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</row>
    <row r="19" spans="1:30" ht="16.5">
      <c r="A19" s="5" t="s">
        <v>46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16.5">
      <c r="A20" s="7" t="s">
        <v>321</v>
      </c>
      <c r="B20" s="227">
        <v>0</v>
      </c>
      <c r="C20" s="227">
        <f>B27</f>
        <v>0</v>
      </c>
      <c r="D20" s="227">
        <f t="shared" ref="D20:AD20" si="11">C27</f>
        <v>0</v>
      </c>
      <c r="E20" s="227">
        <f t="shared" si="11"/>
        <v>0</v>
      </c>
      <c r="F20" s="227">
        <f t="shared" si="11"/>
        <v>0</v>
      </c>
      <c r="G20" s="227">
        <f t="shared" si="11"/>
        <v>0</v>
      </c>
      <c r="H20" s="227">
        <f t="shared" si="11"/>
        <v>0</v>
      </c>
      <c r="I20" s="227">
        <f t="shared" si="11"/>
        <v>0</v>
      </c>
      <c r="J20" s="227">
        <f t="shared" si="11"/>
        <v>0</v>
      </c>
      <c r="K20" s="227">
        <f t="shared" si="11"/>
        <v>0</v>
      </c>
      <c r="L20" s="227">
        <f t="shared" si="11"/>
        <v>0</v>
      </c>
      <c r="M20" s="227">
        <f t="shared" si="11"/>
        <v>0</v>
      </c>
      <c r="N20" s="227">
        <f t="shared" si="11"/>
        <v>0</v>
      </c>
      <c r="O20" s="227">
        <f t="shared" si="11"/>
        <v>0</v>
      </c>
      <c r="P20" s="227">
        <f t="shared" si="11"/>
        <v>0</v>
      </c>
      <c r="Q20" s="227">
        <f t="shared" si="11"/>
        <v>0</v>
      </c>
      <c r="R20" s="227">
        <f t="shared" si="11"/>
        <v>0</v>
      </c>
      <c r="S20" s="227">
        <f t="shared" si="11"/>
        <v>0</v>
      </c>
      <c r="T20" s="227">
        <f t="shared" si="11"/>
        <v>0</v>
      </c>
      <c r="U20" s="227">
        <f t="shared" si="11"/>
        <v>0</v>
      </c>
      <c r="V20" s="227">
        <f t="shared" si="11"/>
        <v>0</v>
      </c>
      <c r="W20" s="227">
        <f t="shared" si="11"/>
        <v>0</v>
      </c>
      <c r="X20" s="227">
        <f t="shared" si="11"/>
        <v>0</v>
      </c>
      <c r="Y20" s="227">
        <f t="shared" si="11"/>
        <v>0</v>
      </c>
      <c r="Z20" s="227">
        <f t="shared" si="11"/>
        <v>0</v>
      </c>
      <c r="AA20" s="227">
        <f t="shared" si="11"/>
        <v>0</v>
      </c>
      <c r="AB20" s="227">
        <f t="shared" si="11"/>
        <v>2</v>
      </c>
      <c r="AC20" s="227">
        <f t="shared" si="11"/>
        <v>12</v>
      </c>
      <c r="AD20" s="227">
        <f t="shared" si="11"/>
        <v>4</v>
      </c>
    </row>
    <row r="21" spans="1:30" ht="16.5">
      <c r="A21" s="5" t="s">
        <v>35</v>
      </c>
      <c r="B21" s="24">
        <v>21</v>
      </c>
      <c r="C21" s="24">
        <v>5</v>
      </c>
      <c r="D21" s="24">
        <v>18</v>
      </c>
      <c r="E21" s="24">
        <v>10</v>
      </c>
      <c r="F21" s="24">
        <v>5</v>
      </c>
      <c r="G21" s="24">
        <v>15</v>
      </c>
      <c r="H21" s="24">
        <v>54</v>
      </c>
      <c r="I21" s="24">
        <v>35</v>
      </c>
      <c r="J21" s="24">
        <v>36</v>
      </c>
      <c r="K21" s="24">
        <v>20</v>
      </c>
      <c r="L21" s="24">
        <v>9</v>
      </c>
      <c r="M21" s="24">
        <v>36</v>
      </c>
      <c r="N21" s="24">
        <v>53</v>
      </c>
      <c r="O21" s="24">
        <v>63</v>
      </c>
      <c r="P21" s="24">
        <v>84</v>
      </c>
      <c r="Q21" s="24">
        <v>135</v>
      </c>
      <c r="R21" s="24">
        <v>48</v>
      </c>
      <c r="S21" s="24">
        <v>31</v>
      </c>
      <c r="T21" s="24">
        <v>91</v>
      </c>
      <c r="U21" s="24">
        <v>4</v>
      </c>
      <c r="V21" s="24">
        <v>90</v>
      </c>
      <c r="W21" s="24">
        <v>157</v>
      </c>
      <c r="X21" s="24">
        <v>189</v>
      </c>
      <c r="Y21" s="24">
        <v>104</v>
      </c>
      <c r="Z21" s="24">
        <v>84</v>
      </c>
      <c r="AA21" s="24">
        <v>208</v>
      </c>
      <c r="AB21" s="24">
        <v>257</v>
      </c>
      <c r="AC21" s="223">
        <v>157</v>
      </c>
      <c r="AD21" s="223">
        <v>228</v>
      </c>
    </row>
    <row r="22" spans="1:30" ht="16.5">
      <c r="A22" s="5" t="s">
        <v>36</v>
      </c>
      <c r="B22" s="24">
        <f>B133</f>
        <v>0</v>
      </c>
      <c r="C22" s="24">
        <f t="shared" ref="C22:AB22" si="12">C133</f>
        <v>0</v>
      </c>
      <c r="D22" s="24">
        <f t="shared" si="12"/>
        <v>6.9999999999999991</v>
      </c>
      <c r="E22" s="24">
        <f t="shared" si="12"/>
        <v>0</v>
      </c>
      <c r="F22" s="24">
        <f t="shared" si="12"/>
        <v>0</v>
      </c>
      <c r="G22" s="24">
        <f t="shared" si="12"/>
        <v>0</v>
      </c>
      <c r="H22" s="24">
        <f t="shared" si="12"/>
        <v>0</v>
      </c>
      <c r="I22" s="24">
        <f t="shared" si="12"/>
        <v>0</v>
      </c>
      <c r="J22" s="24">
        <f t="shared" si="12"/>
        <v>0</v>
      </c>
      <c r="K22" s="24">
        <f t="shared" si="12"/>
        <v>0</v>
      </c>
      <c r="L22" s="24">
        <f t="shared" si="12"/>
        <v>0</v>
      </c>
      <c r="M22" s="24">
        <f t="shared" si="12"/>
        <v>0</v>
      </c>
      <c r="N22" s="24">
        <f t="shared" si="12"/>
        <v>0</v>
      </c>
      <c r="O22" s="24">
        <f t="shared" si="12"/>
        <v>0</v>
      </c>
      <c r="P22" s="24">
        <f t="shared" si="12"/>
        <v>3.7330000000000001</v>
      </c>
      <c r="Q22" s="24">
        <f t="shared" si="12"/>
        <v>0.82100000000000006</v>
      </c>
      <c r="R22" s="24">
        <f t="shared" si="12"/>
        <v>0.93899999999999995</v>
      </c>
      <c r="S22" s="24">
        <f t="shared" si="12"/>
        <v>0.38300000000000001</v>
      </c>
      <c r="T22" s="24">
        <f t="shared" si="12"/>
        <v>2.1999999999999999E-2</v>
      </c>
      <c r="U22" s="24">
        <f t="shared" si="12"/>
        <v>0</v>
      </c>
      <c r="V22" s="24">
        <f t="shared" si="12"/>
        <v>0</v>
      </c>
      <c r="W22" s="24">
        <f t="shared" si="12"/>
        <v>3.9E-2</v>
      </c>
      <c r="X22" s="24">
        <f t="shared" si="12"/>
        <v>2.1999999999999999E-2</v>
      </c>
      <c r="Y22" s="24">
        <f t="shared" si="12"/>
        <v>0.24199999999999999</v>
      </c>
      <c r="Z22" s="24">
        <f t="shared" si="12"/>
        <v>5.2999999999999999E-2</v>
      </c>
      <c r="AA22" s="24">
        <f t="shared" si="12"/>
        <v>0.221</v>
      </c>
      <c r="AB22" s="24">
        <f t="shared" si="12"/>
        <v>0.432</v>
      </c>
      <c r="AC22" s="223">
        <v>0.25</v>
      </c>
      <c r="AD22" s="223">
        <v>0.3</v>
      </c>
    </row>
    <row r="23" spans="1:30" ht="16.5">
      <c r="A23" s="7" t="s">
        <v>37</v>
      </c>
      <c r="B23" s="227">
        <f>SUM(B20:B22)</f>
        <v>21</v>
      </c>
      <c r="C23" s="227">
        <f t="shared" ref="C23:AC23" si="13">SUM(C20:C22)</f>
        <v>5</v>
      </c>
      <c r="D23" s="227">
        <f t="shared" si="13"/>
        <v>25</v>
      </c>
      <c r="E23" s="227">
        <f t="shared" si="13"/>
        <v>10</v>
      </c>
      <c r="F23" s="227">
        <f t="shared" si="13"/>
        <v>5</v>
      </c>
      <c r="G23" s="227">
        <f t="shared" si="13"/>
        <v>15</v>
      </c>
      <c r="H23" s="227">
        <f t="shared" si="13"/>
        <v>54</v>
      </c>
      <c r="I23" s="227">
        <f t="shared" si="13"/>
        <v>35</v>
      </c>
      <c r="J23" s="227">
        <f t="shared" si="13"/>
        <v>36</v>
      </c>
      <c r="K23" s="227">
        <f t="shared" si="13"/>
        <v>20</v>
      </c>
      <c r="L23" s="227">
        <f t="shared" si="13"/>
        <v>9</v>
      </c>
      <c r="M23" s="227">
        <f t="shared" si="13"/>
        <v>36</v>
      </c>
      <c r="N23" s="227">
        <f t="shared" si="13"/>
        <v>53</v>
      </c>
      <c r="O23" s="227">
        <f t="shared" si="13"/>
        <v>63</v>
      </c>
      <c r="P23" s="227">
        <f t="shared" si="13"/>
        <v>87.733000000000004</v>
      </c>
      <c r="Q23" s="227">
        <f t="shared" si="13"/>
        <v>135.821</v>
      </c>
      <c r="R23" s="227">
        <f t="shared" si="13"/>
        <v>48.939</v>
      </c>
      <c r="S23" s="227">
        <f t="shared" si="13"/>
        <v>31.382999999999999</v>
      </c>
      <c r="T23" s="227">
        <f t="shared" si="13"/>
        <v>91.022000000000006</v>
      </c>
      <c r="U23" s="227">
        <f t="shared" si="13"/>
        <v>4</v>
      </c>
      <c r="V23" s="227">
        <f t="shared" si="13"/>
        <v>90</v>
      </c>
      <c r="W23" s="227">
        <f t="shared" si="13"/>
        <v>157.03899999999999</v>
      </c>
      <c r="X23" s="227">
        <f t="shared" si="13"/>
        <v>189.02199999999999</v>
      </c>
      <c r="Y23" s="227">
        <f t="shared" si="13"/>
        <v>104.242</v>
      </c>
      <c r="Z23" s="227">
        <f t="shared" si="13"/>
        <v>84.052999999999997</v>
      </c>
      <c r="AA23" s="227">
        <f t="shared" si="13"/>
        <v>208.221</v>
      </c>
      <c r="AB23" s="227">
        <f t="shared" si="13"/>
        <v>259.43200000000002</v>
      </c>
      <c r="AC23" s="228">
        <f t="shared" si="13"/>
        <v>169.25</v>
      </c>
      <c r="AD23" s="228">
        <f>SUM(AD20:AD22)</f>
        <v>232.3</v>
      </c>
    </row>
    <row r="24" spans="1:30" ht="16.5">
      <c r="A24" s="5" t="s">
        <v>48</v>
      </c>
      <c r="B24" s="24">
        <f>B26-B25</f>
        <v>21</v>
      </c>
      <c r="C24" s="24">
        <f t="shared" ref="C24:AC24" si="14">C26-C25</f>
        <v>5</v>
      </c>
      <c r="D24" s="24">
        <f t="shared" si="14"/>
        <v>25</v>
      </c>
      <c r="E24" s="24">
        <f t="shared" si="14"/>
        <v>10</v>
      </c>
      <c r="F24" s="24">
        <f t="shared" si="14"/>
        <v>5</v>
      </c>
      <c r="G24" s="24">
        <f t="shared" si="14"/>
        <v>15</v>
      </c>
      <c r="H24" s="24">
        <f t="shared" si="14"/>
        <v>54</v>
      </c>
      <c r="I24" s="24">
        <f t="shared" si="14"/>
        <v>35</v>
      </c>
      <c r="J24" s="24">
        <f t="shared" si="14"/>
        <v>36</v>
      </c>
      <c r="K24" s="24">
        <f t="shared" si="14"/>
        <v>20</v>
      </c>
      <c r="L24" s="24">
        <f t="shared" si="14"/>
        <v>9</v>
      </c>
      <c r="M24" s="24">
        <f t="shared" si="14"/>
        <v>36</v>
      </c>
      <c r="N24" s="24">
        <f t="shared" si="14"/>
        <v>53</v>
      </c>
      <c r="O24" s="24">
        <f t="shared" si="14"/>
        <v>63</v>
      </c>
      <c r="P24" s="24">
        <f t="shared" si="14"/>
        <v>87.504469999999998</v>
      </c>
      <c r="Q24" s="24">
        <f t="shared" si="14"/>
        <v>99.617255999999998</v>
      </c>
      <c r="R24" s="24">
        <f t="shared" si="14"/>
        <v>47.360517000000002</v>
      </c>
      <c r="S24" s="24">
        <f t="shared" si="14"/>
        <v>30.910139999999998</v>
      </c>
      <c r="T24" s="24">
        <f t="shared" si="14"/>
        <v>75.616489999999999</v>
      </c>
      <c r="U24" s="24">
        <f t="shared" si="14"/>
        <v>1.7814260000000002</v>
      </c>
      <c r="V24" s="24">
        <f t="shared" si="14"/>
        <v>15.715876999999992</v>
      </c>
      <c r="W24" s="24">
        <f t="shared" si="14"/>
        <v>25.184939999999983</v>
      </c>
      <c r="X24" s="24">
        <f t="shared" si="14"/>
        <v>18.863647999999984</v>
      </c>
      <c r="Y24" s="24">
        <f t="shared" si="14"/>
        <v>26.912214999999989</v>
      </c>
      <c r="Z24" s="24">
        <f t="shared" si="14"/>
        <v>14.075490999999985</v>
      </c>
      <c r="AA24" s="24">
        <f t="shared" si="14"/>
        <v>52.300190000000015</v>
      </c>
      <c r="AB24" s="24">
        <f t="shared" si="14"/>
        <v>51.420630000000017</v>
      </c>
      <c r="AC24" s="223">
        <f t="shared" si="14"/>
        <v>35.25</v>
      </c>
      <c r="AD24" s="223">
        <f>AD26-AD25</f>
        <v>50.300000000000011</v>
      </c>
    </row>
    <row r="25" spans="1:30" ht="16.5">
      <c r="A25" s="5" t="s">
        <v>39</v>
      </c>
      <c r="B25" s="24">
        <f>B149</f>
        <v>0</v>
      </c>
      <c r="C25" s="24">
        <f t="shared" ref="C25:AB25" si="15">C149</f>
        <v>0</v>
      </c>
      <c r="D25" s="24">
        <f t="shared" si="15"/>
        <v>0</v>
      </c>
      <c r="E25" s="24">
        <f t="shared" si="15"/>
        <v>0</v>
      </c>
      <c r="F25" s="24">
        <f t="shared" si="15"/>
        <v>0</v>
      </c>
      <c r="G25" s="24">
        <f t="shared" si="15"/>
        <v>0</v>
      </c>
      <c r="H25" s="24">
        <f t="shared" si="15"/>
        <v>0</v>
      </c>
      <c r="I25" s="24">
        <f t="shared" si="15"/>
        <v>0</v>
      </c>
      <c r="J25" s="24">
        <f t="shared" si="15"/>
        <v>0</v>
      </c>
      <c r="K25" s="24">
        <f t="shared" si="15"/>
        <v>0</v>
      </c>
      <c r="L25" s="24">
        <f t="shared" si="15"/>
        <v>0</v>
      </c>
      <c r="M25" s="24">
        <f t="shared" si="15"/>
        <v>0</v>
      </c>
      <c r="N25" s="24">
        <f t="shared" si="15"/>
        <v>0</v>
      </c>
      <c r="O25" s="24">
        <f t="shared" si="15"/>
        <v>0</v>
      </c>
      <c r="P25" s="24">
        <f t="shared" si="15"/>
        <v>0.22853000000000001</v>
      </c>
      <c r="Q25" s="24">
        <f t="shared" si="15"/>
        <v>36.203743999999993</v>
      </c>
      <c r="R25" s="24">
        <f t="shared" si="15"/>
        <v>1.5784830000000001</v>
      </c>
      <c r="S25" s="24">
        <f t="shared" si="15"/>
        <v>0.47285999999999995</v>
      </c>
      <c r="T25" s="24">
        <f t="shared" si="15"/>
        <v>15.40551</v>
      </c>
      <c r="U25" s="24">
        <f t="shared" si="15"/>
        <v>2.2185739999999998</v>
      </c>
      <c r="V25" s="24">
        <f t="shared" si="15"/>
        <v>74.284123000000008</v>
      </c>
      <c r="W25" s="24">
        <f t="shared" si="15"/>
        <v>131.85406</v>
      </c>
      <c r="X25" s="24">
        <f t="shared" si="15"/>
        <v>170.15835200000001</v>
      </c>
      <c r="Y25" s="24">
        <f t="shared" si="15"/>
        <v>77.329785000000015</v>
      </c>
      <c r="Z25" s="24">
        <f t="shared" si="15"/>
        <v>69.977509000000012</v>
      </c>
      <c r="AA25" s="24">
        <f t="shared" si="15"/>
        <v>153.92080999999999</v>
      </c>
      <c r="AB25" s="24">
        <f t="shared" si="15"/>
        <v>196.01137</v>
      </c>
      <c r="AC25" s="223">
        <f>100+30</f>
        <v>130</v>
      </c>
      <c r="AD25" s="223">
        <f>200-25</f>
        <v>175</v>
      </c>
    </row>
    <row r="26" spans="1:30" ht="16.5">
      <c r="A26" s="7" t="s">
        <v>42</v>
      </c>
      <c r="B26" s="227">
        <f>B23-B27</f>
        <v>21</v>
      </c>
      <c r="C26" s="227">
        <f t="shared" ref="C26:AC26" si="16">C23-C27</f>
        <v>5</v>
      </c>
      <c r="D26" s="227">
        <f t="shared" si="16"/>
        <v>25</v>
      </c>
      <c r="E26" s="227">
        <f t="shared" si="16"/>
        <v>10</v>
      </c>
      <c r="F26" s="227">
        <f t="shared" si="16"/>
        <v>5</v>
      </c>
      <c r="G26" s="227">
        <f t="shared" si="16"/>
        <v>15</v>
      </c>
      <c r="H26" s="227">
        <f t="shared" si="16"/>
        <v>54</v>
      </c>
      <c r="I26" s="227">
        <f t="shared" si="16"/>
        <v>35</v>
      </c>
      <c r="J26" s="227">
        <f t="shared" si="16"/>
        <v>36</v>
      </c>
      <c r="K26" s="227">
        <f t="shared" si="16"/>
        <v>20</v>
      </c>
      <c r="L26" s="227">
        <f t="shared" si="16"/>
        <v>9</v>
      </c>
      <c r="M26" s="227">
        <f t="shared" si="16"/>
        <v>36</v>
      </c>
      <c r="N26" s="227">
        <f t="shared" si="16"/>
        <v>53</v>
      </c>
      <c r="O26" s="227">
        <f t="shared" si="16"/>
        <v>63</v>
      </c>
      <c r="P26" s="227">
        <f t="shared" si="16"/>
        <v>87.733000000000004</v>
      </c>
      <c r="Q26" s="227">
        <f t="shared" si="16"/>
        <v>135.821</v>
      </c>
      <c r="R26" s="227">
        <f t="shared" si="16"/>
        <v>48.939</v>
      </c>
      <c r="S26" s="227">
        <f t="shared" si="16"/>
        <v>31.382999999999999</v>
      </c>
      <c r="T26" s="227">
        <f t="shared" si="16"/>
        <v>91.022000000000006</v>
      </c>
      <c r="U26" s="227">
        <f t="shared" si="16"/>
        <v>4</v>
      </c>
      <c r="V26" s="227">
        <f t="shared" si="16"/>
        <v>90</v>
      </c>
      <c r="W26" s="227">
        <f t="shared" si="16"/>
        <v>157.03899999999999</v>
      </c>
      <c r="X26" s="227">
        <f t="shared" si="16"/>
        <v>189.02199999999999</v>
      </c>
      <c r="Y26" s="227">
        <f t="shared" si="16"/>
        <v>104.242</v>
      </c>
      <c r="Z26" s="227">
        <f t="shared" si="16"/>
        <v>84.052999999999997</v>
      </c>
      <c r="AA26" s="227">
        <f t="shared" si="16"/>
        <v>206.221</v>
      </c>
      <c r="AB26" s="227">
        <f t="shared" si="16"/>
        <v>247.43200000000002</v>
      </c>
      <c r="AC26" s="228">
        <f t="shared" si="16"/>
        <v>165.25</v>
      </c>
      <c r="AD26" s="228">
        <f>AD23-AD27</f>
        <v>225.3</v>
      </c>
    </row>
    <row r="27" spans="1:30" ht="17.25" thickBot="1">
      <c r="A27" s="5" t="s">
        <v>322</v>
      </c>
      <c r="B27" s="24">
        <v>0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2</v>
      </c>
      <c r="AB27" s="24">
        <v>12</v>
      </c>
      <c r="AC27" s="223">
        <v>4</v>
      </c>
      <c r="AD27" s="223">
        <v>7</v>
      </c>
    </row>
    <row r="28" spans="1:30">
      <c r="A28" s="9" t="s">
        <v>324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6.5">
      <c r="A29" s="7" t="s">
        <v>321</v>
      </c>
      <c r="B29" s="24">
        <v>0</v>
      </c>
      <c r="C29" s="24">
        <f>B36</f>
        <v>0</v>
      </c>
      <c r="D29" s="24">
        <f t="shared" ref="D29:AD29" si="17">C36</f>
        <v>0</v>
      </c>
      <c r="E29" s="24">
        <f t="shared" si="17"/>
        <v>0</v>
      </c>
      <c r="F29" s="24">
        <f t="shared" si="17"/>
        <v>0</v>
      </c>
      <c r="G29" s="24">
        <f t="shared" si="17"/>
        <v>0</v>
      </c>
      <c r="H29" s="24">
        <f t="shared" si="17"/>
        <v>0</v>
      </c>
      <c r="I29" s="24">
        <f t="shared" si="17"/>
        <v>0</v>
      </c>
      <c r="J29" s="24">
        <f t="shared" si="17"/>
        <v>0</v>
      </c>
      <c r="K29" s="24">
        <f t="shared" si="17"/>
        <v>0</v>
      </c>
      <c r="L29" s="24">
        <f t="shared" si="17"/>
        <v>0</v>
      </c>
      <c r="M29" s="24">
        <f t="shared" si="17"/>
        <v>0</v>
      </c>
      <c r="N29" s="24">
        <f t="shared" si="17"/>
        <v>3</v>
      </c>
      <c r="O29" s="24">
        <f t="shared" si="17"/>
        <v>1</v>
      </c>
      <c r="P29" s="24">
        <f t="shared" si="17"/>
        <v>6</v>
      </c>
      <c r="Q29" s="24">
        <f t="shared" si="17"/>
        <v>9</v>
      </c>
      <c r="R29" s="24">
        <f t="shared" si="17"/>
        <v>7</v>
      </c>
      <c r="S29" s="24">
        <f t="shared" si="17"/>
        <v>9</v>
      </c>
      <c r="T29" s="24">
        <f t="shared" si="17"/>
        <v>11</v>
      </c>
      <c r="U29" s="24">
        <f t="shared" si="17"/>
        <v>46</v>
      </c>
      <c r="V29" s="24">
        <f t="shared" si="17"/>
        <v>42</v>
      </c>
      <c r="W29" s="24">
        <f t="shared" si="17"/>
        <v>39</v>
      </c>
      <c r="X29" s="24">
        <f t="shared" si="17"/>
        <v>30</v>
      </c>
      <c r="Y29" s="24">
        <f t="shared" si="17"/>
        <v>5</v>
      </c>
      <c r="Z29" s="24">
        <f t="shared" si="17"/>
        <v>2</v>
      </c>
      <c r="AA29" s="24">
        <f t="shared" si="17"/>
        <v>0</v>
      </c>
      <c r="AB29" s="24">
        <f t="shared" si="17"/>
        <v>1</v>
      </c>
      <c r="AC29" s="24">
        <f t="shared" si="17"/>
        <v>1</v>
      </c>
      <c r="AD29" s="223">
        <f t="shared" si="17"/>
        <v>3</v>
      </c>
    </row>
    <row r="30" spans="1:30" ht="16.5">
      <c r="A30" s="5" t="s">
        <v>35</v>
      </c>
      <c r="B30" s="24">
        <v>14</v>
      </c>
      <c r="C30" s="24">
        <v>4</v>
      </c>
      <c r="D30" s="24">
        <v>12</v>
      </c>
      <c r="E30" s="24">
        <v>7</v>
      </c>
      <c r="F30" s="24">
        <v>3</v>
      </c>
      <c r="G30" s="24">
        <v>10</v>
      </c>
      <c r="H30" s="24">
        <v>38</v>
      </c>
      <c r="I30" s="24">
        <v>24</v>
      </c>
      <c r="J30" s="24">
        <v>24</v>
      </c>
      <c r="K30" s="24">
        <v>14</v>
      </c>
      <c r="L30" s="24">
        <v>6</v>
      </c>
      <c r="M30" s="24">
        <v>25</v>
      </c>
      <c r="N30" s="24">
        <v>37</v>
      </c>
      <c r="O30" s="24">
        <v>44</v>
      </c>
      <c r="P30" s="24">
        <v>60</v>
      </c>
      <c r="Q30" s="24">
        <v>94</v>
      </c>
      <c r="R30" s="24">
        <v>33</v>
      </c>
      <c r="S30" s="24">
        <v>22</v>
      </c>
      <c r="T30" s="24">
        <v>64</v>
      </c>
      <c r="U30" s="24">
        <v>3</v>
      </c>
      <c r="V30" s="24">
        <v>61</v>
      </c>
      <c r="W30" s="24">
        <v>108</v>
      </c>
      <c r="X30" s="24">
        <v>130</v>
      </c>
      <c r="Y30" s="24">
        <v>72</v>
      </c>
      <c r="Z30" s="24">
        <v>58</v>
      </c>
      <c r="AA30" s="24">
        <v>145</v>
      </c>
      <c r="AB30" s="24">
        <v>183</v>
      </c>
      <c r="AC30" s="223">
        <v>112</v>
      </c>
      <c r="AD30" s="223">
        <v>163</v>
      </c>
    </row>
    <row r="31" spans="1:30" ht="16.5">
      <c r="A31" s="5" t="s">
        <v>36</v>
      </c>
      <c r="B31" s="24">
        <f t="shared" ref="B31:AB31" si="18">B260</f>
        <v>36</v>
      </c>
      <c r="C31" s="24">
        <f t="shared" si="18"/>
        <v>10</v>
      </c>
      <c r="D31" s="24">
        <f t="shared" si="18"/>
        <v>35</v>
      </c>
      <c r="E31" s="24">
        <f t="shared" si="18"/>
        <v>25</v>
      </c>
      <c r="F31" s="24">
        <f t="shared" si="18"/>
        <v>1</v>
      </c>
      <c r="G31" s="24">
        <f t="shared" si="18"/>
        <v>5</v>
      </c>
      <c r="H31" s="24">
        <f t="shared" si="18"/>
        <v>0</v>
      </c>
      <c r="I31" s="24">
        <f t="shared" si="18"/>
        <v>0</v>
      </c>
      <c r="J31" s="24">
        <f t="shared" si="18"/>
        <v>7.0000000000000001E-3</v>
      </c>
      <c r="K31" s="24">
        <f t="shared" si="18"/>
        <v>1.4999999999999999E-2</v>
      </c>
      <c r="L31" s="24">
        <f t="shared" si="18"/>
        <v>2.3E-2</v>
      </c>
      <c r="M31" s="24">
        <f t="shared" si="18"/>
        <v>4.8999999999999995E-2</v>
      </c>
      <c r="N31" s="24">
        <f t="shared" si="18"/>
        <v>3.4000000000000002E-2</v>
      </c>
      <c r="O31" s="24">
        <f t="shared" si="18"/>
        <v>4.6999999999999993E-2</v>
      </c>
      <c r="P31" s="24">
        <f t="shared" si="18"/>
        <v>3.9999999999999994E-2</v>
      </c>
      <c r="Q31" s="24">
        <f t="shared" si="18"/>
        <v>4.2000000000000003E-2</v>
      </c>
      <c r="R31" s="24">
        <f t="shared" si="18"/>
        <v>8.3999999999999991E-2</v>
      </c>
      <c r="S31" s="24">
        <f t="shared" si="18"/>
        <v>7.9000000000000001E-2</v>
      </c>
      <c r="T31" s="24">
        <f t="shared" si="18"/>
        <v>0.23800000000000002</v>
      </c>
      <c r="U31" s="24">
        <f t="shared" si="18"/>
        <v>0.78200000000000003</v>
      </c>
      <c r="V31" s="24">
        <f t="shared" si="18"/>
        <v>0.75600000000000012</v>
      </c>
      <c r="W31" s="24">
        <f t="shared" si="18"/>
        <v>0.64000000000000012</v>
      </c>
      <c r="X31" s="24">
        <f t="shared" si="18"/>
        <v>0.92999999999999994</v>
      </c>
      <c r="Y31" s="24">
        <f t="shared" si="18"/>
        <v>0.98099999999999998</v>
      </c>
      <c r="Z31" s="24">
        <f t="shared" si="18"/>
        <v>1.41</v>
      </c>
      <c r="AA31" s="24">
        <f t="shared" si="18"/>
        <v>1.9729999999999999</v>
      </c>
      <c r="AB31" s="24">
        <f t="shared" si="18"/>
        <v>2.6889999999999996</v>
      </c>
      <c r="AC31" s="223">
        <v>3</v>
      </c>
      <c r="AD31" s="223">
        <v>3</v>
      </c>
    </row>
    <row r="32" spans="1:30" ht="16.5">
      <c r="A32" s="7" t="s">
        <v>37</v>
      </c>
      <c r="B32" s="227">
        <f>SUM(B29:B31)</f>
        <v>50</v>
      </c>
      <c r="C32" s="227">
        <f t="shared" ref="C32:AC32" si="19">SUM(C29:C31)</f>
        <v>14</v>
      </c>
      <c r="D32" s="227">
        <f t="shared" si="19"/>
        <v>47</v>
      </c>
      <c r="E32" s="227">
        <f t="shared" si="19"/>
        <v>32</v>
      </c>
      <c r="F32" s="227">
        <f t="shared" si="19"/>
        <v>4</v>
      </c>
      <c r="G32" s="227">
        <f t="shared" si="19"/>
        <v>15</v>
      </c>
      <c r="H32" s="227">
        <f t="shared" si="19"/>
        <v>38</v>
      </c>
      <c r="I32" s="227">
        <f t="shared" si="19"/>
        <v>24</v>
      </c>
      <c r="J32" s="227">
        <f t="shared" si="19"/>
        <v>24.007000000000001</v>
      </c>
      <c r="K32" s="227">
        <f t="shared" si="19"/>
        <v>14.015000000000001</v>
      </c>
      <c r="L32" s="227">
        <f t="shared" si="19"/>
        <v>6.0229999999999997</v>
      </c>
      <c r="M32" s="227">
        <f t="shared" si="19"/>
        <v>25.048999999999999</v>
      </c>
      <c r="N32" s="227">
        <f t="shared" si="19"/>
        <v>40.033999999999999</v>
      </c>
      <c r="O32" s="227">
        <f t="shared" si="19"/>
        <v>45.046999999999997</v>
      </c>
      <c r="P32" s="227">
        <f t="shared" si="19"/>
        <v>66.040000000000006</v>
      </c>
      <c r="Q32" s="227">
        <f t="shared" si="19"/>
        <v>103.042</v>
      </c>
      <c r="R32" s="227">
        <f t="shared" si="19"/>
        <v>40.084000000000003</v>
      </c>
      <c r="S32" s="227">
        <f t="shared" si="19"/>
        <v>31.079000000000001</v>
      </c>
      <c r="T32" s="227">
        <f t="shared" si="19"/>
        <v>75.238</v>
      </c>
      <c r="U32" s="227">
        <f t="shared" si="19"/>
        <v>49.781999999999996</v>
      </c>
      <c r="V32" s="227">
        <f t="shared" si="19"/>
        <v>103.756</v>
      </c>
      <c r="W32" s="227">
        <f t="shared" si="19"/>
        <v>147.63999999999999</v>
      </c>
      <c r="X32" s="227">
        <f t="shared" si="19"/>
        <v>160.93</v>
      </c>
      <c r="Y32" s="227">
        <f t="shared" si="19"/>
        <v>77.980999999999995</v>
      </c>
      <c r="Z32" s="227">
        <f t="shared" si="19"/>
        <v>61.41</v>
      </c>
      <c r="AA32" s="227">
        <f t="shared" si="19"/>
        <v>146.97300000000001</v>
      </c>
      <c r="AB32" s="227">
        <f t="shared" si="19"/>
        <v>186.68899999999999</v>
      </c>
      <c r="AC32" s="228">
        <f t="shared" si="19"/>
        <v>116</v>
      </c>
      <c r="AD32" s="228">
        <f>SUM(AD29:AD31)</f>
        <v>169</v>
      </c>
    </row>
    <row r="33" spans="1:33" ht="16.5">
      <c r="A33" s="5" t="s">
        <v>48</v>
      </c>
      <c r="B33" s="24">
        <f>B35-B34</f>
        <v>50</v>
      </c>
      <c r="C33" s="24">
        <f t="shared" ref="C33:AC33" si="20">C35-C34</f>
        <v>14</v>
      </c>
      <c r="D33" s="24">
        <f t="shared" si="20"/>
        <v>47</v>
      </c>
      <c r="E33" s="24">
        <f t="shared" si="20"/>
        <v>32</v>
      </c>
      <c r="F33" s="24">
        <f t="shared" si="20"/>
        <v>4</v>
      </c>
      <c r="G33" s="24">
        <f t="shared" si="20"/>
        <v>15</v>
      </c>
      <c r="H33" s="24">
        <f t="shared" si="20"/>
        <v>38</v>
      </c>
      <c r="I33" s="24">
        <f t="shared" si="20"/>
        <v>24</v>
      </c>
      <c r="J33" s="24">
        <f t="shared" si="20"/>
        <v>24.007000000000001</v>
      </c>
      <c r="K33" s="24">
        <f t="shared" si="20"/>
        <v>14.015000000000001</v>
      </c>
      <c r="L33" s="24">
        <f t="shared" si="20"/>
        <v>6.0229999999999997</v>
      </c>
      <c r="M33" s="24">
        <f t="shared" si="20"/>
        <v>22.048999999999999</v>
      </c>
      <c r="N33" s="24">
        <f t="shared" si="20"/>
        <v>39.033999999999999</v>
      </c>
      <c r="O33" s="24">
        <f t="shared" si="20"/>
        <v>39.046999999999997</v>
      </c>
      <c r="P33" s="24">
        <f t="shared" si="20"/>
        <v>54.901560000000003</v>
      </c>
      <c r="Q33" s="24">
        <f t="shared" si="20"/>
        <v>59.612158999999998</v>
      </c>
      <c r="R33" s="24">
        <f t="shared" si="20"/>
        <v>29.591757000000005</v>
      </c>
      <c r="S33" s="24">
        <f t="shared" si="20"/>
        <v>19.823718</v>
      </c>
      <c r="T33" s="24">
        <f t="shared" si="20"/>
        <v>15.693708999999998</v>
      </c>
      <c r="U33" s="24">
        <f>U35-U34</f>
        <v>3.9124849999999967</v>
      </c>
      <c r="V33" s="24">
        <f t="shared" si="20"/>
        <v>5.0599360000000004</v>
      </c>
      <c r="W33" s="24">
        <f t="shared" si="20"/>
        <v>6.0786039999999701</v>
      </c>
      <c r="X33" s="24">
        <f t="shared" si="20"/>
        <v>0.89880999999999744</v>
      </c>
      <c r="Y33" s="24">
        <f t="shared" si="20"/>
        <v>6.2868509999999844</v>
      </c>
      <c r="Z33" s="24">
        <f t="shared" si="20"/>
        <v>1.5084369999999865</v>
      </c>
      <c r="AA33" s="24">
        <f t="shared" si="20"/>
        <v>0.69502100000005385</v>
      </c>
      <c r="AB33" s="24">
        <f t="shared" si="20"/>
        <v>1.909027999999978</v>
      </c>
      <c r="AC33" s="223">
        <f t="shared" si="20"/>
        <v>3</v>
      </c>
      <c r="AD33" s="223">
        <f>AD35-AD34</f>
        <v>3</v>
      </c>
    </row>
    <row r="34" spans="1:33" ht="16.5">
      <c r="A34" s="5" t="s">
        <v>39</v>
      </c>
      <c r="B34" s="24">
        <f>B276</f>
        <v>0</v>
      </c>
      <c r="C34" s="24">
        <f t="shared" ref="C34:AB34" si="21">C276</f>
        <v>0</v>
      </c>
      <c r="D34" s="24">
        <f t="shared" si="21"/>
        <v>0</v>
      </c>
      <c r="E34" s="24">
        <f t="shared" si="21"/>
        <v>0</v>
      </c>
      <c r="F34" s="24">
        <f t="shared" si="21"/>
        <v>0</v>
      </c>
      <c r="G34" s="24">
        <f t="shared" si="21"/>
        <v>0</v>
      </c>
      <c r="H34" s="24">
        <f t="shared" si="21"/>
        <v>0</v>
      </c>
      <c r="I34" s="24">
        <f t="shared" si="21"/>
        <v>0</v>
      </c>
      <c r="J34" s="24">
        <f t="shared" si="21"/>
        <v>0</v>
      </c>
      <c r="K34" s="24">
        <f t="shared" si="21"/>
        <v>0</v>
      </c>
      <c r="L34" s="24">
        <f t="shared" si="21"/>
        <v>0</v>
      </c>
      <c r="M34" s="24">
        <f t="shared" si="21"/>
        <v>0</v>
      </c>
      <c r="N34" s="24">
        <f t="shared" si="21"/>
        <v>0</v>
      </c>
      <c r="O34" s="24">
        <f t="shared" si="21"/>
        <v>0</v>
      </c>
      <c r="P34" s="24">
        <f t="shared" si="21"/>
        <v>2.1384400000000001</v>
      </c>
      <c r="Q34" s="24">
        <f t="shared" si="21"/>
        <v>36.429841000000003</v>
      </c>
      <c r="R34" s="24">
        <f t="shared" si="21"/>
        <v>1.4922429999999998</v>
      </c>
      <c r="S34" s="24">
        <f t="shared" si="21"/>
        <v>0.25528200000000001</v>
      </c>
      <c r="T34" s="24">
        <f t="shared" si="21"/>
        <v>13.544291000000001</v>
      </c>
      <c r="U34" s="24">
        <f t="shared" si="21"/>
        <v>3.8695149999999998</v>
      </c>
      <c r="V34" s="24">
        <f t="shared" si="21"/>
        <v>59.696064</v>
      </c>
      <c r="W34" s="24">
        <f t="shared" si="21"/>
        <v>111.56139600000002</v>
      </c>
      <c r="X34" s="24">
        <f t="shared" si="21"/>
        <v>155.03119000000001</v>
      </c>
      <c r="Y34" s="24">
        <f t="shared" si="21"/>
        <v>69.69414900000001</v>
      </c>
      <c r="Z34" s="24">
        <f t="shared" si="21"/>
        <v>59.90156300000001</v>
      </c>
      <c r="AA34" s="24">
        <f t="shared" si="21"/>
        <v>145.27797899999996</v>
      </c>
      <c r="AB34" s="24">
        <f t="shared" si="21"/>
        <v>183.77997200000001</v>
      </c>
      <c r="AC34" s="223">
        <f>50+60</f>
        <v>110</v>
      </c>
      <c r="AD34" s="223">
        <f>125+40</f>
        <v>165</v>
      </c>
    </row>
    <row r="35" spans="1:33" ht="16.5">
      <c r="A35" s="7" t="s">
        <v>42</v>
      </c>
      <c r="B35" s="227">
        <f>B32-B36</f>
        <v>50</v>
      </c>
      <c r="C35" s="227">
        <f t="shared" ref="C35:AC35" si="22">C32-C36</f>
        <v>14</v>
      </c>
      <c r="D35" s="227">
        <f t="shared" si="22"/>
        <v>47</v>
      </c>
      <c r="E35" s="227">
        <f t="shared" si="22"/>
        <v>32</v>
      </c>
      <c r="F35" s="227">
        <f t="shared" si="22"/>
        <v>4</v>
      </c>
      <c r="G35" s="227">
        <f t="shared" si="22"/>
        <v>15</v>
      </c>
      <c r="H35" s="227">
        <f t="shared" si="22"/>
        <v>38</v>
      </c>
      <c r="I35" s="227">
        <f t="shared" si="22"/>
        <v>24</v>
      </c>
      <c r="J35" s="227">
        <f t="shared" si="22"/>
        <v>24.007000000000001</v>
      </c>
      <c r="K35" s="227">
        <f t="shared" si="22"/>
        <v>14.015000000000001</v>
      </c>
      <c r="L35" s="227">
        <f t="shared" si="22"/>
        <v>6.0229999999999997</v>
      </c>
      <c r="M35" s="227">
        <f t="shared" si="22"/>
        <v>22.048999999999999</v>
      </c>
      <c r="N35" s="227">
        <f t="shared" si="22"/>
        <v>39.033999999999999</v>
      </c>
      <c r="O35" s="227">
        <f t="shared" si="22"/>
        <v>39.046999999999997</v>
      </c>
      <c r="P35" s="227">
        <f t="shared" si="22"/>
        <v>57.040000000000006</v>
      </c>
      <c r="Q35" s="227">
        <f t="shared" si="22"/>
        <v>96.042000000000002</v>
      </c>
      <c r="R35" s="227">
        <f t="shared" si="22"/>
        <v>31.084000000000003</v>
      </c>
      <c r="S35" s="227">
        <f t="shared" si="22"/>
        <v>20.079000000000001</v>
      </c>
      <c r="T35" s="227">
        <f t="shared" si="22"/>
        <v>29.238</v>
      </c>
      <c r="U35" s="227">
        <f t="shared" si="22"/>
        <v>7.7819999999999965</v>
      </c>
      <c r="V35" s="227">
        <f t="shared" si="22"/>
        <v>64.756</v>
      </c>
      <c r="W35" s="227">
        <f t="shared" si="22"/>
        <v>117.63999999999999</v>
      </c>
      <c r="X35" s="227">
        <f t="shared" si="22"/>
        <v>155.93</v>
      </c>
      <c r="Y35" s="227">
        <f t="shared" si="22"/>
        <v>75.980999999999995</v>
      </c>
      <c r="Z35" s="227">
        <f t="shared" si="22"/>
        <v>61.41</v>
      </c>
      <c r="AA35" s="227">
        <f t="shared" si="22"/>
        <v>145.97300000000001</v>
      </c>
      <c r="AB35" s="227">
        <f t="shared" si="22"/>
        <v>185.68899999999999</v>
      </c>
      <c r="AC35" s="228">
        <f t="shared" si="22"/>
        <v>113</v>
      </c>
      <c r="AD35" s="228">
        <f>AD32-AD36</f>
        <v>168</v>
      </c>
    </row>
    <row r="36" spans="1:33" ht="17.25" thickBot="1">
      <c r="A36" s="5" t="s">
        <v>322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3</v>
      </c>
      <c r="N36" s="24">
        <v>1</v>
      </c>
      <c r="O36" s="24">
        <v>6</v>
      </c>
      <c r="P36" s="24">
        <v>9</v>
      </c>
      <c r="Q36" s="24">
        <v>7</v>
      </c>
      <c r="R36" s="24">
        <v>9</v>
      </c>
      <c r="S36" s="24">
        <v>11</v>
      </c>
      <c r="T36" s="24">
        <v>46</v>
      </c>
      <c r="U36" s="24">
        <v>42</v>
      </c>
      <c r="V36" s="24">
        <v>39</v>
      </c>
      <c r="W36" s="24">
        <v>30</v>
      </c>
      <c r="X36" s="24">
        <v>5</v>
      </c>
      <c r="Y36" s="24">
        <v>2</v>
      </c>
      <c r="Z36" s="24">
        <v>0</v>
      </c>
      <c r="AA36" s="24">
        <v>1</v>
      </c>
      <c r="AB36" s="24">
        <v>1</v>
      </c>
      <c r="AC36" s="223">
        <v>3</v>
      </c>
      <c r="AD36" s="223">
        <v>1</v>
      </c>
    </row>
    <row r="37" spans="1:33">
      <c r="A37" s="11" t="s">
        <v>51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3">
      <c r="A38" s="5"/>
      <c r="B38" s="5">
        <v>1993</v>
      </c>
      <c r="C38" s="5">
        <v>1994</v>
      </c>
      <c r="D38" s="5">
        <v>1995</v>
      </c>
      <c r="E38" s="5">
        <v>1996</v>
      </c>
      <c r="F38" s="5">
        <v>1997</v>
      </c>
      <c r="G38" s="5">
        <v>1998</v>
      </c>
      <c r="H38" s="5">
        <v>1999</v>
      </c>
      <c r="I38" s="5">
        <v>2000</v>
      </c>
      <c r="J38" s="5">
        <v>2001</v>
      </c>
      <c r="K38" s="5">
        <v>2002</v>
      </c>
      <c r="L38" s="5">
        <v>2003</v>
      </c>
      <c r="M38" s="5">
        <v>2004</v>
      </c>
      <c r="N38" s="5">
        <v>2005</v>
      </c>
      <c r="O38" s="5">
        <v>2006</v>
      </c>
      <c r="P38" s="5">
        <v>2007</v>
      </c>
      <c r="Q38" s="5">
        <v>2008</v>
      </c>
      <c r="R38" s="5">
        <v>2009</v>
      </c>
      <c r="S38" s="5">
        <v>2010</v>
      </c>
      <c r="T38" s="5">
        <v>2011</v>
      </c>
      <c r="U38" s="5">
        <v>2012</v>
      </c>
      <c r="V38" s="5">
        <v>2013</v>
      </c>
      <c r="W38" s="5">
        <v>2014</v>
      </c>
      <c r="X38" s="5">
        <v>2015</v>
      </c>
      <c r="Y38" s="5">
        <v>2016</v>
      </c>
      <c r="Z38" s="5">
        <v>2017</v>
      </c>
      <c r="AA38" s="5">
        <v>2018</v>
      </c>
      <c r="AB38" s="5">
        <v>2019</v>
      </c>
      <c r="AC38" s="5">
        <v>2020</v>
      </c>
      <c r="AD38" s="5">
        <v>2020</v>
      </c>
      <c r="AE38" s="5">
        <v>2021</v>
      </c>
    </row>
    <row r="39" spans="1:33" ht="15.75" thickBot="1">
      <c r="A39" s="6" t="s">
        <v>252</v>
      </c>
    </row>
    <row r="40" spans="1:33" ht="15.75" thickBot="1">
      <c r="A40" s="3"/>
      <c r="B40" s="3" t="str">
        <f>B$2</f>
        <v xml:space="preserve">93/94 </v>
      </c>
      <c r="C40" s="3" t="str">
        <f t="shared" ref="C40:AD40" si="23">C$2</f>
        <v xml:space="preserve">94/95 </v>
      </c>
      <c r="D40" s="3" t="str">
        <f t="shared" si="23"/>
        <v xml:space="preserve">95/96 </v>
      </c>
      <c r="E40" s="3" t="str">
        <f t="shared" si="23"/>
        <v xml:space="preserve">96/97 </v>
      </c>
      <c r="F40" s="3" t="str">
        <f t="shared" si="23"/>
        <v xml:space="preserve">97/98 </v>
      </c>
      <c r="G40" s="3" t="str">
        <f t="shared" si="23"/>
        <v xml:space="preserve">98/99 </v>
      </c>
      <c r="H40" s="3" t="str">
        <f t="shared" si="23"/>
        <v xml:space="preserve">99/00 </v>
      </c>
      <c r="I40" s="3" t="str">
        <f t="shared" si="23"/>
        <v xml:space="preserve">00/01 </v>
      </c>
      <c r="J40" s="3" t="str">
        <f t="shared" si="23"/>
        <v xml:space="preserve">01/02 </v>
      </c>
      <c r="K40" s="3" t="str">
        <f t="shared" si="23"/>
        <v xml:space="preserve">02/03 </v>
      </c>
      <c r="L40" s="3" t="str">
        <f t="shared" si="23"/>
        <v xml:space="preserve">03/04 </v>
      </c>
      <c r="M40" s="3" t="str">
        <f t="shared" si="23"/>
        <v xml:space="preserve">04/05 </v>
      </c>
      <c r="N40" s="3" t="str">
        <f t="shared" si="23"/>
        <v xml:space="preserve">05/06 </v>
      </c>
      <c r="O40" s="3" t="str">
        <f t="shared" si="23"/>
        <v xml:space="preserve">06/07 </v>
      </c>
      <c r="P40" s="3" t="str">
        <f t="shared" si="23"/>
        <v xml:space="preserve">07/08 </v>
      </c>
      <c r="Q40" s="3" t="str">
        <f t="shared" si="23"/>
        <v xml:space="preserve">08/09 </v>
      </c>
      <c r="R40" s="3" t="str">
        <f t="shared" si="23"/>
        <v xml:space="preserve">09/10 </v>
      </c>
      <c r="S40" s="3" t="str">
        <f t="shared" si="23"/>
        <v xml:space="preserve">10/11 </v>
      </c>
      <c r="T40" s="3" t="str">
        <f t="shared" si="23"/>
        <v xml:space="preserve">11/12 </v>
      </c>
      <c r="U40" s="3" t="str">
        <f t="shared" si="23"/>
        <v xml:space="preserve">12/13 </v>
      </c>
      <c r="V40" s="3" t="str">
        <f t="shared" si="23"/>
        <v xml:space="preserve">13/14 </v>
      </c>
      <c r="W40" s="3" t="str">
        <f t="shared" si="23"/>
        <v xml:space="preserve">14/15 </v>
      </c>
      <c r="X40" s="3" t="str">
        <f t="shared" si="23"/>
        <v xml:space="preserve">15/16 </v>
      </c>
      <c r="Y40" s="3" t="str">
        <f t="shared" si="23"/>
        <v xml:space="preserve">16/17 </v>
      </c>
      <c r="Z40" s="3" t="str">
        <f t="shared" si="23"/>
        <v xml:space="preserve">17/18 </v>
      </c>
      <c r="AA40" s="3" t="str">
        <f t="shared" si="23"/>
        <v>18/19</v>
      </c>
      <c r="AB40" s="3" t="str">
        <f t="shared" si="23"/>
        <v>19/20</v>
      </c>
      <c r="AC40" s="3" t="str">
        <f t="shared" si="23"/>
        <v>20/21</v>
      </c>
      <c r="AD40" s="3" t="str">
        <f t="shared" si="23"/>
        <v>21/22</v>
      </c>
    </row>
    <row r="41" spans="1:33">
      <c r="A41" s="6" t="s">
        <v>113</v>
      </c>
      <c r="B41" s="300"/>
      <c r="C41" s="300"/>
      <c r="D41" s="300"/>
      <c r="E41" s="300"/>
      <c r="F41" s="300"/>
      <c r="G41" s="300"/>
      <c r="H41" s="300"/>
      <c r="I41" s="300"/>
      <c r="J41" s="300"/>
      <c r="K41" s="300">
        <v>0.04</v>
      </c>
      <c r="L41" s="300">
        <v>0</v>
      </c>
      <c r="M41" s="300">
        <v>0</v>
      </c>
      <c r="N41" s="300">
        <v>0</v>
      </c>
      <c r="O41" s="300">
        <v>0</v>
      </c>
      <c r="P41" s="301">
        <v>0.84799999999999998</v>
      </c>
      <c r="Q41" s="300">
        <v>0.72599999999999998</v>
      </c>
      <c r="R41" s="300">
        <v>7.9000000000000001E-2</v>
      </c>
      <c r="S41" s="300">
        <v>0.49199999999999999</v>
      </c>
      <c r="T41" s="300">
        <v>0.56100000000000005</v>
      </c>
      <c r="U41" s="300">
        <v>1.2889999999999999</v>
      </c>
      <c r="V41" s="300">
        <v>1.198</v>
      </c>
      <c r="W41" s="300">
        <v>1.403</v>
      </c>
      <c r="X41" s="300">
        <v>1.266</v>
      </c>
      <c r="Y41" s="300">
        <v>1.1850000000000001</v>
      </c>
      <c r="Z41" s="300">
        <v>1.321</v>
      </c>
      <c r="AA41" s="300">
        <v>1.0940000000000001</v>
      </c>
      <c r="AB41" s="300">
        <v>1.855</v>
      </c>
      <c r="AC41" s="302">
        <v>1.2170000000000001</v>
      </c>
      <c r="AD41" s="302">
        <f t="shared" ref="AD41:AD51" si="24">(SUM(X41:AB41)/SUM(X$53:AB$53))*AD$53</f>
        <v>1.9304342830882351</v>
      </c>
      <c r="AG41" s="303">
        <f t="shared" ref="AG41:AG52" si="25">SUM(R41:V41)/SUM(R$53:V$53)</f>
        <v>0.29183130392710266</v>
      </c>
    </row>
    <row r="42" spans="1:33">
      <c r="A42" s="6" t="s">
        <v>102</v>
      </c>
      <c r="B42" s="300"/>
      <c r="C42" s="300"/>
      <c r="D42" s="300"/>
      <c r="E42" s="300"/>
      <c r="F42" s="300"/>
      <c r="G42" s="300"/>
      <c r="H42" s="300"/>
      <c r="I42" s="300"/>
      <c r="J42" s="300"/>
      <c r="K42" s="300">
        <v>0.126</v>
      </c>
      <c r="L42" s="300">
        <v>0.23799999999999999</v>
      </c>
      <c r="M42" s="300">
        <v>0.16</v>
      </c>
      <c r="N42" s="300">
        <v>0.4</v>
      </c>
      <c r="O42" s="301">
        <v>1.0249999999999999</v>
      </c>
      <c r="P42" s="301">
        <v>1.643</v>
      </c>
      <c r="Q42" s="300">
        <v>3.6789999999999998</v>
      </c>
      <c r="R42" s="300">
        <v>1.577</v>
      </c>
      <c r="S42" s="300">
        <v>1.196</v>
      </c>
      <c r="T42" s="300">
        <v>1.266</v>
      </c>
      <c r="U42" s="300">
        <v>0.88700000000000001</v>
      </c>
      <c r="V42" s="300">
        <v>1.0349999999999999</v>
      </c>
      <c r="W42" s="300">
        <v>0.57999999999999996</v>
      </c>
      <c r="X42" s="300">
        <v>0.53400000000000003</v>
      </c>
      <c r="Y42" s="300">
        <v>0.64900000000000002</v>
      </c>
      <c r="Z42" s="300">
        <v>1.0009999999999999</v>
      </c>
      <c r="AA42" s="300">
        <v>1.087</v>
      </c>
      <c r="AB42" s="300">
        <v>0.93200000000000005</v>
      </c>
      <c r="AC42" s="302">
        <v>0.41</v>
      </c>
      <c r="AD42" s="302">
        <f t="shared" si="24"/>
        <v>1.2072035845588236</v>
      </c>
      <c r="AG42" s="303">
        <f t="shared" si="25"/>
        <v>0.48068704136763168</v>
      </c>
    </row>
    <row r="43" spans="1:33">
      <c r="A43" s="6" t="s">
        <v>103</v>
      </c>
      <c r="B43" s="300"/>
      <c r="C43" s="300"/>
      <c r="D43" s="300"/>
      <c r="E43" s="300"/>
      <c r="F43" s="300"/>
      <c r="G43" s="300"/>
      <c r="H43" s="300"/>
      <c r="I43" s="300"/>
      <c r="J43" s="300"/>
      <c r="K43" s="300">
        <v>0</v>
      </c>
      <c r="L43" s="300">
        <v>1E-3</v>
      </c>
      <c r="M43" s="300">
        <v>0</v>
      </c>
      <c r="N43" s="300">
        <v>0</v>
      </c>
      <c r="O43" s="301">
        <v>1.2E-2</v>
      </c>
      <c r="P43" s="301">
        <v>2.9000000000000001E-2</v>
      </c>
      <c r="Q43" s="300">
        <v>2.8000000000000001E-2</v>
      </c>
      <c r="R43" s="300">
        <v>4.4999999999999998E-2</v>
      </c>
      <c r="S43" s="300">
        <v>1.7999999999999999E-2</v>
      </c>
      <c r="T43" s="300">
        <v>6.6000000000000003E-2</v>
      </c>
      <c r="U43" s="300">
        <v>0.01</v>
      </c>
      <c r="V43" s="300">
        <v>4.7E-2</v>
      </c>
      <c r="W43" s="300">
        <v>1.4E-2</v>
      </c>
      <c r="X43" s="300">
        <v>1.9E-2</v>
      </c>
      <c r="Y43" s="300">
        <v>0.01</v>
      </c>
      <c r="Z43" s="300">
        <v>1.083</v>
      </c>
      <c r="AA43" s="300">
        <v>2.968</v>
      </c>
      <c r="AB43" s="300">
        <v>2.6749999999999998</v>
      </c>
      <c r="AC43" s="302">
        <v>2.496</v>
      </c>
      <c r="AD43" s="302">
        <f t="shared" si="24"/>
        <v>1.9401999080882351</v>
      </c>
      <c r="AG43" s="303">
        <f t="shared" si="25"/>
        <v>1.499879042012741E-2</v>
      </c>
    </row>
    <row r="44" spans="1:33">
      <c r="A44" s="6" t="s">
        <v>104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>
        <v>0</v>
      </c>
      <c r="L44" s="300">
        <v>0</v>
      </c>
      <c r="M44" s="300">
        <v>0</v>
      </c>
      <c r="N44" s="300">
        <v>0</v>
      </c>
      <c r="O44" s="301">
        <v>0</v>
      </c>
      <c r="P44" s="301">
        <v>0</v>
      </c>
      <c r="Q44" s="300">
        <v>0</v>
      </c>
      <c r="R44" s="300">
        <v>3.7999999999999999E-2</v>
      </c>
      <c r="S44" s="300">
        <v>0</v>
      </c>
      <c r="T44" s="300">
        <v>0</v>
      </c>
      <c r="U44" s="300">
        <v>0</v>
      </c>
      <c r="V44" s="300">
        <v>0</v>
      </c>
      <c r="W44" s="300">
        <v>0</v>
      </c>
      <c r="X44" s="300">
        <v>4.0000000000000001E-3</v>
      </c>
      <c r="Y44" s="300">
        <v>1.3759999999999999</v>
      </c>
      <c r="Z44" s="300">
        <v>1.2929999999999999</v>
      </c>
      <c r="AA44" s="300">
        <v>0.69</v>
      </c>
      <c r="AB44" s="300">
        <v>0.84599999999999997</v>
      </c>
      <c r="AC44" s="302">
        <v>1.1779999999999999</v>
      </c>
      <c r="AD44" s="302">
        <f t="shared" si="24"/>
        <v>1.2089269301470587</v>
      </c>
      <c r="AG44" s="303">
        <f t="shared" si="25"/>
        <v>3.0642690105636642E-3</v>
      </c>
    </row>
    <row r="45" spans="1:33">
      <c r="A45" s="6" t="s">
        <v>105</v>
      </c>
      <c r="B45" s="300"/>
      <c r="C45" s="300"/>
      <c r="D45" s="300"/>
      <c r="E45" s="300"/>
      <c r="F45" s="300"/>
      <c r="G45" s="300"/>
      <c r="H45" s="300"/>
      <c r="I45" s="300"/>
      <c r="J45" s="300"/>
      <c r="K45" s="300">
        <v>0</v>
      </c>
      <c r="L45" s="300">
        <v>0</v>
      </c>
      <c r="M45" s="300">
        <v>0</v>
      </c>
      <c r="N45" s="300">
        <v>0</v>
      </c>
      <c r="O45" s="301">
        <v>0</v>
      </c>
      <c r="P45" s="301">
        <v>0</v>
      </c>
      <c r="Q45" s="300">
        <v>0</v>
      </c>
      <c r="R45" s="300">
        <v>0</v>
      </c>
      <c r="S45" s="300">
        <v>0</v>
      </c>
      <c r="T45" s="300">
        <v>0.17399999999999999</v>
      </c>
      <c r="U45" s="300">
        <v>0</v>
      </c>
      <c r="V45" s="300">
        <v>2.1000000000000001E-2</v>
      </c>
      <c r="W45" s="300">
        <v>0</v>
      </c>
      <c r="X45" s="300">
        <v>0</v>
      </c>
      <c r="Y45" s="300">
        <v>0.63700000000000001</v>
      </c>
      <c r="Z45" s="300">
        <v>0.78800000000000003</v>
      </c>
      <c r="AA45" s="300">
        <v>0.17</v>
      </c>
      <c r="AB45" s="300">
        <v>1.2270000000000001</v>
      </c>
      <c r="AC45" s="302">
        <v>0</v>
      </c>
      <c r="AD45" s="302">
        <f t="shared" si="24"/>
        <v>0.810546875</v>
      </c>
      <c r="AG45" s="303">
        <f t="shared" si="25"/>
        <v>1.5724538343681961E-2</v>
      </c>
    </row>
    <row r="46" spans="1:33">
      <c r="A46" s="6" t="s">
        <v>106</v>
      </c>
      <c r="B46" s="300"/>
      <c r="C46" s="300"/>
      <c r="D46" s="300"/>
      <c r="E46" s="300"/>
      <c r="F46" s="300"/>
      <c r="G46" s="300"/>
      <c r="H46" s="300"/>
      <c r="I46" s="300"/>
      <c r="J46" s="300"/>
      <c r="K46" s="300">
        <v>0</v>
      </c>
      <c r="L46" s="300">
        <v>0</v>
      </c>
      <c r="M46" s="300">
        <v>0</v>
      </c>
      <c r="N46" s="300">
        <v>0</v>
      </c>
      <c r="O46" s="301">
        <v>0</v>
      </c>
      <c r="P46" s="301">
        <v>0</v>
      </c>
      <c r="Q46" s="300">
        <v>0</v>
      </c>
      <c r="R46" s="300">
        <v>0</v>
      </c>
      <c r="S46" s="300">
        <v>0</v>
      </c>
      <c r="T46" s="300">
        <v>0.29199999999999998</v>
      </c>
      <c r="U46" s="300">
        <v>0</v>
      </c>
      <c r="V46" s="300">
        <v>0</v>
      </c>
      <c r="W46" s="300">
        <v>0</v>
      </c>
      <c r="X46" s="300">
        <v>0</v>
      </c>
      <c r="Y46" s="300">
        <v>1.37</v>
      </c>
      <c r="Z46" s="300">
        <v>0.30299999999999999</v>
      </c>
      <c r="AA46" s="300">
        <v>0</v>
      </c>
      <c r="AB46" s="300">
        <v>2.1999999999999999E-2</v>
      </c>
      <c r="AC46" s="302">
        <v>0.96099999999999997</v>
      </c>
      <c r="AD46" s="302">
        <f t="shared" si="24"/>
        <v>0.48684512867647056</v>
      </c>
      <c r="AG46" s="303">
        <f t="shared" si="25"/>
        <v>2.3546488186436575E-2</v>
      </c>
    </row>
    <row r="47" spans="1:33">
      <c r="A47" s="6" t="s">
        <v>107</v>
      </c>
      <c r="B47" s="300"/>
      <c r="C47" s="300"/>
      <c r="D47" s="300"/>
      <c r="E47" s="300"/>
      <c r="F47" s="300"/>
      <c r="G47" s="300"/>
      <c r="H47" s="300"/>
      <c r="I47" s="300"/>
      <c r="J47" s="300">
        <v>0</v>
      </c>
      <c r="K47" s="300">
        <v>0</v>
      </c>
      <c r="L47" s="300">
        <v>0</v>
      </c>
      <c r="M47" s="300">
        <v>0</v>
      </c>
      <c r="N47" s="300">
        <v>0</v>
      </c>
      <c r="O47" s="301">
        <v>0</v>
      </c>
      <c r="P47" s="301">
        <v>0</v>
      </c>
      <c r="Q47" s="300">
        <v>0</v>
      </c>
      <c r="R47" s="300">
        <v>0</v>
      </c>
      <c r="S47" s="300">
        <v>0</v>
      </c>
      <c r="T47" s="300">
        <v>0</v>
      </c>
      <c r="U47" s="300">
        <v>0</v>
      </c>
      <c r="V47" s="300">
        <v>0</v>
      </c>
      <c r="W47" s="300">
        <v>0</v>
      </c>
      <c r="X47" s="300">
        <v>0</v>
      </c>
      <c r="Y47" s="300">
        <v>1E-3</v>
      </c>
      <c r="Z47" s="300">
        <v>0</v>
      </c>
      <c r="AA47" s="300">
        <v>0.19</v>
      </c>
      <c r="AB47" s="300">
        <v>8.0000000000000002E-3</v>
      </c>
      <c r="AC47" s="302">
        <v>0</v>
      </c>
      <c r="AD47" s="302">
        <f t="shared" si="24"/>
        <v>5.7157628676470583E-2</v>
      </c>
      <c r="AG47" s="303">
        <f t="shared" si="25"/>
        <v>0</v>
      </c>
    </row>
    <row r="48" spans="1:33">
      <c r="A48" s="6" t="s">
        <v>108</v>
      </c>
      <c r="B48" s="300"/>
      <c r="C48" s="300"/>
      <c r="D48" s="300"/>
      <c r="E48" s="300"/>
      <c r="F48" s="300"/>
      <c r="G48" s="300"/>
      <c r="H48" s="300"/>
      <c r="I48" s="300"/>
      <c r="J48" s="300">
        <v>0</v>
      </c>
      <c r="K48" s="300">
        <v>0</v>
      </c>
      <c r="L48" s="300">
        <v>0</v>
      </c>
      <c r="M48" s="300">
        <v>0.01</v>
      </c>
      <c r="N48" s="300">
        <v>0</v>
      </c>
      <c r="O48" s="301">
        <v>0</v>
      </c>
      <c r="P48" s="301">
        <v>1.4E-2</v>
      </c>
      <c r="Q48" s="300">
        <v>0</v>
      </c>
      <c r="R48" s="300">
        <v>1.4999999999999999E-2</v>
      </c>
      <c r="S48" s="300">
        <v>0</v>
      </c>
      <c r="T48" s="300">
        <v>0.02</v>
      </c>
      <c r="U48" s="300">
        <v>5.8000000000000003E-2</v>
      </c>
      <c r="V48" s="300">
        <v>8.0000000000000002E-3</v>
      </c>
      <c r="W48" s="300">
        <v>3.0000000000000001E-3</v>
      </c>
      <c r="X48" s="300">
        <v>0</v>
      </c>
      <c r="Y48" s="300">
        <v>0</v>
      </c>
      <c r="Z48" s="300">
        <v>0.21199999999999999</v>
      </c>
      <c r="AA48" s="300">
        <v>2.1000000000000001E-2</v>
      </c>
      <c r="AB48" s="300">
        <v>3.9E-2</v>
      </c>
      <c r="AC48" s="302">
        <v>6.6000000000000003E-2</v>
      </c>
      <c r="AD48" s="302">
        <f t="shared" si="24"/>
        <v>7.8124999999999986E-2</v>
      </c>
      <c r="AG48" s="303">
        <f t="shared" si="25"/>
        <v>8.1445044754455288E-3</v>
      </c>
    </row>
    <row r="49" spans="1:33">
      <c r="A49" s="6" t="s">
        <v>109</v>
      </c>
      <c r="B49" s="300"/>
      <c r="C49" s="300"/>
      <c r="D49" s="300"/>
      <c r="E49" s="300"/>
      <c r="F49" s="300"/>
      <c r="G49" s="300"/>
      <c r="H49" s="300"/>
      <c r="I49" s="300"/>
      <c r="J49" s="300">
        <v>8.0000000000000002E-3</v>
      </c>
      <c r="K49" s="300">
        <v>3.1E-2</v>
      </c>
      <c r="L49" s="300">
        <v>9.7000000000000003E-2</v>
      </c>
      <c r="M49" s="300">
        <v>0.114</v>
      </c>
      <c r="N49" s="300">
        <v>0.49299999999999999</v>
      </c>
      <c r="O49" s="301">
        <v>0.14899999999999999</v>
      </c>
      <c r="P49" s="301">
        <v>6.3E-2</v>
      </c>
      <c r="Q49" s="300">
        <v>2.5000000000000001E-2</v>
      </c>
      <c r="R49" s="300">
        <v>6.9000000000000006E-2</v>
      </c>
      <c r="S49" s="300">
        <v>0.29799999999999999</v>
      </c>
      <c r="T49" s="300">
        <v>0.249</v>
      </c>
      <c r="U49" s="300">
        <v>0.16200000000000001</v>
      </c>
      <c r="V49" s="300">
        <v>1.6E-2</v>
      </c>
      <c r="W49" s="300">
        <v>0</v>
      </c>
      <c r="X49" s="300">
        <v>0.108</v>
      </c>
      <c r="Y49" s="300">
        <v>0.218</v>
      </c>
      <c r="Z49" s="300">
        <v>0.02</v>
      </c>
      <c r="AA49" s="300">
        <v>0.01</v>
      </c>
      <c r="AB49" s="300">
        <v>2E-3</v>
      </c>
      <c r="AC49" s="302">
        <v>3.9E-2</v>
      </c>
      <c r="AD49" s="302">
        <f t="shared" si="24"/>
        <v>0.10282628676470588</v>
      </c>
      <c r="AG49" s="303">
        <f t="shared" si="25"/>
        <v>6.4027094589146044E-2</v>
      </c>
    </row>
    <row r="50" spans="1:33">
      <c r="A50" s="6" t="s">
        <v>110</v>
      </c>
      <c r="B50" s="300"/>
      <c r="C50" s="300"/>
      <c r="D50" s="300"/>
      <c r="E50" s="300"/>
      <c r="F50" s="300"/>
      <c r="G50" s="300"/>
      <c r="H50" s="300"/>
      <c r="I50" s="300"/>
      <c r="J50" s="300">
        <v>2.5000000000000001E-2</v>
      </c>
      <c r="K50" s="300">
        <v>4.4999999999999998E-2</v>
      </c>
      <c r="L50" s="300">
        <v>6.0000000000000001E-3</v>
      </c>
      <c r="M50" s="300">
        <v>6.4000000000000001E-2</v>
      </c>
      <c r="N50" s="300">
        <v>4.0000000000000001E-3</v>
      </c>
      <c r="O50" s="301">
        <v>3.4000000000000002E-2</v>
      </c>
      <c r="P50" s="301">
        <v>7.5999999999999998E-2</v>
      </c>
      <c r="Q50" s="300">
        <v>1.2999999999999999E-2</v>
      </c>
      <c r="R50" s="300">
        <v>0.16700000000000001</v>
      </c>
      <c r="S50" s="300">
        <v>0.113</v>
      </c>
      <c r="T50" s="300">
        <v>5.3999999999999999E-2</v>
      </c>
      <c r="U50" s="300">
        <v>9.4E-2</v>
      </c>
      <c r="V50" s="300">
        <v>0</v>
      </c>
      <c r="W50" s="300">
        <v>6.0000000000000001E-3</v>
      </c>
      <c r="X50" s="300">
        <v>6.0000000000000001E-3</v>
      </c>
      <c r="Y50" s="300">
        <v>1.2999999999999999E-2</v>
      </c>
      <c r="Z50" s="300">
        <v>2E-3</v>
      </c>
      <c r="AA50" s="300">
        <v>0.219</v>
      </c>
      <c r="AB50" s="300">
        <v>0.48099999999999998</v>
      </c>
      <c r="AC50" s="302">
        <f>(SUM(W50:AA50)/SUM(W$53:AA$53))*AC$53</f>
        <v>8.9588113186933244E-2</v>
      </c>
      <c r="AD50" s="302">
        <f t="shared" si="24"/>
        <v>0.20708869485294115</v>
      </c>
      <c r="AG50" s="303">
        <f t="shared" si="25"/>
        <v>3.4513345697927592E-2</v>
      </c>
    </row>
    <row r="51" spans="1:33">
      <c r="A51" s="6" t="s">
        <v>111</v>
      </c>
      <c r="B51" s="300"/>
      <c r="C51" s="300"/>
      <c r="D51" s="300"/>
      <c r="E51" s="300"/>
      <c r="F51" s="300"/>
      <c r="G51" s="300"/>
      <c r="H51" s="300"/>
      <c r="I51" s="300"/>
      <c r="J51" s="300">
        <v>0</v>
      </c>
      <c r="K51" s="300">
        <v>0</v>
      </c>
      <c r="L51" s="300">
        <v>0</v>
      </c>
      <c r="M51" s="300">
        <v>0</v>
      </c>
      <c r="N51" s="300">
        <v>0</v>
      </c>
      <c r="O51" s="301">
        <v>0</v>
      </c>
      <c r="P51" s="301">
        <v>0</v>
      </c>
      <c r="Q51" s="300">
        <v>2.5999999999999999E-2</v>
      </c>
      <c r="R51" s="300">
        <v>0</v>
      </c>
      <c r="S51" s="300">
        <v>0</v>
      </c>
      <c r="T51" s="300">
        <v>0.129</v>
      </c>
      <c r="U51" s="300">
        <v>0</v>
      </c>
      <c r="V51" s="300">
        <v>0</v>
      </c>
      <c r="W51" s="300">
        <v>0</v>
      </c>
      <c r="X51" s="300">
        <v>0</v>
      </c>
      <c r="Y51" s="300">
        <v>0.104</v>
      </c>
      <c r="Z51" s="300">
        <v>1.2350000000000001</v>
      </c>
      <c r="AA51" s="300">
        <v>0.83199999999999996</v>
      </c>
      <c r="AB51" s="300">
        <v>0.56699999999999995</v>
      </c>
      <c r="AC51" s="302">
        <f>(SUM(W51:AA51)/SUM(W$53:AA$53))*AC$53</f>
        <v>0.79063330784078101</v>
      </c>
      <c r="AD51" s="302">
        <f t="shared" si="24"/>
        <v>0.78642003676470584</v>
      </c>
      <c r="AG51" s="303">
        <f t="shared" si="25"/>
        <v>1.0402386904281913E-2</v>
      </c>
    </row>
    <row r="52" spans="1:33">
      <c r="A52" s="6" t="s">
        <v>112</v>
      </c>
      <c r="B52" s="300"/>
      <c r="C52" s="300"/>
      <c r="D52" s="300"/>
      <c r="E52" s="300"/>
      <c r="F52" s="300"/>
      <c r="G52" s="300"/>
      <c r="H52" s="300"/>
      <c r="I52" s="300"/>
      <c r="J52" s="300">
        <v>2.5999999999999999E-2</v>
      </c>
      <c r="K52" s="300">
        <v>0</v>
      </c>
      <c r="L52" s="300">
        <v>0</v>
      </c>
      <c r="M52" s="300">
        <v>0</v>
      </c>
      <c r="N52" s="300">
        <v>0</v>
      </c>
      <c r="O52" s="301">
        <v>0</v>
      </c>
      <c r="P52" s="300">
        <v>8.9999999999999993E-3</v>
      </c>
      <c r="Q52" s="300">
        <v>3.1E-2</v>
      </c>
      <c r="R52" s="300">
        <v>0</v>
      </c>
      <c r="S52" s="300">
        <v>0.36</v>
      </c>
      <c r="T52" s="300">
        <v>0.192</v>
      </c>
      <c r="U52" s="300">
        <v>7.0000000000000001E-3</v>
      </c>
      <c r="V52" s="300">
        <v>9.9000000000000005E-2</v>
      </c>
      <c r="W52" s="300">
        <v>0.22800000000000001</v>
      </c>
      <c r="X52" s="300">
        <v>0.249</v>
      </c>
      <c r="Y52" s="300">
        <v>0.34499999999999997</v>
      </c>
      <c r="Z52" s="300">
        <v>2.2789999999999999</v>
      </c>
      <c r="AA52" s="300">
        <v>0.313</v>
      </c>
      <c r="AB52" s="300">
        <v>0.93700000000000006</v>
      </c>
      <c r="AC52" s="302">
        <f>AC53-SUM(AC41:AC51)</f>
        <v>2.7527785789722854</v>
      </c>
      <c r="AD52" s="302">
        <f>AD53-SUM(AD41:AD51)</f>
        <v>1.1842256433823533</v>
      </c>
      <c r="AG52" s="303">
        <f t="shared" si="25"/>
        <v>5.3060237077655031E-2</v>
      </c>
    </row>
    <row r="53" spans="1:33" ht="15.75" thickBot="1">
      <c r="A53" s="6" t="s">
        <v>114</v>
      </c>
      <c r="B53" s="304">
        <f t="shared" ref="B53:J53" si="26">SUM(B41:B52)</f>
        <v>0</v>
      </c>
      <c r="C53" s="304">
        <f t="shared" si="26"/>
        <v>0</v>
      </c>
      <c r="D53" s="304">
        <f t="shared" si="26"/>
        <v>0</v>
      </c>
      <c r="E53" s="304">
        <f t="shared" si="26"/>
        <v>0</v>
      </c>
      <c r="F53" s="304">
        <f t="shared" si="26"/>
        <v>0</v>
      </c>
      <c r="G53" s="304">
        <f t="shared" si="26"/>
        <v>0</v>
      </c>
      <c r="H53" s="304">
        <f t="shared" si="26"/>
        <v>0</v>
      </c>
      <c r="I53" s="304">
        <f t="shared" si="26"/>
        <v>0</v>
      </c>
      <c r="J53" s="304">
        <f t="shared" si="26"/>
        <v>5.8999999999999997E-2</v>
      </c>
      <c r="K53" s="304">
        <f t="shared" ref="K53:AB53" si="27">SUM(K41:K52)</f>
        <v>0.24199999999999999</v>
      </c>
      <c r="L53" s="304">
        <f t="shared" si="27"/>
        <v>0.34199999999999997</v>
      </c>
      <c r="M53" s="304">
        <f t="shared" si="27"/>
        <v>0.34800000000000003</v>
      </c>
      <c r="N53" s="304">
        <f t="shared" si="27"/>
        <v>0.89700000000000002</v>
      </c>
      <c r="O53" s="304">
        <f t="shared" si="27"/>
        <v>1.22</v>
      </c>
      <c r="P53" s="304">
        <f t="shared" si="27"/>
        <v>2.6819999999999999</v>
      </c>
      <c r="Q53" s="304">
        <f t="shared" si="27"/>
        <v>4.5279999999999987</v>
      </c>
      <c r="R53" s="304">
        <f t="shared" si="27"/>
        <v>1.9899999999999998</v>
      </c>
      <c r="S53" s="304">
        <f t="shared" si="27"/>
        <v>2.4769999999999999</v>
      </c>
      <c r="T53" s="304">
        <f t="shared" si="27"/>
        <v>3.0030000000000001</v>
      </c>
      <c r="U53" s="304">
        <f t="shared" si="27"/>
        <v>2.5069999999999997</v>
      </c>
      <c r="V53" s="304">
        <f t="shared" si="27"/>
        <v>2.4239999999999999</v>
      </c>
      <c r="W53" s="304">
        <f t="shared" si="27"/>
        <v>2.234</v>
      </c>
      <c r="X53" s="304">
        <f t="shared" si="27"/>
        <v>2.1859999999999999</v>
      </c>
      <c r="Y53" s="304">
        <f t="shared" si="27"/>
        <v>5.9080000000000004</v>
      </c>
      <c r="Z53" s="304">
        <f t="shared" si="27"/>
        <v>9.536999999999999</v>
      </c>
      <c r="AA53" s="304">
        <f t="shared" si="27"/>
        <v>7.5940000000000003</v>
      </c>
      <c r="AB53" s="304">
        <f t="shared" si="27"/>
        <v>9.5909999999999993</v>
      </c>
      <c r="AC53" s="305">
        <f>AC10</f>
        <v>10</v>
      </c>
      <c r="AD53" s="305">
        <f>AD10</f>
        <v>10</v>
      </c>
    </row>
    <row r="54" spans="1:3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3" ht="15.75" thickBot="1">
      <c r="A55" s="6" t="s">
        <v>253</v>
      </c>
    </row>
    <row r="56" spans="1:33" ht="15.75" thickBot="1">
      <c r="A56" s="3"/>
      <c r="B56" s="3" t="str">
        <f>B$2</f>
        <v xml:space="preserve">93/94 </v>
      </c>
      <c r="C56" s="3" t="str">
        <f t="shared" ref="C56:AD56" si="28">C$2</f>
        <v xml:space="preserve">94/95 </v>
      </c>
      <c r="D56" s="3" t="str">
        <f t="shared" si="28"/>
        <v xml:space="preserve">95/96 </v>
      </c>
      <c r="E56" s="3" t="str">
        <f t="shared" si="28"/>
        <v xml:space="preserve">96/97 </v>
      </c>
      <c r="F56" s="3" t="str">
        <f t="shared" si="28"/>
        <v xml:space="preserve">97/98 </v>
      </c>
      <c r="G56" s="3" t="str">
        <f t="shared" si="28"/>
        <v xml:space="preserve">98/99 </v>
      </c>
      <c r="H56" s="3" t="str">
        <f t="shared" si="28"/>
        <v xml:space="preserve">99/00 </v>
      </c>
      <c r="I56" s="3" t="str">
        <f t="shared" si="28"/>
        <v xml:space="preserve">00/01 </v>
      </c>
      <c r="J56" s="3" t="str">
        <f t="shared" si="28"/>
        <v xml:space="preserve">01/02 </v>
      </c>
      <c r="K56" s="3" t="str">
        <f t="shared" si="28"/>
        <v xml:space="preserve">02/03 </v>
      </c>
      <c r="L56" s="3" t="str">
        <f t="shared" si="28"/>
        <v xml:space="preserve">03/04 </v>
      </c>
      <c r="M56" s="3" t="str">
        <f t="shared" si="28"/>
        <v xml:space="preserve">04/05 </v>
      </c>
      <c r="N56" s="3" t="str">
        <f t="shared" si="28"/>
        <v xml:space="preserve">05/06 </v>
      </c>
      <c r="O56" s="3" t="str">
        <f t="shared" si="28"/>
        <v xml:space="preserve">06/07 </v>
      </c>
      <c r="P56" s="3" t="str">
        <f t="shared" si="28"/>
        <v xml:space="preserve">07/08 </v>
      </c>
      <c r="Q56" s="3" t="str">
        <f t="shared" si="28"/>
        <v xml:space="preserve">08/09 </v>
      </c>
      <c r="R56" s="3" t="str">
        <f t="shared" si="28"/>
        <v xml:space="preserve">09/10 </v>
      </c>
      <c r="S56" s="3" t="str">
        <f t="shared" si="28"/>
        <v xml:space="preserve">10/11 </v>
      </c>
      <c r="T56" s="3" t="str">
        <f t="shared" si="28"/>
        <v xml:space="preserve">11/12 </v>
      </c>
      <c r="U56" s="3" t="str">
        <f t="shared" si="28"/>
        <v xml:space="preserve">12/13 </v>
      </c>
      <c r="V56" s="3" t="str">
        <f t="shared" si="28"/>
        <v xml:space="preserve">13/14 </v>
      </c>
      <c r="W56" s="3" t="str">
        <f t="shared" si="28"/>
        <v xml:space="preserve">14/15 </v>
      </c>
      <c r="X56" s="3" t="str">
        <f t="shared" si="28"/>
        <v xml:space="preserve">15/16 </v>
      </c>
      <c r="Y56" s="3" t="str">
        <f t="shared" si="28"/>
        <v xml:space="preserve">16/17 </v>
      </c>
      <c r="Z56" s="3" t="str">
        <f t="shared" si="28"/>
        <v xml:space="preserve">17/18 </v>
      </c>
      <c r="AA56" s="3" t="str">
        <f t="shared" si="28"/>
        <v>18/19</v>
      </c>
      <c r="AB56" s="3" t="str">
        <f t="shared" si="28"/>
        <v>19/20</v>
      </c>
      <c r="AC56" s="3" t="str">
        <f t="shared" si="28"/>
        <v>20/21</v>
      </c>
      <c r="AD56" s="3" t="str">
        <f t="shared" si="28"/>
        <v>21/22</v>
      </c>
    </row>
    <row r="57" spans="1:33">
      <c r="A57" s="6" t="s">
        <v>113</v>
      </c>
      <c r="B57" s="37">
        <v>0</v>
      </c>
      <c r="C57" s="37">
        <f>'[3]Ukraine Seed Exports'!AR$290</f>
        <v>0</v>
      </c>
      <c r="D57" s="37">
        <f>'[3]Ukraine Seed Exports'!BD$290</f>
        <v>0</v>
      </c>
      <c r="E57" s="37">
        <f>'[3]Ukraine Seed Exports'!BP$290</f>
        <v>0</v>
      </c>
      <c r="F57" s="37">
        <f>'[3]Ukraine Seed Exports'!CB$290</f>
        <v>0</v>
      </c>
      <c r="G57" s="37">
        <f>'[3]Ukraine Seed Exports'!CN$290</f>
        <v>0</v>
      </c>
      <c r="H57" s="37">
        <f>'[3]Ukraine Seed Exports'!CZ$290</f>
        <v>0</v>
      </c>
      <c r="I57" s="37">
        <f>'[3]Ukraine Seed Exports'!DL$290</f>
        <v>0</v>
      </c>
      <c r="J57" s="37">
        <f>'[3]Ukraine Seed Exports'!DX$290</f>
        <v>0</v>
      </c>
      <c r="K57" s="37">
        <f>'[3]Ukraine Seed Exports'!EJ$290</f>
        <v>1.19567</v>
      </c>
      <c r="L57" s="37">
        <f>'[3]Ukraine Seed Exports'!EV$290</f>
        <v>6.0000000000000001E-3</v>
      </c>
      <c r="M57" s="37">
        <f>'[3]Ukraine Seed Exports'!FH$290</f>
        <v>1.792729</v>
      </c>
      <c r="N57" s="37">
        <f>'[3]Ukraine Seed Exports'!FT$290</f>
        <v>1.38985</v>
      </c>
      <c r="O57" s="37">
        <f>'[3]Ukraine Seed Exports'!GF$290</f>
        <v>7.6232889999999998</v>
      </c>
      <c r="P57" s="37">
        <f>'[3]Ukraine Seed Exports'!GR$290</f>
        <v>61.211444999999998</v>
      </c>
      <c r="Q57" s="37">
        <f>'[3]Ukraine Seed Exports'!HD$290</f>
        <v>132.79316700000001</v>
      </c>
      <c r="R57" s="37">
        <f>'[3]Ukraine Seed Exports'!HP$290</f>
        <v>40.982742000000002</v>
      </c>
      <c r="S57" s="37">
        <f>'[3]Ukraine Seed Exports'!IB$290</f>
        <v>79.376751999999996</v>
      </c>
      <c r="T57" s="37">
        <f>'[3]Ukraine Seed Exports'!IN$290</f>
        <v>17.921903</v>
      </c>
      <c r="U57" s="37">
        <f>'[3]Ukraine Seed Exports'!IZ$290</f>
        <v>49.395755000000001</v>
      </c>
      <c r="V57" s="37">
        <f>'[3]Ukraine Seed Exports'!JL$290</f>
        <v>216.31222299999999</v>
      </c>
      <c r="W57" s="37">
        <f>'[3]Ukraine Seed Exports'!JX$290</f>
        <v>300.50865700000003</v>
      </c>
      <c r="X57" s="37">
        <f>'[3]Ukraine Seed Exports'!KJ$290</f>
        <v>89.66977</v>
      </c>
      <c r="Y57" s="37">
        <f>'[3]Ukraine Seed Exports'!KV$290</f>
        <v>61.256452000000003</v>
      </c>
      <c r="Z57" s="37">
        <f>'[3]Ukraine Seed Exports'!LH$290</f>
        <v>122.786047</v>
      </c>
      <c r="AA57" s="37">
        <f>'[3]Ukraine Seed Exports'!LT$290</f>
        <v>329.37447600000002</v>
      </c>
      <c r="AB57" s="37">
        <f>'[3]Ukraine Seed Exports'!MF$290</f>
        <v>487.138307</v>
      </c>
      <c r="AC57" s="37">
        <f>'[3]Ukraine Seed Exports'!MR$290</f>
        <v>182.849998</v>
      </c>
      <c r="AD57" s="37">
        <f>'[3]Ukraine Seed Exports'!ND$290</f>
        <v>52.018999999999998</v>
      </c>
    </row>
    <row r="58" spans="1:33">
      <c r="A58" s="6" t="s">
        <v>102</v>
      </c>
      <c r="B58" s="37">
        <f>'[3]Ukraine Seed Exports'!AG$290</f>
        <v>0</v>
      </c>
      <c r="C58" s="37">
        <f>'[3]Ukraine Seed Exports'!AS$290</f>
        <v>0</v>
      </c>
      <c r="D58" s="37">
        <f>'[3]Ukraine Seed Exports'!BE$290</f>
        <v>0</v>
      </c>
      <c r="E58" s="37">
        <f>'[3]Ukraine Seed Exports'!BQ$290</f>
        <v>0</v>
      </c>
      <c r="F58" s="37">
        <f>'[3]Ukraine Seed Exports'!CC$290</f>
        <v>0</v>
      </c>
      <c r="G58" s="37">
        <f>'[3]Ukraine Seed Exports'!CO$290</f>
        <v>0</v>
      </c>
      <c r="H58" s="37">
        <f>'[3]Ukraine Seed Exports'!DA$290</f>
        <v>0</v>
      </c>
      <c r="I58" s="37">
        <f>'[3]Ukraine Seed Exports'!DM$290</f>
        <v>0</v>
      </c>
      <c r="J58" s="37">
        <f>'[3]Ukraine Seed Exports'!DY$290</f>
        <v>0</v>
      </c>
      <c r="K58" s="37">
        <f>'[3]Ukraine Seed Exports'!EK$290</f>
        <v>3.725838</v>
      </c>
      <c r="L58" s="37">
        <f>'[3]Ukraine Seed Exports'!EW$290</f>
        <v>0.10845</v>
      </c>
      <c r="M58" s="37">
        <f>'[3]Ukraine Seed Exports'!FI$290</f>
        <v>9.0813229999999994</v>
      </c>
      <c r="N58" s="37">
        <f>'[3]Ukraine Seed Exports'!FU$290</f>
        <v>12.287747</v>
      </c>
      <c r="O58" s="37">
        <f>'[3]Ukraine Seed Exports'!GG$290</f>
        <v>108.70394899999999</v>
      </c>
      <c r="P58" s="37">
        <f>'[3]Ukraine Seed Exports'!GS$290</f>
        <v>304.55920900000001</v>
      </c>
      <c r="Q58" s="37">
        <f>'[3]Ukraine Seed Exports'!HE$290</f>
        <v>500.20096999999998</v>
      </c>
      <c r="R58" s="37">
        <f>'[3]Ukraine Seed Exports'!HQ$290</f>
        <v>297.98949299999998</v>
      </c>
      <c r="S58" s="37">
        <f>'[3]Ukraine Seed Exports'!IC$290</f>
        <v>365.66546599999998</v>
      </c>
      <c r="T58" s="37">
        <f>'[3]Ukraine Seed Exports'!IO$290</f>
        <v>165.91470100000001</v>
      </c>
      <c r="U58" s="37">
        <f>'[3]Ukraine Seed Exports'!JA$290</f>
        <v>204.11592899999999</v>
      </c>
      <c r="V58" s="37">
        <f>'[3]Ukraine Seed Exports'!JM$290</f>
        <v>596.28277500000002</v>
      </c>
      <c r="W58" s="37">
        <f>'[3]Ukraine Seed Exports'!JY$290</f>
        <v>504.88615600000003</v>
      </c>
      <c r="X58" s="37">
        <f>'[3]Ukraine Seed Exports'!KK$290</f>
        <v>514.16794500000003</v>
      </c>
      <c r="Y58" s="37">
        <f>'[3]Ukraine Seed Exports'!KW$290</f>
        <v>221.84687</v>
      </c>
      <c r="Z58" s="37">
        <f>'[3]Ukraine Seed Exports'!LI$290</f>
        <v>516.76900599999999</v>
      </c>
      <c r="AA58" s="37">
        <f>'[3]Ukraine Seed Exports'!LU$290</f>
        <v>656.19309899999996</v>
      </c>
      <c r="AB58" s="37">
        <f>'[3]Ukraine Seed Exports'!MG$290</f>
        <v>871.25376100000005</v>
      </c>
      <c r="AC58" s="37">
        <f>'[3]Ukraine Seed Exports'!MS$290</f>
        <v>879.68314699999996</v>
      </c>
      <c r="AD58" s="238">
        <f t="shared" ref="AD58:AD67" si="29">(SUM(X58:AB58)/SUM(X$69:AB$69))*AD$69</f>
        <v>717.27038122012266</v>
      </c>
    </row>
    <row r="59" spans="1:33">
      <c r="A59" s="6" t="s">
        <v>103</v>
      </c>
      <c r="B59" s="37">
        <f>'[3]Ukraine Seed Exports'!AH$290</f>
        <v>0</v>
      </c>
      <c r="C59" s="37">
        <f>'[3]Ukraine Seed Exports'!AT$290</f>
        <v>0</v>
      </c>
      <c r="D59" s="37">
        <f>'[3]Ukraine Seed Exports'!BF$290</f>
        <v>0</v>
      </c>
      <c r="E59" s="37">
        <f>'[3]Ukraine Seed Exports'!BR$290</f>
        <v>0</v>
      </c>
      <c r="F59" s="37">
        <f>'[3]Ukraine Seed Exports'!CD$290</f>
        <v>0</v>
      </c>
      <c r="G59" s="37">
        <f>'[3]Ukraine Seed Exports'!CP$290</f>
        <v>0</v>
      </c>
      <c r="H59" s="37">
        <f>'[3]Ukraine Seed Exports'!DB$290</f>
        <v>0</v>
      </c>
      <c r="I59" s="37">
        <f>'[3]Ukraine Seed Exports'!DN$290</f>
        <v>0</v>
      </c>
      <c r="J59" s="37">
        <f>'[3]Ukraine Seed Exports'!DZ$290</f>
        <v>0</v>
      </c>
      <c r="K59" s="37">
        <f>'[3]Ukraine Seed Exports'!EL$290</f>
        <v>6.3945629999999998</v>
      </c>
      <c r="L59" s="37">
        <f>'[3]Ukraine Seed Exports'!EX$290</f>
        <v>0</v>
      </c>
      <c r="M59" s="37">
        <f>'[3]Ukraine Seed Exports'!FJ$290</f>
        <v>13.840431000000001</v>
      </c>
      <c r="N59" s="37">
        <f>'[3]Ukraine Seed Exports'!FV$290</f>
        <v>89.807901000000001</v>
      </c>
      <c r="O59" s="37">
        <f>'[3]Ukraine Seed Exports'!GH$290</f>
        <v>157.19791799999999</v>
      </c>
      <c r="P59" s="37">
        <f>'[3]Ukraine Seed Exports'!GT$290</f>
        <v>175.79770300000001</v>
      </c>
      <c r="Q59" s="37">
        <f>'[3]Ukraine Seed Exports'!HF$290</f>
        <v>483.89331700000002</v>
      </c>
      <c r="R59" s="37">
        <f>'[3]Ukraine Seed Exports'!HR$290</f>
        <v>299.883239</v>
      </c>
      <c r="S59" s="37">
        <f>'[3]Ukraine Seed Exports'!ID$290</f>
        <v>314.86069400000002</v>
      </c>
      <c r="T59" s="37">
        <f>'[3]Ukraine Seed Exports'!IP$290</f>
        <v>275.88337200000001</v>
      </c>
      <c r="U59" s="37">
        <f>'[3]Ukraine Seed Exports'!JB$290</f>
        <v>311.97298699999999</v>
      </c>
      <c r="V59" s="37">
        <f>'[3]Ukraine Seed Exports'!JN$290</f>
        <v>472.21963499999998</v>
      </c>
      <c r="W59" s="37">
        <f>'[3]Ukraine Seed Exports'!JZ$290</f>
        <v>417.24449600000003</v>
      </c>
      <c r="X59" s="37">
        <f>'[3]Ukraine Seed Exports'!KL$290</f>
        <v>424.74671599999999</v>
      </c>
      <c r="Y59" s="37">
        <f>'[3]Ukraine Seed Exports'!KX$290</f>
        <v>357.95449500000001</v>
      </c>
      <c r="Z59" s="37">
        <f>'[3]Ukraine Seed Exports'!LJ$290</f>
        <v>700.83105399999999</v>
      </c>
      <c r="AA59" s="37">
        <f>'[3]Ukraine Seed Exports'!LV$290</f>
        <v>586.20859700000005</v>
      </c>
      <c r="AB59" s="37">
        <f>'[3]Ukraine Seed Exports'!MH$290</f>
        <v>714.40836100000001</v>
      </c>
      <c r="AC59" s="37">
        <f>'[3]Ukraine Seed Exports'!MT$290</f>
        <v>546.21321899999998</v>
      </c>
      <c r="AD59" s="238">
        <f t="shared" si="29"/>
        <v>718.28132399310016</v>
      </c>
    </row>
    <row r="60" spans="1:33">
      <c r="A60" s="6" t="s">
        <v>104</v>
      </c>
      <c r="B60" s="37">
        <f>'[3]Ukraine Seed Exports'!AI$290</f>
        <v>0</v>
      </c>
      <c r="C60" s="37">
        <f>'[3]Ukraine Seed Exports'!AU$290</f>
        <v>0</v>
      </c>
      <c r="D60" s="37">
        <f>'[3]Ukraine Seed Exports'!BG$290</f>
        <v>0</v>
      </c>
      <c r="E60" s="37">
        <f>'[3]Ukraine Seed Exports'!BS$290</f>
        <v>0</v>
      </c>
      <c r="F60" s="37">
        <f>'[3]Ukraine Seed Exports'!CE$290</f>
        <v>0</v>
      </c>
      <c r="G60" s="37">
        <f>'[3]Ukraine Seed Exports'!CQ$290</f>
        <v>0</v>
      </c>
      <c r="H60" s="37">
        <f>'[3]Ukraine Seed Exports'!DC$290</f>
        <v>0</v>
      </c>
      <c r="I60" s="37">
        <f>'[3]Ukraine Seed Exports'!DO$290</f>
        <v>0</v>
      </c>
      <c r="J60" s="37">
        <f>'[3]Ukraine Seed Exports'!EA$290</f>
        <v>0</v>
      </c>
      <c r="K60" s="37">
        <f>'[3]Ukraine Seed Exports'!EM$290</f>
        <v>7.0074800000000002</v>
      </c>
      <c r="L60" s="37">
        <f>'[3]Ukraine Seed Exports'!EY$290</f>
        <v>15.608898</v>
      </c>
      <c r="M60" s="37">
        <f>'[3]Ukraine Seed Exports'!FK$290</f>
        <v>14.839207</v>
      </c>
      <c r="N60" s="37">
        <f>'[3]Ukraine Seed Exports'!FW$290</f>
        <v>26.121905999999999</v>
      </c>
      <c r="O60" s="37">
        <f>'[3]Ukraine Seed Exports'!GI$290</f>
        <v>99.707434000000006</v>
      </c>
      <c r="P60" s="37">
        <f>'[3]Ukraine Seed Exports'!GU$290</f>
        <v>222.44394399999999</v>
      </c>
      <c r="Q60" s="37">
        <f>'[3]Ukraine Seed Exports'!HG$290</f>
        <v>521.71531400000003</v>
      </c>
      <c r="R60" s="37">
        <f>'[3]Ukraine Seed Exports'!HS$290</f>
        <v>396.09672599999999</v>
      </c>
      <c r="S60" s="37">
        <f>'[3]Ukraine Seed Exports'!IE$290</f>
        <v>215.595753</v>
      </c>
      <c r="T60" s="37">
        <f>'[3]Ukraine Seed Exports'!IQ$290</f>
        <v>129.302481</v>
      </c>
      <c r="U60" s="37">
        <f>'[3]Ukraine Seed Exports'!JC$290</f>
        <v>260.24398400000001</v>
      </c>
      <c r="V60" s="37">
        <f>'[3]Ukraine Seed Exports'!JO$290</f>
        <v>519.39842199999998</v>
      </c>
      <c r="W60" s="37">
        <f>'[3]Ukraine Seed Exports'!KA$290</f>
        <v>344.38024899999999</v>
      </c>
      <c r="X60" s="37">
        <f>'[3]Ukraine Seed Exports'!KM$290</f>
        <v>166.69580199999999</v>
      </c>
      <c r="Y60" s="37">
        <f>'[3]Ukraine Seed Exports'!KY$290</f>
        <v>137.64856599999999</v>
      </c>
      <c r="Z60" s="37">
        <f>'[3]Ukraine Seed Exports'!LK$290</f>
        <v>342.03845000000001</v>
      </c>
      <c r="AA60" s="37">
        <f>'[3]Ukraine Seed Exports'!LW$290</f>
        <v>337.55076300000002</v>
      </c>
      <c r="AB60" s="37">
        <f>'[3]Ukraine Seed Exports'!MI$290</f>
        <v>587.85937100000001</v>
      </c>
      <c r="AC60" s="37">
        <f>'[3]Ukraine Seed Exports'!MU$290</f>
        <v>315.57686999999999</v>
      </c>
      <c r="AD60" s="238">
        <f t="shared" si="29"/>
        <v>405.50611054858075</v>
      </c>
    </row>
    <row r="61" spans="1:33">
      <c r="A61" s="6" t="s">
        <v>105</v>
      </c>
      <c r="B61" s="37">
        <f>'[3]Ukraine Seed Exports'!AJ$290</f>
        <v>0</v>
      </c>
      <c r="C61" s="37">
        <f>'[3]Ukraine Seed Exports'!AV$290</f>
        <v>0</v>
      </c>
      <c r="D61" s="37">
        <f>'[3]Ukraine Seed Exports'!BH$290</f>
        <v>0</v>
      </c>
      <c r="E61" s="37">
        <f>'[3]Ukraine Seed Exports'!BT$290</f>
        <v>0</v>
      </c>
      <c r="F61" s="37">
        <f>'[3]Ukraine Seed Exports'!CF$290</f>
        <v>0</v>
      </c>
      <c r="G61" s="37">
        <f>'[3]Ukraine Seed Exports'!CR$290</f>
        <v>0</v>
      </c>
      <c r="H61" s="37">
        <f>'[3]Ukraine Seed Exports'!DD$290</f>
        <v>0</v>
      </c>
      <c r="I61" s="37">
        <f>'[3]Ukraine Seed Exports'!DP$290</f>
        <v>0</v>
      </c>
      <c r="J61" s="37">
        <f>'[3]Ukraine Seed Exports'!EB$290</f>
        <v>0</v>
      </c>
      <c r="K61" s="37">
        <f>'[3]Ukraine Seed Exports'!EN$290</f>
        <v>1.0516559999999999</v>
      </c>
      <c r="L61" s="37">
        <f>'[3]Ukraine Seed Exports'!EZ$290</f>
        <v>6.0653280000000001</v>
      </c>
      <c r="M61" s="37">
        <f>'[3]Ukraine Seed Exports'!FL$290</f>
        <v>22.510914</v>
      </c>
      <c r="N61" s="37">
        <f>'[3]Ukraine Seed Exports'!FX$290</f>
        <v>20.425934000000002</v>
      </c>
      <c r="O61" s="37">
        <f>'[3]Ukraine Seed Exports'!GJ$290</f>
        <v>63.182001</v>
      </c>
      <c r="P61" s="37">
        <f>'[3]Ukraine Seed Exports'!GV$290</f>
        <v>93.927936000000003</v>
      </c>
      <c r="Q61" s="37">
        <f>'[3]Ukraine Seed Exports'!HH$290</f>
        <v>372.083823</v>
      </c>
      <c r="R61" s="37">
        <f>'[3]Ukraine Seed Exports'!HT$290</f>
        <v>368.59889099999998</v>
      </c>
      <c r="S61" s="37">
        <f>'[3]Ukraine Seed Exports'!IF$290</f>
        <v>243.462976</v>
      </c>
      <c r="T61" s="37">
        <f>'[3]Ukraine Seed Exports'!IR$290</f>
        <v>191.81210999999999</v>
      </c>
      <c r="U61" s="37">
        <f>'[3]Ukraine Seed Exports'!JD$290</f>
        <v>38.019247</v>
      </c>
      <c r="V61" s="37">
        <f>'[3]Ukraine Seed Exports'!JP$290</f>
        <v>147.2329</v>
      </c>
      <c r="W61" s="37">
        <f>'[3]Ukraine Seed Exports'!KB$290</f>
        <v>150.109151</v>
      </c>
      <c r="X61" s="37">
        <f>'[3]Ukraine Seed Exports'!KN$290</f>
        <v>85.106820999999997</v>
      </c>
      <c r="Y61" s="37">
        <f>'[3]Ukraine Seed Exports'!KZ$290</f>
        <v>31.778625000000002</v>
      </c>
      <c r="Z61" s="37">
        <f>'[3]Ukraine Seed Exports'!LL$290</f>
        <v>162.36274299999999</v>
      </c>
      <c r="AA61" s="37">
        <f>'[3]Ukraine Seed Exports'!LX$290</f>
        <v>324.13368200000002</v>
      </c>
      <c r="AB61" s="37">
        <f>'[3]Ukraine Seed Exports'!MJ$290</f>
        <v>232.93022099999999</v>
      </c>
      <c r="AC61" s="37">
        <f>'[3]Ukraine Seed Exports'!MV$290</f>
        <v>276.30592999999999</v>
      </c>
      <c r="AD61" s="238">
        <f t="shared" si="29"/>
        <v>215.75975588906118</v>
      </c>
    </row>
    <row r="62" spans="1:33">
      <c r="A62" s="6" t="s">
        <v>106</v>
      </c>
      <c r="B62" s="37">
        <f>'[3]Ukraine Seed Exports'!AK$290</f>
        <v>0</v>
      </c>
      <c r="C62" s="37">
        <f>'[3]Ukraine Seed Exports'!AW$290</f>
        <v>0</v>
      </c>
      <c r="D62" s="37">
        <f>'[3]Ukraine Seed Exports'!BI$290</f>
        <v>0</v>
      </c>
      <c r="E62" s="37">
        <f>'[3]Ukraine Seed Exports'!BU$290</f>
        <v>0</v>
      </c>
      <c r="F62" s="37">
        <f>'[3]Ukraine Seed Exports'!CG$290</f>
        <v>0</v>
      </c>
      <c r="G62" s="37">
        <f>'[3]Ukraine Seed Exports'!CS$290</f>
        <v>0</v>
      </c>
      <c r="H62" s="37">
        <f>'[3]Ukraine Seed Exports'!DE$290</f>
        <v>0</v>
      </c>
      <c r="I62" s="37">
        <f>'[3]Ukraine Seed Exports'!DQ$290</f>
        <v>0</v>
      </c>
      <c r="J62" s="37">
        <f>'[3]Ukraine Seed Exports'!EC$290</f>
        <v>0</v>
      </c>
      <c r="K62" s="37">
        <f>'[3]Ukraine Seed Exports'!EO$290</f>
        <v>0.47269899999999998</v>
      </c>
      <c r="L62" s="37">
        <f>'[3]Ukraine Seed Exports'!FA$290</f>
        <v>1.08945</v>
      </c>
      <c r="M62" s="37">
        <f>'[3]Ukraine Seed Exports'!FM$290</f>
        <v>9.1107650000000007</v>
      </c>
      <c r="N62" s="37">
        <f>'[3]Ukraine Seed Exports'!FY$290</f>
        <v>23.46293</v>
      </c>
      <c r="O62" s="37">
        <f>'[3]Ukraine Seed Exports'!GK$290</f>
        <v>20.822257</v>
      </c>
      <c r="P62" s="37">
        <f>'[3]Ukraine Seed Exports'!GW$290</f>
        <v>23.042535999999998</v>
      </c>
      <c r="Q62" s="37">
        <f>'[3]Ukraine Seed Exports'!HI$290</f>
        <v>351.16394400000001</v>
      </c>
      <c r="R62" s="37">
        <f>'[3]Ukraine Seed Exports'!HU$290</f>
        <v>177.90175300000001</v>
      </c>
      <c r="S62" s="37">
        <f>'[3]Ukraine Seed Exports'!IG$290</f>
        <v>82.441147000000001</v>
      </c>
      <c r="T62" s="37">
        <f>'[3]Ukraine Seed Exports'!IS$290</f>
        <v>115.13273700000001</v>
      </c>
      <c r="U62" s="37">
        <f>'[3]Ukraine Seed Exports'!JE$290</f>
        <v>91.050331999999997</v>
      </c>
      <c r="V62" s="37">
        <f>'[3]Ukraine Seed Exports'!JQ$290</f>
        <v>111.848135</v>
      </c>
      <c r="W62" s="37">
        <f>'[3]Ukraine Seed Exports'!KC$290</f>
        <v>140.02865700000001</v>
      </c>
      <c r="X62" s="37">
        <f>'[3]Ukraine Seed Exports'!KO$290</f>
        <v>49.134276999999997</v>
      </c>
      <c r="Y62" s="37">
        <f>'[3]Ukraine Seed Exports'!LA$290</f>
        <v>75.742627999999996</v>
      </c>
      <c r="Z62" s="37">
        <f>'[3]Ukraine Seed Exports'!LM$290</f>
        <v>145.047819</v>
      </c>
      <c r="AA62" s="37">
        <f>'[3]Ukraine Seed Exports'!LY$290</f>
        <v>78.471041999999997</v>
      </c>
      <c r="AB62" s="37">
        <f>'[3]Ukraine Seed Exports'!MK$290</f>
        <v>84.850555</v>
      </c>
      <c r="AC62" s="37">
        <f>'[3]Ukraine Seed Exports'!MW$290</f>
        <v>164.04272599999999</v>
      </c>
      <c r="AD62" s="238">
        <f t="shared" si="29"/>
        <v>111.77301076114756</v>
      </c>
    </row>
    <row r="63" spans="1:33">
      <c r="A63" s="6" t="s">
        <v>107</v>
      </c>
      <c r="B63" s="37">
        <f>'[3]Ukraine Seed Exports'!AL$290</f>
        <v>0</v>
      </c>
      <c r="C63" s="37">
        <f>'[3]Ukraine Seed Exports'!AX$290</f>
        <v>0</v>
      </c>
      <c r="D63" s="37">
        <f>'[3]Ukraine Seed Exports'!BJ$290</f>
        <v>0</v>
      </c>
      <c r="E63" s="37">
        <f>'[3]Ukraine Seed Exports'!BV$290</f>
        <v>0</v>
      </c>
      <c r="F63" s="37">
        <f>'[3]Ukraine Seed Exports'!CH$290</f>
        <v>0</v>
      </c>
      <c r="G63" s="37">
        <f>'[3]Ukraine Seed Exports'!CT$290</f>
        <v>0</v>
      </c>
      <c r="H63" s="37">
        <f>'[3]Ukraine Seed Exports'!DF$290</f>
        <v>0</v>
      </c>
      <c r="I63" s="37">
        <f>'[3]Ukraine Seed Exports'!DR$290</f>
        <v>0</v>
      </c>
      <c r="J63" s="37">
        <f>'[3]Ukraine Seed Exports'!ED$290</f>
        <v>0.112</v>
      </c>
      <c r="K63" s="37">
        <f>'[3]Ukraine Seed Exports'!EP$290</f>
        <v>0.23252</v>
      </c>
      <c r="L63" s="37">
        <f>'[3]Ukraine Seed Exports'!FB$290</f>
        <v>1.4285410000000001</v>
      </c>
      <c r="M63" s="37">
        <f>'[3]Ukraine Seed Exports'!FN$290</f>
        <v>2.665035</v>
      </c>
      <c r="N63" s="37">
        <f>'[3]Ukraine Seed Exports'!FZ$290</f>
        <v>7.6255499999999996</v>
      </c>
      <c r="O63" s="37">
        <f>'[3]Ukraine Seed Exports'!GL$290</f>
        <v>21.130710000000001</v>
      </c>
      <c r="P63" s="37">
        <f>'[3]Ukraine Seed Exports'!GX$290</f>
        <v>14.146834999999999</v>
      </c>
      <c r="Q63" s="37">
        <f>'[3]Ukraine Seed Exports'!HJ$290</f>
        <v>96.097724999999997</v>
      </c>
      <c r="R63" s="37">
        <f>'[3]Ukraine Seed Exports'!HV$290</f>
        <v>37.994799999999998</v>
      </c>
      <c r="S63" s="37">
        <f>'[3]Ukraine Seed Exports'!IH$290</f>
        <v>51.512549999999997</v>
      </c>
      <c r="T63" s="37">
        <f>'[3]Ukraine Seed Exports'!IT$290</f>
        <v>62.246091999999997</v>
      </c>
      <c r="U63" s="37">
        <f>'[3]Ukraine Seed Exports'!JF$290</f>
        <v>140.39496800000001</v>
      </c>
      <c r="V63" s="37">
        <f>'[3]Ukraine Seed Exports'!JR$290</f>
        <v>72.488781000000003</v>
      </c>
      <c r="W63" s="37">
        <f>'[3]Ukraine Seed Exports'!KD$290</f>
        <v>75.624942000000004</v>
      </c>
      <c r="X63" s="37">
        <f>'[3]Ukraine Seed Exports'!KP$290</f>
        <v>8.8561530000000008</v>
      </c>
      <c r="Y63" s="37">
        <f>'[3]Ukraine Seed Exports'!LB$290</f>
        <v>50.636603999999998</v>
      </c>
      <c r="Z63" s="37">
        <f>'[3]Ukraine Seed Exports'!LN$290</f>
        <v>78.545815000000005</v>
      </c>
      <c r="AA63" s="37">
        <f>'[3]Ukraine Seed Exports'!LZ$290</f>
        <v>150.00389300000001</v>
      </c>
      <c r="AB63" s="37">
        <f>'[3]Ukraine Seed Exports'!ML$290</f>
        <v>2.4699149999999999</v>
      </c>
      <c r="AC63" s="37">
        <f>'[3]Ukraine Seed Exports'!MX$290</f>
        <v>11.034000000000001</v>
      </c>
      <c r="AD63" s="238">
        <f t="shared" si="29"/>
        <v>74.949149714733736</v>
      </c>
    </row>
    <row r="64" spans="1:33">
      <c r="A64" s="6" t="s">
        <v>108</v>
      </c>
      <c r="B64" s="37">
        <f>'[3]Ukraine Seed Exports'!AM$290</f>
        <v>0</v>
      </c>
      <c r="C64" s="37">
        <f>'[3]Ukraine Seed Exports'!AY$290</f>
        <v>0</v>
      </c>
      <c r="D64" s="37">
        <f>'[3]Ukraine Seed Exports'!BK$290</f>
        <v>0</v>
      </c>
      <c r="E64" s="37">
        <f>'[3]Ukraine Seed Exports'!BW$290</f>
        <v>0</v>
      </c>
      <c r="F64" s="37">
        <f>'[3]Ukraine Seed Exports'!CI$290</f>
        <v>0</v>
      </c>
      <c r="G64" s="37">
        <f>'[3]Ukraine Seed Exports'!CU$290</f>
        <v>0</v>
      </c>
      <c r="H64" s="37">
        <f>'[3]Ukraine Seed Exports'!DG$290</f>
        <v>0</v>
      </c>
      <c r="I64" s="37">
        <f>'[3]Ukraine Seed Exports'!DS$290</f>
        <v>0</v>
      </c>
      <c r="J64" s="37">
        <f>'[3]Ukraine Seed Exports'!EE$290</f>
        <v>0.27753</v>
      </c>
      <c r="K64" s="37">
        <f>'[3]Ukraine Seed Exports'!EQ$290</f>
        <v>2.217409</v>
      </c>
      <c r="L64" s="37">
        <f>'[3]Ukraine Seed Exports'!FC$290</f>
        <v>4.0949799999999996</v>
      </c>
      <c r="M64" s="37">
        <f>'[3]Ukraine Seed Exports'!FO$290</f>
        <v>1.7897719999999999</v>
      </c>
      <c r="N64" s="37">
        <f>'[3]Ukraine Seed Exports'!GA$290</f>
        <v>0</v>
      </c>
      <c r="O64" s="37">
        <f>'[3]Ukraine Seed Exports'!GM$290</f>
        <v>2.8641450000000002</v>
      </c>
      <c r="P64" s="37">
        <f>'[3]Ukraine Seed Exports'!GY$290</f>
        <v>1.2720210000000001</v>
      </c>
      <c r="Q64" s="37">
        <f>'[3]Ukraine Seed Exports'!HK$290</f>
        <v>90.475752999999997</v>
      </c>
      <c r="R64" s="37">
        <f>'[3]Ukraine Seed Exports'!HW$290</f>
        <v>62.140675999999999</v>
      </c>
      <c r="S64" s="37">
        <f>'[3]Ukraine Seed Exports'!II$290</f>
        <v>33.677079999999997</v>
      </c>
      <c r="T64" s="37">
        <f>'[3]Ukraine Seed Exports'!IU$290</f>
        <v>32.135356999999999</v>
      </c>
      <c r="U64" s="37">
        <f>'[3]Ukraine Seed Exports'!JG$290</f>
        <v>99.985676999999995</v>
      </c>
      <c r="V64" s="37">
        <f>'[3]Ukraine Seed Exports'!JS$290</f>
        <v>58.492516000000002</v>
      </c>
      <c r="W64" s="37">
        <f>'[3]Ukraine Seed Exports'!KE$290</f>
        <v>7.2627730000000001</v>
      </c>
      <c r="X64" s="37">
        <f>'[3]Ukraine Seed Exports'!KQ$290</f>
        <v>24.948252</v>
      </c>
      <c r="Y64" s="37">
        <f>'[3]Ukraine Seed Exports'!LC$290</f>
        <v>14.206916</v>
      </c>
      <c r="Z64" s="37">
        <f>'[3]Ukraine Seed Exports'!LO$290</f>
        <v>5.6806380000000001</v>
      </c>
      <c r="AA64" s="37">
        <f>'[3]Ukraine Seed Exports'!MA$290</f>
        <v>8.0348199999999999</v>
      </c>
      <c r="AB64" s="37">
        <f>'[3]Ukraine Seed Exports'!MM$290</f>
        <v>2.21902</v>
      </c>
      <c r="AC64" s="37">
        <f>'[3]Ukraine Seed Exports'!MY$290</f>
        <v>3.3559999999999999</v>
      </c>
      <c r="AD64" s="238">
        <f t="shared" si="29"/>
        <v>14.212551374869747</v>
      </c>
    </row>
    <row r="65" spans="1:30">
      <c r="A65" s="6" t="s">
        <v>109</v>
      </c>
      <c r="B65" s="37">
        <f>'[3]Ukraine Seed Exports'!AN$290</f>
        <v>0</v>
      </c>
      <c r="C65" s="37">
        <f>'[3]Ukraine Seed Exports'!AZ$290</f>
        <v>0</v>
      </c>
      <c r="D65" s="37">
        <f>'[3]Ukraine Seed Exports'!BL$290</f>
        <v>0</v>
      </c>
      <c r="E65" s="37">
        <f>'[3]Ukraine Seed Exports'!BX$290</f>
        <v>0</v>
      </c>
      <c r="F65" s="37">
        <f>'[3]Ukraine Seed Exports'!CJ$290</f>
        <v>0</v>
      </c>
      <c r="G65" s="37">
        <f>'[3]Ukraine Seed Exports'!CV$290</f>
        <v>0</v>
      </c>
      <c r="H65" s="37">
        <f>'[3]Ukraine Seed Exports'!DH$290</f>
        <v>0</v>
      </c>
      <c r="I65" s="37">
        <f>'[3]Ukraine Seed Exports'!DT$290</f>
        <v>0</v>
      </c>
      <c r="J65" s="37">
        <f>'[3]Ukraine Seed Exports'!EF$290</f>
        <v>0.29249999999999998</v>
      </c>
      <c r="K65" s="37">
        <f>'[3]Ukraine Seed Exports'!ER$290</f>
        <v>0</v>
      </c>
      <c r="L65" s="37">
        <f>'[3]Ukraine Seed Exports'!FD$290</f>
        <v>3.28789</v>
      </c>
      <c r="M65" s="37">
        <f>'[3]Ukraine Seed Exports'!FP$290</f>
        <v>4.2183450000000002</v>
      </c>
      <c r="N65" s="37">
        <f>'[3]Ukraine Seed Exports'!GB$290</f>
        <v>3.0782400000000001</v>
      </c>
      <c r="O65" s="37">
        <f>'[3]Ukraine Seed Exports'!GN$290</f>
        <v>1.7112860000000001</v>
      </c>
      <c r="P65" s="37">
        <f>'[3]Ukraine Seed Exports'!GZ$290</f>
        <v>7.4837999999999996</v>
      </c>
      <c r="Q65" s="37">
        <f>'[3]Ukraine Seed Exports'!HL$290</f>
        <v>48.437779999999997</v>
      </c>
      <c r="R65" s="37">
        <f>'[3]Ukraine Seed Exports'!HX$290</f>
        <v>54.587600999999999</v>
      </c>
      <c r="S65" s="37">
        <f>'[3]Ukraine Seed Exports'!IJ$290</f>
        <v>13.879564</v>
      </c>
      <c r="T65" s="37">
        <f>'[3]Ukraine Seed Exports'!IV$290</f>
        <v>53.444892000000003</v>
      </c>
      <c r="U65" s="37">
        <f>'[3]Ukraine Seed Exports'!JH$290</f>
        <v>9.8560820000000007</v>
      </c>
      <c r="V65" s="37">
        <f>'[3]Ukraine Seed Exports'!JT$290</f>
        <v>11.165679000000001</v>
      </c>
      <c r="W65" s="37">
        <f>'[3]Ukraine Seed Exports'!KF$290</f>
        <v>5.8675069999999998</v>
      </c>
      <c r="X65" s="37">
        <f>'[3]Ukraine Seed Exports'!KR$290</f>
        <v>8.5440039999999993</v>
      </c>
      <c r="Y65" s="37">
        <f>'[3]Ukraine Seed Exports'!LD$290</f>
        <v>16.918068000000002</v>
      </c>
      <c r="Z65" s="37">
        <f>'[3]Ukraine Seed Exports'!LP$290</f>
        <v>10.992179</v>
      </c>
      <c r="AA65" s="37">
        <f>'[3]Ukraine Seed Exports'!MB$290</f>
        <v>11.187122</v>
      </c>
      <c r="AB65" s="37">
        <f>'[3]Ukraine Seed Exports'!MN$290</f>
        <v>2.2774999999999999</v>
      </c>
      <c r="AC65" s="37">
        <f>'[3]Ukraine Seed Exports'!MZ$290</f>
        <v>12.586</v>
      </c>
      <c r="AD65" s="238">
        <f t="shared" si="29"/>
        <v>12.878546126219407</v>
      </c>
    </row>
    <row r="66" spans="1:30">
      <c r="A66" s="6" t="s">
        <v>110</v>
      </c>
      <c r="B66" s="37">
        <f>'[3]Ukraine Seed Exports'!AO$290</f>
        <v>0</v>
      </c>
      <c r="C66" s="37">
        <f>'[3]Ukraine Seed Exports'!BA$290</f>
        <v>0</v>
      </c>
      <c r="D66" s="37">
        <f>'[3]Ukraine Seed Exports'!BM$290</f>
        <v>0</v>
      </c>
      <c r="E66" s="37">
        <f>'[3]Ukraine Seed Exports'!BY$290</f>
        <v>0</v>
      </c>
      <c r="F66" s="37">
        <f>'[3]Ukraine Seed Exports'!CK$290</f>
        <v>0</v>
      </c>
      <c r="G66" s="37">
        <f>'[3]Ukraine Seed Exports'!CW$290</f>
        <v>0</v>
      </c>
      <c r="H66" s="37">
        <f>'[3]Ukraine Seed Exports'!DI$290</f>
        <v>0</v>
      </c>
      <c r="I66" s="37">
        <f>'[3]Ukraine Seed Exports'!DU$290</f>
        <v>0</v>
      </c>
      <c r="J66" s="37">
        <f>'[3]Ukraine Seed Exports'!EG$290</f>
        <v>0</v>
      </c>
      <c r="K66" s="37">
        <f>'[3]Ukraine Seed Exports'!ES$290</f>
        <v>5.7000000000000002E-2</v>
      </c>
      <c r="L66" s="37">
        <f>'[3]Ukraine Seed Exports'!FE$290</f>
        <v>0.99353000000000002</v>
      </c>
      <c r="M66" s="37">
        <f>'[3]Ukraine Seed Exports'!FQ$290</f>
        <v>9.0200000000000002E-2</v>
      </c>
      <c r="N66" s="37">
        <f>'[3]Ukraine Seed Exports'!GC$290</f>
        <v>2.7577090000000002</v>
      </c>
      <c r="O66" s="37">
        <f>'[3]Ukraine Seed Exports'!GO$290</f>
        <v>2.4112429999999998</v>
      </c>
      <c r="P66" s="37">
        <f>'[3]Ukraine Seed Exports'!HA$290</f>
        <v>1.1275599999999999</v>
      </c>
      <c r="Q66" s="37">
        <f>'[3]Ukraine Seed Exports'!HM$290</f>
        <v>18.272780999999998</v>
      </c>
      <c r="R66" s="37">
        <f>'[3]Ukraine Seed Exports'!HY$290</f>
        <v>23.435611000000002</v>
      </c>
      <c r="S66" s="37">
        <f>'[3]Ukraine Seed Exports'!IK$290</f>
        <v>3.9344999999999999</v>
      </c>
      <c r="T66" s="37">
        <f>'[3]Ukraine Seed Exports'!IW$290</f>
        <v>55.340507000000002</v>
      </c>
      <c r="U66" s="37">
        <f>'[3]Ukraine Seed Exports'!JI$290</f>
        <v>17.198224</v>
      </c>
      <c r="V66" s="37">
        <f>'[3]Ukraine Seed Exports'!JU$290</f>
        <v>18.727181999999999</v>
      </c>
      <c r="W66" s="37">
        <f>'[3]Ukraine Seed Exports'!KG$290</f>
        <v>11.323216</v>
      </c>
      <c r="X66" s="37">
        <f>'[3]Ukraine Seed Exports'!KS$290</f>
        <v>44.471933</v>
      </c>
      <c r="Y66" s="37">
        <f>'[3]Ukraine Seed Exports'!LE$290</f>
        <v>48.865775999999997</v>
      </c>
      <c r="Z66" s="37">
        <f>'[3]Ukraine Seed Exports'!LQ$290</f>
        <v>7.4455549999999997</v>
      </c>
      <c r="AA66" s="37">
        <f>'[3]Ukraine Seed Exports'!MC$290</f>
        <v>4.9850700000000003</v>
      </c>
      <c r="AB66" s="37">
        <f>'[3]Ukraine Seed Exports'!MO$290</f>
        <v>5.4356799999999996</v>
      </c>
      <c r="AC66" s="37">
        <f>'[3]Ukraine Seed Exports'!NA$290</f>
        <v>2.5329999999999999</v>
      </c>
      <c r="AD66" s="238">
        <f t="shared" si="29"/>
        <v>28.68947028751527</v>
      </c>
    </row>
    <row r="67" spans="1:30">
      <c r="A67" s="6" t="s">
        <v>111</v>
      </c>
      <c r="B67" s="37">
        <f>'[3]Ukraine Seed Exports'!AP$290</f>
        <v>0</v>
      </c>
      <c r="C67" s="37">
        <f>'[3]Ukraine Seed Exports'!BB$290</f>
        <v>0</v>
      </c>
      <c r="D67" s="37">
        <f>'[3]Ukraine Seed Exports'!BN$290</f>
        <v>0</v>
      </c>
      <c r="E67" s="37">
        <f>'[3]Ukraine Seed Exports'!BZ$290</f>
        <v>0</v>
      </c>
      <c r="F67" s="37">
        <f>'[3]Ukraine Seed Exports'!CL$290</f>
        <v>0</v>
      </c>
      <c r="G67" s="37">
        <f>'[3]Ukraine Seed Exports'!CX$290</f>
        <v>0</v>
      </c>
      <c r="H67" s="37">
        <f>'[3]Ukraine Seed Exports'!DJ$290</f>
        <v>0</v>
      </c>
      <c r="I67" s="37">
        <f>'[3]Ukraine Seed Exports'!DV$290</f>
        <v>0</v>
      </c>
      <c r="J67" s="37">
        <f>'[3]Ukraine Seed Exports'!EH$290</f>
        <v>5.62E-2</v>
      </c>
      <c r="K67" s="37">
        <f>'[3]Ukraine Seed Exports'!ET$290</f>
        <v>0.13868</v>
      </c>
      <c r="L67" s="37">
        <f>'[3]Ukraine Seed Exports'!FF$290</f>
        <v>7.9640000000000002E-2</v>
      </c>
      <c r="M67" s="37">
        <f>'[3]Ukraine Seed Exports'!FR$290</f>
        <v>0.28404800000000002</v>
      </c>
      <c r="N67" s="37">
        <f>'[3]Ukraine Seed Exports'!GD$290</f>
        <v>0</v>
      </c>
      <c r="O67" s="37">
        <f>'[3]Ukraine Seed Exports'!GP$290</f>
        <v>0.77847200000000005</v>
      </c>
      <c r="P67" s="37">
        <f>'[3]Ukraine Seed Exports'!HB$290</f>
        <v>1.1817569999999999</v>
      </c>
      <c r="Q67" s="37">
        <f>'[3]Ukraine Seed Exports'!HN$290</f>
        <v>15.414584</v>
      </c>
      <c r="R67" s="37">
        <f>'[3]Ukraine Seed Exports'!HZ$290</f>
        <v>23.382607</v>
      </c>
      <c r="S67" s="37">
        <f>'[3]Ukraine Seed Exports'!IL$290</f>
        <v>7.3096300000000003</v>
      </c>
      <c r="T67" s="37">
        <f>'[3]Ukraine Seed Exports'!IX$290</f>
        <v>67.110391000000007</v>
      </c>
      <c r="U67" s="37">
        <f>'[3]Ukraine Seed Exports'!JJ$290</f>
        <v>9.5362969999999994</v>
      </c>
      <c r="V67" s="37">
        <f>'[3]Ukraine Seed Exports'!JV$290</f>
        <v>11.913762</v>
      </c>
      <c r="W67" s="37">
        <f>'[3]Ukraine Seed Exports'!KH$290</f>
        <v>3.2384300000000001</v>
      </c>
      <c r="X67" s="37">
        <f>'[3]Ukraine Seed Exports'!KT$290</f>
        <v>11.127618999999999</v>
      </c>
      <c r="Y67" s="37">
        <f>'[3]Ukraine Seed Exports'!LF$290</f>
        <v>6.7229999999999999</v>
      </c>
      <c r="Z67" s="37">
        <f>'[3]Ukraine Seed Exports'!LR$290</f>
        <v>11.54135</v>
      </c>
      <c r="AA67" s="37">
        <f>'[3]Ukraine Seed Exports'!MD$290</f>
        <v>4.2324289999999998</v>
      </c>
      <c r="AB67" s="37">
        <f>'[3]Ukraine Seed Exports'!MP$290</f>
        <v>1.2759720000000001</v>
      </c>
      <c r="AC67" s="37">
        <f>'[3]Ukraine Seed Exports'!NB$290</f>
        <v>1.425</v>
      </c>
      <c r="AD67" s="238">
        <f t="shared" si="29"/>
        <v>9.0039297334922601</v>
      </c>
    </row>
    <row r="68" spans="1:30">
      <c r="A68" s="6" t="s">
        <v>112</v>
      </c>
      <c r="B68" s="37">
        <f>'[3]Ukraine Seed Exports'!AQ$290</f>
        <v>0</v>
      </c>
      <c r="C68" s="37">
        <f>'[3]Ukraine Seed Exports'!BC$290</f>
        <v>0</v>
      </c>
      <c r="D68" s="37">
        <f>'[3]Ukraine Seed Exports'!BO$290</f>
        <v>0</v>
      </c>
      <c r="E68" s="37">
        <f>'[3]Ukraine Seed Exports'!CA$290</f>
        <v>0</v>
      </c>
      <c r="F68" s="37">
        <f>'[3]Ukraine Seed Exports'!CM$290</f>
        <v>0</v>
      </c>
      <c r="G68" s="37">
        <f>'[3]Ukraine Seed Exports'!CY$290</f>
        <v>0</v>
      </c>
      <c r="H68" s="37">
        <f>'[3]Ukraine Seed Exports'!DK$290</f>
        <v>0</v>
      </c>
      <c r="I68" s="37">
        <f>'[3]Ukraine Seed Exports'!DW$290</f>
        <v>0</v>
      </c>
      <c r="J68" s="37">
        <f>'[3]Ukraine Seed Exports'!EI$290</f>
        <v>8.0000000000000002E-3</v>
      </c>
      <c r="K68" s="37">
        <f>'[3]Ukraine Seed Exports'!EU$290</f>
        <v>0</v>
      </c>
      <c r="L68" s="37">
        <f>'[3]Ukraine Seed Exports'!FG$290</f>
        <v>3.9399999999999998E-2</v>
      </c>
      <c r="M68" s="37">
        <f>'[3]Ukraine Seed Exports'!FS$290</f>
        <v>0.831071</v>
      </c>
      <c r="N68" s="37">
        <f>'[3]Ukraine Seed Exports'!GE$290</f>
        <v>0</v>
      </c>
      <c r="O68" s="37">
        <f>'[3]Ukraine Seed Exports'!GQ$290</f>
        <v>8.1860000000000002E-2</v>
      </c>
      <c r="P68" s="37">
        <f>'[3]Ukraine Seed Exports'!HC$290</f>
        <v>0</v>
      </c>
      <c r="Q68" s="37">
        <f>'[3]Ukraine Seed Exports'!HO$290</f>
        <v>5.9515520000000004</v>
      </c>
      <c r="R68" s="37">
        <f>'[3]Ukraine Seed Exports'!IA$290</f>
        <v>5.8932260000000003</v>
      </c>
      <c r="S68" s="37">
        <f>'[3]Ukraine Seed Exports'!IM$290</f>
        <v>4.4569729999999996</v>
      </c>
      <c r="T68" s="37">
        <f>'[3]Ukraine Seed Exports'!IY$290</f>
        <v>41.754285000000003</v>
      </c>
      <c r="U68" s="37">
        <f>'[3]Ukraine Seed Exports'!JK$290</f>
        <v>6.4333929999999997</v>
      </c>
      <c r="V68" s="37">
        <f>'[3]Ukraine Seed Exports'!JW$290</f>
        <v>6.7171320000000003</v>
      </c>
      <c r="W68" s="37">
        <f>'[3]Ukraine Seed Exports'!KI$290</f>
        <v>2.1187469999999999</v>
      </c>
      <c r="X68" s="37">
        <f>'[3]Ukraine Seed Exports'!KU$290</f>
        <v>9.7962109999999996</v>
      </c>
      <c r="Y68" s="37">
        <f>'[3]Ukraine Seed Exports'!LG$290</f>
        <v>9.4784299999999995</v>
      </c>
      <c r="Z68" s="37">
        <f>'[3]Ukraine Seed Exports'!LS$290</f>
        <v>14.445925000000001</v>
      </c>
      <c r="AA68" s="37">
        <f>'[3]Ukraine Seed Exports'!ME$290</f>
        <v>2.4910239999999999</v>
      </c>
      <c r="AB68" s="37">
        <f>'[3]Ukraine Seed Exports'!MQ$290</f>
        <v>4.1355199999999996</v>
      </c>
      <c r="AC68" s="37">
        <f>'[3]Ukraine Seed Exports'!NC$290</f>
        <v>0.376</v>
      </c>
      <c r="AD68" s="238">
        <f>AD69-SUM(AD57:AD67)</f>
        <v>239.65677035115732</v>
      </c>
    </row>
    <row r="69" spans="1:30" ht="15.75" thickBot="1">
      <c r="A69" s="6" t="s">
        <v>114</v>
      </c>
      <c r="B69" s="37">
        <f>SUM(B57:B68)</f>
        <v>0</v>
      </c>
      <c r="C69" s="37">
        <f t="shared" ref="C69:AC69" si="30">SUM(C57:C68)</f>
        <v>0</v>
      </c>
      <c r="D69" s="37">
        <f t="shared" si="30"/>
        <v>0</v>
      </c>
      <c r="E69" s="37">
        <f t="shared" si="30"/>
        <v>0</v>
      </c>
      <c r="F69" s="37">
        <f t="shared" si="30"/>
        <v>0</v>
      </c>
      <c r="G69" s="37">
        <f t="shared" si="30"/>
        <v>0</v>
      </c>
      <c r="H69" s="37">
        <f t="shared" si="30"/>
        <v>0</v>
      </c>
      <c r="I69" s="37">
        <f t="shared" si="30"/>
        <v>0</v>
      </c>
      <c r="J69" s="37">
        <f t="shared" si="30"/>
        <v>0.74622999999999995</v>
      </c>
      <c r="K69" s="37">
        <f t="shared" si="30"/>
        <v>22.493515000000002</v>
      </c>
      <c r="L69" s="37">
        <f t="shared" si="30"/>
        <v>32.802106999999999</v>
      </c>
      <c r="M69" s="37">
        <f t="shared" si="30"/>
        <v>81.053839999999994</v>
      </c>
      <c r="N69" s="37">
        <f t="shared" si="30"/>
        <v>186.95776700000002</v>
      </c>
      <c r="O69" s="37">
        <f t="shared" si="30"/>
        <v>486.214564</v>
      </c>
      <c r="P69" s="37">
        <f t="shared" si="30"/>
        <v>906.19474600000012</v>
      </c>
      <c r="Q69" s="37">
        <f t="shared" si="30"/>
        <v>2636.5007100000007</v>
      </c>
      <c r="R69" s="37">
        <f t="shared" si="30"/>
        <v>1788.8873649999998</v>
      </c>
      <c r="S69" s="37">
        <f t="shared" si="30"/>
        <v>1416.1730850000001</v>
      </c>
      <c r="T69" s="37">
        <f t="shared" si="30"/>
        <v>1207.998828</v>
      </c>
      <c r="U69" s="37">
        <f t="shared" si="30"/>
        <v>1238.2028749999999</v>
      </c>
      <c r="V69" s="37">
        <f t="shared" si="30"/>
        <v>2242.7991420000003</v>
      </c>
      <c r="W69" s="37">
        <f t="shared" si="30"/>
        <v>1962.592981</v>
      </c>
      <c r="X69" s="37">
        <f t="shared" si="30"/>
        <v>1437.2655030000001</v>
      </c>
      <c r="Y69" s="37">
        <f t="shared" si="30"/>
        <v>1033.0564299999999</v>
      </c>
      <c r="Z69" s="37">
        <f t="shared" si="30"/>
        <v>2118.4865809999992</v>
      </c>
      <c r="AA69" s="37">
        <f t="shared" si="30"/>
        <v>2492.8660170000003</v>
      </c>
      <c r="AB69" s="37">
        <f t="shared" si="30"/>
        <v>2996.254183</v>
      </c>
      <c r="AC69" s="37">
        <f t="shared" si="30"/>
        <v>2395.9818900000005</v>
      </c>
      <c r="AD69" s="238">
        <f>AD13</f>
        <v>2600</v>
      </c>
    </row>
    <row r="70" spans="1:3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thickBot="1">
      <c r="A71" s="6" t="s">
        <v>254</v>
      </c>
    </row>
    <row r="72" spans="1:30" ht="15.75" thickBot="1">
      <c r="A72" s="3"/>
      <c r="B72" s="3" t="str">
        <f>B$2</f>
        <v xml:space="preserve">93/94 </v>
      </c>
      <c r="C72" s="3" t="str">
        <f t="shared" ref="C72:AD72" si="31">C$2</f>
        <v xml:space="preserve">94/95 </v>
      </c>
      <c r="D72" s="3" t="str">
        <f t="shared" si="31"/>
        <v xml:space="preserve">95/96 </v>
      </c>
      <c r="E72" s="3" t="str">
        <f t="shared" si="31"/>
        <v xml:space="preserve">96/97 </v>
      </c>
      <c r="F72" s="3" t="str">
        <f t="shared" si="31"/>
        <v xml:space="preserve">97/98 </v>
      </c>
      <c r="G72" s="3" t="str">
        <f t="shared" si="31"/>
        <v xml:space="preserve">98/99 </v>
      </c>
      <c r="H72" s="3" t="str">
        <f t="shared" si="31"/>
        <v xml:space="preserve">99/00 </v>
      </c>
      <c r="I72" s="3" t="str">
        <f t="shared" si="31"/>
        <v xml:space="preserve">00/01 </v>
      </c>
      <c r="J72" s="3" t="str">
        <f t="shared" si="31"/>
        <v xml:space="preserve">01/02 </v>
      </c>
      <c r="K72" s="3" t="str">
        <f t="shared" si="31"/>
        <v xml:space="preserve">02/03 </v>
      </c>
      <c r="L72" s="3" t="str">
        <f t="shared" si="31"/>
        <v xml:space="preserve">03/04 </v>
      </c>
      <c r="M72" s="3" t="str">
        <f t="shared" si="31"/>
        <v xml:space="preserve">04/05 </v>
      </c>
      <c r="N72" s="3" t="str">
        <f t="shared" si="31"/>
        <v xml:space="preserve">05/06 </v>
      </c>
      <c r="O72" s="3" t="str">
        <f t="shared" si="31"/>
        <v xml:space="preserve">06/07 </v>
      </c>
      <c r="P72" s="3" t="str">
        <f t="shared" si="31"/>
        <v xml:space="preserve">07/08 </v>
      </c>
      <c r="Q72" s="3" t="str">
        <f t="shared" si="31"/>
        <v xml:space="preserve">08/09 </v>
      </c>
      <c r="R72" s="3" t="str">
        <f t="shared" si="31"/>
        <v xml:space="preserve">09/10 </v>
      </c>
      <c r="S72" s="3" t="str">
        <f t="shared" si="31"/>
        <v xml:space="preserve">10/11 </v>
      </c>
      <c r="T72" s="3" t="str">
        <f t="shared" si="31"/>
        <v xml:space="preserve">11/12 </v>
      </c>
      <c r="U72" s="3" t="str">
        <f t="shared" si="31"/>
        <v xml:space="preserve">12/13 </v>
      </c>
      <c r="V72" s="3" t="str">
        <f t="shared" si="31"/>
        <v xml:space="preserve">13/14 </v>
      </c>
      <c r="W72" s="3" t="str">
        <f t="shared" si="31"/>
        <v xml:space="preserve">14/15 </v>
      </c>
      <c r="X72" s="3" t="str">
        <f t="shared" si="31"/>
        <v xml:space="preserve">15/16 </v>
      </c>
      <c r="Y72" s="3" t="str">
        <f t="shared" si="31"/>
        <v xml:space="preserve">16/17 </v>
      </c>
      <c r="Z72" s="3" t="str">
        <f t="shared" si="31"/>
        <v xml:space="preserve">17/18 </v>
      </c>
      <c r="AA72" s="3" t="str">
        <f t="shared" si="31"/>
        <v>18/19</v>
      </c>
      <c r="AB72" s="3" t="str">
        <f t="shared" si="31"/>
        <v>19/20</v>
      </c>
      <c r="AC72" s="3" t="str">
        <f t="shared" si="31"/>
        <v>20/21</v>
      </c>
      <c r="AD72" s="3" t="str">
        <f t="shared" si="31"/>
        <v>21/22</v>
      </c>
    </row>
    <row r="73" spans="1:30">
      <c r="A73" s="6" t="s">
        <v>113</v>
      </c>
      <c r="B73" s="239">
        <f t="shared" ref="B73:AD81" si="32">B200/B$228</f>
        <v>3.1666666666666679</v>
      </c>
      <c r="C73" s="239">
        <f t="shared" si="32"/>
        <v>0.83333333333333337</v>
      </c>
      <c r="D73" s="239">
        <f t="shared" si="32"/>
        <v>2.75</v>
      </c>
      <c r="E73" s="239">
        <f t="shared" si="32"/>
        <v>1.4999999999999991</v>
      </c>
      <c r="F73" s="239">
        <f t="shared" si="32"/>
        <v>0.75</v>
      </c>
      <c r="G73" s="239">
        <f t="shared" si="32"/>
        <v>2.25</v>
      </c>
      <c r="H73" s="239">
        <f t="shared" si="32"/>
        <v>8.3333333333333321</v>
      </c>
      <c r="I73" s="239">
        <f t="shared" si="32"/>
        <v>5.166666666666667</v>
      </c>
      <c r="J73" s="239">
        <f t="shared" si="32"/>
        <v>5.4182465277777778</v>
      </c>
      <c r="K73" s="239">
        <f t="shared" si="32"/>
        <v>2.9072916666666671</v>
      </c>
      <c r="L73" s="239">
        <f t="shared" si="32"/>
        <v>1.3384444444444445</v>
      </c>
      <c r="M73" s="239">
        <f t="shared" si="32"/>
        <v>5.2663958974358982</v>
      </c>
      <c r="N73" s="239">
        <f t="shared" si="32"/>
        <v>7.8603998613998618</v>
      </c>
      <c r="O73" s="239">
        <f t="shared" si="32"/>
        <v>9.2617179487179477</v>
      </c>
      <c r="P73" s="239">
        <f t="shared" si="32"/>
        <v>12.0948463974359</v>
      </c>
      <c r="Q73" s="239">
        <f t="shared" si="32"/>
        <v>19.445774207992361</v>
      </c>
      <c r="R73" s="239">
        <f t="shared" si="32"/>
        <v>7.8400659370629384</v>
      </c>
      <c r="S73" s="239">
        <f t="shared" si="32"/>
        <v>4.6733791346153826</v>
      </c>
      <c r="T73" s="239">
        <f t="shared" si="32"/>
        <v>9.9952919391025663</v>
      </c>
      <c r="U73" s="239">
        <f t="shared" si="32"/>
        <v>3.8444444444432214E-2</v>
      </c>
      <c r="V73" s="239">
        <f t="shared" si="32"/>
        <v>4.6474590163934444</v>
      </c>
      <c r="W73" s="239">
        <f t="shared" si="32"/>
        <v>2.9416066025640935</v>
      </c>
      <c r="X73" s="239">
        <f t="shared" si="32"/>
        <v>0.17395833333334387</v>
      </c>
      <c r="Y73" s="239">
        <f t="shared" si="32"/>
        <v>1.8105350480769196</v>
      </c>
      <c r="Z73" s="239">
        <f t="shared" si="32"/>
        <v>4.4871402083333294</v>
      </c>
      <c r="AA73" s="239">
        <f t="shared" si="32"/>
        <v>39.091859187830885</v>
      </c>
      <c r="AB73" s="239">
        <f t="shared" si="32"/>
        <v>7.1475688763379237</v>
      </c>
      <c r="AC73" s="239">
        <f t="shared" si="32"/>
        <v>11.833364801608175</v>
      </c>
      <c r="AD73" s="239">
        <f t="shared" si="32"/>
        <v>15.006991330858929</v>
      </c>
    </row>
    <row r="74" spans="1:30">
      <c r="A74" s="6" t="s">
        <v>102</v>
      </c>
      <c r="B74" s="239">
        <f t="shared" si="32"/>
        <v>3.1666666666666679</v>
      </c>
      <c r="C74" s="239">
        <f t="shared" si="32"/>
        <v>0.83333333333333337</v>
      </c>
      <c r="D74" s="239">
        <f t="shared" si="32"/>
        <v>2.75</v>
      </c>
      <c r="E74" s="239">
        <f t="shared" si="32"/>
        <v>1.4999999999999991</v>
      </c>
      <c r="F74" s="239">
        <f t="shared" si="32"/>
        <v>0.75</v>
      </c>
      <c r="G74" s="239">
        <f t="shared" si="32"/>
        <v>2.25</v>
      </c>
      <c r="H74" s="239">
        <f t="shared" si="32"/>
        <v>8.3333333333333321</v>
      </c>
      <c r="I74" s="239">
        <f t="shared" si="32"/>
        <v>5.166666666666667</v>
      </c>
      <c r="J74" s="239">
        <f t="shared" si="32"/>
        <v>5.4182465277777778</v>
      </c>
      <c r="K74" s="239">
        <f t="shared" si="32"/>
        <v>2.9197916666666668</v>
      </c>
      <c r="L74" s="239">
        <f t="shared" si="32"/>
        <v>1.3037777777777777</v>
      </c>
      <c r="M74" s="239">
        <f t="shared" si="32"/>
        <v>5.2945558974358971</v>
      </c>
      <c r="N74" s="239">
        <f t="shared" si="32"/>
        <v>7.8603998613998618</v>
      </c>
      <c r="O74" s="239">
        <f t="shared" si="32"/>
        <v>9.2617179487179477</v>
      </c>
      <c r="P74" s="239">
        <f t="shared" si="32"/>
        <v>12.079746397435899</v>
      </c>
      <c r="Q74" s="239">
        <f t="shared" si="32"/>
        <v>39.45435825054556</v>
      </c>
      <c r="R74" s="239">
        <f t="shared" si="32"/>
        <v>7.931447755244756</v>
      </c>
      <c r="S74" s="239">
        <f t="shared" si="32"/>
        <v>4.8202816346153829</v>
      </c>
      <c r="T74" s="239">
        <f t="shared" si="32"/>
        <v>15.270586939102563</v>
      </c>
      <c r="U74" s="239">
        <f t="shared" si="32"/>
        <v>0.24644444444442115</v>
      </c>
      <c r="V74" s="239">
        <f t="shared" si="32"/>
        <v>11.569098360655731</v>
      </c>
      <c r="W74" s="239">
        <f t="shared" si="32"/>
        <v>45.686931602564087</v>
      </c>
      <c r="X74" s="239">
        <f t="shared" si="32"/>
        <v>50.171458333333327</v>
      </c>
      <c r="Y74" s="239">
        <f t="shared" si="32"/>
        <v>61.483167548076921</v>
      </c>
      <c r="Z74" s="239">
        <f t="shared" si="32"/>
        <v>50.342889823717947</v>
      </c>
      <c r="AA74" s="239">
        <f t="shared" si="32"/>
        <v>68.128675531880759</v>
      </c>
      <c r="AB74" s="239">
        <f t="shared" si="32"/>
        <v>149.19817130463878</v>
      </c>
      <c r="AC74" s="239">
        <f t="shared" si="32"/>
        <v>87.160452838286062</v>
      </c>
      <c r="AD74" s="239">
        <f t="shared" si="32"/>
        <v>103.2617208548818</v>
      </c>
    </row>
    <row r="75" spans="1:30">
      <c r="A75" s="6" t="s">
        <v>103</v>
      </c>
      <c r="B75" s="239">
        <f t="shared" si="32"/>
        <v>3.1666666666666679</v>
      </c>
      <c r="C75" s="239">
        <f t="shared" si="32"/>
        <v>0.83333333333333337</v>
      </c>
      <c r="D75" s="239">
        <f t="shared" si="32"/>
        <v>2.75</v>
      </c>
      <c r="E75" s="239">
        <f t="shared" si="32"/>
        <v>1.4999999999999991</v>
      </c>
      <c r="F75" s="239">
        <f t="shared" si="32"/>
        <v>0.75</v>
      </c>
      <c r="G75" s="239">
        <f t="shared" si="32"/>
        <v>2.25</v>
      </c>
      <c r="H75" s="239">
        <f t="shared" si="32"/>
        <v>8.3333333333333321</v>
      </c>
      <c r="I75" s="239">
        <f t="shared" si="32"/>
        <v>5.166666666666667</v>
      </c>
      <c r="J75" s="239">
        <f t="shared" si="32"/>
        <v>5.4182465277777778</v>
      </c>
      <c r="K75" s="239">
        <f t="shared" si="32"/>
        <v>2.9072916666666671</v>
      </c>
      <c r="L75" s="239">
        <f t="shared" si="32"/>
        <v>1.3384444444444445</v>
      </c>
      <c r="M75" s="239">
        <f t="shared" si="32"/>
        <v>5.2817558974358976</v>
      </c>
      <c r="N75" s="239">
        <f t="shared" si="32"/>
        <v>7.873102564102564</v>
      </c>
      <c r="O75" s="239">
        <f t="shared" si="32"/>
        <v>9.2489906759906759</v>
      </c>
      <c r="P75" s="239">
        <f t="shared" si="32"/>
        <v>12.079746397435899</v>
      </c>
      <c r="Q75" s="239">
        <f t="shared" si="32"/>
        <v>35.241932952673217</v>
      </c>
      <c r="R75" s="239">
        <f t="shared" si="32"/>
        <v>7.4895823006993023</v>
      </c>
      <c r="S75" s="239">
        <f t="shared" si="32"/>
        <v>4.502056634615383</v>
      </c>
      <c r="T75" s="239">
        <f t="shared" si="32"/>
        <v>25.596716939102571</v>
      </c>
      <c r="U75" s="239">
        <f t="shared" si="32"/>
        <v>5.3371111111111036</v>
      </c>
      <c r="V75" s="239">
        <f t="shared" si="32"/>
        <v>51.142377049180318</v>
      </c>
      <c r="W75" s="239">
        <f t="shared" si="32"/>
        <v>76.194684102564096</v>
      </c>
      <c r="X75" s="239">
        <f t="shared" si="32"/>
        <v>154.61895833333335</v>
      </c>
      <c r="Y75" s="239">
        <f t="shared" si="32"/>
        <v>39.224220048076923</v>
      </c>
      <c r="Z75" s="239">
        <f t="shared" si="32"/>
        <v>62.11032982371794</v>
      </c>
      <c r="AA75" s="239">
        <f t="shared" si="32"/>
        <v>139.76128976386696</v>
      </c>
      <c r="AB75" s="239">
        <f t="shared" si="32"/>
        <v>160.54431657206032</v>
      </c>
      <c r="AC75" s="239">
        <f t="shared" si="32"/>
        <v>86.819485479038761</v>
      </c>
      <c r="AD75" s="239">
        <f t="shared" si="32"/>
        <v>150.70723510407291</v>
      </c>
    </row>
    <row r="76" spans="1:30">
      <c r="A76" s="6" t="s">
        <v>104</v>
      </c>
      <c r="B76" s="239">
        <f t="shared" si="32"/>
        <v>3.1666666666666679</v>
      </c>
      <c r="C76" s="239">
        <f t="shared" si="32"/>
        <v>0.83333333333333337</v>
      </c>
      <c r="D76" s="239">
        <f t="shared" si="32"/>
        <v>2.75</v>
      </c>
      <c r="E76" s="239">
        <f t="shared" si="32"/>
        <v>1.4999999999999991</v>
      </c>
      <c r="F76" s="239">
        <f t="shared" si="32"/>
        <v>0.75</v>
      </c>
      <c r="G76" s="239">
        <f t="shared" si="32"/>
        <v>2.25</v>
      </c>
      <c r="H76" s="239">
        <f t="shared" si="32"/>
        <v>8.3333333333333321</v>
      </c>
      <c r="I76" s="239">
        <f t="shared" si="32"/>
        <v>5.166666666666667</v>
      </c>
      <c r="J76" s="239">
        <f t="shared" si="32"/>
        <v>5.4182465277777778</v>
      </c>
      <c r="K76" s="239">
        <f t="shared" si="32"/>
        <v>2.9197916666666668</v>
      </c>
      <c r="L76" s="239">
        <f t="shared" si="32"/>
        <v>1.3251111111111111</v>
      </c>
      <c r="M76" s="239">
        <f t="shared" si="32"/>
        <v>5.2945558974358979</v>
      </c>
      <c r="N76" s="239">
        <f t="shared" si="32"/>
        <v>7.8603998613998618</v>
      </c>
      <c r="O76" s="239">
        <f t="shared" si="32"/>
        <v>9.2489906759906759</v>
      </c>
      <c r="P76" s="239">
        <f t="shared" si="32"/>
        <v>12.082263064102566</v>
      </c>
      <c r="Q76" s="239">
        <f t="shared" si="32"/>
        <v>28.515541505864707</v>
      </c>
      <c r="R76" s="239">
        <f t="shared" si="32"/>
        <v>7.0539023006993018</v>
      </c>
      <c r="S76" s="239">
        <f t="shared" si="32"/>
        <v>4.4922691346153831</v>
      </c>
      <c r="T76" s="239">
        <f t="shared" si="32"/>
        <v>15.453416939102564</v>
      </c>
      <c r="U76" s="239">
        <f t="shared" si="32"/>
        <v>2.244444444443161E-2</v>
      </c>
      <c r="V76" s="239">
        <f t="shared" si="32"/>
        <v>39.728278688524583</v>
      </c>
      <c r="W76" s="239">
        <f t="shared" si="32"/>
        <v>52.364759102564093</v>
      </c>
      <c r="X76" s="239">
        <f t="shared" si="32"/>
        <v>34.706458333333345</v>
      </c>
      <c r="Y76" s="239">
        <f t="shared" si="32"/>
        <v>26.738105048076914</v>
      </c>
      <c r="Z76" s="239">
        <f t="shared" si="32"/>
        <v>22.010132323717947</v>
      </c>
      <c r="AA76" s="239">
        <f t="shared" si="32"/>
        <v>64.626546413713271</v>
      </c>
      <c r="AB76" s="239">
        <f t="shared" si="32"/>
        <v>34.953514076239664</v>
      </c>
      <c r="AC76" s="239">
        <f t="shared" si="32"/>
        <v>46.419697807417592</v>
      </c>
      <c r="AD76" s="239">
        <f t="shared" si="32"/>
        <v>50.422881472108678</v>
      </c>
    </row>
    <row r="77" spans="1:30">
      <c r="A77" s="6" t="s">
        <v>105</v>
      </c>
      <c r="B77" s="239">
        <f t="shared" si="32"/>
        <v>3.1666666666666679</v>
      </c>
      <c r="C77" s="239">
        <f t="shared" si="32"/>
        <v>0.83333333333333337</v>
      </c>
      <c r="D77" s="239">
        <f t="shared" si="32"/>
        <v>2.75</v>
      </c>
      <c r="E77" s="239">
        <f t="shared" si="32"/>
        <v>1.4999999999999991</v>
      </c>
      <c r="F77" s="239">
        <f t="shared" si="32"/>
        <v>0.75</v>
      </c>
      <c r="G77" s="239">
        <f t="shared" si="32"/>
        <v>2.25</v>
      </c>
      <c r="H77" s="239">
        <f t="shared" si="32"/>
        <v>8.3333333333333321</v>
      </c>
      <c r="I77" s="239">
        <f t="shared" si="32"/>
        <v>5.166666666666667</v>
      </c>
      <c r="J77" s="239">
        <f t="shared" si="32"/>
        <v>5.4182465277777778</v>
      </c>
      <c r="K77" s="239">
        <f t="shared" si="32"/>
        <v>2.9197916666666668</v>
      </c>
      <c r="L77" s="239">
        <f t="shared" si="32"/>
        <v>1.3384444444444445</v>
      </c>
      <c r="M77" s="239">
        <f t="shared" si="32"/>
        <v>5.2817558974358976</v>
      </c>
      <c r="N77" s="239">
        <f t="shared" si="32"/>
        <v>7.8603998613998618</v>
      </c>
      <c r="O77" s="239">
        <f t="shared" si="32"/>
        <v>9.2489906759906759</v>
      </c>
      <c r="P77" s="239">
        <f t="shared" si="32"/>
        <v>12.092329730769233</v>
      </c>
      <c r="Q77" s="239">
        <f t="shared" si="32"/>
        <v>19.353789739907256</v>
      </c>
      <c r="R77" s="239">
        <f t="shared" si="32"/>
        <v>6.6693655734265747</v>
      </c>
      <c r="S77" s="239">
        <f t="shared" si="32"/>
        <v>4.5377241346153827</v>
      </c>
      <c r="T77" s="239">
        <f t="shared" si="32"/>
        <v>10.749511939102566</v>
      </c>
      <c r="U77" s="239">
        <f t="shared" si="32"/>
        <v>0.62244444444443536</v>
      </c>
      <c r="V77" s="239">
        <f t="shared" si="32"/>
        <v>10.552704918032802</v>
      </c>
      <c r="W77" s="239">
        <f t="shared" si="32"/>
        <v>23.49265910256409</v>
      </c>
      <c r="X77" s="239">
        <f t="shared" si="32"/>
        <v>34.218958333333319</v>
      </c>
      <c r="Y77" s="239">
        <f t="shared" si="32"/>
        <v>27.429500048076918</v>
      </c>
      <c r="Z77" s="239">
        <f t="shared" si="32"/>
        <v>4.8218973237179457</v>
      </c>
      <c r="AA77" s="239">
        <f t="shared" si="32"/>
        <v>40.036148938882526</v>
      </c>
      <c r="AB77" s="239">
        <f t="shared" si="32"/>
        <v>13.574306284680684</v>
      </c>
      <c r="AC77" s="239">
        <f t="shared" si="32"/>
        <v>15.768648649451785</v>
      </c>
      <c r="AD77" s="239">
        <f t="shared" si="32"/>
        <v>33.544059311943663</v>
      </c>
    </row>
    <row r="78" spans="1:30">
      <c r="A78" s="6" t="s">
        <v>106</v>
      </c>
      <c r="B78" s="239">
        <f t="shared" si="32"/>
        <v>3.1666666666666679</v>
      </c>
      <c r="C78" s="239">
        <f t="shared" si="32"/>
        <v>0.83333333333333337</v>
      </c>
      <c r="D78" s="239">
        <f t="shared" si="32"/>
        <v>2.75</v>
      </c>
      <c r="E78" s="239">
        <f t="shared" si="32"/>
        <v>1.4999999999999991</v>
      </c>
      <c r="F78" s="239">
        <f t="shared" si="32"/>
        <v>0.75</v>
      </c>
      <c r="G78" s="239">
        <f t="shared" si="32"/>
        <v>2.25</v>
      </c>
      <c r="H78" s="239">
        <f t="shared" si="32"/>
        <v>8.3333333333333321</v>
      </c>
      <c r="I78" s="239">
        <f t="shared" si="32"/>
        <v>5.166666666666667</v>
      </c>
      <c r="J78" s="239">
        <f t="shared" si="32"/>
        <v>5.4182465277777778</v>
      </c>
      <c r="K78" s="239">
        <f t="shared" si="32"/>
        <v>2.9197916666666668</v>
      </c>
      <c r="L78" s="239">
        <f t="shared" si="32"/>
        <v>1.3251111111111111</v>
      </c>
      <c r="M78" s="239">
        <f t="shared" si="32"/>
        <v>5.2945558974358979</v>
      </c>
      <c r="N78" s="239">
        <f t="shared" si="32"/>
        <v>7.873102564102564</v>
      </c>
      <c r="O78" s="239">
        <f t="shared" si="32"/>
        <v>9.2617179487179477</v>
      </c>
      <c r="P78" s="239">
        <f t="shared" si="32"/>
        <v>12.079746397435899</v>
      </c>
      <c r="Q78" s="239">
        <f t="shared" si="32"/>
        <v>14.920989101609385</v>
      </c>
      <c r="R78" s="239">
        <f t="shared" si="32"/>
        <v>6.6559204825174847</v>
      </c>
      <c r="S78" s="239">
        <f t="shared" si="32"/>
        <v>4.4532891346153827</v>
      </c>
      <c r="T78" s="239">
        <f t="shared" si="32"/>
        <v>13.048146939102567</v>
      </c>
      <c r="U78" s="239">
        <f t="shared" si="32"/>
        <v>3.3111111111092363E-2</v>
      </c>
      <c r="V78" s="239">
        <f t="shared" si="32"/>
        <v>6.8835245901639244</v>
      </c>
      <c r="W78" s="239">
        <f t="shared" si="32"/>
        <v>19.224281602564091</v>
      </c>
      <c r="X78" s="239">
        <f t="shared" si="32"/>
        <v>6.9789583333333383</v>
      </c>
      <c r="Y78" s="239">
        <f t="shared" si="32"/>
        <v>5.5646475480769197</v>
      </c>
      <c r="Z78" s="239">
        <f t="shared" si="32"/>
        <v>-0.33315267628205375</v>
      </c>
      <c r="AA78" s="239">
        <f t="shared" si="32"/>
        <v>2.9980149085155916</v>
      </c>
      <c r="AB78" s="239">
        <f t="shared" si="32"/>
        <v>2.4036240250445795</v>
      </c>
      <c r="AC78" s="239">
        <f t="shared" si="32"/>
        <v>5.5826274930517084</v>
      </c>
      <c r="AD78" s="239">
        <f t="shared" si="32"/>
        <v>6.0491279435566794</v>
      </c>
    </row>
    <row r="79" spans="1:30">
      <c r="A79" s="6" t="s">
        <v>107</v>
      </c>
      <c r="B79" s="239">
        <f t="shared" si="32"/>
        <v>3.1666666666666679</v>
      </c>
      <c r="C79" s="239">
        <f t="shared" si="32"/>
        <v>0.83333333333333337</v>
      </c>
      <c r="D79" s="239">
        <f t="shared" si="32"/>
        <v>2.75</v>
      </c>
      <c r="E79" s="239">
        <f t="shared" si="32"/>
        <v>1.4999999999999991</v>
      </c>
      <c r="F79" s="239">
        <f t="shared" si="32"/>
        <v>0.75</v>
      </c>
      <c r="G79" s="239">
        <f t="shared" si="32"/>
        <v>2.25</v>
      </c>
      <c r="H79" s="239">
        <f t="shared" si="32"/>
        <v>8.3333333333333321</v>
      </c>
      <c r="I79" s="239">
        <f t="shared" si="32"/>
        <v>5.166666666666667</v>
      </c>
      <c r="J79" s="239">
        <f t="shared" si="32"/>
        <v>5.4182465277777778</v>
      </c>
      <c r="K79" s="239">
        <f t="shared" si="32"/>
        <v>2.9197916666666668</v>
      </c>
      <c r="L79" s="239">
        <f t="shared" si="32"/>
        <v>1.3384444444444445</v>
      </c>
      <c r="M79" s="239">
        <f t="shared" si="32"/>
        <v>5.2689558974358981</v>
      </c>
      <c r="N79" s="239">
        <f t="shared" si="32"/>
        <v>7.8705620235620239</v>
      </c>
      <c r="O79" s="239">
        <f t="shared" si="32"/>
        <v>9.2464452214452209</v>
      </c>
      <c r="P79" s="239">
        <f t="shared" si="32"/>
        <v>13.0908423974359</v>
      </c>
      <c r="Q79" s="239">
        <f t="shared" si="32"/>
        <v>12.739212718630659</v>
      </c>
      <c r="R79" s="239">
        <f t="shared" si="32"/>
        <v>6.6598863006992994</v>
      </c>
      <c r="S79" s="239">
        <f t="shared" si="32"/>
        <v>4.4870566346153824</v>
      </c>
      <c r="T79" s="239">
        <f t="shared" si="32"/>
        <v>12.869956939102567</v>
      </c>
      <c r="U79" s="239">
        <f t="shared" si="32"/>
        <v>0.21977777777777874</v>
      </c>
      <c r="V79" s="239">
        <f t="shared" si="32"/>
        <v>0.80040983606558602</v>
      </c>
      <c r="W79" s="239">
        <f t="shared" si="32"/>
        <v>12.708686602564091</v>
      </c>
      <c r="X79" s="239">
        <f t="shared" si="32"/>
        <v>30.113958333333333</v>
      </c>
      <c r="Y79" s="239">
        <f t="shared" si="32"/>
        <v>3.4445775480769196</v>
      </c>
      <c r="Z79" s="239">
        <f t="shared" si="32"/>
        <v>1.3755573237179464</v>
      </c>
      <c r="AA79" s="239">
        <f t="shared" si="32"/>
        <v>3.109278930452982</v>
      </c>
      <c r="AB79" s="239">
        <f t="shared" si="32"/>
        <v>7.9247749502819875E-2</v>
      </c>
      <c r="AC79" s="239">
        <f t="shared" si="32"/>
        <v>1.0751942030801274</v>
      </c>
      <c r="AD79" s="239">
        <f t="shared" si="32"/>
        <v>11.586027771986004</v>
      </c>
    </row>
    <row r="80" spans="1:30">
      <c r="A80" s="6" t="s">
        <v>108</v>
      </c>
      <c r="B80" s="239">
        <f t="shared" si="32"/>
        <v>3.1666666666666679</v>
      </c>
      <c r="C80" s="239">
        <f t="shared" si="32"/>
        <v>0.83333333333333337</v>
      </c>
      <c r="D80" s="239">
        <f t="shared" si="32"/>
        <v>2.75</v>
      </c>
      <c r="E80" s="239">
        <f t="shared" si="32"/>
        <v>1.4999999999999991</v>
      </c>
      <c r="F80" s="239">
        <f t="shared" si="32"/>
        <v>0.75</v>
      </c>
      <c r="G80" s="239">
        <f t="shared" si="32"/>
        <v>2.25</v>
      </c>
      <c r="H80" s="239">
        <f t="shared" si="32"/>
        <v>8.3333333333333321</v>
      </c>
      <c r="I80" s="239">
        <f t="shared" si="32"/>
        <v>5.166666666666667</v>
      </c>
      <c r="J80" s="239">
        <f t="shared" si="32"/>
        <v>5.4047048611111119</v>
      </c>
      <c r="K80" s="239">
        <f t="shared" si="32"/>
        <v>2.9197916666666668</v>
      </c>
      <c r="L80" s="239">
        <f t="shared" si="32"/>
        <v>1.3384444444444445</v>
      </c>
      <c r="M80" s="239">
        <f t="shared" si="32"/>
        <v>5.2817558974358976</v>
      </c>
      <c r="N80" s="239">
        <f t="shared" si="32"/>
        <v>7.8603998613998618</v>
      </c>
      <c r="O80" s="239">
        <f t="shared" si="32"/>
        <v>9.2617179487179477</v>
      </c>
      <c r="P80" s="239">
        <f t="shared" si="32"/>
        <v>13.226692064102567</v>
      </c>
      <c r="Q80" s="239">
        <f t="shared" si="32"/>
        <v>12.271770590971085</v>
      </c>
      <c r="R80" s="239">
        <f t="shared" si="32"/>
        <v>6.6124823006993001</v>
      </c>
      <c r="S80" s="239">
        <f t="shared" si="32"/>
        <v>4.5655916346153829</v>
      </c>
      <c r="T80" s="239">
        <f t="shared" si="32"/>
        <v>9.9379794391025662</v>
      </c>
      <c r="U80" s="239">
        <f t="shared" si="32"/>
        <v>0.1211111111110957</v>
      </c>
      <c r="V80" s="239">
        <f t="shared" si="32"/>
        <v>16.684098360655742</v>
      </c>
      <c r="W80" s="239">
        <f t="shared" si="32"/>
        <v>24.785841602564094</v>
      </c>
      <c r="X80" s="239">
        <f t="shared" si="32"/>
        <v>10.641458333333333</v>
      </c>
      <c r="Y80" s="239">
        <f t="shared" si="32"/>
        <v>4.9950300480769192</v>
      </c>
      <c r="Z80" s="239">
        <f t="shared" si="32"/>
        <v>1.0473873237179459</v>
      </c>
      <c r="AA80" s="239">
        <f t="shared" si="32"/>
        <v>0.7145070455271213</v>
      </c>
      <c r="AB80" s="239">
        <f t="shared" si="32"/>
        <v>81.102866559341933</v>
      </c>
      <c r="AC80" s="239">
        <f t="shared" si="32"/>
        <v>0.57631777662901085</v>
      </c>
      <c r="AD80" s="239">
        <f t="shared" si="32"/>
        <v>27.83928194212821</v>
      </c>
    </row>
    <row r="81" spans="1:30">
      <c r="A81" s="6" t="s">
        <v>109</v>
      </c>
      <c r="B81" s="239">
        <f t="shared" si="32"/>
        <v>3.1666666666666679</v>
      </c>
      <c r="C81" s="239">
        <f t="shared" si="32"/>
        <v>0.83333333333333337</v>
      </c>
      <c r="D81" s="239">
        <f t="shared" si="32"/>
        <v>2.75</v>
      </c>
      <c r="E81" s="239">
        <f t="shared" si="32"/>
        <v>1.4999999999999991</v>
      </c>
      <c r="F81" s="239">
        <f t="shared" si="32"/>
        <v>0.75</v>
      </c>
      <c r="G81" s="239">
        <f t="shared" si="32"/>
        <v>2.25</v>
      </c>
      <c r="H81" s="239">
        <f t="shared" si="32"/>
        <v>8.3333333333333321</v>
      </c>
      <c r="I81" s="239">
        <f t="shared" si="32"/>
        <v>5.166666666666667</v>
      </c>
      <c r="J81" s="239">
        <f t="shared" si="32"/>
        <v>5.4182465277777778</v>
      </c>
      <c r="K81" s="239">
        <f t="shared" si="32"/>
        <v>2.9197916666666668</v>
      </c>
      <c r="L81" s="239">
        <f t="shared" si="32"/>
        <v>1.3384444444444445</v>
      </c>
      <c r="M81" s="239">
        <f t="shared" si="32"/>
        <v>5.2945558974358971</v>
      </c>
      <c r="N81" s="239">
        <f t="shared" si="32"/>
        <v>7.8603998613998618</v>
      </c>
      <c r="O81" s="239">
        <f t="shared" si="32"/>
        <v>9.2108088578088587</v>
      </c>
      <c r="P81" s="239">
        <f t="shared" si="32"/>
        <v>13.061145730769232</v>
      </c>
      <c r="Q81" s="239">
        <f t="shared" si="32"/>
        <v>12.362392888843425</v>
      </c>
      <c r="R81" s="239">
        <f t="shared" si="32"/>
        <v>6.6428470279720271</v>
      </c>
      <c r="S81" s="239">
        <f t="shared" si="32"/>
        <v>4.5120566346153828</v>
      </c>
      <c r="T81" s="239">
        <f t="shared" si="32"/>
        <v>10.031384439102565</v>
      </c>
      <c r="U81" s="239">
        <f t="shared" si="32"/>
        <v>0.1211111111110957</v>
      </c>
      <c r="V81" s="239">
        <f t="shared" si="32"/>
        <v>8.0040983606557514</v>
      </c>
      <c r="W81" s="239">
        <f t="shared" si="32"/>
        <v>9.6320791025640933</v>
      </c>
      <c r="X81" s="239">
        <f t="shared" si="32"/>
        <v>2.2764583333333333</v>
      </c>
      <c r="Y81" s="239">
        <f t="shared" ref="Y81:AD84" si="33">Y208/Y$228</f>
        <v>4.4171125480769184</v>
      </c>
      <c r="Z81" s="239">
        <f t="shared" si="33"/>
        <v>5.0407323717945873E-2</v>
      </c>
      <c r="AA81" s="239">
        <f t="shared" si="33"/>
        <v>0.51763922000915674</v>
      </c>
      <c r="AB81" s="239">
        <f t="shared" si="33"/>
        <v>4.7942422241537281</v>
      </c>
      <c r="AC81" s="239">
        <f t="shared" si="33"/>
        <v>4.9124681888218928</v>
      </c>
      <c r="AD81" s="239">
        <f t="shared" si="33"/>
        <v>4.2269541134802804</v>
      </c>
    </row>
    <row r="82" spans="1:30">
      <c r="A82" s="6" t="s">
        <v>110</v>
      </c>
      <c r="B82" s="239">
        <f t="shared" ref="B82:X84" si="34">B209/B$228</f>
        <v>3.1666666666666679</v>
      </c>
      <c r="C82" s="239">
        <f t="shared" si="34"/>
        <v>0.83333333333333337</v>
      </c>
      <c r="D82" s="239">
        <f t="shared" si="34"/>
        <v>2.75</v>
      </c>
      <c r="E82" s="239">
        <f t="shared" si="34"/>
        <v>1.4999999999999991</v>
      </c>
      <c r="F82" s="239">
        <f t="shared" si="34"/>
        <v>0.75</v>
      </c>
      <c r="G82" s="239">
        <f t="shared" si="34"/>
        <v>2.25</v>
      </c>
      <c r="H82" s="239">
        <f t="shared" si="34"/>
        <v>8.3333333333333321</v>
      </c>
      <c r="I82" s="239">
        <f t="shared" si="34"/>
        <v>5.166666666666667</v>
      </c>
      <c r="J82" s="239">
        <f t="shared" si="34"/>
        <v>5.4182465277777778</v>
      </c>
      <c r="K82" s="239">
        <f t="shared" si="34"/>
        <v>2.9197916666666668</v>
      </c>
      <c r="L82" s="239">
        <f t="shared" si="34"/>
        <v>1.3384444444444445</v>
      </c>
      <c r="M82" s="239">
        <f t="shared" si="34"/>
        <v>5.2945558974358979</v>
      </c>
      <c r="N82" s="239">
        <f t="shared" si="34"/>
        <v>7.873102564102564</v>
      </c>
      <c r="O82" s="239">
        <f t="shared" si="34"/>
        <v>9.2464452214452226</v>
      </c>
      <c r="P82" s="239">
        <f t="shared" si="34"/>
        <v>14.295822397435897</v>
      </c>
      <c r="Q82" s="239">
        <f t="shared" si="34"/>
        <v>12.880237846290234</v>
      </c>
      <c r="R82" s="239">
        <f t="shared" si="34"/>
        <v>6.6741281188811179</v>
      </c>
      <c r="S82" s="239">
        <f t="shared" si="34"/>
        <v>4.5128416346153832</v>
      </c>
      <c r="T82" s="239">
        <f t="shared" si="34"/>
        <v>9.8729044391025642</v>
      </c>
      <c r="U82" s="239">
        <f t="shared" si="34"/>
        <v>1.1797777777777771</v>
      </c>
      <c r="V82" s="239">
        <f t="shared" si="34"/>
        <v>1.8269672131147572</v>
      </c>
      <c r="W82" s="239">
        <f t="shared" si="34"/>
        <v>0.43114160256409378</v>
      </c>
      <c r="X82" s="239">
        <f t="shared" si="34"/>
        <v>0.38395833333333407</v>
      </c>
      <c r="Y82" s="239">
        <f t="shared" si="33"/>
        <v>3.0243775480769197</v>
      </c>
      <c r="Z82" s="239">
        <f t="shared" si="33"/>
        <v>0.10028232371794586</v>
      </c>
      <c r="AA82" s="239">
        <f t="shared" si="33"/>
        <v>-5.9078048299807735E-2</v>
      </c>
      <c r="AB82" s="239">
        <f t="shared" si="33"/>
        <v>0.6386557704265674</v>
      </c>
      <c r="AC82" s="239">
        <f t="shared" si="33"/>
        <v>1.8519261125375284</v>
      </c>
      <c r="AD82" s="239">
        <f t="shared" si="33"/>
        <v>1.6017022620718431</v>
      </c>
    </row>
    <row r="83" spans="1:30">
      <c r="A83" s="6" t="s">
        <v>111</v>
      </c>
      <c r="B83" s="239">
        <f t="shared" si="34"/>
        <v>3.1666666666666679</v>
      </c>
      <c r="C83" s="239">
        <f t="shared" si="34"/>
        <v>0.83333333333333337</v>
      </c>
      <c r="D83" s="239">
        <f t="shared" si="34"/>
        <v>2.75</v>
      </c>
      <c r="E83" s="239">
        <f t="shared" si="34"/>
        <v>1.4999999999999991</v>
      </c>
      <c r="F83" s="239">
        <f t="shared" si="34"/>
        <v>0.75</v>
      </c>
      <c r="G83" s="239">
        <f t="shared" si="34"/>
        <v>2.25</v>
      </c>
      <c r="H83" s="239">
        <f t="shared" si="34"/>
        <v>8.3333333333333321</v>
      </c>
      <c r="I83" s="239">
        <f t="shared" si="34"/>
        <v>5.166666666666667</v>
      </c>
      <c r="J83" s="239">
        <f t="shared" si="34"/>
        <v>5.4128298611111116</v>
      </c>
      <c r="K83" s="239">
        <f t="shared" si="34"/>
        <v>2.9072916666666671</v>
      </c>
      <c r="L83" s="239">
        <f t="shared" si="34"/>
        <v>1.3384444444444445</v>
      </c>
      <c r="M83" s="239">
        <f t="shared" si="34"/>
        <v>5.2612758974358975</v>
      </c>
      <c r="N83" s="239">
        <f t="shared" si="34"/>
        <v>7.873102564102564</v>
      </c>
      <c r="O83" s="239">
        <f t="shared" si="34"/>
        <v>9.2617179487179495</v>
      </c>
      <c r="P83" s="239">
        <f t="shared" si="34"/>
        <v>12.094846397435898</v>
      </c>
      <c r="Q83" s="239">
        <f t="shared" si="34"/>
        <v>13.812805399481723</v>
      </c>
      <c r="R83" s="239">
        <f t="shared" si="34"/>
        <v>6.7175153916083907</v>
      </c>
      <c r="S83" s="239">
        <f t="shared" si="34"/>
        <v>4.5123441346153825</v>
      </c>
      <c r="T83" s="239">
        <f t="shared" si="34"/>
        <v>10.070441939102565</v>
      </c>
      <c r="U83" s="239">
        <f t="shared" si="34"/>
        <v>1.1777777777770856E-2</v>
      </c>
      <c r="V83" s="239">
        <f t="shared" si="34"/>
        <v>2.6553278688524635</v>
      </c>
      <c r="W83" s="239">
        <f t="shared" si="34"/>
        <v>1.8106966025640936</v>
      </c>
      <c r="X83" s="239">
        <f t="shared" si="34"/>
        <v>0.56395833333333201</v>
      </c>
      <c r="Y83" s="239">
        <f t="shared" si="33"/>
        <v>1.4291125480769196</v>
      </c>
      <c r="Z83" s="239">
        <f t="shared" si="33"/>
        <v>6.3684823717945899E-2</v>
      </c>
      <c r="AA83" s="239">
        <f t="shared" si="33"/>
        <v>0.52859375702461764</v>
      </c>
      <c r="AB83" s="239">
        <f t="shared" si="33"/>
        <v>0.73402215588379349</v>
      </c>
      <c r="AC83" s="239">
        <f t="shared" si="33"/>
        <v>2.0010449924092892</v>
      </c>
      <c r="AD83" s="239">
        <f t="shared" si="33"/>
        <v>1.4134483784181782</v>
      </c>
    </row>
    <row r="84" spans="1:30">
      <c r="A84" s="6" t="s">
        <v>112</v>
      </c>
      <c r="B84" s="239">
        <f t="shared" si="34"/>
        <v>3.1666666666666679</v>
      </c>
      <c r="C84" s="239">
        <f t="shared" si="34"/>
        <v>0.83333333333333337</v>
      </c>
      <c r="D84" s="239">
        <f t="shared" si="34"/>
        <v>2.75</v>
      </c>
      <c r="E84" s="239">
        <f t="shared" si="34"/>
        <v>1.4999999999999991</v>
      </c>
      <c r="F84" s="239">
        <f t="shared" si="34"/>
        <v>0.75</v>
      </c>
      <c r="G84" s="239">
        <f t="shared" si="34"/>
        <v>2.25</v>
      </c>
      <c r="H84" s="239">
        <f t="shared" si="34"/>
        <v>8.3333333333333321</v>
      </c>
      <c r="I84" s="239">
        <f t="shared" si="34"/>
        <v>5.166666666666667</v>
      </c>
      <c r="J84" s="239">
        <f t="shared" si="34"/>
        <v>5.4182465277777778</v>
      </c>
      <c r="K84" s="239">
        <f t="shared" si="34"/>
        <v>2.9197916666666668</v>
      </c>
      <c r="L84" s="239">
        <f t="shared" si="34"/>
        <v>1.3384444444444445</v>
      </c>
      <c r="M84" s="239">
        <f t="shared" si="34"/>
        <v>5.8853251282051273</v>
      </c>
      <c r="N84" s="239">
        <f t="shared" si="34"/>
        <v>7.4746285516285482</v>
      </c>
      <c r="O84" s="239">
        <f t="shared" si="34"/>
        <v>10.240738927738926</v>
      </c>
      <c r="P84" s="239">
        <f t="shared" si="34"/>
        <v>12.721972628205135</v>
      </c>
      <c r="Q84" s="239">
        <f t="shared" si="34"/>
        <v>17.001194797190397</v>
      </c>
      <c r="R84" s="239">
        <f t="shared" si="34"/>
        <v>7.0528565104895131</v>
      </c>
      <c r="S84" s="239">
        <f t="shared" si="34"/>
        <v>4.9311095192307839</v>
      </c>
      <c r="T84" s="239">
        <f t="shared" si="34"/>
        <v>17.103661169871764</v>
      </c>
      <c r="U84" s="239">
        <f t="shared" si="34"/>
        <v>4.6444444444527257E-2</v>
      </c>
      <c r="V84" s="239">
        <f t="shared" si="34"/>
        <v>0.50565573770491312</v>
      </c>
      <c r="W84" s="239">
        <f t="shared" si="34"/>
        <v>0.72663237179489559</v>
      </c>
      <c r="X84" s="239">
        <f t="shared" si="34"/>
        <v>0.15145833333332304</v>
      </c>
      <c r="Y84" s="239">
        <f t="shared" si="33"/>
        <v>0.43961447115384494</v>
      </c>
      <c r="Z84" s="239">
        <f>Z211/Z$228</f>
        <v>-1.0765559455128244</v>
      </c>
      <c r="AA84" s="239">
        <f t="shared" si="33"/>
        <v>1.7124787029939337</v>
      </c>
      <c r="AB84" s="239">
        <f t="shared" si="33"/>
        <v>-6.1960255458749204E-2</v>
      </c>
      <c r="AC84" s="239">
        <f t="shared" si="33"/>
        <v>13.671601118142405</v>
      </c>
      <c r="AD84" s="239">
        <f t="shared" si="33"/>
        <v>0.10716984309190583</v>
      </c>
    </row>
    <row r="85" spans="1:30" ht="15.75" thickBot="1">
      <c r="A85" s="6" t="s">
        <v>114</v>
      </c>
      <c r="B85" s="37">
        <f t="shared" ref="B85:K85" si="35">B12</f>
        <v>38</v>
      </c>
      <c r="C85" s="37">
        <f t="shared" si="35"/>
        <v>10</v>
      </c>
      <c r="D85" s="37">
        <f t="shared" si="35"/>
        <v>33</v>
      </c>
      <c r="E85" s="37">
        <f t="shared" si="35"/>
        <v>18</v>
      </c>
      <c r="F85" s="37">
        <f t="shared" si="35"/>
        <v>9</v>
      </c>
      <c r="G85" s="37">
        <f t="shared" si="35"/>
        <v>27</v>
      </c>
      <c r="H85" s="37">
        <f t="shared" si="35"/>
        <v>100</v>
      </c>
      <c r="I85" s="37">
        <f t="shared" si="35"/>
        <v>62</v>
      </c>
      <c r="J85" s="37">
        <f t="shared" si="35"/>
        <v>65</v>
      </c>
      <c r="K85" s="37">
        <f t="shared" si="35"/>
        <v>35</v>
      </c>
      <c r="L85" s="37">
        <f t="shared" ref="L85:X85" si="36">SUM(L73:L84)</f>
        <v>16</v>
      </c>
      <c r="M85" s="37">
        <f t="shared" si="36"/>
        <v>64</v>
      </c>
      <c r="N85" s="37">
        <f t="shared" si="36"/>
        <v>94</v>
      </c>
      <c r="O85" s="37">
        <f t="shared" si="36"/>
        <v>112</v>
      </c>
      <c r="P85" s="37">
        <f t="shared" si="36"/>
        <v>151</v>
      </c>
      <c r="Q85" s="37">
        <f t="shared" si="36"/>
        <v>238.00000000000003</v>
      </c>
      <c r="R85" s="37">
        <f t="shared" si="36"/>
        <v>84</v>
      </c>
      <c r="S85" s="37">
        <f t="shared" si="36"/>
        <v>55</v>
      </c>
      <c r="T85" s="37">
        <f t="shared" si="36"/>
        <v>160</v>
      </c>
      <c r="U85" s="37">
        <f t="shared" si="36"/>
        <v>7.9999999999999618</v>
      </c>
      <c r="V85" s="37">
        <f t="shared" si="36"/>
        <v>155</v>
      </c>
      <c r="W85" s="37">
        <f t="shared" si="36"/>
        <v>269.99999999999994</v>
      </c>
      <c r="X85" s="37">
        <f t="shared" si="36"/>
        <v>325</v>
      </c>
      <c r="Y85" s="37">
        <f t="shared" ref="Y85:AD85" si="37">Y12</f>
        <v>180</v>
      </c>
      <c r="Z85" s="238">
        <f t="shared" si="37"/>
        <v>145</v>
      </c>
      <c r="AA85" s="238">
        <f t="shared" si="37"/>
        <v>360</v>
      </c>
      <c r="AB85" s="238">
        <f t="shared" si="37"/>
        <v>450</v>
      </c>
      <c r="AC85" s="238">
        <f t="shared" si="37"/>
        <v>275</v>
      </c>
      <c r="AD85" s="238">
        <f t="shared" si="37"/>
        <v>400</v>
      </c>
    </row>
    <row r="86" spans="1:30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10"/>
      <c r="Z86" s="10"/>
      <c r="AA86" s="10"/>
      <c r="AB86" s="10"/>
      <c r="AC86" s="10"/>
      <c r="AD86" s="10"/>
    </row>
    <row r="87" spans="1:30" ht="15.75" thickBot="1">
      <c r="A87" s="6" t="s">
        <v>255</v>
      </c>
    </row>
    <row r="88" spans="1:30" ht="15.75" thickBot="1">
      <c r="A88" s="3"/>
      <c r="B88" s="3" t="str">
        <f>B$2</f>
        <v xml:space="preserve">93/94 </v>
      </c>
      <c r="C88" s="3" t="str">
        <f t="shared" ref="C88:AD88" si="38">C$2</f>
        <v xml:space="preserve">94/95 </v>
      </c>
      <c r="D88" s="3" t="str">
        <f t="shared" si="38"/>
        <v xml:space="preserve">95/96 </v>
      </c>
      <c r="E88" s="3" t="str">
        <f t="shared" si="38"/>
        <v xml:space="preserve">96/97 </v>
      </c>
      <c r="F88" s="3" t="str">
        <f t="shared" si="38"/>
        <v xml:space="preserve">97/98 </v>
      </c>
      <c r="G88" s="3" t="str">
        <f t="shared" si="38"/>
        <v xml:space="preserve">98/99 </v>
      </c>
      <c r="H88" s="3" t="str">
        <f t="shared" si="38"/>
        <v xml:space="preserve">99/00 </v>
      </c>
      <c r="I88" s="3" t="str">
        <f t="shared" si="38"/>
        <v xml:space="preserve">00/01 </v>
      </c>
      <c r="J88" s="3" t="str">
        <f t="shared" si="38"/>
        <v xml:space="preserve">01/02 </v>
      </c>
      <c r="K88" s="3" t="str">
        <f t="shared" si="38"/>
        <v xml:space="preserve">02/03 </v>
      </c>
      <c r="L88" s="3" t="str">
        <f t="shared" si="38"/>
        <v xml:space="preserve">03/04 </v>
      </c>
      <c r="M88" s="3" t="str">
        <f t="shared" si="38"/>
        <v xml:space="preserve">04/05 </v>
      </c>
      <c r="N88" s="3" t="str">
        <f t="shared" si="38"/>
        <v xml:space="preserve">05/06 </v>
      </c>
      <c r="O88" s="3" t="str">
        <f t="shared" si="38"/>
        <v xml:space="preserve">06/07 </v>
      </c>
      <c r="P88" s="3" t="str">
        <f t="shared" si="38"/>
        <v xml:space="preserve">07/08 </v>
      </c>
      <c r="Q88" s="3" t="str">
        <f t="shared" si="38"/>
        <v xml:space="preserve">08/09 </v>
      </c>
      <c r="R88" s="3" t="str">
        <f t="shared" si="38"/>
        <v xml:space="preserve">09/10 </v>
      </c>
      <c r="S88" s="3" t="str">
        <f t="shared" si="38"/>
        <v xml:space="preserve">10/11 </v>
      </c>
      <c r="T88" s="3" t="str">
        <f t="shared" si="38"/>
        <v xml:space="preserve">11/12 </v>
      </c>
      <c r="U88" s="3" t="str">
        <f t="shared" si="38"/>
        <v xml:space="preserve">12/13 </v>
      </c>
      <c r="V88" s="3" t="str">
        <f t="shared" si="38"/>
        <v xml:space="preserve">13/14 </v>
      </c>
      <c r="W88" s="3" t="str">
        <f t="shared" si="38"/>
        <v xml:space="preserve">14/15 </v>
      </c>
      <c r="X88" s="3" t="str">
        <f t="shared" si="38"/>
        <v xml:space="preserve">15/16 </v>
      </c>
      <c r="Y88" s="3" t="str">
        <f t="shared" si="38"/>
        <v xml:space="preserve">16/17 </v>
      </c>
      <c r="Z88" s="3" t="str">
        <f t="shared" si="38"/>
        <v xml:space="preserve">17/18 </v>
      </c>
      <c r="AA88" s="3" t="str">
        <f t="shared" si="38"/>
        <v>18/19</v>
      </c>
      <c r="AB88" s="3" t="str">
        <f t="shared" si="38"/>
        <v>19/20</v>
      </c>
      <c r="AC88" s="3" t="str">
        <f t="shared" si="38"/>
        <v>20/21</v>
      </c>
      <c r="AD88" s="3" t="str">
        <f t="shared" si="38"/>
        <v>21/22</v>
      </c>
    </row>
    <row r="89" spans="1:30">
      <c r="A89" s="6" t="s">
        <v>113</v>
      </c>
      <c r="B89" s="239">
        <f t="shared" ref="B89:Y99" si="39">B73*B$117</f>
        <v>1.7500000000000009</v>
      </c>
      <c r="C89" s="239">
        <f t="shared" si="39"/>
        <v>0.41666666666666669</v>
      </c>
      <c r="D89" s="239">
        <f t="shared" si="39"/>
        <v>1.5</v>
      </c>
      <c r="E89" s="239">
        <f t="shared" si="39"/>
        <v>0.83333333333333293</v>
      </c>
      <c r="F89" s="239">
        <f t="shared" si="39"/>
        <v>0.41666666666666669</v>
      </c>
      <c r="G89" s="239">
        <f t="shared" si="39"/>
        <v>1.25</v>
      </c>
      <c r="H89" s="239">
        <f t="shared" si="39"/>
        <v>4.5</v>
      </c>
      <c r="I89" s="239">
        <f t="shared" si="39"/>
        <v>2.916666666666667</v>
      </c>
      <c r="J89" s="239">
        <f t="shared" si="39"/>
        <v>3.0008750000000002</v>
      </c>
      <c r="K89" s="239">
        <f t="shared" si="39"/>
        <v>1.6613095238095239</v>
      </c>
      <c r="L89" s="239">
        <f t="shared" si="39"/>
        <v>0.75287500000000007</v>
      </c>
      <c r="M89" s="239">
        <f t="shared" si="39"/>
        <v>2.9623476923076928</v>
      </c>
      <c r="N89" s="239">
        <f t="shared" si="39"/>
        <v>4.4319275814275816</v>
      </c>
      <c r="O89" s="239">
        <f t="shared" si="39"/>
        <v>5.2097163461538454</v>
      </c>
      <c r="P89" s="239">
        <f t="shared" si="39"/>
        <v>6.7282589230769236</v>
      </c>
      <c r="Q89" s="239">
        <f t="shared" si="39"/>
        <v>11.030166042348608</v>
      </c>
      <c r="R89" s="239">
        <f t="shared" si="39"/>
        <v>4.4800376783216791</v>
      </c>
      <c r="S89" s="239">
        <f t="shared" si="39"/>
        <v>2.6340864213286701</v>
      </c>
      <c r="T89" s="239">
        <f t="shared" si="39"/>
        <v>5.6848222903645844</v>
      </c>
      <c r="U89" s="239">
        <f t="shared" si="39"/>
        <v>1.9222222222216107E-2</v>
      </c>
      <c r="V89" s="239">
        <f t="shared" si="39"/>
        <v>2.6985245901639354</v>
      </c>
      <c r="W89" s="239">
        <f t="shared" si="39"/>
        <v>1.7104897651946767</v>
      </c>
      <c r="X89" s="239">
        <f t="shared" si="39"/>
        <v>0.10116346153846767</v>
      </c>
      <c r="Y89" s="239">
        <f t="shared" si="39"/>
        <v>1.0501103278846133</v>
      </c>
      <c r="Z89" s="306">
        <f t="shared" ref="Z89:AD100" si="40">Z$117*Z73</f>
        <v>2.602541320833331</v>
      </c>
      <c r="AA89" s="306">
        <f t="shared" si="40"/>
        <v>22.673278328941912</v>
      </c>
      <c r="AB89" s="306">
        <f t="shared" si="40"/>
        <v>4.0741142595126165</v>
      </c>
      <c r="AC89" s="306">
        <f t="shared" si="40"/>
        <v>6.7450179369166587</v>
      </c>
      <c r="AD89" s="306">
        <f t="shared" si="40"/>
        <v>8.5539850585895891</v>
      </c>
    </row>
    <row r="90" spans="1:30">
      <c r="A90" s="6" t="s">
        <v>102</v>
      </c>
      <c r="B90" s="239">
        <f t="shared" si="39"/>
        <v>1.7500000000000009</v>
      </c>
      <c r="C90" s="239">
        <f t="shared" si="39"/>
        <v>0.41666666666666669</v>
      </c>
      <c r="D90" s="239">
        <f t="shared" si="39"/>
        <v>1.5</v>
      </c>
      <c r="E90" s="239">
        <f t="shared" si="39"/>
        <v>0.83333333333333293</v>
      </c>
      <c r="F90" s="239">
        <f t="shared" si="39"/>
        <v>0.41666666666666669</v>
      </c>
      <c r="G90" s="239">
        <f t="shared" si="39"/>
        <v>1.25</v>
      </c>
      <c r="H90" s="239">
        <f t="shared" si="39"/>
        <v>4.5</v>
      </c>
      <c r="I90" s="239">
        <f t="shared" si="39"/>
        <v>2.916666666666667</v>
      </c>
      <c r="J90" s="239">
        <f t="shared" si="39"/>
        <v>3.0008750000000002</v>
      </c>
      <c r="K90" s="239">
        <f t="shared" si="39"/>
        <v>1.668452380952381</v>
      </c>
      <c r="L90" s="239">
        <f t="shared" si="39"/>
        <v>0.733375</v>
      </c>
      <c r="M90" s="239">
        <f t="shared" si="39"/>
        <v>2.9781876923076922</v>
      </c>
      <c r="N90" s="239">
        <f t="shared" si="39"/>
        <v>4.4319275814275816</v>
      </c>
      <c r="O90" s="239">
        <f t="shared" si="39"/>
        <v>5.2097163461538454</v>
      </c>
      <c r="P90" s="239">
        <f t="shared" si="39"/>
        <v>6.7198589230769237</v>
      </c>
      <c r="Q90" s="239">
        <f t="shared" si="39"/>
        <v>22.379572957242228</v>
      </c>
      <c r="R90" s="239">
        <f t="shared" si="39"/>
        <v>4.5322558601398599</v>
      </c>
      <c r="S90" s="239">
        <f t="shared" si="39"/>
        <v>2.7168860122377612</v>
      </c>
      <c r="T90" s="239">
        <f t="shared" si="39"/>
        <v>8.6851463216145817</v>
      </c>
      <c r="U90" s="239">
        <f t="shared" si="39"/>
        <v>0.12322222222221058</v>
      </c>
      <c r="V90" s="239">
        <f t="shared" si="39"/>
        <v>6.7175409836065541</v>
      </c>
      <c r="W90" s="239">
        <f t="shared" si="39"/>
        <v>26.56610467260208</v>
      </c>
      <c r="X90" s="239">
        <f t="shared" si="39"/>
        <v>29.176632692307688</v>
      </c>
      <c r="Y90" s="239">
        <f t="shared" si="39"/>
        <v>35.660237177884611</v>
      </c>
      <c r="Z90" s="306">
        <f t="shared" si="40"/>
        <v>29.198876097756408</v>
      </c>
      <c r="AA90" s="306">
        <f t="shared" si="40"/>
        <v>39.51463180849084</v>
      </c>
      <c r="AB90" s="306">
        <f>AB$117*AB74</f>
        <v>85.042957643644101</v>
      </c>
      <c r="AC90" s="306">
        <f>AC$117*AC74</f>
        <v>49.681458117823048</v>
      </c>
      <c r="AD90" s="306">
        <f t="shared" si="40"/>
        <v>58.859180887282619</v>
      </c>
    </row>
    <row r="91" spans="1:30">
      <c r="A91" s="6" t="s">
        <v>103</v>
      </c>
      <c r="B91" s="239">
        <f t="shared" si="39"/>
        <v>1.7500000000000009</v>
      </c>
      <c r="C91" s="239">
        <f t="shared" si="39"/>
        <v>0.41666666666666669</v>
      </c>
      <c r="D91" s="239">
        <f t="shared" si="39"/>
        <v>1.5</v>
      </c>
      <c r="E91" s="239">
        <f t="shared" si="39"/>
        <v>0.83333333333333293</v>
      </c>
      <c r="F91" s="239">
        <f t="shared" si="39"/>
        <v>0.41666666666666669</v>
      </c>
      <c r="G91" s="239">
        <f t="shared" si="39"/>
        <v>1.25</v>
      </c>
      <c r="H91" s="239">
        <f t="shared" si="39"/>
        <v>4.5</v>
      </c>
      <c r="I91" s="239">
        <f t="shared" si="39"/>
        <v>2.916666666666667</v>
      </c>
      <c r="J91" s="239">
        <f t="shared" si="39"/>
        <v>3.0008750000000002</v>
      </c>
      <c r="K91" s="239">
        <f t="shared" si="39"/>
        <v>1.6613095238095239</v>
      </c>
      <c r="L91" s="239">
        <f t="shared" si="39"/>
        <v>0.75287500000000007</v>
      </c>
      <c r="M91" s="239">
        <f t="shared" si="39"/>
        <v>2.9709876923076926</v>
      </c>
      <c r="N91" s="239">
        <f t="shared" si="39"/>
        <v>4.4390897435897436</v>
      </c>
      <c r="O91" s="239">
        <f t="shared" si="39"/>
        <v>5.2025572552447557</v>
      </c>
      <c r="P91" s="239">
        <f t="shared" si="39"/>
        <v>6.7198589230769237</v>
      </c>
      <c r="Q91" s="239">
        <f t="shared" si="39"/>
        <v>19.990172052986907</v>
      </c>
      <c r="R91" s="239">
        <f t="shared" si="39"/>
        <v>4.2797613146853157</v>
      </c>
      <c r="S91" s="239">
        <f t="shared" si="39"/>
        <v>2.5375228304195794</v>
      </c>
      <c r="T91" s="239">
        <f t="shared" si="39"/>
        <v>14.558132759114587</v>
      </c>
      <c r="U91" s="239">
        <f t="shared" si="39"/>
        <v>2.6685555555555518</v>
      </c>
      <c r="V91" s="239">
        <f t="shared" si="39"/>
        <v>29.695573770491801</v>
      </c>
      <c r="W91" s="239">
        <f t="shared" si="39"/>
        <v>44.305797792972456</v>
      </c>
      <c r="X91" s="239">
        <f t="shared" si="39"/>
        <v>89.916871153846174</v>
      </c>
      <c r="Y91" s="239">
        <f t="shared" si="39"/>
        <v>22.750047627884612</v>
      </c>
      <c r="Z91" s="306">
        <f t="shared" si="40"/>
        <v>36.023991297756403</v>
      </c>
      <c r="AA91" s="306">
        <f t="shared" si="40"/>
        <v>81.061548063042835</v>
      </c>
      <c r="AB91" s="306">
        <f t="shared" si="40"/>
        <v>91.510260446074383</v>
      </c>
      <c r="AC91" s="306">
        <f t="shared" si="40"/>
        <v>49.487106723052086</v>
      </c>
      <c r="AD91" s="306">
        <f t="shared" si="40"/>
        <v>85.903124009321544</v>
      </c>
    </row>
    <row r="92" spans="1:30">
      <c r="A92" s="6" t="s">
        <v>104</v>
      </c>
      <c r="B92" s="239">
        <f t="shared" si="39"/>
        <v>1.7500000000000009</v>
      </c>
      <c r="C92" s="239">
        <f t="shared" si="39"/>
        <v>0.41666666666666669</v>
      </c>
      <c r="D92" s="239">
        <f t="shared" si="39"/>
        <v>1.5</v>
      </c>
      <c r="E92" s="239">
        <f t="shared" si="39"/>
        <v>0.83333333333333293</v>
      </c>
      <c r="F92" s="239">
        <f t="shared" si="39"/>
        <v>0.41666666666666669</v>
      </c>
      <c r="G92" s="239">
        <f t="shared" si="39"/>
        <v>1.25</v>
      </c>
      <c r="H92" s="239">
        <f t="shared" si="39"/>
        <v>4.5</v>
      </c>
      <c r="I92" s="239">
        <f t="shared" si="39"/>
        <v>2.916666666666667</v>
      </c>
      <c r="J92" s="239">
        <f t="shared" si="39"/>
        <v>3.0008750000000002</v>
      </c>
      <c r="K92" s="239">
        <f t="shared" si="39"/>
        <v>1.668452380952381</v>
      </c>
      <c r="L92" s="239">
        <f t="shared" si="39"/>
        <v>0.74537500000000001</v>
      </c>
      <c r="M92" s="239">
        <f t="shared" si="39"/>
        <v>2.9781876923076926</v>
      </c>
      <c r="N92" s="239">
        <f t="shared" si="39"/>
        <v>4.4319275814275816</v>
      </c>
      <c r="O92" s="239">
        <f t="shared" si="39"/>
        <v>5.2025572552447557</v>
      </c>
      <c r="P92" s="239">
        <f t="shared" si="39"/>
        <v>6.721258923076924</v>
      </c>
      <c r="Q92" s="239">
        <f t="shared" si="39"/>
        <v>16.174781946603929</v>
      </c>
      <c r="R92" s="239">
        <f t="shared" si="39"/>
        <v>4.0308013146853154</v>
      </c>
      <c r="S92" s="239">
        <f t="shared" si="39"/>
        <v>2.5320062395104883</v>
      </c>
      <c r="T92" s="239">
        <f t="shared" si="39"/>
        <v>8.7891308841145825</v>
      </c>
      <c r="U92" s="239">
        <f t="shared" si="39"/>
        <v>1.1222222222215805E-2</v>
      </c>
      <c r="V92" s="239">
        <f t="shared" si="39"/>
        <v>23.068032786885244</v>
      </c>
      <c r="W92" s="239">
        <f t="shared" si="39"/>
        <v>30.449137700379861</v>
      </c>
      <c r="X92" s="239">
        <f t="shared" si="39"/>
        <v>20.183140384615392</v>
      </c>
      <c r="Y92" s="239">
        <f t="shared" si="39"/>
        <v>15.508100927884609</v>
      </c>
      <c r="Z92" s="306">
        <f t="shared" si="40"/>
        <v>12.765876747756408</v>
      </c>
      <c r="AA92" s="306">
        <f t="shared" si="40"/>
        <v>37.483396919953698</v>
      </c>
      <c r="AB92" s="306">
        <f t="shared" si="40"/>
        <v>19.923503023456608</v>
      </c>
      <c r="AC92" s="306">
        <f t="shared" si="40"/>
        <v>26.459227750228024</v>
      </c>
      <c r="AD92" s="306">
        <f t="shared" si="40"/>
        <v>28.741042439101943</v>
      </c>
    </row>
    <row r="93" spans="1:30">
      <c r="A93" s="6" t="s">
        <v>105</v>
      </c>
      <c r="B93" s="239">
        <f t="shared" si="39"/>
        <v>1.7500000000000009</v>
      </c>
      <c r="C93" s="239">
        <f t="shared" si="39"/>
        <v>0.41666666666666669</v>
      </c>
      <c r="D93" s="239">
        <f t="shared" si="39"/>
        <v>1.5</v>
      </c>
      <c r="E93" s="239">
        <f t="shared" si="39"/>
        <v>0.83333333333333293</v>
      </c>
      <c r="F93" s="239">
        <f t="shared" si="39"/>
        <v>0.41666666666666669</v>
      </c>
      <c r="G93" s="239">
        <f t="shared" si="39"/>
        <v>1.25</v>
      </c>
      <c r="H93" s="239">
        <f t="shared" si="39"/>
        <v>4.5</v>
      </c>
      <c r="I93" s="239">
        <f t="shared" si="39"/>
        <v>2.916666666666667</v>
      </c>
      <c r="J93" s="239">
        <f t="shared" si="39"/>
        <v>3.0008750000000002</v>
      </c>
      <c r="K93" s="239">
        <f t="shared" si="39"/>
        <v>1.668452380952381</v>
      </c>
      <c r="L93" s="239">
        <f t="shared" si="39"/>
        <v>0.75287500000000007</v>
      </c>
      <c r="M93" s="239">
        <f t="shared" si="39"/>
        <v>2.9709876923076926</v>
      </c>
      <c r="N93" s="239">
        <f t="shared" si="39"/>
        <v>4.4319275814275816</v>
      </c>
      <c r="O93" s="239">
        <f t="shared" si="39"/>
        <v>5.2025572552447557</v>
      </c>
      <c r="P93" s="239">
        <f t="shared" si="39"/>
        <v>6.7268589230769233</v>
      </c>
      <c r="Q93" s="239">
        <f t="shared" si="39"/>
        <v>10.977989978518821</v>
      </c>
      <c r="R93" s="239">
        <f t="shared" si="39"/>
        <v>3.8110660419580427</v>
      </c>
      <c r="S93" s="239">
        <f t="shared" si="39"/>
        <v>2.5576263304195792</v>
      </c>
      <c r="T93" s="239">
        <f t="shared" si="39"/>
        <v>6.113784915364584</v>
      </c>
      <c r="U93" s="239">
        <f t="shared" si="39"/>
        <v>0.31122222222221768</v>
      </c>
      <c r="V93" s="239">
        <f t="shared" si="39"/>
        <v>6.1273770491803372</v>
      </c>
      <c r="W93" s="239">
        <f t="shared" si="39"/>
        <v>13.660546218898379</v>
      </c>
      <c r="X93" s="239">
        <f t="shared" si="39"/>
        <v>19.899640384615378</v>
      </c>
      <c r="Y93" s="239">
        <f t="shared" si="39"/>
        <v>15.90911002788461</v>
      </c>
      <c r="Z93" s="306">
        <f t="shared" si="40"/>
        <v>2.7967004477564084</v>
      </c>
      <c r="AA93" s="306">
        <f t="shared" si="40"/>
        <v>23.220966384551865</v>
      </c>
      <c r="AB93" s="306">
        <f t="shared" si="40"/>
        <v>7.7373545822679892</v>
      </c>
      <c r="AC93" s="306">
        <f t="shared" si="40"/>
        <v>8.9881297301875165</v>
      </c>
      <c r="AD93" s="306">
        <f t="shared" si="40"/>
        <v>19.120113807807886</v>
      </c>
    </row>
    <row r="94" spans="1:30">
      <c r="A94" s="6" t="s">
        <v>106</v>
      </c>
      <c r="B94" s="239">
        <f t="shared" si="39"/>
        <v>1.7500000000000009</v>
      </c>
      <c r="C94" s="239">
        <f t="shared" si="39"/>
        <v>0.41666666666666669</v>
      </c>
      <c r="D94" s="239">
        <f t="shared" si="39"/>
        <v>1.5</v>
      </c>
      <c r="E94" s="239">
        <f t="shared" si="39"/>
        <v>0.83333333333333293</v>
      </c>
      <c r="F94" s="239">
        <f t="shared" si="39"/>
        <v>0.41666666666666669</v>
      </c>
      <c r="G94" s="239">
        <f t="shared" si="39"/>
        <v>1.25</v>
      </c>
      <c r="H94" s="239">
        <f t="shared" si="39"/>
        <v>4.5</v>
      </c>
      <c r="I94" s="239">
        <f t="shared" si="39"/>
        <v>2.916666666666667</v>
      </c>
      <c r="J94" s="239">
        <f t="shared" si="39"/>
        <v>3.0008750000000002</v>
      </c>
      <c r="K94" s="239">
        <f t="shared" si="39"/>
        <v>1.668452380952381</v>
      </c>
      <c r="L94" s="239">
        <f t="shared" si="39"/>
        <v>0.74537500000000001</v>
      </c>
      <c r="M94" s="239">
        <f t="shared" si="39"/>
        <v>2.9781876923076926</v>
      </c>
      <c r="N94" s="239">
        <f t="shared" si="39"/>
        <v>4.4390897435897436</v>
      </c>
      <c r="O94" s="239">
        <f t="shared" si="39"/>
        <v>5.2097163461538454</v>
      </c>
      <c r="P94" s="239">
        <f t="shared" si="39"/>
        <v>6.7198589230769237</v>
      </c>
      <c r="Q94" s="239">
        <f t="shared" si="39"/>
        <v>8.4635862551145671</v>
      </c>
      <c r="R94" s="239">
        <f t="shared" si="39"/>
        <v>3.8033831328671339</v>
      </c>
      <c r="S94" s="239">
        <f t="shared" si="39"/>
        <v>2.5100356940559427</v>
      </c>
      <c r="T94" s="239">
        <f t="shared" si="39"/>
        <v>7.4211335716145852</v>
      </c>
      <c r="U94" s="239">
        <f t="shared" si="39"/>
        <v>1.6555555555546182E-2</v>
      </c>
      <c r="V94" s="239">
        <f t="shared" si="39"/>
        <v>3.996885245901634</v>
      </c>
      <c r="W94" s="239">
        <f t="shared" si="39"/>
        <v>11.178563746676156</v>
      </c>
      <c r="X94" s="239">
        <f t="shared" si="39"/>
        <v>4.0585326923076952</v>
      </c>
      <c r="Y94" s="239">
        <f t="shared" si="39"/>
        <v>3.2274955778846133</v>
      </c>
      <c r="Z94" s="306">
        <f t="shared" si="40"/>
        <v>-0.19322855224359117</v>
      </c>
      <c r="AA94" s="306">
        <f t="shared" si="40"/>
        <v>1.738848646939043</v>
      </c>
      <c r="AB94" s="306">
        <f t="shared" si="40"/>
        <v>1.3700656942754101</v>
      </c>
      <c r="AC94" s="306">
        <f t="shared" si="40"/>
        <v>3.1820976710394735</v>
      </c>
      <c r="AD94" s="306">
        <f t="shared" si="40"/>
        <v>3.4480029278273068</v>
      </c>
    </row>
    <row r="95" spans="1:30">
      <c r="A95" s="6" t="s">
        <v>107</v>
      </c>
      <c r="B95" s="239">
        <f t="shared" si="39"/>
        <v>1.7500000000000009</v>
      </c>
      <c r="C95" s="239">
        <f t="shared" si="39"/>
        <v>0.41666666666666669</v>
      </c>
      <c r="D95" s="239">
        <f t="shared" si="39"/>
        <v>1.5</v>
      </c>
      <c r="E95" s="239">
        <f t="shared" si="39"/>
        <v>0.83333333333333293</v>
      </c>
      <c r="F95" s="239">
        <f t="shared" si="39"/>
        <v>0.41666666666666669</v>
      </c>
      <c r="G95" s="239">
        <f t="shared" si="39"/>
        <v>1.25</v>
      </c>
      <c r="H95" s="239">
        <f t="shared" si="39"/>
        <v>4.5</v>
      </c>
      <c r="I95" s="239">
        <f t="shared" si="39"/>
        <v>2.916666666666667</v>
      </c>
      <c r="J95" s="239">
        <f t="shared" si="39"/>
        <v>3.0008750000000002</v>
      </c>
      <c r="K95" s="239">
        <f t="shared" si="39"/>
        <v>1.668452380952381</v>
      </c>
      <c r="L95" s="239">
        <f t="shared" si="39"/>
        <v>0.75287500000000007</v>
      </c>
      <c r="M95" s="239">
        <f t="shared" si="39"/>
        <v>2.9637876923076929</v>
      </c>
      <c r="N95" s="239">
        <f t="shared" si="39"/>
        <v>4.4376573111573112</v>
      </c>
      <c r="O95" s="239">
        <f t="shared" si="39"/>
        <v>5.2011254370629363</v>
      </c>
      <c r="P95" s="239">
        <f t="shared" si="39"/>
        <v>7.282322923076924</v>
      </c>
      <c r="Q95" s="239">
        <f t="shared" si="39"/>
        <v>7.2260240210720124</v>
      </c>
      <c r="R95" s="239">
        <f t="shared" si="39"/>
        <v>3.8056493146853136</v>
      </c>
      <c r="S95" s="239">
        <f t="shared" si="39"/>
        <v>2.5290682849650334</v>
      </c>
      <c r="T95" s="239">
        <f t="shared" si="39"/>
        <v>7.3197880091145846</v>
      </c>
      <c r="U95" s="239">
        <f t="shared" si="39"/>
        <v>0.10988888888888937</v>
      </c>
      <c r="V95" s="239">
        <f t="shared" si="39"/>
        <v>0.46475409836066289</v>
      </c>
      <c r="W95" s="239">
        <f t="shared" si="39"/>
        <v>7.3898659133428231</v>
      </c>
      <c r="X95" s="239">
        <f t="shared" si="39"/>
        <v>17.512425</v>
      </c>
      <c r="Y95" s="239">
        <f t="shared" si="39"/>
        <v>1.9978549778846133</v>
      </c>
      <c r="Z95" s="306">
        <f t="shared" si="40"/>
        <v>0.79782324775640889</v>
      </c>
      <c r="AA95" s="306">
        <f t="shared" si="40"/>
        <v>1.8033817796627294</v>
      </c>
      <c r="AB95" s="306">
        <f t="shared" si="40"/>
        <v>4.5171217216607322E-2</v>
      </c>
      <c r="AC95" s="306">
        <f t="shared" si="40"/>
        <v>0.61286069575567259</v>
      </c>
      <c r="AD95" s="306">
        <f t="shared" si="40"/>
        <v>6.6040358300320214</v>
      </c>
    </row>
    <row r="96" spans="1:30">
      <c r="A96" s="6" t="s">
        <v>108</v>
      </c>
      <c r="B96" s="239">
        <f t="shared" si="39"/>
        <v>1.7500000000000009</v>
      </c>
      <c r="C96" s="239">
        <f t="shared" si="39"/>
        <v>0.41666666666666669</v>
      </c>
      <c r="D96" s="239">
        <f t="shared" si="39"/>
        <v>1.5</v>
      </c>
      <c r="E96" s="239">
        <f t="shared" si="39"/>
        <v>0.83333333333333293</v>
      </c>
      <c r="F96" s="239">
        <f t="shared" si="39"/>
        <v>0.41666666666666669</v>
      </c>
      <c r="G96" s="239">
        <f t="shared" si="39"/>
        <v>1.25</v>
      </c>
      <c r="H96" s="239">
        <f t="shared" si="39"/>
        <v>4.5</v>
      </c>
      <c r="I96" s="239">
        <f t="shared" si="39"/>
        <v>2.916666666666667</v>
      </c>
      <c r="J96" s="239">
        <f t="shared" si="39"/>
        <v>2.9933750000000008</v>
      </c>
      <c r="K96" s="239">
        <f t="shared" si="39"/>
        <v>1.668452380952381</v>
      </c>
      <c r="L96" s="239">
        <f t="shared" si="39"/>
        <v>0.75287500000000007</v>
      </c>
      <c r="M96" s="239">
        <f t="shared" si="39"/>
        <v>2.9709876923076926</v>
      </c>
      <c r="N96" s="239">
        <f t="shared" si="39"/>
        <v>4.4319275814275816</v>
      </c>
      <c r="O96" s="239">
        <f t="shared" si="39"/>
        <v>5.2097163461538454</v>
      </c>
      <c r="P96" s="239">
        <f t="shared" si="39"/>
        <v>7.3578949230769242</v>
      </c>
      <c r="Q96" s="239">
        <f t="shared" si="39"/>
        <v>6.9608782763911616</v>
      </c>
      <c r="R96" s="239">
        <f t="shared" si="39"/>
        <v>3.7785613146853141</v>
      </c>
      <c r="S96" s="239">
        <f t="shared" si="39"/>
        <v>2.5733334667832155</v>
      </c>
      <c r="T96" s="239">
        <f t="shared" si="39"/>
        <v>5.652225805989584</v>
      </c>
      <c r="U96" s="239">
        <f t="shared" si="39"/>
        <v>6.0555555555547848E-2</v>
      </c>
      <c r="V96" s="239">
        <f t="shared" si="39"/>
        <v>9.68754098360656</v>
      </c>
      <c r="W96" s="239">
        <f t="shared" si="39"/>
        <v>14.412507894824307</v>
      </c>
      <c r="X96" s="239">
        <f t="shared" si="39"/>
        <v>6.1884173076923075</v>
      </c>
      <c r="Y96" s="239">
        <f t="shared" si="39"/>
        <v>2.8971174278846128</v>
      </c>
      <c r="Z96" s="306">
        <f t="shared" si="40"/>
        <v>0.60748464775640854</v>
      </c>
      <c r="AA96" s="306">
        <f t="shared" si="40"/>
        <v>0.4144140864057303</v>
      </c>
      <c r="AB96" s="306">
        <f t="shared" si="40"/>
        <v>46.228633938824899</v>
      </c>
      <c r="AC96" s="306">
        <f t="shared" si="40"/>
        <v>0.32850113267853615</v>
      </c>
      <c r="AD96" s="306">
        <f t="shared" si="40"/>
        <v>15.868390707013079</v>
      </c>
    </row>
    <row r="97" spans="1:30">
      <c r="A97" s="6" t="s">
        <v>109</v>
      </c>
      <c r="B97" s="239">
        <f t="shared" si="39"/>
        <v>1.7500000000000009</v>
      </c>
      <c r="C97" s="239">
        <f t="shared" si="39"/>
        <v>0.41666666666666669</v>
      </c>
      <c r="D97" s="239">
        <f t="shared" si="39"/>
        <v>1.5</v>
      </c>
      <c r="E97" s="239">
        <f t="shared" si="39"/>
        <v>0.83333333333333293</v>
      </c>
      <c r="F97" s="239">
        <f t="shared" si="39"/>
        <v>0.41666666666666669</v>
      </c>
      <c r="G97" s="239">
        <f t="shared" si="39"/>
        <v>1.25</v>
      </c>
      <c r="H97" s="239">
        <f t="shared" si="39"/>
        <v>4.5</v>
      </c>
      <c r="I97" s="239">
        <f t="shared" si="39"/>
        <v>2.916666666666667</v>
      </c>
      <c r="J97" s="239">
        <f t="shared" si="39"/>
        <v>3.0008750000000002</v>
      </c>
      <c r="K97" s="239">
        <f t="shared" si="39"/>
        <v>1.668452380952381</v>
      </c>
      <c r="L97" s="239">
        <f t="shared" si="39"/>
        <v>0.75287500000000007</v>
      </c>
      <c r="M97" s="239">
        <f t="shared" si="39"/>
        <v>2.9781876923076922</v>
      </c>
      <c r="N97" s="239">
        <f t="shared" si="39"/>
        <v>4.4319275814275816</v>
      </c>
      <c r="O97" s="239">
        <f t="shared" si="39"/>
        <v>5.1810799825174829</v>
      </c>
      <c r="P97" s="239">
        <f t="shared" si="39"/>
        <v>7.2658029230769232</v>
      </c>
      <c r="Q97" s="239">
        <f t="shared" si="39"/>
        <v>7.0122816806464803</v>
      </c>
      <c r="R97" s="239">
        <f t="shared" si="39"/>
        <v>3.7959125874125865</v>
      </c>
      <c r="S97" s="239">
        <f t="shared" si="39"/>
        <v>2.543159194055943</v>
      </c>
      <c r="T97" s="239">
        <f t="shared" si="39"/>
        <v>5.7053498997395833</v>
      </c>
      <c r="U97" s="239">
        <f t="shared" si="39"/>
        <v>6.0555555555547848E-2</v>
      </c>
      <c r="V97" s="239">
        <f t="shared" si="39"/>
        <v>4.6475409836065653</v>
      </c>
      <c r="W97" s="239">
        <f t="shared" si="39"/>
        <v>5.6008756263057879</v>
      </c>
      <c r="X97" s="239">
        <f t="shared" si="39"/>
        <v>1.3238480769230769</v>
      </c>
      <c r="Y97" s="239">
        <f t="shared" si="39"/>
        <v>2.5619252778846127</v>
      </c>
      <c r="Z97" s="306">
        <f t="shared" si="40"/>
        <v>2.9236247756408606E-2</v>
      </c>
      <c r="AA97" s="306">
        <f t="shared" si="40"/>
        <v>0.30023074760531088</v>
      </c>
      <c r="AB97" s="306">
        <f t="shared" si="40"/>
        <v>2.7327180677676246</v>
      </c>
      <c r="AC97" s="306">
        <f t="shared" si="40"/>
        <v>2.8001068676284788</v>
      </c>
      <c r="AD97" s="306">
        <f t="shared" si="40"/>
        <v>2.4093638446837597</v>
      </c>
    </row>
    <row r="98" spans="1:30">
      <c r="A98" s="6" t="s">
        <v>110</v>
      </c>
      <c r="B98" s="239">
        <f t="shared" si="39"/>
        <v>1.7500000000000009</v>
      </c>
      <c r="C98" s="239">
        <f t="shared" si="39"/>
        <v>0.41666666666666669</v>
      </c>
      <c r="D98" s="239">
        <f t="shared" si="39"/>
        <v>1.5</v>
      </c>
      <c r="E98" s="239">
        <f t="shared" si="39"/>
        <v>0.83333333333333293</v>
      </c>
      <c r="F98" s="239">
        <f t="shared" si="39"/>
        <v>0.41666666666666669</v>
      </c>
      <c r="G98" s="239">
        <f t="shared" si="39"/>
        <v>1.25</v>
      </c>
      <c r="H98" s="239">
        <f t="shared" si="39"/>
        <v>4.5</v>
      </c>
      <c r="I98" s="239">
        <f t="shared" si="39"/>
        <v>2.916666666666667</v>
      </c>
      <c r="J98" s="239">
        <f t="shared" si="39"/>
        <v>3.0008750000000002</v>
      </c>
      <c r="K98" s="239">
        <f t="shared" si="39"/>
        <v>1.668452380952381</v>
      </c>
      <c r="L98" s="239">
        <f t="shared" si="39"/>
        <v>0.75287500000000007</v>
      </c>
      <c r="M98" s="239">
        <f t="shared" si="39"/>
        <v>2.9781876923076926</v>
      </c>
      <c r="N98" s="239">
        <f t="shared" si="39"/>
        <v>4.4390897435897436</v>
      </c>
      <c r="O98" s="239">
        <f t="shared" si="39"/>
        <v>5.2011254370629381</v>
      </c>
      <c r="P98" s="239">
        <f t="shared" si="39"/>
        <v>7.9526429230769224</v>
      </c>
      <c r="Q98" s="239">
        <f t="shared" si="39"/>
        <v>7.306017265752863</v>
      </c>
      <c r="R98" s="239">
        <f t="shared" si="39"/>
        <v>3.8137874965034957</v>
      </c>
      <c r="S98" s="239">
        <f t="shared" si="39"/>
        <v>2.5436016486013977</v>
      </c>
      <c r="T98" s="239">
        <f t="shared" si="39"/>
        <v>5.6152143997395836</v>
      </c>
      <c r="U98" s="239">
        <f t="shared" si="39"/>
        <v>0.58988888888888857</v>
      </c>
      <c r="V98" s="239">
        <f t="shared" si="39"/>
        <v>1.0608196721311494</v>
      </c>
      <c r="W98" s="239">
        <f t="shared" si="39"/>
        <v>0.25070085778726936</v>
      </c>
      <c r="X98" s="239">
        <f t="shared" si="39"/>
        <v>0.2232865384615389</v>
      </c>
      <c r="Y98" s="239">
        <f t="shared" si="39"/>
        <v>1.7541389778846133</v>
      </c>
      <c r="Z98" s="306">
        <f t="shared" si="40"/>
        <v>5.8163747756408597E-2</v>
      </c>
      <c r="AA98" s="306">
        <f t="shared" si="40"/>
        <v>-3.4265268013888482E-2</v>
      </c>
      <c r="AB98" s="306">
        <f t="shared" si="40"/>
        <v>0.36403378914314338</v>
      </c>
      <c r="AC98" s="306">
        <f t="shared" si="40"/>
        <v>1.0555978841463911</v>
      </c>
      <c r="AD98" s="306">
        <f t="shared" si="40"/>
        <v>0.91297028938095048</v>
      </c>
    </row>
    <row r="99" spans="1:30">
      <c r="A99" s="6" t="s">
        <v>111</v>
      </c>
      <c r="B99" s="239">
        <f t="shared" si="39"/>
        <v>1.7500000000000009</v>
      </c>
      <c r="C99" s="239">
        <f t="shared" si="39"/>
        <v>0.41666666666666669</v>
      </c>
      <c r="D99" s="239">
        <f t="shared" si="39"/>
        <v>1.5</v>
      </c>
      <c r="E99" s="239">
        <f t="shared" si="39"/>
        <v>0.83333333333333293</v>
      </c>
      <c r="F99" s="239">
        <f t="shared" si="39"/>
        <v>0.41666666666666669</v>
      </c>
      <c r="G99" s="239">
        <f t="shared" si="39"/>
        <v>1.25</v>
      </c>
      <c r="H99" s="239">
        <f t="shared" si="39"/>
        <v>4.5</v>
      </c>
      <c r="I99" s="239">
        <f t="shared" si="39"/>
        <v>2.916666666666667</v>
      </c>
      <c r="J99" s="239">
        <f t="shared" si="39"/>
        <v>2.9978750000000005</v>
      </c>
      <c r="K99" s="239">
        <f t="shared" si="39"/>
        <v>1.6613095238095239</v>
      </c>
      <c r="L99" s="239">
        <f t="shared" si="39"/>
        <v>0.75287500000000007</v>
      </c>
      <c r="M99" s="239">
        <f t="shared" si="39"/>
        <v>2.9594676923076921</v>
      </c>
      <c r="N99" s="239">
        <f t="shared" si="39"/>
        <v>4.4390897435897436</v>
      </c>
      <c r="O99" s="239">
        <f t="shared" si="39"/>
        <v>5.2097163461538463</v>
      </c>
      <c r="P99" s="239">
        <f t="shared" si="39"/>
        <v>6.7282589230769227</v>
      </c>
      <c r="Q99" s="239">
        <f t="shared" ref="C99:Y100" si="41">Q83*Q$117</f>
        <v>7.8349946593698849</v>
      </c>
      <c r="R99" s="239">
        <f t="shared" si="41"/>
        <v>3.8385802237762232</v>
      </c>
      <c r="S99" s="239">
        <f t="shared" si="41"/>
        <v>2.5433212395104881</v>
      </c>
      <c r="T99" s="239">
        <f t="shared" si="41"/>
        <v>5.7275638528645834</v>
      </c>
      <c r="U99" s="239">
        <f t="shared" si="41"/>
        <v>5.888888888885428E-3</v>
      </c>
      <c r="V99" s="239">
        <f t="shared" si="41"/>
        <v>1.5418032786885274</v>
      </c>
      <c r="W99" s="239">
        <f t="shared" si="41"/>
        <v>1.0528865429724545</v>
      </c>
      <c r="X99" s="239">
        <f t="shared" si="41"/>
        <v>0.32796346153846079</v>
      </c>
      <c r="Y99" s="239">
        <f t="shared" si="41"/>
        <v>0.8288852778846133</v>
      </c>
      <c r="Z99" s="306">
        <f t="shared" si="40"/>
        <v>3.6937197756408621E-2</v>
      </c>
      <c r="AA99" s="306">
        <f t="shared" si="40"/>
        <v>0.30658437907427821</v>
      </c>
      <c r="AB99" s="306">
        <f t="shared" si="40"/>
        <v>0.41839262885376227</v>
      </c>
      <c r="AC99" s="306">
        <f t="shared" si="40"/>
        <v>1.1405956456732949</v>
      </c>
      <c r="AD99" s="306">
        <f t="shared" si="40"/>
        <v>0.8056655756983615</v>
      </c>
    </row>
    <row r="100" spans="1:30">
      <c r="A100" s="6" t="s">
        <v>112</v>
      </c>
      <c r="B100" s="239">
        <f t="shared" ref="B100" si="42">B84*B$117</f>
        <v>1.7500000000000009</v>
      </c>
      <c r="C100" s="239">
        <f t="shared" si="41"/>
        <v>0.41666666666666669</v>
      </c>
      <c r="D100" s="239">
        <f t="shared" si="41"/>
        <v>1.5</v>
      </c>
      <c r="E100" s="239">
        <f t="shared" si="41"/>
        <v>0.83333333333333293</v>
      </c>
      <c r="F100" s="239">
        <f t="shared" si="41"/>
        <v>0.41666666666666669</v>
      </c>
      <c r="G100" s="239">
        <f t="shared" si="41"/>
        <v>1.25</v>
      </c>
      <c r="H100" s="239">
        <f t="shared" si="41"/>
        <v>4.5</v>
      </c>
      <c r="I100" s="239">
        <f t="shared" si="41"/>
        <v>2.916666666666667</v>
      </c>
      <c r="J100" s="239">
        <f t="shared" si="41"/>
        <v>3.0008750000000002</v>
      </c>
      <c r="K100" s="239">
        <f t="shared" si="41"/>
        <v>1.668452380952381</v>
      </c>
      <c r="L100" s="239">
        <f t="shared" si="41"/>
        <v>0.75287500000000007</v>
      </c>
      <c r="M100" s="239">
        <f t="shared" si="41"/>
        <v>3.310495384615384</v>
      </c>
      <c r="N100" s="239">
        <f t="shared" si="41"/>
        <v>4.2144182259182239</v>
      </c>
      <c r="O100" s="239">
        <f t="shared" si="41"/>
        <v>5.7604156468531462</v>
      </c>
      <c r="P100" s="239">
        <f t="shared" si="41"/>
        <v>7.0771238461538495</v>
      </c>
      <c r="Q100" s="239">
        <f t="shared" si="41"/>
        <v>9.6435348639525351</v>
      </c>
      <c r="R100" s="239">
        <f t="shared" si="41"/>
        <v>4.0302037202797214</v>
      </c>
      <c r="S100" s="239">
        <f t="shared" si="41"/>
        <v>2.779352638111896</v>
      </c>
      <c r="T100" s="239">
        <f t="shared" si="41"/>
        <v>9.7277072903645649</v>
      </c>
      <c r="U100" s="239">
        <f t="shared" si="41"/>
        <v>2.3222222222263628E-2</v>
      </c>
      <c r="V100" s="239">
        <f t="shared" si="41"/>
        <v>0.29360655737704633</v>
      </c>
      <c r="W100" s="239">
        <f t="shared" si="41"/>
        <v>0.42252326804369855</v>
      </c>
      <c r="X100" s="239">
        <f t="shared" si="41"/>
        <v>8.8078846153840165E-2</v>
      </c>
      <c r="Y100" s="239">
        <f t="shared" si="41"/>
        <v>0.25497639326923005</v>
      </c>
      <c r="Z100" s="306">
        <f>Z$117*Z84</f>
        <v>-0.62440244839743808</v>
      </c>
      <c r="AA100" s="306">
        <f t="shared" si="40"/>
        <v>0.99323764773648149</v>
      </c>
      <c r="AB100" s="306">
        <f t="shared" si="40"/>
        <v>-3.5317345611487042E-2</v>
      </c>
      <c r="AC100" s="306">
        <f t="shared" si="40"/>
        <v>7.7928126373411706</v>
      </c>
      <c r="AD100" s="306">
        <f t="shared" si="40"/>
        <v>6.1086810562386316E-2</v>
      </c>
    </row>
    <row r="101" spans="1:30" ht="15.75" thickBot="1">
      <c r="A101" s="6" t="s">
        <v>114</v>
      </c>
      <c r="B101" s="37">
        <f t="shared" ref="B101:Z101" si="43">B21</f>
        <v>21</v>
      </c>
      <c r="C101" s="37">
        <f t="shared" si="43"/>
        <v>5</v>
      </c>
      <c r="D101" s="37">
        <f t="shared" si="43"/>
        <v>18</v>
      </c>
      <c r="E101" s="37">
        <f t="shared" si="43"/>
        <v>10</v>
      </c>
      <c r="F101" s="37">
        <f t="shared" si="43"/>
        <v>5</v>
      </c>
      <c r="G101" s="37">
        <f t="shared" si="43"/>
        <v>15</v>
      </c>
      <c r="H101" s="37">
        <f t="shared" si="43"/>
        <v>54</v>
      </c>
      <c r="I101" s="37">
        <f t="shared" si="43"/>
        <v>35</v>
      </c>
      <c r="J101" s="37">
        <f t="shared" si="43"/>
        <v>36</v>
      </c>
      <c r="K101" s="37">
        <f t="shared" si="43"/>
        <v>20</v>
      </c>
      <c r="L101" s="37">
        <f t="shared" si="43"/>
        <v>9</v>
      </c>
      <c r="M101" s="37">
        <f t="shared" si="43"/>
        <v>36</v>
      </c>
      <c r="N101" s="37">
        <f t="shared" si="43"/>
        <v>53</v>
      </c>
      <c r="O101" s="37">
        <f t="shared" si="43"/>
        <v>63</v>
      </c>
      <c r="P101" s="37">
        <f t="shared" si="43"/>
        <v>84</v>
      </c>
      <c r="Q101" s="37">
        <f t="shared" si="43"/>
        <v>135</v>
      </c>
      <c r="R101" s="37">
        <f t="shared" si="43"/>
        <v>48</v>
      </c>
      <c r="S101" s="37">
        <f t="shared" si="43"/>
        <v>31</v>
      </c>
      <c r="T101" s="37">
        <f t="shared" si="43"/>
        <v>91</v>
      </c>
      <c r="U101" s="37">
        <f t="shared" si="43"/>
        <v>4</v>
      </c>
      <c r="V101" s="37">
        <f t="shared" si="43"/>
        <v>90</v>
      </c>
      <c r="W101" s="37">
        <f t="shared" si="43"/>
        <v>157</v>
      </c>
      <c r="X101" s="37">
        <f t="shared" si="43"/>
        <v>189</v>
      </c>
      <c r="Y101" s="37">
        <f t="shared" si="43"/>
        <v>104</v>
      </c>
      <c r="Z101" s="238">
        <f t="shared" si="43"/>
        <v>84</v>
      </c>
      <c r="AA101" s="238">
        <f>SUM(AA89:AA100)</f>
        <v>209.47625352439087</v>
      </c>
      <c r="AB101" s="238">
        <f>SUM(AB89:AB100)</f>
        <v>259.41188794542569</v>
      </c>
      <c r="AC101" s="238">
        <f>SUM(AC89:AC100)</f>
        <v>158.27351279247034</v>
      </c>
      <c r="AD101" s="238">
        <f>SUM(AD89:AD100)</f>
        <v>231.28696218730141</v>
      </c>
    </row>
    <row r="102" spans="1:30">
      <c r="A102" s="1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10"/>
      <c r="AA102" s="10"/>
      <c r="AB102" s="10"/>
      <c r="AC102" s="10"/>
      <c r="AD102" s="10"/>
    </row>
    <row r="103" spans="1:30" ht="15.75" thickBot="1">
      <c r="A103" s="6" t="s">
        <v>256</v>
      </c>
    </row>
    <row r="104" spans="1:30" ht="15.75" thickBot="1">
      <c r="A104" s="3"/>
      <c r="B104" s="3" t="str">
        <f>B$2</f>
        <v xml:space="preserve">93/94 </v>
      </c>
      <c r="C104" s="3" t="str">
        <f t="shared" ref="C104:AD104" si="44">C$2</f>
        <v xml:space="preserve">94/95 </v>
      </c>
      <c r="D104" s="3" t="str">
        <f t="shared" si="44"/>
        <v xml:space="preserve">95/96 </v>
      </c>
      <c r="E104" s="3" t="str">
        <f t="shared" si="44"/>
        <v xml:space="preserve">96/97 </v>
      </c>
      <c r="F104" s="3" t="str">
        <f t="shared" si="44"/>
        <v xml:space="preserve">97/98 </v>
      </c>
      <c r="G104" s="3" t="str">
        <f t="shared" si="44"/>
        <v xml:space="preserve">98/99 </v>
      </c>
      <c r="H104" s="3" t="str">
        <f t="shared" si="44"/>
        <v xml:space="preserve">99/00 </v>
      </c>
      <c r="I104" s="3" t="str">
        <f t="shared" si="44"/>
        <v xml:space="preserve">00/01 </v>
      </c>
      <c r="J104" s="3" t="str">
        <f t="shared" si="44"/>
        <v xml:space="preserve">01/02 </v>
      </c>
      <c r="K104" s="3" t="str">
        <f t="shared" si="44"/>
        <v xml:space="preserve">02/03 </v>
      </c>
      <c r="L104" s="3" t="str">
        <f t="shared" si="44"/>
        <v xml:space="preserve">03/04 </v>
      </c>
      <c r="M104" s="3" t="str">
        <f t="shared" si="44"/>
        <v xml:space="preserve">04/05 </v>
      </c>
      <c r="N104" s="3" t="str">
        <f t="shared" si="44"/>
        <v xml:space="preserve">05/06 </v>
      </c>
      <c r="O104" s="3" t="str">
        <f t="shared" si="44"/>
        <v xml:space="preserve">06/07 </v>
      </c>
      <c r="P104" s="3" t="str">
        <f t="shared" si="44"/>
        <v xml:space="preserve">07/08 </v>
      </c>
      <c r="Q104" s="3" t="str">
        <f t="shared" si="44"/>
        <v xml:space="preserve">08/09 </v>
      </c>
      <c r="R104" s="3" t="str">
        <f t="shared" si="44"/>
        <v xml:space="preserve">09/10 </v>
      </c>
      <c r="S104" s="3" t="str">
        <f t="shared" si="44"/>
        <v xml:space="preserve">10/11 </v>
      </c>
      <c r="T104" s="3" t="str">
        <f t="shared" si="44"/>
        <v xml:space="preserve">11/12 </v>
      </c>
      <c r="U104" s="3" t="str">
        <f t="shared" si="44"/>
        <v xml:space="preserve">12/13 </v>
      </c>
      <c r="V104" s="3" t="str">
        <f t="shared" si="44"/>
        <v xml:space="preserve">13/14 </v>
      </c>
      <c r="W104" s="3" t="str">
        <f t="shared" si="44"/>
        <v xml:space="preserve">14/15 </v>
      </c>
      <c r="X104" s="3" t="str">
        <f t="shared" si="44"/>
        <v xml:space="preserve">15/16 </v>
      </c>
      <c r="Y104" s="3" t="str">
        <f t="shared" si="44"/>
        <v xml:space="preserve">16/17 </v>
      </c>
      <c r="Z104" s="3" t="str">
        <f t="shared" si="44"/>
        <v xml:space="preserve">17/18 </v>
      </c>
      <c r="AA104" s="3" t="str">
        <f t="shared" si="44"/>
        <v>18/19</v>
      </c>
      <c r="AB104" s="3" t="str">
        <f t="shared" si="44"/>
        <v>19/20</v>
      </c>
      <c r="AC104" s="3" t="str">
        <f t="shared" si="44"/>
        <v>20/21</v>
      </c>
      <c r="AD104" s="3" t="str">
        <f t="shared" si="44"/>
        <v>21/22</v>
      </c>
    </row>
    <row r="105" spans="1:30">
      <c r="A105" s="6" t="s">
        <v>113</v>
      </c>
      <c r="B105" s="241">
        <f t="shared" ref="B105:AD113" si="45">B89/B73</f>
        <v>0.55263157894736847</v>
      </c>
      <c r="C105" s="241">
        <f t="shared" si="45"/>
        <v>0.5</v>
      </c>
      <c r="D105" s="241">
        <f t="shared" si="45"/>
        <v>0.54545454545454541</v>
      </c>
      <c r="E105" s="241">
        <f t="shared" si="45"/>
        <v>0.55555555555555558</v>
      </c>
      <c r="F105" s="241">
        <f t="shared" si="45"/>
        <v>0.55555555555555558</v>
      </c>
      <c r="G105" s="241">
        <f t="shared" si="45"/>
        <v>0.55555555555555558</v>
      </c>
      <c r="H105" s="241">
        <f t="shared" si="45"/>
        <v>0.54</v>
      </c>
      <c r="I105" s="241">
        <f t="shared" si="45"/>
        <v>0.56451612903225812</v>
      </c>
      <c r="J105" s="241">
        <f t="shared" si="45"/>
        <v>0.55384615384615388</v>
      </c>
      <c r="K105" s="241">
        <f t="shared" si="45"/>
        <v>0.5714285714285714</v>
      </c>
      <c r="L105" s="241">
        <f t="shared" si="45"/>
        <v>0.5625</v>
      </c>
      <c r="M105" s="241">
        <f t="shared" si="45"/>
        <v>0.5625</v>
      </c>
      <c r="N105" s="241">
        <f t="shared" si="45"/>
        <v>0.56382978723404253</v>
      </c>
      <c r="O105" s="241">
        <f t="shared" si="45"/>
        <v>0.5625</v>
      </c>
      <c r="P105" s="241">
        <f t="shared" si="45"/>
        <v>0.55629139072847678</v>
      </c>
      <c r="Q105" s="241">
        <f t="shared" si="45"/>
        <v>0.5672268907563025</v>
      </c>
      <c r="R105" s="241">
        <f t="shared" si="45"/>
        <v>0.5714285714285714</v>
      </c>
      <c r="S105" s="241">
        <f t="shared" si="45"/>
        <v>0.5636363636363636</v>
      </c>
      <c r="T105" s="241">
        <f t="shared" si="45"/>
        <v>0.56874999999999998</v>
      </c>
      <c r="U105" s="241">
        <f t="shared" si="45"/>
        <v>0.5</v>
      </c>
      <c r="V105" s="241">
        <f t="shared" si="45"/>
        <v>0.58064516129032262</v>
      </c>
      <c r="W105" s="241">
        <f t="shared" si="45"/>
        <v>0.58148148148148149</v>
      </c>
      <c r="X105" s="241">
        <f t="shared" si="45"/>
        <v>0.58153846153846156</v>
      </c>
      <c r="Y105" s="241">
        <f t="shared" si="45"/>
        <v>0.57999999999999996</v>
      </c>
      <c r="Z105" s="241">
        <f t="shared" si="45"/>
        <v>0.57999999999999996</v>
      </c>
      <c r="AA105" s="241">
        <f t="shared" si="45"/>
        <v>0.57999999999999996</v>
      </c>
      <c r="AB105" s="241">
        <f t="shared" si="45"/>
        <v>0.56999999999999995</v>
      </c>
      <c r="AC105" s="242">
        <f t="shared" si="45"/>
        <v>0.56999999999999995</v>
      </c>
      <c r="AD105" s="242">
        <f t="shared" si="45"/>
        <v>0.56999999999999995</v>
      </c>
    </row>
    <row r="106" spans="1:30">
      <c r="A106" s="6" t="s">
        <v>102</v>
      </c>
      <c r="B106" s="241">
        <f t="shared" si="45"/>
        <v>0.55263157894736847</v>
      </c>
      <c r="C106" s="241">
        <f t="shared" si="45"/>
        <v>0.5</v>
      </c>
      <c r="D106" s="241">
        <f t="shared" si="45"/>
        <v>0.54545454545454541</v>
      </c>
      <c r="E106" s="241">
        <f t="shared" si="45"/>
        <v>0.55555555555555558</v>
      </c>
      <c r="F106" s="241">
        <f t="shared" si="45"/>
        <v>0.55555555555555558</v>
      </c>
      <c r="G106" s="241">
        <f t="shared" si="45"/>
        <v>0.55555555555555558</v>
      </c>
      <c r="H106" s="241">
        <f t="shared" si="45"/>
        <v>0.54</v>
      </c>
      <c r="I106" s="241">
        <f t="shared" si="45"/>
        <v>0.56451612903225812</v>
      </c>
      <c r="J106" s="241">
        <f t="shared" si="45"/>
        <v>0.55384615384615388</v>
      </c>
      <c r="K106" s="241">
        <f t="shared" si="45"/>
        <v>0.5714285714285714</v>
      </c>
      <c r="L106" s="241">
        <f t="shared" si="45"/>
        <v>0.5625</v>
      </c>
      <c r="M106" s="241">
        <f t="shared" si="45"/>
        <v>0.5625</v>
      </c>
      <c r="N106" s="241">
        <f t="shared" si="45"/>
        <v>0.56382978723404253</v>
      </c>
      <c r="O106" s="241">
        <f t="shared" si="45"/>
        <v>0.5625</v>
      </c>
      <c r="P106" s="241">
        <f t="shared" si="45"/>
        <v>0.55629139072847678</v>
      </c>
      <c r="Q106" s="241">
        <f t="shared" si="45"/>
        <v>0.5672268907563025</v>
      </c>
      <c r="R106" s="241">
        <f t="shared" si="45"/>
        <v>0.5714285714285714</v>
      </c>
      <c r="S106" s="241">
        <f t="shared" si="45"/>
        <v>0.5636363636363636</v>
      </c>
      <c r="T106" s="241">
        <f t="shared" si="45"/>
        <v>0.56874999999999998</v>
      </c>
      <c r="U106" s="241">
        <f t="shared" si="45"/>
        <v>0.5</v>
      </c>
      <c r="V106" s="241">
        <f t="shared" si="45"/>
        <v>0.58064516129032262</v>
      </c>
      <c r="W106" s="241">
        <f t="shared" si="45"/>
        <v>0.58148148148148149</v>
      </c>
      <c r="X106" s="241">
        <f t="shared" si="45"/>
        <v>0.58153846153846156</v>
      </c>
      <c r="Y106" s="241">
        <f t="shared" si="45"/>
        <v>0.57999999999999996</v>
      </c>
      <c r="Z106" s="241">
        <f t="shared" si="45"/>
        <v>0.57999999999999996</v>
      </c>
      <c r="AA106" s="241">
        <f t="shared" si="45"/>
        <v>0.57999999999999996</v>
      </c>
      <c r="AB106" s="241">
        <f t="shared" si="45"/>
        <v>0.56999999999999995</v>
      </c>
      <c r="AC106" s="242">
        <f t="shared" si="45"/>
        <v>0.56999999999999995</v>
      </c>
      <c r="AD106" s="242">
        <f t="shared" si="45"/>
        <v>0.56999999999999995</v>
      </c>
    </row>
    <row r="107" spans="1:30">
      <c r="A107" s="6" t="s">
        <v>103</v>
      </c>
      <c r="B107" s="241">
        <f t="shared" si="45"/>
        <v>0.55263157894736847</v>
      </c>
      <c r="C107" s="241">
        <f t="shared" si="45"/>
        <v>0.5</v>
      </c>
      <c r="D107" s="241">
        <f t="shared" si="45"/>
        <v>0.54545454545454541</v>
      </c>
      <c r="E107" s="241">
        <f t="shared" si="45"/>
        <v>0.55555555555555558</v>
      </c>
      <c r="F107" s="241">
        <f t="shared" si="45"/>
        <v>0.55555555555555558</v>
      </c>
      <c r="G107" s="241">
        <f t="shared" si="45"/>
        <v>0.55555555555555558</v>
      </c>
      <c r="H107" s="241">
        <f t="shared" si="45"/>
        <v>0.54</v>
      </c>
      <c r="I107" s="241">
        <f t="shared" si="45"/>
        <v>0.56451612903225812</v>
      </c>
      <c r="J107" s="241">
        <f t="shared" si="45"/>
        <v>0.55384615384615388</v>
      </c>
      <c r="K107" s="241">
        <f t="shared" si="45"/>
        <v>0.5714285714285714</v>
      </c>
      <c r="L107" s="241">
        <f t="shared" si="45"/>
        <v>0.5625</v>
      </c>
      <c r="M107" s="241">
        <f t="shared" si="45"/>
        <v>0.5625</v>
      </c>
      <c r="N107" s="241">
        <f t="shared" si="45"/>
        <v>0.56382978723404253</v>
      </c>
      <c r="O107" s="241">
        <f t="shared" si="45"/>
        <v>0.5625</v>
      </c>
      <c r="P107" s="241">
        <f t="shared" si="45"/>
        <v>0.55629139072847678</v>
      </c>
      <c r="Q107" s="241">
        <f t="shared" si="45"/>
        <v>0.5672268907563025</v>
      </c>
      <c r="R107" s="241">
        <f t="shared" si="45"/>
        <v>0.5714285714285714</v>
      </c>
      <c r="S107" s="241">
        <f t="shared" si="45"/>
        <v>0.5636363636363636</v>
      </c>
      <c r="T107" s="241">
        <f t="shared" si="45"/>
        <v>0.56874999999999998</v>
      </c>
      <c r="U107" s="241">
        <f t="shared" si="45"/>
        <v>0.5</v>
      </c>
      <c r="V107" s="241">
        <f t="shared" si="45"/>
        <v>0.58064516129032262</v>
      </c>
      <c r="W107" s="241">
        <f t="shared" si="45"/>
        <v>0.58148148148148149</v>
      </c>
      <c r="X107" s="241">
        <f t="shared" si="45"/>
        <v>0.58153846153846156</v>
      </c>
      <c r="Y107" s="241">
        <f t="shared" si="45"/>
        <v>0.57999999999999996</v>
      </c>
      <c r="Z107" s="241">
        <f t="shared" si="45"/>
        <v>0.57999999999999996</v>
      </c>
      <c r="AA107" s="241">
        <f t="shared" si="45"/>
        <v>0.57999999999999996</v>
      </c>
      <c r="AB107" s="241">
        <f t="shared" si="45"/>
        <v>0.56999999999999995</v>
      </c>
      <c r="AC107" s="242">
        <f t="shared" si="45"/>
        <v>0.56999999999999995</v>
      </c>
      <c r="AD107" s="242">
        <f t="shared" si="45"/>
        <v>0.56999999999999995</v>
      </c>
    </row>
    <row r="108" spans="1:30">
      <c r="A108" s="6" t="s">
        <v>104</v>
      </c>
      <c r="B108" s="241">
        <f t="shared" si="45"/>
        <v>0.55263157894736847</v>
      </c>
      <c r="C108" s="241">
        <f t="shared" si="45"/>
        <v>0.5</v>
      </c>
      <c r="D108" s="241">
        <f t="shared" si="45"/>
        <v>0.54545454545454541</v>
      </c>
      <c r="E108" s="241">
        <f t="shared" si="45"/>
        <v>0.55555555555555558</v>
      </c>
      <c r="F108" s="241">
        <f t="shared" si="45"/>
        <v>0.55555555555555558</v>
      </c>
      <c r="G108" s="241">
        <f t="shared" si="45"/>
        <v>0.55555555555555558</v>
      </c>
      <c r="H108" s="241">
        <f t="shared" si="45"/>
        <v>0.54</v>
      </c>
      <c r="I108" s="241">
        <f t="shared" si="45"/>
        <v>0.56451612903225812</v>
      </c>
      <c r="J108" s="241">
        <f t="shared" si="45"/>
        <v>0.55384615384615388</v>
      </c>
      <c r="K108" s="241">
        <f t="shared" si="45"/>
        <v>0.5714285714285714</v>
      </c>
      <c r="L108" s="241">
        <f t="shared" si="45"/>
        <v>0.5625</v>
      </c>
      <c r="M108" s="241">
        <f t="shared" si="45"/>
        <v>0.5625</v>
      </c>
      <c r="N108" s="241">
        <f t="shared" si="45"/>
        <v>0.56382978723404253</v>
      </c>
      <c r="O108" s="241">
        <f t="shared" si="45"/>
        <v>0.5625</v>
      </c>
      <c r="P108" s="241">
        <f t="shared" si="45"/>
        <v>0.55629139072847678</v>
      </c>
      <c r="Q108" s="241">
        <f t="shared" si="45"/>
        <v>0.5672268907563025</v>
      </c>
      <c r="R108" s="241">
        <f t="shared" si="45"/>
        <v>0.5714285714285714</v>
      </c>
      <c r="S108" s="241">
        <f t="shared" si="45"/>
        <v>0.5636363636363636</v>
      </c>
      <c r="T108" s="241">
        <f t="shared" si="45"/>
        <v>0.56874999999999998</v>
      </c>
      <c r="U108" s="241">
        <f t="shared" si="45"/>
        <v>0.5</v>
      </c>
      <c r="V108" s="241">
        <f t="shared" si="45"/>
        <v>0.58064516129032262</v>
      </c>
      <c r="W108" s="241">
        <f t="shared" si="45"/>
        <v>0.58148148148148149</v>
      </c>
      <c r="X108" s="241">
        <f t="shared" si="45"/>
        <v>0.58153846153846156</v>
      </c>
      <c r="Y108" s="241">
        <f t="shared" si="45"/>
        <v>0.57999999999999996</v>
      </c>
      <c r="Z108" s="241">
        <f t="shared" si="45"/>
        <v>0.57999999999999996</v>
      </c>
      <c r="AA108" s="241">
        <f t="shared" si="45"/>
        <v>0.57999999999999996</v>
      </c>
      <c r="AB108" s="241">
        <f t="shared" si="45"/>
        <v>0.56999999999999995</v>
      </c>
      <c r="AC108" s="242">
        <f t="shared" si="45"/>
        <v>0.56999999999999995</v>
      </c>
      <c r="AD108" s="242">
        <f t="shared" si="45"/>
        <v>0.56999999999999995</v>
      </c>
    </row>
    <row r="109" spans="1:30">
      <c r="A109" s="6" t="s">
        <v>105</v>
      </c>
      <c r="B109" s="241">
        <f t="shared" si="45"/>
        <v>0.55263157894736847</v>
      </c>
      <c r="C109" s="241">
        <f t="shared" si="45"/>
        <v>0.5</v>
      </c>
      <c r="D109" s="241">
        <f t="shared" si="45"/>
        <v>0.54545454545454541</v>
      </c>
      <c r="E109" s="241">
        <f t="shared" si="45"/>
        <v>0.55555555555555558</v>
      </c>
      <c r="F109" s="241">
        <f t="shared" si="45"/>
        <v>0.55555555555555558</v>
      </c>
      <c r="G109" s="241">
        <f t="shared" si="45"/>
        <v>0.55555555555555558</v>
      </c>
      <c r="H109" s="241">
        <f t="shared" si="45"/>
        <v>0.54</v>
      </c>
      <c r="I109" s="241">
        <f t="shared" si="45"/>
        <v>0.56451612903225812</v>
      </c>
      <c r="J109" s="241">
        <f t="shared" si="45"/>
        <v>0.55384615384615388</v>
      </c>
      <c r="K109" s="241">
        <f t="shared" si="45"/>
        <v>0.5714285714285714</v>
      </c>
      <c r="L109" s="241">
        <f t="shared" si="45"/>
        <v>0.5625</v>
      </c>
      <c r="M109" s="241">
        <f t="shared" si="45"/>
        <v>0.5625</v>
      </c>
      <c r="N109" s="241">
        <f t="shared" si="45"/>
        <v>0.56382978723404253</v>
      </c>
      <c r="O109" s="241">
        <f t="shared" si="45"/>
        <v>0.5625</v>
      </c>
      <c r="P109" s="241">
        <f t="shared" si="45"/>
        <v>0.55629139072847678</v>
      </c>
      <c r="Q109" s="241">
        <f t="shared" si="45"/>
        <v>0.5672268907563025</v>
      </c>
      <c r="R109" s="241">
        <f t="shared" si="45"/>
        <v>0.5714285714285714</v>
      </c>
      <c r="S109" s="241">
        <f t="shared" si="45"/>
        <v>0.5636363636363636</v>
      </c>
      <c r="T109" s="241">
        <f t="shared" si="45"/>
        <v>0.56874999999999998</v>
      </c>
      <c r="U109" s="241">
        <f t="shared" si="45"/>
        <v>0.5</v>
      </c>
      <c r="V109" s="241">
        <f t="shared" si="45"/>
        <v>0.58064516129032262</v>
      </c>
      <c r="W109" s="241">
        <f t="shared" si="45"/>
        <v>0.58148148148148149</v>
      </c>
      <c r="X109" s="241">
        <f t="shared" si="45"/>
        <v>0.58153846153846156</v>
      </c>
      <c r="Y109" s="241">
        <f t="shared" si="45"/>
        <v>0.57999999999999996</v>
      </c>
      <c r="Z109" s="241">
        <f t="shared" si="45"/>
        <v>0.57999999999999996</v>
      </c>
      <c r="AA109" s="241">
        <f t="shared" si="45"/>
        <v>0.57999999999999996</v>
      </c>
      <c r="AB109" s="241">
        <f t="shared" si="45"/>
        <v>0.56999999999999995</v>
      </c>
      <c r="AC109" s="242">
        <f t="shared" si="45"/>
        <v>0.56999999999999995</v>
      </c>
      <c r="AD109" s="242">
        <f t="shared" si="45"/>
        <v>0.56999999999999995</v>
      </c>
    </row>
    <row r="110" spans="1:30">
      <c r="A110" s="6" t="s">
        <v>106</v>
      </c>
      <c r="B110" s="241">
        <f t="shared" si="45"/>
        <v>0.55263157894736847</v>
      </c>
      <c r="C110" s="241">
        <f t="shared" si="45"/>
        <v>0.5</v>
      </c>
      <c r="D110" s="241">
        <f t="shared" si="45"/>
        <v>0.54545454545454541</v>
      </c>
      <c r="E110" s="241">
        <f t="shared" si="45"/>
        <v>0.55555555555555558</v>
      </c>
      <c r="F110" s="241">
        <f t="shared" si="45"/>
        <v>0.55555555555555558</v>
      </c>
      <c r="G110" s="241">
        <f t="shared" si="45"/>
        <v>0.55555555555555558</v>
      </c>
      <c r="H110" s="241">
        <f t="shared" si="45"/>
        <v>0.54</v>
      </c>
      <c r="I110" s="241">
        <f t="shared" si="45"/>
        <v>0.56451612903225812</v>
      </c>
      <c r="J110" s="241">
        <f t="shared" si="45"/>
        <v>0.55384615384615388</v>
      </c>
      <c r="K110" s="241">
        <f t="shared" si="45"/>
        <v>0.5714285714285714</v>
      </c>
      <c r="L110" s="241">
        <f t="shared" si="45"/>
        <v>0.5625</v>
      </c>
      <c r="M110" s="241">
        <f t="shared" si="45"/>
        <v>0.5625</v>
      </c>
      <c r="N110" s="241">
        <f t="shared" si="45"/>
        <v>0.56382978723404253</v>
      </c>
      <c r="O110" s="241">
        <f t="shared" si="45"/>
        <v>0.5625</v>
      </c>
      <c r="P110" s="241">
        <f t="shared" si="45"/>
        <v>0.55629139072847678</v>
      </c>
      <c r="Q110" s="241">
        <f t="shared" si="45"/>
        <v>0.5672268907563025</v>
      </c>
      <c r="R110" s="241">
        <f t="shared" si="45"/>
        <v>0.5714285714285714</v>
      </c>
      <c r="S110" s="241">
        <f t="shared" si="45"/>
        <v>0.5636363636363636</v>
      </c>
      <c r="T110" s="241">
        <f t="shared" si="45"/>
        <v>0.56874999999999998</v>
      </c>
      <c r="U110" s="241">
        <f t="shared" si="45"/>
        <v>0.5</v>
      </c>
      <c r="V110" s="241">
        <f t="shared" si="45"/>
        <v>0.58064516129032262</v>
      </c>
      <c r="W110" s="241">
        <f t="shared" si="45"/>
        <v>0.58148148148148149</v>
      </c>
      <c r="X110" s="241">
        <f t="shared" si="45"/>
        <v>0.58153846153846156</v>
      </c>
      <c r="Y110" s="241">
        <f t="shared" si="45"/>
        <v>0.57999999999999996</v>
      </c>
      <c r="Z110" s="241">
        <f t="shared" si="45"/>
        <v>0.57999999999999996</v>
      </c>
      <c r="AA110" s="241">
        <f t="shared" si="45"/>
        <v>0.57999999999999996</v>
      </c>
      <c r="AB110" s="241">
        <f t="shared" si="45"/>
        <v>0.56999999999999995</v>
      </c>
      <c r="AC110" s="242">
        <f t="shared" si="45"/>
        <v>0.56999999999999995</v>
      </c>
      <c r="AD110" s="242">
        <f t="shared" si="45"/>
        <v>0.56999999999999995</v>
      </c>
    </row>
    <row r="111" spans="1:30">
      <c r="A111" s="6" t="s">
        <v>107</v>
      </c>
      <c r="B111" s="241">
        <f t="shared" si="45"/>
        <v>0.55263157894736847</v>
      </c>
      <c r="C111" s="241">
        <f t="shared" si="45"/>
        <v>0.5</v>
      </c>
      <c r="D111" s="241">
        <f t="shared" si="45"/>
        <v>0.54545454545454541</v>
      </c>
      <c r="E111" s="241">
        <f t="shared" si="45"/>
        <v>0.55555555555555558</v>
      </c>
      <c r="F111" s="241">
        <f t="shared" si="45"/>
        <v>0.55555555555555558</v>
      </c>
      <c r="G111" s="241">
        <f t="shared" si="45"/>
        <v>0.55555555555555558</v>
      </c>
      <c r="H111" s="241">
        <f t="shared" si="45"/>
        <v>0.54</v>
      </c>
      <c r="I111" s="241">
        <f t="shared" si="45"/>
        <v>0.56451612903225812</v>
      </c>
      <c r="J111" s="241">
        <f t="shared" si="45"/>
        <v>0.55384615384615388</v>
      </c>
      <c r="K111" s="241">
        <f t="shared" si="45"/>
        <v>0.5714285714285714</v>
      </c>
      <c r="L111" s="241">
        <f t="shared" si="45"/>
        <v>0.5625</v>
      </c>
      <c r="M111" s="241">
        <f t="shared" si="45"/>
        <v>0.5625</v>
      </c>
      <c r="N111" s="241">
        <f t="shared" si="45"/>
        <v>0.56382978723404253</v>
      </c>
      <c r="O111" s="241">
        <f t="shared" si="45"/>
        <v>0.5625</v>
      </c>
      <c r="P111" s="241">
        <f t="shared" si="45"/>
        <v>0.55629139072847678</v>
      </c>
      <c r="Q111" s="241">
        <f t="shared" si="45"/>
        <v>0.5672268907563025</v>
      </c>
      <c r="R111" s="241">
        <f t="shared" si="45"/>
        <v>0.5714285714285714</v>
      </c>
      <c r="S111" s="241">
        <f t="shared" si="45"/>
        <v>0.5636363636363636</v>
      </c>
      <c r="T111" s="241">
        <f t="shared" si="45"/>
        <v>0.56874999999999998</v>
      </c>
      <c r="U111" s="241">
        <f t="shared" si="45"/>
        <v>0.5</v>
      </c>
      <c r="V111" s="241">
        <f t="shared" si="45"/>
        <v>0.58064516129032262</v>
      </c>
      <c r="W111" s="241">
        <f t="shared" si="45"/>
        <v>0.58148148148148149</v>
      </c>
      <c r="X111" s="241">
        <f t="shared" si="45"/>
        <v>0.58153846153846156</v>
      </c>
      <c r="Y111" s="241">
        <f t="shared" si="45"/>
        <v>0.57999999999999996</v>
      </c>
      <c r="Z111" s="241">
        <f t="shared" si="45"/>
        <v>0.57999999999999996</v>
      </c>
      <c r="AA111" s="241">
        <f t="shared" si="45"/>
        <v>0.57999999999999996</v>
      </c>
      <c r="AB111" s="241">
        <f t="shared" si="45"/>
        <v>0.56999999999999995</v>
      </c>
      <c r="AC111" s="242">
        <f t="shared" si="45"/>
        <v>0.56999999999999995</v>
      </c>
      <c r="AD111" s="242">
        <f t="shared" si="45"/>
        <v>0.56999999999999995</v>
      </c>
    </row>
    <row r="112" spans="1:30">
      <c r="A112" s="6" t="s">
        <v>108</v>
      </c>
      <c r="B112" s="241">
        <f t="shared" si="45"/>
        <v>0.55263157894736847</v>
      </c>
      <c r="C112" s="241">
        <f t="shared" si="45"/>
        <v>0.5</v>
      </c>
      <c r="D112" s="241">
        <f t="shared" si="45"/>
        <v>0.54545454545454541</v>
      </c>
      <c r="E112" s="241">
        <f t="shared" si="45"/>
        <v>0.55555555555555558</v>
      </c>
      <c r="F112" s="241">
        <f t="shared" si="45"/>
        <v>0.55555555555555558</v>
      </c>
      <c r="G112" s="241">
        <f t="shared" si="45"/>
        <v>0.55555555555555558</v>
      </c>
      <c r="H112" s="241">
        <f t="shared" si="45"/>
        <v>0.54</v>
      </c>
      <c r="I112" s="241">
        <f t="shared" si="45"/>
        <v>0.56451612903225812</v>
      </c>
      <c r="J112" s="241">
        <f t="shared" si="45"/>
        <v>0.55384615384615388</v>
      </c>
      <c r="K112" s="241">
        <f t="shared" si="45"/>
        <v>0.5714285714285714</v>
      </c>
      <c r="L112" s="241">
        <f t="shared" si="45"/>
        <v>0.5625</v>
      </c>
      <c r="M112" s="241">
        <f t="shared" si="45"/>
        <v>0.5625</v>
      </c>
      <c r="N112" s="241">
        <f t="shared" si="45"/>
        <v>0.56382978723404253</v>
      </c>
      <c r="O112" s="241">
        <f t="shared" si="45"/>
        <v>0.5625</v>
      </c>
      <c r="P112" s="241">
        <f t="shared" si="45"/>
        <v>0.55629139072847678</v>
      </c>
      <c r="Q112" s="241">
        <f t="shared" si="45"/>
        <v>0.5672268907563025</v>
      </c>
      <c r="R112" s="241">
        <f t="shared" si="45"/>
        <v>0.5714285714285714</v>
      </c>
      <c r="S112" s="241">
        <f t="shared" si="45"/>
        <v>0.5636363636363636</v>
      </c>
      <c r="T112" s="241">
        <f t="shared" si="45"/>
        <v>0.56874999999999998</v>
      </c>
      <c r="U112" s="241">
        <f t="shared" si="45"/>
        <v>0.5</v>
      </c>
      <c r="V112" s="241">
        <f t="shared" si="45"/>
        <v>0.58064516129032262</v>
      </c>
      <c r="W112" s="241">
        <f t="shared" si="45"/>
        <v>0.58148148148148149</v>
      </c>
      <c r="X112" s="241">
        <f t="shared" si="45"/>
        <v>0.58153846153846156</v>
      </c>
      <c r="Y112" s="241">
        <f t="shared" si="45"/>
        <v>0.57999999999999996</v>
      </c>
      <c r="Z112" s="241">
        <f t="shared" si="45"/>
        <v>0.57999999999999996</v>
      </c>
      <c r="AA112" s="241">
        <f t="shared" si="45"/>
        <v>0.57999999999999996</v>
      </c>
      <c r="AB112" s="241">
        <f t="shared" si="45"/>
        <v>0.56999999999999995</v>
      </c>
      <c r="AC112" s="242">
        <f t="shared" si="45"/>
        <v>0.56999999999999995</v>
      </c>
      <c r="AD112" s="242">
        <f t="shared" si="45"/>
        <v>0.56999999999999995</v>
      </c>
    </row>
    <row r="113" spans="1:30">
      <c r="A113" s="6" t="s">
        <v>109</v>
      </c>
      <c r="B113" s="241">
        <f t="shared" si="45"/>
        <v>0.55263157894736847</v>
      </c>
      <c r="C113" s="241">
        <f t="shared" si="45"/>
        <v>0.5</v>
      </c>
      <c r="D113" s="241">
        <f t="shared" si="45"/>
        <v>0.54545454545454541</v>
      </c>
      <c r="E113" s="241">
        <f t="shared" si="45"/>
        <v>0.55555555555555558</v>
      </c>
      <c r="F113" s="241">
        <f t="shared" si="45"/>
        <v>0.55555555555555558</v>
      </c>
      <c r="G113" s="241">
        <f t="shared" si="45"/>
        <v>0.55555555555555558</v>
      </c>
      <c r="H113" s="241">
        <f t="shared" si="45"/>
        <v>0.54</v>
      </c>
      <c r="I113" s="241">
        <f t="shared" si="45"/>
        <v>0.56451612903225812</v>
      </c>
      <c r="J113" s="241">
        <f t="shared" si="45"/>
        <v>0.55384615384615388</v>
      </c>
      <c r="K113" s="241">
        <f t="shared" si="45"/>
        <v>0.5714285714285714</v>
      </c>
      <c r="L113" s="241">
        <f t="shared" si="45"/>
        <v>0.5625</v>
      </c>
      <c r="M113" s="241">
        <f t="shared" si="45"/>
        <v>0.5625</v>
      </c>
      <c r="N113" s="241">
        <f t="shared" si="45"/>
        <v>0.56382978723404253</v>
      </c>
      <c r="O113" s="241">
        <f t="shared" si="45"/>
        <v>0.5625</v>
      </c>
      <c r="P113" s="241">
        <f t="shared" si="45"/>
        <v>0.55629139072847678</v>
      </c>
      <c r="Q113" s="241">
        <f t="shared" si="45"/>
        <v>0.5672268907563025</v>
      </c>
      <c r="R113" s="241">
        <f t="shared" si="45"/>
        <v>0.5714285714285714</v>
      </c>
      <c r="S113" s="241">
        <f t="shared" si="45"/>
        <v>0.5636363636363636</v>
      </c>
      <c r="T113" s="241">
        <f t="shared" si="45"/>
        <v>0.56874999999999998</v>
      </c>
      <c r="U113" s="241">
        <f t="shared" si="45"/>
        <v>0.5</v>
      </c>
      <c r="V113" s="241">
        <f t="shared" si="45"/>
        <v>0.58064516129032262</v>
      </c>
      <c r="W113" s="241">
        <f t="shared" si="45"/>
        <v>0.58148148148148149</v>
      </c>
      <c r="X113" s="241">
        <f t="shared" si="45"/>
        <v>0.58153846153846156</v>
      </c>
      <c r="Y113" s="241">
        <f t="shared" ref="C113:AD116" si="46">Y97/Y81</f>
        <v>0.57999999999999996</v>
      </c>
      <c r="Z113" s="241">
        <f t="shared" si="46"/>
        <v>0.57999999999999996</v>
      </c>
      <c r="AA113" s="241">
        <f t="shared" si="46"/>
        <v>0.57999999999999996</v>
      </c>
      <c r="AB113" s="241">
        <f t="shared" si="46"/>
        <v>0.56999999999999995</v>
      </c>
      <c r="AC113" s="242">
        <f t="shared" si="46"/>
        <v>0.56999999999999995</v>
      </c>
      <c r="AD113" s="242">
        <f t="shared" si="46"/>
        <v>0.56999999999999995</v>
      </c>
    </row>
    <row r="114" spans="1:30">
      <c r="A114" s="6" t="s">
        <v>110</v>
      </c>
      <c r="B114" s="241">
        <f t="shared" ref="B114:B116" si="47">B98/B82</f>
        <v>0.55263157894736847</v>
      </c>
      <c r="C114" s="241">
        <f t="shared" si="46"/>
        <v>0.5</v>
      </c>
      <c r="D114" s="241">
        <f t="shared" si="46"/>
        <v>0.54545454545454541</v>
      </c>
      <c r="E114" s="241">
        <f t="shared" si="46"/>
        <v>0.55555555555555558</v>
      </c>
      <c r="F114" s="241">
        <f t="shared" si="46"/>
        <v>0.55555555555555558</v>
      </c>
      <c r="G114" s="241">
        <f t="shared" si="46"/>
        <v>0.55555555555555558</v>
      </c>
      <c r="H114" s="241">
        <f t="shared" si="46"/>
        <v>0.54</v>
      </c>
      <c r="I114" s="241">
        <f t="shared" si="46"/>
        <v>0.56451612903225812</v>
      </c>
      <c r="J114" s="241">
        <f t="shared" si="46"/>
        <v>0.55384615384615388</v>
      </c>
      <c r="K114" s="241">
        <f t="shared" si="46"/>
        <v>0.5714285714285714</v>
      </c>
      <c r="L114" s="241">
        <f t="shared" si="46"/>
        <v>0.5625</v>
      </c>
      <c r="M114" s="241">
        <f t="shared" si="46"/>
        <v>0.5625</v>
      </c>
      <c r="N114" s="241">
        <f t="shared" si="46"/>
        <v>0.56382978723404253</v>
      </c>
      <c r="O114" s="241">
        <f t="shared" si="46"/>
        <v>0.5625</v>
      </c>
      <c r="P114" s="241">
        <f t="shared" si="46"/>
        <v>0.55629139072847678</v>
      </c>
      <c r="Q114" s="241">
        <f t="shared" si="46"/>
        <v>0.5672268907563025</v>
      </c>
      <c r="R114" s="241">
        <f t="shared" si="46"/>
        <v>0.5714285714285714</v>
      </c>
      <c r="S114" s="241">
        <f t="shared" si="46"/>
        <v>0.5636363636363636</v>
      </c>
      <c r="T114" s="241">
        <f t="shared" si="46"/>
        <v>0.56874999999999998</v>
      </c>
      <c r="U114" s="241">
        <f t="shared" si="46"/>
        <v>0.5</v>
      </c>
      <c r="V114" s="241">
        <f t="shared" si="46"/>
        <v>0.58064516129032262</v>
      </c>
      <c r="W114" s="241">
        <f t="shared" si="46"/>
        <v>0.58148148148148149</v>
      </c>
      <c r="X114" s="241">
        <f t="shared" si="46"/>
        <v>0.58153846153846156</v>
      </c>
      <c r="Y114" s="241">
        <f t="shared" si="46"/>
        <v>0.57999999999999996</v>
      </c>
      <c r="Z114" s="241">
        <f t="shared" si="46"/>
        <v>0.57999999999999996</v>
      </c>
      <c r="AA114" s="241">
        <f t="shared" si="46"/>
        <v>0.57999999999999996</v>
      </c>
      <c r="AB114" s="241">
        <f t="shared" si="46"/>
        <v>0.56999999999999995</v>
      </c>
      <c r="AC114" s="242">
        <f t="shared" si="46"/>
        <v>0.56999999999999995</v>
      </c>
      <c r="AD114" s="242">
        <f t="shared" si="46"/>
        <v>0.56999999999999995</v>
      </c>
    </row>
    <row r="115" spans="1:30">
      <c r="A115" s="6" t="s">
        <v>111</v>
      </c>
      <c r="B115" s="241">
        <f t="shared" si="47"/>
        <v>0.55263157894736847</v>
      </c>
      <c r="C115" s="241">
        <f t="shared" si="46"/>
        <v>0.5</v>
      </c>
      <c r="D115" s="241">
        <f t="shared" si="46"/>
        <v>0.54545454545454541</v>
      </c>
      <c r="E115" s="241">
        <f t="shared" si="46"/>
        <v>0.55555555555555558</v>
      </c>
      <c r="F115" s="241">
        <f t="shared" si="46"/>
        <v>0.55555555555555558</v>
      </c>
      <c r="G115" s="241">
        <f t="shared" si="46"/>
        <v>0.55555555555555558</v>
      </c>
      <c r="H115" s="241">
        <f t="shared" si="46"/>
        <v>0.54</v>
      </c>
      <c r="I115" s="241">
        <f t="shared" si="46"/>
        <v>0.56451612903225812</v>
      </c>
      <c r="J115" s="241">
        <f t="shared" si="46"/>
        <v>0.55384615384615388</v>
      </c>
      <c r="K115" s="241">
        <f t="shared" si="46"/>
        <v>0.5714285714285714</v>
      </c>
      <c r="L115" s="241">
        <f t="shared" si="46"/>
        <v>0.5625</v>
      </c>
      <c r="M115" s="241">
        <f t="shared" si="46"/>
        <v>0.5625</v>
      </c>
      <c r="N115" s="241">
        <f t="shared" si="46"/>
        <v>0.56382978723404253</v>
      </c>
      <c r="O115" s="241">
        <f t="shared" si="46"/>
        <v>0.5625</v>
      </c>
      <c r="P115" s="241">
        <f t="shared" si="46"/>
        <v>0.55629139072847678</v>
      </c>
      <c r="Q115" s="241">
        <f t="shared" si="46"/>
        <v>0.5672268907563025</v>
      </c>
      <c r="R115" s="241">
        <f t="shared" si="46"/>
        <v>0.5714285714285714</v>
      </c>
      <c r="S115" s="241">
        <f t="shared" si="46"/>
        <v>0.5636363636363636</v>
      </c>
      <c r="T115" s="241">
        <f t="shared" si="46"/>
        <v>0.56874999999999998</v>
      </c>
      <c r="U115" s="241">
        <f t="shared" si="46"/>
        <v>0.5</v>
      </c>
      <c r="V115" s="241">
        <f t="shared" si="46"/>
        <v>0.58064516129032262</v>
      </c>
      <c r="W115" s="241">
        <f t="shared" si="46"/>
        <v>0.5814814814814816</v>
      </c>
      <c r="X115" s="241">
        <f t="shared" si="46"/>
        <v>0.58153846153846156</v>
      </c>
      <c r="Y115" s="241">
        <f t="shared" si="46"/>
        <v>0.57999999999999996</v>
      </c>
      <c r="Z115" s="241">
        <f t="shared" si="46"/>
        <v>0.57999999999999996</v>
      </c>
      <c r="AA115" s="241">
        <f t="shared" si="46"/>
        <v>0.57999999999999996</v>
      </c>
      <c r="AB115" s="241">
        <f t="shared" si="46"/>
        <v>0.56999999999999995</v>
      </c>
      <c r="AC115" s="242">
        <f t="shared" si="46"/>
        <v>0.56999999999999995</v>
      </c>
      <c r="AD115" s="242">
        <f>AD99/AD83</f>
        <v>0.56999999999999995</v>
      </c>
    </row>
    <row r="116" spans="1:30">
      <c r="A116" s="6" t="s">
        <v>112</v>
      </c>
      <c r="B116" s="241">
        <f t="shared" si="47"/>
        <v>0.55263157894736847</v>
      </c>
      <c r="C116" s="241">
        <f t="shared" si="46"/>
        <v>0.5</v>
      </c>
      <c r="D116" s="241">
        <f t="shared" si="46"/>
        <v>0.54545454545454541</v>
      </c>
      <c r="E116" s="241">
        <f t="shared" si="46"/>
        <v>0.55555555555555558</v>
      </c>
      <c r="F116" s="241">
        <f t="shared" si="46"/>
        <v>0.55555555555555558</v>
      </c>
      <c r="G116" s="241">
        <f t="shared" si="46"/>
        <v>0.55555555555555558</v>
      </c>
      <c r="H116" s="241">
        <f t="shared" si="46"/>
        <v>0.54</v>
      </c>
      <c r="I116" s="241">
        <f t="shared" si="46"/>
        <v>0.56451612903225812</v>
      </c>
      <c r="J116" s="241">
        <f t="shared" si="46"/>
        <v>0.55384615384615388</v>
      </c>
      <c r="K116" s="241">
        <f t="shared" si="46"/>
        <v>0.5714285714285714</v>
      </c>
      <c r="L116" s="241">
        <f t="shared" si="46"/>
        <v>0.5625</v>
      </c>
      <c r="M116" s="241">
        <f t="shared" si="46"/>
        <v>0.5625</v>
      </c>
      <c r="N116" s="241">
        <f t="shared" si="46"/>
        <v>0.56382978723404253</v>
      </c>
      <c r="O116" s="241">
        <f t="shared" si="46"/>
        <v>0.5625</v>
      </c>
      <c r="P116" s="241">
        <f t="shared" si="46"/>
        <v>0.55629139072847678</v>
      </c>
      <c r="Q116" s="241">
        <f t="shared" si="46"/>
        <v>0.5672268907563025</v>
      </c>
      <c r="R116" s="241">
        <f t="shared" si="46"/>
        <v>0.5714285714285714</v>
      </c>
      <c r="S116" s="241">
        <f t="shared" si="46"/>
        <v>0.5636363636363636</v>
      </c>
      <c r="T116" s="241">
        <f t="shared" si="46"/>
        <v>0.56874999999999998</v>
      </c>
      <c r="U116" s="241">
        <f t="shared" si="46"/>
        <v>0.5</v>
      </c>
      <c r="V116" s="241">
        <f t="shared" si="46"/>
        <v>0.58064516129032262</v>
      </c>
      <c r="W116" s="241">
        <f t="shared" si="46"/>
        <v>0.58148148148148149</v>
      </c>
      <c r="X116" s="241">
        <f t="shared" si="46"/>
        <v>0.58153846153846156</v>
      </c>
      <c r="Y116" s="241">
        <f t="shared" si="46"/>
        <v>0.57999999999999996</v>
      </c>
      <c r="Z116" s="241">
        <f t="shared" si="46"/>
        <v>0.57999999999999996</v>
      </c>
      <c r="AA116" s="241">
        <f t="shared" si="46"/>
        <v>0.57999999999999996</v>
      </c>
      <c r="AB116" s="241">
        <f t="shared" si="46"/>
        <v>0.56999999999999995</v>
      </c>
      <c r="AC116" s="242">
        <f t="shared" si="46"/>
        <v>0.56999999999999995</v>
      </c>
      <c r="AD116" s="242">
        <f>AD100/AD84</f>
        <v>0.56999999999999995</v>
      </c>
    </row>
    <row r="117" spans="1:30" ht="15.75" thickBot="1">
      <c r="A117" s="6" t="s">
        <v>143</v>
      </c>
      <c r="B117" s="243">
        <v>0.55263157894736847</v>
      </c>
      <c r="C117" s="243">
        <v>0.5</v>
      </c>
      <c r="D117" s="243">
        <v>0.54545454545454541</v>
      </c>
      <c r="E117" s="243">
        <v>0.55555555555555558</v>
      </c>
      <c r="F117" s="243">
        <v>0.55555555555555558</v>
      </c>
      <c r="G117" s="243">
        <v>0.55555555555555558</v>
      </c>
      <c r="H117" s="243">
        <v>0.54</v>
      </c>
      <c r="I117" s="243">
        <v>0.56451612903225812</v>
      </c>
      <c r="J117" s="243">
        <v>0.55384615384615388</v>
      </c>
      <c r="K117" s="243">
        <v>0.5714285714285714</v>
      </c>
      <c r="L117" s="243">
        <v>0.5625</v>
      </c>
      <c r="M117" s="243">
        <v>0.5625</v>
      </c>
      <c r="N117" s="243">
        <v>0.56382978723404253</v>
      </c>
      <c r="O117" s="243">
        <v>0.5625</v>
      </c>
      <c r="P117" s="243">
        <v>0.55629139072847678</v>
      </c>
      <c r="Q117" s="243">
        <v>0.5672268907563025</v>
      </c>
      <c r="R117" s="243">
        <v>0.5714285714285714</v>
      </c>
      <c r="S117" s="243">
        <v>0.5636363636363636</v>
      </c>
      <c r="T117" s="243">
        <v>0.56874999999999998</v>
      </c>
      <c r="U117" s="243">
        <v>0.5</v>
      </c>
      <c r="V117" s="243">
        <v>0.58064516129032262</v>
      </c>
      <c r="W117" s="243">
        <v>0.58148148148148149</v>
      </c>
      <c r="X117" s="243">
        <v>0.58153846153846156</v>
      </c>
      <c r="Y117" s="243">
        <v>0.57999999999999996</v>
      </c>
      <c r="Z117" s="243">
        <v>0.57999999999999996</v>
      </c>
      <c r="AA117" s="243">
        <v>0.57999999999999996</v>
      </c>
      <c r="AB117" s="243">
        <v>0.56999999999999995</v>
      </c>
      <c r="AC117" s="242">
        <v>0.56999999999999995</v>
      </c>
      <c r="AD117" s="242">
        <v>0.56999999999999995</v>
      </c>
    </row>
    <row r="118" spans="1:30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thickBot="1">
      <c r="A119" s="6" t="s">
        <v>257</v>
      </c>
    </row>
    <row r="120" spans="1:30" ht="15.75" thickBot="1">
      <c r="A120" s="3"/>
      <c r="B120" s="3" t="str">
        <f>B$2</f>
        <v xml:space="preserve">93/94 </v>
      </c>
      <c r="C120" s="3" t="str">
        <f t="shared" ref="C120:AD120" si="48">C$2</f>
        <v xml:space="preserve">94/95 </v>
      </c>
      <c r="D120" s="3" t="str">
        <f t="shared" si="48"/>
        <v xml:space="preserve">95/96 </v>
      </c>
      <c r="E120" s="3" t="str">
        <f t="shared" si="48"/>
        <v xml:space="preserve">96/97 </v>
      </c>
      <c r="F120" s="3" t="str">
        <f t="shared" si="48"/>
        <v xml:space="preserve">97/98 </v>
      </c>
      <c r="G120" s="3" t="str">
        <f t="shared" si="48"/>
        <v xml:space="preserve">98/99 </v>
      </c>
      <c r="H120" s="3" t="str">
        <f t="shared" si="48"/>
        <v xml:space="preserve">99/00 </v>
      </c>
      <c r="I120" s="3" t="str">
        <f t="shared" si="48"/>
        <v xml:space="preserve">00/01 </v>
      </c>
      <c r="J120" s="3" t="str">
        <f t="shared" si="48"/>
        <v xml:space="preserve">01/02 </v>
      </c>
      <c r="K120" s="3" t="str">
        <f t="shared" si="48"/>
        <v xml:space="preserve">02/03 </v>
      </c>
      <c r="L120" s="3" t="str">
        <f t="shared" si="48"/>
        <v xml:space="preserve">03/04 </v>
      </c>
      <c r="M120" s="3" t="str">
        <f t="shared" si="48"/>
        <v xml:space="preserve">04/05 </v>
      </c>
      <c r="N120" s="3" t="str">
        <f t="shared" si="48"/>
        <v xml:space="preserve">05/06 </v>
      </c>
      <c r="O120" s="3" t="str">
        <f t="shared" si="48"/>
        <v xml:space="preserve">06/07 </v>
      </c>
      <c r="P120" s="3" t="str">
        <f t="shared" si="48"/>
        <v xml:space="preserve">07/08 </v>
      </c>
      <c r="Q120" s="3" t="str">
        <f t="shared" si="48"/>
        <v xml:space="preserve">08/09 </v>
      </c>
      <c r="R120" s="3" t="str">
        <f t="shared" si="48"/>
        <v xml:space="preserve">09/10 </v>
      </c>
      <c r="S120" s="3" t="str">
        <f t="shared" si="48"/>
        <v xml:space="preserve">10/11 </v>
      </c>
      <c r="T120" s="3" t="str">
        <f t="shared" si="48"/>
        <v xml:space="preserve">11/12 </v>
      </c>
      <c r="U120" s="3" t="str">
        <f t="shared" si="48"/>
        <v xml:space="preserve">12/13 </v>
      </c>
      <c r="V120" s="3" t="str">
        <f t="shared" si="48"/>
        <v xml:space="preserve">13/14 </v>
      </c>
      <c r="W120" s="3" t="str">
        <f t="shared" si="48"/>
        <v xml:space="preserve">14/15 </v>
      </c>
      <c r="X120" s="3" t="str">
        <f t="shared" si="48"/>
        <v xml:space="preserve">15/16 </v>
      </c>
      <c r="Y120" s="3" t="str">
        <f t="shared" si="48"/>
        <v xml:space="preserve">16/17 </v>
      </c>
      <c r="Z120" s="3" t="str">
        <f t="shared" si="48"/>
        <v xml:space="preserve">17/18 </v>
      </c>
      <c r="AA120" s="3" t="str">
        <f t="shared" si="48"/>
        <v>18/19</v>
      </c>
      <c r="AB120" s="3" t="str">
        <f t="shared" si="48"/>
        <v>19/20</v>
      </c>
      <c r="AC120" s="3" t="str">
        <f t="shared" si="48"/>
        <v>20/21</v>
      </c>
      <c r="AD120" s="3" t="str">
        <f t="shared" si="48"/>
        <v>21/22</v>
      </c>
    </row>
    <row r="121" spans="1:30">
      <c r="A121" s="6" t="s">
        <v>113</v>
      </c>
      <c r="B121" s="244">
        <v>0</v>
      </c>
      <c r="C121" s="244">
        <v>0</v>
      </c>
      <c r="D121" s="244">
        <v>0.58333333333333337</v>
      </c>
      <c r="E121" s="244">
        <v>0</v>
      </c>
      <c r="F121" s="244">
        <v>0</v>
      </c>
      <c r="G121" s="244">
        <v>0</v>
      </c>
      <c r="H121" s="244">
        <v>0</v>
      </c>
      <c r="I121" s="244">
        <v>0</v>
      </c>
      <c r="J121" s="244">
        <v>0</v>
      </c>
      <c r="K121" s="244">
        <v>0</v>
      </c>
      <c r="L121" s="244">
        <v>0</v>
      </c>
      <c r="M121" s="244">
        <v>0</v>
      </c>
      <c r="N121" s="244">
        <v>0</v>
      </c>
      <c r="O121" s="244">
        <v>0</v>
      </c>
      <c r="P121" s="244">
        <v>1.9E-2</v>
      </c>
      <c r="Q121" s="244">
        <v>0.27300000000000002</v>
      </c>
      <c r="R121" s="244">
        <v>3.9E-2</v>
      </c>
      <c r="S121" s="244">
        <v>8.1000000000000003E-2</v>
      </c>
      <c r="T121" s="244">
        <v>0</v>
      </c>
      <c r="U121" s="244">
        <v>0</v>
      </c>
      <c r="V121" s="244">
        <v>0</v>
      </c>
      <c r="W121" s="244">
        <v>0</v>
      </c>
      <c r="X121" s="244">
        <v>0</v>
      </c>
      <c r="Y121" s="244">
        <v>0</v>
      </c>
      <c r="Z121" s="236">
        <v>0</v>
      </c>
      <c r="AA121" s="244">
        <v>0</v>
      </c>
      <c r="AB121" s="244">
        <v>0</v>
      </c>
      <c r="AC121" s="244">
        <v>0</v>
      </c>
      <c r="AD121" s="245">
        <f>(SUM(X121:AB121)/SUM(X$133:AB$133))*AD$133</f>
        <v>0</v>
      </c>
    </row>
    <row r="122" spans="1:30">
      <c r="A122" s="6" t="s">
        <v>102</v>
      </c>
      <c r="B122" s="244">
        <v>0</v>
      </c>
      <c r="C122" s="244">
        <v>0</v>
      </c>
      <c r="D122" s="244">
        <v>0.58333333333333337</v>
      </c>
      <c r="E122" s="244">
        <v>0</v>
      </c>
      <c r="F122" s="244">
        <v>0</v>
      </c>
      <c r="G122" s="244">
        <v>0</v>
      </c>
      <c r="H122" s="244">
        <v>0</v>
      </c>
      <c r="I122" s="244">
        <v>0</v>
      </c>
      <c r="J122" s="244">
        <v>0</v>
      </c>
      <c r="K122" s="244">
        <v>0</v>
      </c>
      <c r="L122" s="244">
        <v>0</v>
      </c>
      <c r="M122" s="244">
        <v>0</v>
      </c>
      <c r="N122" s="244">
        <v>0</v>
      </c>
      <c r="O122" s="244">
        <v>0</v>
      </c>
      <c r="P122" s="244">
        <v>0.24</v>
      </c>
      <c r="Q122" s="244">
        <v>0</v>
      </c>
      <c r="R122" s="244">
        <v>0</v>
      </c>
      <c r="S122" s="244">
        <v>0.08</v>
      </c>
      <c r="T122" s="244">
        <v>0</v>
      </c>
      <c r="U122" s="244">
        <v>0</v>
      </c>
      <c r="V122" s="244">
        <v>0</v>
      </c>
      <c r="W122" s="244">
        <v>0</v>
      </c>
      <c r="X122" s="244">
        <v>0</v>
      </c>
      <c r="Y122" s="244">
        <v>0</v>
      </c>
      <c r="Z122" s="236">
        <v>0</v>
      </c>
      <c r="AA122" s="244">
        <v>0.155</v>
      </c>
      <c r="AB122" s="244">
        <v>0</v>
      </c>
      <c r="AC122" s="244">
        <v>0</v>
      </c>
      <c r="AD122" s="245">
        <f>(SUM(X122:AB122)/SUM(X$133:AB$133))*AD$133</f>
        <v>4.793814432989691E-2</v>
      </c>
    </row>
    <row r="123" spans="1:30">
      <c r="A123" s="6" t="s">
        <v>103</v>
      </c>
      <c r="B123" s="244">
        <v>0</v>
      </c>
      <c r="C123" s="244">
        <v>0</v>
      </c>
      <c r="D123" s="244">
        <v>0.58333333333333337</v>
      </c>
      <c r="E123" s="244">
        <v>0</v>
      </c>
      <c r="F123" s="244">
        <v>0</v>
      </c>
      <c r="G123" s="244">
        <v>0</v>
      </c>
      <c r="H123" s="244">
        <v>0</v>
      </c>
      <c r="I123" s="244">
        <v>0</v>
      </c>
      <c r="J123" s="244">
        <v>0</v>
      </c>
      <c r="K123" s="244">
        <v>0</v>
      </c>
      <c r="L123" s="244">
        <v>0</v>
      </c>
      <c r="M123" s="244">
        <v>0</v>
      </c>
      <c r="N123" s="244">
        <v>0</v>
      </c>
      <c r="O123" s="244">
        <v>0</v>
      </c>
      <c r="P123" s="244">
        <v>7.6999999999999999E-2</v>
      </c>
      <c r="Q123" s="244">
        <v>0</v>
      </c>
      <c r="R123" s="244">
        <v>9.8000000000000004E-2</v>
      </c>
      <c r="S123" s="244">
        <v>6.2E-2</v>
      </c>
      <c r="T123" s="244">
        <v>0</v>
      </c>
      <c r="U123" s="244">
        <v>0</v>
      </c>
      <c r="V123" s="244">
        <v>0</v>
      </c>
      <c r="W123" s="244">
        <v>0</v>
      </c>
      <c r="X123" s="244">
        <v>0</v>
      </c>
      <c r="Y123" s="244">
        <v>0</v>
      </c>
      <c r="Z123" s="236">
        <v>0</v>
      </c>
      <c r="AA123" s="244">
        <v>6.6000000000000003E-2</v>
      </c>
      <c r="AB123" s="244">
        <v>0.192</v>
      </c>
      <c r="AC123" s="244">
        <v>0</v>
      </c>
      <c r="AD123" s="245">
        <f>(SUM(X123:AB123)/SUM(X$133:AB$133))*AD$133</f>
        <v>7.979381443298969E-2</v>
      </c>
    </row>
    <row r="124" spans="1:30">
      <c r="A124" s="6" t="s">
        <v>104</v>
      </c>
      <c r="B124" s="244">
        <v>0</v>
      </c>
      <c r="C124" s="244">
        <v>0</v>
      </c>
      <c r="D124" s="244">
        <v>0.58333333333333337</v>
      </c>
      <c r="E124" s="244">
        <v>0</v>
      </c>
      <c r="F124" s="244">
        <v>0</v>
      </c>
      <c r="G124" s="244">
        <v>0</v>
      </c>
      <c r="H124" s="244">
        <v>0</v>
      </c>
      <c r="I124" s="244">
        <v>0</v>
      </c>
      <c r="J124" s="244">
        <v>0</v>
      </c>
      <c r="K124" s="244">
        <v>0</v>
      </c>
      <c r="L124" s="244">
        <v>0</v>
      </c>
      <c r="M124" s="244">
        <v>0</v>
      </c>
      <c r="N124" s="244">
        <v>0</v>
      </c>
      <c r="O124" s="244">
        <v>0</v>
      </c>
      <c r="P124" s="244">
        <v>0</v>
      </c>
      <c r="Q124" s="244">
        <v>3.9E-2</v>
      </c>
      <c r="R124" s="244">
        <v>5.8999999999999997E-2</v>
      </c>
      <c r="S124" s="244">
        <v>8.1000000000000003E-2</v>
      </c>
      <c r="T124" s="244">
        <v>0</v>
      </c>
      <c r="U124" s="244">
        <v>0</v>
      </c>
      <c r="V124" s="244">
        <v>0</v>
      </c>
      <c r="W124" s="244">
        <v>1.7000000000000001E-2</v>
      </c>
      <c r="X124" s="244">
        <v>0</v>
      </c>
      <c r="Y124" s="244">
        <v>0.22</v>
      </c>
      <c r="Z124" s="236">
        <v>0</v>
      </c>
      <c r="AA124" s="244">
        <v>0</v>
      </c>
      <c r="AB124" s="244">
        <v>0.24</v>
      </c>
      <c r="AC124" s="244">
        <v>0</v>
      </c>
      <c r="AD124" s="245">
        <f t="shared" ref="AD124:AD129" si="49">(SUM(X124:AB124)/SUM(X$133:AB$133))*AD$133</f>
        <v>0.1422680412371134</v>
      </c>
    </row>
    <row r="125" spans="1:30">
      <c r="A125" s="6" t="s">
        <v>105</v>
      </c>
      <c r="B125" s="244">
        <v>0</v>
      </c>
      <c r="C125" s="244">
        <v>0</v>
      </c>
      <c r="D125" s="244">
        <v>0.58333333333333337</v>
      </c>
      <c r="E125" s="244">
        <v>0</v>
      </c>
      <c r="F125" s="244">
        <v>0</v>
      </c>
      <c r="G125" s="244">
        <v>0</v>
      </c>
      <c r="H125" s="244">
        <v>0</v>
      </c>
      <c r="I125" s="244">
        <v>0</v>
      </c>
      <c r="J125" s="244">
        <v>0</v>
      </c>
      <c r="K125" s="244">
        <v>0</v>
      </c>
      <c r="L125" s="244">
        <v>0</v>
      </c>
      <c r="M125" s="244">
        <v>0</v>
      </c>
      <c r="N125" s="244">
        <v>0</v>
      </c>
      <c r="O125" s="244">
        <v>0</v>
      </c>
      <c r="P125" s="244">
        <v>0.33400000000000002</v>
      </c>
      <c r="Q125" s="244">
        <v>0</v>
      </c>
      <c r="R125" s="244">
        <v>0</v>
      </c>
      <c r="S125" s="244">
        <v>0</v>
      </c>
      <c r="T125" s="244">
        <v>0</v>
      </c>
      <c r="U125" s="244">
        <v>0</v>
      </c>
      <c r="V125" s="244">
        <v>0</v>
      </c>
      <c r="W125" s="244">
        <v>0</v>
      </c>
      <c r="X125" s="244">
        <v>0</v>
      </c>
      <c r="Y125" s="244">
        <v>0</v>
      </c>
      <c r="Z125" s="236">
        <v>0</v>
      </c>
      <c r="AA125" s="244">
        <v>0</v>
      </c>
      <c r="AB125" s="244">
        <v>0</v>
      </c>
      <c r="AC125" s="244">
        <v>0</v>
      </c>
      <c r="AD125" s="245">
        <f t="shared" si="49"/>
        <v>0</v>
      </c>
    </row>
    <row r="126" spans="1:30">
      <c r="A126" s="6" t="s">
        <v>106</v>
      </c>
      <c r="B126" s="244">
        <v>0</v>
      </c>
      <c r="C126" s="244">
        <v>0</v>
      </c>
      <c r="D126" s="244">
        <v>0.58333333333333337</v>
      </c>
      <c r="E126" s="244">
        <v>0</v>
      </c>
      <c r="F126" s="244">
        <v>0</v>
      </c>
      <c r="G126" s="244">
        <v>0</v>
      </c>
      <c r="H126" s="244">
        <v>0</v>
      </c>
      <c r="I126" s="244">
        <v>0</v>
      </c>
      <c r="J126" s="244">
        <v>0</v>
      </c>
      <c r="K126" s="244">
        <v>0</v>
      </c>
      <c r="L126" s="244">
        <v>0</v>
      </c>
      <c r="M126" s="244">
        <v>0</v>
      </c>
      <c r="N126" s="244">
        <v>0</v>
      </c>
      <c r="O126" s="244">
        <v>0</v>
      </c>
      <c r="P126" s="244">
        <v>0.24099999999999999</v>
      </c>
      <c r="Q126" s="244">
        <v>0.43099999999999999</v>
      </c>
      <c r="R126" s="244">
        <v>0.253</v>
      </c>
      <c r="S126" s="244">
        <v>0</v>
      </c>
      <c r="T126" s="244">
        <v>2.1999999999999999E-2</v>
      </c>
      <c r="U126" s="244">
        <v>0</v>
      </c>
      <c r="V126" s="244">
        <v>0</v>
      </c>
      <c r="W126" s="244">
        <v>0</v>
      </c>
      <c r="X126" s="244">
        <v>2.1999999999999999E-2</v>
      </c>
      <c r="Y126" s="244">
        <v>0</v>
      </c>
      <c r="Z126" s="236">
        <v>0</v>
      </c>
      <c r="AA126" s="244">
        <v>0</v>
      </c>
      <c r="AB126" s="244">
        <v>0</v>
      </c>
      <c r="AC126" s="244">
        <v>0</v>
      </c>
      <c r="AD126" s="245">
        <f t="shared" si="49"/>
        <v>6.804123711340206E-3</v>
      </c>
    </row>
    <row r="127" spans="1:30">
      <c r="A127" s="6" t="s">
        <v>107</v>
      </c>
      <c r="B127" s="244">
        <v>0</v>
      </c>
      <c r="C127" s="244">
        <v>0</v>
      </c>
      <c r="D127" s="244">
        <v>0.58333333333333337</v>
      </c>
      <c r="E127" s="244">
        <v>0</v>
      </c>
      <c r="F127" s="244">
        <v>0</v>
      </c>
      <c r="G127" s="244">
        <v>0</v>
      </c>
      <c r="H127" s="244">
        <v>0</v>
      </c>
      <c r="I127" s="244">
        <v>0</v>
      </c>
      <c r="J127" s="244">
        <v>0</v>
      </c>
      <c r="K127" s="244">
        <v>0</v>
      </c>
      <c r="L127" s="244">
        <v>0</v>
      </c>
      <c r="M127" s="244">
        <v>0</v>
      </c>
      <c r="N127" s="244">
        <v>0</v>
      </c>
      <c r="O127" s="244">
        <v>0</v>
      </c>
      <c r="P127" s="244">
        <v>9.0999999999999998E-2</v>
      </c>
      <c r="Q127" s="244">
        <v>0</v>
      </c>
      <c r="R127" s="244">
        <v>7.8E-2</v>
      </c>
      <c r="S127" s="244">
        <v>0.04</v>
      </c>
      <c r="T127" s="244">
        <v>0</v>
      </c>
      <c r="U127" s="244">
        <v>0</v>
      </c>
      <c r="V127" s="244">
        <v>0</v>
      </c>
      <c r="W127" s="244">
        <v>0</v>
      </c>
      <c r="X127" s="244">
        <v>0</v>
      </c>
      <c r="Y127" s="244">
        <v>0</v>
      </c>
      <c r="Z127" s="236">
        <v>0</v>
      </c>
      <c r="AA127" s="244">
        <v>0</v>
      </c>
      <c r="AB127" s="244">
        <v>0</v>
      </c>
      <c r="AC127" s="244">
        <v>0</v>
      </c>
      <c r="AD127" s="245">
        <f t="shared" si="49"/>
        <v>0</v>
      </c>
    </row>
    <row r="128" spans="1:30">
      <c r="A128" s="6" t="s">
        <v>108</v>
      </c>
      <c r="B128" s="244">
        <v>0</v>
      </c>
      <c r="C128" s="244">
        <v>0</v>
      </c>
      <c r="D128" s="244">
        <v>0.58333333333333337</v>
      </c>
      <c r="E128" s="244">
        <v>0</v>
      </c>
      <c r="F128" s="244">
        <v>0</v>
      </c>
      <c r="G128" s="244">
        <v>0</v>
      </c>
      <c r="H128" s="244">
        <v>0</v>
      </c>
      <c r="I128" s="244">
        <v>0</v>
      </c>
      <c r="J128" s="244">
        <v>0</v>
      </c>
      <c r="K128" s="244">
        <v>0</v>
      </c>
      <c r="L128" s="244">
        <v>0</v>
      </c>
      <c r="M128" s="244">
        <v>0</v>
      </c>
      <c r="N128" s="244">
        <v>0</v>
      </c>
      <c r="O128" s="244">
        <v>0</v>
      </c>
      <c r="P128" s="244">
        <v>0.80600000000000005</v>
      </c>
      <c r="Q128" s="244">
        <v>0</v>
      </c>
      <c r="R128" s="244">
        <v>9.7000000000000003E-2</v>
      </c>
      <c r="S128" s="244">
        <v>1.9E-2</v>
      </c>
      <c r="T128" s="244">
        <v>0</v>
      </c>
      <c r="U128" s="244">
        <v>0</v>
      </c>
      <c r="V128" s="244">
        <v>0</v>
      </c>
      <c r="W128" s="244">
        <v>2.1999999999999999E-2</v>
      </c>
      <c r="X128" s="244">
        <v>0</v>
      </c>
      <c r="Y128" s="244">
        <v>0</v>
      </c>
      <c r="Z128" s="236">
        <v>0</v>
      </c>
      <c r="AA128" s="244">
        <v>0</v>
      </c>
      <c r="AB128" s="244">
        <v>0</v>
      </c>
      <c r="AC128" s="244">
        <v>0</v>
      </c>
      <c r="AD128" s="245">
        <f t="shared" si="49"/>
        <v>0</v>
      </c>
    </row>
    <row r="129" spans="1:30">
      <c r="A129" s="6" t="s">
        <v>109</v>
      </c>
      <c r="B129" s="244">
        <v>0</v>
      </c>
      <c r="C129" s="244">
        <v>0</v>
      </c>
      <c r="D129" s="244">
        <v>0.58333333333333337</v>
      </c>
      <c r="E129" s="244">
        <v>0</v>
      </c>
      <c r="F129" s="244">
        <v>0</v>
      </c>
      <c r="G129" s="244">
        <v>0</v>
      </c>
      <c r="H129" s="244">
        <v>0</v>
      </c>
      <c r="I129" s="244">
        <v>0</v>
      </c>
      <c r="J129" s="244">
        <v>0</v>
      </c>
      <c r="K129" s="244">
        <v>0</v>
      </c>
      <c r="L129" s="244">
        <v>0</v>
      </c>
      <c r="M129" s="244">
        <v>0</v>
      </c>
      <c r="N129" s="244">
        <v>0</v>
      </c>
      <c r="O129" s="244">
        <v>0</v>
      </c>
      <c r="P129" s="244">
        <v>0.84499999999999997</v>
      </c>
      <c r="Q129" s="244">
        <v>0</v>
      </c>
      <c r="R129" s="244">
        <v>0.11799999999999999</v>
      </c>
      <c r="S129" s="244">
        <v>0.02</v>
      </c>
      <c r="T129" s="244">
        <v>0</v>
      </c>
      <c r="U129" s="244">
        <v>0</v>
      </c>
      <c r="V129" s="244">
        <v>0</v>
      </c>
      <c r="W129" s="244">
        <v>0</v>
      </c>
      <c r="X129" s="244">
        <v>0</v>
      </c>
      <c r="Y129" s="244">
        <v>0</v>
      </c>
      <c r="Z129" s="236">
        <v>5.2999999999999999E-2</v>
      </c>
      <c r="AA129" s="244">
        <v>0</v>
      </c>
      <c r="AB129" s="244">
        <v>0</v>
      </c>
      <c r="AC129" s="244">
        <v>0</v>
      </c>
      <c r="AD129" s="245">
        <f t="shared" si="49"/>
        <v>1.6391752577319587E-2</v>
      </c>
    </row>
    <row r="130" spans="1:30">
      <c r="A130" s="6" t="s">
        <v>110</v>
      </c>
      <c r="B130" s="244">
        <v>0</v>
      </c>
      <c r="C130" s="244">
        <v>0</v>
      </c>
      <c r="D130" s="244">
        <v>0.58333333333333337</v>
      </c>
      <c r="E130" s="244">
        <v>0</v>
      </c>
      <c r="F130" s="244">
        <v>0</v>
      </c>
      <c r="G130" s="244">
        <v>0</v>
      </c>
      <c r="H130" s="244">
        <v>0</v>
      </c>
      <c r="I130" s="244">
        <v>0</v>
      </c>
      <c r="J130" s="244">
        <v>0</v>
      </c>
      <c r="K130" s="244">
        <v>0</v>
      </c>
      <c r="L130" s="244">
        <v>0</v>
      </c>
      <c r="M130" s="244">
        <v>0</v>
      </c>
      <c r="N130" s="244">
        <v>0</v>
      </c>
      <c r="O130" s="244">
        <v>0</v>
      </c>
      <c r="P130" s="244">
        <v>5.8999999999999997E-2</v>
      </c>
      <c r="Q130" s="244">
        <v>0</v>
      </c>
      <c r="R130" s="244">
        <v>9.8000000000000004E-2</v>
      </c>
      <c r="S130" s="244">
        <v>0</v>
      </c>
      <c r="T130" s="244">
        <v>0</v>
      </c>
      <c r="U130" s="244">
        <v>0</v>
      </c>
      <c r="V130" s="244">
        <v>0</v>
      </c>
      <c r="W130" s="244">
        <v>0</v>
      </c>
      <c r="X130" s="244">
        <v>0</v>
      </c>
      <c r="Y130" s="244">
        <v>0</v>
      </c>
      <c r="Z130" s="236">
        <v>0</v>
      </c>
      <c r="AA130" s="244">
        <v>0</v>
      </c>
      <c r="AB130" s="244">
        <v>0</v>
      </c>
      <c r="AC130" s="245">
        <f>(SUM(W130:AA130)/SUM(W$133:AA$133))*AC$133</f>
        <v>0</v>
      </c>
      <c r="AD130" s="245">
        <f>(SUM(X130:AB130)/SUM(X$133:AB$133))*AD$133</f>
        <v>0</v>
      </c>
    </row>
    <row r="131" spans="1:30">
      <c r="A131" s="6" t="s">
        <v>111</v>
      </c>
      <c r="B131" s="244">
        <v>0</v>
      </c>
      <c r="C131" s="244">
        <v>0</v>
      </c>
      <c r="D131" s="244">
        <v>0.58333333333333337</v>
      </c>
      <c r="E131" s="244">
        <v>0</v>
      </c>
      <c r="F131" s="244">
        <v>0</v>
      </c>
      <c r="G131" s="244">
        <v>0</v>
      </c>
      <c r="H131" s="244">
        <v>0</v>
      </c>
      <c r="I131" s="244">
        <v>0</v>
      </c>
      <c r="J131" s="244">
        <v>0</v>
      </c>
      <c r="K131" s="244">
        <v>0</v>
      </c>
      <c r="L131" s="244">
        <v>0</v>
      </c>
      <c r="M131" s="244">
        <v>0</v>
      </c>
      <c r="N131" s="244">
        <v>0</v>
      </c>
      <c r="O131" s="244">
        <v>0</v>
      </c>
      <c r="P131" s="244">
        <v>0.64700000000000002</v>
      </c>
      <c r="Q131" s="244">
        <v>3.9E-2</v>
      </c>
      <c r="R131" s="244">
        <v>7.9000000000000001E-2</v>
      </c>
      <c r="S131" s="244">
        <v>0</v>
      </c>
      <c r="T131" s="244">
        <v>0</v>
      </c>
      <c r="U131" s="244">
        <v>0</v>
      </c>
      <c r="V131" s="244">
        <v>0</v>
      </c>
      <c r="W131" s="244">
        <v>0</v>
      </c>
      <c r="X131" s="244">
        <v>0</v>
      </c>
      <c r="Y131" s="244">
        <v>2.1999999999999999E-2</v>
      </c>
      <c r="Z131" s="236">
        <v>0</v>
      </c>
      <c r="AA131" s="244">
        <v>0</v>
      </c>
      <c r="AB131" s="244">
        <v>0</v>
      </c>
      <c r="AC131" s="245">
        <f>(SUM(W131:AA131)/SUM(W$133:AA$133))*AC$133</f>
        <v>9.5320623916811086E-3</v>
      </c>
      <c r="AD131" s="245">
        <f>(SUM(X131:AB131)/SUM(X$133:AB$133))*AD$133</f>
        <v>6.804123711340206E-3</v>
      </c>
    </row>
    <row r="132" spans="1:30">
      <c r="A132" s="6" t="s">
        <v>112</v>
      </c>
      <c r="B132" s="244">
        <v>0</v>
      </c>
      <c r="C132" s="244">
        <v>0</v>
      </c>
      <c r="D132" s="244">
        <v>0.58333333333333337</v>
      </c>
      <c r="E132" s="244">
        <v>0</v>
      </c>
      <c r="F132" s="244">
        <v>0</v>
      </c>
      <c r="G132" s="244">
        <v>0</v>
      </c>
      <c r="H132" s="244">
        <v>0</v>
      </c>
      <c r="I132" s="244">
        <v>0</v>
      </c>
      <c r="J132" s="244">
        <v>0</v>
      </c>
      <c r="K132" s="244">
        <v>0</v>
      </c>
      <c r="L132" s="244">
        <v>0</v>
      </c>
      <c r="M132" s="244">
        <v>0</v>
      </c>
      <c r="N132" s="244">
        <v>0</v>
      </c>
      <c r="O132" s="244">
        <v>0</v>
      </c>
      <c r="P132" s="244">
        <v>0.374</v>
      </c>
      <c r="Q132" s="244">
        <v>3.9E-2</v>
      </c>
      <c r="R132" s="244">
        <v>0.02</v>
      </c>
      <c r="S132" s="244">
        <v>0</v>
      </c>
      <c r="T132" s="244">
        <v>0</v>
      </c>
      <c r="U132" s="244">
        <v>0</v>
      </c>
      <c r="V132" s="244">
        <v>0</v>
      </c>
      <c r="W132" s="244">
        <v>0</v>
      </c>
      <c r="X132" s="244">
        <v>0</v>
      </c>
      <c r="Y132" s="244">
        <v>0</v>
      </c>
      <c r="Z132" s="236">
        <v>0</v>
      </c>
      <c r="AA132" s="244">
        <v>0</v>
      </c>
      <c r="AB132" s="244">
        <v>0</v>
      </c>
      <c r="AC132" s="245">
        <f>AC133-SUM(AC121:AC131)</f>
        <v>0.24046793760831889</v>
      </c>
      <c r="AD132" s="245">
        <f>AD133-SUM(AD121:AD131)</f>
        <v>0</v>
      </c>
    </row>
    <row r="133" spans="1:30" ht="15.75" thickBot="1">
      <c r="A133" s="6" t="s">
        <v>114</v>
      </c>
      <c r="B133" s="244">
        <f t="shared" ref="B133:X133" si="50">SUM(B121:B132)</f>
        <v>0</v>
      </c>
      <c r="C133" s="244">
        <f t="shared" si="50"/>
        <v>0</v>
      </c>
      <c r="D133" s="244">
        <f t="shared" si="50"/>
        <v>6.9999999999999991</v>
      </c>
      <c r="E133" s="244">
        <f t="shared" si="50"/>
        <v>0</v>
      </c>
      <c r="F133" s="244">
        <f t="shared" si="50"/>
        <v>0</v>
      </c>
      <c r="G133" s="244">
        <f t="shared" si="50"/>
        <v>0</v>
      </c>
      <c r="H133" s="244">
        <f t="shared" si="50"/>
        <v>0</v>
      </c>
      <c r="I133" s="244">
        <f t="shared" si="50"/>
        <v>0</v>
      </c>
      <c r="J133" s="244">
        <f t="shared" si="50"/>
        <v>0</v>
      </c>
      <c r="K133" s="244">
        <f t="shared" si="50"/>
        <v>0</v>
      </c>
      <c r="L133" s="244">
        <f t="shared" si="50"/>
        <v>0</v>
      </c>
      <c r="M133" s="244">
        <f t="shared" si="50"/>
        <v>0</v>
      </c>
      <c r="N133" s="244">
        <f t="shared" si="50"/>
        <v>0</v>
      </c>
      <c r="O133" s="244">
        <f t="shared" si="50"/>
        <v>0</v>
      </c>
      <c r="P133" s="244">
        <f t="shared" si="50"/>
        <v>3.7330000000000001</v>
      </c>
      <c r="Q133" s="244">
        <f t="shared" si="50"/>
        <v>0.82100000000000006</v>
      </c>
      <c r="R133" s="244">
        <f t="shared" si="50"/>
        <v>0.93899999999999995</v>
      </c>
      <c r="S133" s="244">
        <f t="shared" si="50"/>
        <v>0.38300000000000001</v>
      </c>
      <c r="T133" s="244">
        <f t="shared" si="50"/>
        <v>2.1999999999999999E-2</v>
      </c>
      <c r="U133" s="244">
        <f t="shared" si="50"/>
        <v>0</v>
      </c>
      <c r="V133" s="244">
        <f t="shared" si="50"/>
        <v>0</v>
      </c>
      <c r="W133" s="244">
        <f t="shared" si="50"/>
        <v>3.9E-2</v>
      </c>
      <c r="X133" s="244">
        <f t="shared" si="50"/>
        <v>2.1999999999999999E-2</v>
      </c>
      <c r="Y133" s="244">
        <f>SUM(Y121:Y132)</f>
        <v>0.24199999999999999</v>
      </c>
      <c r="Z133" s="244">
        <f>SUM(Z121:Z132)</f>
        <v>5.2999999999999999E-2</v>
      </c>
      <c r="AA133" s="244">
        <f>SUM(AA121:AA132)</f>
        <v>0.221</v>
      </c>
      <c r="AB133" s="244">
        <f>SUM(AB121:AB132)</f>
        <v>0.432</v>
      </c>
      <c r="AC133" s="245">
        <f>AC22</f>
        <v>0.25</v>
      </c>
      <c r="AD133" s="245">
        <f>AD22</f>
        <v>0.3</v>
      </c>
    </row>
    <row r="134" spans="1:30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thickBot="1">
      <c r="A135" s="6" t="s">
        <v>258</v>
      </c>
    </row>
    <row r="136" spans="1:30" ht="15.75" thickBot="1">
      <c r="A136" s="3"/>
      <c r="B136" s="3" t="str">
        <f>B$2</f>
        <v xml:space="preserve">93/94 </v>
      </c>
      <c r="C136" s="3" t="str">
        <f t="shared" ref="C136:AD136" si="51">C$2</f>
        <v xml:space="preserve">94/95 </v>
      </c>
      <c r="D136" s="3" t="str">
        <f t="shared" si="51"/>
        <v xml:space="preserve">95/96 </v>
      </c>
      <c r="E136" s="3" t="str">
        <f t="shared" si="51"/>
        <v xml:space="preserve">96/97 </v>
      </c>
      <c r="F136" s="3" t="str">
        <f t="shared" si="51"/>
        <v xml:space="preserve">97/98 </v>
      </c>
      <c r="G136" s="3" t="str">
        <f t="shared" si="51"/>
        <v xml:space="preserve">98/99 </v>
      </c>
      <c r="H136" s="3" t="str">
        <f t="shared" si="51"/>
        <v xml:space="preserve">99/00 </v>
      </c>
      <c r="I136" s="3" t="str">
        <f t="shared" si="51"/>
        <v xml:space="preserve">00/01 </v>
      </c>
      <c r="J136" s="3" t="str">
        <f t="shared" si="51"/>
        <v xml:space="preserve">01/02 </v>
      </c>
      <c r="K136" s="3" t="str">
        <f t="shared" si="51"/>
        <v xml:space="preserve">02/03 </v>
      </c>
      <c r="L136" s="3" t="str">
        <f t="shared" si="51"/>
        <v xml:space="preserve">03/04 </v>
      </c>
      <c r="M136" s="3" t="str">
        <f t="shared" si="51"/>
        <v xml:space="preserve">04/05 </v>
      </c>
      <c r="N136" s="3" t="str">
        <f t="shared" si="51"/>
        <v xml:space="preserve">05/06 </v>
      </c>
      <c r="O136" s="3" t="str">
        <f t="shared" si="51"/>
        <v xml:space="preserve">06/07 </v>
      </c>
      <c r="P136" s="3" t="str">
        <f t="shared" si="51"/>
        <v xml:space="preserve">07/08 </v>
      </c>
      <c r="Q136" s="3" t="str">
        <f t="shared" si="51"/>
        <v xml:space="preserve">08/09 </v>
      </c>
      <c r="R136" s="3" t="str">
        <f t="shared" si="51"/>
        <v xml:space="preserve">09/10 </v>
      </c>
      <c r="S136" s="3" t="str">
        <f t="shared" si="51"/>
        <v xml:space="preserve">10/11 </v>
      </c>
      <c r="T136" s="3" t="str">
        <f t="shared" si="51"/>
        <v xml:space="preserve">11/12 </v>
      </c>
      <c r="U136" s="3" t="str">
        <f t="shared" si="51"/>
        <v xml:space="preserve">12/13 </v>
      </c>
      <c r="V136" s="3" t="str">
        <f t="shared" si="51"/>
        <v xml:space="preserve">13/14 </v>
      </c>
      <c r="W136" s="3" t="str">
        <f t="shared" si="51"/>
        <v xml:space="preserve">14/15 </v>
      </c>
      <c r="X136" s="3" t="str">
        <f t="shared" si="51"/>
        <v xml:space="preserve">15/16 </v>
      </c>
      <c r="Y136" s="3" t="str">
        <f t="shared" si="51"/>
        <v xml:space="preserve">16/17 </v>
      </c>
      <c r="Z136" s="3" t="str">
        <f t="shared" si="51"/>
        <v xml:space="preserve">17/18 </v>
      </c>
      <c r="AA136" s="3" t="str">
        <f t="shared" si="51"/>
        <v>18/19</v>
      </c>
      <c r="AB136" s="3" t="str">
        <f t="shared" si="51"/>
        <v>19/20</v>
      </c>
      <c r="AC136" s="3" t="str">
        <f t="shared" si="51"/>
        <v>20/21</v>
      </c>
      <c r="AD136" s="3" t="str">
        <f t="shared" si="51"/>
        <v>21/22</v>
      </c>
    </row>
    <row r="137" spans="1:30">
      <c r="A137" s="6" t="s">
        <v>113</v>
      </c>
      <c r="B137" s="37">
        <v>0</v>
      </c>
      <c r="C137" s="37">
        <f>'[3]Ukraine Meal Exports'!AK$290</f>
        <v>0</v>
      </c>
      <c r="D137" s="37">
        <f>'[3]Ukraine Meal Exports'!AW$290</f>
        <v>0</v>
      </c>
      <c r="E137" s="37">
        <f>'[3]Ukraine Meal Exports'!BI$290</f>
        <v>0</v>
      </c>
      <c r="F137" s="37">
        <f>'[3]Ukraine Meal Exports'!BU$290</f>
        <v>0</v>
      </c>
      <c r="G137" s="37">
        <f>'[3]Ukraine Meal Exports'!CG$290</f>
        <v>0</v>
      </c>
      <c r="H137" s="37">
        <f>'[3]Ukraine Meal Exports'!CS$290</f>
        <v>0</v>
      </c>
      <c r="I137" s="37">
        <f>'[3]Ukraine Meal Exports'!DE$290</f>
        <v>0</v>
      </c>
      <c r="J137" s="37">
        <f>'[3]Ukraine Meal Exports'!DQ$290</f>
        <v>0</v>
      </c>
      <c r="K137" s="37">
        <f>'[3]Ukraine Meal Exports'!EC$290</f>
        <v>0</v>
      </c>
      <c r="L137" s="37">
        <f>'[3]Ukraine Meal Exports'!EO$290</f>
        <v>0</v>
      </c>
      <c r="M137" s="37">
        <f>'[3]Ukraine Meal Exports'!FA$290</f>
        <v>0</v>
      </c>
      <c r="N137" s="37">
        <f>'[3]Ukraine Meal Exports'!FM$290</f>
        <v>0</v>
      </c>
      <c r="O137" s="37">
        <f>'[3]Ukraine Meal Exports'!FY$290</f>
        <v>0</v>
      </c>
      <c r="P137" s="37">
        <f>'[3]Ukraine Meal Exports'!GK$290</f>
        <v>0</v>
      </c>
      <c r="Q137" s="37">
        <f>'[3]Ukraine Meal Exports'!GW$290</f>
        <v>0.82952999999999999</v>
      </c>
      <c r="R137" s="37">
        <f>'[3]Ukraine Meal Exports'!HI$290</f>
        <v>1.5535E-2</v>
      </c>
      <c r="S137" s="37">
        <f>'[3]Ukraine Meal Exports'!HU$290</f>
        <v>0.16718</v>
      </c>
      <c r="T137" s="37">
        <f>'[3]Ukraine Meal Exports'!IG$290</f>
        <v>0</v>
      </c>
      <c r="U137" s="37">
        <f>'[3]Ukraine Meal Exports'!IS$290</f>
        <v>0</v>
      </c>
      <c r="V137" s="37">
        <f>'[3]Ukraine Meal Exports'!JE$290</f>
        <v>2.74817</v>
      </c>
      <c r="W137" s="37">
        <f>'[3]Ukraine Meal Exports'!JQ$290</f>
        <v>4.49817</v>
      </c>
      <c r="X137" s="37">
        <f>'[3]Ukraine Meal Exports'!KC$290</f>
        <v>11.119748</v>
      </c>
      <c r="Y137" s="37">
        <f>'[3]Ukraine Meal Exports'!KO$290</f>
        <v>0.87748000000000004</v>
      </c>
      <c r="Z137" s="37">
        <f>'[3]Ukraine Meal Exports'!LA$290</f>
        <v>3.1058400000000002</v>
      </c>
      <c r="AA137" s="37">
        <f>'[3]Ukraine Meal Exports'!LM$290</f>
        <v>4.8715299999999999</v>
      </c>
      <c r="AB137" s="37">
        <f>'[3]Ukraine Meal Exports'!LY$290</f>
        <v>10.06936</v>
      </c>
      <c r="AC137" s="37">
        <f>'[3]Ukraine Meal Exports'!MK$290</f>
        <v>3.6692</v>
      </c>
      <c r="AD137" s="238">
        <f t="shared" ref="AD137:AD147" si="52">(SUM(X137:AB137)/SUM(X$149:AB$149))*AD$149</f>
        <v>7.8778989759550084</v>
      </c>
    </row>
    <row r="138" spans="1:30">
      <c r="A138" s="6" t="s">
        <v>102</v>
      </c>
      <c r="B138" s="37">
        <v>0</v>
      </c>
      <c r="C138" s="37">
        <f>'[3]Ukraine Meal Exports'!AL$290</f>
        <v>0</v>
      </c>
      <c r="D138" s="37">
        <f>'[3]Ukraine Meal Exports'!AX$290</f>
        <v>0</v>
      </c>
      <c r="E138" s="37">
        <f>'[3]Ukraine Meal Exports'!BJ$290</f>
        <v>0</v>
      </c>
      <c r="F138" s="37">
        <f>'[3]Ukraine Meal Exports'!BV$290</f>
        <v>0</v>
      </c>
      <c r="G138" s="37">
        <f>'[3]Ukraine Meal Exports'!CH$290</f>
        <v>0</v>
      </c>
      <c r="H138" s="37">
        <f>'[3]Ukraine Meal Exports'!CT$290</f>
        <v>0</v>
      </c>
      <c r="I138" s="37">
        <f>'[3]Ukraine Meal Exports'!DF$290</f>
        <v>0</v>
      </c>
      <c r="J138" s="37">
        <f>'[3]Ukraine Meal Exports'!DR$290</f>
        <v>0</v>
      </c>
      <c r="K138" s="37">
        <f>'[3]Ukraine Meal Exports'!ED$290</f>
        <v>0</v>
      </c>
      <c r="L138" s="37">
        <f>'[3]Ukraine Meal Exports'!EP$290</f>
        <v>0</v>
      </c>
      <c r="M138" s="37">
        <f>'[3]Ukraine Meal Exports'!FB$290</f>
        <v>0</v>
      </c>
      <c r="N138" s="37">
        <f>'[3]Ukraine Meal Exports'!FN$290</f>
        <v>0</v>
      </c>
      <c r="O138" s="37">
        <f>'[3]Ukraine Meal Exports'!FZ$290</f>
        <v>0</v>
      </c>
      <c r="P138" s="37">
        <f>'[3]Ukraine Meal Exports'!GL$290</f>
        <v>0</v>
      </c>
      <c r="Q138" s="37">
        <f>'[3]Ukraine Meal Exports'!GX$290</f>
        <v>3.6206499999999999</v>
      </c>
      <c r="R138" s="37">
        <f>'[3]Ukraine Meal Exports'!HJ$290</f>
        <v>0.64570000000000005</v>
      </c>
      <c r="S138" s="37">
        <f>'[3]Ukraine Meal Exports'!HV$290</f>
        <v>0</v>
      </c>
      <c r="T138" s="37">
        <f>'[3]Ukraine Meal Exports'!IH$290</f>
        <v>5.3322399999999996</v>
      </c>
      <c r="U138" s="37">
        <f>'[3]Ukraine Meal Exports'!IT$290</f>
        <v>0.70230000000000004</v>
      </c>
      <c r="V138" s="37">
        <f>'[3]Ukraine Meal Exports'!JF$290</f>
        <v>15.609450000000001</v>
      </c>
      <c r="W138" s="37">
        <f>'[3]Ukraine Meal Exports'!JR$290</f>
        <v>31.409879</v>
      </c>
      <c r="X138" s="37">
        <f>'[3]Ukraine Meal Exports'!KD$290</f>
        <v>35.592796999999997</v>
      </c>
      <c r="Y138" s="37">
        <f>'[3]Ukraine Meal Exports'!KP$290</f>
        <v>29.860330000000001</v>
      </c>
      <c r="Z138" s="37">
        <f>'[3]Ukraine Meal Exports'!LB$290</f>
        <v>22.891469000000001</v>
      </c>
      <c r="AA138" s="37">
        <f>'[3]Ukraine Meal Exports'!LN$290</f>
        <v>53.580469999999998</v>
      </c>
      <c r="AB138" s="37">
        <f>'[3]Ukraine Meal Exports'!LZ$290</f>
        <v>77.598789999999994</v>
      </c>
      <c r="AC138" s="37">
        <f>'[3]Ukraine Meal Exports'!ML$290</f>
        <v>42.989944000000001</v>
      </c>
      <c r="AD138" s="238">
        <f t="shared" si="52"/>
        <v>57.561881839273461</v>
      </c>
    </row>
    <row r="139" spans="1:30">
      <c r="A139" s="6" t="s">
        <v>103</v>
      </c>
      <c r="B139" s="37">
        <v>0</v>
      </c>
      <c r="C139" s="37">
        <f>'[3]Ukraine Meal Exports'!AM$290</f>
        <v>0</v>
      </c>
      <c r="D139" s="37">
        <f>'[3]Ukraine Meal Exports'!AY$290</f>
        <v>0</v>
      </c>
      <c r="E139" s="37">
        <f>'[3]Ukraine Meal Exports'!BK$290</f>
        <v>0</v>
      </c>
      <c r="F139" s="37">
        <f>'[3]Ukraine Meal Exports'!BW$290</f>
        <v>0</v>
      </c>
      <c r="G139" s="37">
        <f>'[3]Ukraine Meal Exports'!CI$290</f>
        <v>0</v>
      </c>
      <c r="H139" s="37">
        <f>'[3]Ukraine Meal Exports'!CU$290</f>
        <v>0</v>
      </c>
      <c r="I139" s="37">
        <f>'[3]Ukraine Meal Exports'!DG$290</f>
        <v>0</v>
      </c>
      <c r="J139" s="37">
        <f>'[3]Ukraine Meal Exports'!DS$290</f>
        <v>0</v>
      </c>
      <c r="K139" s="37">
        <f>'[3]Ukraine Meal Exports'!EE$290</f>
        <v>0</v>
      </c>
      <c r="L139" s="37">
        <f>'[3]Ukraine Meal Exports'!EQ$290</f>
        <v>0</v>
      </c>
      <c r="M139" s="37">
        <f>'[3]Ukraine Meal Exports'!FC$290</f>
        <v>0</v>
      </c>
      <c r="N139" s="37">
        <f>'[3]Ukraine Meal Exports'!FO$290</f>
        <v>0</v>
      </c>
      <c r="O139" s="37">
        <f>'[3]Ukraine Meal Exports'!GA$290</f>
        <v>0</v>
      </c>
      <c r="P139" s="37">
        <f>'[3]Ukraine Meal Exports'!GM$290</f>
        <v>0</v>
      </c>
      <c r="Q139" s="37">
        <f>'[3]Ukraine Meal Exports'!GY$290</f>
        <v>15.403274</v>
      </c>
      <c r="R139" s="37">
        <f>'[3]Ukraine Meal Exports'!HK$290</f>
        <v>0.79496999999999995</v>
      </c>
      <c r="S139" s="37">
        <f>'[3]Ukraine Meal Exports'!HW$290</f>
        <v>5.6989999999999999E-2</v>
      </c>
      <c r="T139" s="37">
        <f>'[3]Ukraine Meal Exports'!II$290</f>
        <v>8.6434099999999994</v>
      </c>
      <c r="U139" s="37">
        <f>'[3]Ukraine Meal Exports'!IU$290</f>
        <v>0.27041599999999999</v>
      </c>
      <c r="V139" s="37">
        <f>'[3]Ukraine Meal Exports'!JG$290</f>
        <v>14.766095999999999</v>
      </c>
      <c r="W139" s="37">
        <f>'[3]Ukraine Meal Exports'!JS$290</f>
        <v>35.499077999999997</v>
      </c>
      <c r="X139" s="37">
        <f>'[3]Ukraine Meal Exports'!KE$290</f>
        <v>54.212108999999998</v>
      </c>
      <c r="Y139" s="37">
        <f>'[3]Ukraine Meal Exports'!KQ$290</f>
        <v>22.731344</v>
      </c>
      <c r="Z139" s="37">
        <f>'[3]Ukraine Meal Exports'!LC$290</f>
        <v>21.347740000000002</v>
      </c>
      <c r="AA139" s="37">
        <f>'[3]Ukraine Meal Exports'!LO$290</f>
        <v>54.212722999999997</v>
      </c>
      <c r="AB139" s="37">
        <f>'[3]Ukraine Meal Exports'!MA$290</f>
        <v>61.083010000000002</v>
      </c>
      <c r="AC139" s="37">
        <f>'[3]Ukraine Meal Exports'!MM$290</f>
        <v>43.904893000000001</v>
      </c>
      <c r="AD139" s="238">
        <f t="shared" si="52"/>
        <v>56.005145048224946</v>
      </c>
    </row>
    <row r="140" spans="1:30">
      <c r="A140" s="6" t="s">
        <v>104</v>
      </c>
      <c r="B140" s="37">
        <f>'[3]Ukraine Meal Exports'!AB$290</f>
        <v>0</v>
      </c>
      <c r="C140" s="37">
        <f>'[3]Ukraine Meal Exports'!AN$290</f>
        <v>0</v>
      </c>
      <c r="D140" s="37">
        <f>'[3]Ukraine Meal Exports'!AZ$290</f>
        <v>0</v>
      </c>
      <c r="E140" s="37">
        <f>'[3]Ukraine Meal Exports'!BL$290</f>
        <v>0</v>
      </c>
      <c r="F140" s="37">
        <f>'[3]Ukraine Meal Exports'!BX$290</f>
        <v>0</v>
      </c>
      <c r="G140" s="37">
        <f>'[3]Ukraine Meal Exports'!CJ$290</f>
        <v>0</v>
      </c>
      <c r="H140" s="37">
        <f>'[3]Ukraine Meal Exports'!CV$290</f>
        <v>0</v>
      </c>
      <c r="I140" s="37">
        <f>'[3]Ukraine Meal Exports'!DH$290</f>
        <v>0</v>
      </c>
      <c r="J140" s="37">
        <f>'[3]Ukraine Meal Exports'!DT$290</f>
        <v>0</v>
      </c>
      <c r="K140" s="37">
        <f>'[3]Ukraine Meal Exports'!EF$290</f>
        <v>0</v>
      </c>
      <c r="L140" s="37">
        <f>'[3]Ukraine Meal Exports'!ER$290</f>
        <v>0</v>
      </c>
      <c r="M140" s="37">
        <f>'[3]Ukraine Meal Exports'!FD$290</f>
        <v>0</v>
      </c>
      <c r="N140" s="37">
        <f>'[3]Ukraine Meal Exports'!FP$290</f>
        <v>0</v>
      </c>
      <c r="O140" s="37">
        <f>'[3]Ukraine Meal Exports'!GB$290</f>
        <v>0</v>
      </c>
      <c r="P140" s="37">
        <f>'[3]Ukraine Meal Exports'!GN$290</f>
        <v>0</v>
      </c>
      <c r="Q140" s="37">
        <f>'[3]Ukraine Meal Exports'!GZ$290</f>
        <v>8.6002200000000002</v>
      </c>
      <c r="R140" s="37">
        <f>'[3]Ukraine Meal Exports'!HL$290</f>
        <v>0</v>
      </c>
      <c r="S140" s="37">
        <f>'[3]Ukraine Meal Exports'!HX$290</f>
        <v>0</v>
      </c>
      <c r="T140" s="37">
        <f>'[3]Ukraine Meal Exports'!IJ$290</f>
        <v>1.0788599999999999</v>
      </c>
      <c r="U140" s="37">
        <f>'[3]Ukraine Meal Exports'!IV$290</f>
        <v>0.23577000000000001</v>
      </c>
      <c r="V140" s="37">
        <f>'[3]Ukraine Meal Exports'!JH$290</f>
        <v>12.839257</v>
      </c>
      <c r="W140" s="37">
        <f>'[3]Ukraine Meal Exports'!JT$290</f>
        <v>17.574670000000001</v>
      </c>
      <c r="X140" s="37">
        <f>'[3]Ukraine Meal Exports'!KF$290</f>
        <v>13.499779999999999</v>
      </c>
      <c r="Y140" s="37">
        <f>'[3]Ukraine Meal Exports'!KR$290</f>
        <v>5.6673600000000004</v>
      </c>
      <c r="Z140" s="37">
        <f>'[3]Ukraine Meal Exports'!LD$290</f>
        <v>17.163209999999999</v>
      </c>
      <c r="AA140" s="37">
        <f>'[3]Ukraine Meal Exports'!LP$290</f>
        <v>21.328206999999999</v>
      </c>
      <c r="AB140" s="37">
        <f>'[3]Ukraine Meal Exports'!MB$290</f>
        <v>18.125689999999999</v>
      </c>
      <c r="AC140" s="37">
        <f>'[3]Ukraine Meal Exports'!MN$290</f>
        <v>21.110399999999998</v>
      </c>
      <c r="AD140" s="238">
        <f t="shared" si="52"/>
        <v>19.871570910690973</v>
      </c>
    </row>
    <row r="141" spans="1:30">
      <c r="A141" s="6" t="s">
        <v>105</v>
      </c>
      <c r="B141" s="37">
        <f>'[3]Ukraine Meal Exports'!AC$290</f>
        <v>0</v>
      </c>
      <c r="C141" s="37">
        <f>'[3]Ukraine Meal Exports'!AO$290</f>
        <v>0</v>
      </c>
      <c r="D141" s="37">
        <f>'[3]Ukraine Meal Exports'!BA$290</f>
        <v>0</v>
      </c>
      <c r="E141" s="37">
        <f>'[3]Ukraine Meal Exports'!BM$290</f>
        <v>0</v>
      </c>
      <c r="F141" s="37">
        <f>'[3]Ukraine Meal Exports'!BY$290</f>
        <v>0</v>
      </c>
      <c r="G141" s="37">
        <f>'[3]Ukraine Meal Exports'!CK$290</f>
        <v>0</v>
      </c>
      <c r="H141" s="37">
        <f>'[3]Ukraine Meal Exports'!CW$290</f>
        <v>0</v>
      </c>
      <c r="I141" s="37">
        <f>'[3]Ukraine Meal Exports'!DI$290</f>
        <v>0</v>
      </c>
      <c r="J141" s="37">
        <f>'[3]Ukraine Meal Exports'!DU$290</f>
        <v>0</v>
      </c>
      <c r="K141" s="37">
        <f>'[3]Ukraine Meal Exports'!EG$290</f>
        <v>0</v>
      </c>
      <c r="L141" s="37">
        <f>'[3]Ukraine Meal Exports'!ES$290</f>
        <v>0</v>
      </c>
      <c r="M141" s="37">
        <f>'[3]Ukraine Meal Exports'!FE$290</f>
        <v>0</v>
      </c>
      <c r="N141" s="37">
        <f>'[3]Ukraine Meal Exports'!FQ$290</f>
        <v>0</v>
      </c>
      <c r="O141" s="37">
        <f>'[3]Ukraine Meal Exports'!GC$290</f>
        <v>0</v>
      </c>
      <c r="P141" s="37">
        <f>'[3]Ukraine Meal Exports'!GO$290</f>
        <v>0</v>
      </c>
      <c r="Q141" s="37">
        <f>'[3]Ukraine Meal Exports'!HA$290</f>
        <v>1.53952</v>
      </c>
      <c r="R141" s="37">
        <f>'[3]Ukraine Meal Exports'!HM$290</f>
        <v>0</v>
      </c>
      <c r="S141" s="37">
        <f>'[3]Ukraine Meal Exports'!HY$290</f>
        <v>0</v>
      </c>
      <c r="T141" s="37">
        <f>'[3]Ukraine Meal Exports'!IK$290</f>
        <v>0</v>
      </c>
      <c r="U141" s="37">
        <f>'[3]Ukraine Meal Exports'!IW$290</f>
        <v>8.0717999999999998E-2</v>
      </c>
      <c r="V141" s="37">
        <f>'[3]Ukraine Meal Exports'!JI$290</f>
        <v>7.2493600000000002</v>
      </c>
      <c r="W141" s="37">
        <f>'[3]Ukraine Meal Exports'!JU$290</f>
        <v>6.6986129999999999</v>
      </c>
      <c r="X141" s="37">
        <f>'[3]Ukraine Meal Exports'!KG$290</f>
        <v>6.8064299999999998</v>
      </c>
      <c r="Y141" s="37">
        <f>'[3]Ukraine Meal Exports'!KS$290</f>
        <v>6.7873510000000001</v>
      </c>
      <c r="Z141" s="37">
        <f>'[3]Ukraine Meal Exports'!LE$290</f>
        <v>1.0718399999999999</v>
      </c>
      <c r="AA141" s="37">
        <f>'[3]Ukraine Meal Exports'!LQ$290</f>
        <v>1.3224400000000001</v>
      </c>
      <c r="AB141" s="37">
        <f>'[3]Ukraine Meal Exports'!MC$290</f>
        <v>4.6434499999999996</v>
      </c>
      <c r="AC141" s="37">
        <f>'[3]Ukraine Meal Exports'!MO$290</f>
        <v>4.5013300000000003</v>
      </c>
      <c r="AD141" s="238">
        <f t="shared" si="52"/>
        <v>5.4098384566808573</v>
      </c>
    </row>
    <row r="142" spans="1:30">
      <c r="A142" s="6" t="s">
        <v>106</v>
      </c>
      <c r="B142" s="37">
        <f>'[3]Ukraine Meal Exports'!AD$290</f>
        <v>0</v>
      </c>
      <c r="C142" s="37">
        <f>'[3]Ukraine Meal Exports'!AP$290</f>
        <v>0</v>
      </c>
      <c r="D142" s="37">
        <f>'[3]Ukraine Meal Exports'!BB$290</f>
        <v>0</v>
      </c>
      <c r="E142" s="37">
        <f>'[3]Ukraine Meal Exports'!BN$290</f>
        <v>0</v>
      </c>
      <c r="F142" s="37">
        <f>'[3]Ukraine Meal Exports'!BZ$290</f>
        <v>0</v>
      </c>
      <c r="G142" s="37">
        <f>'[3]Ukraine Meal Exports'!CL$290</f>
        <v>0</v>
      </c>
      <c r="H142" s="37">
        <f>'[3]Ukraine Meal Exports'!CX$290</f>
        <v>0</v>
      </c>
      <c r="I142" s="37">
        <f>'[3]Ukraine Meal Exports'!DJ$290</f>
        <v>0</v>
      </c>
      <c r="J142" s="37">
        <f>'[3]Ukraine Meal Exports'!DV$290</f>
        <v>0</v>
      </c>
      <c r="K142" s="37">
        <f>'[3]Ukraine Meal Exports'!EH$290</f>
        <v>0</v>
      </c>
      <c r="L142" s="37">
        <f>'[3]Ukraine Meal Exports'!ET$290</f>
        <v>0</v>
      </c>
      <c r="M142" s="37">
        <f>'[3]Ukraine Meal Exports'!FF$290</f>
        <v>0</v>
      </c>
      <c r="N142" s="37">
        <f>'[3]Ukraine Meal Exports'!FR$290</f>
        <v>0</v>
      </c>
      <c r="O142" s="37">
        <f>'[3]Ukraine Meal Exports'!GD$290</f>
        <v>0</v>
      </c>
      <c r="P142" s="37">
        <f>'[3]Ukraine Meal Exports'!GP$290</f>
        <v>0</v>
      </c>
      <c r="Q142" s="37">
        <f>'[3]Ukraine Meal Exports'!HB$290</f>
        <v>1.0535600000000001</v>
      </c>
      <c r="R142" s="37">
        <f>'[3]Ukraine Meal Exports'!HN$290</f>
        <v>0</v>
      </c>
      <c r="S142" s="37">
        <f>'[3]Ukraine Meal Exports'!HZ$290</f>
        <v>0.10783</v>
      </c>
      <c r="T142" s="37">
        <f>'[3]Ukraine Meal Exports'!IL$290</f>
        <v>0</v>
      </c>
      <c r="U142" s="37">
        <f>'[3]Ukraine Meal Exports'!IX$290</f>
        <v>0.87231999999999998</v>
      </c>
      <c r="V142" s="37">
        <f>'[3]Ukraine Meal Exports'!JJ$290</f>
        <v>6.1890099999999997</v>
      </c>
      <c r="W142" s="37">
        <f>'[3]Ukraine Meal Exports'!JV$290</f>
        <v>4.6859099999999998</v>
      </c>
      <c r="X142" s="37">
        <f>'[3]Ukraine Meal Exports'!KH$290</f>
        <v>12.244339999999999</v>
      </c>
      <c r="Y142" s="37">
        <f>'[3]Ukraine Meal Exports'!KT$290</f>
        <v>4.5868900000000004</v>
      </c>
      <c r="Z142" s="37">
        <f>'[3]Ukraine Meal Exports'!LF$290</f>
        <v>1.15286</v>
      </c>
      <c r="AA142" s="37">
        <f>'[3]Ukraine Meal Exports'!LR$290</f>
        <v>12.310784999999999</v>
      </c>
      <c r="AB142" s="37">
        <f>'[3]Ukraine Meal Exports'!MD$290</f>
        <v>6.4000000000000001E-2</v>
      </c>
      <c r="AC142" s="37">
        <f>'[3]Ukraine Meal Exports'!MP$290</f>
        <v>3.49085</v>
      </c>
      <c r="AD142" s="238">
        <f t="shared" si="52"/>
        <v>7.9604741250685436</v>
      </c>
    </row>
    <row r="143" spans="1:30">
      <c r="A143" s="6" t="s">
        <v>107</v>
      </c>
      <c r="B143" s="37">
        <f>'[3]Ukraine Meal Exports'!AE$290</f>
        <v>0</v>
      </c>
      <c r="C143" s="37">
        <f>'[3]Ukraine Meal Exports'!AQ$290</f>
        <v>0</v>
      </c>
      <c r="D143" s="37">
        <f>'[3]Ukraine Meal Exports'!BC$290</f>
        <v>0</v>
      </c>
      <c r="E143" s="37">
        <f>'[3]Ukraine Meal Exports'!BO$290</f>
        <v>0</v>
      </c>
      <c r="F143" s="37">
        <f>'[3]Ukraine Meal Exports'!CA$290</f>
        <v>0</v>
      </c>
      <c r="G143" s="37">
        <f>'[3]Ukraine Meal Exports'!CM$290</f>
        <v>0</v>
      </c>
      <c r="H143" s="37">
        <f>'[3]Ukraine Meal Exports'!CY$290</f>
        <v>0</v>
      </c>
      <c r="I143" s="37">
        <f>'[3]Ukraine Meal Exports'!DK$290</f>
        <v>0</v>
      </c>
      <c r="J143" s="37">
        <f>'[3]Ukraine Meal Exports'!DW$290</f>
        <v>0</v>
      </c>
      <c r="K143" s="37">
        <f>'[3]Ukraine Meal Exports'!EI$290</f>
        <v>0</v>
      </c>
      <c r="L143" s="37">
        <f>'[3]Ukraine Meal Exports'!EU$290</f>
        <v>0</v>
      </c>
      <c r="M143" s="37">
        <f>'[3]Ukraine Meal Exports'!FG$290</f>
        <v>0</v>
      </c>
      <c r="N143" s="37">
        <f>'[3]Ukraine Meal Exports'!FS$290</f>
        <v>0</v>
      </c>
      <c r="O143" s="37">
        <f>'[3]Ukraine Meal Exports'!GE$290</f>
        <v>0</v>
      </c>
      <c r="P143" s="37">
        <f>'[3]Ukraine Meal Exports'!GQ$290</f>
        <v>0</v>
      </c>
      <c r="Q143" s="37">
        <f>'[3]Ukraine Meal Exports'!HC$290</f>
        <v>2.9609200000000002</v>
      </c>
      <c r="R143" s="37">
        <f>'[3]Ukraine Meal Exports'!HO$290</f>
        <v>3.95E-2</v>
      </c>
      <c r="S143" s="37">
        <f>'[3]Ukraine Meal Exports'!IA$290</f>
        <v>8.2629999999999995E-2</v>
      </c>
      <c r="T143" s="37">
        <f>'[3]Ukraine Meal Exports'!IM$290</f>
        <v>0</v>
      </c>
      <c r="U143" s="37">
        <f>'[3]Ukraine Meal Exports'!IY$290</f>
        <v>0</v>
      </c>
      <c r="V143" s="37">
        <f>'[3]Ukraine Meal Exports'!JK$290</f>
        <v>4.5271999999999997</v>
      </c>
      <c r="W143" s="37">
        <f>'[3]Ukraine Meal Exports'!JW$290</f>
        <v>17.257169999999999</v>
      </c>
      <c r="X143" s="37">
        <f>'[3]Ukraine Meal Exports'!KI$290</f>
        <v>16.394400000000001</v>
      </c>
      <c r="Y143" s="37">
        <f>'[3]Ukraine Meal Exports'!KU$290</f>
        <v>2.4557099999999998</v>
      </c>
      <c r="Z143" s="37">
        <f>'[3]Ukraine Meal Exports'!LG$290</f>
        <v>0.68881999999999999</v>
      </c>
      <c r="AA143" s="37">
        <f>'[3]Ukraine Meal Exports'!LS$290</f>
        <v>4.7810750000000004</v>
      </c>
      <c r="AB143" s="37">
        <f>'[3]Ukraine Meal Exports'!ME$290</f>
        <v>6.8212700000000002</v>
      </c>
      <c r="AC143" s="37">
        <f>'[3]Ukraine Meal Exports'!MQ$290</f>
        <v>5.5702449999999999</v>
      </c>
      <c r="AD143" s="238">
        <f t="shared" si="52"/>
        <v>8.1656291235806311</v>
      </c>
    </row>
    <row r="144" spans="1:30">
      <c r="A144" s="6" t="s">
        <v>108</v>
      </c>
      <c r="B144" s="37">
        <f>'[3]Ukraine Meal Exports'!AF$290</f>
        <v>0</v>
      </c>
      <c r="C144" s="37">
        <f>'[3]Ukraine Meal Exports'!AR$290</f>
        <v>0</v>
      </c>
      <c r="D144" s="37">
        <f>'[3]Ukraine Meal Exports'!BD$290</f>
        <v>0</v>
      </c>
      <c r="E144" s="37">
        <f>'[3]Ukraine Meal Exports'!BP$290</f>
        <v>0</v>
      </c>
      <c r="F144" s="37">
        <f>'[3]Ukraine Meal Exports'!CB$290</f>
        <v>0</v>
      </c>
      <c r="G144" s="37">
        <f>'[3]Ukraine Meal Exports'!CN$290</f>
        <v>0</v>
      </c>
      <c r="H144" s="37">
        <f>'[3]Ukraine Meal Exports'!CZ$290</f>
        <v>0</v>
      </c>
      <c r="I144" s="37">
        <f>'[3]Ukraine Meal Exports'!DL$290</f>
        <v>0</v>
      </c>
      <c r="J144" s="37">
        <f>'[3]Ukraine Meal Exports'!DX$290</f>
        <v>0</v>
      </c>
      <c r="K144" s="37">
        <f>'[3]Ukraine Meal Exports'!EJ$290</f>
        <v>0</v>
      </c>
      <c r="L144" s="37">
        <f>'[3]Ukraine Meal Exports'!EV$290</f>
        <v>0</v>
      </c>
      <c r="M144" s="37">
        <f>'[3]Ukraine Meal Exports'!FH$290</f>
        <v>0</v>
      </c>
      <c r="N144" s="37">
        <f>'[3]Ukraine Meal Exports'!FT$290</f>
        <v>0</v>
      </c>
      <c r="O144" s="37">
        <f>'[3]Ukraine Meal Exports'!GF$290</f>
        <v>0</v>
      </c>
      <c r="P144" s="37">
        <f>'[3]Ukraine Meal Exports'!GR$290</f>
        <v>0</v>
      </c>
      <c r="Q144" s="37">
        <f>'[3]Ukraine Meal Exports'!HD$290</f>
        <v>1.79132</v>
      </c>
      <c r="R144" s="37">
        <f>'[3]Ukraine Meal Exports'!HP$290</f>
        <v>4.3277999999999997E-2</v>
      </c>
      <c r="S144" s="37">
        <f>'[3]Ukraine Meal Exports'!IB$290</f>
        <v>5.8229999999999997E-2</v>
      </c>
      <c r="T144" s="37">
        <f>'[3]Ukraine Meal Exports'!IN$290</f>
        <v>0</v>
      </c>
      <c r="U144" s="37">
        <f>'[3]Ukraine Meal Exports'!IZ$290</f>
        <v>5.7049999999999997E-2</v>
      </c>
      <c r="V144" s="37">
        <f>'[3]Ukraine Meal Exports'!JL$290</f>
        <v>7.6641500000000002</v>
      </c>
      <c r="W144" s="37">
        <f>'[3]Ukraine Meal Exports'!JX$290</f>
        <v>8.5396400000000003</v>
      </c>
      <c r="X144" s="37">
        <f>'[3]Ukraine Meal Exports'!KJ$290</f>
        <v>3.9983629999999999</v>
      </c>
      <c r="Y144" s="37">
        <f>'[3]Ukraine Meal Exports'!KV$290</f>
        <v>2.2293699999999999</v>
      </c>
      <c r="Z144" s="37">
        <f>'[3]Ukraine Meal Exports'!LH$290</f>
        <v>0.53835999999999995</v>
      </c>
      <c r="AA144" s="37">
        <f>'[3]Ukraine Meal Exports'!LT$290</f>
        <v>0.374</v>
      </c>
      <c r="AB144" s="37">
        <f>'[3]Ukraine Meal Exports'!MF$290</f>
        <v>12.6473</v>
      </c>
      <c r="AC144" s="37">
        <f>'[3]Ukraine Meal Exports'!MR$290</f>
        <v>0.40975</v>
      </c>
      <c r="AD144" s="238">
        <f t="shared" si="52"/>
        <v>5.1885002319441167</v>
      </c>
    </row>
    <row r="145" spans="1:30">
      <c r="A145" s="6" t="s">
        <v>109</v>
      </c>
      <c r="B145" s="37">
        <f>'[3]Ukraine Meal Exports'!AG$290</f>
        <v>0</v>
      </c>
      <c r="C145" s="37">
        <f>'[3]Ukraine Meal Exports'!AS$290</f>
        <v>0</v>
      </c>
      <c r="D145" s="37">
        <f>'[3]Ukraine Meal Exports'!BE$290</f>
        <v>0</v>
      </c>
      <c r="E145" s="37">
        <f>'[3]Ukraine Meal Exports'!BQ$290</f>
        <v>0</v>
      </c>
      <c r="F145" s="37">
        <f>'[3]Ukraine Meal Exports'!CC$290</f>
        <v>0</v>
      </c>
      <c r="G145" s="37">
        <f>'[3]Ukraine Meal Exports'!CO$290</f>
        <v>0</v>
      </c>
      <c r="H145" s="37">
        <f>'[3]Ukraine Meal Exports'!DA$290</f>
        <v>0</v>
      </c>
      <c r="I145" s="37">
        <f>'[3]Ukraine Meal Exports'!DM$290</f>
        <v>0</v>
      </c>
      <c r="J145" s="37">
        <f>'[3]Ukraine Meal Exports'!DY$290</f>
        <v>0</v>
      </c>
      <c r="K145" s="37">
        <f>'[3]Ukraine Meal Exports'!EK$290</f>
        <v>0</v>
      </c>
      <c r="L145" s="37">
        <f>'[3]Ukraine Meal Exports'!EW$290</f>
        <v>0</v>
      </c>
      <c r="M145" s="37">
        <f>'[3]Ukraine Meal Exports'!FI$290</f>
        <v>0</v>
      </c>
      <c r="N145" s="37">
        <f>'[3]Ukraine Meal Exports'!FU$290</f>
        <v>0</v>
      </c>
      <c r="O145" s="37">
        <f>'[3]Ukraine Meal Exports'!GG$290</f>
        <v>0</v>
      </c>
      <c r="P145" s="37">
        <f>'[3]Ukraine Meal Exports'!GS$290</f>
        <v>0</v>
      </c>
      <c r="Q145" s="37">
        <f>'[3]Ukraine Meal Exports'!HE$290</f>
        <v>0.16325000000000001</v>
      </c>
      <c r="R145" s="37">
        <f>'[3]Ukraine Meal Exports'!HQ$290</f>
        <v>3.95E-2</v>
      </c>
      <c r="S145" s="37">
        <f>'[3]Ukraine Meal Exports'!IC$290</f>
        <v>0</v>
      </c>
      <c r="T145" s="37">
        <f>'[3]Ukraine Meal Exports'!IO$290</f>
        <v>0</v>
      </c>
      <c r="U145" s="37">
        <f>'[3]Ukraine Meal Exports'!JA$290</f>
        <v>0</v>
      </c>
      <c r="V145" s="37">
        <f>'[3]Ukraine Meal Exports'!JM$290</f>
        <v>1.17625</v>
      </c>
      <c r="W145" s="37">
        <f>'[3]Ukraine Meal Exports'!JY$290</f>
        <v>1.3551500000000001</v>
      </c>
      <c r="X145" s="37">
        <f>'[3]Ukraine Meal Exports'!KK$290</f>
        <v>3.1354899999999999</v>
      </c>
      <c r="Y145" s="37">
        <f>'[3]Ukraine Meal Exports'!KW$290</f>
        <v>1.1926600000000001</v>
      </c>
      <c r="Z145" s="37">
        <f>'[3]Ukraine Meal Exports'!LI$290</f>
        <v>1.00353</v>
      </c>
      <c r="AA145" s="37">
        <f>'[3]Ukraine Meal Exports'!LU$290</f>
        <v>0.17499999999999999</v>
      </c>
      <c r="AB145" s="37">
        <f>'[3]Ukraine Meal Exports'!MG$290</f>
        <v>4.1086999999999998</v>
      </c>
      <c r="AC145" s="238">
        <f>(SUM(W145:AA145)/SUM(W$149:AA$149))*AC$149-0.25</f>
        <v>1.2287433475373526</v>
      </c>
      <c r="AD145" s="238">
        <f t="shared" si="52"/>
        <v>2.5212720725883813</v>
      </c>
    </row>
    <row r="146" spans="1:30">
      <c r="A146" s="6" t="s">
        <v>110</v>
      </c>
      <c r="B146" s="37">
        <f>'[3]Ukraine Meal Exports'!AH$290</f>
        <v>0</v>
      </c>
      <c r="C146" s="37">
        <f>'[3]Ukraine Meal Exports'!AT$290</f>
        <v>0</v>
      </c>
      <c r="D146" s="37">
        <f>'[3]Ukraine Meal Exports'!BF$290</f>
        <v>0</v>
      </c>
      <c r="E146" s="37">
        <f>'[3]Ukraine Meal Exports'!BR$290</f>
        <v>0</v>
      </c>
      <c r="F146" s="37">
        <f>'[3]Ukraine Meal Exports'!CD$290</f>
        <v>0</v>
      </c>
      <c r="G146" s="37">
        <f>'[3]Ukraine Meal Exports'!CP$290</f>
        <v>0</v>
      </c>
      <c r="H146" s="37">
        <f>'[3]Ukraine Meal Exports'!DB$290</f>
        <v>0</v>
      </c>
      <c r="I146" s="37">
        <f>'[3]Ukraine Meal Exports'!DN$290</f>
        <v>0</v>
      </c>
      <c r="J146" s="37">
        <f>'[3]Ukraine Meal Exports'!DZ$290</f>
        <v>0</v>
      </c>
      <c r="K146" s="37">
        <f>'[3]Ukraine Meal Exports'!EL$290</f>
        <v>0</v>
      </c>
      <c r="L146" s="37">
        <f>'[3]Ukraine Meal Exports'!EX$290</f>
        <v>0</v>
      </c>
      <c r="M146" s="37">
        <f>'[3]Ukraine Meal Exports'!FJ$290</f>
        <v>0</v>
      </c>
      <c r="N146" s="37">
        <f>'[3]Ukraine Meal Exports'!FV$290</f>
        <v>0</v>
      </c>
      <c r="O146" s="37">
        <f>'[3]Ukraine Meal Exports'!GH$290</f>
        <v>0</v>
      </c>
      <c r="P146" s="37">
        <f>'[3]Ukraine Meal Exports'!GT$290</f>
        <v>0.17018</v>
      </c>
      <c r="Q146" s="37">
        <f>'[3]Ukraine Meal Exports'!HF$290</f>
        <v>9.7549999999999998E-2</v>
      </c>
      <c r="R146" s="37">
        <f>'[3]Ukraine Meal Exports'!HR$290</f>
        <v>0</v>
      </c>
      <c r="S146" s="37">
        <f>'[3]Ukraine Meal Exports'!ID$290</f>
        <v>0</v>
      </c>
      <c r="T146" s="37">
        <f>'[3]Ukraine Meal Exports'!IP$290</f>
        <v>0</v>
      </c>
      <c r="U146" s="37">
        <f>'[3]Ukraine Meal Exports'!JB$290</f>
        <v>0</v>
      </c>
      <c r="V146" s="37">
        <f>'[3]Ukraine Meal Exports'!JN$290</f>
        <v>0</v>
      </c>
      <c r="W146" s="37">
        <f>'[3]Ukraine Meal Exports'!JZ$290</f>
        <v>0.97306999999999999</v>
      </c>
      <c r="X146" s="37">
        <f>'[3]Ukraine Meal Exports'!KL$290</f>
        <v>9.5650150000000007</v>
      </c>
      <c r="Y146" s="37">
        <f>'[3]Ukraine Meal Exports'!KX$290</f>
        <v>0.51693999999999996</v>
      </c>
      <c r="Z146" s="37">
        <f>'[3]Ukraine Meal Exports'!LJ$290</f>
        <v>0.13200000000000001</v>
      </c>
      <c r="AA146" s="37">
        <f>'[3]Ukraine Meal Exports'!LV$290</f>
        <v>0.17599999999999999</v>
      </c>
      <c r="AB146" s="37">
        <f>'[3]Ukraine Meal Exports'!MH$290</f>
        <v>0.39579999999999999</v>
      </c>
      <c r="AC146" s="238">
        <f>(SUM(W146:AA146)/SUM(W$149:AA$149))*AC$149-0.5</f>
        <v>1.9487633221240728</v>
      </c>
      <c r="AD146" s="238">
        <f t="shared" si="52"/>
        <v>2.8281589352974601</v>
      </c>
    </row>
    <row r="147" spans="1:30">
      <c r="A147" s="6" t="s">
        <v>111</v>
      </c>
      <c r="B147" s="37">
        <f>'[3]Ukraine Meal Exports'!AI$290</f>
        <v>0</v>
      </c>
      <c r="C147" s="37">
        <f>'[3]Ukraine Meal Exports'!AU$290</f>
        <v>0</v>
      </c>
      <c r="D147" s="37">
        <f>'[3]Ukraine Meal Exports'!BG$290</f>
        <v>0</v>
      </c>
      <c r="E147" s="37">
        <f>'[3]Ukraine Meal Exports'!BS$290</f>
        <v>0</v>
      </c>
      <c r="F147" s="37">
        <f>'[3]Ukraine Meal Exports'!CE$290</f>
        <v>0</v>
      </c>
      <c r="G147" s="37">
        <f>'[3]Ukraine Meal Exports'!CQ$290</f>
        <v>0</v>
      </c>
      <c r="H147" s="37">
        <f>'[3]Ukraine Meal Exports'!DC$290</f>
        <v>0</v>
      </c>
      <c r="I147" s="37">
        <f>'[3]Ukraine Meal Exports'!DO$290</f>
        <v>0</v>
      </c>
      <c r="J147" s="37">
        <f>'[3]Ukraine Meal Exports'!EA$290</f>
        <v>0</v>
      </c>
      <c r="K147" s="37">
        <f>'[3]Ukraine Meal Exports'!EM$290</f>
        <v>0</v>
      </c>
      <c r="L147" s="37">
        <f>'[3]Ukraine Meal Exports'!EY$290</f>
        <v>0</v>
      </c>
      <c r="M147" s="37">
        <f>'[3]Ukraine Meal Exports'!FK$290</f>
        <v>0</v>
      </c>
      <c r="N147" s="37">
        <f>'[3]Ukraine Meal Exports'!FW$290</f>
        <v>0</v>
      </c>
      <c r="O147" s="37">
        <f>'[3]Ukraine Meal Exports'!GI$290</f>
        <v>0</v>
      </c>
      <c r="P147" s="37">
        <f>'[3]Ukraine Meal Exports'!GU$290</f>
        <v>0</v>
      </c>
      <c r="Q147" s="37">
        <f>'[3]Ukraine Meal Exports'!HG$290</f>
        <v>0</v>
      </c>
      <c r="R147" s="37">
        <f>'[3]Ukraine Meal Exports'!HS$290</f>
        <v>0</v>
      </c>
      <c r="S147" s="37">
        <f>'[3]Ukraine Meal Exports'!IE$290</f>
        <v>0</v>
      </c>
      <c r="T147" s="37">
        <f>'[3]Ukraine Meal Exports'!IQ$290</f>
        <v>0</v>
      </c>
      <c r="U147" s="37">
        <f>'[3]Ukraine Meal Exports'!JC$290</f>
        <v>0</v>
      </c>
      <c r="V147" s="37">
        <f>'[3]Ukraine Meal Exports'!JO$290</f>
        <v>1.4192800000000001</v>
      </c>
      <c r="W147" s="37">
        <f>'[3]Ukraine Meal Exports'!KA$290</f>
        <v>1.3880600000000001</v>
      </c>
      <c r="X147" s="37">
        <f>'[3]Ukraine Meal Exports'!KM$290</f>
        <v>2.6090800000000001</v>
      </c>
      <c r="Y147" s="37">
        <f>'[3]Ukraine Meal Exports'!KY$290</f>
        <v>0.30337999999999998</v>
      </c>
      <c r="Z147" s="37">
        <f>'[3]Ukraine Meal Exports'!LK$290</f>
        <v>0.78556000000000004</v>
      </c>
      <c r="AA147" s="37">
        <f>'[3]Ukraine Meal Exports'!LW$290</f>
        <v>0.72958000000000001</v>
      </c>
      <c r="AB147" s="37">
        <f>'[3]Ukraine Meal Exports'!MI$290</f>
        <v>0.22</v>
      </c>
      <c r="AC147" s="238">
        <f>(SUM(W147:AA147)/SUM(W$149:AA$149))*AC$149-0.25</f>
        <v>1.0032908184171103</v>
      </c>
      <c r="AD147" s="238">
        <f t="shared" si="52"/>
        <v>1.2186584497504791</v>
      </c>
    </row>
    <row r="148" spans="1:30">
      <c r="A148" s="6" t="s">
        <v>112</v>
      </c>
      <c r="B148" s="37">
        <f>'[3]Ukraine Meal Exports'!AJ$290</f>
        <v>0</v>
      </c>
      <c r="C148" s="37">
        <f>'[3]Ukraine Meal Exports'!AV$290</f>
        <v>0</v>
      </c>
      <c r="D148" s="37">
        <f>'[3]Ukraine Meal Exports'!BH$290</f>
        <v>0</v>
      </c>
      <c r="E148" s="37">
        <f>'[3]Ukraine Meal Exports'!BT$290</f>
        <v>0</v>
      </c>
      <c r="F148" s="37">
        <f>'[3]Ukraine Meal Exports'!CF$290</f>
        <v>0</v>
      </c>
      <c r="G148" s="37">
        <f>'[3]Ukraine Meal Exports'!CR$290</f>
        <v>0</v>
      </c>
      <c r="H148" s="37">
        <f>'[3]Ukraine Meal Exports'!DD$290</f>
        <v>0</v>
      </c>
      <c r="I148" s="37">
        <f>'[3]Ukraine Meal Exports'!DP$290</f>
        <v>0</v>
      </c>
      <c r="J148" s="37">
        <f>'[3]Ukraine Meal Exports'!EB$290</f>
        <v>0</v>
      </c>
      <c r="K148" s="37">
        <f>'[3]Ukraine Meal Exports'!EN$290</f>
        <v>0</v>
      </c>
      <c r="L148" s="37">
        <f>'[3]Ukraine Meal Exports'!EZ$290</f>
        <v>0</v>
      </c>
      <c r="M148" s="37">
        <f>'[3]Ukraine Meal Exports'!FL$290</f>
        <v>0</v>
      </c>
      <c r="N148" s="37">
        <f>'[3]Ukraine Meal Exports'!FX$290</f>
        <v>0</v>
      </c>
      <c r="O148" s="37">
        <f>'[3]Ukraine Meal Exports'!GJ$290</f>
        <v>0</v>
      </c>
      <c r="P148" s="37">
        <f>'[3]Ukraine Meal Exports'!GV$290</f>
        <v>5.8349999999999999E-2</v>
      </c>
      <c r="Q148" s="37">
        <f>'[3]Ukraine Meal Exports'!HH$290</f>
        <v>0.14394999999999999</v>
      </c>
      <c r="R148" s="37">
        <f>'[3]Ukraine Meal Exports'!HT$290</f>
        <v>0</v>
      </c>
      <c r="S148" s="37">
        <f>'[3]Ukraine Meal Exports'!IF$290</f>
        <v>0</v>
      </c>
      <c r="T148" s="37">
        <f>'[3]Ukraine Meal Exports'!IR$290</f>
        <v>0.35099999999999998</v>
      </c>
      <c r="U148" s="37">
        <f>'[3]Ukraine Meal Exports'!JD$290</f>
        <v>0</v>
      </c>
      <c r="V148" s="37">
        <f>'[3]Ukraine Meal Exports'!JP$290</f>
        <v>9.5899999999999999E-2</v>
      </c>
      <c r="W148" s="37">
        <f>'[3]Ukraine Meal Exports'!KB$290</f>
        <v>1.97465</v>
      </c>
      <c r="X148" s="37">
        <f>'[3]Ukraine Meal Exports'!KN$290</f>
        <v>0.98080000000000001</v>
      </c>
      <c r="Y148" s="37">
        <f>'[3]Ukraine Meal Exports'!KZ$290</f>
        <v>0.12096999999999999</v>
      </c>
      <c r="Z148" s="37">
        <f>'[3]Ukraine Meal Exports'!LL$290</f>
        <v>9.6280000000000004E-2</v>
      </c>
      <c r="AA148" s="37">
        <f>'[3]Ukraine Meal Exports'!LX$290</f>
        <v>5.8999999999999997E-2</v>
      </c>
      <c r="AB148" s="37">
        <f>'[3]Ukraine Meal Exports'!MJ$290</f>
        <v>0.23400000000000001</v>
      </c>
      <c r="AC148" s="238">
        <f>AC149-SUM(AC137:AC147)</f>
        <v>0.17259051192149855</v>
      </c>
      <c r="AD148" s="238">
        <f>AD149-SUM(AD137:AD147)</f>
        <v>0.39097183094514776</v>
      </c>
    </row>
    <row r="149" spans="1:30" ht="15.75" thickBot="1">
      <c r="A149" s="6" t="s">
        <v>114</v>
      </c>
      <c r="B149" s="37">
        <f>SUM(B137:B148)</f>
        <v>0</v>
      </c>
      <c r="C149" s="37">
        <f t="shared" ref="C149:AB149" si="53">SUM(C137:C148)</f>
        <v>0</v>
      </c>
      <c r="D149" s="37">
        <f t="shared" si="53"/>
        <v>0</v>
      </c>
      <c r="E149" s="37">
        <f t="shared" si="53"/>
        <v>0</v>
      </c>
      <c r="F149" s="37">
        <f t="shared" si="53"/>
        <v>0</v>
      </c>
      <c r="G149" s="37">
        <f t="shared" si="53"/>
        <v>0</v>
      </c>
      <c r="H149" s="37">
        <f t="shared" si="53"/>
        <v>0</v>
      </c>
      <c r="I149" s="37">
        <f t="shared" si="53"/>
        <v>0</v>
      </c>
      <c r="J149" s="37">
        <f t="shared" si="53"/>
        <v>0</v>
      </c>
      <c r="K149" s="37">
        <f t="shared" si="53"/>
        <v>0</v>
      </c>
      <c r="L149" s="37">
        <f t="shared" si="53"/>
        <v>0</v>
      </c>
      <c r="M149" s="37">
        <f t="shared" si="53"/>
        <v>0</v>
      </c>
      <c r="N149" s="37">
        <f t="shared" si="53"/>
        <v>0</v>
      </c>
      <c r="O149" s="37">
        <f t="shared" si="53"/>
        <v>0</v>
      </c>
      <c r="P149" s="37">
        <f t="shared" si="53"/>
        <v>0.22853000000000001</v>
      </c>
      <c r="Q149" s="37">
        <f t="shared" si="53"/>
        <v>36.203743999999993</v>
      </c>
      <c r="R149" s="37">
        <f t="shared" si="53"/>
        <v>1.5784830000000001</v>
      </c>
      <c r="S149" s="37">
        <f t="shared" si="53"/>
        <v>0.47285999999999995</v>
      </c>
      <c r="T149" s="37">
        <f t="shared" si="53"/>
        <v>15.40551</v>
      </c>
      <c r="U149" s="37">
        <f t="shared" si="53"/>
        <v>2.2185739999999998</v>
      </c>
      <c r="V149" s="37">
        <f t="shared" si="53"/>
        <v>74.284123000000008</v>
      </c>
      <c r="W149" s="37">
        <f t="shared" si="53"/>
        <v>131.85406</v>
      </c>
      <c r="X149" s="37">
        <f t="shared" si="53"/>
        <v>170.15835200000001</v>
      </c>
      <c r="Y149" s="37">
        <f t="shared" si="53"/>
        <v>77.329785000000015</v>
      </c>
      <c r="Z149" s="37">
        <f t="shared" si="53"/>
        <v>69.977509000000012</v>
      </c>
      <c r="AA149" s="37">
        <f t="shared" si="53"/>
        <v>153.92080999999999</v>
      </c>
      <c r="AB149" s="37">
        <f t="shared" si="53"/>
        <v>196.01137</v>
      </c>
      <c r="AC149" s="238">
        <f>AC25</f>
        <v>130</v>
      </c>
      <c r="AD149" s="238">
        <f>AD25</f>
        <v>175</v>
      </c>
    </row>
    <row r="150" spans="1:3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thickBot="1">
      <c r="A151" s="6" t="s">
        <v>259</v>
      </c>
    </row>
    <row r="152" spans="1:30" ht="15.75" thickBot="1">
      <c r="A152" s="3"/>
      <c r="B152" s="3" t="str">
        <f>B$2</f>
        <v xml:space="preserve">93/94 </v>
      </c>
      <c r="C152" s="3" t="str">
        <f t="shared" ref="C152:AD152" si="54">C$2</f>
        <v xml:space="preserve">94/95 </v>
      </c>
      <c r="D152" s="3" t="str">
        <f t="shared" si="54"/>
        <v xml:space="preserve">95/96 </v>
      </c>
      <c r="E152" s="3" t="str">
        <f t="shared" si="54"/>
        <v xml:space="preserve">96/97 </v>
      </c>
      <c r="F152" s="3" t="str">
        <f t="shared" si="54"/>
        <v xml:space="preserve">97/98 </v>
      </c>
      <c r="G152" s="3" t="str">
        <f t="shared" si="54"/>
        <v xml:space="preserve">98/99 </v>
      </c>
      <c r="H152" s="3" t="str">
        <f t="shared" si="54"/>
        <v xml:space="preserve">99/00 </v>
      </c>
      <c r="I152" s="3" t="str">
        <f t="shared" si="54"/>
        <v xml:space="preserve">00/01 </v>
      </c>
      <c r="J152" s="3" t="str">
        <f t="shared" si="54"/>
        <v xml:space="preserve">01/02 </v>
      </c>
      <c r="K152" s="3" t="str">
        <f t="shared" si="54"/>
        <v xml:space="preserve">02/03 </v>
      </c>
      <c r="L152" s="3" t="str">
        <f t="shared" si="54"/>
        <v xml:space="preserve">03/04 </v>
      </c>
      <c r="M152" s="3" t="str">
        <f t="shared" si="54"/>
        <v xml:space="preserve">04/05 </v>
      </c>
      <c r="N152" s="3" t="str">
        <f t="shared" si="54"/>
        <v xml:space="preserve">05/06 </v>
      </c>
      <c r="O152" s="3" t="str">
        <f t="shared" si="54"/>
        <v xml:space="preserve">06/07 </v>
      </c>
      <c r="P152" s="3" t="str">
        <f t="shared" si="54"/>
        <v xml:space="preserve">07/08 </v>
      </c>
      <c r="Q152" s="3" t="str">
        <f t="shared" si="54"/>
        <v xml:space="preserve">08/09 </v>
      </c>
      <c r="R152" s="3" t="str">
        <f t="shared" si="54"/>
        <v xml:space="preserve">09/10 </v>
      </c>
      <c r="S152" s="3" t="str">
        <f t="shared" si="54"/>
        <v xml:space="preserve">10/11 </v>
      </c>
      <c r="T152" s="3" t="str">
        <f t="shared" si="54"/>
        <v xml:space="preserve">11/12 </v>
      </c>
      <c r="U152" s="3" t="str">
        <f t="shared" si="54"/>
        <v xml:space="preserve">12/13 </v>
      </c>
      <c r="V152" s="3" t="str">
        <f t="shared" si="54"/>
        <v xml:space="preserve">13/14 </v>
      </c>
      <c r="W152" s="3" t="str">
        <f t="shared" si="54"/>
        <v xml:space="preserve">14/15 </v>
      </c>
      <c r="X152" s="3" t="str">
        <f t="shared" si="54"/>
        <v xml:space="preserve">15/16 </v>
      </c>
      <c r="Y152" s="3" t="str">
        <f t="shared" si="54"/>
        <v xml:space="preserve">16/17 </v>
      </c>
      <c r="Z152" s="3" t="str">
        <f t="shared" si="54"/>
        <v xml:space="preserve">17/18 </v>
      </c>
      <c r="AA152" s="3" t="str">
        <f t="shared" si="54"/>
        <v>18/19</v>
      </c>
      <c r="AB152" s="3" t="str">
        <f t="shared" si="54"/>
        <v>19/20</v>
      </c>
      <c r="AC152" s="3" t="str">
        <f t="shared" si="54"/>
        <v>20/21</v>
      </c>
      <c r="AD152" s="3" t="str">
        <f t="shared" si="54"/>
        <v>21/22</v>
      </c>
    </row>
    <row r="153" spans="1:30">
      <c r="A153" s="6" t="s">
        <v>113</v>
      </c>
      <c r="B153" s="239">
        <f t="shared" ref="B153:Y153" si="55">B20+B89+B124-B137-B169</f>
        <v>1.7500000000000009</v>
      </c>
      <c r="C153" s="239">
        <f t="shared" si="55"/>
        <v>0.41666666666666669</v>
      </c>
      <c r="D153" s="239">
        <f t="shared" si="55"/>
        <v>2.0833333333333335</v>
      </c>
      <c r="E153" s="239">
        <f t="shared" si="55"/>
        <v>0.83333333333333293</v>
      </c>
      <c r="F153" s="239">
        <f t="shared" si="55"/>
        <v>0.41666666666666669</v>
      </c>
      <c r="G153" s="239">
        <f t="shared" si="55"/>
        <v>1.25</v>
      </c>
      <c r="H153" s="239">
        <f t="shared" si="55"/>
        <v>4.5</v>
      </c>
      <c r="I153" s="239">
        <f t="shared" si="55"/>
        <v>2.916666666666667</v>
      </c>
      <c r="J153" s="239">
        <f t="shared" si="55"/>
        <v>3.0008750000000002</v>
      </c>
      <c r="K153" s="239">
        <f t="shared" si="55"/>
        <v>1.6613095238095239</v>
      </c>
      <c r="L153" s="239">
        <f t="shared" si="55"/>
        <v>0.75287500000000007</v>
      </c>
      <c r="M153" s="239">
        <f t="shared" si="55"/>
        <v>2.9623476923076928</v>
      </c>
      <c r="N153" s="239">
        <f t="shared" si="55"/>
        <v>4.4319275814275816</v>
      </c>
      <c r="O153" s="239">
        <f t="shared" si="55"/>
        <v>5.2097163461538454</v>
      </c>
      <c r="P153" s="239">
        <f t="shared" si="55"/>
        <v>6.7282589230769236</v>
      </c>
      <c r="Q153" s="239">
        <f t="shared" si="55"/>
        <v>10.239636042348607</v>
      </c>
      <c r="R153" s="239">
        <f t="shared" si="55"/>
        <v>4.5235026783216794</v>
      </c>
      <c r="S153" s="239">
        <f t="shared" si="55"/>
        <v>2.54790642132867</v>
      </c>
      <c r="T153" s="239">
        <f t="shared" si="55"/>
        <v>5.6848222903645844</v>
      </c>
      <c r="U153" s="239">
        <f t="shared" si="55"/>
        <v>1.9222222222216107E-2</v>
      </c>
      <c r="V153" s="239">
        <f t="shared" si="55"/>
        <v>-4.964540983606458E-2</v>
      </c>
      <c r="W153" s="239">
        <f t="shared" si="55"/>
        <v>-2.7706802348053232</v>
      </c>
      <c r="X153" s="239">
        <f t="shared" si="55"/>
        <v>-11.018584538461532</v>
      </c>
      <c r="Y153" s="239">
        <f t="shared" si="55"/>
        <v>0.39263032788461327</v>
      </c>
      <c r="Z153" s="238">
        <f>Y180+Z89+Z121-Z137-Z169</f>
        <v>-0.50329867916666915</v>
      </c>
      <c r="AA153" s="238">
        <f>AA20+AA89+AA121-AA137-AA169</f>
        <v>17.647902175095759</v>
      </c>
      <c r="AB153" s="238">
        <f>AB20+AB89+AB121-AB137-AB169</f>
        <v>-6.7644765097181523</v>
      </c>
      <c r="AC153" s="238">
        <f>AC20+AC89+AC121-AC137-AC169</f>
        <v>3.6912025523012755</v>
      </c>
      <c r="AD153" s="238">
        <f>AD20+AD89+AD121-AD137-AD169</f>
        <v>0.44531685186534986</v>
      </c>
    </row>
    <row r="154" spans="1:30">
      <c r="A154" s="6" t="s">
        <v>102</v>
      </c>
      <c r="B154" s="239">
        <f t="shared" ref="B154:Y161" si="56">B169+B90+B125-B138-B170</f>
        <v>1.7500000000000009</v>
      </c>
      <c r="C154" s="239">
        <f t="shared" si="56"/>
        <v>0.41666666666666669</v>
      </c>
      <c r="D154" s="239">
        <f t="shared" si="56"/>
        <v>2.0833333333333335</v>
      </c>
      <c r="E154" s="239">
        <f t="shared" si="56"/>
        <v>0.83333333333333293</v>
      </c>
      <c r="F154" s="239">
        <f t="shared" si="56"/>
        <v>0.41666666666666669</v>
      </c>
      <c r="G154" s="239">
        <f t="shared" si="56"/>
        <v>1.25</v>
      </c>
      <c r="H154" s="239">
        <f t="shared" si="56"/>
        <v>4.5</v>
      </c>
      <c r="I154" s="239">
        <f t="shared" si="56"/>
        <v>2.916666666666667</v>
      </c>
      <c r="J154" s="239">
        <f t="shared" si="56"/>
        <v>3.0008750000000002</v>
      </c>
      <c r="K154" s="239">
        <f t="shared" si="56"/>
        <v>1.668452380952381</v>
      </c>
      <c r="L154" s="239">
        <f t="shared" si="56"/>
        <v>0.733375</v>
      </c>
      <c r="M154" s="239">
        <f t="shared" si="56"/>
        <v>2.9781876923076922</v>
      </c>
      <c r="N154" s="239">
        <f t="shared" si="56"/>
        <v>4.4319275814275816</v>
      </c>
      <c r="O154" s="239">
        <f t="shared" si="56"/>
        <v>5.2097163461538454</v>
      </c>
      <c r="P154" s="239">
        <f t="shared" si="56"/>
        <v>7.0538589230769233</v>
      </c>
      <c r="Q154" s="239">
        <f t="shared" si="56"/>
        <v>18.758922957242227</v>
      </c>
      <c r="R154" s="239">
        <f t="shared" si="56"/>
        <v>3.8865558601398598</v>
      </c>
      <c r="S154" s="239">
        <f t="shared" si="56"/>
        <v>2.7168860122377612</v>
      </c>
      <c r="T154" s="239">
        <f t="shared" si="56"/>
        <v>3.352906321614582</v>
      </c>
      <c r="U154" s="239">
        <f t="shared" si="56"/>
        <v>-0.57907777777778946</v>
      </c>
      <c r="V154" s="239">
        <f t="shared" si="56"/>
        <v>-8.8919090163934467</v>
      </c>
      <c r="W154" s="239">
        <f t="shared" si="56"/>
        <v>-4.8437743273979201</v>
      </c>
      <c r="X154" s="239">
        <f t="shared" si="56"/>
        <v>-6.4161643076923092</v>
      </c>
      <c r="Y154" s="239">
        <f t="shared" si="56"/>
        <v>5.7999071778846094</v>
      </c>
      <c r="Z154" s="238">
        <f>Z169+Z90+Z122-Z138-Z170</f>
        <v>6.307407097756407</v>
      </c>
      <c r="AA154" s="238">
        <f t="shared" ref="Z154:AD164" si="57">AA169+AA90+AA122-AA138-AA170</f>
        <v>-14.064684345355312</v>
      </c>
      <c r="AB154" s="238">
        <f t="shared" si="57"/>
        <v>6.6749368744133424</v>
      </c>
      <c r="AC154" s="238">
        <f t="shared" si="57"/>
        <v>7.3068987332076638</v>
      </c>
      <c r="AD154" s="238">
        <f t="shared" si="57"/>
        <v>1.1144679615698276</v>
      </c>
    </row>
    <row r="155" spans="1:30">
      <c r="A155" s="6" t="s">
        <v>103</v>
      </c>
      <c r="B155" s="239">
        <f t="shared" si="56"/>
        <v>1.7500000000000009</v>
      </c>
      <c r="C155" s="239">
        <f t="shared" si="56"/>
        <v>0.41666666666666669</v>
      </c>
      <c r="D155" s="239">
        <f t="shared" si="56"/>
        <v>2.0833333333333335</v>
      </c>
      <c r="E155" s="239">
        <f t="shared" si="56"/>
        <v>0.83333333333333293</v>
      </c>
      <c r="F155" s="239">
        <f t="shared" si="56"/>
        <v>0.41666666666666669</v>
      </c>
      <c r="G155" s="239">
        <f t="shared" si="56"/>
        <v>1.25</v>
      </c>
      <c r="H155" s="239">
        <f t="shared" si="56"/>
        <v>4.5</v>
      </c>
      <c r="I155" s="239">
        <f t="shared" si="56"/>
        <v>2.916666666666667</v>
      </c>
      <c r="J155" s="239">
        <f t="shared" si="56"/>
        <v>3.0008750000000002</v>
      </c>
      <c r="K155" s="239">
        <f t="shared" si="56"/>
        <v>1.6613095238095239</v>
      </c>
      <c r="L155" s="239">
        <f t="shared" si="56"/>
        <v>0.75287500000000007</v>
      </c>
      <c r="M155" s="239">
        <f t="shared" si="56"/>
        <v>2.9709876923076926</v>
      </c>
      <c r="N155" s="239">
        <f t="shared" si="56"/>
        <v>4.4390897435897436</v>
      </c>
      <c r="O155" s="239">
        <f t="shared" si="56"/>
        <v>5.2025572552447557</v>
      </c>
      <c r="P155" s="239">
        <f t="shared" si="56"/>
        <v>6.9608589230769233</v>
      </c>
      <c r="Q155" s="239">
        <f t="shared" si="56"/>
        <v>5.0178980529869079</v>
      </c>
      <c r="R155" s="239">
        <f t="shared" si="56"/>
        <v>3.7377913146853157</v>
      </c>
      <c r="S155" s="239">
        <f t="shared" si="56"/>
        <v>2.4805328304195795</v>
      </c>
      <c r="T155" s="239">
        <f t="shared" si="56"/>
        <v>5.9367227591145877</v>
      </c>
      <c r="U155" s="239">
        <f t="shared" si="56"/>
        <v>2.3981395555555518</v>
      </c>
      <c r="V155" s="239">
        <f t="shared" si="56"/>
        <v>14.929477770491802</v>
      </c>
      <c r="W155" s="239">
        <f t="shared" si="56"/>
        <v>8.8067197929724585</v>
      </c>
      <c r="X155" s="239">
        <f t="shared" si="56"/>
        <v>35.726762153846181</v>
      </c>
      <c r="Y155" s="239">
        <f t="shared" si="56"/>
        <v>1.8703627884612217E-2</v>
      </c>
      <c r="Z155" s="238">
        <f>Z170+Z91+Z123-Z139-Z171</f>
        <v>14.676251297756401</v>
      </c>
      <c r="AA155" s="238">
        <f t="shared" si="57"/>
        <v>26.760978909196687</v>
      </c>
      <c r="AB155" s="238">
        <f t="shared" si="57"/>
        <v>29.850019676843601</v>
      </c>
      <c r="AC155" s="238">
        <f t="shared" si="57"/>
        <v>6.1975983384366966</v>
      </c>
      <c r="AD155" s="238">
        <f t="shared" si="57"/>
        <v>29.747003544760361</v>
      </c>
    </row>
    <row r="156" spans="1:30">
      <c r="A156" s="6" t="s">
        <v>104</v>
      </c>
      <c r="B156" s="239">
        <f t="shared" si="56"/>
        <v>1.7500000000000009</v>
      </c>
      <c r="C156" s="239">
        <f t="shared" si="56"/>
        <v>0.41666666666666669</v>
      </c>
      <c r="D156" s="239">
        <f t="shared" si="56"/>
        <v>2.0833333333333335</v>
      </c>
      <c r="E156" s="239">
        <f t="shared" si="56"/>
        <v>0.83333333333333293</v>
      </c>
      <c r="F156" s="239">
        <f t="shared" si="56"/>
        <v>0.41666666666666669</v>
      </c>
      <c r="G156" s="239">
        <f t="shared" si="56"/>
        <v>1.25</v>
      </c>
      <c r="H156" s="239">
        <f t="shared" si="56"/>
        <v>4.5</v>
      </c>
      <c r="I156" s="239">
        <f t="shared" si="56"/>
        <v>2.916666666666667</v>
      </c>
      <c r="J156" s="239">
        <f t="shared" si="56"/>
        <v>3.0008750000000002</v>
      </c>
      <c r="K156" s="239">
        <f t="shared" si="56"/>
        <v>1.668452380952381</v>
      </c>
      <c r="L156" s="239">
        <f t="shared" si="56"/>
        <v>0.74537500000000001</v>
      </c>
      <c r="M156" s="239">
        <f t="shared" si="56"/>
        <v>2.9781876923076926</v>
      </c>
      <c r="N156" s="239">
        <f t="shared" si="56"/>
        <v>4.4319275814275816</v>
      </c>
      <c r="O156" s="239">
        <f t="shared" si="56"/>
        <v>5.2025572552447557</v>
      </c>
      <c r="P156" s="239">
        <f t="shared" si="56"/>
        <v>6.8122589230769242</v>
      </c>
      <c r="Q156" s="239">
        <f t="shared" si="56"/>
        <v>7.5745619466039287</v>
      </c>
      <c r="R156" s="239">
        <f t="shared" si="56"/>
        <v>4.1088013146853157</v>
      </c>
      <c r="S156" s="239">
        <f t="shared" si="56"/>
        <v>2.5720062395104883</v>
      </c>
      <c r="T156" s="239">
        <f t="shared" si="56"/>
        <v>7.7102708841145828</v>
      </c>
      <c r="U156" s="239">
        <f t="shared" si="56"/>
        <v>-0.2245477777777842</v>
      </c>
      <c r="V156" s="239">
        <f t="shared" si="56"/>
        <v>10.228775786885244</v>
      </c>
      <c r="W156" s="239">
        <f t="shared" si="56"/>
        <v>12.87446770037986</v>
      </c>
      <c r="X156" s="239">
        <f t="shared" si="56"/>
        <v>6.6833603846153924</v>
      </c>
      <c r="Y156" s="239">
        <f t="shared" si="56"/>
        <v>9.8407409278846085</v>
      </c>
      <c r="Z156" s="238">
        <f t="shared" si="57"/>
        <v>-4.3973332522435911</v>
      </c>
      <c r="AA156" s="238">
        <f t="shared" si="57"/>
        <v>16.001343766107542</v>
      </c>
      <c r="AB156" s="238">
        <f t="shared" si="57"/>
        <v>1.2685822542258371</v>
      </c>
      <c r="AC156" s="238">
        <f t="shared" si="57"/>
        <v>5.9642123656126387</v>
      </c>
      <c r="AD156" s="238">
        <f t="shared" si="57"/>
        <v>8.780970338878852</v>
      </c>
    </row>
    <row r="157" spans="1:30">
      <c r="A157" s="6" t="s">
        <v>105</v>
      </c>
      <c r="B157" s="239">
        <f t="shared" si="56"/>
        <v>1.7500000000000009</v>
      </c>
      <c r="C157" s="239">
        <f t="shared" si="56"/>
        <v>0.41666666666666669</v>
      </c>
      <c r="D157" s="239">
        <f t="shared" si="56"/>
        <v>2.0833333333333335</v>
      </c>
      <c r="E157" s="239">
        <f t="shared" si="56"/>
        <v>0.83333333333333293</v>
      </c>
      <c r="F157" s="239">
        <f t="shared" si="56"/>
        <v>0.41666666666666669</v>
      </c>
      <c r="G157" s="239">
        <f t="shared" si="56"/>
        <v>1.25</v>
      </c>
      <c r="H157" s="239">
        <f t="shared" si="56"/>
        <v>4.5</v>
      </c>
      <c r="I157" s="239">
        <f t="shared" si="56"/>
        <v>2.916666666666667</v>
      </c>
      <c r="J157" s="239">
        <f t="shared" si="56"/>
        <v>3.0008750000000002</v>
      </c>
      <c r="K157" s="239">
        <f t="shared" si="56"/>
        <v>1.668452380952381</v>
      </c>
      <c r="L157" s="239">
        <f t="shared" si="56"/>
        <v>0.75287500000000007</v>
      </c>
      <c r="M157" s="239">
        <f t="shared" si="56"/>
        <v>2.9709876923076926</v>
      </c>
      <c r="N157" s="239">
        <f t="shared" si="56"/>
        <v>4.4319275814275816</v>
      </c>
      <c r="O157" s="239">
        <f t="shared" si="56"/>
        <v>5.2025572552447557</v>
      </c>
      <c r="P157" s="239">
        <f t="shared" si="56"/>
        <v>7.5328589230769234</v>
      </c>
      <c r="Q157" s="239">
        <f t="shared" si="56"/>
        <v>9.4384699785188211</v>
      </c>
      <c r="R157" s="239">
        <f t="shared" si="56"/>
        <v>3.9080660419580426</v>
      </c>
      <c r="S157" s="239">
        <f t="shared" si="56"/>
        <v>2.5766263304195793</v>
      </c>
      <c r="T157" s="239">
        <f t="shared" si="56"/>
        <v>6.113784915364584</v>
      </c>
      <c r="U157" s="239">
        <f t="shared" si="56"/>
        <v>0.23050422222221767</v>
      </c>
      <c r="V157" s="239">
        <f t="shared" si="56"/>
        <v>-1.121982950819663</v>
      </c>
      <c r="W157" s="239">
        <f t="shared" si="56"/>
        <v>6.9839332188983789</v>
      </c>
      <c r="X157" s="239">
        <f t="shared" si="56"/>
        <v>13.093210384615379</v>
      </c>
      <c r="Y157" s="239">
        <f t="shared" si="56"/>
        <v>9.121759027884611</v>
      </c>
      <c r="Z157" s="238">
        <f t="shared" si="57"/>
        <v>1.7248604477564085</v>
      </c>
      <c r="AA157" s="238">
        <f t="shared" si="57"/>
        <v>21.744680230705711</v>
      </c>
      <c r="AB157" s="238">
        <f t="shared" si="57"/>
        <v>2.3246738130372213</v>
      </c>
      <c r="AC157" s="238">
        <f t="shared" si="57"/>
        <v>5.1021843455721321</v>
      </c>
      <c r="AD157" s="238">
        <f t="shared" si="57"/>
        <v>13.479506120357797</v>
      </c>
    </row>
    <row r="158" spans="1:30">
      <c r="A158" s="6" t="s">
        <v>106</v>
      </c>
      <c r="B158" s="239">
        <f t="shared" si="56"/>
        <v>1.7500000000000009</v>
      </c>
      <c r="C158" s="239">
        <f t="shared" si="56"/>
        <v>0.41666666666666669</v>
      </c>
      <c r="D158" s="239">
        <f t="shared" si="56"/>
        <v>2.0833333333333335</v>
      </c>
      <c r="E158" s="239">
        <f t="shared" si="56"/>
        <v>0.83333333333333293</v>
      </c>
      <c r="F158" s="239">
        <f t="shared" si="56"/>
        <v>0.41666666666666669</v>
      </c>
      <c r="G158" s="239">
        <f t="shared" si="56"/>
        <v>1.25</v>
      </c>
      <c r="H158" s="239">
        <f t="shared" si="56"/>
        <v>4.5</v>
      </c>
      <c r="I158" s="239">
        <f t="shared" si="56"/>
        <v>2.916666666666667</v>
      </c>
      <c r="J158" s="239">
        <f t="shared" si="56"/>
        <v>3.0008750000000002</v>
      </c>
      <c r="K158" s="239">
        <f t="shared" si="56"/>
        <v>1.668452380952381</v>
      </c>
      <c r="L158" s="239">
        <f t="shared" si="56"/>
        <v>0.74537500000000001</v>
      </c>
      <c r="M158" s="239">
        <f t="shared" si="56"/>
        <v>2.9781876923076926</v>
      </c>
      <c r="N158" s="239">
        <f t="shared" si="56"/>
        <v>4.4390897435897436</v>
      </c>
      <c r="O158" s="239">
        <f t="shared" si="56"/>
        <v>5.2097163461538454</v>
      </c>
      <c r="P158" s="239">
        <f t="shared" si="56"/>
        <v>7.5648589230769234</v>
      </c>
      <c r="Q158" s="239">
        <f t="shared" si="56"/>
        <v>7.410026255114567</v>
      </c>
      <c r="R158" s="239">
        <f t="shared" si="56"/>
        <v>3.9213831328671338</v>
      </c>
      <c r="S158" s="239">
        <f t="shared" si="56"/>
        <v>2.4222056940559429</v>
      </c>
      <c r="T158" s="239">
        <f t="shared" si="56"/>
        <v>7.4211335716145852</v>
      </c>
      <c r="U158" s="239">
        <f t="shared" si="56"/>
        <v>-0.85576444444445376</v>
      </c>
      <c r="V158" s="239">
        <f t="shared" si="56"/>
        <v>-2.1921247540983657</v>
      </c>
      <c r="W158" s="239">
        <f t="shared" si="56"/>
        <v>6.4926537466761562</v>
      </c>
      <c r="X158" s="239">
        <f t="shared" si="56"/>
        <v>-8.1858073076923041</v>
      </c>
      <c r="Y158" s="239">
        <f t="shared" si="56"/>
        <v>-1.3593944221153871</v>
      </c>
      <c r="Z158" s="238">
        <f t="shared" si="57"/>
        <v>-1.3460885522435913</v>
      </c>
      <c r="AA158" s="238">
        <f t="shared" si="57"/>
        <v>-10.725782506907111</v>
      </c>
      <c r="AB158" s="238">
        <f t="shared" si="57"/>
        <v>0.5368349250446407</v>
      </c>
      <c r="AC158" s="238">
        <f t="shared" si="57"/>
        <v>0.30663228642408846</v>
      </c>
      <c r="AD158" s="238">
        <f t="shared" si="57"/>
        <v>-4.7364363042991275</v>
      </c>
    </row>
    <row r="159" spans="1:30">
      <c r="A159" s="6" t="s">
        <v>107</v>
      </c>
      <c r="B159" s="239">
        <f t="shared" si="56"/>
        <v>1.7500000000000009</v>
      </c>
      <c r="C159" s="239">
        <f t="shared" si="56"/>
        <v>0.41666666666666669</v>
      </c>
      <c r="D159" s="239">
        <f t="shared" si="56"/>
        <v>2.0833333333333335</v>
      </c>
      <c r="E159" s="239">
        <f t="shared" si="56"/>
        <v>0.83333333333333293</v>
      </c>
      <c r="F159" s="239">
        <f t="shared" si="56"/>
        <v>0.41666666666666669</v>
      </c>
      <c r="G159" s="239">
        <f t="shared" si="56"/>
        <v>1.25</v>
      </c>
      <c r="H159" s="239">
        <f t="shared" si="56"/>
        <v>4.5</v>
      </c>
      <c r="I159" s="239">
        <f t="shared" si="56"/>
        <v>2.916666666666667</v>
      </c>
      <c r="J159" s="239">
        <f t="shared" si="56"/>
        <v>3.0008750000000002</v>
      </c>
      <c r="K159" s="239">
        <f t="shared" si="56"/>
        <v>1.668452380952381</v>
      </c>
      <c r="L159" s="239">
        <f t="shared" si="56"/>
        <v>0.75287500000000007</v>
      </c>
      <c r="M159" s="239">
        <f t="shared" si="56"/>
        <v>2.9637876923076929</v>
      </c>
      <c r="N159" s="239">
        <f t="shared" si="56"/>
        <v>4.4376573111573112</v>
      </c>
      <c r="O159" s="239">
        <f t="shared" si="56"/>
        <v>5.2011254370629363</v>
      </c>
      <c r="P159" s="239">
        <f t="shared" si="56"/>
        <v>7.3413229230769241</v>
      </c>
      <c r="Q159" s="239">
        <f t="shared" si="56"/>
        <v>4.2651040210720126</v>
      </c>
      <c r="R159" s="239">
        <f t="shared" si="56"/>
        <v>3.8641493146853136</v>
      </c>
      <c r="S159" s="239">
        <f t="shared" si="56"/>
        <v>2.4464382849650335</v>
      </c>
      <c r="T159" s="239">
        <f t="shared" si="56"/>
        <v>7.3197880091145846</v>
      </c>
      <c r="U159" s="239">
        <f t="shared" si="56"/>
        <v>0.10988888888888937</v>
      </c>
      <c r="V159" s="239">
        <f t="shared" si="56"/>
        <v>-4.0624459016393368</v>
      </c>
      <c r="W159" s="239">
        <f t="shared" si="56"/>
        <v>-9.8673040866571746</v>
      </c>
      <c r="X159" s="239">
        <f t="shared" si="56"/>
        <v>1.1180249999999994</v>
      </c>
      <c r="Y159" s="239">
        <f t="shared" si="56"/>
        <v>-0.45785502211538653</v>
      </c>
      <c r="Z159" s="238">
        <f t="shared" si="57"/>
        <v>0.10900324775640891</v>
      </c>
      <c r="AA159" s="238">
        <f t="shared" si="57"/>
        <v>-3.1315393741834252</v>
      </c>
      <c r="AB159" s="238">
        <f t="shared" si="57"/>
        <v>-7.5453295520141621</v>
      </c>
      <c r="AC159" s="238">
        <f t="shared" si="57"/>
        <v>-4.3419996888597119</v>
      </c>
      <c r="AD159" s="238">
        <f t="shared" si="57"/>
        <v>-1.7923625243178405</v>
      </c>
    </row>
    <row r="160" spans="1:30">
      <c r="A160" s="6" t="s">
        <v>108</v>
      </c>
      <c r="B160" s="239">
        <f t="shared" si="56"/>
        <v>1.7500000000000009</v>
      </c>
      <c r="C160" s="239">
        <f t="shared" si="56"/>
        <v>0.41666666666666669</v>
      </c>
      <c r="D160" s="239">
        <f t="shared" si="56"/>
        <v>2.0833333333333335</v>
      </c>
      <c r="E160" s="239">
        <f t="shared" si="56"/>
        <v>0.83333333333333293</v>
      </c>
      <c r="F160" s="239">
        <f t="shared" si="56"/>
        <v>0.41666666666666669</v>
      </c>
      <c r="G160" s="239">
        <f t="shared" si="56"/>
        <v>1.25</v>
      </c>
      <c r="H160" s="239">
        <f t="shared" si="56"/>
        <v>4.5</v>
      </c>
      <c r="I160" s="239">
        <f t="shared" si="56"/>
        <v>2.916666666666667</v>
      </c>
      <c r="J160" s="239">
        <f t="shared" si="56"/>
        <v>2.9933750000000008</v>
      </c>
      <c r="K160" s="239">
        <f t="shared" si="56"/>
        <v>1.668452380952381</v>
      </c>
      <c r="L160" s="239">
        <f t="shared" si="56"/>
        <v>0.75287500000000007</v>
      </c>
      <c r="M160" s="239">
        <f t="shared" si="56"/>
        <v>2.9709876923076926</v>
      </c>
      <c r="N160" s="239">
        <f t="shared" si="56"/>
        <v>4.4319275814275816</v>
      </c>
      <c r="O160" s="239">
        <f t="shared" si="56"/>
        <v>5.2097163461538454</v>
      </c>
      <c r="P160" s="239">
        <f t="shared" si="56"/>
        <v>8.0048949230769235</v>
      </c>
      <c r="Q160" s="239">
        <f t="shared" si="56"/>
        <v>5.2085582763911615</v>
      </c>
      <c r="R160" s="239">
        <f t="shared" si="56"/>
        <v>3.8142833146853143</v>
      </c>
      <c r="S160" s="239">
        <f t="shared" si="56"/>
        <v>2.5151034667832155</v>
      </c>
      <c r="T160" s="239">
        <f t="shared" si="56"/>
        <v>5.652225805989584</v>
      </c>
      <c r="U160" s="239">
        <f t="shared" si="56"/>
        <v>3.5055555555478513E-3</v>
      </c>
      <c r="V160" s="239">
        <f t="shared" si="56"/>
        <v>2.0233909836065598</v>
      </c>
      <c r="W160" s="239">
        <f t="shared" si="56"/>
        <v>5.8728678948243065</v>
      </c>
      <c r="X160" s="239">
        <f t="shared" si="56"/>
        <v>2.1900543076923076</v>
      </c>
      <c r="Y160" s="239">
        <f t="shared" si="56"/>
        <v>0.68974742788461274</v>
      </c>
      <c r="Z160" s="238">
        <f t="shared" si="57"/>
        <v>6.9124647756408586E-2</v>
      </c>
      <c r="AA160" s="238">
        <f t="shared" si="57"/>
        <v>-0.11343206744042345</v>
      </c>
      <c r="AB160" s="238">
        <f t="shared" si="57"/>
        <v>32.812103169594131</v>
      </c>
      <c r="AC160" s="238">
        <f t="shared" si="57"/>
        <v>0.53413574806315101</v>
      </c>
      <c r="AD160" s="238">
        <f t="shared" si="57"/>
        <v>10.449121244299732</v>
      </c>
    </row>
    <row r="161" spans="1:30">
      <c r="A161" s="6" t="s">
        <v>109</v>
      </c>
      <c r="B161" s="239">
        <f t="shared" si="56"/>
        <v>1.7500000000000009</v>
      </c>
      <c r="C161" s="239">
        <f t="shared" si="56"/>
        <v>0.41666666666666669</v>
      </c>
      <c r="D161" s="239">
        <f t="shared" si="56"/>
        <v>2.0833333333333335</v>
      </c>
      <c r="E161" s="239">
        <f t="shared" si="56"/>
        <v>0.83333333333333293</v>
      </c>
      <c r="F161" s="239">
        <f t="shared" si="56"/>
        <v>0.41666666666666669</v>
      </c>
      <c r="G161" s="239">
        <f t="shared" si="56"/>
        <v>1.25</v>
      </c>
      <c r="H161" s="239">
        <f t="shared" si="56"/>
        <v>4.5</v>
      </c>
      <c r="I161" s="239">
        <f t="shared" si="56"/>
        <v>2.916666666666667</v>
      </c>
      <c r="J161" s="239">
        <f t="shared" si="56"/>
        <v>3.0008750000000002</v>
      </c>
      <c r="K161" s="239">
        <f t="shared" si="56"/>
        <v>1.668452380952381</v>
      </c>
      <c r="L161" s="239">
        <f t="shared" si="56"/>
        <v>0.75287500000000007</v>
      </c>
      <c r="M161" s="239">
        <f t="shared" si="56"/>
        <v>2.9781876923076922</v>
      </c>
      <c r="N161" s="239">
        <f t="shared" si="56"/>
        <v>4.4319275814275816</v>
      </c>
      <c r="O161" s="239">
        <f t="shared" si="56"/>
        <v>5.1810799825174829</v>
      </c>
      <c r="P161" s="239">
        <f t="shared" si="56"/>
        <v>7.6398029230769229</v>
      </c>
      <c r="Q161" s="239">
        <f t="shared" si="56"/>
        <v>6.8880316806464803</v>
      </c>
      <c r="R161" s="239">
        <f t="shared" si="56"/>
        <v>3.7764125874125867</v>
      </c>
      <c r="S161" s="239">
        <f t="shared" si="56"/>
        <v>2.543159194055943</v>
      </c>
      <c r="T161" s="239">
        <f t="shared" si="56"/>
        <v>5.7053498997395833</v>
      </c>
      <c r="U161" s="239">
        <f t="shared" si="56"/>
        <v>6.0555555555547848E-2</v>
      </c>
      <c r="V161" s="239">
        <f t="shared" si="56"/>
        <v>3.4712909836065653</v>
      </c>
      <c r="W161" s="239">
        <f t="shared" si="56"/>
        <v>4.2457256263057879</v>
      </c>
      <c r="X161" s="239">
        <f t="shared" si="56"/>
        <v>-1.811641923076923</v>
      </c>
      <c r="Y161" s="239">
        <f t="shared" si="56"/>
        <v>1.3692652778846126</v>
      </c>
      <c r="Z161" s="238">
        <f t="shared" si="57"/>
        <v>-0.92129375224359145</v>
      </c>
      <c r="AA161" s="238">
        <f t="shared" si="57"/>
        <v>-2.86154062408428E-2</v>
      </c>
      <c r="AB161" s="238">
        <f t="shared" si="57"/>
        <v>-2.1452127014631452</v>
      </c>
      <c r="AC161" s="238">
        <f t="shared" si="57"/>
        <v>2.1867481354757405</v>
      </c>
      <c r="AD161" s="238">
        <f t="shared" si="57"/>
        <v>-0.32628570609653185</v>
      </c>
    </row>
    <row r="162" spans="1:30">
      <c r="A162" s="6" t="s">
        <v>110</v>
      </c>
      <c r="B162" s="239">
        <f t="shared" ref="B162:Y164" si="58">B177+B98+C121-B146-B178</f>
        <v>1.7500000000000009</v>
      </c>
      <c r="C162" s="239">
        <f t="shared" si="58"/>
        <v>1</v>
      </c>
      <c r="D162" s="239">
        <f t="shared" si="58"/>
        <v>1.5</v>
      </c>
      <c r="E162" s="239">
        <f t="shared" si="58"/>
        <v>0.83333333333333293</v>
      </c>
      <c r="F162" s="239">
        <f t="shared" si="58"/>
        <v>0.41666666666666669</v>
      </c>
      <c r="G162" s="239">
        <f t="shared" si="58"/>
        <v>1.25</v>
      </c>
      <c r="H162" s="239">
        <f t="shared" si="58"/>
        <v>4.5</v>
      </c>
      <c r="I162" s="239">
        <f t="shared" si="58"/>
        <v>2.916666666666667</v>
      </c>
      <c r="J162" s="239">
        <f t="shared" si="58"/>
        <v>3.0008750000000002</v>
      </c>
      <c r="K162" s="239">
        <f t="shared" si="58"/>
        <v>1.668452380952381</v>
      </c>
      <c r="L162" s="239">
        <f t="shared" si="58"/>
        <v>0.75287500000000007</v>
      </c>
      <c r="M162" s="239">
        <f t="shared" si="58"/>
        <v>2.9781876923076926</v>
      </c>
      <c r="N162" s="239">
        <f t="shared" si="58"/>
        <v>4.4390897435897436</v>
      </c>
      <c r="O162" s="239">
        <f t="shared" si="58"/>
        <v>5.2201254370629382</v>
      </c>
      <c r="P162" s="239">
        <f t="shared" si="58"/>
        <v>8.0554629230769219</v>
      </c>
      <c r="Q162" s="239">
        <f t="shared" si="58"/>
        <v>7.2474672657528627</v>
      </c>
      <c r="R162" s="239">
        <f t="shared" si="58"/>
        <v>3.8947874965034956</v>
      </c>
      <c r="S162" s="239">
        <f t="shared" si="58"/>
        <v>2.5436016486013977</v>
      </c>
      <c r="T162" s="239">
        <f t="shared" si="58"/>
        <v>5.6152143997395836</v>
      </c>
      <c r="U162" s="239">
        <f t="shared" si="58"/>
        <v>0.58988888888888857</v>
      </c>
      <c r="V162" s="239">
        <f t="shared" si="58"/>
        <v>1.0608196721311494</v>
      </c>
      <c r="W162" s="239">
        <f t="shared" si="58"/>
        <v>-0.72236914221273063</v>
      </c>
      <c r="X162" s="239">
        <f t="shared" si="58"/>
        <v>-9.3417284615384624</v>
      </c>
      <c r="Y162" s="239">
        <f t="shared" si="58"/>
        <v>1.2371989778846133</v>
      </c>
      <c r="Z162" s="238">
        <f t="shared" si="57"/>
        <v>-7.3836252243591416E-2</v>
      </c>
      <c r="AA162" s="238">
        <f t="shared" si="57"/>
        <v>-0.36411142186004208</v>
      </c>
      <c r="AB162" s="238">
        <f t="shared" si="57"/>
        <v>-0.80099698008762665</v>
      </c>
      <c r="AC162" s="238">
        <f t="shared" si="57"/>
        <v>-0.27778082259306647</v>
      </c>
      <c r="AD162" s="238">
        <f t="shared" si="57"/>
        <v>-2.1459578766857401</v>
      </c>
    </row>
    <row r="163" spans="1:30">
      <c r="A163" s="6" t="s">
        <v>111</v>
      </c>
      <c r="B163" s="239">
        <f t="shared" si="58"/>
        <v>1.7500000000000009</v>
      </c>
      <c r="C163" s="239">
        <f t="shared" si="58"/>
        <v>1</v>
      </c>
      <c r="D163" s="239">
        <f t="shared" si="58"/>
        <v>1.5</v>
      </c>
      <c r="E163" s="239">
        <f t="shared" si="58"/>
        <v>0.83333333333333293</v>
      </c>
      <c r="F163" s="239">
        <f t="shared" si="58"/>
        <v>0.41666666666666669</v>
      </c>
      <c r="G163" s="239">
        <f t="shared" si="58"/>
        <v>1.25</v>
      </c>
      <c r="H163" s="239">
        <f t="shared" si="58"/>
        <v>4.5</v>
      </c>
      <c r="I163" s="239">
        <f t="shared" si="58"/>
        <v>2.916666666666667</v>
      </c>
      <c r="J163" s="239">
        <f t="shared" si="58"/>
        <v>2.9978750000000005</v>
      </c>
      <c r="K163" s="239">
        <f t="shared" si="58"/>
        <v>1.6613095238095239</v>
      </c>
      <c r="L163" s="239">
        <f t="shared" si="58"/>
        <v>0.75287500000000007</v>
      </c>
      <c r="M163" s="239">
        <f t="shared" si="58"/>
        <v>2.9594676923076921</v>
      </c>
      <c r="N163" s="239">
        <f t="shared" si="58"/>
        <v>4.4390897435897436</v>
      </c>
      <c r="O163" s="239">
        <f t="shared" si="58"/>
        <v>5.4497163461538465</v>
      </c>
      <c r="P163" s="239">
        <f t="shared" si="58"/>
        <v>6.7282589230769227</v>
      </c>
      <c r="Q163" s="239">
        <f t="shared" si="58"/>
        <v>7.8349946593698849</v>
      </c>
      <c r="R163" s="239">
        <f t="shared" si="58"/>
        <v>3.9185802237762233</v>
      </c>
      <c r="S163" s="239">
        <f t="shared" si="58"/>
        <v>2.5433212395104881</v>
      </c>
      <c r="T163" s="239">
        <f t="shared" si="58"/>
        <v>5.7275638528645834</v>
      </c>
      <c r="U163" s="239">
        <f t="shared" si="58"/>
        <v>5.888888888885428E-3</v>
      </c>
      <c r="V163" s="239">
        <f t="shared" si="58"/>
        <v>0.1225232786885273</v>
      </c>
      <c r="W163" s="239">
        <f t="shared" si="58"/>
        <v>-0.33517345702754553</v>
      </c>
      <c r="X163" s="239">
        <f t="shared" si="58"/>
        <v>-2.2811165384615393</v>
      </c>
      <c r="Y163" s="239">
        <f t="shared" si="58"/>
        <v>0.52550527788461332</v>
      </c>
      <c r="Z163" s="238">
        <f t="shared" si="57"/>
        <v>-0.74862280224359146</v>
      </c>
      <c r="AA163" s="238">
        <f t="shared" si="57"/>
        <v>-0.57684177477187548</v>
      </c>
      <c r="AB163" s="238">
        <f t="shared" si="57"/>
        <v>-0.57083814037700797</v>
      </c>
      <c r="AC163" s="238">
        <f t="shared" si="57"/>
        <v>0.7622215050324801</v>
      </c>
      <c r="AD163" s="238">
        <f t="shared" si="57"/>
        <v>-0.63695798111000812</v>
      </c>
    </row>
    <row r="164" spans="1:30">
      <c r="A164" s="6" t="s">
        <v>112</v>
      </c>
      <c r="B164" s="239">
        <f t="shared" si="58"/>
        <v>1.7500000000000009</v>
      </c>
      <c r="C164" s="239">
        <f t="shared" si="58"/>
        <v>1</v>
      </c>
      <c r="D164" s="239">
        <f t="shared" si="58"/>
        <v>1.5</v>
      </c>
      <c r="E164" s="239">
        <f t="shared" si="58"/>
        <v>0.83333333333333293</v>
      </c>
      <c r="F164" s="239">
        <f t="shared" si="58"/>
        <v>0.41666666666666669</v>
      </c>
      <c r="G164" s="239">
        <f t="shared" si="58"/>
        <v>1.25</v>
      </c>
      <c r="H164" s="239">
        <f t="shared" si="58"/>
        <v>4.5</v>
      </c>
      <c r="I164" s="239">
        <f t="shared" si="58"/>
        <v>2.916666666666667</v>
      </c>
      <c r="J164" s="239">
        <f t="shared" si="58"/>
        <v>3.0008750000000002</v>
      </c>
      <c r="K164" s="239">
        <f t="shared" si="58"/>
        <v>1.668452380952381</v>
      </c>
      <c r="L164" s="239">
        <f t="shared" si="58"/>
        <v>0.75287500000000007</v>
      </c>
      <c r="M164" s="239">
        <f t="shared" si="58"/>
        <v>3.310495384615384</v>
      </c>
      <c r="N164" s="239">
        <f t="shared" si="58"/>
        <v>4.2144182259182239</v>
      </c>
      <c r="O164" s="239">
        <f t="shared" si="58"/>
        <v>5.8374156468531462</v>
      </c>
      <c r="P164" s="239">
        <f t="shared" si="58"/>
        <v>7.0187738461538496</v>
      </c>
      <c r="Q164" s="239">
        <f t="shared" si="58"/>
        <v>9.5975848639525356</v>
      </c>
      <c r="R164" s="239">
        <f t="shared" si="58"/>
        <v>4.0922037202797217</v>
      </c>
      <c r="S164" s="239">
        <f t="shared" si="58"/>
        <v>2.779352638111896</v>
      </c>
      <c r="T164" s="239">
        <f t="shared" si="58"/>
        <v>9.3767072903645641</v>
      </c>
      <c r="U164" s="239">
        <f t="shared" si="58"/>
        <v>2.3222222222263628E-2</v>
      </c>
      <c r="V164" s="239">
        <f t="shared" si="58"/>
        <v>0.19770655737704634</v>
      </c>
      <c r="W164" s="239">
        <f t="shared" si="58"/>
        <v>-1.5521267319563015</v>
      </c>
      <c r="X164" s="239">
        <f t="shared" si="58"/>
        <v>-0.8927211538461598</v>
      </c>
      <c r="Y164" s="239">
        <f t="shared" si="58"/>
        <v>0.13400639326923006</v>
      </c>
      <c r="Z164" s="238">
        <f>Z179+Z100+Z132-Z148-Z180</f>
        <v>-0.72068244839743811</v>
      </c>
      <c r="AA164" s="238">
        <f>AA179+AA100+AA132-AA148-AA180</f>
        <v>0.62654534004417339</v>
      </c>
      <c r="AB164" s="238">
        <f>AB179+AB100+AB132-AB148-AB180</f>
        <v>-1.8077788840730236</v>
      </c>
      <c r="AC164" s="238">
        <f>AC179+AC100+AC132-AC148-AC180</f>
        <v>9.0914592937972252</v>
      </c>
      <c r="AD164" s="238">
        <f t="shared" si="57"/>
        <v>-0.79142348192122203</v>
      </c>
    </row>
    <row r="165" spans="1:30" ht="15.75" thickBot="1">
      <c r="A165" s="6" t="s">
        <v>114</v>
      </c>
      <c r="B165" s="37">
        <f>SUM(B153:B164)</f>
        <v>21.000000000000004</v>
      </c>
      <c r="C165" s="37">
        <f t="shared" ref="C165:AC165" si="59">SUM(C153:C164)</f>
        <v>6.75</v>
      </c>
      <c r="D165" s="37">
        <f t="shared" si="59"/>
        <v>23.25</v>
      </c>
      <c r="E165" s="37">
        <f t="shared" si="59"/>
        <v>9.9999999999999929</v>
      </c>
      <c r="F165" s="37">
        <f t="shared" si="59"/>
        <v>5</v>
      </c>
      <c r="G165" s="37">
        <f t="shared" si="59"/>
        <v>15</v>
      </c>
      <c r="H165" s="37">
        <f t="shared" si="59"/>
        <v>54</v>
      </c>
      <c r="I165" s="37">
        <f t="shared" si="59"/>
        <v>35.000000000000007</v>
      </c>
      <c r="J165" s="37">
        <f t="shared" si="59"/>
        <v>36.000000000000007</v>
      </c>
      <c r="K165" s="37">
        <f t="shared" si="59"/>
        <v>20.000000000000004</v>
      </c>
      <c r="L165" s="37">
        <f t="shared" si="59"/>
        <v>9.0000000000000018</v>
      </c>
      <c r="M165" s="37">
        <f t="shared" si="59"/>
        <v>36.000000000000007</v>
      </c>
      <c r="N165" s="37">
        <f t="shared" si="59"/>
        <v>53</v>
      </c>
      <c r="O165" s="37">
        <f t="shared" si="59"/>
        <v>63.335999999999999</v>
      </c>
      <c r="P165" s="37">
        <f t="shared" si="59"/>
        <v>87.44147000000001</v>
      </c>
      <c r="Q165" s="37">
        <f t="shared" si="59"/>
        <v>99.481255999999988</v>
      </c>
      <c r="R165" s="37">
        <f t="shared" si="59"/>
        <v>47.446517000000007</v>
      </c>
      <c r="S165" s="37">
        <f t="shared" si="59"/>
        <v>30.687139999999996</v>
      </c>
      <c r="T165" s="37">
        <f t="shared" si="59"/>
        <v>75.616489999999985</v>
      </c>
      <c r="U165" s="37">
        <f t="shared" si="59"/>
        <v>1.7814259999999811</v>
      </c>
      <c r="V165" s="37">
        <f t="shared" si="59"/>
        <v>15.715877000000019</v>
      </c>
      <c r="W165" s="37">
        <f t="shared" si="59"/>
        <v>25.184939999999951</v>
      </c>
      <c r="X165" s="37">
        <f t="shared" si="59"/>
        <v>18.863648000000033</v>
      </c>
      <c r="Y165" s="37">
        <f t="shared" si="59"/>
        <v>27.312214999999963</v>
      </c>
      <c r="Z165" s="37">
        <f t="shared" si="59"/>
        <v>14.175490999999967</v>
      </c>
      <c r="AA165" s="37">
        <f t="shared" si="59"/>
        <v>53.776443524390842</v>
      </c>
      <c r="AB165" s="37">
        <f t="shared" si="59"/>
        <v>53.832517945425657</v>
      </c>
      <c r="AC165" s="37">
        <f t="shared" si="59"/>
        <v>36.523512792470314</v>
      </c>
      <c r="AD165" s="37">
        <f>SUM(AD153:AD164)</f>
        <v>53.586962187301452</v>
      </c>
    </row>
    <row r="166" spans="1:30">
      <c r="A166" s="1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  <c r="AA166" s="240"/>
      <c r="AB166" s="240"/>
      <c r="AC166" s="240"/>
      <c r="AD166" s="240"/>
    </row>
    <row r="167" spans="1:30" ht="15.75" thickBot="1">
      <c r="A167" s="6" t="s">
        <v>260</v>
      </c>
      <c r="Y167" s="37"/>
    </row>
    <row r="168" spans="1:30" ht="15.75" thickBot="1">
      <c r="A168" s="3"/>
      <c r="B168" s="3" t="str">
        <f>B$2</f>
        <v xml:space="preserve">93/94 </v>
      </c>
      <c r="C168" s="3" t="str">
        <f t="shared" ref="C168:AD168" si="60">C$2</f>
        <v xml:space="preserve">94/95 </v>
      </c>
      <c r="D168" s="3" t="str">
        <f t="shared" si="60"/>
        <v xml:space="preserve">95/96 </v>
      </c>
      <c r="E168" s="3" t="str">
        <f t="shared" si="60"/>
        <v xml:space="preserve">96/97 </v>
      </c>
      <c r="F168" s="3" t="str">
        <f t="shared" si="60"/>
        <v xml:space="preserve">97/98 </v>
      </c>
      <c r="G168" s="3" t="str">
        <f t="shared" si="60"/>
        <v xml:space="preserve">98/99 </v>
      </c>
      <c r="H168" s="3" t="str">
        <f t="shared" si="60"/>
        <v xml:space="preserve">99/00 </v>
      </c>
      <c r="I168" s="3" t="str">
        <f t="shared" si="60"/>
        <v xml:space="preserve">00/01 </v>
      </c>
      <c r="J168" s="3" t="str">
        <f t="shared" si="60"/>
        <v xml:space="preserve">01/02 </v>
      </c>
      <c r="K168" s="3" t="str">
        <f t="shared" si="60"/>
        <v xml:space="preserve">02/03 </v>
      </c>
      <c r="L168" s="3" t="str">
        <f t="shared" si="60"/>
        <v xml:space="preserve">03/04 </v>
      </c>
      <c r="M168" s="3" t="str">
        <f t="shared" si="60"/>
        <v xml:space="preserve">04/05 </v>
      </c>
      <c r="N168" s="3" t="str">
        <f t="shared" si="60"/>
        <v xml:space="preserve">05/06 </v>
      </c>
      <c r="O168" s="3" t="str">
        <f t="shared" si="60"/>
        <v xml:space="preserve">06/07 </v>
      </c>
      <c r="P168" s="3" t="str">
        <f t="shared" si="60"/>
        <v xml:space="preserve">07/08 </v>
      </c>
      <c r="Q168" s="3" t="str">
        <f t="shared" si="60"/>
        <v xml:space="preserve">08/09 </v>
      </c>
      <c r="R168" s="3" t="str">
        <f t="shared" si="60"/>
        <v xml:space="preserve">09/10 </v>
      </c>
      <c r="S168" s="3" t="str">
        <f t="shared" si="60"/>
        <v xml:space="preserve">10/11 </v>
      </c>
      <c r="T168" s="3" t="str">
        <f t="shared" si="60"/>
        <v xml:space="preserve">11/12 </v>
      </c>
      <c r="U168" s="3" t="str">
        <f t="shared" si="60"/>
        <v xml:space="preserve">12/13 </v>
      </c>
      <c r="V168" s="3" t="str">
        <f t="shared" si="60"/>
        <v xml:space="preserve">13/14 </v>
      </c>
      <c r="W168" s="3" t="str">
        <f t="shared" si="60"/>
        <v xml:space="preserve">14/15 </v>
      </c>
      <c r="X168" s="3" t="str">
        <f t="shared" si="60"/>
        <v xml:space="preserve">15/16 </v>
      </c>
      <c r="Y168" s="3" t="str">
        <f t="shared" si="60"/>
        <v xml:space="preserve">16/17 </v>
      </c>
      <c r="Z168" s="3" t="str">
        <f t="shared" si="60"/>
        <v xml:space="preserve">17/18 </v>
      </c>
      <c r="AA168" s="3" t="str">
        <f t="shared" si="60"/>
        <v>18/19</v>
      </c>
      <c r="AB168" s="3" t="str">
        <f t="shared" si="60"/>
        <v>19/20</v>
      </c>
      <c r="AC168" s="3" t="str">
        <f t="shared" si="60"/>
        <v>20/21</v>
      </c>
      <c r="AD168" s="3" t="str">
        <f t="shared" si="60"/>
        <v>21/22</v>
      </c>
    </row>
    <row r="169" spans="1:30">
      <c r="A169" s="6" t="s">
        <v>113</v>
      </c>
      <c r="B169" s="239">
        <f>(B$180-B$20)/13+B20</f>
        <v>0</v>
      </c>
      <c r="C169" s="239">
        <f>(C$180-B$180)/13+B180</f>
        <v>0</v>
      </c>
      <c r="D169" s="239">
        <f t="shared" ref="D169:AD169" si="61">(D$180-C$180)/13+C180</f>
        <v>0</v>
      </c>
      <c r="E169" s="239">
        <f t="shared" si="61"/>
        <v>0</v>
      </c>
      <c r="F169" s="239">
        <f t="shared" si="61"/>
        <v>0</v>
      </c>
      <c r="G169" s="239">
        <f t="shared" si="61"/>
        <v>0</v>
      </c>
      <c r="H169" s="239">
        <f t="shared" si="61"/>
        <v>0</v>
      </c>
      <c r="I169" s="239">
        <f t="shared" si="61"/>
        <v>0</v>
      </c>
      <c r="J169" s="239">
        <f t="shared" si="61"/>
        <v>0</v>
      </c>
      <c r="K169" s="239">
        <f t="shared" si="61"/>
        <v>0</v>
      </c>
      <c r="L169" s="239">
        <f t="shared" si="61"/>
        <v>0</v>
      </c>
      <c r="M169" s="239">
        <f t="shared" si="61"/>
        <v>0</v>
      </c>
      <c r="N169" s="239">
        <f t="shared" si="61"/>
        <v>0</v>
      </c>
      <c r="O169" s="239">
        <f t="shared" si="61"/>
        <v>0</v>
      </c>
      <c r="P169" s="239">
        <f t="shared" si="61"/>
        <v>0</v>
      </c>
      <c r="Q169" s="239">
        <f t="shared" si="61"/>
        <v>0</v>
      </c>
      <c r="R169" s="239">
        <f t="shared" si="61"/>
        <v>0</v>
      </c>
      <c r="S169" s="239">
        <f t="shared" si="61"/>
        <v>0</v>
      </c>
      <c r="T169" s="239">
        <f t="shared" si="61"/>
        <v>0</v>
      </c>
      <c r="U169" s="239">
        <f t="shared" si="61"/>
        <v>0</v>
      </c>
      <c r="V169" s="239">
        <f t="shared" si="61"/>
        <v>0</v>
      </c>
      <c r="W169" s="239">
        <f t="shared" si="61"/>
        <v>0</v>
      </c>
      <c r="X169" s="239">
        <f t="shared" si="61"/>
        <v>0</v>
      </c>
      <c r="Y169" s="239">
        <f t="shared" si="61"/>
        <v>0</v>
      </c>
      <c r="Z169" s="306">
        <f t="shared" si="61"/>
        <v>0</v>
      </c>
      <c r="AA169" s="306">
        <f t="shared" si="61"/>
        <v>0.15384615384615385</v>
      </c>
      <c r="AB169" s="306">
        <f t="shared" si="61"/>
        <v>2.7692307692307692</v>
      </c>
      <c r="AC169" s="306">
        <f t="shared" si="61"/>
        <v>11.384615384615385</v>
      </c>
      <c r="AD169" s="306">
        <f t="shared" si="61"/>
        <v>4.2307692307692308</v>
      </c>
    </row>
    <row r="170" spans="1:30">
      <c r="A170" s="6" t="s">
        <v>102</v>
      </c>
      <c r="B170" s="239">
        <f t="shared" ref="B170:B179" si="62">(B$180-B$29)/13+B169</f>
        <v>0</v>
      </c>
      <c r="C170" s="239">
        <f>(C$180-B$180)/13+C169</f>
        <v>0</v>
      </c>
      <c r="D170" s="239">
        <f t="shared" ref="D170:AD179" si="63">(D$180-C$180)/13+D169</f>
        <v>0</v>
      </c>
      <c r="E170" s="239">
        <f t="shared" si="63"/>
        <v>0</v>
      </c>
      <c r="F170" s="239">
        <f t="shared" si="63"/>
        <v>0</v>
      </c>
      <c r="G170" s="239">
        <f t="shared" si="63"/>
        <v>0</v>
      </c>
      <c r="H170" s="239">
        <f t="shared" si="63"/>
        <v>0</v>
      </c>
      <c r="I170" s="239">
        <f t="shared" si="63"/>
        <v>0</v>
      </c>
      <c r="J170" s="239">
        <f t="shared" si="63"/>
        <v>0</v>
      </c>
      <c r="K170" s="239">
        <f t="shared" si="63"/>
        <v>0</v>
      </c>
      <c r="L170" s="239">
        <f t="shared" si="63"/>
        <v>0</v>
      </c>
      <c r="M170" s="239">
        <f t="shared" si="63"/>
        <v>0</v>
      </c>
      <c r="N170" s="239">
        <f t="shared" si="63"/>
        <v>0</v>
      </c>
      <c r="O170" s="239">
        <f t="shared" si="63"/>
        <v>0</v>
      </c>
      <c r="P170" s="239">
        <f t="shared" si="63"/>
        <v>0</v>
      </c>
      <c r="Q170" s="239">
        <f t="shared" si="63"/>
        <v>0</v>
      </c>
      <c r="R170" s="239">
        <f t="shared" si="63"/>
        <v>0</v>
      </c>
      <c r="S170" s="239">
        <f t="shared" si="63"/>
        <v>0</v>
      </c>
      <c r="T170" s="239">
        <f t="shared" si="63"/>
        <v>0</v>
      </c>
      <c r="U170" s="239">
        <f t="shared" si="63"/>
        <v>0</v>
      </c>
      <c r="V170" s="239">
        <f t="shared" si="63"/>
        <v>0</v>
      </c>
      <c r="W170" s="239">
        <f t="shared" si="63"/>
        <v>0</v>
      </c>
      <c r="X170" s="239">
        <f t="shared" si="63"/>
        <v>0</v>
      </c>
      <c r="Y170" s="239">
        <f t="shared" si="63"/>
        <v>0</v>
      </c>
      <c r="Z170" s="306">
        <f t="shared" si="63"/>
        <v>0</v>
      </c>
      <c r="AA170" s="306">
        <f t="shared" si="63"/>
        <v>0.30769230769230771</v>
      </c>
      <c r="AB170" s="306">
        <f t="shared" si="63"/>
        <v>3.5384615384615383</v>
      </c>
      <c r="AC170" s="306">
        <f t="shared" si="63"/>
        <v>10.76923076923077</v>
      </c>
      <c r="AD170" s="306">
        <f t="shared" si="63"/>
        <v>4.4615384615384617</v>
      </c>
    </row>
    <row r="171" spans="1:30">
      <c r="A171" s="6" t="s">
        <v>103</v>
      </c>
      <c r="B171" s="239">
        <f t="shared" si="62"/>
        <v>0</v>
      </c>
      <c r="C171" s="239">
        <f t="shared" ref="C171:C179" si="64">(C$180-B$180)/13+C170</f>
        <v>0</v>
      </c>
      <c r="D171" s="239">
        <f t="shared" si="63"/>
        <v>0</v>
      </c>
      <c r="E171" s="239">
        <f t="shared" si="63"/>
        <v>0</v>
      </c>
      <c r="F171" s="239">
        <f t="shared" si="63"/>
        <v>0</v>
      </c>
      <c r="G171" s="239">
        <f t="shared" si="63"/>
        <v>0</v>
      </c>
      <c r="H171" s="239">
        <f t="shared" si="63"/>
        <v>0</v>
      </c>
      <c r="I171" s="239">
        <f t="shared" si="63"/>
        <v>0</v>
      </c>
      <c r="J171" s="239">
        <f t="shared" si="63"/>
        <v>0</v>
      </c>
      <c r="K171" s="239">
        <f t="shared" si="63"/>
        <v>0</v>
      </c>
      <c r="L171" s="239">
        <f t="shared" si="63"/>
        <v>0</v>
      </c>
      <c r="M171" s="239">
        <f t="shared" si="63"/>
        <v>0</v>
      </c>
      <c r="N171" s="239">
        <f t="shared" si="63"/>
        <v>0</v>
      </c>
      <c r="O171" s="239">
        <f t="shared" si="63"/>
        <v>0</v>
      </c>
      <c r="P171" s="239">
        <f t="shared" si="63"/>
        <v>0</v>
      </c>
      <c r="Q171" s="239">
        <f t="shared" si="63"/>
        <v>0</v>
      </c>
      <c r="R171" s="239">
        <f t="shared" si="63"/>
        <v>0</v>
      </c>
      <c r="S171" s="239">
        <f t="shared" si="63"/>
        <v>0</v>
      </c>
      <c r="T171" s="239">
        <f t="shared" si="63"/>
        <v>0</v>
      </c>
      <c r="U171" s="239">
        <f t="shared" si="63"/>
        <v>0</v>
      </c>
      <c r="V171" s="239">
        <f t="shared" si="63"/>
        <v>0</v>
      </c>
      <c r="W171" s="239">
        <f t="shared" si="63"/>
        <v>0</v>
      </c>
      <c r="X171" s="239">
        <f t="shared" si="63"/>
        <v>0</v>
      </c>
      <c r="Y171" s="239">
        <f t="shared" si="63"/>
        <v>0</v>
      </c>
      <c r="Z171" s="306">
        <f t="shared" si="63"/>
        <v>0</v>
      </c>
      <c r="AA171" s="306">
        <f t="shared" si="63"/>
        <v>0.46153846153846156</v>
      </c>
      <c r="AB171" s="306">
        <f t="shared" si="63"/>
        <v>4.3076923076923075</v>
      </c>
      <c r="AC171" s="306">
        <f t="shared" si="63"/>
        <v>10.153846153846155</v>
      </c>
      <c r="AD171" s="306">
        <f t="shared" si="63"/>
        <v>4.6923076923076925</v>
      </c>
    </row>
    <row r="172" spans="1:30">
      <c r="A172" s="6" t="s">
        <v>104</v>
      </c>
      <c r="B172" s="239">
        <f t="shared" si="62"/>
        <v>0</v>
      </c>
      <c r="C172" s="239">
        <f t="shared" si="64"/>
        <v>0</v>
      </c>
      <c r="D172" s="239">
        <f t="shared" si="63"/>
        <v>0</v>
      </c>
      <c r="E172" s="239">
        <f t="shared" si="63"/>
        <v>0</v>
      </c>
      <c r="F172" s="239">
        <f t="shared" si="63"/>
        <v>0</v>
      </c>
      <c r="G172" s="239">
        <f t="shared" si="63"/>
        <v>0</v>
      </c>
      <c r="H172" s="239">
        <f t="shared" si="63"/>
        <v>0</v>
      </c>
      <c r="I172" s="239">
        <f t="shared" si="63"/>
        <v>0</v>
      </c>
      <c r="J172" s="239">
        <f t="shared" si="63"/>
        <v>0</v>
      </c>
      <c r="K172" s="239">
        <f t="shared" si="63"/>
        <v>0</v>
      </c>
      <c r="L172" s="239">
        <f t="shared" si="63"/>
        <v>0</v>
      </c>
      <c r="M172" s="239">
        <f t="shared" si="63"/>
        <v>0</v>
      </c>
      <c r="N172" s="239">
        <f t="shared" si="63"/>
        <v>0</v>
      </c>
      <c r="O172" s="239">
        <f t="shared" si="63"/>
        <v>0</v>
      </c>
      <c r="P172" s="239">
        <f t="shared" si="63"/>
        <v>0</v>
      </c>
      <c r="Q172" s="239">
        <f t="shared" si="63"/>
        <v>0</v>
      </c>
      <c r="R172" s="239">
        <f t="shared" si="63"/>
        <v>0</v>
      </c>
      <c r="S172" s="239">
        <f t="shared" si="63"/>
        <v>0</v>
      </c>
      <c r="T172" s="239">
        <f t="shared" si="63"/>
        <v>0</v>
      </c>
      <c r="U172" s="239">
        <f t="shared" si="63"/>
        <v>0</v>
      </c>
      <c r="V172" s="239">
        <f t="shared" si="63"/>
        <v>0</v>
      </c>
      <c r="W172" s="239">
        <f t="shared" si="63"/>
        <v>0</v>
      </c>
      <c r="X172" s="239">
        <f t="shared" si="63"/>
        <v>0</v>
      </c>
      <c r="Y172" s="239">
        <f t="shared" si="63"/>
        <v>0</v>
      </c>
      <c r="Z172" s="306">
        <f t="shared" si="63"/>
        <v>0</v>
      </c>
      <c r="AA172" s="306">
        <f t="shared" si="63"/>
        <v>0.61538461538461542</v>
      </c>
      <c r="AB172" s="306">
        <f t="shared" si="63"/>
        <v>5.0769230769230766</v>
      </c>
      <c r="AC172" s="306">
        <f t="shared" si="63"/>
        <v>9.5384615384615401</v>
      </c>
      <c r="AD172" s="306">
        <f t="shared" si="63"/>
        <v>4.9230769230769234</v>
      </c>
    </row>
    <row r="173" spans="1:30">
      <c r="A173" s="6" t="s">
        <v>105</v>
      </c>
      <c r="B173" s="239">
        <f t="shared" si="62"/>
        <v>0</v>
      </c>
      <c r="C173" s="239">
        <f t="shared" si="64"/>
        <v>0</v>
      </c>
      <c r="D173" s="239">
        <f t="shared" si="63"/>
        <v>0</v>
      </c>
      <c r="E173" s="239">
        <f t="shared" si="63"/>
        <v>0</v>
      </c>
      <c r="F173" s="239">
        <f t="shared" si="63"/>
        <v>0</v>
      </c>
      <c r="G173" s="239">
        <f t="shared" si="63"/>
        <v>0</v>
      </c>
      <c r="H173" s="239">
        <f t="shared" si="63"/>
        <v>0</v>
      </c>
      <c r="I173" s="239">
        <f t="shared" si="63"/>
        <v>0</v>
      </c>
      <c r="J173" s="239">
        <f t="shared" si="63"/>
        <v>0</v>
      </c>
      <c r="K173" s="239">
        <f t="shared" si="63"/>
        <v>0</v>
      </c>
      <c r="L173" s="239">
        <f t="shared" si="63"/>
        <v>0</v>
      </c>
      <c r="M173" s="239">
        <f t="shared" si="63"/>
        <v>0</v>
      </c>
      <c r="N173" s="239">
        <f t="shared" si="63"/>
        <v>0</v>
      </c>
      <c r="O173" s="239">
        <f t="shared" si="63"/>
        <v>0</v>
      </c>
      <c r="P173" s="239">
        <f t="shared" si="63"/>
        <v>0</v>
      </c>
      <c r="Q173" s="239">
        <f t="shared" si="63"/>
        <v>0</v>
      </c>
      <c r="R173" s="239">
        <f t="shared" si="63"/>
        <v>0</v>
      </c>
      <c r="S173" s="239">
        <f t="shared" si="63"/>
        <v>0</v>
      </c>
      <c r="T173" s="239">
        <f t="shared" si="63"/>
        <v>0</v>
      </c>
      <c r="U173" s="239">
        <f t="shared" si="63"/>
        <v>0</v>
      </c>
      <c r="V173" s="239">
        <f t="shared" si="63"/>
        <v>0</v>
      </c>
      <c r="W173" s="239">
        <f t="shared" si="63"/>
        <v>0</v>
      </c>
      <c r="X173" s="239">
        <f t="shared" si="63"/>
        <v>0</v>
      </c>
      <c r="Y173" s="239">
        <f t="shared" si="63"/>
        <v>0</v>
      </c>
      <c r="Z173" s="306">
        <f t="shared" si="63"/>
        <v>0</v>
      </c>
      <c r="AA173" s="306">
        <f t="shared" si="63"/>
        <v>0.76923076923076927</v>
      </c>
      <c r="AB173" s="306">
        <f t="shared" si="63"/>
        <v>5.8461538461538458</v>
      </c>
      <c r="AC173" s="306">
        <f t="shared" si="63"/>
        <v>8.9230769230769251</v>
      </c>
      <c r="AD173" s="306">
        <f t="shared" si="63"/>
        <v>5.1538461538461542</v>
      </c>
    </row>
    <row r="174" spans="1:30">
      <c r="A174" s="6" t="s">
        <v>106</v>
      </c>
      <c r="B174" s="239">
        <f t="shared" si="62"/>
        <v>0</v>
      </c>
      <c r="C174" s="239">
        <f t="shared" si="64"/>
        <v>0</v>
      </c>
      <c r="D174" s="239">
        <f t="shared" si="63"/>
        <v>0</v>
      </c>
      <c r="E174" s="239">
        <f t="shared" si="63"/>
        <v>0</v>
      </c>
      <c r="F174" s="239">
        <f t="shared" si="63"/>
        <v>0</v>
      </c>
      <c r="G174" s="239">
        <f t="shared" si="63"/>
        <v>0</v>
      </c>
      <c r="H174" s="239">
        <f t="shared" si="63"/>
        <v>0</v>
      </c>
      <c r="I174" s="239">
        <f t="shared" si="63"/>
        <v>0</v>
      </c>
      <c r="J174" s="239">
        <f t="shared" si="63"/>
        <v>0</v>
      </c>
      <c r="K174" s="239">
        <f t="shared" si="63"/>
        <v>0</v>
      </c>
      <c r="L174" s="239">
        <f t="shared" si="63"/>
        <v>0</v>
      </c>
      <c r="M174" s="239">
        <f t="shared" si="63"/>
        <v>0</v>
      </c>
      <c r="N174" s="239">
        <f t="shared" si="63"/>
        <v>0</v>
      </c>
      <c r="O174" s="239">
        <f t="shared" si="63"/>
        <v>0</v>
      </c>
      <c r="P174" s="239">
        <f t="shared" si="63"/>
        <v>0</v>
      </c>
      <c r="Q174" s="239">
        <f t="shared" si="63"/>
        <v>0</v>
      </c>
      <c r="R174" s="239">
        <f t="shared" si="63"/>
        <v>0</v>
      </c>
      <c r="S174" s="239">
        <f t="shared" si="63"/>
        <v>0</v>
      </c>
      <c r="T174" s="239">
        <f t="shared" si="63"/>
        <v>0</v>
      </c>
      <c r="U174" s="239">
        <f t="shared" si="63"/>
        <v>0</v>
      </c>
      <c r="V174" s="239">
        <f t="shared" si="63"/>
        <v>0</v>
      </c>
      <c r="W174" s="239">
        <f t="shared" si="63"/>
        <v>0</v>
      </c>
      <c r="X174" s="239">
        <f t="shared" si="63"/>
        <v>0</v>
      </c>
      <c r="Y174" s="239">
        <f t="shared" si="63"/>
        <v>0</v>
      </c>
      <c r="Z174" s="306">
        <f t="shared" si="63"/>
        <v>0</v>
      </c>
      <c r="AA174" s="306">
        <f t="shared" si="63"/>
        <v>0.92307692307692313</v>
      </c>
      <c r="AB174" s="306">
        <f t="shared" si="63"/>
        <v>6.615384615384615</v>
      </c>
      <c r="AC174" s="306">
        <f t="shared" si="63"/>
        <v>8.3076923076923102</v>
      </c>
      <c r="AD174" s="306">
        <f t="shared" si="63"/>
        <v>5.384615384615385</v>
      </c>
    </row>
    <row r="175" spans="1:30">
      <c r="A175" s="6" t="s">
        <v>107</v>
      </c>
      <c r="B175" s="239">
        <f t="shared" si="62"/>
        <v>0</v>
      </c>
      <c r="C175" s="239">
        <f t="shared" si="64"/>
        <v>0</v>
      </c>
      <c r="D175" s="239">
        <f t="shared" si="63"/>
        <v>0</v>
      </c>
      <c r="E175" s="239">
        <f t="shared" si="63"/>
        <v>0</v>
      </c>
      <c r="F175" s="239">
        <f t="shared" si="63"/>
        <v>0</v>
      </c>
      <c r="G175" s="239">
        <f t="shared" si="63"/>
        <v>0</v>
      </c>
      <c r="H175" s="239">
        <f t="shared" si="63"/>
        <v>0</v>
      </c>
      <c r="I175" s="239">
        <f t="shared" si="63"/>
        <v>0</v>
      </c>
      <c r="J175" s="239">
        <f t="shared" si="63"/>
        <v>0</v>
      </c>
      <c r="K175" s="239">
        <f t="shared" si="63"/>
        <v>0</v>
      </c>
      <c r="L175" s="239">
        <f t="shared" si="63"/>
        <v>0</v>
      </c>
      <c r="M175" s="239">
        <f t="shared" si="63"/>
        <v>0</v>
      </c>
      <c r="N175" s="239">
        <f t="shared" si="63"/>
        <v>0</v>
      </c>
      <c r="O175" s="239">
        <f t="shared" si="63"/>
        <v>0</v>
      </c>
      <c r="P175" s="239">
        <f t="shared" si="63"/>
        <v>0</v>
      </c>
      <c r="Q175" s="239">
        <f t="shared" si="63"/>
        <v>0</v>
      </c>
      <c r="R175" s="239">
        <f t="shared" si="63"/>
        <v>0</v>
      </c>
      <c r="S175" s="239">
        <f t="shared" si="63"/>
        <v>0</v>
      </c>
      <c r="T175" s="239">
        <f t="shared" si="63"/>
        <v>0</v>
      </c>
      <c r="U175" s="239">
        <f t="shared" si="63"/>
        <v>0</v>
      </c>
      <c r="V175" s="239">
        <f t="shared" si="63"/>
        <v>0</v>
      </c>
      <c r="W175" s="239">
        <f t="shared" si="63"/>
        <v>0</v>
      </c>
      <c r="X175" s="239">
        <f t="shared" si="63"/>
        <v>0</v>
      </c>
      <c r="Y175" s="239">
        <f t="shared" si="63"/>
        <v>0</v>
      </c>
      <c r="Z175" s="306">
        <f t="shared" si="63"/>
        <v>0</v>
      </c>
      <c r="AA175" s="306">
        <f t="shared" si="63"/>
        <v>1.0769230769230771</v>
      </c>
      <c r="AB175" s="306">
        <f t="shared" si="63"/>
        <v>7.3846153846153841</v>
      </c>
      <c r="AC175" s="306">
        <f t="shared" si="63"/>
        <v>7.6923076923076952</v>
      </c>
      <c r="AD175" s="306">
        <f t="shared" si="63"/>
        <v>5.6153846153846159</v>
      </c>
    </row>
    <row r="176" spans="1:30">
      <c r="A176" s="6" t="s">
        <v>108</v>
      </c>
      <c r="B176" s="239">
        <f t="shared" si="62"/>
        <v>0</v>
      </c>
      <c r="C176" s="239">
        <f t="shared" si="64"/>
        <v>0</v>
      </c>
      <c r="D176" s="239">
        <f t="shared" si="63"/>
        <v>0</v>
      </c>
      <c r="E176" s="239">
        <f t="shared" si="63"/>
        <v>0</v>
      </c>
      <c r="F176" s="239">
        <f t="shared" si="63"/>
        <v>0</v>
      </c>
      <c r="G176" s="239">
        <f t="shared" si="63"/>
        <v>0</v>
      </c>
      <c r="H176" s="239">
        <f t="shared" si="63"/>
        <v>0</v>
      </c>
      <c r="I176" s="239">
        <f t="shared" si="63"/>
        <v>0</v>
      </c>
      <c r="J176" s="239">
        <f t="shared" si="63"/>
        <v>0</v>
      </c>
      <c r="K176" s="239">
        <f t="shared" si="63"/>
        <v>0</v>
      </c>
      <c r="L176" s="239">
        <f t="shared" si="63"/>
        <v>0</v>
      </c>
      <c r="M176" s="239">
        <f t="shared" si="63"/>
        <v>0</v>
      </c>
      <c r="N176" s="239">
        <f t="shared" si="63"/>
        <v>0</v>
      </c>
      <c r="O176" s="239">
        <f t="shared" si="63"/>
        <v>0</v>
      </c>
      <c r="P176" s="239">
        <f t="shared" si="63"/>
        <v>0</v>
      </c>
      <c r="Q176" s="239">
        <f t="shared" si="63"/>
        <v>0</v>
      </c>
      <c r="R176" s="239">
        <f t="shared" si="63"/>
        <v>0</v>
      </c>
      <c r="S176" s="239">
        <f t="shared" si="63"/>
        <v>0</v>
      </c>
      <c r="T176" s="239">
        <f t="shared" si="63"/>
        <v>0</v>
      </c>
      <c r="U176" s="239">
        <f t="shared" si="63"/>
        <v>0</v>
      </c>
      <c r="V176" s="239">
        <f t="shared" si="63"/>
        <v>0</v>
      </c>
      <c r="W176" s="239">
        <f t="shared" si="63"/>
        <v>0</v>
      </c>
      <c r="X176" s="239">
        <f t="shared" si="63"/>
        <v>0</v>
      </c>
      <c r="Y176" s="239">
        <f t="shared" si="63"/>
        <v>0</v>
      </c>
      <c r="Z176" s="306">
        <f t="shared" si="63"/>
        <v>0</v>
      </c>
      <c r="AA176" s="306">
        <f t="shared" si="63"/>
        <v>1.2307692307692308</v>
      </c>
      <c r="AB176" s="306">
        <f t="shared" si="63"/>
        <v>8.1538461538461533</v>
      </c>
      <c r="AC176" s="306">
        <f t="shared" si="63"/>
        <v>7.0769230769230802</v>
      </c>
      <c r="AD176" s="306">
        <f t="shared" si="63"/>
        <v>5.8461538461538467</v>
      </c>
    </row>
    <row r="177" spans="1:30">
      <c r="A177" s="6" t="s">
        <v>109</v>
      </c>
      <c r="B177" s="239">
        <f t="shared" si="62"/>
        <v>0</v>
      </c>
      <c r="C177" s="239">
        <f t="shared" si="64"/>
        <v>0</v>
      </c>
      <c r="D177" s="239">
        <f t="shared" si="63"/>
        <v>0</v>
      </c>
      <c r="E177" s="239">
        <f t="shared" si="63"/>
        <v>0</v>
      </c>
      <c r="F177" s="239">
        <f t="shared" si="63"/>
        <v>0</v>
      </c>
      <c r="G177" s="239">
        <f t="shared" si="63"/>
        <v>0</v>
      </c>
      <c r="H177" s="239">
        <f t="shared" si="63"/>
        <v>0</v>
      </c>
      <c r="I177" s="239">
        <f t="shared" si="63"/>
        <v>0</v>
      </c>
      <c r="J177" s="239">
        <f t="shared" si="63"/>
        <v>0</v>
      </c>
      <c r="K177" s="239">
        <f t="shared" si="63"/>
        <v>0</v>
      </c>
      <c r="L177" s="239">
        <f t="shared" si="63"/>
        <v>0</v>
      </c>
      <c r="M177" s="239">
        <f t="shared" si="63"/>
        <v>0</v>
      </c>
      <c r="N177" s="239">
        <f t="shared" si="63"/>
        <v>0</v>
      </c>
      <c r="O177" s="239">
        <f t="shared" si="63"/>
        <v>0</v>
      </c>
      <c r="P177" s="239">
        <f t="shared" si="63"/>
        <v>0</v>
      </c>
      <c r="Q177" s="239">
        <f t="shared" si="63"/>
        <v>0</v>
      </c>
      <c r="R177" s="239">
        <f t="shared" si="63"/>
        <v>0</v>
      </c>
      <c r="S177" s="239">
        <f t="shared" si="63"/>
        <v>0</v>
      </c>
      <c r="T177" s="239">
        <f t="shared" si="63"/>
        <v>0</v>
      </c>
      <c r="U177" s="239">
        <f t="shared" si="63"/>
        <v>0</v>
      </c>
      <c r="V177" s="239">
        <f t="shared" si="63"/>
        <v>0</v>
      </c>
      <c r="W177" s="239">
        <f t="shared" si="63"/>
        <v>0</v>
      </c>
      <c r="X177" s="239">
        <f t="shared" si="63"/>
        <v>0</v>
      </c>
      <c r="Y177" s="239">
        <f t="shared" si="63"/>
        <v>0</v>
      </c>
      <c r="Z177" s="306">
        <f t="shared" si="63"/>
        <v>0</v>
      </c>
      <c r="AA177" s="306">
        <f t="shared" si="63"/>
        <v>1.3846153846153846</v>
      </c>
      <c r="AB177" s="306">
        <f t="shared" si="63"/>
        <v>8.9230769230769234</v>
      </c>
      <c r="AC177" s="306">
        <f t="shared" si="63"/>
        <v>6.4615384615384652</v>
      </c>
      <c r="AD177" s="306">
        <f t="shared" si="63"/>
        <v>6.0769230769230775</v>
      </c>
    </row>
    <row r="178" spans="1:30">
      <c r="A178" s="6" t="s">
        <v>110</v>
      </c>
      <c r="B178" s="239">
        <f t="shared" si="62"/>
        <v>0</v>
      </c>
      <c r="C178" s="239">
        <f t="shared" si="64"/>
        <v>0</v>
      </c>
      <c r="D178" s="239">
        <f t="shared" si="63"/>
        <v>0</v>
      </c>
      <c r="E178" s="239">
        <f t="shared" si="63"/>
        <v>0</v>
      </c>
      <c r="F178" s="239">
        <f t="shared" si="63"/>
        <v>0</v>
      </c>
      <c r="G178" s="239">
        <f t="shared" si="63"/>
        <v>0</v>
      </c>
      <c r="H178" s="239">
        <f t="shared" si="63"/>
        <v>0</v>
      </c>
      <c r="I178" s="239">
        <f t="shared" si="63"/>
        <v>0</v>
      </c>
      <c r="J178" s="239">
        <f t="shared" si="63"/>
        <v>0</v>
      </c>
      <c r="K178" s="239">
        <f t="shared" si="63"/>
        <v>0</v>
      </c>
      <c r="L178" s="239">
        <f t="shared" si="63"/>
        <v>0</v>
      </c>
      <c r="M178" s="239">
        <f t="shared" si="63"/>
        <v>0</v>
      </c>
      <c r="N178" s="239">
        <f t="shared" si="63"/>
        <v>0</v>
      </c>
      <c r="O178" s="239">
        <f t="shared" si="63"/>
        <v>0</v>
      </c>
      <c r="P178" s="239">
        <f t="shared" si="63"/>
        <v>0</v>
      </c>
      <c r="Q178" s="239">
        <f t="shared" si="63"/>
        <v>0</v>
      </c>
      <c r="R178" s="239">
        <f t="shared" si="63"/>
        <v>0</v>
      </c>
      <c r="S178" s="239">
        <f t="shared" si="63"/>
        <v>0</v>
      </c>
      <c r="T178" s="239">
        <f t="shared" si="63"/>
        <v>0</v>
      </c>
      <c r="U178" s="239">
        <f t="shared" si="63"/>
        <v>0</v>
      </c>
      <c r="V178" s="239">
        <f t="shared" si="63"/>
        <v>0</v>
      </c>
      <c r="W178" s="239">
        <f t="shared" si="63"/>
        <v>0</v>
      </c>
      <c r="X178" s="239">
        <f t="shared" si="63"/>
        <v>0</v>
      </c>
      <c r="Y178" s="239">
        <f t="shared" si="63"/>
        <v>0</v>
      </c>
      <c r="Z178" s="306">
        <f t="shared" si="63"/>
        <v>0</v>
      </c>
      <c r="AA178" s="306">
        <f t="shared" si="63"/>
        <v>1.5384615384615383</v>
      </c>
      <c r="AB178" s="306">
        <f t="shared" si="63"/>
        <v>9.6923076923076934</v>
      </c>
      <c r="AC178" s="306">
        <f t="shared" si="63"/>
        <v>5.8461538461538503</v>
      </c>
      <c r="AD178" s="306">
        <f t="shared" si="63"/>
        <v>6.3076923076923084</v>
      </c>
    </row>
    <row r="179" spans="1:30">
      <c r="A179" s="6" t="s">
        <v>111</v>
      </c>
      <c r="B179" s="239">
        <f t="shared" si="62"/>
        <v>0</v>
      </c>
      <c r="C179" s="239">
        <f t="shared" si="64"/>
        <v>0</v>
      </c>
      <c r="D179" s="239">
        <f t="shared" si="63"/>
        <v>0</v>
      </c>
      <c r="E179" s="239">
        <f t="shared" si="63"/>
        <v>0</v>
      </c>
      <c r="F179" s="239">
        <f t="shared" si="63"/>
        <v>0</v>
      </c>
      <c r="G179" s="239">
        <f t="shared" si="63"/>
        <v>0</v>
      </c>
      <c r="H179" s="239">
        <f t="shared" si="63"/>
        <v>0</v>
      </c>
      <c r="I179" s="239">
        <f t="shared" si="63"/>
        <v>0</v>
      </c>
      <c r="J179" s="239">
        <f t="shared" si="63"/>
        <v>0</v>
      </c>
      <c r="K179" s="239">
        <f t="shared" si="63"/>
        <v>0</v>
      </c>
      <c r="L179" s="239">
        <f t="shared" si="63"/>
        <v>0</v>
      </c>
      <c r="M179" s="239">
        <f t="shared" si="63"/>
        <v>0</v>
      </c>
      <c r="N179" s="239">
        <f t="shared" si="63"/>
        <v>0</v>
      </c>
      <c r="O179" s="239">
        <f t="shared" si="63"/>
        <v>0</v>
      </c>
      <c r="P179" s="239">
        <f t="shared" ref="P179:AD179" si="65">(P$180-O$180)/13+P178</f>
        <v>0</v>
      </c>
      <c r="Q179" s="239">
        <f t="shared" si="65"/>
        <v>0</v>
      </c>
      <c r="R179" s="239">
        <f t="shared" si="65"/>
        <v>0</v>
      </c>
      <c r="S179" s="239">
        <f t="shared" si="65"/>
        <v>0</v>
      </c>
      <c r="T179" s="239">
        <f t="shared" si="65"/>
        <v>0</v>
      </c>
      <c r="U179" s="239">
        <f t="shared" si="65"/>
        <v>0</v>
      </c>
      <c r="V179" s="239">
        <f t="shared" si="65"/>
        <v>0</v>
      </c>
      <c r="W179" s="239">
        <f t="shared" si="65"/>
        <v>0</v>
      </c>
      <c r="X179" s="239">
        <f t="shared" si="65"/>
        <v>0</v>
      </c>
      <c r="Y179" s="239">
        <f t="shared" si="65"/>
        <v>0</v>
      </c>
      <c r="Z179" s="306">
        <f t="shared" si="65"/>
        <v>0</v>
      </c>
      <c r="AA179" s="306">
        <f t="shared" si="65"/>
        <v>1.6923076923076921</v>
      </c>
      <c r="AB179" s="306">
        <f t="shared" si="65"/>
        <v>10.461538461538463</v>
      </c>
      <c r="AC179" s="306">
        <f t="shared" si="65"/>
        <v>5.2307692307692353</v>
      </c>
      <c r="AD179" s="306">
        <f t="shared" si="65"/>
        <v>6.5384615384615392</v>
      </c>
    </row>
    <row r="180" spans="1:30" ht="15.75" thickBot="1">
      <c r="A180" s="6" t="s">
        <v>112</v>
      </c>
      <c r="B180" s="307">
        <f t="shared" ref="B180:AD180" si="66">B27</f>
        <v>0</v>
      </c>
      <c r="C180" s="307">
        <f t="shared" si="66"/>
        <v>0</v>
      </c>
      <c r="D180" s="307">
        <f t="shared" si="66"/>
        <v>0</v>
      </c>
      <c r="E180" s="307">
        <f t="shared" si="66"/>
        <v>0</v>
      </c>
      <c r="F180" s="307">
        <f t="shared" si="66"/>
        <v>0</v>
      </c>
      <c r="G180" s="307">
        <f t="shared" si="66"/>
        <v>0</v>
      </c>
      <c r="H180" s="307">
        <f t="shared" si="66"/>
        <v>0</v>
      </c>
      <c r="I180" s="307">
        <f t="shared" si="66"/>
        <v>0</v>
      </c>
      <c r="J180" s="307">
        <f t="shared" si="66"/>
        <v>0</v>
      </c>
      <c r="K180" s="307">
        <f t="shared" si="66"/>
        <v>0</v>
      </c>
      <c r="L180" s="307">
        <f t="shared" si="66"/>
        <v>0</v>
      </c>
      <c r="M180" s="307">
        <f t="shared" si="66"/>
        <v>0</v>
      </c>
      <c r="N180" s="307">
        <f t="shared" si="66"/>
        <v>0</v>
      </c>
      <c r="O180" s="307">
        <f t="shared" si="66"/>
        <v>0</v>
      </c>
      <c r="P180" s="307">
        <f t="shared" si="66"/>
        <v>0</v>
      </c>
      <c r="Q180" s="307">
        <f t="shared" si="66"/>
        <v>0</v>
      </c>
      <c r="R180" s="307">
        <f t="shared" si="66"/>
        <v>0</v>
      </c>
      <c r="S180" s="307">
        <f t="shared" si="66"/>
        <v>0</v>
      </c>
      <c r="T180" s="307">
        <f t="shared" si="66"/>
        <v>0</v>
      </c>
      <c r="U180" s="307">
        <f t="shared" si="66"/>
        <v>0</v>
      </c>
      <c r="V180" s="307">
        <f t="shared" si="66"/>
        <v>0</v>
      </c>
      <c r="W180" s="307">
        <f t="shared" si="66"/>
        <v>0</v>
      </c>
      <c r="X180" s="307">
        <f t="shared" si="66"/>
        <v>0</v>
      </c>
      <c r="Y180" s="307">
        <f t="shared" si="66"/>
        <v>0</v>
      </c>
      <c r="Z180" s="307">
        <f t="shared" si="66"/>
        <v>0</v>
      </c>
      <c r="AA180" s="307">
        <f t="shared" si="66"/>
        <v>2</v>
      </c>
      <c r="AB180" s="307">
        <f t="shared" si="66"/>
        <v>12</v>
      </c>
      <c r="AC180" s="307">
        <f t="shared" si="66"/>
        <v>4</v>
      </c>
      <c r="AD180" s="307">
        <f t="shared" si="66"/>
        <v>7</v>
      </c>
    </row>
    <row r="181" spans="1:30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thickBot="1">
      <c r="A182" s="6" t="s">
        <v>261</v>
      </c>
    </row>
    <row r="183" spans="1:30" ht="15.75" thickBot="1">
      <c r="A183" s="3"/>
      <c r="B183" s="3" t="str">
        <f>B$2</f>
        <v xml:space="preserve">93/94 </v>
      </c>
      <c r="C183" s="3" t="str">
        <f t="shared" ref="C183:AD183" si="67">C$2</f>
        <v xml:space="preserve">94/95 </v>
      </c>
      <c r="D183" s="3" t="str">
        <f t="shared" si="67"/>
        <v xml:space="preserve">95/96 </v>
      </c>
      <c r="E183" s="3" t="str">
        <f t="shared" si="67"/>
        <v xml:space="preserve">96/97 </v>
      </c>
      <c r="F183" s="3" t="str">
        <f t="shared" si="67"/>
        <v xml:space="preserve">97/98 </v>
      </c>
      <c r="G183" s="3" t="str">
        <f t="shared" si="67"/>
        <v xml:space="preserve">98/99 </v>
      </c>
      <c r="H183" s="3" t="str">
        <f t="shared" si="67"/>
        <v xml:space="preserve">99/00 </v>
      </c>
      <c r="I183" s="3" t="str">
        <f t="shared" si="67"/>
        <v xml:space="preserve">00/01 </v>
      </c>
      <c r="J183" s="3" t="str">
        <f t="shared" si="67"/>
        <v xml:space="preserve">01/02 </v>
      </c>
      <c r="K183" s="3" t="str">
        <f t="shared" si="67"/>
        <v xml:space="preserve">02/03 </v>
      </c>
      <c r="L183" s="3" t="str">
        <f t="shared" si="67"/>
        <v xml:space="preserve">03/04 </v>
      </c>
      <c r="M183" s="3" t="str">
        <f t="shared" si="67"/>
        <v xml:space="preserve">04/05 </v>
      </c>
      <c r="N183" s="3" t="str">
        <f t="shared" si="67"/>
        <v xml:space="preserve">05/06 </v>
      </c>
      <c r="O183" s="3" t="str">
        <f t="shared" si="67"/>
        <v xml:space="preserve">06/07 </v>
      </c>
      <c r="P183" s="3" t="str">
        <f t="shared" si="67"/>
        <v xml:space="preserve">07/08 </v>
      </c>
      <c r="Q183" s="3" t="str">
        <f t="shared" si="67"/>
        <v xml:space="preserve">08/09 </v>
      </c>
      <c r="R183" s="3" t="str">
        <f t="shared" si="67"/>
        <v xml:space="preserve">09/10 </v>
      </c>
      <c r="S183" s="3" t="str">
        <f t="shared" si="67"/>
        <v xml:space="preserve">10/11 </v>
      </c>
      <c r="T183" s="3" t="str">
        <f t="shared" si="67"/>
        <v xml:space="preserve">11/12 </v>
      </c>
      <c r="U183" s="3" t="str">
        <f t="shared" si="67"/>
        <v xml:space="preserve">12/13 </v>
      </c>
      <c r="V183" s="3" t="str">
        <f t="shared" si="67"/>
        <v xml:space="preserve">13/14 </v>
      </c>
      <c r="W183" s="3" t="str">
        <f t="shared" si="67"/>
        <v xml:space="preserve">14/15 </v>
      </c>
      <c r="X183" s="3" t="str">
        <f t="shared" si="67"/>
        <v xml:space="preserve">15/16 </v>
      </c>
      <c r="Y183" s="3" t="str">
        <f t="shared" si="67"/>
        <v xml:space="preserve">16/17 </v>
      </c>
      <c r="Z183" s="3" t="str">
        <f t="shared" si="67"/>
        <v xml:space="preserve">17/18 </v>
      </c>
      <c r="AA183" s="3" t="str">
        <f t="shared" si="67"/>
        <v>18/19</v>
      </c>
      <c r="AB183" s="3" t="str">
        <f t="shared" si="67"/>
        <v>19/20</v>
      </c>
      <c r="AC183" s="3" t="str">
        <f t="shared" si="67"/>
        <v>20/21</v>
      </c>
      <c r="AD183" s="3" t="str">
        <f t="shared" si="67"/>
        <v>21/22</v>
      </c>
    </row>
    <row r="184" spans="1:30">
      <c r="A184" s="6" t="s">
        <v>113</v>
      </c>
    </row>
    <row r="185" spans="1:30">
      <c r="A185" s="6" t="s">
        <v>102</v>
      </c>
    </row>
    <row r="186" spans="1:30">
      <c r="A186" s="6" t="s">
        <v>103</v>
      </c>
    </row>
    <row r="187" spans="1:30">
      <c r="A187" s="6" t="s">
        <v>104</v>
      </c>
    </row>
    <row r="188" spans="1:30">
      <c r="A188" s="6" t="s">
        <v>105</v>
      </c>
    </row>
    <row r="189" spans="1:30">
      <c r="A189" s="6" t="s">
        <v>106</v>
      </c>
    </row>
    <row r="190" spans="1:30">
      <c r="A190" s="6" t="s">
        <v>107</v>
      </c>
    </row>
    <row r="191" spans="1:30">
      <c r="A191" s="6" t="s">
        <v>108</v>
      </c>
    </row>
    <row r="192" spans="1:30">
      <c r="A192" s="6" t="s">
        <v>109</v>
      </c>
    </row>
    <row r="193" spans="1:30">
      <c r="A193" s="6" t="s">
        <v>110</v>
      </c>
    </row>
    <row r="194" spans="1:30">
      <c r="A194" s="6" t="s">
        <v>111</v>
      </c>
    </row>
    <row r="195" spans="1:30">
      <c r="A195" s="6" t="s">
        <v>112</v>
      </c>
    </row>
    <row r="196" spans="1:30" ht="15.75" thickBot="1">
      <c r="A196" s="6" t="s">
        <v>143</v>
      </c>
    </row>
    <row r="197" spans="1:30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thickBot="1">
      <c r="A198" s="6" t="s">
        <v>262</v>
      </c>
    </row>
    <row r="199" spans="1:30" ht="15.75" thickBot="1">
      <c r="A199" s="3"/>
      <c r="B199" s="3" t="str">
        <f>B$2</f>
        <v xml:space="preserve">93/94 </v>
      </c>
      <c r="C199" s="3" t="str">
        <f t="shared" ref="C199:AD199" si="68">C$2</f>
        <v xml:space="preserve">94/95 </v>
      </c>
      <c r="D199" s="3" t="str">
        <f t="shared" si="68"/>
        <v xml:space="preserve">95/96 </v>
      </c>
      <c r="E199" s="3" t="str">
        <f t="shared" si="68"/>
        <v xml:space="preserve">96/97 </v>
      </c>
      <c r="F199" s="3" t="str">
        <f t="shared" si="68"/>
        <v xml:space="preserve">97/98 </v>
      </c>
      <c r="G199" s="3" t="str">
        <f t="shared" si="68"/>
        <v xml:space="preserve">98/99 </v>
      </c>
      <c r="H199" s="3" t="str">
        <f t="shared" si="68"/>
        <v xml:space="preserve">99/00 </v>
      </c>
      <c r="I199" s="3" t="str">
        <f t="shared" si="68"/>
        <v xml:space="preserve">00/01 </v>
      </c>
      <c r="J199" s="3" t="str">
        <f t="shared" si="68"/>
        <v xml:space="preserve">01/02 </v>
      </c>
      <c r="K199" s="3" t="str">
        <f t="shared" si="68"/>
        <v xml:space="preserve">02/03 </v>
      </c>
      <c r="L199" s="3" t="str">
        <f t="shared" si="68"/>
        <v xml:space="preserve">03/04 </v>
      </c>
      <c r="M199" s="3" t="str">
        <f t="shared" si="68"/>
        <v xml:space="preserve">04/05 </v>
      </c>
      <c r="N199" s="3" t="str">
        <f t="shared" si="68"/>
        <v xml:space="preserve">05/06 </v>
      </c>
      <c r="O199" s="3" t="str">
        <f t="shared" si="68"/>
        <v xml:space="preserve">06/07 </v>
      </c>
      <c r="P199" s="3" t="str">
        <f t="shared" si="68"/>
        <v xml:space="preserve">07/08 </v>
      </c>
      <c r="Q199" s="3" t="str">
        <f t="shared" si="68"/>
        <v xml:space="preserve">08/09 </v>
      </c>
      <c r="R199" s="3" t="str">
        <f t="shared" si="68"/>
        <v xml:space="preserve">09/10 </v>
      </c>
      <c r="S199" s="3" t="str">
        <f t="shared" si="68"/>
        <v xml:space="preserve">10/11 </v>
      </c>
      <c r="T199" s="3" t="str">
        <f t="shared" si="68"/>
        <v xml:space="preserve">11/12 </v>
      </c>
      <c r="U199" s="3" t="str">
        <f t="shared" si="68"/>
        <v xml:space="preserve">12/13 </v>
      </c>
      <c r="V199" s="3" t="str">
        <f t="shared" si="68"/>
        <v xml:space="preserve">13/14 </v>
      </c>
      <c r="W199" s="3" t="str">
        <f t="shared" si="68"/>
        <v xml:space="preserve">14/15 </v>
      </c>
      <c r="X199" s="3" t="str">
        <f t="shared" si="68"/>
        <v xml:space="preserve">15/16 </v>
      </c>
      <c r="Y199" s="3" t="str">
        <f t="shared" si="68"/>
        <v xml:space="preserve">16/17 </v>
      </c>
      <c r="Z199" s="3" t="str">
        <f t="shared" si="68"/>
        <v xml:space="preserve">17/18 </v>
      </c>
      <c r="AA199" s="3" t="str">
        <f t="shared" si="68"/>
        <v>18/19</v>
      </c>
      <c r="AB199" s="3" t="str">
        <f t="shared" si="68"/>
        <v>19/20</v>
      </c>
      <c r="AC199" s="3" t="str">
        <f t="shared" si="68"/>
        <v>20/21</v>
      </c>
      <c r="AD199" s="3" t="str">
        <f t="shared" si="68"/>
        <v>21/22</v>
      </c>
    </row>
    <row r="200" spans="1:30">
      <c r="A200" s="6" t="s">
        <v>113</v>
      </c>
      <c r="B200" s="239">
        <f>B296-B29+B264-B248+B280</f>
        <v>1.166666666666667</v>
      </c>
      <c r="C200" s="239">
        <f>C296-B307+C264-C248+C280</f>
        <v>0.33333333333333337</v>
      </c>
      <c r="D200" s="239">
        <f t="shared" ref="D200:Y200" si="69">D296-C307+D264-D248+D280</f>
        <v>1</v>
      </c>
      <c r="E200" s="239">
        <f t="shared" si="69"/>
        <v>0.58333333333333304</v>
      </c>
      <c r="F200" s="239">
        <f t="shared" si="69"/>
        <v>0.25</v>
      </c>
      <c r="G200" s="239">
        <f t="shared" si="69"/>
        <v>0.83333333333333326</v>
      </c>
      <c r="H200" s="239">
        <f t="shared" si="69"/>
        <v>3.1666666666666665</v>
      </c>
      <c r="I200" s="239">
        <f t="shared" si="69"/>
        <v>2</v>
      </c>
      <c r="J200" s="239">
        <f t="shared" si="69"/>
        <v>2.0005833333333336</v>
      </c>
      <c r="K200" s="239">
        <f t="shared" si="69"/>
        <v>1.1629166666666668</v>
      </c>
      <c r="L200" s="239">
        <f t="shared" si="69"/>
        <v>0.50191666666666668</v>
      </c>
      <c r="M200" s="239">
        <f t="shared" si="69"/>
        <v>2.0571858974358976</v>
      </c>
      <c r="N200" s="239">
        <f t="shared" si="69"/>
        <v>3.0939871794871796</v>
      </c>
      <c r="O200" s="239">
        <f t="shared" si="69"/>
        <v>3.6385320512820511</v>
      </c>
      <c r="P200" s="239">
        <f t="shared" si="69"/>
        <v>4.8058992307692314</v>
      </c>
      <c r="Q200" s="239">
        <f t="shared" si="69"/>
        <v>7.6802637628205126</v>
      </c>
      <c r="R200" s="239">
        <f t="shared" si="69"/>
        <v>3.0800259038461544</v>
      </c>
      <c r="S200" s="239">
        <f t="shared" si="69"/>
        <v>1.8693516538461532</v>
      </c>
      <c r="T200" s="239">
        <f t="shared" si="69"/>
        <v>3.9981167756410265</v>
      </c>
      <c r="U200" s="239">
        <v>1.4416666666662081E-2</v>
      </c>
      <c r="V200" s="239">
        <v>1.8290000000000006</v>
      </c>
      <c r="W200" s="239">
        <f t="shared" si="69"/>
        <v>1.1766426410256374</v>
      </c>
      <c r="X200" s="239">
        <v>6.9583333333337549E-2</v>
      </c>
      <c r="Y200" s="239">
        <f t="shared" si="69"/>
        <v>0.72421401923076789</v>
      </c>
      <c r="Z200" s="306">
        <f>Z296-Y307+Z264-Z248+Z280</f>
        <v>1.794856083333332</v>
      </c>
      <c r="AA200" s="306">
        <f>AA296-Z307+AA264-AA248+AA280</f>
        <v>15.694501416666672</v>
      </c>
      <c r="AB200" s="306">
        <f>AB296-AA307+AB264-AB248+AB280</f>
        <v>2.8740506666666645</v>
      </c>
      <c r="AC200" s="306">
        <f>AC296-AB307+AC264-AC248+AC280</f>
        <v>4.7730160000000001</v>
      </c>
      <c r="AD200" s="306">
        <f>AD296-AC307+AD264-AD248+AD280</f>
        <v>6.0284399577221626</v>
      </c>
    </row>
    <row r="201" spans="1:30">
      <c r="A201" s="6" t="s">
        <v>102</v>
      </c>
      <c r="B201" s="239">
        <f>B297-B296+B265-B249+B281</f>
        <v>1.166666666666667</v>
      </c>
      <c r="C201" s="239">
        <f>C297-C296+C265-C249+C281</f>
        <v>0.33333333333333337</v>
      </c>
      <c r="D201" s="239">
        <f t="shared" ref="D201:AD211" si="70">D297-D296+D265-D249+D281</f>
        <v>1</v>
      </c>
      <c r="E201" s="239">
        <f t="shared" si="70"/>
        <v>0.58333333333333304</v>
      </c>
      <c r="F201" s="239">
        <f t="shared" si="70"/>
        <v>0.25</v>
      </c>
      <c r="G201" s="239">
        <f t="shared" si="70"/>
        <v>0.83333333333333326</v>
      </c>
      <c r="H201" s="239">
        <f t="shared" si="70"/>
        <v>3.1666666666666665</v>
      </c>
      <c r="I201" s="239">
        <f t="shared" si="70"/>
        <v>2</v>
      </c>
      <c r="J201" s="239">
        <f t="shared" si="70"/>
        <v>2.0005833333333336</v>
      </c>
      <c r="K201" s="239">
        <f t="shared" si="70"/>
        <v>1.1679166666666667</v>
      </c>
      <c r="L201" s="239">
        <f t="shared" si="70"/>
        <v>0.48891666666666667</v>
      </c>
      <c r="M201" s="239">
        <f t="shared" si="70"/>
        <v>2.0681858974358973</v>
      </c>
      <c r="N201" s="239">
        <f t="shared" si="70"/>
        <v>3.0939871794871796</v>
      </c>
      <c r="O201" s="239">
        <f t="shared" si="70"/>
        <v>3.6385320512820511</v>
      </c>
      <c r="P201" s="239">
        <f t="shared" si="70"/>
        <v>4.7998992307692312</v>
      </c>
      <c r="Q201" s="239">
        <f t="shared" si="70"/>
        <v>15.582813762820514</v>
      </c>
      <c r="R201" s="239">
        <f t="shared" si="70"/>
        <v>3.1159259038461542</v>
      </c>
      <c r="S201" s="239">
        <f t="shared" si="70"/>
        <v>1.9281126538461533</v>
      </c>
      <c r="T201" s="239">
        <f t="shared" si="70"/>
        <v>6.1082347756410256</v>
      </c>
      <c r="U201" s="239">
        <v>9.2416666666657932E-2</v>
      </c>
      <c r="V201" s="239">
        <v>4.5529999999999973</v>
      </c>
      <c r="W201" s="239">
        <f t="shared" si="70"/>
        <v>18.274772641025635</v>
      </c>
      <c r="X201" s="239">
        <v>20.068583333333333</v>
      </c>
      <c r="Y201" s="239">
        <f t="shared" si="70"/>
        <v>24.593267019230769</v>
      </c>
      <c r="Z201" s="306">
        <f t="shared" si="70"/>
        <v>20.137155929487179</v>
      </c>
      <c r="AA201" s="306">
        <f t="shared" si="70"/>
        <v>27.352129493589747</v>
      </c>
      <c r="AB201" s="306">
        <f t="shared" si="70"/>
        <v>59.992860666666665</v>
      </c>
      <c r="AC201" s="306">
        <f t="shared" si="70"/>
        <v>35.156377153846151</v>
      </c>
      <c r="AD201" s="306">
        <f t="shared" si="70"/>
        <v>41.481138382792153</v>
      </c>
    </row>
    <row r="202" spans="1:30">
      <c r="A202" s="6" t="s">
        <v>103</v>
      </c>
      <c r="B202" s="239">
        <f t="shared" ref="B202:C211" si="71">B298-B297+B266-B250+B282</f>
        <v>1.166666666666667</v>
      </c>
      <c r="C202" s="239">
        <f t="shared" si="71"/>
        <v>0.33333333333333337</v>
      </c>
      <c r="D202" s="239">
        <f t="shared" si="70"/>
        <v>1</v>
      </c>
      <c r="E202" s="239">
        <f t="shared" si="70"/>
        <v>0.58333333333333304</v>
      </c>
      <c r="F202" s="239">
        <f t="shared" si="70"/>
        <v>0.25</v>
      </c>
      <c r="G202" s="239">
        <f t="shared" si="70"/>
        <v>0.83333333333333326</v>
      </c>
      <c r="H202" s="239">
        <f t="shared" si="70"/>
        <v>3.1666666666666665</v>
      </c>
      <c r="I202" s="239">
        <f t="shared" si="70"/>
        <v>2</v>
      </c>
      <c r="J202" s="239">
        <f t="shared" si="70"/>
        <v>2.0005833333333336</v>
      </c>
      <c r="K202" s="239">
        <f t="shared" si="70"/>
        <v>1.1629166666666668</v>
      </c>
      <c r="L202" s="239">
        <f t="shared" si="70"/>
        <v>0.50191666666666668</v>
      </c>
      <c r="M202" s="239">
        <f t="shared" si="70"/>
        <v>2.0631858974358974</v>
      </c>
      <c r="N202" s="239">
        <f t="shared" si="70"/>
        <v>3.0989871794871795</v>
      </c>
      <c r="O202" s="239">
        <f t="shared" si="70"/>
        <v>3.6335320512820513</v>
      </c>
      <c r="P202" s="239">
        <f t="shared" si="70"/>
        <v>4.7998992307692312</v>
      </c>
      <c r="Q202" s="239">
        <f t="shared" si="70"/>
        <v>13.919082762820514</v>
      </c>
      <c r="R202" s="239">
        <f t="shared" si="70"/>
        <v>2.9423359038461543</v>
      </c>
      <c r="S202" s="239">
        <f t="shared" si="70"/>
        <v>1.8008226538461534</v>
      </c>
      <c r="T202" s="239">
        <f t="shared" si="70"/>
        <v>10.238686775641028</v>
      </c>
      <c r="U202" s="239">
        <v>2.001416666666664</v>
      </c>
      <c r="V202" s="239">
        <v>20.126999999999995</v>
      </c>
      <c r="W202" s="239">
        <f t="shared" si="70"/>
        <v>30.477873641025639</v>
      </c>
      <c r="X202" s="239">
        <v>61.84758333333334</v>
      </c>
      <c r="Y202" s="239">
        <f t="shared" si="70"/>
        <v>15.68968801923077</v>
      </c>
      <c r="Z202" s="306">
        <f t="shared" si="70"/>
        <v>24.844131929487176</v>
      </c>
      <c r="AA202" s="306">
        <f t="shared" si="70"/>
        <v>56.11101149358975</v>
      </c>
      <c r="AB202" s="306">
        <f t="shared" si="70"/>
        <v>64.555166666666665</v>
      </c>
      <c r="AC202" s="306">
        <f t="shared" si="70"/>
        <v>35.018847153846153</v>
      </c>
      <c r="AD202" s="306">
        <f t="shared" si="70"/>
        <v>60.540417328755893</v>
      </c>
    </row>
    <row r="203" spans="1:30">
      <c r="A203" s="6" t="s">
        <v>104</v>
      </c>
      <c r="B203" s="239">
        <f t="shared" si="71"/>
        <v>1.166666666666667</v>
      </c>
      <c r="C203" s="239">
        <f t="shared" si="71"/>
        <v>0.33333333333333337</v>
      </c>
      <c r="D203" s="239">
        <f t="shared" si="70"/>
        <v>1</v>
      </c>
      <c r="E203" s="239">
        <f t="shared" si="70"/>
        <v>0.58333333333333304</v>
      </c>
      <c r="F203" s="239">
        <f t="shared" si="70"/>
        <v>0.25</v>
      </c>
      <c r="G203" s="239">
        <f t="shared" si="70"/>
        <v>0.83333333333333326</v>
      </c>
      <c r="H203" s="239">
        <f t="shared" si="70"/>
        <v>3.1666666666666665</v>
      </c>
      <c r="I203" s="239">
        <f t="shared" si="70"/>
        <v>2</v>
      </c>
      <c r="J203" s="239">
        <f t="shared" si="70"/>
        <v>2.0005833333333336</v>
      </c>
      <c r="K203" s="239">
        <f t="shared" si="70"/>
        <v>1.1679166666666667</v>
      </c>
      <c r="L203" s="239">
        <f t="shared" si="70"/>
        <v>0.49691666666666667</v>
      </c>
      <c r="M203" s="239">
        <f t="shared" si="70"/>
        <v>2.0681858974358978</v>
      </c>
      <c r="N203" s="239">
        <f t="shared" si="70"/>
        <v>3.0939871794871796</v>
      </c>
      <c r="O203" s="239">
        <f t="shared" si="70"/>
        <v>3.6335320512820513</v>
      </c>
      <c r="P203" s="239">
        <f t="shared" si="70"/>
        <v>4.8008992307692315</v>
      </c>
      <c r="Q203" s="239">
        <f t="shared" si="70"/>
        <v>11.262440762820514</v>
      </c>
      <c r="R203" s="239">
        <f t="shared" si="70"/>
        <v>2.7711759038461543</v>
      </c>
      <c r="S203" s="239">
        <f t="shared" si="70"/>
        <v>1.7969076538461533</v>
      </c>
      <c r="T203" s="239">
        <f t="shared" si="70"/>
        <v>6.1813667756410258</v>
      </c>
      <c r="U203" s="239">
        <v>8.4166666666618539E-3</v>
      </c>
      <c r="V203" s="239">
        <v>15.634999999999998</v>
      </c>
      <c r="W203" s="239">
        <f t="shared" si="70"/>
        <v>20.945903641025637</v>
      </c>
      <c r="X203" s="239">
        <v>13.88258333333334</v>
      </c>
      <c r="Y203" s="239">
        <f t="shared" si="70"/>
        <v>10.695242019230767</v>
      </c>
      <c r="Z203" s="306">
        <f t="shared" si="70"/>
        <v>8.8040529294871792</v>
      </c>
      <c r="AA203" s="306">
        <f t="shared" si="70"/>
        <v>25.946103493589746</v>
      </c>
      <c r="AB203" s="306">
        <f t="shared" si="70"/>
        <v>14.054872666666665</v>
      </c>
      <c r="AC203" s="306">
        <f t="shared" si="70"/>
        <v>18.723496153846153</v>
      </c>
      <c r="AD203" s="306">
        <f t="shared" si="70"/>
        <v>20.255313456794713</v>
      </c>
    </row>
    <row r="204" spans="1:30">
      <c r="A204" s="6" t="s">
        <v>105</v>
      </c>
      <c r="B204" s="239">
        <f t="shared" si="71"/>
        <v>1.166666666666667</v>
      </c>
      <c r="C204" s="239">
        <f t="shared" si="71"/>
        <v>0.33333333333333337</v>
      </c>
      <c r="D204" s="239">
        <f t="shared" si="70"/>
        <v>1</v>
      </c>
      <c r="E204" s="239">
        <f t="shared" si="70"/>
        <v>0.58333333333333304</v>
      </c>
      <c r="F204" s="239">
        <f t="shared" si="70"/>
        <v>0.25</v>
      </c>
      <c r="G204" s="239">
        <f t="shared" si="70"/>
        <v>0.83333333333333326</v>
      </c>
      <c r="H204" s="239">
        <f t="shared" si="70"/>
        <v>3.1666666666666665</v>
      </c>
      <c r="I204" s="239">
        <f t="shared" si="70"/>
        <v>2</v>
      </c>
      <c r="J204" s="239">
        <f t="shared" si="70"/>
        <v>2.0005833333333336</v>
      </c>
      <c r="K204" s="239">
        <f t="shared" si="70"/>
        <v>1.1679166666666667</v>
      </c>
      <c r="L204" s="239">
        <f t="shared" si="70"/>
        <v>0.50191666666666668</v>
      </c>
      <c r="M204" s="239">
        <f t="shared" si="70"/>
        <v>2.0631858974358974</v>
      </c>
      <c r="N204" s="239">
        <f t="shared" si="70"/>
        <v>3.0939871794871796</v>
      </c>
      <c r="O204" s="239">
        <f t="shared" si="70"/>
        <v>3.6335320512820513</v>
      </c>
      <c r="P204" s="239">
        <f t="shared" si="70"/>
        <v>4.8048992307692311</v>
      </c>
      <c r="Q204" s="239">
        <f t="shared" si="70"/>
        <v>7.6439337628205131</v>
      </c>
      <c r="R204" s="239">
        <f t="shared" si="70"/>
        <v>2.6201079038461543</v>
      </c>
      <c r="S204" s="239">
        <f t="shared" si="70"/>
        <v>1.8150896538461532</v>
      </c>
      <c r="T204" s="239">
        <f t="shared" si="70"/>
        <v>4.2998047756410269</v>
      </c>
      <c r="U204" s="239">
        <v>0.23341666666666328</v>
      </c>
      <c r="V204" s="239">
        <v>4.1530000000000058</v>
      </c>
      <c r="W204" s="239">
        <f t="shared" si="70"/>
        <v>9.3970636410256372</v>
      </c>
      <c r="X204" s="239">
        <v>13.687583333333329</v>
      </c>
      <c r="Y204" s="239">
        <f t="shared" si="70"/>
        <v>10.971800019230768</v>
      </c>
      <c r="Z204" s="306">
        <f t="shared" si="70"/>
        <v>1.9287589294871785</v>
      </c>
      <c r="AA204" s="306">
        <f t="shared" si="70"/>
        <v>16.073612493589746</v>
      </c>
      <c r="AB204" s="306">
        <f t="shared" si="70"/>
        <v>5.4582536666666659</v>
      </c>
      <c r="AC204" s="306">
        <f t="shared" si="70"/>
        <v>6.3603221538461536</v>
      </c>
      <c r="AD204" s="306">
        <f t="shared" si="70"/>
        <v>13.47494264786447</v>
      </c>
    </row>
    <row r="205" spans="1:30">
      <c r="A205" s="6" t="s">
        <v>106</v>
      </c>
      <c r="B205" s="239">
        <f t="shared" si="71"/>
        <v>1.166666666666667</v>
      </c>
      <c r="C205" s="239">
        <f t="shared" si="71"/>
        <v>0.33333333333333337</v>
      </c>
      <c r="D205" s="239">
        <f t="shared" si="70"/>
        <v>1</v>
      </c>
      <c r="E205" s="239">
        <f t="shared" si="70"/>
        <v>0.58333333333333304</v>
      </c>
      <c r="F205" s="239">
        <f t="shared" si="70"/>
        <v>0.25</v>
      </c>
      <c r="G205" s="239">
        <f t="shared" si="70"/>
        <v>0.83333333333333326</v>
      </c>
      <c r="H205" s="239">
        <f t="shared" si="70"/>
        <v>3.1666666666666665</v>
      </c>
      <c r="I205" s="239">
        <f t="shared" si="70"/>
        <v>2</v>
      </c>
      <c r="J205" s="239">
        <f t="shared" si="70"/>
        <v>2.0005833333333336</v>
      </c>
      <c r="K205" s="239">
        <f t="shared" si="70"/>
        <v>1.1679166666666667</v>
      </c>
      <c r="L205" s="239">
        <f t="shared" si="70"/>
        <v>0.49691666666666667</v>
      </c>
      <c r="M205" s="239">
        <f t="shared" si="70"/>
        <v>2.0681858974358978</v>
      </c>
      <c r="N205" s="239">
        <f t="shared" si="70"/>
        <v>3.0989871794871795</v>
      </c>
      <c r="O205" s="239">
        <f t="shared" si="70"/>
        <v>3.6385320512820511</v>
      </c>
      <c r="P205" s="239">
        <f t="shared" si="70"/>
        <v>4.7998992307692312</v>
      </c>
      <c r="Q205" s="239">
        <f t="shared" si="70"/>
        <v>5.8931637628205129</v>
      </c>
      <c r="R205" s="239">
        <f t="shared" si="70"/>
        <v>2.6148259038461545</v>
      </c>
      <c r="S205" s="239">
        <f t="shared" si="70"/>
        <v>1.7813156538461532</v>
      </c>
      <c r="T205" s="239">
        <f t="shared" si="70"/>
        <v>5.2192587756410269</v>
      </c>
      <c r="U205" s="239">
        <v>1.2416666666659637E-2</v>
      </c>
      <c r="V205" s="239">
        <v>2.7089999999999961</v>
      </c>
      <c r="W205" s="239">
        <f t="shared" si="70"/>
        <v>7.6897126410256371</v>
      </c>
      <c r="X205" s="239">
        <v>2.7915833333333353</v>
      </c>
      <c r="Y205" s="239">
        <f t="shared" si="70"/>
        <v>2.2258590192307679</v>
      </c>
      <c r="Z205" s="306">
        <f t="shared" si="70"/>
        <v>-0.13326107051282152</v>
      </c>
      <c r="AA205" s="306">
        <f t="shared" si="70"/>
        <v>1.203635493589748</v>
      </c>
      <c r="AB205" s="306">
        <f t="shared" si="70"/>
        <v>0.96650166666666493</v>
      </c>
      <c r="AC205" s="306">
        <f t="shared" si="70"/>
        <v>2.251766153846154</v>
      </c>
      <c r="AD205" s="306">
        <f t="shared" si="70"/>
        <v>2.4299877170798361</v>
      </c>
    </row>
    <row r="206" spans="1:30">
      <c r="A206" s="6" t="s">
        <v>107</v>
      </c>
      <c r="B206" s="239">
        <f t="shared" si="71"/>
        <v>1.166666666666667</v>
      </c>
      <c r="C206" s="239">
        <f t="shared" si="71"/>
        <v>0.33333333333333337</v>
      </c>
      <c r="D206" s="239">
        <f t="shared" si="70"/>
        <v>1</v>
      </c>
      <c r="E206" s="239">
        <f t="shared" si="70"/>
        <v>0.58333333333333304</v>
      </c>
      <c r="F206" s="239">
        <f t="shared" si="70"/>
        <v>0.25</v>
      </c>
      <c r="G206" s="239">
        <f t="shared" si="70"/>
        <v>0.83333333333333326</v>
      </c>
      <c r="H206" s="239">
        <f t="shared" si="70"/>
        <v>3.1666666666666665</v>
      </c>
      <c r="I206" s="239">
        <f t="shared" si="70"/>
        <v>2</v>
      </c>
      <c r="J206" s="239">
        <f t="shared" si="70"/>
        <v>2.0005833333333336</v>
      </c>
      <c r="K206" s="239">
        <f t="shared" si="70"/>
        <v>1.1679166666666667</v>
      </c>
      <c r="L206" s="239">
        <f t="shared" si="70"/>
        <v>0.50191666666666668</v>
      </c>
      <c r="M206" s="239">
        <f t="shared" si="70"/>
        <v>2.0581858974358975</v>
      </c>
      <c r="N206" s="239">
        <f t="shared" si="70"/>
        <v>3.0979871794871796</v>
      </c>
      <c r="O206" s="239">
        <f t="shared" si="70"/>
        <v>3.6325320512820509</v>
      </c>
      <c r="P206" s="239">
        <f t="shared" si="70"/>
        <v>5.2016592307692315</v>
      </c>
      <c r="Q206" s="239">
        <f t="shared" si="70"/>
        <v>5.0314537628205125</v>
      </c>
      <c r="R206" s="239">
        <f t="shared" si="70"/>
        <v>2.6163839038461534</v>
      </c>
      <c r="S206" s="239">
        <f t="shared" si="70"/>
        <v>1.7948226538461531</v>
      </c>
      <c r="T206" s="239">
        <f t="shared" si="70"/>
        <v>5.1479827756410268</v>
      </c>
      <c r="U206" s="239">
        <v>8.2416666666667027E-2</v>
      </c>
      <c r="V206" s="239">
        <v>0.31500000000000483</v>
      </c>
      <c r="W206" s="239">
        <f t="shared" si="70"/>
        <v>5.0834746410256368</v>
      </c>
      <c r="X206" s="239">
        <v>12.045583333333333</v>
      </c>
      <c r="Y206" s="239">
        <f t="shared" si="70"/>
        <v>1.3778310192307679</v>
      </c>
      <c r="Z206" s="306">
        <f t="shared" si="70"/>
        <v>0.55022292948717855</v>
      </c>
      <c r="AA206" s="306">
        <f t="shared" si="70"/>
        <v>1.248305493589748</v>
      </c>
      <c r="AB206" s="306">
        <f t="shared" si="70"/>
        <v>3.1865666666664821E-2</v>
      </c>
      <c r="AC206" s="306">
        <f t="shared" si="70"/>
        <v>0.43368215384615377</v>
      </c>
      <c r="AD206" s="306">
        <f t="shared" si="70"/>
        <v>4.6542089105026134</v>
      </c>
    </row>
    <row r="207" spans="1:30">
      <c r="A207" s="6" t="s">
        <v>108</v>
      </c>
      <c r="B207" s="239">
        <f t="shared" si="71"/>
        <v>1.166666666666667</v>
      </c>
      <c r="C207" s="239">
        <f t="shared" si="71"/>
        <v>0.33333333333333337</v>
      </c>
      <c r="D207" s="239">
        <f t="shared" si="70"/>
        <v>1</v>
      </c>
      <c r="E207" s="239">
        <f t="shared" si="70"/>
        <v>0.58333333333333304</v>
      </c>
      <c r="F207" s="239">
        <f t="shared" si="70"/>
        <v>0.25</v>
      </c>
      <c r="G207" s="239">
        <f t="shared" si="70"/>
        <v>0.83333333333333326</v>
      </c>
      <c r="H207" s="239">
        <f t="shared" si="70"/>
        <v>3.1666666666666665</v>
      </c>
      <c r="I207" s="239">
        <f t="shared" si="70"/>
        <v>2</v>
      </c>
      <c r="J207" s="239">
        <f t="shared" si="70"/>
        <v>1.9955833333333337</v>
      </c>
      <c r="K207" s="239">
        <f t="shared" si="70"/>
        <v>1.1679166666666667</v>
      </c>
      <c r="L207" s="239">
        <f t="shared" si="70"/>
        <v>0.50191666666666668</v>
      </c>
      <c r="M207" s="239">
        <f t="shared" si="70"/>
        <v>2.0631858974358974</v>
      </c>
      <c r="N207" s="239">
        <f t="shared" si="70"/>
        <v>3.0939871794871796</v>
      </c>
      <c r="O207" s="239">
        <f t="shared" si="70"/>
        <v>3.6385320512820511</v>
      </c>
      <c r="P207" s="239">
        <f t="shared" si="70"/>
        <v>5.2556392307692317</v>
      </c>
      <c r="Q207" s="239">
        <f t="shared" si="70"/>
        <v>4.8468337628205127</v>
      </c>
      <c r="R207" s="239">
        <f t="shared" si="70"/>
        <v>2.5977609038461535</v>
      </c>
      <c r="S207" s="239">
        <f t="shared" si="70"/>
        <v>1.8262366538461532</v>
      </c>
      <c r="T207" s="239">
        <f t="shared" si="70"/>
        <v>3.9751917756410267</v>
      </c>
      <c r="U207" s="239">
        <v>4.5416666666660888E-2</v>
      </c>
      <c r="V207" s="239">
        <v>6.5660000000000025</v>
      </c>
      <c r="W207" s="239">
        <f t="shared" si="70"/>
        <v>9.9143366410256384</v>
      </c>
      <c r="X207" s="239">
        <v>4.2565833333333334</v>
      </c>
      <c r="Y207" s="239">
        <f t="shared" si="70"/>
        <v>1.9980120192307678</v>
      </c>
      <c r="Z207" s="306">
        <f t="shared" si="70"/>
        <v>0.41895492948717838</v>
      </c>
      <c r="AA207" s="306">
        <f t="shared" si="70"/>
        <v>0.28685849358974813</v>
      </c>
      <c r="AB207" s="306">
        <f t="shared" si="70"/>
        <v>32.611612666666659</v>
      </c>
      <c r="AC207" s="306">
        <f t="shared" si="70"/>
        <v>0.23245915384615373</v>
      </c>
      <c r="AD207" s="306">
        <f t="shared" si="70"/>
        <v>11.18328357457731</v>
      </c>
    </row>
    <row r="208" spans="1:30">
      <c r="A208" s="6" t="s">
        <v>109</v>
      </c>
      <c r="B208" s="239">
        <f t="shared" si="71"/>
        <v>1.166666666666667</v>
      </c>
      <c r="C208" s="239">
        <f t="shared" si="71"/>
        <v>0.33333333333333337</v>
      </c>
      <c r="D208" s="239">
        <f t="shared" si="70"/>
        <v>1</v>
      </c>
      <c r="E208" s="239">
        <f t="shared" si="70"/>
        <v>0.58333333333333304</v>
      </c>
      <c r="F208" s="239">
        <f t="shared" si="70"/>
        <v>0.25</v>
      </c>
      <c r="G208" s="239">
        <f t="shared" si="70"/>
        <v>0.83333333333333326</v>
      </c>
      <c r="H208" s="239">
        <f t="shared" si="70"/>
        <v>3.1666666666666665</v>
      </c>
      <c r="I208" s="239">
        <f t="shared" si="70"/>
        <v>2</v>
      </c>
      <c r="J208" s="239">
        <f t="shared" si="70"/>
        <v>2.0005833333333336</v>
      </c>
      <c r="K208" s="239">
        <f t="shared" si="70"/>
        <v>1.1679166666666667</v>
      </c>
      <c r="L208" s="239">
        <f t="shared" si="70"/>
        <v>0.50191666666666668</v>
      </c>
      <c r="M208" s="239">
        <f t="shared" si="70"/>
        <v>2.0681858974358973</v>
      </c>
      <c r="N208" s="239">
        <f t="shared" si="70"/>
        <v>3.0939871794871796</v>
      </c>
      <c r="O208" s="239">
        <f t="shared" si="70"/>
        <v>3.6185320512820516</v>
      </c>
      <c r="P208" s="239">
        <f t="shared" si="70"/>
        <v>5.1898592307692306</v>
      </c>
      <c r="Q208" s="239">
        <f t="shared" si="70"/>
        <v>4.8826257628205125</v>
      </c>
      <c r="R208" s="239">
        <f t="shared" si="70"/>
        <v>2.6096899038461534</v>
      </c>
      <c r="S208" s="239">
        <f t="shared" si="70"/>
        <v>1.8048226538461534</v>
      </c>
      <c r="T208" s="239">
        <f t="shared" si="70"/>
        <v>4.0125537756410266</v>
      </c>
      <c r="U208" s="239">
        <v>4.5416666666660888E-2</v>
      </c>
      <c r="V208" s="239">
        <v>3.1500000000000057</v>
      </c>
      <c r="W208" s="239">
        <f t="shared" si="70"/>
        <v>3.8528316410256376</v>
      </c>
      <c r="X208" s="239">
        <v>0.9105833333333333</v>
      </c>
      <c r="Y208" s="239">
        <f t="shared" si="70"/>
        <v>1.7668450192307676</v>
      </c>
      <c r="Z208" s="306">
        <f t="shared" si="70"/>
        <v>2.0162929487178349E-2</v>
      </c>
      <c r="AA208" s="306">
        <f t="shared" si="70"/>
        <v>0.20782049358974805</v>
      </c>
      <c r="AB208" s="306">
        <f t="shared" si="70"/>
        <v>1.9277736666666649</v>
      </c>
      <c r="AC208" s="306">
        <f t="shared" si="70"/>
        <v>1.9814557953585097</v>
      </c>
      <c r="AD208" s="306">
        <f t="shared" si="70"/>
        <v>1.6980045177186172</v>
      </c>
    </row>
    <row r="209" spans="1:30">
      <c r="A209" s="6" t="s">
        <v>110</v>
      </c>
      <c r="B209" s="239">
        <f t="shared" si="71"/>
        <v>1.166666666666667</v>
      </c>
      <c r="C209" s="239">
        <f t="shared" si="71"/>
        <v>0.33333333333333337</v>
      </c>
      <c r="D209" s="239">
        <f t="shared" si="70"/>
        <v>1</v>
      </c>
      <c r="E209" s="239">
        <f t="shared" si="70"/>
        <v>0.58333333333333304</v>
      </c>
      <c r="F209" s="239">
        <f t="shared" si="70"/>
        <v>0.25</v>
      </c>
      <c r="G209" s="239">
        <f t="shared" si="70"/>
        <v>0.83333333333333326</v>
      </c>
      <c r="H209" s="239">
        <f t="shared" si="70"/>
        <v>3.1666666666666665</v>
      </c>
      <c r="I209" s="239">
        <f t="shared" si="70"/>
        <v>2</v>
      </c>
      <c r="J209" s="239">
        <f t="shared" si="70"/>
        <v>2.0005833333333336</v>
      </c>
      <c r="K209" s="239">
        <f t="shared" si="70"/>
        <v>1.1679166666666667</v>
      </c>
      <c r="L209" s="239">
        <f t="shared" si="70"/>
        <v>0.50191666666666668</v>
      </c>
      <c r="M209" s="239">
        <f t="shared" si="70"/>
        <v>2.0681858974358978</v>
      </c>
      <c r="N209" s="239">
        <f t="shared" si="70"/>
        <v>3.0989871794871795</v>
      </c>
      <c r="O209" s="239">
        <f t="shared" si="70"/>
        <v>3.6325320512820518</v>
      </c>
      <c r="P209" s="239">
        <f t="shared" si="70"/>
        <v>5.6804592307692303</v>
      </c>
      <c r="Q209" s="239">
        <f t="shared" si="70"/>
        <v>5.0871527628205122</v>
      </c>
      <c r="R209" s="239">
        <f t="shared" si="70"/>
        <v>2.6219789038461534</v>
      </c>
      <c r="S209" s="239">
        <f t="shared" si="70"/>
        <v>1.8051366538461533</v>
      </c>
      <c r="T209" s="239">
        <f t="shared" si="70"/>
        <v>3.9491617756410262</v>
      </c>
      <c r="U209" s="239">
        <v>0.44241666666666646</v>
      </c>
      <c r="V209" s="239">
        <v>0.71900000000000119</v>
      </c>
      <c r="W209" s="239">
        <f t="shared" si="70"/>
        <v>0.17245664102563751</v>
      </c>
      <c r="X209" s="239">
        <v>0.15358333333333363</v>
      </c>
      <c r="Y209" s="239">
        <f t="shared" si="70"/>
        <v>1.2097510192307679</v>
      </c>
      <c r="Z209" s="306">
        <f t="shared" si="70"/>
        <v>4.0112929487178345E-2</v>
      </c>
      <c r="AA209" s="306">
        <f t="shared" si="70"/>
        <v>-2.3718506410251979E-2</v>
      </c>
      <c r="AB209" s="306">
        <f t="shared" si="70"/>
        <v>0.25680466666666479</v>
      </c>
      <c r="AC209" s="306">
        <f t="shared" si="70"/>
        <v>0.74697882759079237</v>
      </c>
      <c r="AD209" s="306">
        <f t="shared" si="70"/>
        <v>0.64341783800412333</v>
      </c>
    </row>
    <row r="210" spans="1:30">
      <c r="A210" s="6" t="s">
        <v>111</v>
      </c>
      <c r="B210" s="239">
        <f t="shared" si="71"/>
        <v>1.166666666666667</v>
      </c>
      <c r="C210" s="239">
        <f t="shared" si="71"/>
        <v>0.33333333333333337</v>
      </c>
      <c r="D210" s="239">
        <f t="shared" si="70"/>
        <v>1</v>
      </c>
      <c r="E210" s="239">
        <f t="shared" si="70"/>
        <v>0.58333333333333304</v>
      </c>
      <c r="F210" s="239">
        <f t="shared" si="70"/>
        <v>0.25</v>
      </c>
      <c r="G210" s="239">
        <f t="shared" si="70"/>
        <v>0.83333333333333326</v>
      </c>
      <c r="H210" s="239">
        <f t="shared" si="70"/>
        <v>3.1666666666666665</v>
      </c>
      <c r="I210" s="239">
        <f t="shared" si="70"/>
        <v>2</v>
      </c>
      <c r="J210" s="239">
        <f t="shared" si="70"/>
        <v>1.9985833333333336</v>
      </c>
      <c r="K210" s="239">
        <f t="shared" si="70"/>
        <v>1.1629166666666668</v>
      </c>
      <c r="L210" s="239">
        <f t="shared" si="70"/>
        <v>0.50191666666666668</v>
      </c>
      <c r="M210" s="239">
        <f t="shared" si="70"/>
        <v>2.0551858974358974</v>
      </c>
      <c r="N210" s="239">
        <f t="shared" si="70"/>
        <v>3.0989871794871795</v>
      </c>
      <c r="O210" s="239">
        <f t="shared" si="70"/>
        <v>3.6385320512820516</v>
      </c>
      <c r="P210" s="239">
        <f t="shared" si="70"/>
        <v>4.8058992307692305</v>
      </c>
      <c r="Q210" s="239">
        <f t="shared" si="70"/>
        <v>5.4554777628205127</v>
      </c>
      <c r="R210" s="239">
        <f t="shared" si="70"/>
        <v>2.6390239038461534</v>
      </c>
      <c r="S210" s="239">
        <f t="shared" si="70"/>
        <v>1.8049376538461532</v>
      </c>
      <c r="T210" s="239">
        <f t="shared" si="70"/>
        <v>4.0281767756410263</v>
      </c>
      <c r="U210" s="239">
        <v>4.4166666666640708E-3</v>
      </c>
      <c r="V210" s="239">
        <v>1.0450000000000017</v>
      </c>
      <c r="W210" s="239">
        <f t="shared" si="70"/>
        <v>0.72427864102563744</v>
      </c>
      <c r="X210" s="239">
        <v>0.2255833333333328</v>
      </c>
      <c r="Y210" s="239">
        <f t="shared" si="70"/>
        <v>0.57164501923076783</v>
      </c>
      <c r="Z210" s="306">
        <f t="shared" si="70"/>
        <v>2.5473929487178359E-2</v>
      </c>
      <c r="AA210" s="306">
        <f t="shared" si="70"/>
        <v>0.21221849358974801</v>
      </c>
      <c r="AB210" s="306">
        <f t="shared" si="70"/>
        <v>0.29515166666666481</v>
      </c>
      <c r="AC210" s="306">
        <f t="shared" si="70"/>
        <v>0.80712628450290125</v>
      </c>
      <c r="AD210" s="306">
        <f t="shared" si="70"/>
        <v>0.56779460284702155</v>
      </c>
    </row>
    <row r="211" spans="1:30">
      <c r="A211" s="6" t="s">
        <v>112</v>
      </c>
      <c r="B211" s="239">
        <f t="shared" si="71"/>
        <v>1.166666666666667</v>
      </c>
      <c r="C211" s="239">
        <f t="shared" si="71"/>
        <v>0.33333333333333337</v>
      </c>
      <c r="D211" s="239">
        <f t="shared" si="70"/>
        <v>1</v>
      </c>
      <c r="E211" s="239">
        <f t="shared" si="70"/>
        <v>0.58333333333333304</v>
      </c>
      <c r="F211" s="239">
        <f t="shared" si="70"/>
        <v>0.25</v>
      </c>
      <c r="G211" s="239">
        <f t="shared" si="70"/>
        <v>0.83333333333333326</v>
      </c>
      <c r="H211" s="239">
        <f t="shared" si="70"/>
        <v>3.1666666666666665</v>
      </c>
      <c r="I211" s="239">
        <f t="shared" si="70"/>
        <v>2</v>
      </c>
      <c r="J211" s="239">
        <f t="shared" si="70"/>
        <v>2.0005833333333336</v>
      </c>
      <c r="K211" s="239">
        <f t="shared" si="70"/>
        <v>1.1679166666666667</v>
      </c>
      <c r="L211" s="239">
        <f t="shared" si="70"/>
        <v>0.50191666666666668</v>
      </c>
      <c r="M211" s="239">
        <f t="shared" si="70"/>
        <v>2.2989551282051277</v>
      </c>
      <c r="N211" s="239">
        <f t="shared" si="70"/>
        <v>2.9421410256410243</v>
      </c>
      <c r="O211" s="239">
        <f t="shared" si="70"/>
        <v>4.0231474358974353</v>
      </c>
      <c r="P211" s="239">
        <f t="shared" si="70"/>
        <v>5.0550884615384639</v>
      </c>
      <c r="Q211" s="239">
        <f t="shared" si="70"/>
        <v>6.7147576089743577</v>
      </c>
      <c r="R211" s="239">
        <f t="shared" si="70"/>
        <v>2.7707650576923086</v>
      </c>
      <c r="S211" s="239">
        <f t="shared" ref="S211:AD211" si="72">S307-S306+S275-S259+S291</f>
        <v>1.9724438076923136</v>
      </c>
      <c r="T211" s="239">
        <f t="shared" si="72"/>
        <v>6.8414644679487058</v>
      </c>
      <c r="U211" s="239">
        <v>1.7416666666697722E-2</v>
      </c>
      <c r="V211" s="239">
        <v>0.19899999999999807</v>
      </c>
      <c r="W211" s="239">
        <f t="shared" si="72"/>
        <v>0.29065294871795827</v>
      </c>
      <c r="X211" s="239">
        <v>6.0583333333329215E-2</v>
      </c>
      <c r="Y211" s="239">
        <f t="shared" si="72"/>
        <v>0.17584578846153798</v>
      </c>
      <c r="Z211" s="306">
        <f t="shared" si="72"/>
        <v>-0.43062237820512983</v>
      </c>
      <c r="AA211" s="306">
        <f t="shared" si="72"/>
        <v>0.68752164743590205</v>
      </c>
      <c r="AB211" s="306">
        <f t="shared" si="72"/>
        <v>-2.4914333333335176E-2</v>
      </c>
      <c r="AC211" s="306">
        <f t="shared" si="72"/>
        <v>5.5144730156247155</v>
      </c>
      <c r="AD211" s="306">
        <f t="shared" si="72"/>
        <v>4.3051065341095374E-2</v>
      </c>
    </row>
    <row r="212" spans="1:30" ht="15.75" thickBot="1">
      <c r="A212" s="6" t="s">
        <v>114</v>
      </c>
      <c r="B212" s="37">
        <f t="shared" ref="B212:AD212" si="73">B30</f>
        <v>14</v>
      </c>
      <c r="C212" s="37">
        <f t="shared" si="73"/>
        <v>4</v>
      </c>
      <c r="D212" s="37">
        <f t="shared" si="73"/>
        <v>12</v>
      </c>
      <c r="E212" s="37">
        <f t="shared" si="73"/>
        <v>7</v>
      </c>
      <c r="F212" s="37">
        <f t="shared" si="73"/>
        <v>3</v>
      </c>
      <c r="G212" s="37">
        <f t="shared" si="73"/>
        <v>10</v>
      </c>
      <c r="H212" s="37">
        <f t="shared" si="73"/>
        <v>38</v>
      </c>
      <c r="I212" s="37">
        <f t="shared" si="73"/>
        <v>24</v>
      </c>
      <c r="J212" s="37">
        <f t="shared" si="73"/>
        <v>24</v>
      </c>
      <c r="K212" s="37">
        <f t="shared" si="73"/>
        <v>14</v>
      </c>
      <c r="L212" s="37">
        <f t="shared" si="73"/>
        <v>6</v>
      </c>
      <c r="M212" s="37">
        <f t="shared" si="73"/>
        <v>25</v>
      </c>
      <c r="N212" s="37">
        <f t="shared" si="73"/>
        <v>37</v>
      </c>
      <c r="O212" s="37">
        <f t="shared" si="73"/>
        <v>44</v>
      </c>
      <c r="P212" s="37">
        <f t="shared" si="73"/>
        <v>60</v>
      </c>
      <c r="Q212" s="37">
        <f t="shared" si="73"/>
        <v>94</v>
      </c>
      <c r="R212" s="37">
        <f t="shared" si="73"/>
        <v>33</v>
      </c>
      <c r="S212" s="37">
        <f t="shared" si="73"/>
        <v>22</v>
      </c>
      <c r="T212" s="37">
        <f t="shared" si="73"/>
        <v>64</v>
      </c>
      <c r="U212" s="37">
        <f t="shared" si="73"/>
        <v>3</v>
      </c>
      <c r="V212" s="37">
        <f t="shared" si="73"/>
        <v>61</v>
      </c>
      <c r="W212" s="37">
        <f t="shared" si="73"/>
        <v>108</v>
      </c>
      <c r="X212" s="37">
        <f t="shared" si="73"/>
        <v>130</v>
      </c>
      <c r="Y212" s="37">
        <f t="shared" si="73"/>
        <v>72</v>
      </c>
      <c r="Z212" s="306">
        <f t="shared" si="73"/>
        <v>58</v>
      </c>
      <c r="AA212" s="306">
        <f t="shared" si="73"/>
        <v>145</v>
      </c>
      <c r="AB212" s="306">
        <f t="shared" si="73"/>
        <v>183</v>
      </c>
      <c r="AC212" s="306">
        <f t="shared" si="73"/>
        <v>112</v>
      </c>
      <c r="AD212" s="306">
        <f t="shared" si="73"/>
        <v>163</v>
      </c>
    </row>
    <row r="213" spans="1:30">
      <c r="A213" s="1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0"/>
      <c r="AB213" s="240"/>
      <c r="AC213" s="240"/>
      <c r="AD213" s="240"/>
    </row>
    <row r="214" spans="1:30" ht="15.75" thickBot="1">
      <c r="A214" s="6" t="s">
        <v>263</v>
      </c>
    </row>
    <row r="215" spans="1:30" ht="15.75" thickBot="1">
      <c r="A215" s="3"/>
      <c r="B215" s="3" t="str">
        <f>B$2</f>
        <v xml:space="preserve">93/94 </v>
      </c>
      <c r="C215" s="3" t="str">
        <f t="shared" ref="C215:AD215" si="74">C$2</f>
        <v xml:space="preserve">94/95 </v>
      </c>
      <c r="D215" s="3" t="str">
        <f t="shared" si="74"/>
        <v xml:space="preserve">95/96 </v>
      </c>
      <c r="E215" s="3" t="str">
        <f t="shared" si="74"/>
        <v xml:space="preserve">96/97 </v>
      </c>
      <c r="F215" s="3" t="str">
        <f t="shared" si="74"/>
        <v xml:space="preserve">97/98 </v>
      </c>
      <c r="G215" s="3" t="str">
        <f t="shared" si="74"/>
        <v xml:space="preserve">98/99 </v>
      </c>
      <c r="H215" s="3" t="str">
        <f t="shared" si="74"/>
        <v xml:space="preserve">99/00 </v>
      </c>
      <c r="I215" s="3" t="str">
        <f t="shared" si="74"/>
        <v xml:space="preserve">00/01 </v>
      </c>
      <c r="J215" s="3" t="str">
        <f t="shared" si="74"/>
        <v xml:space="preserve">01/02 </v>
      </c>
      <c r="K215" s="3" t="str">
        <f t="shared" si="74"/>
        <v xml:space="preserve">02/03 </v>
      </c>
      <c r="L215" s="3" t="str">
        <f t="shared" si="74"/>
        <v xml:space="preserve">03/04 </v>
      </c>
      <c r="M215" s="3" t="str">
        <f t="shared" si="74"/>
        <v xml:space="preserve">04/05 </v>
      </c>
      <c r="N215" s="3" t="str">
        <f t="shared" si="74"/>
        <v xml:space="preserve">05/06 </v>
      </c>
      <c r="O215" s="3" t="str">
        <f t="shared" si="74"/>
        <v xml:space="preserve">06/07 </v>
      </c>
      <c r="P215" s="3" t="str">
        <f t="shared" si="74"/>
        <v xml:space="preserve">07/08 </v>
      </c>
      <c r="Q215" s="3" t="str">
        <f t="shared" si="74"/>
        <v xml:space="preserve">08/09 </v>
      </c>
      <c r="R215" s="3" t="str">
        <f t="shared" si="74"/>
        <v xml:space="preserve">09/10 </v>
      </c>
      <c r="S215" s="3" t="str">
        <f t="shared" si="74"/>
        <v xml:space="preserve">10/11 </v>
      </c>
      <c r="T215" s="3" t="str">
        <f t="shared" si="74"/>
        <v xml:space="preserve">11/12 </v>
      </c>
      <c r="U215" s="3" t="str">
        <f t="shared" si="74"/>
        <v xml:space="preserve">12/13 </v>
      </c>
      <c r="V215" s="3" t="str">
        <f t="shared" si="74"/>
        <v xml:space="preserve">13/14 </v>
      </c>
      <c r="W215" s="3" t="str">
        <f t="shared" si="74"/>
        <v xml:space="preserve">14/15 </v>
      </c>
      <c r="X215" s="3" t="str">
        <f t="shared" si="74"/>
        <v xml:space="preserve">15/16 </v>
      </c>
      <c r="Y215" s="3" t="str">
        <f t="shared" si="74"/>
        <v xml:space="preserve">16/17 </v>
      </c>
      <c r="Z215" s="3" t="str">
        <f t="shared" si="74"/>
        <v xml:space="preserve">17/18 </v>
      </c>
      <c r="AA215" s="3" t="str">
        <f t="shared" si="74"/>
        <v>18/19</v>
      </c>
      <c r="AB215" s="3" t="str">
        <f t="shared" si="74"/>
        <v>19/20</v>
      </c>
      <c r="AC215" s="3" t="str">
        <f t="shared" si="74"/>
        <v>20/21</v>
      </c>
      <c r="AD215" s="3" t="str">
        <f t="shared" si="74"/>
        <v>21/22</v>
      </c>
    </row>
    <row r="216" spans="1:30">
      <c r="A216" s="6" t="s">
        <v>113</v>
      </c>
      <c r="B216" s="241">
        <f t="shared" ref="B216:AD224" si="75">B200/B73</f>
        <v>0.36842105263157893</v>
      </c>
      <c r="C216" s="241">
        <f t="shared" si="75"/>
        <v>0.4</v>
      </c>
      <c r="D216" s="241">
        <f t="shared" si="75"/>
        <v>0.36363636363636365</v>
      </c>
      <c r="E216" s="241">
        <f t="shared" si="75"/>
        <v>0.3888888888888889</v>
      </c>
      <c r="F216" s="241">
        <f t="shared" si="75"/>
        <v>0.33333333333333331</v>
      </c>
      <c r="G216" s="241">
        <f t="shared" si="75"/>
        <v>0.37037037037037035</v>
      </c>
      <c r="H216" s="241">
        <f t="shared" si="75"/>
        <v>0.38000000000000006</v>
      </c>
      <c r="I216" s="241">
        <f t="shared" si="75"/>
        <v>0.38709677419354838</v>
      </c>
      <c r="J216" s="241">
        <f t="shared" si="75"/>
        <v>0.36923076923076925</v>
      </c>
      <c r="K216" s="241">
        <f t="shared" si="75"/>
        <v>0.4</v>
      </c>
      <c r="L216" s="241">
        <f t="shared" si="75"/>
        <v>0.375</v>
      </c>
      <c r="M216" s="241">
        <f t="shared" si="75"/>
        <v>0.390625</v>
      </c>
      <c r="N216" s="241">
        <f t="shared" si="75"/>
        <v>0.39361702127659576</v>
      </c>
      <c r="O216" s="241">
        <f t="shared" si="75"/>
        <v>0.3928571428571429</v>
      </c>
      <c r="P216" s="241">
        <f t="shared" si="75"/>
        <v>0.39735099337748342</v>
      </c>
      <c r="Q216" s="241">
        <f t="shared" si="75"/>
        <v>0.3949579831932773</v>
      </c>
      <c r="R216" s="241">
        <f t="shared" si="75"/>
        <v>0.39285714285714285</v>
      </c>
      <c r="S216" s="241">
        <f t="shared" si="75"/>
        <v>0.4</v>
      </c>
      <c r="T216" s="241">
        <f t="shared" si="75"/>
        <v>0.4</v>
      </c>
      <c r="U216" s="241">
        <f t="shared" si="75"/>
        <v>0.375</v>
      </c>
      <c r="V216" s="241">
        <f t="shared" si="75"/>
        <v>0.3935483870967742</v>
      </c>
      <c r="W216" s="241">
        <f t="shared" si="75"/>
        <v>0.4</v>
      </c>
      <c r="X216" s="241">
        <f t="shared" si="75"/>
        <v>0.4</v>
      </c>
      <c r="Y216" s="241">
        <f t="shared" si="75"/>
        <v>0.4</v>
      </c>
      <c r="Z216" s="242">
        <f t="shared" si="75"/>
        <v>0.40000000000000008</v>
      </c>
      <c r="AA216" s="242">
        <f t="shared" si="75"/>
        <v>0.40147748771059466</v>
      </c>
      <c r="AB216" s="242">
        <f t="shared" si="75"/>
        <v>0.40210184978856645</v>
      </c>
      <c r="AC216" s="242">
        <f t="shared" si="75"/>
        <v>0.40335239215741403</v>
      </c>
      <c r="AD216" s="242">
        <f t="shared" si="75"/>
        <v>0.40170876525568855</v>
      </c>
    </row>
    <row r="217" spans="1:30">
      <c r="A217" s="6" t="s">
        <v>102</v>
      </c>
      <c r="B217" s="241">
        <f t="shared" si="75"/>
        <v>0.36842105263157893</v>
      </c>
      <c r="C217" s="241">
        <f t="shared" si="75"/>
        <v>0.4</v>
      </c>
      <c r="D217" s="241">
        <f t="shared" si="75"/>
        <v>0.36363636363636365</v>
      </c>
      <c r="E217" s="241">
        <f t="shared" si="75"/>
        <v>0.3888888888888889</v>
      </c>
      <c r="F217" s="241">
        <f t="shared" si="75"/>
        <v>0.33333333333333331</v>
      </c>
      <c r="G217" s="241">
        <f t="shared" si="75"/>
        <v>0.37037037037037035</v>
      </c>
      <c r="H217" s="241">
        <f t="shared" si="75"/>
        <v>0.38000000000000006</v>
      </c>
      <c r="I217" s="241">
        <f t="shared" si="75"/>
        <v>0.38709677419354838</v>
      </c>
      <c r="J217" s="241">
        <f t="shared" si="75"/>
        <v>0.36923076923076925</v>
      </c>
      <c r="K217" s="241">
        <f t="shared" si="75"/>
        <v>0.4</v>
      </c>
      <c r="L217" s="241">
        <f t="shared" si="75"/>
        <v>0.375</v>
      </c>
      <c r="M217" s="241">
        <f t="shared" si="75"/>
        <v>0.390625</v>
      </c>
      <c r="N217" s="241">
        <f t="shared" si="75"/>
        <v>0.39361702127659576</v>
      </c>
      <c r="O217" s="241">
        <f t="shared" si="75"/>
        <v>0.3928571428571429</v>
      </c>
      <c r="P217" s="241">
        <f t="shared" si="75"/>
        <v>0.39735099337748342</v>
      </c>
      <c r="Q217" s="241">
        <f t="shared" si="75"/>
        <v>0.3949579831932773</v>
      </c>
      <c r="R217" s="241">
        <f t="shared" si="75"/>
        <v>0.39285714285714285</v>
      </c>
      <c r="S217" s="241">
        <f t="shared" si="75"/>
        <v>0.4</v>
      </c>
      <c r="T217" s="241">
        <f t="shared" si="75"/>
        <v>0.4</v>
      </c>
      <c r="U217" s="241">
        <f t="shared" si="75"/>
        <v>0.375</v>
      </c>
      <c r="V217" s="241">
        <f t="shared" si="75"/>
        <v>0.3935483870967742</v>
      </c>
      <c r="W217" s="241">
        <f t="shared" si="75"/>
        <v>0.4</v>
      </c>
      <c r="X217" s="241">
        <f t="shared" si="75"/>
        <v>0.4</v>
      </c>
      <c r="Y217" s="241">
        <f t="shared" si="75"/>
        <v>0.4</v>
      </c>
      <c r="Z217" s="242">
        <f t="shared" si="75"/>
        <v>0.4</v>
      </c>
      <c r="AA217" s="242">
        <f t="shared" si="75"/>
        <v>0.4014774877105946</v>
      </c>
      <c r="AB217" s="242">
        <f t="shared" si="75"/>
        <v>0.40210184978856645</v>
      </c>
      <c r="AC217" s="242">
        <f t="shared" si="75"/>
        <v>0.40335239215741403</v>
      </c>
      <c r="AD217" s="242">
        <f t="shared" si="75"/>
        <v>0.40170876525568855</v>
      </c>
    </row>
    <row r="218" spans="1:30">
      <c r="A218" s="6" t="s">
        <v>103</v>
      </c>
      <c r="B218" s="241">
        <f t="shared" si="75"/>
        <v>0.36842105263157893</v>
      </c>
      <c r="C218" s="241">
        <f t="shared" si="75"/>
        <v>0.4</v>
      </c>
      <c r="D218" s="241">
        <f t="shared" si="75"/>
        <v>0.36363636363636365</v>
      </c>
      <c r="E218" s="241">
        <f t="shared" si="75"/>
        <v>0.3888888888888889</v>
      </c>
      <c r="F218" s="241">
        <f t="shared" si="75"/>
        <v>0.33333333333333331</v>
      </c>
      <c r="G218" s="241">
        <f t="shared" si="75"/>
        <v>0.37037037037037035</v>
      </c>
      <c r="H218" s="241">
        <f t="shared" si="75"/>
        <v>0.38000000000000006</v>
      </c>
      <c r="I218" s="241">
        <f t="shared" si="75"/>
        <v>0.38709677419354838</v>
      </c>
      <c r="J218" s="241">
        <f t="shared" si="75"/>
        <v>0.36923076923076925</v>
      </c>
      <c r="K218" s="241">
        <f t="shared" si="75"/>
        <v>0.4</v>
      </c>
      <c r="L218" s="241">
        <f t="shared" si="75"/>
        <v>0.375</v>
      </c>
      <c r="M218" s="241">
        <f t="shared" si="75"/>
        <v>0.390625</v>
      </c>
      <c r="N218" s="241">
        <f t="shared" si="75"/>
        <v>0.39361702127659576</v>
      </c>
      <c r="O218" s="241">
        <f t="shared" si="75"/>
        <v>0.39285714285714285</v>
      </c>
      <c r="P218" s="241">
        <f t="shared" si="75"/>
        <v>0.39735099337748342</v>
      </c>
      <c r="Q218" s="241">
        <f t="shared" si="75"/>
        <v>0.3949579831932773</v>
      </c>
      <c r="R218" s="241">
        <f t="shared" si="75"/>
        <v>0.39285714285714285</v>
      </c>
      <c r="S218" s="241">
        <f t="shared" si="75"/>
        <v>0.4</v>
      </c>
      <c r="T218" s="241">
        <f t="shared" si="75"/>
        <v>0.4</v>
      </c>
      <c r="U218" s="241">
        <f t="shared" si="75"/>
        <v>0.375</v>
      </c>
      <c r="V218" s="241">
        <f t="shared" si="75"/>
        <v>0.3935483870967742</v>
      </c>
      <c r="W218" s="241">
        <f t="shared" si="75"/>
        <v>0.4</v>
      </c>
      <c r="X218" s="241">
        <f t="shared" si="75"/>
        <v>0.39999999999999997</v>
      </c>
      <c r="Y218" s="241">
        <f t="shared" si="75"/>
        <v>0.4</v>
      </c>
      <c r="Z218" s="242">
        <f t="shared" si="75"/>
        <v>0.4</v>
      </c>
      <c r="AA218" s="242">
        <f t="shared" si="75"/>
        <v>0.4014774877105946</v>
      </c>
      <c r="AB218" s="242">
        <f t="shared" si="75"/>
        <v>0.4021018497885665</v>
      </c>
      <c r="AC218" s="242">
        <f t="shared" si="75"/>
        <v>0.40335239215741397</v>
      </c>
      <c r="AD218" s="242">
        <f t="shared" si="75"/>
        <v>0.4017087652556886</v>
      </c>
    </row>
    <row r="219" spans="1:30">
      <c r="A219" s="6" t="s">
        <v>104</v>
      </c>
      <c r="B219" s="241">
        <f t="shared" si="75"/>
        <v>0.36842105263157893</v>
      </c>
      <c r="C219" s="241">
        <f t="shared" si="75"/>
        <v>0.4</v>
      </c>
      <c r="D219" s="241">
        <f t="shared" si="75"/>
        <v>0.36363636363636365</v>
      </c>
      <c r="E219" s="241">
        <f t="shared" si="75"/>
        <v>0.3888888888888889</v>
      </c>
      <c r="F219" s="241">
        <f t="shared" si="75"/>
        <v>0.33333333333333331</v>
      </c>
      <c r="G219" s="241">
        <f t="shared" si="75"/>
        <v>0.37037037037037035</v>
      </c>
      <c r="H219" s="241">
        <f t="shared" si="75"/>
        <v>0.38000000000000006</v>
      </c>
      <c r="I219" s="241">
        <f t="shared" si="75"/>
        <v>0.38709677419354838</v>
      </c>
      <c r="J219" s="241">
        <f t="shared" si="75"/>
        <v>0.36923076923076925</v>
      </c>
      <c r="K219" s="241">
        <f t="shared" si="75"/>
        <v>0.4</v>
      </c>
      <c r="L219" s="241">
        <f t="shared" si="75"/>
        <v>0.375</v>
      </c>
      <c r="M219" s="241">
        <f t="shared" si="75"/>
        <v>0.390625</v>
      </c>
      <c r="N219" s="241">
        <f t="shared" si="75"/>
        <v>0.39361702127659576</v>
      </c>
      <c r="O219" s="241">
        <f t="shared" si="75"/>
        <v>0.39285714285714285</v>
      </c>
      <c r="P219" s="241">
        <f t="shared" si="75"/>
        <v>0.39735099337748342</v>
      </c>
      <c r="Q219" s="241">
        <f t="shared" si="75"/>
        <v>0.3949579831932773</v>
      </c>
      <c r="R219" s="241">
        <f t="shared" si="75"/>
        <v>0.39285714285714285</v>
      </c>
      <c r="S219" s="241">
        <f t="shared" si="75"/>
        <v>0.4</v>
      </c>
      <c r="T219" s="241">
        <f t="shared" si="75"/>
        <v>0.4</v>
      </c>
      <c r="U219" s="241">
        <f t="shared" si="75"/>
        <v>0.375</v>
      </c>
      <c r="V219" s="241">
        <f t="shared" si="75"/>
        <v>0.3935483870967742</v>
      </c>
      <c r="W219" s="241">
        <f t="shared" si="75"/>
        <v>0.4</v>
      </c>
      <c r="X219" s="241">
        <f t="shared" si="75"/>
        <v>0.40000000000000008</v>
      </c>
      <c r="Y219" s="241">
        <f t="shared" si="75"/>
        <v>0.4</v>
      </c>
      <c r="Z219" s="242">
        <f t="shared" si="75"/>
        <v>0.4</v>
      </c>
      <c r="AA219" s="242">
        <f t="shared" si="75"/>
        <v>0.40147748771059466</v>
      </c>
      <c r="AB219" s="242">
        <f t="shared" si="75"/>
        <v>0.40210184978856645</v>
      </c>
      <c r="AC219" s="242">
        <f t="shared" si="75"/>
        <v>0.40335239215741403</v>
      </c>
      <c r="AD219" s="242">
        <f t="shared" si="75"/>
        <v>0.40170876525568855</v>
      </c>
    </row>
    <row r="220" spans="1:30">
      <c r="A220" s="6" t="s">
        <v>105</v>
      </c>
      <c r="B220" s="241">
        <f t="shared" si="75"/>
        <v>0.36842105263157893</v>
      </c>
      <c r="C220" s="241">
        <f t="shared" si="75"/>
        <v>0.4</v>
      </c>
      <c r="D220" s="241">
        <f t="shared" si="75"/>
        <v>0.36363636363636365</v>
      </c>
      <c r="E220" s="241">
        <f t="shared" si="75"/>
        <v>0.3888888888888889</v>
      </c>
      <c r="F220" s="241">
        <f t="shared" si="75"/>
        <v>0.33333333333333331</v>
      </c>
      <c r="G220" s="241">
        <f t="shared" si="75"/>
        <v>0.37037037037037035</v>
      </c>
      <c r="H220" s="241">
        <f t="shared" si="75"/>
        <v>0.38000000000000006</v>
      </c>
      <c r="I220" s="241">
        <f t="shared" si="75"/>
        <v>0.38709677419354838</v>
      </c>
      <c r="J220" s="241">
        <f t="shared" si="75"/>
        <v>0.36923076923076925</v>
      </c>
      <c r="K220" s="241">
        <f t="shared" si="75"/>
        <v>0.4</v>
      </c>
      <c r="L220" s="241">
        <f t="shared" si="75"/>
        <v>0.375</v>
      </c>
      <c r="M220" s="241">
        <f t="shared" si="75"/>
        <v>0.390625</v>
      </c>
      <c r="N220" s="241">
        <f t="shared" si="75"/>
        <v>0.39361702127659576</v>
      </c>
      <c r="O220" s="241">
        <f t="shared" si="75"/>
        <v>0.39285714285714285</v>
      </c>
      <c r="P220" s="241">
        <f t="shared" si="75"/>
        <v>0.39735099337748342</v>
      </c>
      <c r="Q220" s="241">
        <f t="shared" si="75"/>
        <v>0.3949579831932773</v>
      </c>
      <c r="R220" s="241">
        <f t="shared" si="75"/>
        <v>0.39285714285714285</v>
      </c>
      <c r="S220" s="241">
        <f t="shared" si="75"/>
        <v>0.4</v>
      </c>
      <c r="T220" s="241">
        <f t="shared" si="75"/>
        <v>0.4</v>
      </c>
      <c r="U220" s="241">
        <f t="shared" si="75"/>
        <v>0.375</v>
      </c>
      <c r="V220" s="241">
        <f t="shared" si="75"/>
        <v>0.3935483870967742</v>
      </c>
      <c r="W220" s="241">
        <f t="shared" si="75"/>
        <v>0.4</v>
      </c>
      <c r="X220" s="241">
        <f t="shared" si="75"/>
        <v>0.4</v>
      </c>
      <c r="Y220" s="241">
        <f t="shared" si="75"/>
        <v>0.4</v>
      </c>
      <c r="Z220" s="242">
        <f t="shared" si="75"/>
        <v>0.40000000000000008</v>
      </c>
      <c r="AA220" s="242">
        <f t="shared" si="75"/>
        <v>0.4014774877105946</v>
      </c>
      <c r="AB220" s="242">
        <f t="shared" si="75"/>
        <v>0.40210184978856645</v>
      </c>
      <c r="AC220" s="242">
        <f t="shared" si="75"/>
        <v>0.40335239215741403</v>
      </c>
      <c r="AD220" s="242">
        <f t="shared" si="75"/>
        <v>0.40170876525568855</v>
      </c>
    </row>
    <row r="221" spans="1:30">
      <c r="A221" s="6" t="s">
        <v>106</v>
      </c>
      <c r="B221" s="241">
        <f t="shared" si="75"/>
        <v>0.36842105263157893</v>
      </c>
      <c r="C221" s="241">
        <f t="shared" si="75"/>
        <v>0.4</v>
      </c>
      <c r="D221" s="241">
        <f t="shared" si="75"/>
        <v>0.36363636363636365</v>
      </c>
      <c r="E221" s="241">
        <f t="shared" si="75"/>
        <v>0.3888888888888889</v>
      </c>
      <c r="F221" s="241">
        <f t="shared" si="75"/>
        <v>0.33333333333333331</v>
      </c>
      <c r="G221" s="241">
        <f t="shared" si="75"/>
        <v>0.37037037037037035</v>
      </c>
      <c r="H221" s="241">
        <f t="shared" si="75"/>
        <v>0.38000000000000006</v>
      </c>
      <c r="I221" s="241">
        <f t="shared" si="75"/>
        <v>0.38709677419354838</v>
      </c>
      <c r="J221" s="241">
        <f t="shared" si="75"/>
        <v>0.36923076923076925</v>
      </c>
      <c r="K221" s="241">
        <f t="shared" si="75"/>
        <v>0.4</v>
      </c>
      <c r="L221" s="241">
        <f t="shared" si="75"/>
        <v>0.375</v>
      </c>
      <c r="M221" s="241">
        <f t="shared" si="75"/>
        <v>0.390625</v>
      </c>
      <c r="N221" s="241">
        <f t="shared" si="75"/>
        <v>0.39361702127659576</v>
      </c>
      <c r="O221" s="241">
        <f t="shared" si="75"/>
        <v>0.3928571428571429</v>
      </c>
      <c r="P221" s="241">
        <f t="shared" si="75"/>
        <v>0.39735099337748342</v>
      </c>
      <c r="Q221" s="241">
        <f t="shared" si="75"/>
        <v>0.3949579831932773</v>
      </c>
      <c r="R221" s="241">
        <f t="shared" si="75"/>
        <v>0.39285714285714285</v>
      </c>
      <c r="S221" s="241">
        <f t="shared" si="75"/>
        <v>0.4</v>
      </c>
      <c r="T221" s="241">
        <f t="shared" si="75"/>
        <v>0.4</v>
      </c>
      <c r="U221" s="241">
        <f t="shared" si="75"/>
        <v>0.375</v>
      </c>
      <c r="V221" s="241">
        <f t="shared" si="75"/>
        <v>0.3935483870967742</v>
      </c>
      <c r="W221" s="241">
        <f t="shared" si="75"/>
        <v>0.4</v>
      </c>
      <c r="X221" s="241">
        <f t="shared" si="75"/>
        <v>0.4</v>
      </c>
      <c r="Y221" s="241">
        <f t="shared" si="75"/>
        <v>0.4</v>
      </c>
      <c r="Z221" s="242">
        <f t="shared" si="75"/>
        <v>0.40000000000000008</v>
      </c>
      <c r="AA221" s="242">
        <f t="shared" si="75"/>
        <v>0.40147748771059466</v>
      </c>
      <c r="AB221" s="242">
        <f t="shared" si="75"/>
        <v>0.40210184978856645</v>
      </c>
      <c r="AC221" s="242">
        <f t="shared" si="75"/>
        <v>0.40335239215741403</v>
      </c>
      <c r="AD221" s="242">
        <f t="shared" si="75"/>
        <v>0.40170876525568855</v>
      </c>
    </row>
    <row r="222" spans="1:30">
      <c r="A222" s="6" t="s">
        <v>107</v>
      </c>
      <c r="B222" s="241">
        <f t="shared" si="75"/>
        <v>0.36842105263157893</v>
      </c>
      <c r="C222" s="241">
        <f t="shared" si="75"/>
        <v>0.4</v>
      </c>
      <c r="D222" s="241">
        <f t="shared" si="75"/>
        <v>0.36363636363636365</v>
      </c>
      <c r="E222" s="241">
        <f t="shared" si="75"/>
        <v>0.3888888888888889</v>
      </c>
      <c r="F222" s="241">
        <f t="shared" si="75"/>
        <v>0.33333333333333331</v>
      </c>
      <c r="G222" s="241">
        <f t="shared" si="75"/>
        <v>0.37037037037037035</v>
      </c>
      <c r="H222" s="241">
        <f t="shared" si="75"/>
        <v>0.38000000000000006</v>
      </c>
      <c r="I222" s="241">
        <f t="shared" si="75"/>
        <v>0.38709677419354838</v>
      </c>
      <c r="J222" s="241">
        <f t="shared" si="75"/>
        <v>0.36923076923076925</v>
      </c>
      <c r="K222" s="241">
        <f t="shared" si="75"/>
        <v>0.4</v>
      </c>
      <c r="L222" s="241">
        <f t="shared" si="75"/>
        <v>0.375</v>
      </c>
      <c r="M222" s="241">
        <f t="shared" si="75"/>
        <v>0.39062499999999994</v>
      </c>
      <c r="N222" s="241">
        <f t="shared" si="75"/>
        <v>0.39361702127659576</v>
      </c>
      <c r="O222" s="241">
        <f t="shared" si="75"/>
        <v>0.39285714285714285</v>
      </c>
      <c r="P222" s="241">
        <f t="shared" si="75"/>
        <v>0.39735099337748342</v>
      </c>
      <c r="Q222" s="241">
        <f t="shared" si="75"/>
        <v>0.3949579831932773</v>
      </c>
      <c r="R222" s="241">
        <f t="shared" si="75"/>
        <v>0.39285714285714285</v>
      </c>
      <c r="S222" s="241">
        <f t="shared" si="75"/>
        <v>0.4</v>
      </c>
      <c r="T222" s="241">
        <f t="shared" si="75"/>
        <v>0.4</v>
      </c>
      <c r="U222" s="241">
        <f t="shared" si="75"/>
        <v>0.375</v>
      </c>
      <c r="V222" s="241">
        <f t="shared" si="75"/>
        <v>0.3935483870967742</v>
      </c>
      <c r="W222" s="241">
        <f t="shared" si="75"/>
        <v>0.4</v>
      </c>
      <c r="X222" s="241">
        <f t="shared" si="75"/>
        <v>0.4</v>
      </c>
      <c r="Y222" s="241">
        <f t="shared" si="75"/>
        <v>0.4</v>
      </c>
      <c r="Z222" s="242">
        <f t="shared" si="75"/>
        <v>0.4</v>
      </c>
      <c r="AA222" s="242">
        <f t="shared" si="75"/>
        <v>0.40147748771059466</v>
      </c>
      <c r="AB222" s="242">
        <f t="shared" si="75"/>
        <v>0.4021018497885665</v>
      </c>
      <c r="AC222" s="242">
        <f t="shared" si="75"/>
        <v>0.40335239215741403</v>
      </c>
      <c r="AD222" s="242">
        <f t="shared" si="75"/>
        <v>0.40170876525568849</v>
      </c>
    </row>
    <row r="223" spans="1:30">
      <c r="A223" s="6" t="s">
        <v>108</v>
      </c>
      <c r="B223" s="241">
        <f t="shared" si="75"/>
        <v>0.36842105263157893</v>
      </c>
      <c r="C223" s="241">
        <f t="shared" si="75"/>
        <v>0.4</v>
      </c>
      <c r="D223" s="241">
        <f t="shared" si="75"/>
        <v>0.36363636363636365</v>
      </c>
      <c r="E223" s="241">
        <f t="shared" si="75"/>
        <v>0.3888888888888889</v>
      </c>
      <c r="F223" s="241">
        <f t="shared" si="75"/>
        <v>0.33333333333333331</v>
      </c>
      <c r="G223" s="241">
        <f t="shared" si="75"/>
        <v>0.37037037037037035</v>
      </c>
      <c r="H223" s="241">
        <f t="shared" si="75"/>
        <v>0.38000000000000006</v>
      </c>
      <c r="I223" s="241">
        <f t="shared" si="75"/>
        <v>0.38709677419354838</v>
      </c>
      <c r="J223" s="241">
        <f t="shared" si="75"/>
        <v>0.36923076923076925</v>
      </c>
      <c r="K223" s="241">
        <f t="shared" si="75"/>
        <v>0.4</v>
      </c>
      <c r="L223" s="241">
        <f t="shared" si="75"/>
        <v>0.375</v>
      </c>
      <c r="M223" s="241">
        <f t="shared" si="75"/>
        <v>0.390625</v>
      </c>
      <c r="N223" s="241">
        <f t="shared" si="75"/>
        <v>0.39361702127659576</v>
      </c>
      <c r="O223" s="241">
        <f t="shared" si="75"/>
        <v>0.3928571428571429</v>
      </c>
      <c r="P223" s="241">
        <f t="shared" si="75"/>
        <v>0.39735099337748342</v>
      </c>
      <c r="Q223" s="241">
        <f t="shared" si="75"/>
        <v>0.3949579831932773</v>
      </c>
      <c r="R223" s="241">
        <f t="shared" si="75"/>
        <v>0.39285714285714285</v>
      </c>
      <c r="S223" s="241">
        <f t="shared" si="75"/>
        <v>0.4</v>
      </c>
      <c r="T223" s="241">
        <f t="shared" si="75"/>
        <v>0.4</v>
      </c>
      <c r="U223" s="241">
        <f t="shared" si="75"/>
        <v>0.375</v>
      </c>
      <c r="V223" s="241">
        <f t="shared" si="75"/>
        <v>0.39354838709677425</v>
      </c>
      <c r="W223" s="241">
        <f t="shared" si="75"/>
        <v>0.4</v>
      </c>
      <c r="X223" s="241">
        <f t="shared" si="75"/>
        <v>0.4</v>
      </c>
      <c r="Y223" s="241">
        <f t="shared" si="75"/>
        <v>0.4</v>
      </c>
      <c r="Z223" s="242">
        <f t="shared" si="75"/>
        <v>0.4</v>
      </c>
      <c r="AA223" s="242">
        <f t="shared" si="75"/>
        <v>0.40147748771059466</v>
      </c>
      <c r="AB223" s="242">
        <f t="shared" si="75"/>
        <v>0.40210184978856645</v>
      </c>
      <c r="AC223" s="242">
        <f t="shared" si="75"/>
        <v>0.40335239215741403</v>
      </c>
      <c r="AD223" s="242">
        <f t="shared" si="75"/>
        <v>0.40170876525568855</v>
      </c>
    </row>
    <row r="224" spans="1:30">
      <c r="A224" s="6" t="s">
        <v>109</v>
      </c>
      <c r="B224" s="241">
        <f t="shared" si="75"/>
        <v>0.36842105263157893</v>
      </c>
      <c r="C224" s="241">
        <f t="shared" si="75"/>
        <v>0.4</v>
      </c>
      <c r="D224" s="241">
        <f t="shared" si="75"/>
        <v>0.36363636363636365</v>
      </c>
      <c r="E224" s="241">
        <f t="shared" si="75"/>
        <v>0.3888888888888889</v>
      </c>
      <c r="F224" s="241">
        <f t="shared" si="75"/>
        <v>0.33333333333333331</v>
      </c>
      <c r="G224" s="241">
        <f t="shared" si="75"/>
        <v>0.37037037037037035</v>
      </c>
      <c r="H224" s="241">
        <f t="shared" si="75"/>
        <v>0.38000000000000006</v>
      </c>
      <c r="I224" s="241">
        <f t="shared" si="75"/>
        <v>0.38709677419354838</v>
      </c>
      <c r="J224" s="241">
        <f t="shared" si="75"/>
        <v>0.36923076923076925</v>
      </c>
      <c r="K224" s="241">
        <f t="shared" si="75"/>
        <v>0.4</v>
      </c>
      <c r="L224" s="241">
        <f t="shared" si="75"/>
        <v>0.375</v>
      </c>
      <c r="M224" s="241">
        <f t="shared" si="75"/>
        <v>0.390625</v>
      </c>
      <c r="N224" s="241">
        <f t="shared" si="75"/>
        <v>0.39361702127659576</v>
      </c>
      <c r="O224" s="241">
        <f t="shared" si="75"/>
        <v>0.39285714285714285</v>
      </c>
      <c r="P224" s="241">
        <f t="shared" si="75"/>
        <v>0.39735099337748342</v>
      </c>
      <c r="Q224" s="241">
        <f t="shared" si="75"/>
        <v>0.3949579831932773</v>
      </c>
      <c r="R224" s="241">
        <f t="shared" si="75"/>
        <v>0.39285714285714285</v>
      </c>
      <c r="S224" s="241">
        <f t="shared" si="75"/>
        <v>0.40000000000000008</v>
      </c>
      <c r="T224" s="241">
        <f t="shared" si="75"/>
        <v>0.40000000000000008</v>
      </c>
      <c r="U224" s="241">
        <f t="shared" si="75"/>
        <v>0.375</v>
      </c>
      <c r="V224" s="241">
        <f t="shared" si="75"/>
        <v>0.39354838709677425</v>
      </c>
      <c r="W224" s="241">
        <f t="shared" si="75"/>
        <v>0.4</v>
      </c>
      <c r="X224" s="241">
        <f t="shared" si="75"/>
        <v>0.4</v>
      </c>
      <c r="Y224" s="241">
        <f t="shared" ref="B224:AD227" si="76">Y208/Y81</f>
        <v>0.40000000000000008</v>
      </c>
      <c r="Z224" s="242">
        <f t="shared" si="76"/>
        <v>0.4</v>
      </c>
      <c r="AA224" s="242">
        <f t="shared" si="76"/>
        <v>0.40147748771059472</v>
      </c>
      <c r="AB224" s="242">
        <f t="shared" si="76"/>
        <v>0.40210184978856639</v>
      </c>
      <c r="AC224" s="242">
        <f t="shared" si="76"/>
        <v>0.40335239215741403</v>
      </c>
      <c r="AD224" s="242">
        <f t="shared" si="76"/>
        <v>0.40170876525568855</v>
      </c>
    </row>
    <row r="225" spans="1:30">
      <c r="A225" s="6" t="s">
        <v>110</v>
      </c>
      <c r="B225" s="241">
        <f t="shared" si="76"/>
        <v>0.36842105263157893</v>
      </c>
      <c r="C225" s="241">
        <f t="shared" si="76"/>
        <v>0.4</v>
      </c>
      <c r="D225" s="241">
        <f t="shared" si="76"/>
        <v>0.36363636363636365</v>
      </c>
      <c r="E225" s="241">
        <f t="shared" si="76"/>
        <v>0.3888888888888889</v>
      </c>
      <c r="F225" s="241">
        <f t="shared" si="76"/>
        <v>0.33333333333333331</v>
      </c>
      <c r="G225" s="241">
        <f t="shared" si="76"/>
        <v>0.37037037037037035</v>
      </c>
      <c r="H225" s="241">
        <f t="shared" si="76"/>
        <v>0.38000000000000006</v>
      </c>
      <c r="I225" s="241">
        <f t="shared" si="76"/>
        <v>0.38709677419354838</v>
      </c>
      <c r="J225" s="241">
        <f t="shared" si="76"/>
        <v>0.36923076923076925</v>
      </c>
      <c r="K225" s="241">
        <f t="shared" si="76"/>
        <v>0.4</v>
      </c>
      <c r="L225" s="241">
        <f t="shared" si="76"/>
        <v>0.375</v>
      </c>
      <c r="M225" s="241">
        <f t="shared" si="76"/>
        <v>0.390625</v>
      </c>
      <c r="N225" s="241">
        <f t="shared" si="76"/>
        <v>0.39361702127659576</v>
      </c>
      <c r="O225" s="241">
        <f t="shared" si="76"/>
        <v>0.39285714285714285</v>
      </c>
      <c r="P225" s="241">
        <f t="shared" si="76"/>
        <v>0.39735099337748342</v>
      </c>
      <c r="Q225" s="241">
        <f t="shared" si="76"/>
        <v>0.3949579831932773</v>
      </c>
      <c r="R225" s="241">
        <f t="shared" si="76"/>
        <v>0.39285714285714285</v>
      </c>
      <c r="S225" s="241">
        <f t="shared" si="76"/>
        <v>0.4</v>
      </c>
      <c r="T225" s="241">
        <f t="shared" si="76"/>
        <v>0.40000000000000008</v>
      </c>
      <c r="U225" s="241">
        <f t="shared" si="76"/>
        <v>0.375</v>
      </c>
      <c r="V225" s="241">
        <f t="shared" si="76"/>
        <v>0.3935483870967742</v>
      </c>
      <c r="W225" s="241">
        <f t="shared" si="76"/>
        <v>0.4</v>
      </c>
      <c r="X225" s="241">
        <f t="shared" si="76"/>
        <v>0.4</v>
      </c>
      <c r="Y225" s="241">
        <f t="shared" si="76"/>
        <v>0.4</v>
      </c>
      <c r="Z225" s="242">
        <f t="shared" si="76"/>
        <v>0.4</v>
      </c>
      <c r="AA225" s="242">
        <f t="shared" si="76"/>
        <v>0.40147748771059466</v>
      </c>
      <c r="AB225" s="242">
        <f t="shared" si="76"/>
        <v>0.40210184978856645</v>
      </c>
      <c r="AC225" s="242">
        <f t="shared" si="76"/>
        <v>0.40335239215741403</v>
      </c>
      <c r="AD225" s="242">
        <f>AD209/AD82</f>
        <v>0.40170876525568855</v>
      </c>
    </row>
    <row r="226" spans="1:30">
      <c r="A226" s="6" t="s">
        <v>111</v>
      </c>
      <c r="B226" s="241">
        <f>B210/B83</f>
        <v>0.36842105263157893</v>
      </c>
      <c r="C226" s="241">
        <f t="shared" si="76"/>
        <v>0.4</v>
      </c>
      <c r="D226" s="241">
        <f t="shared" si="76"/>
        <v>0.36363636363636365</v>
      </c>
      <c r="E226" s="241">
        <f t="shared" si="76"/>
        <v>0.3888888888888889</v>
      </c>
      <c r="F226" s="241">
        <f t="shared" si="76"/>
        <v>0.33333333333333331</v>
      </c>
      <c r="G226" s="241">
        <f t="shared" si="76"/>
        <v>0.37037037037037035</v>
      </c>
      <c r="H226" s="241">
        <f t="shared" si="76"/>
        <v>0.38000000000000006</v>
      </c>
      <c r="I226" s="241">
        <f t="shared" si="76"/>
        <v>0.38709677419354838</v>
      </c>
      <c r="J226" s="241">
        <f t="shared" si="76"/>
        <v>0.36923076923076925</v>
      </c>
      <c r="K226" s="241">
        <f t="shared" si="76"/>
        <v>0.4</v>
      </c>
      <c r="L226" s="241">
        <f t="shared" si="76"/>
        <v>0.375</v>
      </c>
      <c r="M226" s="241">
        <f t="shared" si="76"/>
        <v>0.390625</v>
      </c>
      <c r="N226" s="241">
        <f t="shared" si="76"/>
        <v>0.39361702127659576</v>
      </c>
      <c r="O226" s="241">
        <f t="shared" si="76"/>
        <v>0.39285714285714285</v>
      </c>
      <c r="P226" s="241">
        <f t="shared" si="76"/>
        <v>0.39735099337748342</v>
      </c>
      <c r="Q226" s="241">
        <f t="shared" si="76"/>
        <v>0.3949579831932773</v>
      </c>
      <c r="R226" s="241">
        <f t="shared" si="76"/>
        <v>0.39285714285714285</v>
      </c>
      <c r="S226" s="241">
        <f t="shared" si="76"/>
        <v>0.4</v>
      </c>
      <c r="T226" s="241">
        <f t="shared" si="76"/>
        <v>0.4</v>
      </c>
      <c r="U226" s="241">
        <f t="shared" si="76"/>
        <v>0.375</v>
      </c>
      <c r="V226" s="241">
        <f t="shared" si="76"/>
        <v>0.39354838709677414</v>
      </c>
      <c r="W226" s="241">
        <f t="shared" si="76"/>
        <v>0.4</v>
      </c>
      <c r="X226" s="241">
        <f t="shared" si="76"/>
        <v>0.4</v>
      </c>
      <c r="Y226" s="241">
        <f t="shared" si="76"/>
        <v>0.4</v>
      </c>
      <c r="Z226" s="242">
        <f t="shared" si="76"/>
        <v>0.4</v>
      </c>
      <c r="AA226" s="242">
        <f t="shared" si="76"/>
        <v>0.40147748771059472</v>
      </c>
      <c r="AB226" s="242">
        <f t="shared" si="76"/>
        <v>0.40210184978856639</v>
      </c>
      <c r="AC226" s="242">
        <f t="shared" si="76"/>
        <v>0.40335239215741403</v>
      </c>
      <c r="AD226" s="242">
        <f>AD210/AD83</f>
        <v>0.40170876525568855</v>
      </c>
    </row>
    <row r="227" spans="1:30">
      <c r="A227" s="6" t="s">
        <v>112</v>
      </c>
      <c r="B227" s="241">
        <f>B211/B84</f>
        <v>0.36842105263157893</v>
      </c>
      <c r="C227" s="241">
        <f t="shared" si="76"/>
        <v>0.4</v>
      </c>
      <c r="D227" s="241">
        <f t="shared" si="76"/>
        <v>0.36363636363636365</v>
      </c>
      <c r="E227" s="241">
        <f t="shared" si="76"/>
        <v>0.3888888888888889</v>
      </c>
      <c r="F227" s="241">
        <f t="shared" si="76"/>
        <v>0.33333333333333331</v>
      </c>
      <c r="G227" s="241">
        <f t="shared" si="76"/>
        <v>0.37037037037037035</v>
      </c>
      <c r="H227" s="241">
        <f t="shared" si="76"/>
        <v>0.38000000000000006</v>
      </c>
      <c r="I227" s="241">
        <f t="shared" si="76"/>
        <v>0.38709677419354838</v>
      </c>
      <c r="J227" s="241">
        <f t="shared" si="76"/>
        <v>0.36923076923076925</v>
      </c>
      <c r="K227" s="241">
        <f t="shared" si="76"/>
        <v>0.4</v>
      </c>
      <c r="L227" s="241">
        <f t="shared" si="76"/>
        <v>0.375</v>
      </c>
      <c r="M227" s="241">
        <f t="shared" si="76"/>
        <v>0.390625</v>
      </c>
      <c r="N227" s="241">
        <f t="shared" si="76"/>
        <v>0.39361702127659576</v>
      </c>
      <c r="O227" s="241">
        <f t="shared" si="76"/>
        <v>0.39285714285714285</v>
      </c>
      <c r="P227" s="241">
        <f t="shared" si="76"/>
        <v>0.39735099337748342</v>
      </c>
      <c r="Q227" s="241">
        <f t="shared" si="76"/>
        <v>0.39495798319327724</v>
      </c>
      <c r="R227" s="241">
        <f t="shared" si="76"/>
        <v>0.39285714285714285</v>
      </c>
      <c r="S227" s="241">
        <f t="shared" si="76"/>
        <v>0.4</v>
      </c>
      <c r="T227" s="241">
        <f t="shared" si="76"/>
        <v>0.4</v>
      </c>
      <c r="U227" s="241">
        <f t="shared" si="76"/>
        <v>0.375</v>
      </c>
      <c r="V227" s="241">
        <f t="shared" si="76"/>
        <v>0.3935483870967742</v>
      </c>
      <c r="W227" s="241">
        <f t="shared" si="76"/>
        <v>0.4</v>
      </c>
      <c r="X227" s="241">
        <f t="shared" si="76"/>
        <v>0.4</v>
      </c>
      <c r="Y227" s="241">
        <f t="shared" si="76"/>
        <v>0.4</v>
      </c>
      <c r="Z227" s="242">
        <f t="shared" si="76"/>
        <v>0.40000000000000008</v>
      </c>
      <c r="AA227" s="242">
        <f t="shared" si="76"/>
        <v>0.40147748771059466</v>
      </c>
      <c r="AB227" s="242">
        <f t="shared" si="76"/>
        <v>0.40210184978856645</v>
      </c>
      <c r="AC227" s="242">
        <f t="shared" si="76"/>
        <v>0.40335239215741403</v>
      </c>
      <c r="AD227" s="242">
        <f>AD211/AD84</f>
        <v>0.40170876525568855</v>
      </c>
    </row>
    <row r="228" spans="1:30" ht="15.75" thickBot="1">
      <c r="A228" s="6" t="s">
        <v>143</v>
      </c>
      <c r="B228" s="243">
        <v>0.36842105263157893</v>
      </c>
      <c r="C228" s="243">
        <v>0.4</v>
      </c>
      <c r="D228" s="243">
        <v>0.36363636363636365</v>
      </c>
      <c r="E228" s="243">
        <v>0.3888888888888889</v>
      </c>
      <c r="F228" s="243">
        <v>0.33333333333333331</v>
      </c>
      <c r="G228" s="243">
        <v>0.37037037037037035</v>
      </c>
      <c r="H228" s="243">
        <v>0.38</v>
      </c>
      <c r="I228" s="243">
        <v>0.38709677419354838</v>
      </c>
      <c r="J228" s="243">
        <v>0.36923076923076925</v>
      </c>
      <c r="K228" s="243">
        <v>0.4</v>
      </c>
      <c r="L228" s="243">
        <v>0.375</v>
      </c>
      <c r="M228" s="243">
        <v>0.390625</v>
      </c>
      <c r="N228" s="243">
        <v>0.39361702127659576</v>
      </c>
      <c r="O228" s="243">
        <v>0.39285714285714285</v>
      </c>
      <c r="P228" s="243">
        <v>0.39735099337748342</v>
      </c>
      <c r="Q228" s="243">
        <v>0.3949579831932773</v>
      </c>
      <c r="R228" s="243">
        <v>0.39285714285714285</v>
      </c>
      <c r="S228" s="243">
        <v>0.4</v>
      </c>
      <c r="T228" s="243">
        <v>0.4</v>
      </c>
      <c r="U228" s="243">
        <v>0.375</v>
      </c>
      <c r="V228" s="243">
        <v>0.3935483870967742</v>
      </c>
      <c r="W228" s="243">
        <v>0.4</v>
      </c>
      <c r="X228" s="243">
        <v>0.4</v>
      </c>
      <c r="Y228" s="243">
        <v>0.4</v>
      </c>
      <c r="Z228" s="242">
        <v>0.4</v>
      </c>
      <c r="AA228" s="242">
        <f>FORECAST(AA38,H228:Z228,H38:Z38)</f>
        <v>0.40147748771059466</v>
      </c>
      <c r="AB228" s="242">
        <f>FORECAST(AB38,I228:AA228,I38:AA38)</f>
        <v>0.40210184978856645</v>
      </c>
      <c r="AC228" s="242">
        <f>FORECAST(AC38,J228:AB228,J38:AB38)</f>
        <v>0.40335239215741403</v>
      </c>
      <c r="AD228" s="242">
        <f>FORECAST(AD38,K228:AC228,K38:AC38)</f>
        <v>0.40170876525568855</v>
      </c>
    </row>
    <row r="229" spans="1:30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thickBot="1">
      <c r="A230" s="6" t="s">
        <v>264</v>
      </c>
    </row>
    <row r="231" spans="1:30" ht="15.75" thickBot="1">
      <c r="A231" s="3"/>
      <c r="B231" s="3" t="str">
        <f>B$2</f>
        <v xml:space="preserve">93/94 </v>
      </c>
      <c r="C231" s="3" t="str">
        <f t="shared" ref="C231:AD231" si="77">C$2</f>
        <v xml:space="preserve">94/95 </v>
      </c>
      <c r="D231" s="3" t="str">
        <f t="shared" si="77"/>
        <v xml:space="preserve">95/96 </v>
      </c>
      <c r="E231" s="3" t="str">
        <f t="shared" si="77"/>
        <v xml:space="preserve">96/97 </v>
      </c>
      <c r="F231" s="3" t="str">
        <f t="shared" si="77"/>
        <v xml:space="preserve">97/98 </v>
      </c>
      <c r="G231" s="3" t="str">
        <f t="shared" si="77"/>
        <v xml:space="preserve">98/99 </v>
      </c>
      <c r="H231" s="3" t="str">
        <f t="shared" si="77"/>
        <v xml:space="preserve">99/00 </v>
      </c>
      <c r="I231" s="3" t="str">
        <f t="shared" si="77"/>
        <v xml:space="preserve">00/01 </v>
      </c>
      <c r="J231" s="3" t="str">
        <f t="shared" si="77"/>
        <v xml:space="preserve">01/02 </v>
      </c>
      <c r="K231" s="3" t="str">
        <f t="shared" si="77"/>
        <v xml:space="preserve">02/03 </v>
      </c>
      <c r="L231" s="3" t="str">
        <f t="shared" si="77"/>
        <v xml:space="preserve">03/04 </v>
      </c>
      <c r="M231" s="3" t="str">
        <f t="shared" si="77"/>
        <v xml:space="preserve">04/05 </v>
      </c>
      <c r="N231" s="3" t="str">
        <f t="shared" si="77"/>
        <v xml:space="preserve">05/06 </v>
      </c>
      <c r="O231" s="3" t="str">
        <f t="shared" si="77"/>
        <v xml:space="preserve">06/07 </v>
      </c>
      <c r="P231" s="3" t="str">
        <f t="shared" si="77"/>
        <v xml:space="preserve">07/08 </v>
      </c>
      <c r="Q231" s="3" t="str">
        <f t="shared" si="77"/>
        <v xml:space="preserve">08/09 </v>
      </c>
      <c r="R231" s="3" t="str">
        <f t="shared" si="77"/>
        <v xml:space="preserve">09/10 </v>
      </c>
      <c r="S231" s="3" t="str">
        <f t="shared" si="77"/>
        <v xml:space="preserve">10/11 </v>
      </c>
      <c r="T231" s="3" t="str">
        <f t="shared" si="77"/>
        <v xml:space="preserve">11/12 </v>
      </c>
      <c r="U231" s="3" t="str">
        <f t="shared" si="77"/>
        <v xml:space="preserve">12/13 </v>
      </c>
      <c r="V231" s="3" t="str">
        <f t="shared" si="77"/>
        <v xml:space="preserve">13/14 </v>
      </c>
      <c r="W231" s="3" t="str">
        <f t="shared" si="77"/>
        <v xml:space="preserve">14/15 </v>
      </c>
      <c r="X231" s="3" t="str">
        <f t="shared" si="77"/>
        <v xml:space="preserve">15/16 </v>
      </c>
      <c r="Y231" s="3" t="str">
        <f t="shared" si="77"/>
        <v xml:space="preserve">16/17 </v>
      </c>
      <c r="Z231" s="3" t="str">
        <f t="shared" si="77"/>
        <v xml:space="preserve">17/18 </v>
      </c>
      <c r="AA231" s="3" t="str">
        <f t="shared" si="77"/>
        <v>18/19</v>
      </c>
      <c r="AB231" s="3" t="str">
        <f t="shared" si="77"/>
        <v>19/20</v>
      </c>
      <c r="AC231" s="3" t="str">
        <f t="shared" si="77"/>
        <v>20/21</v>
      </c>
      <c r="AD231" s="3" t="str">
        <f t="shared" si="77"/>
        <v>21/22</v>
      </c>
    </row>
    <row r="232" spans="1:30">
      <c r="A232" s="6" t="s">
        <v>113</v>
      </c>
      <c r="B232" s="241">
        <f t="shared" ref="B232:AD240" si="78">B216+B105</f>
        <v>0.92105263157894735</v>
      </c>
      <c r="C232" s="241">
        <f t="shared" si="78"/>
        <v>0.9</v>
      </c>
      <c r="D232" s="241">
        <f t="shared" si="78"/>
        <v>0.90909090909090906</v>
      </c>
      <c r="E232" s="241">
        <f t="shared" si="78"/>
        <v>0.94444444444444442</v>
      </c>
      <c r="F232" s="241">
        <f t="shared" si="78"/>
        <v>0.88888888888888884</v>
      </c>
      <c r="G232" s="241">
        <f t="shared" si="78"/>
        <v>0.92592592592592593</v>
      </c>
      <c r="H232" s="241">
        <f t="shared" si="78"/>
        <v>0.92000000000000015</v>
      </c>
      <c r="I232" s="241">
        <f t="shared" si="78"/>
        <v>0.95161290322580649</v>
      </c>
      <c r="J232" s="241">
        <f t="shared" si="78"/>
        <v>0.92307692307692313</v>
      </c>
      <c r="K232" s="241">
        <f t="shared" si="78"/>
        <v>0.97142857142857142</v>
      </c>
      <c r="L232" s="241">
        <f t="shared" si="78"/>
        <v>0.9375</v>
      </c>
      <c r="M232" s="241">
        <f t="shared" si="78"/>
        <v>0.953125</v>
      </c>
      <c r="N232" s="241">
        <f t="shared" si="78"/>
        <v>0.95744680851063824</v>
      </c>
      <c r="O232" s="241">
        <f t="shared" si="78"/>
        <v>0.9553571428571429</v>
      </c>
      <c r="P232" s="241">
        <f t="shared" si="78"/>
        <v>0.95364238410596025</v>
      </c>
      <c r="Q232" s="241">
        <f t="shared" si="78"/>
        <v>0.96218487394957974</v>
      </c>
      <c r="R232" s="241">
        <f t="shared" si="78"/>
        <v>0.96428571428571419</v>
      </c>
      <c r="S232" s="241">
        <f t="shared" si="78"/>
        <v>0.96363636363636362</v>
      </c>
      <c r="T232" s="241">
        <f t="shared" si="78"/>
        <v>0.96875</v>
      </c>
      <c r="U232" s="241">
        <f t="shared" si="78"/>
        <v>0.875</v>
      </c>
      <c r="V232" s="241">
        <f t="shared" si="78"/>
        <v>0.97419354838709682</v>
      </c>
      <c r="W232" s="241">
        <f t="shared" si="78"/>
        <v>0.98148148148148151</v>
      </c>
      <c r="X232" s="241">
        <f t="shared" si="78"/>
        <v>0.98153846153846158</v>
      </c>
      <c r="Y232" s="241">
        <f t="shared" si="78"/>
        <v>0.98</v>
      </c>
      <c r="Z232" s="242">
        <f t="shared" si="78"/>
        <v>0.98</v>
      </c>
      <c r="AA232" s="242">
        <f t="shared" si="78"/>
        <v>0.98147748771059462</v>
      </c>
      <c r="AB232" s="242">
        <f t="shared" si="78"/>
        <v>0.9721018497885664</v>
      </c>
      <c r="AC232" s="242">
        <f t="shared" si="78"/>
        <v>0.97335239215741398</v>
      </c>
      <c r="AD232" s="242">
        <f t="shared" si="78"/>
        <v>0.9717087652556885</v>
      </c>
    </row>
    <row r="233" spans="1:30">
      <c r="A233" s="6" t="s">
        <v>102</v>
      </c>
      <c r="B233" s="241">
        <f t="shared" si="78"/>
        <v>0.92105263157894735</v>
      </c>
      <c r="C233" s="241">
        <f t="shared" si="78"/>
        <v>0.9</v>
      </c>
      <c r="D233" s="241">
        <f t="shared" si="78"/>
        <v>0.90909090909090906</v>
      </c>
      <c r="E233" s="241">
        <f t="shared" si="78"/>
        <v>0.94444444444444442</v>
      </c>
      <c r="F233" s="241">
        <f t="shared" si="78"/>
        <v>0.88888888888888884</v>
      </c>
      <c r="G233" s="241">
        <f t="shared" si="78"/>
        <v>0.92592592592592593</v>
      </c>
      <c r="H233" s="241">
        <f t="shared" si="78"/>
        <v>0.92000000000000015</v>
      </c>
      <c r="I233" s="241">
        <f t="shared" si="78"/>
        <v>0.95161290322580649</v>
      </c>
      <c r="J233" s="241">
        <f t="shared" si="78"/>
        <v>0.92307692307692313</v>
      </c>
      <c r="K233" s="241">
        <f t="shared" si="78"/>
        <v>0.97142857142857142</v>
      </c>
      <c r="L233" s="241">
        <f t="shared" si="78"/>
        <v>0.9375</v>
      </c>
      <c r="M233" s="241">
        <f t="shared" si="78"/>
        <v>0.953125</v>
      </c>
      <c r="N233" s="241">
        <f t="shared" si="78"/>
        <v>0.95744680851063824</v>
      </c>
      <c r="O233" s="241">
        <f t="shared" si="78"/>
        <v>0.9553571428571429</v>
      </c>
      <c r="P233" s="241">
        <f t="shared" si="78"/>
        <v>0.95364238410596025</v>
      </c>
      <c r="Q233" s="241">
        <f t="shared" si="78"/>
        <v>0.96218487394957974</v>
      </c>
      <c r="R233" s="241">
        <f t="shared" si="78"/>
        <v>0.96428571428571419</v>
      </c>
      <c r="S233" s="241">
        <f t="shared" si="78"/>
        <v>0.96363636363636362</v>
      </c>
      <c r="T233" s="241">
        <f t="shared" si="78"/>
        <v>0.96875</v>
      </c>
      <c r="U233" s="241">
        <f t="shared" si="78"/>
        <v>0.875</v>
      </c>
      <c r="V233" s="241">
        <f t="shared" si="78"/>
        <v>0.97419354838709682</v>
      </c>
      <c r="W233" s="241">
        <f t="shared" si="78"/>
        <v>0.98148148148148151</v>
      </c>
      <c r="X233" s="241">
        <f t="shared" si="78"/>
        <v>0.98153846153846158</v>
      </c>
      <c r="Y233" s="241">
        <f t="shared" si="78"/>
        <v>0.98</v>
      </c>
      <c r="Z233" s="242">
        <f t="shared" si="78"/>
        <v>0.98</v>
      </c>
      <c r="AA233" s="242">
        <f t="shared" si="78"/>
        <v>0.98147748771059451</v>
      </c>
      <c r="AB233" s="242">
        <f t="shared" si="78"/>
        <v>0.9721018497885664</v>
      </c>
      <c r="AC233" s="242">
        <f t="shared" si="78"/>
        <v>0.97335239215741398</v>
      </c>
      <c r="AD233" s="242">
        <f t="shared" si="78"/>
        <v>0.9717087652556885</v>
      </c>
    </row>
    <row r="234" spans="1:30">
      <c r="A234" s="6" t="s">
        <v>103</v>
      </c>
      <c r="B234" s="241">
        <f t="shared" si="78"/>
        <v>0.92105263157894735</v>
      </c>
      <c r="C234" s="241">
        <f t="shared" si="78"/>
        <v>0.9</v>
      </c>
      <c r="D234" s="241">
        <f t="shared" si="78"/>
        <v>0.90909090909090906</v>
      </c>
      <c r="E234" s="241">
        <f t="shared" si="78"/>
        <v>0.94444444444444442</v>
      </c>
      <c r="F234" s="241">
        <f t="shared" si="78"/>
        <v>0.88888888888888884</v>
      </c>
      <c r="G234" s="241">
        <f t="shared" si="78"/>
        <v>0.92592592592592593</v>
      </c>
      <c r="H234" s="241">
        <f t="shared" si="78"/>
        <v>0.92000000000000015</v>
      </c>
      <c r="I234" s="241">
        <f t="shared" si="78"/>
        <v>0.95161290322580649</v>
      </c>
      <c r="J234" s="241">
        <f t="shared" si="78"/>
        <v>0.92307692307692313</v>
      </c>
      <c r="K234" s="241">
        <f t="shared" si="78"/>
        <v>0.97142857142857142</v>
      </c>
      <c r="L234" s="241">
        <f t="shared" si="78"/>
        <v>0.9375</v>
      </c>
      <c r="M234" s="241">
        <f t="shared" si="78"/>
        <v>0.953125</v>
      </c>
      <c r="N234" s="241">
        <f t="shared" si="78"/>
        <v>0.95744680851063824</v>
      </c>
      <c r="O234" s="241">
        <f t="shared" si="78"/>
        <v>0.95535714285714279</v>
      </c>
      <c r="P234" s="241">
        <f t="shared" si="78"/>
        <v>0.95364238410596025</v>
      </c>
      <c r="Q234" s="241">
        <f t="shared" si="78"/>
        <v>0.96218487394957974</v>
      </c>
      <c r="R234" s="241">
        <f t="shared" si="78"/>
        <v>0.96428571428571419</v>
      </c>
      <c r="S234" s="241">
        <f t="shared" si="78"/>
        <v>0.96363636363636362</v>
      </c>
      <c r="T234" s="241">
        <f t="shared" si="78"/>
        <v>0.96875</v>
      </c>
      <c r="U234" s="241">
        <f t="shared" si="78"/>
        <v>0.875</v>
      </c>
      <c r="V234" s="241">
        <f t="shared" si="78"/>
        <v>0.97419354838709682</v>
      </c>
      <c r="W234" s="241">
        <f t="shared" si="78"/>
        <v>0.98148148148148151</v>
      </c>
      <c r="X234" s="241">
        <f t="shared" si="78"/>
        <v>0.98153846153846147</v>
      </c>
      <c r="Y234" s="241">
        <f t="shared" si="78"/>
        <v>0.98</v>
      </c>
      <c r="Z234" s="242">
        <f t="shared" si="78"/>
        <v>0.98</v>
      </c>
      <c r="AA234" s="242">
        <f t="shared" si="78"/>
        <v>0.98147748771059451</v>
      </c>
      <c r="AB234" s="242">
        <f t="shared" si="78"/>
        <v>0.97210184978856651</v>
      </c>
      <c r="AC234" s="242">
        <f t="shared" si="78"/>
        <v>0.97335239215741387</v>
      </c>
      <c r="AD234" s="242">
        <f t="shared" si="78"/>
        <v>0.97170876525568861</v>
      </c>
    </row>
    <row r="235" spans="1:30">
      <c r="A235" s="6" t="s">
        <v>104</v>
      </c>
      <c r="B235" s="241">
        <f t="shared" si="78"/>
        <v>0.92105263157894735</v>
      </c>
      <c r="C235" s="241">
        <f t="shared" si="78"/>
        <v>0.9</v>
      </c>
      <c r="D235" s="241">
        <f t="shared" si="78"/>
        <v>0.90909090909090906</v>
      </c>
      <c r="E235" s="241">
        <f t="shared" si="78"/>
        <v>0.94444444444444442</v>
      </c>
      <c r="F235" s="241">
        <f t="shared" si="78"/>
        <v>0.88888888888888884</v>
      </c>
      <c r="G235" s="241">
        <f t="shared" si="78"/>
        <v>0.92592592592592593</v>
      </c>
      <c r="H235" s="241">
        <f t="shared" si="78"/>
        <v>0.92000000000000015</v>
      </c>
      <c r="I235" s="241">
        <f t="shared" si="78"/>
        <v>0.95161290322580649</v>
      </c>
      <c r="J235" s="241">
        <f t="shared" si="78"/>
        <v>0.92307692307692313</v>
      </c>
      <c r="K235" s="241">
        <f t="shared" si="78"/>
        <v>0.97142857142857142</v>
      </c>
      <c r="L235" s="241">
        <f t="shared" si="78"/>
        <v>0.9375</v>
      </c>
      <c r="M235" s="241">
        <f t="shared" si="78"/>
        <v>0.953125</v>
      </c>
      <c r="N235" s="241">
        <f t="shared" si="78"/>
        <v>0.95744680851063824</v>
      </c>
      <c r="O235" s="241">
        <f t="shared" si="78"/>
        <v>0.95535714285714279</v>
      </c>
      <c r="P235" s="241">
        <f t="shared" si="78"/>
        <v>0.95364238410596025</v>
      </c>
      <c r="Q235" s="241">
        <f t="shared" si="78"/>
        <v>0.96218487394957974</v>
      </c>
      <c r="R235" s="241">
        <f t="shared" si="78"/>
        <v>0.96428571428571419</v>
      </c>
      <c r="S235" s="241">
        <f t="shared" si="78"/>
        <v>0.96363636363636362</v>
      </c>
      <c r="T235" s="241">
        <f t="shared" si="78"/>
        <v>0.96875</v>
      </c>
      <c r="U235" s="241">
        <f t="shared" si="78"/>
        <v>0.875</v>
      </c>
      <c r="V235" s="241">
        <f t="shared" si="78"/>
        <v>0.97419354838709682</v>
      </c>
      <c r="W235" s="241">
        <f t="shared" si="78"/>
        <v>0.98148148148148151</v>
      </c>
      <c r="X235" s="241">
        <f t="shared" si="78"/>
        <v>0.98153846153846169</v>
      </c>
      <c r="Y235" s="241">
        <f t="shared" si="78"/>
        <v>0.98</v>
      </c>
      <c r="Z235" s="242">
        <f t="shared" si="78"/>
        <v>0.98</v>
      </c>
      <c r="AA235" s="242">
        <f t="shared" si="78"/>
        <v>0.98147748771059462</v>
      </c>
      <c r="AB235" s="242">
        <f t="shared" si="78"/>
        <v>0.9721018497885664</v>
      </c>
      <c r="AC235" s="242">
        <f t="shared" si="78"/>
        <v>0.97335239215741398</v>
      </c>
      <c r="AD235" s="242">
        <f t="shared" si="78"/>
        <v>0.9717087652556885</v>
      </c>
    </row>
    <row r="236" spans="1:30">
      <c r="A236" s="6" t="s">
        <v>105</v>
      </c>
      <c r="B236" s="241">
        <f t="shared" si="78"/>
        <v>0.92105263157894735</v>
      </c>
      <c r="C236" s="241">
        <f t="shared" si="78"/>
        <v>0.9</v>
      </c>
      <c r="D236" s="241">
        <f t="shared" si="78"/>
        <v>0.90909090909090906</v>
      </c>
      <c r="E236" s="241">
        <f t="shared" si="78"/>
        <v>0.94444444444444442</v>
      </c>
      <c r="F236" s="241">
        <f t="shared" si="78"/>
        <v>0.88888888888888884</v>
      </c>
      <c r="G236" s="241">
        <f t="shared" si="78"/>
        <v>0.92592592592592593</v>
      </c>
      <c r="H236" s="241">
        <f t="shared" si="78"/>
        <v>0.92000000000000015</v>
      </c>
      <c r="I236" s="241">
        <f t="shared" si="78"/>
        <v>0.95161290322580649</v>
      </c>
      <c r="J236" s="241">
        <f t="shared" si="78"/>
        <v>0.92307692307692313</v>
      </c>
      <c r="K236" s="241">
        <f t="shared" si="78"/>
        <v>0.97142857142857142</v>
      </c>
      <c r="L236" s="241">
        <f t="shared" si="78"/>
        <v>0.9375</v>
      </c>
      <c r="M236" s="241">
        <f t="shared" si="78"/>
        <v>0.953125</v>
      </c>
      <c r="N236" s="241">
        <f t="shared" si="78"/>
        <v>0.95744680851063824</v>
      </c>
      <c r="O236" s="241">
        <f t="shared" si="78"/>
        <v>0.95535714285714279</v>
      </c>
      <c r="P236" s="241">
        <f t="shared" si="78"/>
        <v>0.95364238410596025</v>
      </c>
      <c r="Q236" s="241">
        <f t="shared" si="78"/>
        <v>0.96218487394957974</v>
      </c>
      <c r="R236" s="241">
        <f t="shared" si="78"/>
        <v>0.96428571428571419</v>
      </c>
      <c r="S236" s="241">
        <f t="shared" si="78"/>
        <v>0.96363636363636362</v>
      </c>
      <c r="T236" s="241">
        <f t="shared" si="78"/>
        <v>0.96875</v>
      </c>
      <c r="U236" s="241">
        <f t="shared" si="78"/>
        <v>0.875</v>
      </c>
      <c r="V236" s="241">
        <f t="shared" si="78"/>
        <v>0.97419354838709682</v>
      </c>
      <c r="W236" s="241">
        <f t="shared" si="78"/>
        <v>0.98148148148148151</v>
      </c>
      <c r="X236" s="241">
        <f t="shared" si="78"/>
        <v>0.98153846153846158</v>
      </c>
      <c r="Y236" s="241">
        <f t="shared" si="78"/>
        <v>0.98</v>
      </c>
      <c r="Z236" s="242">
        <f t="shared" si="78"/>
        <v>0.98</v>
      </c>
      <c r="AA236" s="242">
        <f t="shared" si="78"/>
        <v>0.98147748771059451</v>
      </c>
      <c r="AB236" s="242">
        <f t="shared" si="78"/>
        <v>0.9721018497885664</v>
      </c>
      <c r="AC236" s="242">
        <f t="shared" si="78"/>
        <v>0.97335239215741398</v>
      </c>
      <c r="AD236" s="242">
        <f t="shared" si="78"/>
        <v>0.9717087652556885</v>
      </c>
    </row>
    <row r="237" spans="1:30">
      <c r="A237" s="6" t="s">
        <v>106</v>
      </c>
      <c r="B237" s="241">
        <f t="shared" si="78"/>
        <v>0.92105263157894735</v>
      </c>
      <c r="C237" s="241">
        <f t="shared" si="78"/>
        <v>0.9</v>
      </c>
      <c r="D237" s="241">
        <f t="shared" si="78"/>
        <v>0.90909090909090906</v>
      </c>
      <c r="E237" s="241">
        <f t="shared" si="78"/>
        <v>0.94444444444444442</v>
      </c>
      <c r="F237" s="241">
        <f t="shared" si="78"/>
        <v>0.88888888888888884</v>
      </c>
      <c r="G237" s="241">
        <f t="shared" si="78"/>
        <v>0.92592592592592593</v>
      </c>
      <c r="H237" s="241">
        <f t="shared" si="78"/>
        <v>0.92000000000000015</v>
      </c>
      <c r="I237" s="241">
        <f t="shared" si="78"/>
        <v>0.95161290322580649</v>
      </c>
      <c r="J237" s="241">
        <f t="shared" si="78"/>
        <v>0.92307692307692313</v>
      </c>
      <c r="K237" s="241">
        <f t="shared" si="78"/>
        <v>0.97142857142857142</v>
      </c>
      <c r="L237" s="241">
        <f t="shared" si="78"/>
        <v>0.9375</v>
      </c>
      <c r="M237" s="241">
        <f t="shared" si="78"/>
        <v>0.953125</v>
      </c>
      <c r="N237" s="241">
        <f t="shared" si="78"/>
        <v>0.95744680851063824</v>
      </c>
      <c r="O237" s="241">
        <f t="shared" si="78"/>
        <v>0.9553571428571429</v>
      </c>
      <c r="P237" s="241">
        <f t="shared" si="78"/>
        <v>0.95364238410596025</v>
      </c>
      <c r="Q237" s="241">
        <f t="shared" si="78"/>
        <v>0.96218487394957974</v>
      </c>
      <c r="R237" s="241">
        <f t="shared" si="78"/>
        <v>0.96428571428571419</v>
      </c>
      <c r="S237" s="241">
        <f t="shared" si="78"/>
        <v>0.96363636363636362</v>
      </c>
      <c r="T237" s="241">
        <f t="shared" si="78"/>
        <v>0.96875</v>
      </c>
      <c r="U237" s="241">
        <f t="shared" si="78"/>
        <v>0.875</v>
      </c>
      <c r="V237" s="241">
        <f t="shared" si="78"/>
        <v>0.97419354838709682</v>
      </c>
      <c r="W237" s="241">
        <f t="shared" si="78"/>
        <v>0.98148148148148151</v>
      </c>
      <c r="X237" s="241">
        <f t="shared" si="78"/>
        <v>0.98153846153846158</v>
      </c>
      <c r="Y237" s="241">
        <f t="shared" si="78"/>
        <v>0.98</v>
      </c>
      <c r="Z237" s="242">
        <f t="shared" si="78"/>
        <v>0.98</v>
      </c>
      <c r="AA237" s="242">
        <f t="shared" si="78"/>
        <v>0.98147748771059462</v>
      </c>
      <c r="AB237" s="242">
        <f t="shared" si="78"/>
        <v>0.9721018497885664</v>
      </c>
      <c r="AC237" s="242">
        <f t="shared" si="78"/>
        <v>0.97335239215741398</v>
      </c>
      <c r="AD237" s="242">
        <f t="shared" si="78"/>
        <v>0.9717087652556885</v>
      </c>
    </row>
    <row r="238" spans="1:30">
      <c r="A238" s="6" t="s">
        <v>107</v>
      </c>
      <c r="B238" s="241">
        <f t="shared" si="78"/>
        <v>0.92105263157894735</v>
      </c>
      <c r="C238" s="241">
        <f t="shared" si="78"/>
        <v>0.9</v>
      </c>
      <c r="D238" s="241">
        <f t="shared" si="78"/>
        <v>0.90909090909090906</v>
      </c>
      <c r="E238" s="241">
        <f t="shared" si="78"/>
        <v>0.94444444444444442</v>
      </c>
      <c r="F238" s="241">
        <f t="shared" si="78"/>
        <v>0.88888888888888884</v>
      </c>
      <c r="G238" s="241">
        <f t="shared" si="78"/>
        <v>0.92592592592592593</v>
      </c>
      <c r="H238" s="241">
        <f t="shared" si="78"/>
        <v>0.92000000000000015</v>
      </c>
      <c r="I238" s="241">
        <f t="shared" si="78"/>
        <v>0.95161290322580649</v>
      </c>
      <c r="J238" s="241">
        <f t="shared" si="78"/>
        <v>0.92307692307692313</v>
      </c>
      <c r="K238" s="241">
        <f t="shared" si="78"/>
        <v>0.97142857142857142</v>
      </c>
      <c r="L238" s="241">
        <f t="shared" si="78"/>
        <v>0.9375</v>
      </c>
      <c r="M238" s="241">
        <f t="shared" si="78"/>
        <v>0.953125</v>
      </c>
      <c r="N238" s="241">
        <f t="shared" si="78"/>
        <v>0.95744680851063824</v>
      </c>
      <c r="O238" s="241">
        <f t="shared" si="78"/>
        <v>0.95535714285714279</v>
      </c>
      <c r="P238" s="241">
        <f t="shared" si="78"/>
        <v>0.95364238410596025</v>
      </c>
      <c r="Q238" s="241">
        <f t="shared" si="78"/>
        <v>0.96218487394957974</v>
      </c>
      <c r="R238" s="241">
        <f t="shared" si="78"/>
        <v>0.96428571428571419</v>
      </c>
      <c r="S238" s="241">
        <f t="shared" si="78"/>
        <v>0.96363636363636362</v>
      </c>
      <c r="T238" s="241">
        <f t="shared" si="78"/>
        <v>0.96875</v>
      </c>
      <c r="U238" s="241">
        <f t="shared" si="78"/>
        <v>0.875</v>
      </c>
      <c r="V238" s="241">
        <f t="shared" si="78"/>
        <v>0.97419354838709682</v>
      </c>
      <c r="W238" s="241">
        <f t="shared" si="78"/>
        <v>0.98148148148148151</v>
      </c>
      <c r="X238" s="241">
        <f t="shared" si="78"/>
        <v>0.98153846153846158</v>
      </c>
      <c r="Y238" s="241">
        <f t="shared" si="78"/>
        <v>0.98</v>
      </c>
      <c r="Z238" s="242">
        <f t="shared" si="78"/>
        <v>0.98</v>
      </c>
      <c r="AA238" s="242">
        <f t="shared" si="78"/>
        <v>0.98147748771059462</v>
      </c>
      <c r="AB238" s="242">
        <f t="shared" si="78"/>
        <v>0.97210184978856651</v>
      </c>
      <c r="AC238" s="242">
        <f t="shared" si="78"/>
        <v>0.97335239215741398</v>
      </c>
      <c r="AD238" s="242">
        <f t="shared" si="78"/>
        <v>0.97170876525568839</v>
      </c>
    </row>
    <row r="239" spans="1:30">
      <c r="A239" s="6" t="s">
        <v>108</v>
      </c>
      <c r="B239" s="241">
        <f t="shared" si="78"/>
        <v>0.92105263157894735</v>
      </c>
      <c r="C239" s="241">
        <f t="shared" si="78"/>
        <v>0.9</v>
      </c>
      <c r="D239" s="241">
        <f t="shared" si="78"/>
        <v>0.90909090909090906</v>
      </c>
      <c r="E239" s="241">
        <f t="shared" si="78"/>
        <v>0.94444444444444442</v>
      </c>
      <c r="F239" s="241">
        <f t="shared" si="78"/>
        <v>0.88888888888888884</v>
      </c>
      <c r="G239" s="241">
        <f t="shared" si="78"/>
        <v>0.92592592592592593</v>
      </c>
      <c r="H239" s="241">
        <f t="shared" si="78"/>
        <v>0.92000000000000015</v>
      </c>
      <c r="I239" s="241">
        <f t="shared" si="78"/>
        <v>0.95161290322580649</v>
      </c>
      <c r="J239" s="241">
        <f t="shared" si="78"/>
        <v>0.92307692307692313</v>
      </c>
      <c r="K239" s="241">
        <f t="shared" si="78"/>
        <v>0.97142857142857142</v>
      </c>
      <c r="L239" s="241">
        <f t="shared" si="78"/>
        <v>0.9375</v>
      </c>
      <c r="M239" s="241">
        <f t="shared" si="78"/>
        <v>0.953125</v>
      </c>
      <c r="N239" s="241">
        <f t="shared" si="78"/>
        <v>0.95744680851063824</v>
      </c>
      <c r="O239" s="241">
        <f t="shared" si="78"/>
        <v>0.9553571428571429</v>
      </c>
      <c r="P239" s="241">
        <f t="shared" si="78"/>
        <v>0.95364238410596025</v>
      </c>
      <c r="Q239" s="241">
        <f t="shared" si="78"/>
        <v>0.96218487394957974</v>
      </c>
      <c r="R239" s="241">
        <f t="shared" si="78"/>
        <v>0.96428571428571419</v>
      </c>
      <c r="S239" s="241">
        <f t="shared" si="78"/>
        <v>0.96363636363636362</v>
      </c>
      <c r="T239" s="241">
        <f t="shared" si="78"/>
        <v>0.96875</v>
      </c>
      <c r="U239" s="241">
        <f t="shared" si="78"/>
        <v>0.875</v>
      </c>
      <c r="V239" s="241">
        <f t="shared" si="78"/>
        <v>0.97419354838709693</v>
      </c>
      <c r="W239" s="241">
        <f t="shared" si="78"/>
        <v>0.98148148148148151</v>
      </c>
      <c r="X239" s="241">
        <f t="shared" si="78"/>
        <v>0.98153846153846158</v>
      </c>
      <c r="Y239" s="241">
        <f t="shared" si="78"/>
        <v>0.98</v>
      </c>
      <c r="Z239" s="242">
        <f t="shared" si="78"/>
        <v>0.98</v>
      </c>
      <c r="AA239" s="242">
        <f t="shared" si="78"/>
        <v>0.98147748771059462</v>
      </c>
      <c r="AB239" s="242">
        <f t="shared" si="78"/>
        <v>0.9721018497885664</v>
      </c>
      <c r="AC239" s="242">
        <f t="shared" si="78"/>
        <v>0.97335239215741398</v>
      </c>
      <c r="AD239" s="242">
        <f t="shared" si="78"/>
        <v>0.9717087652556885</v>
      </c>
    </row>
    <row r="240" spans="1:30">
      <c r="A240" s="6" t="s">
        <v>109</v>
      </c>
      <c r="B240" s="241">
        <f t="shared" si="78"/>
        <v>0.92105263157894735</v>
      </c>
      <c r="C240" s="241">
        <f t="shared" si="78"/>
        <v>0.9</v>
      </c>
      <c r="D240" s="241">
        <f t="shared" si="78"/>
        <v>0.90909090909090906</v>
      </c>
      <c r="E240" s="241">
        <f t="shared" si="78"/>
        <v>0.94444444444444442</v>
      </c>
      <c r="F240" s="241">
        <f t="shared" si="78"/>
        <v>0.88888888888888884</v>
      </c>
      <c r="G240" s="241">
        <f t="shared" si="78"/>
        <v>0.92592592592592593</v>
      </c>
      <c r="H240" s="241">
        <f t="shared" si="78"/>
        <v>0.92000000000000015</v>
      </c>
      <c r="I240" s="241">
        <f t="shared" si="78"/>
        <v>0.95161290322580649</v>
      </c>
      <c r="J240" s="241">
        <f t="shared" si="78"/>
        <v>0.92307692307692313</v>
      </c>
      <c r="K240" s="241">
        <f t="shared" si="78"/>
        <v>0.97142857142857142</v>
      </c>
      <c r="L240" s="241">
        <f t="shared" si="78"/>
        <v>0.9375</v>
      </c>
      <c r="M240" s="241">
        <f t="shared" si="78"/>
        <v>0.953125</v>
      </c>
      <c r="N240" s="241">
        <f t="shared" si="78"/>
        <v>0.95744680851063824</v>
      </c>
      <c r="O240" s="241">
        <f t="shared" si="78"/>
        <v>0.95535714285714279</v>
      </c>
      <c r="P240" s="241">
        <f t="shared" si="78"/>
        <v>0.95364238410596025</v>
      </c>
      <c r="Q240" s="241">
        <f t="shared" si="78"/>
        <v>0.96218487394957974</v>
      </c>
      <c r="R240" s="241">
        <f t="shared" si="78"/>
        <v>0.96428571428571419</v>
      </c>
      <c r="S240" s="241">
        <f t="shared" si="78"/>
        <v>0.96363636363636362</v>
      </c>
      <c r="T240" s="241">
        <f t="shared" si="78"/>
        <v>0.96875</v>
      </c>
      <c r="U240" s="241">
        <f t="shared" si="78"/>
        <v>0.875</v>
      </c>
      <c r="V240" s="241">
        <f t="shared" si="78"/>
        <v>0.97419354838709693</v>
      </c>
      <c r="W240" s="241">
        <f t="shared" si="78"/>
        <v>0.98148148148148151</v>
      </c>
      <c r="X240" s="241">
        <f t="shared" si="78"/>
        <v>0.98153846153846158</v>
      </c>
      <c r="Y240" s="241">
        <f t="shared" ref="B240:AD244" si="79">Y224+Y113</f>
        <v>0.98</v>
      </c>
      <c r="Z240" s="242">
        <f t="shared" si="79"/>
        <v>0.98</v>
      </c>
      <c r="AA240" s="242">
        <f t="shared" si="79"/>
        <v>0.98147748771059473</v>
      </c>
      <c r="AB240" s="242">
        <f t="shared" si="79"/>
        <v>0.97210184978856629</v>
      </c>
      <c r="AC240" s="242">
        <f t="shared" si="79"/>
        <v>0.97335239215741398</v>
      </c>
      <c r="AD240" s="242">
        <f t="shared" si="79"/>
        <v>0.9717087652556885</v>
      </c>
    </row>
    <row r="241" spans="1:30">
      <c r="A241" s="6" t="s">
        <v>110</v>
      </c>
      <c r="B241" s="241">
        <f t="shared" si="79"/>
        <v>0.92105263157894735</v>
      </c>
      <c r="C241" s="241">
        <f t="shared" si="79"/>
        <v>0.9</v>
      </c>
      <c r="D241" s="241">
        <f t="shared" si="79"/>
        <v>0.90909090909090906</v>
      </c>
      <c r="E241" s="241">
        <f t="shared" si="79"/>
        <v>0.94444444444444442</v>
      </c>
      <c r="F241" s="241">
        <f t="shared" si="79"/>
        <v>0.88888888888888884</v>
      </c>
      <c r="G241" s="241">
        <f t="shared" si="79"/>
        <v>0.92592592592592593</v>
      </c>
      <c r="H241" s="241">
        <f t="shared" si="79"/>
        <v>0.92000000000000015</v>
      </c>
      <c r="I241" s="241">
        <f t="shared" si="79"/>
        <v>0.95161290322580649</v>
      </c>
      <c r="J241" s="241">
        <f t="shared" si="79"/>
        <v>0.92307692307692313</v>
      </c>
      <c r="K241" s="241">
        <f t="shared" si="79"/>
        <v>0.97142857142857142</v>
      </c>
      <c r="L241" s="241">
        <f t="shared" si="79"/>
        <v>0.9375</v>
      </c>
      <c r="M241" s="241">
        <f t="shared" si="79"/>
        <v>0.953125</v>
      </c>
      <c r="N241" s="241">
        <f t="shared" si="79"/>
        <v>0.95744680851063824</v>
      </c>
      <c r="O241" s="241">
        <f t="shared" si="79"/>
        <v>0.95535714285714279</v>
      </c>
      <c r="P241" s="241">
        <f t="shared" si="79"/>
        <v>0.95364238410596025</v>
      </c>
      <c r="Q241" s="241">
        <f t="shared" si="79"/>
        <v>0.96218487394957974</v>
      </c>
      <c r="R241" s="241">
        <f t="shared" si="79"/>
        <v>0.96428571428571419</v>
      </c>
      <c r="S241" s="241">
        <f t="shared" si="79"/>
        <v>0.96363636363636362</v>
      </c>
      <c r="T241" s="241">
        <f t="shared" si="79"/>
        <v>0.96875</v>
      </c>
      <c r="U241" s="241">
        <f t="shared" si="79"/>
        <v>0.875</v>
      </c>
      <c r="V241" s="241">
        <f t="shared" si="79"/>
        <v>0.97419354838709682</v>
      </c>
      <c r="W241" s="241">
        <f t="shared" si="79"/>
        <v>0.98148148148148151</v>
      </c>
      <c r="X241" s="241">
        <f t="shared" si="79"/>
        <v>0.98153846153846158</v>
      </c>
      <c r="Y241" s="241">
        <f t="shared" si="79"/>
        <v>0.98</v>
      </c>
      <c r="Z241" s="242">
        <f t="shared" si="79"/>
        <v>0.98</v>
      </c>
      <c r="AA241" s="242">
        <f t="shared" si="79"/>
        <v>0.98147748771059462</v>
      </c>
      <c r="AB241" s="242">
        <f t="shared" si="79"/>
        <v>0.9721018497885664</v>
      </c>
      <c r="AC241" s="242">
        <f t="shared" si="79"/>
        <v>0.97335239215741398</v>
      </c>
      <c r="AD241" s="242">
        <f>AD225+AD114</f>
        <v>0.9717087652556885</v>
      </c>
    </row>
    <row r="242" spans="1:30">
      <c r="A242" s="6" t="s">
        <v>111</v>
      </c>
      <c r="B242" s="241">
        <f t="shared" si="79"/>
        <v>0.92105263157894735</v>
      </c>
      <c r="C242" s="241">
        <f t="shared" si="79"/>
        <v>0.9</v>
      </c>
      <c r="D242" s="241">
        <f t="shared" si="79"/>
        <v>0.90909090909090906</v>
      </c>
      <c r="E242" s="241">
        <f t="shared" si="79"/>
        <v>0.94444444444444442</v>
      </c>
      <c r="F242" s="241">
        <f t="shared" si="79"/>
        <v>0.88888888888888884</v>
      </c>
      <c r="G242" s="241">
        <f t="shared" si="79"/>
        <v>0.92592592592592593</v>
      </c>
      <c r="H242" s="241">
        <f t="shared" si="79"/>
        <v>0.92000000000000015</v>
      </c>
      <c r="I242" s="241">
        <f t="shared" si="79"/>
        <v>0.95161290322580649</v>
      </c>
      <c r="J242" s="241">
        <f t="shared" si="79"/>
        <v>0.92307692307692313</v>
      </c>
      <c r="K242" s="241">
        <f t="shared" si="79"/>
        <v>0.97142857142857142</v>
      </c>
      <c r="L242" s="241">
        <f t="shared" si="79"/>
        <v>0.9375</v>
      </c>
      <c r="M242" s="241">
        <f t="shared" si="79"/>
        <v>0.953125</v>
      </c>
      <c r="N242" s="241">
        <f t="shared" si="79"/>
        <v>0.95744680851063824</v>
      </c>
      <c r="O242" s="241">
        <f t="shared" si="79"/>
        <v>0.95535714285714279</v>
      </c>
      <c r="P242" s="241">
        <f t="shared" si="79"/>
        <v>0.95364238410596025</v>
      </c>
      <c r="Q242" s="241">
        <f t="shared" si="79"/>
        <v>0.96218487394957974</v>
      </c>
      <c r="R242" s="241">
        <f t="shared" si="79"/>
        <v>0.96428571428571419</v>
      </c>
      <c r="S242" s="241">
        <f t="shared" si="79"/>
        <v>0.96363636363636362</v>
      </c>
      <c r="T242" s="241">
        <f t="shared" si="79"/>
        <v>0.96875</v>
      </c>
      <c r="U242" s="241">
        <f t="shared" si="79"/>
        <v>0.875</v>
      </c>
      <c r="V242" s="241">
        <f t="shared" si="79"/>
        <v>0.97419354838709671</v>
      </c>
      <c r="W242" s="241">
        <f t="shared" si="79"/>
        <v>0.98148148148148162</v>
      </c>
      <c r="X242" s="241">
        <f t="shared" si="79"/>
        <v>0.98153846153846158</v>
      </c>
      <c r="Y242" s="241">
        <f t="shared" si="79"/>
        <v>0.98</v>
      </c>
      <c r="Z242" s="242">
        <f t="shared" si="79"/>
        <v>0.98</v>
      </c>
      <c r="AA242" s="242">
        <f t="shared" si="79"/>
        <v>0.98147748771059473</v>
      </c>
      <c r="AB242" s="242">
        <f t="shared" si="79"/>
        <v>0.97210184978856629</v>
      </c>
      <c r="AC242" s="242">
        <f t="shared" si="79"/>
        <v>0.97335239215741398</v>
      </c>
      <c r="AD242" s="242">
        <f>AD226+AD115</f>
        <v>0.9717087652556885</v>
      </c>
    </row>
    <row r="243" spans="1:30">
      <c r="A243" s="6" t="s">
        <v>112</v>
      </c>
      <c r="B243" s="241">
        <f t="shared" si="79"/>
        <v>0.92105263157894735</v>
      </c>
      <c r="C243" s="241">
        <f t="shared" si="79"/>
        <v>0.9</v>
      </c>
      <c r="D243" s="241">
        <f t="shared" si="79"/>
        <v>0.90909090909090906</v>
      </c>
      <c r="E243" s="241">
        <f t="shared" si="79"/>
        <v>0.94444444444444442</v>
      </c>
      <c r="F243" s="241">
        <f t="shared" si="79"/>
        <v>0.88888888888888884</v>
      </c>
      <c r="G243" s="241">
        <f t="shared" si="79"/>
        <v>0.92592592592592593</v>
      </c>
      <c r="H243" s="241">
        <f t="shared" si="79"/>
        <v>0.92000000000000015</v>
      </c>
      <c r="I243" s="241">
        <f t="shared" si="79"/>
        <v>0.95161290322580649</v>
      </c>
      <c r="J243" s="241">
        <f t="shared" si="79"/>
        <v>0.92307692307692313</v>
      </c>
      <c r="K243" s="241">
        <f t="shared" si="79"/>
        <v>0.97142857142857142</v>
      </c>
      <c r="L243" s="241">
        <f t="shared" si="79"/>
        <v>0.9375</v>
      </c>
      <c r="M243" s="241">
        <f t="shared" si="79"/>
        <v>0.953125</v>
      </c>
      <c r="N243" s="241">
        <f t="shared" si="79"/>
        <v>0.95744680851063824</v>
      </c>
      <c r="O243" s="241">
        <f t="shared" si="79"/>
        <v>0.95535714285714279</v>
      </c>
      <c r="P243" s="241">
        <f t="shared" si="79"/>
        <v>0.95364238410596025</v>
      </c>
      <c r="Q243" s="241">
        <f t="shared" si="79"/>
        <v>0.96218487394957974</v>
      </c>
      <c r="R243" s="241">
        <f t="shared" si="79"/>
        <v>0.96428571428571419</v>
      </c>
      <c r="S243" s="241">
        <f t="shared" si="79"/>
        <v>0.96363636363636362</v>
      </c>
      <c r="T243" s="241">
        <f t="shared" si="79"/>
        <v>0.96875</v>
      </c>
      <c r="U243" s="241">
        <f t="shared" si="79"/>
        <v>0.875</v>
      </c>
      <c r="V243" s="241">
        <f t="shared" si="79"/>
        <v>0.97419354838709682</v>
      </c>
      <c r="W243" s="241">
        <f t="shared" si="79"/>
        <v>0.98148148148148151</v>
      </c>
      <c r="X243" s="241">
        <f t="shared" si="79"/>
        <v>0.98153846153846158</v>
      </c>
      <c r="Y243" s="241">
        <f t="shared" si="79"/>
        <v>0.98</v>
      </c>
      <c r="Z243" s="242">
        <f t="shared" si="79"/>
        <v>0.98</v>
      </c>
      <c r="AA243" s="242">
        <f t="shared" si="79"/>
        <v>0.98147748771059462</v>
      </c>
      <c r="AB243" s="242">
        <f t="shared" si="79"/>
        <v>0.9721018497885664</v>
      </c>
      <c r="AC243" s="242">
        <f t="shared" si="79"/>
        <v>0.97335239215741398</v>
      </c>
      <c r="AD243" s="242">
        <f>AD227+AD116</f>
        <v>0.9717087652556885</v>
      </c>
    </row>
    <row r="244" spans="1:30" ht="15.75" thickBot="1">
      <c r="A244" s="6" t="s">
        <v>143</v>
      </c>
      <c r="B244" s="243">
        <f>B228+B117</f>
        <v>0.92105263157894735</v>
      </c>
      <c r="C244" s="243">
        <f t="shared" si="79"/>
        <v>0.9</v>
      </c>
      <c r="D244" s="243">
        <f t="shared" si="79"/>
        <v>0.90909090909090906</v>
      </c>
      <c r="E244" s="243">
        <f t="shared" si="79"/>
        <v>0.94444444444444442</v>
      </c>
      <c r="F244" s="243">
        <f t="shared" si="79"/>
        <v>0.88888888888888884</v>
      </c>
      <c r="G244" s="243">
        <f t="shared" si="79"/>
        <v>0.92592592592592593</v>
      </c>
      <c r="H244" s="243">
        <f t="shared" si="79"/>
        <v>0.92</v>
      </c>
      <c r="I244" s="243">
        <f t="shared" si="79"/>
        <v>0.95161290322580649</v>
      </c>
      <c r="J244" s="243">
        <f t="shared" si="79"/>
        <v>0.92307692307692313</v>
      </c>
      <c r="K244" s="243">
        <f t="shared" si="79"/>
        <v>0.97142857142857142</v>
      </c>
      <c r="L244" s="243">
        <f t="shared" si="79"/>
        <v>0.9375</v>
      </c>
      <c r="M244" s="243">
        <f t="shared" si="79"/>
        <v>0.953125</v>
      </c>
      <c r="N244" s="243">
        <f t="shared" si="79"/>
        <v>0.95744680851063824</v>
      </c>
      <c r="O244" s="243">
        <f t="shared" si="79"/>
        <v>0.95535714285714279</v>
      </c>
      <c r="P244" s="243">
        <f t="shared" si="79"/>
        <v>0.95364238410596025</v>
      </c>
      <c r="Q244" s="243">
        <f t="shared" si="79"/>
        <v>0.96218487394957974</v>
      </c>
      <c r="R244" s="243">
        <f t="shared" si="79"/>
        <v>0.96428571428571419</v>
      </c>
      <c r="S244" s="243">
        <f t="shared" si="79"/>
        <v>0.96363636363636362</v>
      </c>
      <c r="T244" s="243">
        <f t="shared" si="79"/>
        <v>0.96875</v>
      </c>
      <c r="U244" s="243">
        <f t="shared" si="79"/>
        <v>0.875</v>
      </c>
      <c r="V244" s="243">
        <f t="shared" si="79"/>
        <v>0.97419354838709682</v>
      </c>
      <c r="W244" s="243">
        <f t="shared" si="79"/>
        <v>0.98148148148148151</v>
      </c>
      <c r="X244" s="243">
        <f t="shared" si="79"/>
        <v>0.98153846153846158</v>
      </c>
      <c r="Y244" s="243">
        <f t="shared" si="79"/>
        <v>0.98</v>
      </c>
      <c r="Z244" s="242">
        <f t="shared" si="79"/>
        <v>0.98</v>
      </c>
      <c r="AA244" s="242">
        <f t="shared" si="79"/>
        <v>0.98147748771059462</v>
      </c>
      <c r="AB244" s="242">
        <f t="shared" si="79"/>
        <v>0.9721018497885664</v>
      </c>
      <c r="AC244" s="242">
        <f t="shared" si="79"/>
        <v>0.97335239215741398</v>
      </c>
      <c r="AD244" s="242">
        <f>AD228+AD117</f>
        <v>0.9717087652556885</v>
      </c>
    </row>
    <row r="245" spans="1:30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thickBot="1">
      <c r="A246" s="6" t="s">
        <v>265</v>
      </c>
    </row>
    <row r="247" spans="1:30" ht="15.75" thickBot="1">
      <c r="A247" s="3"/>
      <c r="B247" s="3" t="str">
        <f>B$2</f>
        <v xml:space="preserve">93/94 </v>
      </c>
      <c r="C247" s="3" t="str">
        <f t="shared" ref="C247:AD247" si="80">C$2</f>
        <v xml:space="preserve">94/95 </v>
      </c>
      <c r="D247" s="3" t="str">
        <f t="shared" si="80"/>
        <v xml:space="preserve">95/96 </v>
      </c>
      <c r="E247" s="3" t="str">
        <f t="shared" si="80"/>
        <v xml:space="preserve">96/97 </v>
      </c>
      <c r="F247" s="3" t="str">
        <f t="shared" si="80"/>
        <v xml:space="preserve">97/98 </v>
      </c>
      <c r="G247" s="3" t="str">
        <f t="shared" si="80"/>
        <v xml:space="preserve">98/99 </v>
      </c>
      <c r="H247" s="3" t="str">
        <f t="shared" si="80"/>
        <v xml:space="preserve">99/00 </v>
      </c>
      <c r="I247" s="3" t="str">
        <f t="shared" si="80"/>
        <v xml:space="preserve">00/01 </v>
      </c>
      <c r="J247" s="3" t="str">
        <f t="shared" si="80"/>
        <v xml:space="preserve">01/02 </v>
      </c>
      <c r="K247" s="3" t="str">
        <f t="shared" si="80"/>
        <v xml:space="preserve">02/03 </v>
      </c>
      <c r="L247" s="3" t="str">
        <f t="shared" si="80"/>
        <v xml:space="preserve">03/04 </v>
      </c>
      <c r="M247" s="3" t="str">
        <f t="shared" si="80"/>
        <v xml:space="preserve">04/05 </v>
      </c>
      <c r="N247" s="3" t="str">
        <f t="shared" si="80"/>
        <v xml:space="preserve">05/06 </v>
      </c>
      <c r="O247" s="3" t="str">
        <f t="shared" si="80"/>
        <v xml:space="preserve">06/07 </v>
      </c>
      <c r="P247" s="3" t="str">
        <f t="shared" si="80"/>
        <v xml:space="preserve">07/08 </v>
      </c>
      <c r="Q247" s="3" t="str">
        <f t="shared" si="80"/>
        <v xml:space="preserve">08/09 </v>
      </c>
      <c r="R247" s="3" t="str">
        <f t="shared" si="80"/>
        <v xml:space="preserve">09/10 </v>
      </c>
      <c r="S247" s="3" t="str">
        <f t="shared" si="80"/>
        <v xml:space="preserve">10/11 </v>
      </c>
      <c r="T247" s="3" t="str">
        <f t="shared" si="80"/>
        <v xml:space="preserve">11/12 </v>
      </c>
      <c r="U247" s="3" t="str">
        <f t="shared" si="80"/>
        <v xml:space="preserve">12/13 </v>
      </c>
      <c r="V247" s="3" t="str">
        <f t="shared" si="80"/>
        <v xml:space="preserve">13/14 </v>
      </c>
      <c r="W247" s="3" t="str">
        <f t="shared" si="80"/>
        <v xml:space="preserve">14/15 </v>
      </c>
      <c r="X247" s="3" t="str">
        <f t="shared" si="80"/>
        <v xml:space="preserve">15/16 </v>
      </c>
      <c r="Y247" s="3" t="str">
        <f t="shared" si="80"/>
        <v xml:space="preserve">16/17 </v>
      </c>
      <c r="Z247" s="3" t="str">
        <f t="shared" si="80"/>
        <v xml:space="preserve">17/18 </v>
      </c>
      <c r="AA247" s="3" t="str">
        <f t="shared" si="80"/>
        <v>18/19</v>
      </c>
      <c r="AB247" s="3" t="str">
        <f t="shared" si="80"/>
        <v>19/20</v>
      </c>
      <c r="AC247" s="3" t="str">
        <f t="shared" si="80"/>
        <v>20/21</v>
      </c>
      <c r="AD247" s="3" t="str">
        <f t="shared" si="80"/>
        <v>21/22</v>
      </c>
    </row>
    <row r="248" spans="1:30">
      <c r="A248" s="6" t="s">
        <v>113</v>
      </c>
      <c r="B248" s="308">
        <f>B$260/12</f>
        <v>3</v>
      </c>
      <c r="C248" s="308">
        <f t="shared" ref="C248:I248" si="81">C$260/12</f>
        <v>0.83333333333333337</v>
      </c>
      <c r="D248" s="308">
        <f t="shared" si="81"/>
        <v>2.9166666666666665</v>
      </c>
      <c r="E248" s="308">
        <f t="shared" si="81"/>
        <v>2.0833333333333335</v>
      </c>
      <c r="F248" s="308">
        <f t="shared" si="81"/>
        <v>8.3333333333333329E-2</v>
      </c>
      <c r="G248" s="308">
        <f t="shared" si="81"/>
        <v>0.41666666666666669</v>
      </c>
      <c r="H248" s="308">
        <f t="shared" si="81"/>
        <v>0</v>
      </c>
      <c r="I248" s="308">
        <f t="shared" si="81"/>
        <v>0</v>
      </c>
      <c r="J248" s="308">
        <v>0</v>
      </c>
      <c r="K248" s="309">
        <v>5.0000000000000001E-3</v>
      </c>
      <c r="L248" s="310">
        <v>0</v>
      </c>
      <c r="M248" s="310">
        <v>1.0999999999999999E-2</v>
      </c>
      <c r="N248" s="310">
        <v>5.0000000000000001E-3</v>
      </c>
      <c r="O248" s="310">
        <v>0</v>
      </c>
      <c r="P248" s="310">
        <v>0</v>
      </c>
      <c r="Q248" s="310">
        <v>0</v>
      </c>
      <c r="R248" s="309">
        <v>0</v>
      </c>
      <c r="S248" s="309">
        <v>5.0000000000000001E-3</v>
      </c>
      <c r="T248" s="309">
        <v>2E-3</v>
      </c>
      <c r="U248" s="309">
        <v>5.8000000000000003E-2</v>
      </c>
      <c r="V248" s="309">
        <v>6.8000000000000005E-2</v>
      </c>
      <c r="W248" s="309">
        <v>2.9000000000000001E-2</v>
      </c>
      <c r="X248" s="309">
        <v>8.8999999999999996E-2</v>
      </c>
      <c r="Y248" s="309">
        <v>4.5999999999999999E-2</v>
      </c>
      <c r="Z248" s="243">
        <v>0.13500000000000001</v>
      </c>
      <c r="AA248" s="311">
        <v>0.14799999999999999</v>
      </c>
      <c r="AB248" s="311">
        <v>0.28199999999999997</v>
      </c>
      <c r="AC248" s="311">
        <v>0.27</v>
      </c>
      <c r="AD248" s="247">
        <f>(SUM(X248:AB248)/SUM(X$260:AB$260))*AD$260</f>
        <v>0.2630590003757986</v>
      </c>
    </row>
    <row r="249" spans="1:30">
      <c r="A249" s="6" t="s">
        <v>102</v>
      </c>
      <c r="B249" s="308">
        <f t="shared" ref="B249:I259" si="82">B$260/12</f>
        <v>3</v>
      </c>
      <c r="C249" s="308">
        <f t="shared" si="82"/>
        <v>0.83333333333333337</v>
      </c>
      <c r="D249" s="308">
        <f t="shared" si="82"/>
        <v>2.9166666666666665</v>
      </c>
      <c r="E249" s="308">
        <f t="shared" si="82"/>
        <v>2.0833333333333335</v>
      </c>
      <c r="F249" s="308">
        <f t="shared" si="82"/>
        <v>8.3333333333333329E-2</v>
      </c>
      <c r="G249" s="308">
        <f t="shared" si="82"/>
        <v>0.41666666666666669</v>
      </c>
      <c r="H249" s="308">
        <f t="shared" si="82"/>
        <v>0</v>
      </c>
      <c r="I249" s="308">
        <f t="shared" si="82"/>
        <v>0</v>
      </c>
      <c r="J249" s="308">
        <v>0</v>
      </c>
      <c r="K249" s="309">
        <v>0</v>
      </c>
      <c r="L249" s="310">
        <v>1.2999999999999999E-2</v>
      </c>
      <c r="M249" s="310">
        <v>0</v>
      </c>
      <c r="N249" s="310">
        <v>5.0000000000000001E-3</v>
      </c>
      <c r="O249" s="310">
        <v>0</v>
      </c>
      <c r="P249" s="310">
        <v>6.0000000000000001E-3</v>
      </c>
      <c r="Q249" s="310">
        <v>1.0999999999999999E-2</v>
      </c>
      <c r="R249" s="310">
        <v>5.0000000000000001E-3</v>
      </c>
      <c r="S249" s="309">
        <v>0</v>
      </c>
      <c r="T249" s="309">
        <v>6.0000000000000001E-3</v>
      </c>
      <c r="U249" s="309">
        <v>7.4999999999999997E-2</v>
      </c>
      <c r="V249" s="309">
        <v>8.6999999999999994E-2</v>
      </c>
      <c r="W249" s="309">
        <v>7.5999999999999998E-2</v>
      </c>
      <c r="X249" s="309">
        <v>8.2000000000000003E-2</v>
      </c>
      <c r="Y249" s="309">
        <v>5.8000000000000003E-2</v>
      </c>
      <c r="Z249" s="243">
        <v>0.114</v>
      </c>
      <c r="AA249" s="311">
        <v>0.126</v>
      </c>
      <c r="AB249" s="311">
        <v>0.19800000000000001</v>
      </c>
      <c r="AC249" s="311">
        <v>0.252</v>
      </c>
      <c r="AD249" s="247">
        <f t="shared" ref="AC249:AD258" si="83">(SUM(X249:AB249)/SUM(X$260:AB$260))*AD$260</f>
        <v>0.21721157459601662</v>
      </c>
    </row>
    <row r="250" spans="1:30">
      <c r="A250" s="6" t="s">
        <v>103</v>
      </c>
      <c r="B250" s="308">
        <f t="shared" si="82"/>
        <v>3</v>
      </c>
      <c r="C250" s="308">
        <f t="shared" si="82"/>
        <v>0.83333333333333337</v>
      </c>
      <c r="D250" s="308">
        <f t="shared" si="82"/>
        <v>2.9166666666666665</v>
      </c>
      <c r="E250" s="308">
        <f t="shared" si="82"/>
        <v>2.0833333333333335</v>
      </c>
      <c r="F250" s="308">
        <f t="shared" si="82"/>
        <v>8.3333333333333329E-2</v>
      </c>
      <c r="G250" s="308">
        <f t="shared" si="82"/>
        <v>0.41666666666666669</v>
      </c>
      <c r="H250" s="308">
        <f t="shared" si="82"/>
        <v>0</v>
      </c>
      <c r="I250" s="308">
        <f t="shared" si="82"/>
        <v>0</v>
      </c>
      <c r="J250" s="308">
        <v>0</v>
      </c>
      <c r="K250" s="309">
        <v>5.0000000000000001E-3</v>
      </c>
      <c r="L250" s="310">
        <v>0</v>
      </c>
      <c r="M250" s="310">
        <v>5.0000000000000001E-3</v>
      </c>
      <c r="N250" s="310">
        <v>0</v>
      </c>
      <c r="O250" s="310">
        <v>5.0000000000000001E-3</v>
      </c>
      <c r="P250" s="310">
        <v>6.0000000000000001E-3</v>
      </c>
      <c r="Q250" s="310">
        <v>6.0000000000000001E-3</v>
      </c>
      <c r="R250" s="309">
        <v>1E-3</v>
      </c>
      <c r="S250" s="309">
        <v>5.0000000000000001E-3</v>
      </c>
      <c r="T250" s="309">
        <v>1.6E-2</v>
      </c>
      <c r="U250" s="309">
        <v>6.0999999999999999E-2</v>
      </c>
      <c r="V250" s="309">
        <v>8.1000000000000003E-2</v>
      </c>
      <c r="W250" s="309">
        <v>0.104</v>
      </c>
      <c r="X250" s="309">
        <v>5.8999999999999997E-2</v>
      </c>
      <c r="Y250" s="309">
        <v>7.8E-2</v>
      </c>
      <c r="Z250" s="243">
        <v>0.13500000000000001</v>
      </c>
      <c r="AA250" s="311">
        <v>8.5000000000000006E-2</v>
      </c>
      <c r="AB250" s="311">
        <v>0.214</v>
      </c>
      <c r="AC250" s="311">
        <v>0.154</v>
      </c>
      <c r="AD250" s="247">
        <f t="shared" si="83"/>
        <v>0.21458098459225861</v>
      </c>
    </row>
    <row r="251" spans="1:30">
      <c r="A251" s="6" t="s">
        <v>104</v>
      </c>
      <c r="B251" s="308">
        <f t="shared" si="82"/>
        <v>3</v>
      </c>
      <c r="C251" s="308">
        <f t="shared" si="82"/>
        <v>0.83333333333333337</v>
      </c>
      <c r="D251" s="308">
        <f t="shared" si="82"/>
        <v>2.9166666666666665</v>
      </c>
      <c r="E251" s="308">
        <f t="shared" si="82"/>
        <v>2.0833333333333335</v>
      </c>
      <c r="F251" s="308">
        <f t="shared" si="82"/>
        <v>8.3333333333333329E-2</v>
      </c>
      <c r="G251" s="308">
        <f t="shared" si="82"/>
        <v>0.41666666666666669</v>
      </c>
      <c r="H251" s="308">
        <f t="shared" si="82"/>
        <v>0</v>
      </c>
      <c r="I251" s="308">
        <f t="shared" si="82"/>
        <v>0</v>
      </c>
      <c r="J251" s="308">
        <v>0</v>
      </c>
      <c r="K251" s="310">
        <v>0</v>
      </c>
      <c r="L251" s="310">
        <v>5.0000000000000001E-3</v>
      </c>
      <c r="M251" s="310">
        <v>0</v>
      </c>
      <c r="N251" s="310">
        <v>5.0000000000000001E-3</v>
      </c>
      <c r="O251" s="310">
        <v>5.0000000000000001E-3</v>
      </c>
      <c r="P251" s="310">
        <v>5.0000000000000001E-3</v>
      </c>
      <c r="Q251" s="309">
        <v>8.0000000000000002E-3</v>
      </c>
      <c r="R251" s="309">
        <v>5.0000000000000001E-3</v>
      </c>
      <c r="S251" s="309">
        <v>0.01</v>
      </c>
      <c r="T251" s="309">
        <v>1.7000000000000001E-2</v>
      </c>
      <c r="U251" s="309">
        <v>3.1E-2</v>
      </c>
      <c r="V251" s="309">
        <v>0.113</v>
      </c>
      <c r="W251" s="309">
        <v>6.4000000000000001E-2</v>
      </c>
      <c r="X251" s="309">
        <v>6.5000000000000002E-2</v>
      </c>
      <c r="Y251" s="309">
        <v>4.7E-2</v>
      </c>
      <c r="Z251" s="243">
        <v>7.2999999999999995E-2</v>
      </c>
      <c r="AA251" s="311">
        <v>0.31900000000000001</v>
      </c>
      <c r="AB251" s="311">
        <v>0.23499999999999999</v>
      </c>
      <c r="AC251" s="311">
        <v>0.21199999999999999</v>
      </c>
      <c r="AD251" s="247">
        <f t="shared" si="83"/>
        <v>0.27771514468245029</v>
      </c>
    </row>
    <row r="252" spans="1:30">
      <c r="A252" s="6" t="s">
        <v>105</v>
      </c>
      <c r="B252" s="308">
        <f t="shared" si="82"/>
        <v>3</v>
      </c>
      <c r="C252" s="308">
        <f t="shared" si="82"/>
        <v>0.83333333333333337</v>
      </c>
      <c r="D252" s="308">
        <f t="shared" si="82"/>
        <v>2.9166666666666665</v>
      </c>
      <c r="E252" s="308">
        <f t="shared" si="82"/>
        <v>2.0833333333333335</v>
      </c>
      <c r="F252" s="308">
        <f t="shared" si="82"/>
        <v>8.3333333333333329E-2</v>
      </c>
      <c r="G252" s="308">
        <f t="shared" si="82"/>
        <v>0.41666666666666669</v>
      </c>
      <c r="H252" s="308">
        <f t="shared" si="82"/>
        <v>0</v>
      </c>
      <c r="I252" s="308">
        <f t="shared" si="82"/>
        <v>0</v>
      </c>
      <c r="J252" s="308">
        <v>0</v>
      </c>
      <c r="K252" s="310">
        <v>0</v>
      </c>
      <c r="L252" s="310">
        <v>0</v>
      </c>
      <c r="M252" s="310">
        <v>5.0000000000000001E-3</v>
      </c>
      <c r="N252" s="310">
        <v>5.0000000000000001E-3</v>
      </c>
      <c r="O252" s="310">
        <v>5.0000000000000001E-3</v>
      </c>
      <c r="P252" s="310">
        <v>1E-3</v>
      </c>
      <c r="Q252" s="309">
        <v>0</v>
      </c>
      <c r="R252" s="309">
        <v>0</v>
      </c>
      <c r="S252" s="309">
        <v>0.01</v>
      </c>
      <c r="T252" s="309">
        <v>1E-3</v>
      </c>
      <c r="U252" s="309">
        <v>8.8999999999999996E-2</v>
      </c>
      <c r="V252" s="309">
        <v>9.9000000000000005E-2</v>
      </c>
      <c r="W252" s="309">
        <v>7.2999999999999995E-2</v>
      </c>
      <c r="X252" s="309">
        <v>7.1999999999999995E-2</v>
      </c>
      <c r="Y252" s="309">
        <v>7.4999999999999997E-2</v>
      </c>
      <c r="Z252" s="243">
        <v>0.19500000000000001</v>
      </c>
      <c r="AA252" s="311">
        <v>0.108</v>
      </c>
      <c r="AB252" s="311">
        <v>0.17699999999999999</v>
      </c>
      <c r="AC252" s="311">
        <v>0.27200000000000002</v>
      </c>
      <c r="AD252" s="247">
        <f t="shared" si="83"/>
        <v>0.23562570462232246</v>
      </c>
    </row>
    <row r="253" spans="1:30">
      <c r="A253" s="6" t="s">
        <v>106</v>
      </c>
      <c r="B253" s="308">
        <f t="shared" si="82"/>
        <v>3</v>
      </c>
      <c r="C253" s="308">
        <f t="shared" si="82"/>
        <v>0.83333333333333337</v>
      </c>
      <c r="D253" s="308">
        <f t="shared" si="82"/>
        <v>2.9166666666666665</v>
      </c>
      <c r="E253" s="308">
        <f t="shared" si="82"/>
        <v>2.0833333333333335</v>
      </c>
      <c r="F253" s="308">
        <f t="shared" si="82"/>
        <v>8.3333333333333329E-2</v>
      </c>
      <c r="G253" s="308">
        <f t="shared" si="82"/>
        <v>0.41666666666666669</v>
      </c>
      <c r="H253" s="308">
        <f t="shared" si="82"/>
        <v>0</v>
      </c>
      <c r="I253" s="308">
        <f t="shared" si="82"/>
        <v>0</v>
      </c>
      <c r="J253" s="308">
        <v>0</v>
      </c>
      <c r="K253" s="310">
        <v>0</v>
      </c>
      <c r="L253" s="310">
        <v>5.0000000000000001E-3</v>
      </c>
      <c r="M253" s="310">
        <v>0</v>
      </c>
      <c r="N253" s="310">
        <v>0</v>
      </c>
      <c r="O253" s="310">
        <v>0</v>
      </c>
      <c r="P253" s="310">
        <v>6.0000000000000001E-3</v>
      </c>
      <c r="Q253" s="309">
        <v>0</v>
      </c>
      <c r="R253" s="309">
        <v>5.0000000000000001E-3</v>
      </c>
      <c r="S253" s="309">
        <v>2.5999999999999999E-2</v>
      </c>
      <c r="T253" s="309">
        <v>2.9000000000000001E-2</v>
      </c>
      <c r="U253" s="309">
        <v>5.7000000000000002E-2</v>
      </c>
      <c r="V253" s="309">
        <v>7.8E-2</v>
      </c>
      <c r="W253" s="309">
        <v>5.8999999999999997E-2</v>
      </c>
      <c r="X253" s="309">
        <v>0.16200000000000001</v>
      </c>
      <c r="Y253" s="309">
        <v>7.8E-2</v>
      </c>
      <c r="Z253" s="243">
        <v>0.128</v>
      </c>
      <c r="AA253" s="311">
        <v>9.2999999999999999E-2</v>
      </c>
      <c r="AB253" s="311">
        <v>0.20200000000000001</v>
      </c>
      <c r="AC253" s="311">
        <v>0.186</v>
      </c>
      <c r="AD253" s="247">
        <f t="shared" si="83"/>
        <v>0.24915445321307783</v>
      </c>
    </row>
    <row r="254" spans="1:30">
      <c r="A254" s="6" t="s">
        <v>107</v>
      </c>
      <c r="B254" s="308">
        <f t="shared" si="82"/>
        <v>3</v>
      </c>
      <c r="C254" s="308">
        <f t="shared" si="82"/>
        <v>0.83333333333333337</v>
      </c>
      <c r="D254" s="308">
        <f t="shared" si="82"/>
        <v>2.9166666666666665</v>
      </c>
      <c r="E254" s="308">
        <f t="shared" si="82"/>
        <v>2.0833333333333335</v>
      </c>
      <c r="F254" s="308">
        <f t="shared" si="82"/>
        <v>8.3333333333333329E-2</v>
      </c>
      <c r="G254" s="308">
        <f t="shared" si="82"/>
        <v>0.41666666666666669</v>
      </c>
      <c r="H254" s="308">
        <f t="shared" si="82"/>
        <v>0</v>
      </c>
      <c r="I254" s="308">
        <f t="shared" si="82"/>
        <v>0</v>
      </c>
      <c r="J254" s="309">
        <v>0</v>
      </c>
      <c r="K254" s="310">
        <v>0</v>
      </c>
      <c r="L254" s="310">
        <v>0</v>
      </c>
      <c r="M254" s="310">
        <v>0.01</v>
      </c>
      <c r="N254" s="310">
        <v>1E-3</v>
      </c>
      <c r="O254" s="310">
        <v>6.0000000000000001E-3</v>
      </c>
      <c r="P254" s="310">
        <v>6.0000000000000001E-3</v>
      </c>
      <c r="Q254" s="310">
        <v>5.0000000000000001E-3</v>
      </c>
      <c r="R254" s="309">
        <v>5.0000000000000001E-3</v>
      </c>
      <c r="S254" s="309">
        <v>1.0999999999999999E-2</v>
      </c>
      <c r="T254" s="309">
        <v>1.6E-2</v>
      </c>
      <c r="U254" s="309">
        <v>5.6000000000000001E-2</v>
      </c>
      <c r="V254" s="309">
        <v>4.1000000000000002E-2</v>
      </c>
      <c r="W254" s="309">
        <v>5.0999999999999997E-2</v>
      </c>
      <c r="X254" s="309">
        <v>0.02</v>
      </c>
      <c r="Y254" s="309">
        <v>2.3E-2</v>
      </c>
      <c r="Z254" s="243">
        <v>0.108</v>
      </c>
      <c r="AA254" s="311">
        <v>8.5000000000000006E-2</v>
      </c>
      <c r="AB254" s="311">
        <v>0.24399999999999999</v>
      </c>
      <c r="AC254" s="311">
        <v>0.17699999999999999</v>
      </c>
      <c r="AD254" s="247">
        <f t="shared" si="83"/>
        <v>0.18038331454340475</v>
      </c>
    </row>
    <row r="255" spans="1:30">
      <c r="A255" s="6" t="s">
        <v>108</v>
      </c>
      <c r="B255" s="308">
        <f t="shared" si="82"/>
        <v>3</v>
      </c>
      <c r="C255" s="308">
        <f t="shared" si="82"/>
        <v>0.83333333333333337</v>
      </c>
      <c r="D255" s="308">
        <f t="shared" si="82"/>
        <v>2.9166666666666665</v>
      </c>
      <c r="E255" s="308">
        <f t="shared" si="82"/>
        <v>2.0833333333333335</v>
      </c>
      <c r="F255" s="308">
        <f t="shared" si="82"/>
        <v>8.3333333333333329E-2</v>
      </c>
      <c r="G255" s="308">
        <f t="shared" si="82"/>
        <v>0.41666666666666669</v>
      </c>
      <c r="H255" s="308">
        <f t="shared" si="82"/>
        <v>0</v>
      </c>
      <c r="I255" s="308">
        <f t="shared" si="82"/>
        <v>0</v>
      </c>
      <c r="J255" s="309">
        <v>5.0000000000000001E-3</v>
      </c>
      <c r="K255" s="310">
        <v>0</v>
      </c>
      <c r="L255" s="310">
        <v>0</v>
      </c>
      <c r="M255" s="310">
        <v>5.0000000000000001E-3</v>
      </c>
      <c r="N255" s="310">
        <v>5.0000000000000001E-3</v>
      </c>
      <c r="O255" s="310">
        <v>0</v>
      </c>
      <c r="P255" s="310">
        <v>0</v>
      </c>
      <c r="Q255" s="309">
        <v>1E-3</v>
      </c>
      <c r="R255" s="309">
        <v>2.3E-2</v>
      </c>
      <c r="S255" s="309">
        <v>1E-3</v>
      </c>
      <c r="T255" s="309">
        <v>2.5000000000000001E-2</v>
      </c>
      <c r="U255" s="309">
        <v>7.8E-2</v>
      </c>
      <c r="V255" s="309">
        <v>6.2E-2</v>
      </c>
      <c r="W255" s="309">
        <v>0.04</v>
      </c>
      <c r="X255" s="309">
        <v>5.0999999999999997E-2</v>
      </c>
      <c r="Y255" s="309">
        <v>4.4999999999999998E-2</v>
      </c>
      <c r="Z255" s="309">
        <v>8.6999999999999994E-2</v>
      </c>
      <c r="AA255" s="311">
        <v>0.16500000000000001</v>
      </c>
      <c r="AB255" s="311">
        <v>0.219</v>
      </c>
      <c r="AC255" s="311">
        <v>0.34100000000000003</v>
      </c>
      <c r="AD255" s="247">
        <f t="shared" si="83"/>
        <v>0.21307779030439683</v>
      </c>
    </row>
    <row r="256" spans="1:30">
      <c r="A256" s="6" t="s">
        <v>109</v>
      </c>
      <c r="B256" s="308">
        <f t="shared" si="82"/>
        <v>3</v>
      </c>
      <c r="C256" s="308">
        <f t="shared" si="82"/>
        <v>0.83333333333333337</v>
      </c>
      <c r="D256" s="308">
        <f t="shared" si="82"/>
        <v>2.9166666666666665</v>
      </c>
      <c r="E256" s="308">
        <f t="shared" si="82"/>
        <v>2.0833333333333335</v>
      </c>
      <c r="F256" s="308">
        <f t="shared" si="82"/>
        <v>8.3333333333333329E-2</v>
      </c>
      <c r="G256" s="308">
        <f t="shared" si="82"/>
        <v>0.41666666666666669</v>
      </c>
      <c r="H256" s="308">
        <f t="shared" si="82"/>
        <v>0</v>
      </c>
      <c r="I256" s="308">
        <f t="shared" si="82"/>
        <v>0</v>
      </c>
      <c r="J256" s="309">
        <v>0</v>
      </c>
      <c r="K256" s="310">
        <v>0</v>
      </c>
      <c r="L256" s="310">
        <v>0</v>
      </c>
      <c r="M256" s="310">
        <v>0</v>
      </c>
      <c r="N256" s="310">
        <v>5.0000000000000001E-3</v>
      </c>
      <c r="O256" s="310">
        <v>0.02</v>
      </c>
      <c r="P256" s="310">
        <v>5.0000000000000001E-3</v>
      </c>
      <c r="Q256" s="309">
        <v>0</v>
      </c>
      <c r="R256" s="309">
        <v>1.2E-2</v>
      </c>
      <c r="S256" s="309">
        <v>1E-3</v>
      </c>
      <c r="T256" s="309">
        <v>1.2E-2</v>
      </c>
      <c r="U256" s="309">
        <v>7.8E-2</v>
      </c>
      <c r="V256" s="309">
        <v>3.2000000000000001E-2</v>
      </c>
      <c r="W256" s="309">
        <v>0.01</v>
      </c>
      <c r="X256" s="309">
        <v>6.0999999999999999E-2</v>
      </c>
      <c r="Y256" s="309">
        <v>0.17699999999999999</v>
      </c>
      <c r="Z256" s="309">
        <v>0.13600000000000001</v>
      </c>
      <c r="AA256" s="311">
        <v>0.13400000000000001</v>
      </c>
      <c r="AB256" s="311">
        <v>0.28299999999999997</v>
      </c>
      <c r="AC256" s="311">
        <v>0.26300000000000001</v>
      </c>
      <c r="AD256" s="247">
        <f t="shared" si="83"/>
        <v>0.29725667042465242</v>
      </c>
    </row>
    <row r="257" spans="1:30">
      <c r="A257" s="6" t="s">
        <v>110</v>
      </c>
      <c r="B257" s="308">
        <f t="shared" si="82"/>
        <v>3</v>
      </c>
      <c r="C257" s="308">
        <f t="shared" si="82"/>
        <v>0.83333333333333337</v>
      </c>
      <c r="D257" s="308">
        <f t="shared" si="82"/>
        <v>2.9166666666666665</v>
      </c>
      <c r="E257" s="308">
        <f t="shared" si="82"/>
        <v>2.0833333333333335</v>
      </c>
      <c r="F257" s="308">
        <f t="shared" si="82"/>
        <v>8.3333333333333329E-2</v>
      </c>
      <c r="G257" s="308">
        <f t="shared" si="82"/>
        <v>0.41666666666666669</v>
      </c>
      <c r="H257" s="308">
        <f t="shared" si="82"/>
        <v>0</v>
      </c>
      <c r="I257" s="308">
        <f t="shared" si="82"/>
        <v>0</v>
      </c>
      <c r="J257" s="309">
        <v>0</v>
      </c>
      <c r="K257" s="310">
        <v>0</v>
      </c>
      <c r="L257" s="310">
        <v>0</v>
      </c>
      <c r="M257" s="310">
        <v>0</v>
      </c>
      <c r="N257" s="310">
        <v>0</v>
      </c>
      <c r="O257" s="310">
        <v>6.0000000000000001E-3</v>
      </c>
      <c r="P257" s="310">
        <v>0</v>
      </c>
      <c r="Q257" s="309">
        <v>0</v>
      </c>
      <c r="R257" s="309">
        <v>0</v>
      </c>
      <c r="S257" s="309">
        <v>3.0000000000000001E-3</v>
      </c>
      <c r="T257" s="309">
        <v>5.0999999999999997E-2</v>
      </c>
      <c r="U257" s="309">
        <v>8.5000000000000006E-2</v>
      </c>
      <c r="V257" s="309">
        <v>0.05</v>
      </c>
      <c r="W257" s="309">
        <v>5.2999999999999999E-2</v>
      </c>
      <c r="X257" s="309">
        <v>6.5000000000000002E-2</v>
      </c>
      <c r="Y257" s="309">
        <v>8.5999999999999993E-2</v>
      </c>
      <c r="Z257" s="309">
        <v>0.13600000000000001</v>
      </c>
      <c r="AA257" s="311">
        <v>0.26300000000000001</v>
      </c>
      <c r="AB257" s="311">
        <v>0.18099999999999999</v>
      </c>
      <c r="AC257" s="247">
        <f t="shared" si="83"/>
        <v>0.30485338725985844</v>
      </c>
      <c r="AD257" s="247">
        <f t="shared" si="83"/>
        <v>0.27470875610672685</v>
      </c>
    </row>
    <row r="258" spans="1:30">
      <c r="A258" s="6" t="s">
        <v>111</v>
      </c>
      <c r="B258" s="308">
        <f t="shared" si="82"/>
        <v>3</v>
      </c>
      <c r="C258" s="308">
        <f t="shared" si="82"/>
        <v>0.83333333333333337</v>
      </c>
      <c r="D258" s="308">
        <f t="shared" si="82"/>
        <v>2.9166666666666665</v>
      </c>
      <c r="E258" s="308">
        <f t="shared" si="82"/>
        <v>2.0833333333333335</v>
      </c>
      <c r="F258" s="308">
        <f t="shared" si="82"/>
        <v>8.3333333333333329E-2</v>
      </c>
      <c r="G258" s="308">
        <f t="shared" si="82"/>
        <v>0.41666666666666669</v>
      </c>
      <c r="H258" s="308">
        <f t="shared" si="82"/>
        <v>0</v>
      </c>
      <c r="I258" s="308">
        <f t="shared" si="82"/>
        <v>0</v>
      </c>
      <c r="J258" s="309">
        <v>2E-3</v>
      </c>
      <c r="K258" s="310">
        <v>5.0000000000000001E-3</v>
      </c>
      <c r="L258" s="310">
        <v>0</v>
      </c>
      <c r="M258" s="310">
        <v>1.2999999999999999E-2</v>
      </c>
      <c r="N258" s="310">
        <v>0</v>
      </c>
      <c r="O258" s="310">
        <v>0</v>
      </c>
      <c r="P258" s="310">
        <v>0</v>
      </c>
      <c r="Q258" s="309">
        <v>6.0000000000000001E-3</v>
      </c>
      <c r="R258" s="309">
        <v>1E-3</v>
      </c>
      <c r="S258" s="309">
        <v>1E-3</v>
      </c>
      <c r="T258" s="309">
        <v>3.6999999999999998E-2</v>
      </c>
      <c r="U258" s="309">
        <v>5.8000000000000003E-2</v>
      </c>
      <c r="V258" s="309">
        <v>2.1999999999999999E-2</v>
      </c>
      <c r="W258" s="309">
        <v>2.7E-2</v>
      </c>
      <c r="X258" s="309">
        <v>0.11600000000000001</v>
      </c>
      <c r="Y258" s="309">
        <v>0.13500000000000001</v>
      </c>
      <c r="Z258" s="309">
        <v>6.8000000000000005E-2</v>
      </c>
      <c r="AA258" s="311">
        <v>0.19700000000000001</v>
      </c>
      <c r="AB258" s="311">
        <v>0.151</v>
      </c>
      <c r="AC258" s="247">
        <f t="shared" si="83"/>
        <v>0.27451971688574317</v>
      </c>
      <c r="AD258" s="247">
        <f t="shared" si="83"/>
        <v>0.25065764750093955</v>
      </c>
    </row>
    <row r="259" spans="1:30">
      <c r="A259" s="6" t="s">
        <v>112</v>
      </c>
      <c r="B259" s="308">
        <f t="shared" si="82"/>
        <v>3</v>
      </c>
      <c r="C259" s="308">
        <f t="shared" si="82"/>
        <v>0.83333333333333337</v>
      </c>
      <c r="D259" s="308">
        <f t="shared" si="82"/>
        <v>2.9166666666666665</v>
      </c>
      <c r="E259" s="308">
        <f t="shared" si="82"/>
        <v>2.0833333333333335</v>
      </c>
      <c r="F259" s="308">
        <f t="shared" si="82"/>
        <v>8.3333333333333329E-2</v>
      </c>
      <c r="G259" s="308">
        <f t="shared" si="82"/>
        <v>0.41666666666666669</v>
      </c>
      <c r="H259" s="308">
        <f t="shared" si="82"/>
        <v>0</v>
      </c>
      <c r="I259" s="308">
        <f t="shared" si="82"/>
        <v>0</v>
      </c>
      <c r="J259" s="309">
        <v>0</v>
      </c>
      <c r="K259" s="310">
        <v>0</v>
      </c>
      <c r="L259" s="310">
        <v>0</v>
      </c>
      <c r="M259" s="310">
        <v>0</v>
      </c>
      <c r="N259" s="310">
        <v>3.0000000000000001E-3</v>
      </c>
      <c r="O259" s="310">
        <v>0</v>
      </c>
      <c r="P259" s="310">
        <v>5.0000000000000001E-3</v>
      </c>
      <c r="Q259" s="310">
        <v>5.0000000000000001E-3</v>
      </c>
      <c r="R259" s="309">
        <v>2.7E-2</v>
      </c>
      <c r="S259" s="309">
        <v>6.0000000000000001E-3</v>
      </c>
      <c r="T259" s="309">
        <v>2.5999999999999999E-2</v>
      </c>
      <c r="U259" s="309">
        <v>5.6000000000000001E-2</v>
      </c>
      <c r="V259" s="309">
        <v>2.3E-2</v>
      </c>
      <c r="W259" s="309">
        <v>5.3999999999999999E-2</v>
      </c>
      <c r="X259" s="309">
        <v>8.7999999999999995E-2</v>
      </c>
      <c r="Y259" s="309">
        <v>0.13300000000000001</v>
      </c>
      <c r="Z259" s="309">
        <v>9.5000000000000001E-2</v>
      </c>
      <c r="AA259" s="311">
        <v>0.25</v>
      </c>
      <c r="AB259" s="311">
        <v>0.30299999999999999</v>
      </c>
      <c r="AC259" s="247">
        <f>AC260-SUM(AC248:AC258)</f>
        <v>0.29362689585439838</v>
      </c>
      <c r="AD259" s="247">
        <f>AD260-SUM(AD248:AD258)</f>
        <v>0.3265689590379548</v>
      </c>
    </row>
    <row r="260" spans="1:30" ht="15.75" thickBot="1">
      <c r="A260" s="6" t="s">
        <v>114</v>
      </c>
      <c r="B260" s="312">
        <v>36</v>
      </c>
      <c r="C260" s="312">
        <v>10</v>
      </c>
      <c r="D260" s="312">
        <v>35</v>
      </c>
      <c r="E260" s="312">
        <v>25</v>
      </c>
      <c r="F260" s="312">
        <v>1</v>
      </c>
      <c r="G260" s="312">
        <v>5</v>
      </c>
      <c r="H260" s="312">
        <v>0</v>
      </c>
      <c r="I260" s="312">
        <v>0</v>
      </c>
      <c r="J260" s="313">
        <f t="shared" ref="J260:AB260" si="84">SUM(J248:J259)</f>
        <v>7.0000000000000001E-3</v>
      </c>
      <c r="K260" s="313">
        <f t="shared" si="84"/>
        <v>1.4999999999999999E-2</v>
      </c>
      <c r="L260" s="313">
        <f t="shared" si="84"/>
        <v>2.3E-2</v>
      </c>
      <c r="M260" s="313">
        <f t="shared" si="84"/>
        <v>4.8999999999999995E-2</v>
      </c>
      <c r="N260" s="313">
        <f t="shared" si="84"/>
        <v>3.4000000000000002E-2</v>
      </c>
      <c r="O260" s="313">
        <f t="shared" si="84"/>
        <v>4.6999999999999993E-2</v>
      </c>
      <c r="P260" s="313">
        <f t="shared" si="84"/>
        <v>3.9999999999999994E-2</v>
      </c>
      <c r="Q260" s="313">
        <f t="shared" si="84"/>
        <v>4.2000000000000003E-2</v>
      </c>
      <c r="R260" s="313">
        <f t="shared" si="84"/>
        <v>8.3999999999999991E-2</v>
      </c>
      <c r="S260" s="313">
        <f t="shared" si="84"/>
        <v>7.9000000000000001E-2</v>
      </c>
      <c r="T260" s="313">
        <f t="shared" si="84"/>
        <v>0.23800000000000002</v>
      </c>
      <c r="U260" s="313">
        <f t="shared" si="84"/>
        <v>0.78200000000000003</v>
      </c>
      <c r="V260" s="313">
        <f t="shared" si="84"/>
        <v>0.75600000000000012</v>
      </c>
      <c r="W260" s="313">
        <f t="shared" si="84"/>
        <v>0.64000000000000012</v>
      </c>
      <c r="X260" s="313">
        <f t="shared" si="84"/>
        <v>0.92999999999999994</v>
      </c>
      <c r="Y260" s="313">
        <f t="shared" si="84"/>
        <v>0.98099999999999998</v>
      </c>
      <c r="Z260" s="313">
        <f t="shared" si="84"/>
        <v>1.41</v>
      </c>
      <c r="AA260" s="313">
        <f t="shared" si="84"/>
        <v>1.9729999999999999</v>
      </c>
      <c r="AB260" s="313">
        <f t="shared" si="84"/>
        <v>2.6889999999999996</v>
      </c>
      <c r="AC260" s="247">
        <f>AC31</f>
        <v>3</v>
      </c>
      <c r="AD260" s="247">
        <f>AD31</f>
        <v>3</v>
      </c>
    </row>
    <row r="261" spans="1:30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thickBot="1">
      <c r="A262" s="6" t="s">
        <v>266</v>
      </c>
    </row>
    <row r="263" spans="1:30" ht="15.75" thickBot="1">
      <c r="A263" s="3"/>
      <c r="B263" s="3" t="str">
        <f>B$2</f>
        <v xml:space="preserve">93/94 </v>
      </c>
      <c r="C263" s="3" t="str">
        <f t="shared" ref="C263:AD263" si="85">C$2</f>
        <v xml:space="preserve">94/95 </v>
      </c>
      <c r="D263" s="3" t="str">
        <f t="shared" si="85"/>
        <v xml:space="preserve">95/96 </v>
      </c>
      <c r="E263" s="3" t="str">
        <f t="shared" si="85"/>
        <v xml:space="preserve">96/97 </v>
      </c>
      <c r="F263" s="3" t="str">
        <f t="shared" si="85"/>
        <v xml:space="preserve">97/98 </v>
      </c>
      <c r="G263" s="3" t="str">
        <f t="shared" si="85"/>
        <v xml:space="preserve">98/99 </v>
      </c>
      <c r="H263" s="3" t="str">
        <f t="shared" si="85"/>
        <v xml:space="preserve">99/00 </v>
      </c>
      <c r="I263" s="3" t="str">
        <f t="shared" si="85"/>
        <v xml:space="preserve">00/01 </v>
      </c>
      <c r="J263" s="3" t="str">
        <f t="shared" si="85"/>
        <v xml:space="preserve">01/02 </v>
      </c>
      <c r="K263" s="3" t="str">
        <f t="shared" si="85"/>
        <v xml:space="preserve">02/03 </v>
      </c>
      <c r="L263" s="3" t="str">
        <f t="shared" si="85"/>
        <v xml:space="preserve">03/04 </v>
      </c>
      <c r="M263" s="3" t="str">
        <f t="shared" si="85"/>
        <v xml:space="preserve">04/05 </v>
      </c>
      <c r="N263" s="3" t="str">
        <f t="shared" si="85"/>
        <v xml:space="preserve">05/06 </v>
      </c>
      <c r="O263" s="3" t="str">
        <f t="shared" si="85"/>
        <v xml:space="preserve">06/07 </v>
      </c>
      <c r="P263" s="3" t="str">
        <f t="shared" si="85"/>
        <v xml:space="preserve">07/08 </v>
      </c>
      <c r="Q263" s="3" t="str">
        <f t="shared" si="85"/>
        <v xml:space="preserve">08/09 </v>
      </c>
      <c r="R263" s="3" t="str">
        <f t="shared" si="85"/>
        <v xml:space="preserve">09/10 </v>
      </c>
      <c r="S263" s="3" t="str">
        <f t="shared" si="85"/>
        <v xml:space="preserve">10/11 </v>
      </c>
      <c r="T263" s="3" t="str">
        <f t="shared" si="85"/>
        <v xml:space="preserve">11/12 </v>
      </c>
      <c r="U263" s="3" t="str">
        <f t="shared" si="85"/>
        <v xml:space="preserve">12/13 </v>
      </c>
      <c r="V263" s="3" t="str">
        <f t="shared" si="85"/>
        <v xml:space="preserve">13/14 </v>
      </c>
      <c r="W263" s="3" t="str">
        <f t="shared" si="85"/>
        <v xml:space="preserve">14/15 </v>
      </c>
      <c r="X263" s="3" t="str">
        <f t="shared" si="85"/>
        <v xml:space="preserve">15/16 </v>
      </c>
      <c r="Y263" s="3" t="str">
        <f t="shared" si="85"/>
        <v xml:space="preserve">16/17 </v>
      </c>
      <c r="Z263" s="3" t="str">
        <f t="shared" si="85"/>
        <v xml:space="preserve">17/18 </v>
      </c>
      <c r="AA263" s="3" t="str">
        <f t="shared" si="85"/>
        <v>18/19</v>
      </c>
      <c r="AB263" s="3" t="str">
        <f t="shared" si="85"/>
        <v>19/20</v>
      </c>
      <c r="AC263" s="3" t="str">
        <f t="shared" si="85"/>
        <v>20/21</v>
      </c>
      <c r="AD263" s="3" t="str">
        <f t="shared" si="85"/>
        <v>21/22</v>
      </c>
    </row>
    <row r="264" spans="1:30">
      <c r="A264" s="6" t="s">
        <v>113</v>
      </c>
      <c r="B264" s="37">
        <v>0</v>
      </c>
      <c r="C264" s="37">
        <f>'[3]Ukraine Oil Exports'!AK$290</f>
        <v>0</v>
      </c>
      <c r="D264" s="37">
        <f>'[3]Ukraine Oil Exports'!AW$290</f>
        <v>0</v>
      </c>
      <c r="E264" s="37">
        <f>'[3]Ukraine Oil Exports'!BI$290</f>
        <v>0</v>
      </c>
      <c r="F264" s="37">
        <f>'[3]Ukraine Oil Exports'!BU$290</f>
        <v>0</v>
      </c>
      <c r="G264" s="37">
        <f>'[3]Ukraine Oil Exports'!CG$290</f>
        <v>0</v>
      </c>
      <c r="H264" s="37">
        <f>'[3]Ukraine Oil Exports'!CS$290</f>
        <v>0</v>
      </c>
      <c r="I264" s="37">
        <f>'[3]Ukraine Oil Exports'!DE$290</f>
        <v>0</v>
      </c>
      <c r="J264" s="37">
        <f>'[3]Ukraine Oil Exports'!DQ$290</f>
        <v>0</v>
      </c>
      <c r="K264" s="37">
        <f>'[3]Ukraine Oil Exports'!EC$290</f>
        <v>0</v>
      </c>
      <c r="L264" s="37">
        <f>'[3]Ukraine Oil Exports'!EO$290</f>
        <v>0</v>
      </c>
      <c r="M264" s="37">
        <f>'[3]Ukraine Oil Exports'!FA$290</f>
        <v>0</v>
      </c>
      <c r="N264" s="37">
        <f>'[3]Ukraine Oil Exports'!FM$290</f>
        <v>0</v>
      </c>
      <c r="O264" s="37">
        <f>'[3]Ukraine Oil Exports'!FY$290</f>
        <v>0</v>
      </c>
      <c r="P264" s="37">
        <f>'[3]Ukraine Oil Exports'!GK$290</f>
        <v>0</v>
      </c>
      <c r="Q264" s="37">
        <f>'[3]Ukraine Oil Exports'!GW$290</f>
        <v>2.8664299999999998</v>
      </c>
      <c r="R264" s="37">
        <f>'[3]Ukraine Oil Exports'!HI$290</f>
        <v>0.4602</v>
      </c>
      <c r="S264" s="37">
        <f>'[3]Ukraine Oil Exports'!HU$290</f>
        <v>6.8529000000000007E-2</v>
      </c>
      <c r="T264" s="37">
        <f>'[3]Ukraine Oil Exports'!IG$290</f>
        <v>0</v>
      </c>
      <c r="U264" s="37">
        <f>'[3]Ukraine Oil Exports'!IS$290</f>
        <v>9.0000000000000006E-5</v>
      </c>
      <c r="V264" s="37">
        <f>'[3]Ukraine Oil Exports'!JE$290</f>
        <v>1.6746000000000001</v>
      </c>
      <c r="W264" s="37">
        <f>'[3]Ukraine Oil Exports'!JQ$290</f>
        <v>1.3914</v>
      </c>
      <c r="X264" s="37">
        <f>'[3]Ukraine Oil Exports'!KC$290</f>
        <v>1.4073800000000001</v>
      </c>
      <c r="Y264" s="37">
        <f>'[3]Ukraine Oil Exports'!KO$290</f>
        <v>0.47707899999999998</v>
      </c>
      <c r="Z264" s="37">
        <f>'[3]Ukraine Oil Exports'!LA$290</f>
        <v>1.8041529999999999</v>
      </c>
      <c r="AA264" s="37">
        <f>'[3]Ukraine Oil Exports'!LM$290</f>
        <v>15.784583</v>
      </c>
      <c r="AB264" s="37">
        <f>'[3]Ukraine Oil Exports'!LY$290</f>
        <v>2.9969649999999999</v>
      </c>
      <c r="AC264" s="37">
        <f>'[3]Ukraine Oil Exports'!MK$290</f>
        <v>4.7930159999999997</v>
      </c>
      <c r="AD264" s="238">
        <f t="shared" ref="AD264:AD274" si="86">(SUM(X264:AB264)/SUM(X$276:AB$276))*AD$276</f>
        <v>6.0414989580979608</v>
      </c>
    </row>
    <row r="265" spans="1:30">
      <c r="A265" s="6" t="s">
        <v>102</v>
      </c>
      <c r="B265" s="37">
        <v>0</v>
      </c>
      <c r="C265" s="37">
        <f>'[3]Ukraine Oil Exports'!AL$290</f>
        <v>0</v>
      </c>
      <c r="D265" s="37">
        <f>'[3]Ukraine Oil Exports'!AX$290</f>
        <v>0</v>
      </c>
      <c r="E265" s="37">
        <f>'[3]Ukraine Oil Exports'!BJ$290</f>
        <v>0</v>
      </c>
      <c r="F265" s="37">
        <f>'[3]Ukraine Oil Exports'!BV$290</f>
        <v>0</v>
      </c>
      <c r="G265" s="37">
        <f>'[3]Ukraine Oil Exports'!CH$290</f>
        <v>0</v>
      </c>
      <c r="H265" s="37">
        <f>'[3]Ukraine Oil Exports'!CT$290</f>
        <v>0</v>
      </c>
      <c r="I265" s="37">
        <f>'[3]Ukraine Oil Exports'!DF$290</f>
        <v>0</v>
      </c>
      <c r="J265" s="37">
        <f>'[3]Ukraine Oil Exports'!DR$290</f>
        <v>0</v>
      </c>
      <c r="K265" s="37">
        <f>'[3]Ukraine Oil Exports'!ED$290</f>
        <v>0</v>
      </c>
      <c r="L265" s="37">
        <f>'[3]Ukraine Oil Exports'!EP$290</f>
        <v>0</v>
      </c>
      <c r="M265" s="37">
        <f>'[3]Ukraine Oil Exports'!FB$290</f>
        <v>0</v>
      </c>
      <c r="N265" s="37">
        <f>'[3]Ukraine Oil Exports'!FN$290</f>
        <v>0</v>
      </c>
      <c r="O265" s="37">
        <f>'[3]Ukraine Oil Exports'!FZ$290</f>
        <v>0</v>
      </c>
      <c r="P265" s="37">
        <f>'[3]Ukraine Oil Exports'!GL$290</f>
        <v>0</v>
      </c>
      <c r="Q265" s="37">
        <f>'[3]Ukraine Oil Exports'!GX$290</f>
        <v>10.77998</v>
      </c>
      <c r="R265" s="37">
        <f>'[3]Ukraine Oil Exports'!HJ$290</f>
        <v>0.50109999999999999</v>
      </c>
      <c r="S265" s="37">
        <f>'[3]Ukraine Oil Exports'!HV$290</f>
        <v>0.12229</v>
      </c>
      <c r="T265" s="37">
        <f>'[3]Ukraine Oil Exports'!IH$290</f>
        <v>2.1141179999999999</v>
      </c>
      <c r="U265" s="37">
        <f>'[3]Ukraine Oil Exports'!IT$290</f>
        <v>0.34473399999999998</v>
      </c>
      <c r="V265" s="37">
        <f>'[3]Ukraine Oil Exports'!JF$290</f>
        <v>4.4176650000000004</v>
      </c>
      <c r="W265" s="37">
        <f>'[3]Ukraine Oil Exports'!JR$290</f>
        <v>18.536529999999999</v>
      </c>
      <c r="X265" s="37">
        <f>'[3]Ukraine Oil Exports'!KD$290</f>
        <v>22.718643</v>
      </c>
      <c r="Y265" s="37">
        <f>'[3]Ukraine Oil Exports'!KP$290</f>
        <v>24.358132000000001</v>
      </c>
      <c r="Z265" s="37">
        <f>'[3]Ukraine Oil Exports'!LB$290</f>
        <v>20.279299000000002</v>
      </c>
      <c r="AA265" s="37">
        <f>'[3]Ukraine Oil Exports'!LN$290</f>
        <v>27.343288000000001</v>
      </c>
      <c r="AB265" s="37">
        <f>'[3]Ukraine Oil Exports'!LZ$290</f>
        <v>60.031775000000003</v>
      </c>
      <c r="AC265" s="37">
        <f>'[3]Ukraine Oil Exports'!ML$290</f>
        <v>35.004531</v>
      </c>
      <c r="AD265" s="238">
        <f t="shared" si="86"/>
        <v>41.602196111234321</v>
      </c>
    </row>
    <row r="266" spans="1:30">
      <c r="A266" s="6" t="s">
        <v>103</v>
      </c>
      <c r="B266" s="37">
        <v>0</v>
      </c>
      <c r="C266" s="37">
        <f>'[3]Ukraine Oil Exports'!AM$290</f>
        <v>0</v>
      </c>
      <c r="D266" s="37">
        <f>'[3]Ukraine Oil Exports'!AY$290</f>
        <v>0</v>
      </c>
      <c r="E266" s="37">
        <f>'[3]Ukraine Oil Exports'!BK$290</f>
        <v>0</v>
      </c>
      <c r="F266" s="37">
        <f>'[3]Ukraine Oil Exports'!BW$290</f>
        <v>0</v>
      </c>
      <c r="G266" s="37">
        <f>'[3]Ukraine Oil Exports'!CI$290</f>
        <v>0</v>
      </c>
      <c r="H266" s="37">
        <f>'[3]Ukraine Oil Exports'!CU$290</f>
        <v>0</v>
      </c>
      <c r="I266" s="37">
        <f>'[3]Ukraine Oil Exports'!DG$290</f>
        <v>0</v>
      </c>
      <c r="J266" s="37">
        <f>'[3]Ukraine Oil Exports'!DS$290</f>
        <v>0</v>
      </c>
      <c r="K266" s="37">
        <f>'[3]Ukraine Oil Exports'!EE$290</f>
        <v>0</v>
      </c>
      <c r="L266" s="37">
        <f>'[3]Ukraine Oil Exports'!EQ$290</f>
        <v>0</v>
      </c>
      <c r="M266" s="37">
        <f>'[3]Ukraine Oil Exports'!FC$290</f>
        <v>0</v>
      </c>
      <c r="N266" s="37">
        <f>'[3]Ukraine Oil Exports'!FO$290</f>
        <v>0</v>
      </c>
      <c r="O266" s="37">
        <f>'[3]Ukraine Oil Exports'!GA$290</f>
        <v>0</v>
      </c>
      <c r="P266" s="37">
        <f>'[3]Ukraine Oil Exports'!GM$290</f>
        <v>0</v>
      </c>
      <c r="Q266" s="37">
        <f>'[3]Ukraine Oil Exports'!GY$290</f>
        <v>9.1112490000000008</v>
      </c>
      <c r="R266" s="37">
        <f>'[3]Ukraine Oil Exports'!HK$290</f>
        <v>0.32351000000000002</v>
      </c>
      <c r="S266" s="37">
        <f>'[3]Ukraine Oil Exports'!HW$290</f>
        <v>0</v>
      </c>
      <c r="T266" s="37">
        <f>'[3]Ukraine Oil Exports'!II$290</f>
        <v>6.2545700000000002</v>
      </c>
      <c r="U266" s="37">
        <f>'[3]Ukraine Oil Exports'!IU$290</f>
        <v>2.8397809999999999</v>
      </c>
      <c r="V266" s="37">
        <f>'[3]Ukraine Oil Exports'!JG$290</f>
        <v>20.589734</v>
      </c>
      <c r="W266" s="37">
        <f>'[3]Ukraine Oil Exports'!JS$290</f>
        <v>30.767631000000002</v>
      </c>
      <c r="X266" s="37">
        <f>'[3]Ukraine Oil Exports'!KE$290</f>
        <v>64.455490999999995</v>
      </c>
      <c r="Y266" s="37">
        <f>'[3]Ukraine Oil Exports'!KQ$290</f>
        <v>15.474553</v>
      </c>
      <c r="Z266" s="37">
        <f>'[3]Ukraine Oil Exports'!LC$290</f>
        <v>25.007275</v>
      </c>
      <c r="AA266" s="37">
        <f>'[3]Ukraine Oil Exports'!LO$290</f>
        <v>56.061169999999997</v>
      </c>
      <c r="AB266" s="37">
        <f>'[3]Ukraine Oil Exports'!MA$290</f>
        <v>64.610080999999994</v>
      </c>
      <c r="AC266" s="37">
        <f>'[3]Ukraine Oil Exports'!MM$290</f>
        <v>34.769001000000003</v>
      </c>
      <c r="AD266" s="238">
        <f t="shared" si="86"/>
        <v>60.658844467194307</v>
      </c>
    </row>
    <row r="267" spans="1:30">
      <c r="A267" s="6" t="s">
        <v>104</v>
      </c>
      <c r="B267" s="37">
        <f>'[3]Ukraine Oil Exports'!AB$290</f>
        <v>0</v>
      </c>
      <c r="C267" s="37">
        <f>'[3]Ukraine Oil Exports'!AN$290</f>
        <v>0</v>
      </c>
      <c r="D267" s="37">
        <f>'[3]Ukraine Oil Exports'!AZ$290</f>
        <v>0</v>
      </c>
      <c r="E267" s="37">
        <f>'[3]Ukraine Oil Exports'!BL$290</f>
        <v>0</v>
      </c>
      <c r="F267" s="37">
        <f>'[3]Ukraine Oil Exports'!BX$290</f>
        <v>0</v>
      </c>
      <c r="G267" s="37">
        <f>'[3]Ukraine Oil Exports'!CJ$290</f>
        <v>0</v>
      </c>
      <c r="H267" s="37">
        <f>'[3]Ukraine Oil Exports'!CV$290</f>
        <v>0</v>
      </c>
      <c r="I267" s="37">
        <f>'[3]Ukraine Oil Exports'!DH$290</f>
        <v>0</v>
      </c>
      <c r="J267" s="37">
        <f>'[3]Ukraine Oil Exports'!DT$290</f>
        <v>0</v>
      </c>
      <c r="K267" s="37">
        <f>'[3]Ukraine Oil Exports'!EF$290</f>
        <v>0</v>
      </c>
      <c r="L267" s="37">
        <f>'[3]Ukraine Oil Exports'!ER$290</f>
        <v>0</v>
      </c>
      <c r="M267" s="37">
        <f>'[3]Ukraine Oil Exports'!FD$290</f>
        <v>0</v>
      </c>
      <c r="N267" s="37">
        <f>'[3]Ukraine Oil Exports'!FP$290</f>
        <v>0</v>
      </c>
      <c r="O267" s="37">
        <f>'[3]Ukraine Oil Exports'!GB$290</f>
        <v>0</v>
      </c>
      <c r="P267" s="37">
        <f>'[3]Ukraine Oil Exports'!GN$290</f>
        <v>0</v>
      </c>
      <c r="Q267" s="37">
        <f>'[3]Ukraine Oil Exports'!GZ$290</f>
        <v>6.456607</v>
      </c>
      <c r="R267" s="37">
        <f>'[3]Ukraine Oil Exports'!HL$290</f>
        <v>0.15634999999999999</v>
      </c>
      <c r="S267" s="37">
        <f>'[3]Ukraine Oil Exports'!HX$290</f>
        <v>1.085E-3</v>
      </c>
      <c r="T267" s="37">
        <f>'[3]Ukraine Oil Exports'!IJ$290</f>
        <v>2.1982499999999998</v>
      </c>
      <c r="U267" s="37">
        <f>'[3]Ukraine Oil Exports'!IV$290</f>
        <v>0.21662000000000001</v>
      </c>
      <c r="V267" s="37">
        <f>'[3]Ukraine Oil Exports'!JH$290</f>
        <v>15.526306</v>
      </c>
      <c r="W267" s="37">
        <f>'[3]Ukraine Oil Exports'!JT$290</f>
        <v>21.195661000000001</v>
      </c>
      <c r="X267" s="37">
        <f>'[3]Ukraine Oil Exports'!KF$290</f>
        <v>16.39556</v>
      </c>
      <c r="Y267" s="37">
        <f>'[3]Ukraine Oil Exports'!KR$290</f>
        <v>10.449107</v>
      </c>
      <c r="Z267" s="37">
        <f>'[3]Ukraine Oil Exports'!LD$290</f>
        <v>8.9051960000000001</v>
      </c>
      <c r="AA267" s="37">
        <f>'[3]Ukraine Oil Exports'!LP$290</f>
        <v>26.130261999999998</v>
      </c>
      <c r="AB267" s="37">
        <f>'[3]Ukraine Oil Exports'!MB$290</f>
        <v>14.130787</v>
      </c>
      <c r="AC267" s="37">
        <f>'[3]Ukraine Oil Exports'!MN$290</f>
        <v>18.531649999999999</v>
      </c>
      <c r="AD267" s="238">
        <f t="shared" si="86"/>
        <v>20.436874755323316</v>
      </c>
    </row>
    <row r="268" spans="1:30">
      <c r="A268" s="6" t="s">
        <v>105</v>
      </c>
      <c r="B268" s="37">
        <f>'[3]Ukraine Oil Exports'!AC$290</f>
        <v>0</v>
      </c>
      <c r="C268" s="37">
        <f>'[3]Ukraine Oil Exports'!AO$290</f>
        <v>0</v>
      </c>
      <c r="D268" s="37">
        <f>'[3]Ukraine Oil Exports'!BA$290</f>
        <v>0</v>
      </c>
      <c r="E268" s="37">
        <f>'[3]Ukraine Oil Exports'!BM$290</f>
        <v>0</v>
      </c>
      <c r="F268" s="37">
        <f>'[3]Ukraine Oil Exports'!BY$290</f>
        <v>0</v>
      </c>
      <c r="G268" s="37">
        <f>'[3]Ukraine Oil Exports'!CK$290</f>
        <v>0</v>
      </c>
      <c r="H268" s="37">
        <f>'[3]Ukraine Oil Exports'!CW$290</f>
        <v>0</v>
      </c>
      <c r="I268" s="37">
        <f>'[3]Ukraine Oil Exports'!DI$290</f>
        <v>0</v>
      </c>
      <c r="J268" s="37">
        <f>'[3]Ukraine Oil Exports'!DU$290</f>
        <v>0</v>
      </c>
      <c r="K268" s="37">
        <f>'[3]Ukraine Oil Exports'!EG$290</f>
        <v>0</v>
      </c>
      <c r="L268" s="37">
        <f>'[3]Ukraine Oil Exports'!ES$290</f>
        <v>0</v>
      </c>
      <c r="M268" s="37">
        <f>'[3]Ukraine Oil Exports'!FE$290</f>
        <v>0</v>
      </c>
      <c r="N268" s="37">
        <f>'[3]Ukraine Oil Exports'!FQ$290</f>
        <v>0</v>
      </c>
      <c r="O268" s="37">
        <f>'[3]Ukraine Oil Exports'!GC$290</f>
        <v>0</v>
      </c>
      <c r="P268" s="37">
        <f>'[3]Ukraine Oil Exports'!GO$290</f>
        <v>0</v>
      </c>
      <c r="Q268" s="37">
        <f>'[3]Ukraine Oil Exports'!HA$290</f>
        <v>2.8300999999999998</v>
      </c>
      <c r="R268" s="37">
        <f>'[3]Ukraine Oil Exports'!HM$290</f>
        <v>2.8200000000000002E-4</v>
      </c>
      <c r="S268" s="37">
        <f>'[3]Ukraine Oil Exports'!HY$290</f>
        <v>1.9266999999999999E-2</v>
      </c>
      <c r="T268" s="37">
        <f>'[3]Ukraine Oil Exports'!IK$290</f>
        <v>0.30068800000000001</v>
      </c>
      <c r="U268" s="37">
        <f>'[3]Ukraine Oil Exports'!IW$290</f>
        <v>0</v>
      </c>
      <c r="V268" s="37">
        <f>'[3]Ukraine Oil Exports'!JI$290</f>
        <v>4.0302689999999997</v>
      </c>
      <c r="W268" s="37">
        <f>'[3]Ukraine Oil Exports'!JU$290</f>
        <v>9.6558209999999995</v>
      </c>
      <c r="X268" s="37">
        <f>'[3]Ukraine Oil Exports'!KG$290</f>
        <v>16.207615000000001</v>
      </c>
      <c r="Y268" s="37">
        <f>'[3]Ukraine Oil Exports'!KS$290</f>
        <v>10.753665</v>
      </c>
      <c r="Z268" s="37">
        <f>'[3]Ukraine Oil Exports'!LE$290</f>
        <v>2.1519020000000002</v>
      </c>
      <c r="AA268" s="37">
        <f>'[3]Ukraine Oil Exports'!LQ$290</f>
        <v>16.046771</v>
      </c>
      <c r="AB268" s="37">
        <f>'[3]Ukraine Oil Exports'!MC$290</f>
        <v>5.4761680000000004</v>
      </c>
      <c r="AC268" s="37">
        <f>'[3]Ukraine Oil Exports'!MO$290</f>
        <v>6.2284759999999997</v>
      </c>
      <c r="AD268" s="238">
        <f t="shared" si="86"/>
        <v>13.614414506332945</v>
      </c>
    </row>
    <row r="269" spans="1:30">
      <c r="A269" s="6" t="s">
        <v>106</v>
      </c>
      <c r="B269" s="37">
        <f>'[3]Ukraine Oil Exports'!AD$290</f>
        <v>0</v>
      </c>
      <c r="C269" s="37">
        <f>'[3]Ukraine Oil Exports'!AP$290</f>
        <v>0</v>
      </c>
      <c r="D269" s="37">
        <f>'[3]Ukraine Oil Exports'!BB$290</f>
        <v>0</v>
      </c>
      <c r="E269" s="37">
        <f>'[3]Ukraine Oil Exports'!BN$290</f>
        <v>0</v>
      </c>
      <c r="F269" s="37">
        <f>'[3]Ukraine Oil Exports'!BZ$290</f>
        <v>0</v>
      </c>
      <c r="G269" s="37">
        <f>'[3]Ukraine Oil Exports'!CL$290</f>
        <v>0</v>
      </c>
      <c r="H269" s="37">
        <f>'[3]Ukraine Oil Exports'!CX$290</f>
        <v>0</v>
      </c>
      <c r="I269" s="37">
        <f>'[3]Ukraine Oil Exports'!DJ$290</f>
        <v>0</v>
      </c>
      <c r="J269" s="37">
        <f>'[3]Ukraine Oil Exports'!DV$290</f>
        <v>0</v>
      </c>
      <c r="K269" s="37">
        <f>'[3]Ukraine Oil Exports'!EH$290</f>
        <v>0</v>
      </c>
      <c r="L269" s="37">
        <f>'[3]Ukraine Oil Exports'!ET$290</f>
        <v>0</v>
      </c>
      <c r="M269" s="37">
        <f>'[3]Ukraine Oil Exports'!FF$290</f>
        <v>0</v>
      </c>
      <c r="N269" s="37">
        <f>'[3]Ukraine Oil Exports'!FR$290</f>
        <v>0</v>
      </c>
      <c r="O269" s="37">
        <f>'[3]Ukraine Oil Exports'!GD$290</f>
        <v>0</v>
      </c>
      <c r="P269" s="37">
        <f>'[3]Ukraine Oil Exports'!GP$290</f>
        <v>0</v>
      </c>
      <c r="Q269" s="37">
        <f>'[3]Ukraine Oil Exports'!HB$290</f>
        <v>1.0793299999999999</v>
      </c>
      <c r="R269" s="37">
        <f>'[3]Ukraine Oil Exports'!HN$290</f>
        <v>0</v>
      </c>
      <c r="S269" s="37">
        <f>'[3]Ukraine Oil Exports'!HZ$290</f>
        <v>1.493E-3</v>
      </c>
      <c r="T269" s="37">
        <f>'[3]Ukraine Oil Exports'!IL$290</f>
        <v>1.2481420000000001</v>
      </c>
      <c r="U269" s="37">
        <f>'[3]Ukraine Oil Exports'!IX$290</f>
        <v>0.39747900000000003</v>
      </c>
      <c r="V269" s="37">
        <f>'[3]Ukraine Oil Exports'!JJ$290</f>
        <v>2.5653100000000002</v>
      </c>
      <c r="W269" s="37">
        <f>'[3]Ukraine Oil Exports'!JV$290</f>
        <v>7.9344700000000001</v>
      </c>
      <c r="X269" s="37">
        <f>'[3]Ukraine Oil Exports'!KH$290</f>
        <v>5.4020979999999996</v>
      </c>
      <c r="Y269" s="37">
        <f>'[3]Ukraine Oil Exports'!KT$290</f>
        <v>2.0107240000000002</v>
      </c>
      <c r="Z269" s="37">
        <f>'[3]Ukraine Oil Exports'!LF$290</f>
        <v>2.2882E-2</v>
      </c>
      <c r="AA269" s="37">
        <f>'[3]Ukraine Oil Exports'!LR$290</f>
        <v>1.161794</v>
      </c>
      <c r="AB269" s="37">
        <f>'[3]Ukraine Oil Exports'!MD$290</f>
        <v>1.0094160000000001</v>
      </c>
      <c r="AC269" s="37">
        <f>'[3]Ukraine Oil Exports'!MP$290</f>
        <v>2.0339200000000002</v>
      </c>
      <c r="AD269" s="238">
        <f t="shared" si="86"/>
        <v>2.5829883241390674</v>
      </c>
    </row>
    <row r="270" spans="1:30">
      <c r="A270" s="6" t="s">
        <v>107</v>
      </c>
      <c r="B270" s="37">
        <f>'[3]Ukraine Oil Exports'!AE$290</f>
        <v>0</v>
      </c>
      <c r="C270" s="37">
        <f>'[3]Ukraine Oil Exports'!AQ$290</f>
        <v>0</v>
      </c>
      <c r="D270" s="37">
        <f>'[3]Ukraine Oil Exports'!BC$290</f>
        <v>0</v>
      </c>
      <c r="E270" s="37">
        <f>'[3]Ukraine Oil Exports'!BO$290</f>
        <v>0</v>
      </c>
      <c r="F270" s="37">
        <f>'[3]Ukraine Oil Exports'!CA$290</f>
        <v>0</v>
      </c>
      <c r="G270" s="37">
        <f>'[3]Ukraine Oil Exports'!CM$290</f>
        <v>0</v>
      </c>
      <c r="H270" s="37">
        <f>'[3]Ukraine Oil Exports'!CY$290</f>
        <v>0</v>
      </c>
      <c r="I270" s="37">
        <f>'[3]Ukraine Oil Exports'!DK$290</f>
        <v>0</v>
      </c>
      <c r="J270" s="37">
        <f>'[3]Ukraine Oil Exports'!DW$290</f>
        <v>0</v>
      </c>
      <c r="K270" s="37">
        <f>'[3]Ukraine Oil Exports'!EI$290</f>
        <v>0</v>
      </c>
      <c r="L270" s="37">
        <f>'[3]Ukraine Oil Exports'!EU$290</f>
        <v>0</v>
      </c>
      <c r="M270" s="37">
        <f>'[3]Ukraine Oil Exports'!FG$290</f>
        <v>0</v>
      </c>
      <c r="N270" s="37">
        <f>'[3]Ukraine Oil Exports'!FS$290</f>
        <v>0</v>
      </c>
      <c r="O270" s="37">
        <f>'[3]Ukraine Oil Exports'!GE$290</f>
        <v>0</v>
      </c>
      <c r="P270" s="37">
        <f>'[3]Ukraine Oil Exports'!GQ$290</f>
        <v>0.40176000000000001</v>
      </c>
      <c r="Q270" s="37">
        <f>'[3]Ukraine Oil Exports'!HC$290</f>
        <v>0.22262000000000001</v>
      </c>
      <c r="R270" s="37">
        <f>'[3]Ukraine Oil Exports'!HO$290</f>
        <v>1.5579999999999999E-3</v>
      </c>
      <c r="S270" s="37">
        <f>'[3]Ukraine Oil Exports'!IA$290</f>
        <v>0</v>
      </c>
      <c r="T270" s="37">
        <f>'[3]Ukraine Oil Exports'!IM$290</f>
        <v>1.1638660000000001</v>
      </c>
      <c r="U270" s="37">
        <f>'[3]Ukraine Oil Exports'!IY$290</f>
        <v>6.6247E-2</v>
      </c>
      <c r="V270" s="37">
        <f>'[3]Ukraine Oil Exports'!JK$290</f>
        <v>0.13414499999999999</v>
      </c>
      <c r="W270" s="37">
        <f>'[3]Ukraine Oil Exports'!JW$290</f>
        <v>5.3202319999999999</v>
      </c>
      <c r="X270" s="37">
        <f>'[3]Ukraine Oil Exports'!KI$290</f>
        <v>14.514378000000001</v>
      </c>
      <c r="Y270" s="37">
        <f>'[3]Ukraine Oil Exports'!KU$290</f>
        <v>1.107696</v>
      </c>
      <c r="Z270" s="37">
        <f>'[3]Ukraine Oil Exports'!LG$290</f>
        <v>0.68636600000000003</v>
      </c>
      <c r="AA270" s="37">
        <f>'[3]Ukraine Oil Exports'!LS$290</f>
        <v>1.198464</v>
      </c>
      <c r="AB270" s="37">
        <f>'[3]Ukraine Oil Exports'!ME$290</f>
        <v>0.11677999999999999</v>
      </c>
      <c r="AC270" s="37">
        <f>'[3]Ukraine Oil Exports'!MQ$290</f>
        <v>0.20683599999999999</v>
      </c>
      <c r="AD270" s="238">
        <f t="shared" si="86"/>
        <v>4.7384383788921713</v>
      </c>
    </row>
    <row r="271" spans="1:30">
      <c r="A271" s="6" t="s">
        <v>108</v>
      </c>
      <c r="B271" s="37">
        <f>'[3]Ukraine Oil Exports'!AF$290</f>
        <v>0</v>
      </c>
      <c r="C271" s="37">
        <f>'[3]Ukraine Oil Exports'!AR$290</f>
        <v>0</v>
      </c>
      <c r="D271" s="37">
        <f>'[3]Ukraine Oil Exports'!BD$290</f>
        <v>0</v>
      </c>
      <c r="E271" s="37">
        <f>'[3]Ukraine Oil Exports'!BP$290</f>
        <v>0</v>
      </c>
      <c r="F271" s="37">
        <f>'[3]Ukraine Oil Exports'!CB$290</f>
        <v>0</v>
      </c>
      <c r="G271" s="37">
        <f>'[3]Ukraine Oil Exports'!CN$290</f>
        <v>0</v>
      </c>
      <c r="H271" s="37">
        <f>'[3]Ukraine Oil Exports'!CZ$290</f>
        <v>0</v>
      </c>
      <c r="I271" s="37">
        <f>'[3]Ukraine Oil Exports'!DL$290</f>
        <v>0</v>
      </c>
      <c r="J271" s="37">
        <f>'[3]Ukraine Oil Exports'!DX$290</f>
        <v>0</v>
      </c>
      <c r="K271" s="37">
        <f>'[3]Ukraine Oil Exports'!EJ$290</f>
        <v>0</v>
      </c>
      <c r="L271" s="37">
        <f>'[3]Ukraine Oil Exports'!EV$290</f>
        <v>0</v>
      </c>
      <c r="M271" s="37">
        <f>'[3]Ukraine Oil Exports'!FH$290</f>
        <v>0</v>
      </c>
      <c r="N271" s="37">
        <f>'[3]Ukraine Oil Exports'!FT$290</f>
        <v>0</v>
      </c>
      <c r="O271" s="37">
        <f>'[3]Ukraine Oil Exports'!GF$290</f>
        <v>0</v>
      </c>
      <c r="P271" s="37">
        <f>'[3]Ukraine Oil Exports'!GR$290</f>
        <v>0.44973999999999997</v>
      </c>
      <c r="Q271" s="37">
        <f>'[3]Ukraine Oil Exports'!HD$290</f>
        <v>3.4000000000000002E-2</v>
      </c>
      <c r="R271" s="37">
        <f>'[3]Ukraine Oil Exports'!HP$290</f>
        <v>9.3499999999999996E-4</v>
      </c>
      <c r="S271" s="37">
        <f>'[3]Ukraine Oil Exports'!IB$290</f>
        <v>2.1413999999999999E-2</v>
      </c>
      <c r="T271" s="37">
        <f>'[3]Ukraine Oil Exports'!IN$290</f>
        <v>7.4999999999999993E-5</v>
      </c>
      <c r="U271" s="37">
        <f>'[3]Ukraine Oil Exports'!IZ$290</f>
        <v>1.474E-3</v>
      </c>
      <c r="V271" s="37">
        <f>'[3]Ukraine Oil Exports'!JL$290</f>
        <v>6.4061120000000003</v>
      </c>
      <c r="W271" s="37">
        <f>'[3]Ukraine Oil Exports'!JX$290</f>
        <v>10.140093999999999</v>
      </c>
      <c r="X271" s="37">
        <f>'[3]Ukraine Oil Exports'!KJ$290</f>
        <v>6.756367</v>
      </c>
      <c r="Y271" s="37">
        <f>'[3]Ukraine Oil Exports'!KV$290</f>
        <v>1.7498769999999999</v>
      </c>
      <c r="Z271" s="37">
        <f>'[3]Ukraine Oil Exports'!LH$290</f>
        <v>0.53409799999999996</v>
      </c>
      <c r="AA271" s="37">
        <f>'[3]Ukraine Oil Exports'!LT$290</f>
        <v>0.31701699999999999</v>
      </c>
      <c r="AB271" s="37">
        <f>'[3]Ukraine Oil Exports'!MF$290</f>
        <v>32.671526999999998</v>
      </c>
      <c r="AC271" s="37">
        <f>'[3]Ukraine Oil Exports'!MR$290</f>
        <v>0.16961300000000001</v>
      </c>
      <c r="AD271" s="238">
        <f t="shared" si="86"/>
        <v>11.300207518727859</v>
      </c>
    </row>
    <row r="272" spans="1:30">
      <c r="A272" s="6" t="s">
        <v>109</v>
      </c>
      <c r="B272" s="37">
        <f>'[3]Ukraine Oil Exports'!AG$290</f>
        <v>0</v>
      </c>
      <c r="C272" s="37">
        <f>'[3]Ukraine Oil Exports'!AS$290</f>
        <v>0</v>
      </c>
      <c r="D272" s="37">
        <f>'[3]Ukraine Oil Exports'!BE$290</f>
        <v>0</v>
      </c>
      <c r="E272" s="37">
        <f>'[3]Ukraine Oil Exports'!BQ$290</f>
        <v>0</v>
      </c>
      <c r="F272" s="37">
        <f>'[3]Ukraine Oil Exports'!CC$290</f>
        <v>0</v>
      </c>
      <c r="G272" s="37">
        <f>'[3]Ukraine Oil Exports'!CO$290</f>
        <v>0</v>
      </c>
      <c r="H272" s="37">
        <f>'[3]Ukraine Oil Exports'!DA$290</f>
        <v>0</v>
      </c>
      <c r="I272" s="37">
        <f>'[3]Ukraine Oil Exports'!DM$290</f>
        <v>0</v>
      </c>
      <c r="J272" s="37">
        <f>'[3]Ukraine Oil Exports'!DY$290</f>
        <v>0</v>
      </c>
      <c r="K272" s="37">
        <f>'[3]Ukraine Oil Exports'!EK$290</f>
        <v>0</v>
      </c>
      <c r="L272" s="37">
        <f>'[3]Ukraine Oil Exports'!EW$290</f>
        <v>0</v>
      </c>
      <c r="M272" s="37">
        <f>'[3]Ukraine Oil Exports'!FI$290</f>
        <v>0</v>
      </c>
      <c r="N272" s="37">
        <f>'[3]Ukraine Oil Exports'!FU$290</f>
        <v>0</v>
      </c>
      <c r="O272" s="37">
        <f>'[3]Ukraine Oil Exports'!GG$290</f>
        <v>0</v>
      </c>
      <c r="P272" s="37">
        <f>'[3]Ukraine Oil Exports'!GS$290</f>
        <v>0.38895999999999997</v>
      </c>
      <c r="Q272" s="37">
        <f>'[3]Ukraine Oil Exports'!HE$290</f>
        <v>6.8792000000000006E-2</v>
      </c>
      <c r="R272" s="37">
        <f>'[3]Ukraine Oil Exports'!HQ$290</f>
        <v>1.864E-3</v>
      </c>
      <c r="S272" s="37">
        <f>'[3]Ukraine Oil Exports'!IC$290</f>
        <v>0</v>
      </c>
      <c r="T272" s="37">
        <f>'[3]Ukraine Oil Exports'!IO$290</f>
        <v>2.4437E-2</v>
      </c>
      <c r="U272" s="37">
        <f>'[3]Ukraine Oil Exports'!JA$290</f>
        <v>1.4239999999999999E-3</v>
      </c>
      <c r="V272" s="37">
        <f>'[3]Ukraine Oil Exports'!JM$290</f>
        <v>2.9598080000000002</v>
      </c>
      <c r="W272" s="37">
        <f>'[3]Ukraine Oil Exports'!JY$290</f>
        <v>4.0485889999999998</v>
      </c>
      <c r="X272" s="37">
        <f>'[3]Ukraine Oil Exports'!KK$290</f>
        <v>2.9696709999999999</v>
      </c>
      <c r="Y272" s="37">
        <f>'[3]Ukraine Oil Exports'!KW$290</f>
        <v>1.6507099999999999</v>
      </c>
      <c r="Z272" s="37">
        <f>'[3]Ukraine Oil Exports'!LI$290</f>
        <v>0.184306</v>
      </c>
      <c r="AA272" s="37">
        <f>'[3]Ukraine Oil Exports'!LU$290</f>
        <v>0.206979</v>
      </c>
      <c r="AB272" s="37">
        <f>'[3]Ukraine Oil Exports'!MG$290</f>
        <v>2.051688</v>
      </c>
      <c r="AC272" s="238">
        <f>(SUM(W272:AA272)/SUM(W$276:AA$276))*AC$276</f>
        <v>1.8406096415123558</v>
      </c>
      <c r="AD272" s="238">
        <f t="shared" si="86"/>
        <v>1.8991073419894233</v>
      </c>
    </row>
    <row r="273" spans="1:30">
      <c r="A273" s="6" t="s">
        <v>110</v>
      </c>
      <c r="B273" s="37">
        <f>'[3]Ukraine Oil Exports'!AH$290</f>
        <v>0</v>
      </c>
      <c r="C273" s="37">
        <f>'[3]Ukraine Oil Exports'!AT$290</f>
        <v>0</v>
      </c>
      <c r="D273" s="37">
        <f>'[3]Ukraine Oil Exports'!BF$290</f>
        <v>0</v>
      </c>
      <c r="E273" s="37">
        <f>'[3]Ukraine Oil Exports'!BR$290</f>
        <v>0</v>
      </c>
      <c r="F273" s="37">
        <f>'[3]Ukraine Oil Exports'!CD$290</f>
        <v>0</v>
      </c>
      <c r="G273" s="37">
        <f>'[3]Ukraine Oil Exports'!CP$290</f>
        <v>0</v>
      </c>
      <c r="H273" s="37">
        <f>'[3]Ukraine Oil Exports'!DB$290</f>
        <v>0</v>
      </c>
      <c r="I273" s="37">
        <f>'[3]Ukraine Oil Exports'!DN$290</f>
        <v>0</v>
      </c>
      <c r="J273" s="37">
        <f>'[3]Ukraine Oil Exports'!DZ$290</f>
        <v>0</v>
      </c>
      <c r="K273" s="37">
        <f>'[3]Ukraine Oil Exports'!EL$290</f>
        <v>0</v>
      </c>
      <c r="L273" s="37">
        <f>'[3]Ukraine Oil Exports'!EX$290</f>
        <v>0</v>
      </c>
      <c r="M273" s="37">
        <f>'[3]Ukraine Oil Exports'!FJ$290</f>
        <v>0</v>
      </c>
      <c r="N273" s="37">
        <f>'[3]Ukraine Oil Exports'!FV$290</f>
        <v>0</v>
      </c>
      <c r="O273" s="37">
        <f>'[3]Ukraine Oil Exports'!GH$290</f>
        <v>0</v>
      </c>
      <c r="P273" s="37">
        <f>'[3]Ukraine Oil Exports'!GT$290</f>
        <v>0.87456</v>
      </c>
      <c r="Q273" s="37">
        <f>'[3]Ukraine Oil Exports'!HF$290</f>
        <v>0.27331899999999998</v>
      </c>
      <c r="R273" s="37">
        <f>'[3]Ukraine Oil Exports'!HR$290</f>
        <v>2.153E-3</v>
      </c>
      <c r="S273" s="37">
        <f>'[3]Ukraine Oil Exports'!ID$290</f>
        <v>2.3140000000000001E-3</v>
      </c>
      <c r="T273" s="37">
        <f>'[3]Ukraine Oil Exports'!IP$290</f>
        <v>4.5000000000000003E-5</v>
      </c>
      <c r="U273" s="37">
        <f>'[3]Ukraine Oil Exports'!JB$290</f>
        <v>0</v>
      </c>
      <c r="V273" s="37">
        <f>'[3]Ukraine Oil Exports'!JN$290</f>
        <v>0.54657</v>
      </c>
      <c r="W273" s="37">
        <f>'[3]Ukraine Oil Exports'!JZ$290</f>
        <v>0.41121400000000002</v>
      </c>
      <c r="X273" s="37">
        <f>'[3]Ukraine Oil Exports'!KL$290</f>
        <v>1.4671339999999999</v>
      </c>
      <c r="Y273" s="37">
        <f>'[3]Ukraine Oil Exports'!KX$290</f>
        <v>1.002616</v>
      </c>
      <c r="Z273" s="37">
        <f>'[3]Ukraine Oil Exports'!LJ$290</f>
        <v>0.20425599999999999</v>
      </c>
      <c r="AA273" s="37">
        <f>'[3]Ukraine Oil Exports'!LV$290</f>
        <v>0.10444000000000001</v>
      </c>
      <c r="AB273" s="37">
        <f>'[3]Ukraine Oil Exports'!MH$290</f>
        <v>0.27871899999999999</v>
      </c>
      <c r="AC273" s="238">
        <f>(SUM(W273:AA273)/SUM(W$276:AA$276))*AC$276</f>
        <v>0.64798606100449707</v>
      </c>
      <c r="AD273" s="238">
        <f t="shared" si="86"/>
        <v>0.82197274795700392</v>
      </c>
    </row>
    <row r="274" spans="1:30">
      <c r="A274" s="6" t="s">
        <v>111</v>
      </c>
      <c r="B274" s="37">
        <f>'[3]Ukraine Oil Exports'!AI$290</f>
        <v>0</v>
      </c>
      <c r="C274" s="37">
        <f>'[3]Ukraine Oil Exports'!AU$290</f>
        <v>0</v>
      </c>
      <c r="D274" s="37">
        <f>'[3]Ukraine Oil Exports'!BG$290</f>
        <v>0</v>
      </c>
      <c r="E274" s="37">
        <f>'[3]Ukraine Oil Exports'!BS$290</f>
        <v>0</v>
      </c>
      <c r="F274" s="37">
        <f>'[3]Ukraine Oil Exports'!CE$290</f>
        <v>0</v>
      </c>
      <c r="G274" s="37">
        <f>'[3]Ukraine Oil Exports'!CQ$290</f>
        <v>0</v>
      </c>
      <c r="H274" s="37">
        <f>'[3]Ukraine Oil Exports'!DC$290</f>
        <v>0</v>
      </c>
      <c r="I274" s="37">
        <f>'[3]Ukraine Oil Exports'!DO$290</f>
        <v>0</v>
      </c>
      <c r="J274" s="37">
        <f>'[3]Ukraine Oil Exports'!EA$290</f>
        <v>0</v>
      </c>
      <c r="K274" s="37">
        <f>'[3]Ukraine Oil Exports'!EM$290</f>
        <v>0</v>
      </c>
      <c r="L274" s="37">
        <f>'[3]Ukraine Oil Exports'!EY$290</f>
        <v>0</v>
      </c>
      <c r="M274" s="37">
        <f>'[3]Ukraine Oil Exports'!FK$290</f>
        <v>0</v>
      </c>
      <c r="N274" s="37">
        <f>'[3]Ukraine Oil Exports'!FW$290</f>
        <v>0</v>
      </c>
      <c r="O274" s="37">
        <f>'[3]Ukraine Oil Exports'!GI$290</f>
        <v>0</v>
      </c>
      <c r="P274" s="37">
        <f>'[3]Ukraine Oil Exports'!GU$290</f>
        <v>0</v>
      </c>
      <c r="Q274" s="37">
        <f>'[3]Ukraine Oil Exports'!HG$290</f>
        <v>0.647644</v>
      </c>
      <c r="R274" s="37">
        <f>'[3]Ukraine Oil Exports'!HS$290</f>
        <v>2.0198000000000001E-2</v>
      </c>
      <c r="S274" s="37">
        <f>'[3]Ukraine Oil Exports'!IE$290</f>
        <v>1.15E-4</v>
      </c>
      <c r="T274" s="37">
        <f>'[3]Ukraine Oil Exports'!IQ$290</f>
        <v>6.5060000000000007E-2</v>
      </c>
      <c r="U274" s="37">
        <f>'[3]Ukraine Oil Exports'!JC$290</f>
        <v>2.0900000000000001E-4</v>
      </c>
      <c r="V274" s="37">
        <f>'[3]Ukraine Oil Exports'!JO$290</f>
        <v>0.84509999999999996</v>
      </c>
      <c r="W274" s="37">
        <f>'[3]Ukraine Oil Exports'!KA$290</f>
        <v>0.93703599999999998</v>
      </c>
      <c r="X274" s="37">
        <f>'[3]Ukraine Oil Exports'!KM$290</f>
        <v>1.5898760000000001</v>
      </c>
      <c r="Y274" s="37">
        <f>'[3]Ukraine Oil Exports'!KY$290</f>
        <v>0.41350999999999999</v>
      </c>
      <c r="Z274" s="37">
        <f>'[3]Ukraine Oil Exports'!LK$290</f>
        <v>0.121617</v>
      </c>
      <c r="AA274" s="37">
        <f>'[3]Ukraine Oil Exports'!LW$290</f>
        <v>0.27437699999999998</v>
      </c>
      <c r="AB274" s="37">
        <f>'[3]Ukraine Oil Exports'!MI$290</f>
        <v>0.28706599999999999</v>
      </c>
      <c r="AC274" s="238">
        <f>(SUM(W274:AA274)/SUM(W$276:AA$276))*AC$276</f>
        <v>0.67779984754249067</v>
      </c>
      <c r="AD274" s="238">
        <f t="shared" si="86"/>
        <v>0.72229840419411484</v>
      </c>
    </row>
    <row r="275" spans="1:30">
      <c r="A275" s="6" t="s">
        <v>112</v>
      </c>
      <c r="B275" s="37">
        <f>'[3]Ukraine Oil Exports'!AJ$290</f>
        <v>0</v>
      </c>
      <c r="C275" s="37">
        <f>'[3]Ukraine Oil Exports'!AV$290</f>
        <v>0</v>
      </c>
      <c r="D275" s="37">
        <f>'[3]Ukraine Oil Exports'!BH$290</f>
        <v>0</v>
      </c>
      <c r="E275" s="37">
        <f>'[3]Ukraine Oil Exports'!BT$290</f>
        <v>0</v>
      </c>
      <c r="F275" s="37">
        <f>'[3]Ukraine Oil Exports'!CF$290</f>
        <v>0</v>
      </c>
      <c r="G275" s="37">
        <f>'[3]Ukraine Oil Exports'!CR$290</f>
        <v>0</v>
      </c>
      <c r="H275" s="37">
        <f>'[3]Ukraine Oil Exports'!DD$290</f>
        <v>0</v>
      </c>
      <c r="I275" s="37">
        <f>'[3]Ukraine Oil Exports'!DP$290</f>
        <v>0</v>
      </c>
      <c r="J275" s="37">
        <f>'[3]Ukraine Oil Exports'!EB$290</f>
        <v>0</v>
      </c>
      <c r="K275" s="37">
        <f>'[3]Ukraine Oil Exports'!EN$290</f>
        <v>0</v>
      </c>
      <c r="L275" s="37">
        <f>'[3]Ukraine Oil Exports'!EZ$290</f>
        <v>0</v>
      </c>
      <c r="M275" s="37">
        <f>'[3]Ukraine Oil Exports'!FL$290</f>
        <v>0</v>
      </c>
      <c r="N275" s="37">
        <f>'[3]Ukraine Oil Exports'!FX$290</f>
        <v>0</v>
      </c>
      <c r="O275" s="37">
        <f>'[3]Ukraine Oil Exports'!GJ$290</f>
        <v>0</v>
      </c>
      <c r="P275" s="37">
        <f>'[3]Ukraine Oil Exports'!GV$290</f>
        <v>2.342E-2</v>
      </c>
      <c r="Q275" s="37">
        <f>'[3]Ukraine Oil Exports'!HH$290</f>
        <v>2.0597699999999999</v>
      </c>
      <c r="R275" s="37">
        <f>'[3]Ukraine Oil Exports'!HT$290</f>
        <v>2.4093E-2</v>
      </c>
      <c r="S275" s="37">
        <f>'[3]Ukraine Oil Exports'!IF$290</f>
        <v>1.8775E-2</v>
      </c>
      <c r="T275" s="37">
        <f>'[3]Ukraine Oil Exports'!IR$290</f>
        <v>0.17504</v>
      </c>
      <c r="U275" s="37">
        <f>'[3]Ukraine Oil Exports'!JD$290</f>
        <v>1.457E-3</v>
      </c>
      <c r="V275" s="37">
        <f>'[3]Ukraine Oil Exports'!JP$290</f>
        <v>4.4499999999999997E-4</v>
      </c>
      <c r="W275" s="37">
        <f>'[3]Ukraine Oil Exports'!KB$290</f>
        <v>1.222718</v>
      </c>
      <c r="X275" s="37">
        <f>'[3]Ukraine Oil Exports'!KN$290</f>
        <v>1.1469769999999999</v>
      </c>
      <c r="Y275" s="37">
        <f>'[3]Ukraine Oil Exports'!KZ$290</f>
        <v>0.24648</v>
      </c>
      <c r="Z275" s="37">
        <f>'[3]Ukraine Oil Exports'!LL$290</f>
        <v>2.13E-4</v>
      </c>
      <c r="AA275" s="37">
        <f>'[3]Ukraine Oil Exports'!LX$290</f>
        <v>0.64883400000000002</v>
      </c>
      <c r="AB275" s="37">
        <f>'[3]Ukraine Oil Exports'!MJ$290</f>
        <v>0.11899999999999999</v>
      </c>
      <c r="AC275" s="238">
        <f>AC276-SUM(AC264:AC274)</f>
        <v>5.0965614499406513</v>
      </c>
      <c r="AD275" s="238">
        <f>AD276-SUM(AD264:AD274)</f>
        <v>0.58115848591751273</v>
      </c>
    </row>
    <row r="276" spans="1:30" ht="15.75" thickBot="1">
      <c r="A276" s="6" t="s">
        <v>114</v>
      </c>
      <c r="B276" s="244">
        <f>SUM(B264:B275)</f>
        <v>0</v>
      </c>
      <c r="C276" s="244">
        <f t="shared" ref="C276:AB276" si="87">SUM(C264:C275)</f>
        <v>0</v>
      </c>
      <c r="D276" s="244">
        <f t="shared" si="87"/>
        <v>0</v>
      </c>
      <c r="E276" s="244">
        <f t="shared" si="87"/>
        <v>0</v>
      </c>
      <c r="F276" s="244">
        <f t="shared" si="87"/>
        <v>0</v>
      </c>
      <c r="G276" s="244">
        <f t="shared" si="87"/>
        <v>0</v>
      </c>
      <c r="H276" s="244">
        <f t="shared" si="87"/>
        <v>0</v>
      </c>
      <c r="I276" s="244">
        <f t="shared" si="87"/>
        <v>0</v>
      </c>
      <c r="J276" s="244">
        <f t="shared" si="87"/>
        <v>0</v>
      </c>
      <c r="K276" s="244">
        <f t="shared" si="87"/>
        <v>0</v>
      </c>
      <c r="L276" s="244">
        <f t="shared" si="87"/>
        <v>0</v>
      </c>
      <c r="M276" s="244">
        <f t="shared" si="87"/>
        <v>0</v>
      </c>
      <c r="N276" s="244">
        <f t="shared" si="87"/>
        <v>0</v>
      </c>
      <c r="O276" s="244">
        <f t="shared" si="87"/>
        <v>0</v>
      </c>
      <c r="P276" s="244">
        <f t="shared" si="87"/>
        <v>2.1384400000000001</v>
      </c>
      <c r="Q276" s="244">
        <f t="shared" si="87"/>
        <v>36.429841000000003</v>
      </c>
      <c r="R276" s="244">
        <f t="shared" si="87"/>
        <v>1.4922429999999998</v>
      </c>
      <c r="S276" s="244">
        <f t="shared" si="87"/>
        <v>0.25528200000000001</v>
      </c>
      <c r="T276" s="244">
        <f t="shared" si="87"/>
        <v>13.544291000000001</v>
      </c>
      <c r="U276" s="244">
        <f t="shared" si="87"/>
        <v>3.8695149999999998</v>
      </c>
      <c r="V276" s="244">
        <f t="shared" si="87"/>
        <v>59.696064</v>
      </c>
      <c r="W276" s="244">
        <f t="shared" si="87"/>
        <v>111.56139600000002</v>
      </c>
      <c r="X276" s="244">
        <f t="shared" si="87"/>
        <v>155.03119000000001</v>
      </c>
      <c r="Y276" s="244">
        <f t="shared" si="87"/>
        <v>69.69414900000001</v>
      </c>
      <c r="Z276" s="244">
        <f t="shared" si="87"/>
        <v>59.90156300000001</v>
      </c>
      <c r="AA276" s="244">
        <f t="shared" si="87"/>
        <v>145.27797899999996</v>
      </c>
      <c r="AB276" s="244">
        <f t="shared" si="87"/>
        <v>183.77997200000001</v>
      </c>
      <c r="AC276" s="245">
        <f>AC34</f>
        <v>110</v>
      </c>
      <c r="AD276" s="245">
        <f>AD34</f>
        <v>165</v>
      </c>
    </row>
    <row r="277" spans="1:30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thickBot="1">
      <c r="A278" s="6" t="s">
        <v>267</v>
      </c>
    </row>
    <row r="279" spans="1:30" ht="15.75" thickBot="1">
      <c r="A279" s="3"/>
      <c r="B279" s="3" t="str">
        <f>B$2</f>
        <v xml:space="preserve">93/94 </v>
      </c>
      <c r="C279" s="3" t="str">
        <f t="shared" ref="C279:AD279" si="88">C$2</f>
        <v xml:space="preserve">94/95 </v>
      </c>
      <c r="D279" s="3" t="str">
        <f t="shared" si="88"/>
        <v xml:space="preserve">95/96 </v>
      </c>
      <c r="E279" s="3" t="str">
        <f t="shared" si="88"/>
        <v xml:space="preserve">96/97 </v>
      </c>
      <c r="F279" s="3" t="str">
        <f t="shared" si="88"/>
        <v xml:space="preserve">97/98 </v>
      </c>
      <c r="G279" s="3" t="str">
        <f t="shared" si="88"/>
        <v xml:space="preserve">98/99 </v>
      </c>
      <c r="H279" s="3" t="str">
        <f t="shared" si="88"/>
        <v xml:space="preserve">99/00 </v>
      </c>
      <c r="I279" s="3" t="str">
        <f t="shared" si="88"/>
        <v xml:space="preserve">00/01 </v>
      </c>
      <c r="J279" s="3" t="str">
        <f t="shared" si="88"/>
        <v xml:space="preserve">01/02 </v>
      </c>
      <c r="K279" s="3" t="str">
        <f t="shared" si="88"/>
        <v xml:space="preserve">02/03 </v>
      </c>
      <c r="L279" s="3" t="str">
        <f t="shared" si="88"/>
        <v xml:space="preserve">03/04 </v>
      </c>
      <c r="M279" s="3" t="str">
        <f t="shared" si="88"/>
        <v xml:space="preserve">04/05 </v>
      </c>
      <c r="N279" s="3" t="str">
        <f t="shared" si="88"/>
        <v xml:space="preserve">05/06 </v>
      </c>
      <c r="O279" s="3" t="str">
        <f t="shared" si="88"/>
        <v xml:space="preserve">06/07 </v>
      </c>
      <c r="P279" s="3" t="str">
        <f t="shared" si="88"/>
        <v xml:space="preserve">07/08 </v>
      </c>
      <c r="Q279" s="3" t="str">
        <f t="shared" si="88"/>
        <v xml:space="preserve">08/09 </v>
      </c>
      <c r="R279" s="3" t="str">
        <f t="shared" si="88"/>
        <v xml:space="preserve">09/10 </v>
      </c>
      <c r="S279" s="3" t="str">
        <f t="shared" si="88"/>
        <v xml:space="preserve">10/11 </v>
      </c>
      <c r="T279" s="3" t="str">
        <f t="shared" si="88"/>
        <v xml:space="preserve">11/12 </v>
      </c>
      <c r="U279" s="3" t="str">
        <f t="shared" si="88"/>
        <v xml:space="preserve">12/13 </v>
      </c>
      <c r="V279" s="3" t="str">
        <f t="shared" si="88"/>
        <v xml:space="preserve">13/14 </v>
      </c>
      <c r="W279" s="3" t="str">
        <f t="shared" si="88"/>
        <v xml:space="preserve">14/15 </v>
      </c>
      <c r="X279" s="3" t="str">
        <f t="shared" si="88"/>
        <v xml:space="preserve">15/16 </v>
      </c>
      <c r="Y279" s="3" t="str">
        <f t="shared" si="88"/>
        <v xml:space="preserve">16/17 </v>
      </c>
      <c r="Z279" s="3" t="str">
        <f t="shared" si="88"/>
        <v xml:space="preserve">17/18 </v>
      </c>
      <c r="AA279" s="3" t="str">
        <f t="shared" si="88"/>
        <v>18/19</v>
      </c>
      <c r="AB279" s="3" t="str">
        <f t="shared" si="88"/>
        <v>19/20</v>
      </c>
      <c r="AC279" s="3" t="str">
        <f t="shared" si="88"/>
        <v>20/21</v>
      </c>
      <c r="AD279" s="3" t="str">
        <f t="shared" si="88"/>
        <v>21/22</v>
      </c>
    </row>
    <row r="280" spans="1:30">
      <c r="A280" s="6" t="s">
        <v>113</v>
      </c>
      <c r="B280" s="239">
        <f t="shared" ref="B280:Q291" si="89">B$292/12</f>
        <v>4.166666666666667</v>
      </c>
      <c r="C280" s="239">
        <f t="shared" si="89"/>
        <v>1.1666666666666667</v>
      </c>
      <c r="D280" s="239">
        <f t="shared" si="89"/>
        <v>3.9166666666666665</v>
      </c>
      <c r="E280" s="239">
        <f t="shared" si="89"/>
        <v>2.6666666666666665</v>
      </c>
      <c r="F280" s="239">
        <f t="shared" si="89"/>
        <v>0.33333333333333331</v>
      </c>
      <c r="G280" s="239">
        <f t="shared" si="89"/>
        <v>1.25</v>
      </c>
      <c r="H280" s="239">
        <f t="shared" si="89"/>
        <v>3.1666666666666665</v>
      </c>
      <c r="I280" s="239">
        <f t="shared" si="89"/>
        <v>2</v>
      </c>
      <c r="J280" s="239">
        <f t="shared" si="89"/>
        <v>2.0005833333333336</v>
      </c>
      <c r="K280" s="239">
        <f t="shared" si="89"/>
        <v>1.1679166666666667</v>
      </c>
      <c r="L280" s="239">
        <f t="shared" si="89"/>
        <v>0.50191666666666668</v>
      </c>
      <c r="M280" s="239">
        <f t="shared" si="89"/>
        <v>1.8374166666666667</v>
      </c>
      <c r="N280" s="239">
        <f t="shared" si="89"/>
        <v>3.2528333333333332</v>
      </c>
      <c r="O280" s="239">
        <f t="shared" si="89"/>
        <v>3.2539166666666666</v>
      </c>
      <c r="P280" s="239">
        <f t="shared" si="89"/>
        <v>4.5751300000000006</v>
      </c>
      <c r="Q280" s="239">
        <f t="shared" si="89"/>
        <v>4.9676799166666665</v>
      </c>
      <c r="R280" s="239">
        <f t="shared" ref="R280:AD291" si="90">R$292/12</f>
        <v>2.4659797500000002</v>
      </c>
      <c r="S280" s="239">
        <f t="shared" si="90"/>
        <v>1.6519765</v>
      </c>
      <c r="T280" s="239">
        <f t="shared" si="90"/>
        <v>1.3078090833333331</v>
      </c>
      <c r="U280" s="239">
        <f t="shared" si="90"/>
        <v>0.32604041666666639</v>
      </c>
      <c r="V280" s="239">
        <f t="shared" si="90"/>
        <v>0.42166133333333339</v>
      </c>
      <c r="W280" s="239">
        <f t="shared" si="90"/>
        <v>0.50655033333333088</v>
      </c>
      <c r="X280" s="239">
        <f t="shared" si="90"/>
        <v>7.4900833333333125E-2</v>
      </c>
      <c r="Y280" s="239">
        <f t="shared" si="90"/>
        <v>0.52390424999999874</v>
      </c>
      <c r="Z280" s="306">
        <f t="shared" si="90"/>
        <v>0.12570308333333222</v>
      </c>
      <c r="AA280" s="306">
        <f t="shared" si="90"/>
        <v>5.7918416666671156E-2</v>
      </c>
      <c r="AB280" s="306">
        <f t="shared" si="90"/>
        <v>0.15908566666666482</v>
      </c>
      <c r="AC280" s="306">
        <f t="shared" si="90"/>
        <v>0.25</v>
      </c>
      <c r="AD280" s="306">
        <f t="shared" si="90"/>
        <v>0.25</v>
      </c>
    </row>
    <row r="281" spans="1:30">
      <c r="A281" s="6" t="s">
        <v>102</v>
      </c>
      <c r="B281" s="239">
        <f t="shared" si="89"/>
        <v>4.166666666666667</v>
      </c>
      <c r="C281" s="239">
        <f t="shared" si="89"/>
        <v>1.1666666666666667</v>
      </c>
      <c r="D281" s="239">
        <f t="shared" si="89"/>
        <v>3.9166666666666665</v>
      </c>
      <c r="E281" s="239">
        <f t="shared" si="89"/>
        <v>2.6666666666666665</v>
      </c>
      <c r="F281" s="239">
        <f t="shared" si="89"/>
        <v>0.33333333333333331</v>
      </c>
      <c r="G281" s="239">
        <f t="shared" si="89"/>
        <v>1.25</v>
      </c>
      <c r="H281" s="239">
        <f t="shared" si="89"/>
        <v>3.1666666666666665</v>
      </c>
      <c r="I281" s="239">
        <f t="shared" si="89"/>
        <v>2</v>
      </c>
      <c r="J281" s="239">
        <f t="shared" si="89"/>
        <v>2.0005833333333336</v>
      </c>
      <c r="K281" s="239">
        <f t="shared" si="89"/>
        <v>1.1679166666666667</v>
      </c>
      <c r="L281" s="239">
        <f t="shared" si="89"/>
        <v>0.50191666666666668</v>
      </c>
      <c r="M281" s="239">
        <f t="shared" si="89"/>
        <v>1.8374166666666667</v>
      </c>
      <c r="N281" s="239">
        <f t="shared" si="89"/>
        <v>3.2528333333333332</v>
      </c>
      <c r="O281" s="239">
        <f t="shared" si="89"/>
        <v>3.2539166666666666</v>
      </c>
      <c r="P281" s="239">
        <f t="shared" si="89"/>
        <v>4.5751300000000006</v>
      </c>
      <c r="Q281" s="239">
        <f t="shared" si="89"/>
        <v>4.9676799166666665</v>
      </c>
      <c r="R281" s="239">
        <f t="shared" si="90"/>
        <v>2.4659797500000002</v>
      </c>
      <c r="S281" s="239">
        <f t="shared" si="90"/>
        <v>1.6519765</v>
      </c>
      <c r="T281" s="239">
        <f t="shared" si="90"/>
        <v>1.3078090833333331</v>
      </c>
      <c r="U281" s="239">
        <f t="shared" si="90"/>
        <v>0.32604041666666639</v>
      </c>
      <c r="V281" s="239">
        <f t="shared" si="90"/>
        <v>0.42166133333333339</v>
      </c>
      <c r="W281" s="239">
        <f t="shared" si="90"/>
        <v>0.50655033333333088</v>
      </c>
      <c r="X281" s="239">
        <f t="shared" si="90"/>
        <v>7.4900833333333125E-2</v>
      </c>
      <c r="Y281" s="239">
        <f t="shared" si="90"/>
        <v>0.52390424999999874</v>
      </c>
      <c r="Z281" s="306">
        <f t="shared" si="90"/>
        <v>0.12570308333333222</v>
      </c>
      <c r="AA281" s="306">
        <f>AA$292/12</f>
        <v>5.7918416666671156E-2</v>
      </c>
      <c r="AB281" s="306">
        <f>AB$292/12</f>
        <v>0.15908566666666482</v>
      </c>
      <c r="AC281" s="306">
        <f>AC$292/12</f>
        <v>0.25</v>
      </c>
      <c r="AD281" s="306">
        <f>AD$292/12</f>
        <v>0.25</v>
      </c>
    </row>
    <row r="282" spans="1:30">
      <c r="A282" s="6" t="s">
        <v>103</v>
      </c>
      <c r="B282" s="239">
        <f t="shared" si="89"/>
        <v>4.166666666666667</v>
      </c>
      <c r="C282" s="239">
        <f t="shared" si="89"/>
        <v>1.1666666666666667</v>
      </c>
      <c r="D282" s="239">
        <f t="shared" si="89"/>
        <v>3.9166666666666665</v>
      </c>
      <c r="E282" s="239">
        <f t="shared" si="89"/>
        <v>2.6666666666666665</v>
      </c>
      <c r="F282" s="239">
        <f t="shared" si="89"/>
        <v>0.33333333333333331</v>
      </c>
      <c r="G282" s="239">
        <f t="shared" si="89"/>
        <v>1.25</v>
      </c>
      <c r="H282" s="239">
        <f t="shared" si="89"/>
        <v>3.1666666666666665</v>
      </c>
      <c r="I282" s="239">
        <f t="shared" si="89"/>
        <v>2</v>
      </c>
      <c r="J282" s="239">
        <f t="shared" si="89"/>
        <v>2.0005833333333336</v>
      </c>
      <c r="K282" s="239">
        <f t="shared" si="89"/>
        <v>1.1679166666666667</v>
      </c>
      <c r="L282" s="239">
        <f t="shared" si="89"/>
        <v>0.50191666666666668</v>
      </c>
      <c r="M282" s="239">
        <f t="shared" si="89"/>
        <v>1.8374166666666667</v>
      </c>
      <c r="N282" s="239">
        <f t="shared" si="89"/>
        <v>3.2528333333333332</v>
      </c>
      <c r="O282" s="239">
        <f t="shared" si="89"/>
        <v>3.2539166666666666</v>
      </c>
      <c r="P282" s="239">
        <f t="shared" si="89"/>
        <v>4.5751300000000006</v>
      </c>
      <c r="Q282" s="239">
        <f t="shared" si="89"/>
        <v>4.9676799166666665</v>
      </c>
      <c r="R282" s="239">
        <f t="shared" si="90"/>
        <v>2.4659797500000002</v>
      </c>
      <c r="S282" s="239">
        <f t="shared" si="90"/>
        <v>1.6519765</v>
      </c>
      <c r="T282" s="239">
        <f t="shared" si="90"/>
        <v>1.3078090833333331</v>
      </c>
      <c r="U282" s="239">
        <f t="shared" si="90"/>
        <v>0.32604041666666639</v>
      </c>
      <c r="V282" s="239">
        <f t="shared" si="90"/>
        <v>0.42166133333333339</v>
      </c>
      <c r="W282" s="239">
        <f t="shared" si="90"/>
        <v>0.50655033333333088</v>
      </c>
      <c r="X282" s="239">
        <f t="shared" si="90"/>
        <v>7.4900833333333125E-2</v>
      </c>
      <c r="Y282" s="239">
        <f t="shared" si="90"/>
        <v>0.52390424999999874</v>
      </c>
      <c r="Z282" s="306">
        <f t="shared" si="90"/>
        <v>0.12570308333333222</v>
      </c>
      <c r="AA282" s="306">
        <f t="shared" si="90"/>
        <v>5.7918416666671156E-2</v>
      </c>
      <c r="AB282" s="306">
        <f t="shared" si="90"/>
        <v>0.15908566666666482</v>
      </c>
      <c r="AC282" s="306">
        <f t="shared" si="90"/>
        <v>0.25</v>
      </c>
      <c r="AD282" s="306">
        <f t="shared" si="90"/>
        <v>0.25</v>
      </c>
    </row>
    <row r="283" spans="1:30">
      <c r="A283" s="6" t="s">
        <v>104</v>
      </c>
      <c r="B283" s="239">
        <f t="shared" si="89"/>
        <v>4.166666666666667</v>
      </c>
      <c r="C283" s="239">
        <f t="shared" si="89"/>
        <v>1.1666666666666667</v>
      </c>
      <c r="D283" s="239">
        <f t="shared" si="89"/>
        <v>3.9166666666666665</v>
      </c>
      <c r="E283" s="239">
        <f t="shared" si="89"/>
        <v>2.6666666666666665</v>
      </c>
      <c r="F283" s="239">
        <f t="shared" si="89"/>
        <v>0.33333333333333331</v>
      </c>
      <c r="G283" s="239">
        <f t="shared" si="89"/>
        <v>1.25</v>
      </c>
      <c r="H283" s="239">
        <f t="shared" si="89"/>
        <v>3.1666666666666665</v>
      </c>
      <c r="I283" s="239">
        <f t="shared" si="89"/>
        <v>2</v>
      </c>
      <c r="J283" s="239">
        <f t="shared" si="89"/>
        <v>2.0005833333333336</v>
      </c>
      <c r="K283" s="239">
        <f t="shared" si="89"/>
        <v>1.1679166666666667</v>
      </c>
      <c r="L283" s="239">
        <f t="shared" si="89"/>
        <v>0.50191666666666668</v>
      </c>
      <c r="M283" s="239">
        <f t="shared" si="89"/>
        <v>1.8374166666666667</v>
      </c>
      <c r="N283" s="239">
        <f t="shared" si="89"/>
        <v>3.2528333333333332</v>
      </c>
      <c r="O283" s="239">
        <f t="shared" si="89"/>
        <v>3.2539166666666666</v>
      </c>
      <c r="P283" s="239">
        <f t="shared" si="89"/>
        <v>4.5751300000000006</v>
      </c>
      <c r="Q283" s="239">
        <f t="shared" si="89"/>
        <v>4.9676799166666665</v>
      </c>
      <c r="R283" s="239">
        <f t="shared" si="90"/>
        <v>2.4659797500000002</v>
      </c>
      <c r="S283" s="239">
        <f t="shared" si="90"/>
        <v>1.6519765</v>
      </c>
      <c r="T283" s="239">
        <f t="shared" si="90"/>
        <v>1.3078090833333331</v>
      </c>
      <c r="U283" s="239">
        <f t="shared" si="90"/>
        <v>0.32604041666666639</v>
      </c>
      <c r="V283" s="239">
        <f t="shared" si="90"/>
        <v>0.42166133333333339</v>
      </c>
      <c r="W283" s="239">
        <f t="shared" si="90"/>
        <v>0.50655033333333088</v>
      </c>
      <c r="X283" s="239">
        <f t="shared" si="90"/>
        <v>7.4900833333333125E-2</v>
      </c>
      <c r="Y283" s="239">
        <f t="shared" si="90"/>
        <v>0.52390424999999874</v>
      </c>
      <c r="Z283" s="306">
        <f t="shared" si="90"/>
        <v>0.12570308333333222</v>
      </c>
      <c r="AA283" s="306">
        <f t="shared" si="90"/>
        <v>5.7918416666671156E-2</v>
      </c>
      <c r="AB283" s="306">
        <f t="shared" si="90"/>
        <v>0.15908566666666482</v>
      </c>
      <c r="AC283" s="306">
        <f t="shared" si="90"/>
        <v>0.25</v>
      </c>
      <c r="AD283" s="306">
        <f t="shared" si="90"/>
        <v>0.25</v>
      </c>
    </row>
    <row r="284" spans="1:30">
      <c r="A284" s="6" t="s">
        <v>105</v>
      </c>
      <c r="B284" s="239">
        <f t="shared" si="89"/>
        <v>4.166666666666667</v>
      </c>
      <c r="C284" s="239">
        <f t="shared" si="89"/>
        <v>1.1666666666666667</v>
      </c>
      <c r="D284" s="239">
        <f t="shared" si="89"/>
        <v>3.9166666666666665</v>
      </c>
      <c r="E284" s="239">
        <f t="shared" si="89"/>
        <v>2.6666666666666665</v>
      </c>
      <c r="F284" s="239">
        <f t="shared" si="89"/>
        <v>0.33333333333333331</v>
      </c>
      <c r="G284" s="239">
        <f t="shared" si="89"/>
        <v>1.25</v>
      </c>
      <c r="H284" s="239">
        <f t="shared" si="89"/>
        <v>3.1666666666666665</v>
      </c>
      <c r="I284" s="239">
        <f t="shared" si="89"/>
        <v>2</v>
      </c>
      <c r="J284" s="239">
        <f t="shared" si="89"/>
        <v>2.0005833333333336</v>
      </c>
      <c r="K284" s="239">
        <f t="shared" si="89"/>
        <v>1.1679166666666667</v>
      </c>
      <c r="L284" s="239">
        <f t="shared" si="89"/>
        <v>0.50191666666666668</v>
      </c>
      <c r="M284" s="239">
        <f t="shared" si="89"/>
        <v>1.8374166666666667</v>
      </c>
      <c r="N284" s="239">
        <f t="shared" si="89"/>
        <v>3.2528333333333332</v>
      </c>
      <c r="O284" s="239">
        <f t="shared" si="89"/>
        <v>3.2539166666666666</v>
      </c>
      <c r="P284" s="239">
        <f t="shared" si="89"/>
        <v>4.5751300000000006</v>
      </c>
      <c r="Q284" s="239">
        <f t="shared" si="89"/>
        <v>4.9676799166666665</v>
      </c>
      <c r="R284" s="239">
        <f t="shared" si="90"/>
        <v>2.4659797500000002</v>
      </c>
      <c r="S284" s="239">
        <f t="shared" si="90"/>
        <v>1.6519765</v>
      </c>
      <c r="T284" s="239">
        <f t="shared" si="90"/>
        <v>1.3078090833333331</v>
      </c>
      <c r="U284" s="239">
        <f t="shared" si="90"/>
        <v>0.32604041666666639</v>
      </c>
      <c r="V284" s="239">
        <f t="shared" si="90"/>
        <v>0.42166133333333339</v>
      </c>
      <c r="W284" s="239">
        <f t="shared" si="90"/>
        <v>0.50655033333333088</v>
      </c>
      <c r="X284" s="239">
        <f t="shared" si="90"/>
        <v>7.4900833333333125E-2</v>
      </c>
      <c r="Y284" s="239">
        <f t="shared" si="90"/>
        <v>0.52390424999999874</v>
      </c>
      <c r="Z284" s="306">
        <f t="shared" si="90"/>
        <v>0.12570308333333222</v>
      </c>
      <c r="AA284" s="306">
        <f t="shared" si="90"/>
        <v>5.7918416666671156E-2</v>
      </c>
      <c r="AB284" s="306">
        <f t="shared" si="90"/>
        <v>0.15908566666666482</v>
      </c>
      <c r="AC284" s="306">
        <f t="shared" si="90"/>
        <v>0.25</v>
      </c>
      <c r="AD284" s="306">
        <f t="shared" si="90"/>
        <v>0.25</v>
      </c>
    </row>
    <row r="285" spans="1:30">
      <c r="A285" s="6" t="s">
        <v>106</v>
      </c>
      <c r="B285" s="239">
        <f t="shared" si="89"/>
        <v>4.166666666666667</v>
      </c>
      <c r="C285" s="239">
        <f t="shared" si="89"/>
        <v>1.1666666666666667</v>
      </c>
      <c r="D285" s="239">
        <f t="shared" si="89"/>
        <v>3.9166666666666665</v>
      </c>
      <c r="E285" s="239">
        <f t="shared" si="89"/>
        <v>2.6666666666666665</v>
      </c>
      <c r="F285" s="239">
        <f t="shared" si="89"/>
        <v>0.33333333333333331</v>
      </c>
      <c r="G285" s="239">
        <f t="shared" si="89"/>
        <v>1.25</v>
      </c>
      <c r="H285" s="239">
        <f t="shared" si="89"/>
        <v>3.1666666666666665</v>
      </c>
      <c r="I285" s="239">
        <f t="shared" si="89"/>
        <v>2</v>
      </c>
      <c r="J285" s="239">
        <f t="shared" si="89"/>
        <v>2.0005833333333336</v>
      </c>
      <c r="K285" s="239">
        <f t="shared" si="89"/>
        <v>1.1679166666666667</v>
      </c>
      <c r="L285" s="239">
        <f t="shared" si="89"/>
        <v>0.50191666666666668</v>
      </c>
      <c r="M285" s="239">
        <f t="shared" si="89"/>
        <v>1.8374166666666667</v>
      </c>
      <c r="N285" s="239">
        <f t="shared" si="89"/>
        <v>3.2528333333333332</v>
      </c>
      <c r="O285" s="239">
        <f t="shared" si="89"/>
        <v>3.2539166666666666</v>
      </c>
      <c r="P285" s="239">
        <f t="shared" si="89"/>
        <v>4.5751300000000006</v>
      </c>
      <c r="Q285" s="239">
        <f t="shared" si="89"/>
        <v>4.9676799166666665</v>
      </c>
      <c r="R285" s="239">
        <f t="shared" si="90"/>
        <v>2.4659797500000002</v>
      </c>
      <c r="S285" s="239">
        <f t="shared" si="90"/>
        <v>1.6519765</v>
      </c>
      <c r="T285" s="239">
        <f t="shared" si="90"/>
        <v>1.3078090833333331</v>
      </c>
      <c r="U285" s="239">
        <f t="shared" si="90"/>
        <v>0.32604041666666639</v>
      </c>
      <c r="V285" s="239">
        <f t="shared" si="90"/>
        <v>0.42166133333333339</v>
      </c>
      <c r="W285" s="239">
        <f t="shared" si="90"/>
        <v>0.50655033333333088</v>
      </c>
      <c r="X285" s="239">
        <f t="shared" si="90"/>
        <v>7.4900833333333125E-2</v>
      </c>
      <c r="Y285" s="239">
        <f t="shared" si="90"/>
        <v>0.52390424999999874</v>
      </c>
      <c r="Z285" s="306">
        <f t="shared" si="90"/>
        <v>0.12570308333333222</v>
      </c>
      <c r="AA285" s="306">
        <f t="shared" si="90"/>
        <v>5.7918416666671156E-2</v>
      </c>
      <c r="AB285" s="306">
        <f t="shared" si="90"/>
        <v>0.15908566666666482</v>
      </c>
      <c r="AC285" s="306">
        <f t="shared" si="90"/>
        <v>0.25</v>
      </c>
      <c r="AD285" s="306">
        <f t="shared" si="90"/>
        <v>0.25</v>
      </c>
    </row>
    <row r="286" spans="1:30">
      <c r="A286" s="6" t="s">
        <v>107</v>
      </c>
      <c r="B286" s="239">
        <f t="shared" si="89"/>
        <v>4.166666666666667</v>
      </c>
      <c r="C286" s="239">
        <f t="shared" si="89"/>
        <v>1.1666666666666667</v>
      </c>
      <c r="D286" s="239">
        <f t="shared" si="89"/>
        <v>3.9166666666666665</v>
      </c>
      <c r="E286" s="239">
        <f t="shared" si="89"/>
        <v>2.6666666666666665</v>
      </c>
      <c r="F286" s="239">
        <f t="shared" si="89"/>
        <v>0.33333333333333331</v>
      </c>
      <c r="G286" s="239">
        <f t="shared" si="89"/>
        <v>1.25</v>
      </c>
      <c r="H286" s="239">
        <f t="shared" si="89"/>
        <v>3.1666666666666665</v>
      </c>
      <c r="I286" s="239">
        <f t="shared" si="89"/>
        <v>2</v>
      </c>
      <c r="J286" s="239">
        <f t="shared" si="89"/>
        <v>2.0005833333333336</v>
      </c>
      <c r="K286" s="239">
        <f t="shared" si="89"/>
        <v>1.1679166666666667</v>
      </c>
      <c r="L286" s="239">
        <f t="shared" si="89"/>
        <v>0.50191666666666668</v>
      </c>
      <c r="M286" s="239">
        <f t="shared" si="89"/>
        <v>1.8374166666666667</v>
      </c>
      <c r="N286" s="239">
        <f t="shared" si="89"/>
        <v>3.2528333333333332</v>
      </c>
      <c r="O286" s="239">
        <f t="shared" si="89"/>
        <v>3.2539166666666666</v>
      </c>
      <c r="P286" s="239">
        <f t="shared" si="89"/>
        <v>4.5751300000000006</v>
      </c>
      <c r="Q286" s="239">
        <f t="shared" si="89"/>
        <v>4.9676799166666665</v>
      </c>
      <c r="R286" s="239">
        <f t="shared" si="90"/>
        <v>2.4659797500000002</v>
      </c>
      <c r="S286" s="239">
        <f t="shared" si="90"/>
        <v>1.6519765</v>
      </c>
      <c r="T286" s="239">
        <f t="shared" si="90"/>
        <v>1.3078090833333331</v>
      </c>
      <c r="U286" s="239">
        <f t="shared" si="90"/>
        <v>0.32604041666666639</v>
      </c>
      <c r="V286" s="239">
        <f t="shared" si="90"/>
        <v>0.42166133333333339</v>
      </c>
      <c r="W286" s="239">
        <f t="shared" si="90"/>
        <v>0.50655033333333088</v>
      </c>
      <c r="X286" s="239">
        <f t="shared" si="90"/>
        <v>7.4900833333333125E-2</v>
      </c>
      <c r="Y286" s="239">
        <f t="shared" si="90"/>
        <v>0.52390424999999874</v>
      </c>
      <c r="Z286" s="306">
        <f t="shared" si="90"/>
        <v>0.12570308333333222</v>
      </c>
      <c r="AA286" s="306">
        <f t="shared" si="90"/>
        <v>5.7918416666671156E-2</v>
      </c>
      <c r="AB286" s="306">
        <f t="shared" si="90"/>
        <v>0.15908566666666482</v>
      </c>
      <c r="AC286" s="306">
        <f t="shared" si="90"/>
        <v>0.25</v>
      </c>
      <c r="AD286" s="306">
        <f t="shared" si="90"/>
        <v>0.25</v>
      </c>
    </row>
    <row r="287" spans="1:30">
      <c r="A287" s="6" t="s">
        <v>108</v>
      </c>
      <c r="B287" s="239">
        <f t="shared" si="89"/>
        <v>4.166666666666667</v>
      </c>
      <c r="C287" s="239">
        <f t="shared" si="89"/>
        <v>1.1666666666666667</v>
      </c>
      <c r="D287" s="239">
        <f t="shared" si="89"/>
        <v>3.9166666666666665</v>
      </c>
      <c r="E287" s="239">
        <f t="shared" si="89"/>
        <v>2.6666666666666665</v>
      </c>
      <c r="F287" s="239">
        <f t="shared" si="89"/>
        <v>0.33333333333333331</v>
      </c>
      <c r="G287" s="239">
        <f t="shared" si="89"/>
        <v>1.25</v>
      </c>
      <c r="H287" s="239">
        <f t="shared" si="89"/>
        <v>3.1666666666666665</v>
      </c>
      <c r="I287" s="239">
        <f t="shared" si="89"/>
        <v>2</v>
      </c>
      <c r="J287" s="239">
        <f t="shared" si="89"/>
        <v>2.0005833333333336</v>
      </c>
      <c r="K287" s="239">
        <f t="shared" si="89"/>
        <v>1.1679166666666667</v>
      </c>
      <c r="L287" s="239">
        <f t="shared" si="89"/>
        <v>0.50191666666666668</v>
      </c>
      <c r="M287" s="239">
        <f t="shared" si="89"/>
        <v>1.8374166666666667</v>
      </c>
      <c r="N287" s="239">
        <f t="shared" si="89"/>
        <v>3.2528333333333332</v>
      </c>
      <c r="O287" s="239">
        <f t="shared" si="89"/>
        <v>3.2539166666666666</v>
      </c>
      <c r="P287" s="239">
        <f t="shared" si="89"/>
        <v>4.5751300000000006</v>
      </c>
      <c r="Q287" s="239">
        <f t="shared" si="89"/>
        <v>4.9676799166666665</v>
      </c>
      <c r="R287" s="239">
        <f t="shared" si="90"/>
        <v>2.4659797500000002</v>
      </c>
      <c r="S287" s="239">
        <f t="shared" si="90"/>
        <v>1.6519765</v>
      </c>
      <c r="T287" s="239">
        <f t="shared" si="90"/>
        <v>1.3078090833333331</v>
      </c>
      <c r="U287" s="239">
        <f t="shared" si="90"/>
        <v>0.32604041666666639</v>
      </c>
      <c r="V287" s="239">
        <f t="shared" si="90"/>
        <v>0.42166133333333339</v>
      </c>
      <c r="W287" s="239">
        <f t="shared" si="90"/>
        <v>0.50655033333333088</v>
      </c>
      <c r="X287" s="239">
        <f t="shared" si="90"/>
        <v>7.4900833333333125E-2</v>
      </c>
      <c r="Y287" s="239">
        <f t="shared" si="90"/>
        <v>0.52390424999999874</v>
      </c>
      <c r="Z287" s="306">
        <f t="shared" si="90"/>
        <v>0.12570308333333222</v>
      </c>
      <c r="AA287" s="306">
        <f t="shared" si="90"/>
        <v>5.7918416666671156E-2</v>
      </c>
      <c r="AB287" s="306">
        <f t="shared" si="90"/>
        <v>0.15908566666666482</v>
      </c>
      <c r="AC287" s="306">
        <f t="shared" si="90"/>
        <v>0.25</v>
      </c>
      <c r="AD287" s="306">
        <f t="shared" si="90"/>
        <v>0.25</v>
      </c>
    </row>
    <row r="288" spans="1:30">
      <c r="A288" s="6" t="s">
        <v>109</v>
      </c>
      <c r="B288" s="239">
        <f t="shared" si="89"/>
        <v>4.166666666666667</v>
      </c>
      <c r="C288" s="239">
        <f t="shared" si="89"/>
        <v>1.1666666666666667</v>
      </c>
      <c r="D288" s="239">
        <f t="shared" si="89"/>
        <v>3.9166666666666665</v>
      </c>
      <c r="E288" s="239">
        <f t="shared" si="89"/>
        <v>2.6666666666666665</v>
      </c>
      <c r="F288" s="239">
        <f t="shared" si="89"/>
        <v>0.33333333333333331</v>
      </c>
      <c r="G288" s="239">
        <f t="shared" si="89"/>
        <v>1.25</v>
      </c>
      <c r="H288" s="239">
        <f t="shared" si="89"/>
        <v>3.1666666666666665</v>
      </c>
      <c r="I288" s="239">
        <f t="shared" si="89"/>
        <v>2</v>
      </c>
      <c r="J288" s="239">
        <f t="shared" si="89"/>
        <v>2.0005833333333336</v>
      </c>
      <c r="K288" s="239">
        <f t="shared" si="89"/>
        <v>1.1679166666666667</v>
      </c>
      <c r="L288" s="239">
        <f t="shared" si="89"/>
        <v>0.50191666666666668</v>
      </c>
      <c r="M288" s="239">
        <f t="shared" si="89"/>
        <v>1.8374166666666667</v>
      </c>
      <c r="N288" s="239">
        <f t="shared" si="89"/>
        <v>3.2528333333333332</v>
      </c>
      <c r="O288" s="239">
        <f t="shared" si="89"/>
        <v>3.2539166666666666</v>
      </c>
      <c r="P288" s="239">
        <f t="shared" si="89"/>
        <v>4.5751300000000006</v>
      </c>
      <c r="Q288" s="239">
        <f t="shared" si="89"/>
        <v>4.9676799166666665</v>
      </c>
      <c r="R288" s="239">
        <f t="shared" si="90"/>
        <v>2.4659797500000002</v>
      </c>
      <c r="S288" s="239">
        <f t="shared" si="90"/>
        <v>1.6519765</v>
      </c>
      <c r="T288" s="239">
        <f t="shared" si="90"/>
        <v>1.3078090833333331</v>
      </c>
      <c r="U288" s="239">
        <f t="shared" si="90"/>
        <v>0.32604041666666639</v>
      </c>
      <c r="V288" s="239">
        <f t="shared" si="90"/>
        <v>0.42166133333333339</v>
      </c>
      <c r="W288" s="239">
        <f t="shared" si="90"/>
        <v>0.50655033333333088</v>
      </c>
      <c r="X288" s="239">
        <f t="shared" si="90"/>
        <v>7.4900833333333125E-2</v>
      </c>
      <c r="Y288" s="239">
        <f t="shared" si="90"/>
        <v>0.52390424999999874</v>
      </c>
      <c r="Z288" s="306">
        <f t="shared" si="90"/>
        <v>0.12570308333333222</v>
      </c>
      <c r="AA288" s="306">
        <f t="shared" si="90"/>
        <v>5.7918416666671156E-2</v>
      </c>
      <c r="AB288" s="306">
        <f t="shared" si="90"/>
        <v>0.15908566666666482</v>
      </c>
      <c r="AC288" s="306">
        <f t="shared" si="90"/>
        <v>0.25</v>
      </c>
      <c r="AD288" s="306">
        <f t="shared" si="90"/>
        <v>0.25</v>
      </c>
    </row>
    <row r="289" spans="1:30">
      <c r="A289" s="6" t="s">
        <v>110</v>
      </c>
      <c r="B289" s="239">
        <f t="shared" si="89"/>
        <v>4.166666666666667</v>
      </c>
      <c r="C289" s="239">
        <f t="shared" si="89"/>
        <v>1.1666666666666667</v>
      </c>
      <c r="D289" s="239">
        <f t="shared" si="89"/>
        <v>3.9166666666666665</v>
      </c>
      <c r="E289" s="239">
        <f t="shared" si="89"/>
        <v>2.6666666666666665</v>
      </c>
      <c r="F289" s="239">
        <f t="shared" si="89"/>
        <v>0.33333333333333331</v>
      </c>
      <c r="G289" s="239">
        <f t="shared" si="89"/>
        <v>1.25</v>
      </c>
      <c r="H289" s="239">
        <f t="shared" si="89"/>
        <v>3.1666666666666665</v>
      </c>
      <c r="I289" s="239">
        <f t="shared" si="89"/>
        <v>2</v>
      </c>
      <c r="J289" s="239">
        <f t="shared" si="89"/>
        <v>2.0005833333333336</v>
      </c>
      <c r="K289" s="239">
        <f t="shared" si="89"/>
        <v>1.1679166666666667</v>
      </c>
      <c r="L289" s="239">
        <f t="shared" si="89"/>
        <v>0.50191666666666668</v>
      </c>
      <c r="M289" s="239">
        <f t="shared" si="89"/>
        <v>1.8374166666666667</v>
      </c>
      <c r="N289" s="239">
        <f t="shared" si="89"/>
        <v>3.2528333333333332</v>
      </c>
      <c r="O289" s="239">
        <f t="shared" si="89"/>
        <v>3.2539166666666666</v>
      </c>
      <c r="P289" s="239">
        <f t="shared" si="89"/>
        <v>4.5751300000000006</v>
      </c>
      <c r="Q289" s="239">
        <f t="shared" si="89"/>
        <v>4.9676799166666665</v>
      </c>
      <c r="R289" s="239">
        <f t="shared" si="90"/>
        <v>2.4659797500000002</v>
      </c>
      <c r="S289" s="239">
        <f t="shared" si="90"/>
        <v>1.6519765</v>
      </c>
      <c r="T289" s="239">
        <f t="shared" si="90"/>
        <v>1.3078090833333331</v>
      </c>
      <c r="U289" s="239">
        <f t="shared" si="90"/>
        <v>0.32604041666666639</v>
      </c>
      <c r="V289" s="239">
        <f t="shared" si="90"/>
        <v>0.42166133333333339</v>
      </c>
      <c r="W289" s="239">
        <f t="shared" si="90"/>
        <v>0.50655033333333088</v>
      </c>
      <c r="X289" s="239">
        <f t="shared" si="90"/>
        <v>7.4900833333333125E-2</v>
      </c>
      <c r="Y289" s="239">
        <f t="shared" si="90"/>
        <v>0.52390424999999874</v>
      </c>
      <c r="Z289" s="306">
        <f t="shared" si="90"/>
        <v>0.12570308333333222</v>
      </c>
      <c r="AA289" s="306">
        <f t="shared" si="90"/>
        <v>5.7918416666671156E-2</v>
      </c>
      <c r="AB289" s="306">
        <f t="shared" si="90"/>
        <v>0.15908566666666482</v>
      </c>
      <c r="AC289" s="306">
        <f t="shared" si="90"/>
        <v>0.25</v>
      </c>
      <c r="AD289" s="306">
        <f t="shared" si="90"/>
        <v>0.25</v>
      </c>
    </row>
    <row r="290" spans="1:30">
      <c r="A290" s="6" t="s">
        <v>111</v>
      </c>
      <c r="B290" s="239">
        <f t="shared" si="89"/>
        <v>4.166666666666667</v>
      </c>
      <c r="C290" s="239">
        <f t="shared" si="89"/>
        <v>1.1666666666666667</v>
      </c>
      <c r="D290" s="239">
        <f t="shared" si="89"/>
        <v>3.9166666666666665</v>
      </c>
      <c r="E290" s="239">
        <f t="shared" si="89"/>
        <v>2.6666666666666665</v>
      </c>
      <c r="F290" s="239">
        <f t="shared" si="89"/>
        <v>0.33333333333333331</v>
      </c>
      <c r="G290" s="239">
        <f t="shared" si="89"/>
        <v>1.25</v>
      </c>
      <c r="H290" s="239">
        <f t="shared" si="89"/>
        <v>3.1666666666666665</v>
      </c>
      <c r="I290" s="239">
        <f t="shared" si="89"/>
        <v>2</v>
      </c>
      <c r="J290" s="239">
        <f t="shared" si="89"/>
        <v>2.0005833333333336</v>
      </c>
      <c r="K290" s="239">
        <f t="shared" si="89"/>
        <v>1.1679166666666667</v>
      </c>
      <c r="L290" s="239">
        <f t="shared" si="89"/>
        <v>0.50191666666666668</v>
      </c>
      <c r="M290" s="239">
        <f t="shared" si="89"/>
        <v>1.8374166666666667</v>
      </c>
      <c r="N290" s="239">
        <f t="shared" si="89"/>
        <v>3.2528333333333332</v>
      </c>
      <c r="O290" s="239">
        <f t="shared" si="89"/>
        <v>3.2539166666666666</v>
      </c>
      <c r="P290" s="239">
        <f t="shared" si="89"/>
        <v>4.5751300000000006</v>
      </c>
      <c r="Q290" s="239">
        <f t="shared" si="89"/>
        <v>4.9676799166666665</v>
      </c>
      <c r="R290" s="239">
        <f t="shared" si="90"/>
        <v>2.4659797500000002</v>
      </c>
      <c r="S290" s="239">
        <f t="shared" si="90"/>
        <v>1.6519765</v>
      </c>
      <c r="T290" s="239">
        <f t="shared" si="90"/>
        <v>1.3078090833333331</v>
      </c>
      <c r="U290" s="239">
        <f t="shared" si="90"/>
        <v>0.32604041666666639</v>
      </c>
      <c r="V290" s="239">
        <f t="shared" si="90"/>
        <v>0.42166133333333339</v>
      </c>
      <c r="W290" s="239">
        <f t="shared" si="90"/>
        <v>0.50655033333333088</v>
      </c>
      <c r="X290" s="239">
        <f t="shared" si="90"/>
        <v>7.4900833333333125E-2</v>
      </c>
      <c r="Y290" s="239">
        <f t="shared" si="90"/>
        <v>0.52390424999999874</v>
      </c>
      <c r="Z290" s="306">
        <f t="shared" si="90"/>
        <v>0.12570308333333222</v>
      </c>
      <c r="AA290" s="306">
        <f t="shared" si="90"/>
        <v>5.7918416666671156E-2</v>
      </c>
      <c r="AB290" s="306">
        <f t="shared" si="90"/>
        <v>0.15908566666666482</v>
      </c>
      <c r="AC290" s="306">
        <f t="shared" si="90"/>
        <v>0.25</v>
      </c>
      <c r="AD290" s="306">
        <f t="shared" si="90"/>
        <v>0.25</v>
      </c>
    </row>
    <row r="291" spans="1:30">
      <c r="A291" s="6" t="s">
        <v>112</v>
      </c>
      <c r="B291" s="239">
        <f t="shared" si="89"/>
        <v>4.166666666666667</v>
      </c>
      <c r="C291" s="239">
        <f t="shared" si="89"/>
        <v>1.1666666666666667</v>
      </c>
      <c r="D291" s="239">
        <f t="shared" si="89"/>
        <v>3.9166666666666665</v>
      </c>
      <c r="E291" s="239">
        <f t="shared" si="89"/>
        <v>2.6666666666666665</v>
      </c>
      <c r="F291" s="239">
        <f t="shared" si="89"/>
        <v>0.33333333333333331</v>
      </c>
      <c r="G291" s="239">
        <f t="shared" si="89"/>
        <v>1.25</v>
      </c>
      <c r="H291" s="239">
        <f t="shared" si="89"/>
        <v>3.1666666666666665</v>
      </c>
      <c r="I291" s="239">
        <f t="shared" si="89"/>
        <v>2</v>
      </c>
      <c r="J291" s="239">
        <f t="shared" si="89"/>
        <v>2.0005833333333336</v>
      </c>
      <c r="K291" s="239">
        <f t="shared" si="89"/>
        <v>1.1679166666666667</v>
      </c>
      <c r="L291" s="239">
        <f t="shared" si="89"/>
        <v>0.50191666666666668</v>
      </c>
      <c r="M291" s="239">
        <f t="shared" si="89"/>
        <v>1.8374166666666667</v>
      </c>
      <c r="N291" s="239">
        <f t="shared" si="89"/>
        <v>3.2528333333333332</v>
      </c>
      <c r="O291" s="239">
        <f t="shared" si="89"/>
        <v>3.2539166666666666</v>
      </c>
      <c r="P291" s="239">
        <f t="shared" si="89"/>
        <v>4.5751300000000006</v>
      </c>
      <c r="Q291" s="239">
        <f t="shared" si="89"/>
        <v>4.9676799166666665</v>
      </c>
      <c r="R291" s="239">
        <f t="shared" si="90"/>
        <v>2.4659797500000002</v>
      </c>
      <c r="S291" s="239">
        <f t="shared" si="90"/>
        <v>1.6519765</v>
      </c>
      <c r="T291" s="239">
        <f t="shared" si="90"/>
        <v>1.3078090833333331</v>
      </c>
      <c r="U291" s="239">
        <f t="shared" si="90"/>
        <v>0.32604041666666639</v>
      </c>
      <c r="V291" s="239">
        <f t="shared" si="90"/>
        <v>0.42166133333333339</v>
      </c>
      <c r="W291" s="239">
        <f t="shared" si="90"/>
        <v>0.50655033333333088</v>
      </c>
      <c r="X291" s="239">
        <f t="shared" si="90"/>
        <v>7.4900833333333125E-2</v>
      </c>
      <c r="Y291" s="239">
        <f t="shared" si="90"/>
        <v>0.52390424999999874</v>
      </c>
      <c r="Z291" s="306">
        <f t="shared" si="90"/>
        <v>0.12570308333333222</v>
      </c>
      <c r="AA291" s="306">
        <f t="shared" si="90"/>
        <v>5.7918416666671156E-2</v>
      </c>
      <c r="AB291" s="306">
        <f t="shared" si="90"/>
        <v>0.15908566666666482</v>
      </c>
      <c r="AC291" s="306">
        <f t="shared" si="90"/>
        <v>0.25</v>
      </c>
      <c r="AD291" s="306">
        <f t="shared" si="90"/>
        <v>0.25</v>
      </c>
    </row>
    <row r="292" spans="1:30" ht="15.75" thickBot="1">
      <c r="A292" s="6" t="s">
        <v>114</v>
      </c>
      <c r="B292" s="37">
        <f t="shared" ref="B292:AD292" si="91">B33</f>
        <v>50</v>
      </c>
      <c r="C292" s="37">
        <f t="shared" si="91"/>
        <v>14</v>
      </c>
      <c r="D292" s="37">
        <f t="shared" si="91"/>
        <v>47</v>
      </c>
      <c r="E292" s="37">
        <f t="shared" si="91"/>
        <v>32</v>
      </c>
      <c r="F292" s="37">
        <f t="shared" si="91"/>
        <v>4</v>
      </c>
      <c r="G292" s="37">
        <f t="shared" si="91"/>
        <v>15</v>
      </c>
      <c r="H292" s="37">
        <f t="shared" si="91"/>
        <v>38</v>
      </c>
      <c r="I292" s="37">
        <f t="shared" si="91"/>
        <v>24</v>
      </c>
      <c r="J292" s="37">
        <f t="shared" si="91"/>
        <v>24.007000000000001</v>
      </c>
      <c r="K292" s="37">
        <f t="shared" si="91"/>
        <v>14.015000000000001</v>
      </c>
      <c r="L292" s="37">
        <f t="shared" si="91"/>
        <v>6.0229999999999997</v>
      </c>
      <c r="M292" s="37">
        <f t="shared" si="91"/>
        <v>22.048999999999999</v>
      </c>
      <c r="N292" s="37">
        <f t="shared" si="91"/>
        <v>39.033999999999999</v>
      </c>
      <c r="O292" s="37">
        <f t="shared" si="91"/>
        <v>39.046999999999997</v>
      </c>
      <c r="P292" s="37">
        <f t="shared" si="91"/>
        <v>54.901560000000003</v>
      </c>
      <c r="Q292" s="37">
        <f t="shared" si="91"/>
        <v>59.612158999999998</v>
      </c>
      <c r="R292" s="37">
        <f t="shared" si="91"/>
        <v>29.591757000000005</v>
      </c>
      <c r="S292" s="37">
        <f t="shared" si="91"/>
        <v>19.823718</v>
      </c>
      <c r="T292" s="37">
        <f t="shared" si="91"/>
        <v>15.693708999999998</v>
      </c>
      <c r="U292" s="37">
        <f t="shared" si="91"/>
        <v>3.9124849999999967</v>
      </c>
      <c r="V292" s="37">
        <f t="shared" si="91"/>
        <v>5.0599360000000004</v>
      </c>
      <c r="W292" s="37">
        <f t="shared" si="91"/>
        <v>6.0786039999999701</v>
      </c>
      <c r="X292" s="37">
        <f t="shared" si="91"/>
        <v>0.89880999999999744</v>
      </c>
      <c r="Y292" s="37">
        <f t="shared" si="91"/>
        <v>6.2868509999999844</v>
      </c>
      <c r="Z292" s="238">
        <f t="shared" si="91"/>
        <v>1.5084369999999865</v>
      </c>
      <c r="AA292" s="238">
        <f t="shared" si="91"/>
        <v>0.69502100000005385</v>
      </c>
      <c r="AB292" s="238">
        <f t="shared" si="91"/>
        <v>1.909027999999978</v>
      </c>
      <c r="AC292" s="238">
        <f t="shared" si="91"/>
        <v>3</v>
      </c>
      <c r="AD292" s="238">
        <f t="shared" si="91"/>
        <v>3</v>
      </c>
    </row>
    <row r="293" spans="1:30">
      <c r="A293" s="1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  <c r="AA293" s="240"/>
      <c r="AB293" s="240"/>
      <c r="AC293" s="240"/>
      <c r="AD293" s="240"/>
    </row>
    <row r="294" spans="1:30" ht="15.75" thickBot="1">
      <c r="A294" s="6" t="s">
        <v>268</v>
      </c>
    </row>
    <row r="295" spans="1:30" ht="15.75" thickBot="1">
      <c r="A295" s="3"/>
      <c r="B295" s="3" t="str">
        <f>B$2</f>
        <v xml:space="preserve">93/94 </v>
      </c>
      <c r="C295" s="3" t="str">
        <f t="shared" ref="C295:AD295" si="92">C$2</f>
        <v xml:space="preserve">94/95 </v>
      </c>
      <c r="D295" s="3" t="str">
        <f t="shared" si="92"/>
        <v xml:space="preserve">95/96 </v>
      </c>
      <c r="E295" s="3" t="str">
        <f t="shared" si="92"/>
        <v xml:space="preserve">96/97 </v>
      </c>
      <c r="F295" s="3" t="str">
        <f t="shared" si="92"/>
        <v xml:space="preserve">97/98 </v>
      </c>
      <c r="G295" s="3" t="str">
        <f t="shared" si="92"/>
        <v xml:space="preserve">98/99 </v>
      </c>
      <c r="H295" s="3" t="str">
        <f t="shared" si="92"/>
        <v xml:space="preserve">99/00 </v>
      </c>
      <c r="I295" s="3" t="str">
        <f t="shared" si="92"/>
        <v xml:space="preserve">00/01 </v>
      </c>
      <c r="J295" s="3" t="str">
        <f t="shared" si="92"/>
        <v xml:space="preserve">01/02 </v>
      </c>
      <c r="K295" s="3" t="str">
        <f t="shared" si="92"/>
        <v xml:space="preserve">02/03 </v>
      </c>
      <c r="L295" s="3" t="str">
        <f t="shared" si="92"/>
        <v xml:space="preserve">03/04 </v>
      </c>
      <c r="M295" s="3" t="str">
        <f t="shared" si="92"/>
        <v xml:space="preserve">04/05 </v>
      </c>
      <c r="N295" s="3" t="str">
        <f t="shared" si="92"/>
        <v xml:space="preserve">05/06 </v>
      </c>
      <c r="O295" s="3" t="str">
        <f t="shared" si="92"/>
        <v xml:space="preserve">06/07 </v>
      </c>
      <c r="P295" s="3" t="str">
        <f t="shared" si="92"/>
        <v xml:space="preserve">07/08 </v>
      </c>
      <c r="Q295" s="3" t="str">
        <f t="shared" si="92"/>
        <v xml:space="preserve">08/09 </v>
      </c>
      <c r="R295" s="3" t="str">
        <f t="shared" si="92"/>
        <v xml:space="preserve">09/10 </v>
      </c>
      <c r="S295" s="3" t="str">
        <f t="shared" si="92"/>
        <v xml:space="preserve">10/11 </v>
      </c>
      <c r="T295" s="3" t="str">
        <f t="shared" si="92"/>
        <v xml:space="preserve">11/12 </v>
      </c>
      <c r="U295" s="3" t="str">
        <f t="shared" si="92"/>
        <v xml:space="preserve">12/13 </v>
      </c>
      <c r="V295" s="3" t="str">
        <f t="shared" si="92"/>
        <v xml:space="preserve">13/14 </v>
      </c>
      <c r="W295" s="3" t="str">
        <f t="shared" si="92"/>
        <v xml:space="preserve">14/15 </v>
      </c>
      <c r="X295" s="3" t="str">
        <f t="shared" si="92"/>
        <v xml:space="preserve">15/16 </v>
      </c>
      <c r="Y295" s="3" t="str">
        <f t="shared" si="92"/>
        <v xml:space="preserve">16/17 </v>
      </c>
      <c r="Z295" s="3" t="str">
        <f t="shared" si="92"/>
        <v xml:space="preserve">17/18 </v>
      </c>
      <c r="AA295" s="3" t="str">
        <f t="shared" si="92"/>
        <v>18/19</v>
      </c>
      <c r="AB295" s="3" t="str">
        <f t="shared" si="92"/>
        <v>19/20</v>
      </c>
      <c r="AC295" s="3" t="str">
        <f t="shared" si="92"/>
        <v>20/21</v>
      </c>
      <c r="AD295" s="3" t="str">
        <f t="shared" si="92"/>
        <v>21/22</v>
      </c>
    </row>
    <row r="296" spans="1:30">
      <c r="A296" s="6" t="s">
        <v>113</v>
      </c>
      <c r="B296" s="239">
        <f>(B$307-B$29)/13+B29</f>
        <v>0</v>
      </c>
      <c r="C296" s="239">
        <f>(C$307-B$307)/13+B307</f>
        <v>0</v>
      </c>
      <c r="D296" s="239">
        <f t="shared" ref="D296:Y296" si="93">(D$307-C$307)/13+C307</f>
        <v>0</v>
      </c>
      <c r="E296" s="239">
        <f t="shared" si="93"/>
        <v>0</v>
      </c>
      <c r="F296" s="239">
        <f t="shared" si="93"/>
        <v>0</v>
      </c>
      <c r="G296" s="239">
        <f t="shared" si="93"/>
        <v>0</v>
      </c>
      <c r="H296" s="239">
        <f t="shared" si="93"/>
        <v>0</v>
      </c>
      <c r="I296" s="239">
        <f t="shared" si="93"/>
        <v>0</v>
      </c>
      <c r="J296" s="239">
        <f t="shared" si="93"/>
        <v>0</v>
      </c>
      <c r="K296" s="239">
        <f t="shared" si="93"/>
        <v>0</v>
      </c>
      <c r="L296" s="239">
        <f t="shared" si="93"/>
        <v>0</v>
      </c>
      <c r="M296" s="239">
        <f t="shared" si="93"/>
        <v>0.23076923076923078</v>
      </c>
      <c r="N296" s="239">
        <f t="shared" si="93"/>
        <v>2.8461538461538463</v>
      </c>
      <c r="O296" s="239">
        <f t="shared" si="93"/>
        <v>1.3846153846153846</v>
      </c>
      <c r="P296" s="239">
        <f t="shared" si="93"/>
        <v>6.2307692307692308</v>
      </c>
      <c r="Q296" s="239">
        <f t="shared" si="93"/>
        <v>8.8461538461538467</v>
      </c>
      <c r="R296" s="239">
        <f t="shared" si="93"/>
        <v>7.1538461538461542</v>
      </c>
      <c r="S296" s="239">
        <f t="shared" si="93"/>
        <v>9.1538461538461533</v>
      </c>
      <c r="T296" s="239">
        <f t="shared" si="93"/>
        <v>13.692307692307693</v>
      </c>
      <c r="U296" s="239">
        <f>(U$307-T$307)/13+T307+0.5</f>
        <v>46.192307692307693</v>
      </c>
      <c r="V296" s="239">
        <f t="shared" si="93"/>
        <v>41.769230769230766</v>
      </c>
      <c r="W296" s="239">
        <f t="shared" si="93"/>
        <v>38.307692307692307</v>
      </c>
      <c r="X296" s="239">
        <f t="shared" si="93"/>
        <v>28.076923076923077</v>
      </c>
      <c r="Y296" s="239">
        <f t="shared" si="93"/>
        <v>4.7692307692307692</v>
      </c>
      <c r="Z296" s="306">
        <f>(Z$307-Z$307)/13+Y307</f>
        <v>2</v>
      </c>
      <c r="AA296" s="306">
        <f>(AA$307-AA$307)/13+Z307</f>
        <v>0</v>
      </c>
      <c r="AB296" s="306">
        <f>(AB$307-AB$307)/13+AA307</f>
        <v>1</v>
      </c>
      <c r="AC296" s="306">
        <f>(AC$307-AC$307)/13+AB307</f>
        <v>1</v>
      </c>
      <c r="AD296" s="306">
        <f>(AD$307-AD$307)/13+AC307</f>
        <v>3</v>
      </c>
    </row>
    <row r="297" spans="1:30">
      <c r="A297" s="6" t="s">
        <v>102</v>
      </c>
      <c r="B297" s="239">
        <f t="shared" ref="B297:B306" si="94">(B$307-B$29)/13+B296</f>
        <v>0</v>
      </c>
      <c r="C297" s="239">
        <f>(C$307-B$307)/13+C296</f>
        <v>0</v>
      </c>
      <c r="D297" s="239">
        <f t="shared" ref="D297:Y306" si="95">(D$307-C$307)/13+D296</f>
        <v>0</v>
      </c>
      <c r="E297" s="239">
        <f t="shared" si="95"/>
        <v>0</v>
      </c>
      <c r="F297" s="239">
        <f t="shared" si="95"/>
        <v>0</v>
      </c>
      <c r="G297" s="239">
        <f t="shared" si="95"/>
        <v>0</v>
      </c>
      <c r="H297" s="239">
        <f t="shared" si="95"/>
        <v>0</v>
      </c>
      <c r="I297" s="239">
        <f t="shared" si="95"/>
        <v>0</v>
      </c>
      <c r="J297" s="239">
        <f t="shared" si="95"/>
        <v>0</v>
      </c>
      <c r="K297" s="239">
        <f t="shared" si="95"/>
        <v>0</v>
      </c>
      <c r="L297" s="239">
        <f t="shared" si="95"/>
        <v>0</v>
      </c>
      <c r="M297" s="239">
        <f t="shared" si="95"/>
        <v>0.46153846153846156</v>
      </c>
      <c r="N297" s="239">
        <f t="shared" si="95"/>
        <v>2.6923076923076925</v>
      </c>
      <c r="O297" s="239">
        <f t="shared" si="95"/>
        <v>1.7692307692307692</v>
      </c>
      <c r="P297" s="239">
        <f t="shared" si="95"/>
        <v>6.4615384615384617</v>
      </c>
      <c r="Q297" s="239">
        <f t="shared" si="95"/>
        <v>8.6923076923076934</v>
      </c>
      <c r="R297" s="239">
        <f t="shared" si="95"/>
        <v>7.3076923076923084</v>
      </c>
      <c r="S297" s="239">
        <f t="shared" si="95"/>
        <v>9.3076923076923066</v>
      </c>
      <c r="T297" s="239">
        <f t="shared" si="95"/>
        <v>16.384615384615387</v>
      </c>
      <c r="U297" s="239">
        <f t="shared" si="95"/>
        <v>45.884615384615387</v>
      </c>
      <c r="V297" s="239">
        <f t="shared" si="95"/>
        <v>41.538461538461533</v>
      </c>
      <c r="W297" s="239">
        <f t="shared" si="95"/>
        <v>37.615384615384613</v>
      </c>
      <c r="X297" s="239">
        <f t="shared" si="95"/>
        <v>26.153846153846153</v>
      </c>
      <c r="Y297" s="239">
        <f t="shared" si="95"/>
        <v>4.5384615384615383</v>
      </c>
      <c r="Z297" s="306">
        <f t="shared" ref="Z297:AD306" si="96">(Z$307-Z$29)/13+Z296</f>
        <v>1.8461538461538463</v>
      </c>
      <c r="AA297" s="306">
        <f t="shared" si="96"/>
        <v>7.6923076923076927E-2</v>
      </c>
      <c r="AB297" s="306">
        <f t="shared" si="96"/>
        <v>1</v>
      </c>
      <c r="AC297" s="306">
        <f t="shared" si="96"/>
        <v>1.1538461538461537</v>
      </c>
      <c r="AD297" s="306">
        <f t="shared" si="96"/>
        <v>2.8461538461538463</v>
      </c>
    </row>
    <row r="298" spans="1:30">
      <c r="A298" s="6" t="s">
        <v>103</v>
      </c>
      <c r="B298" s="239">
        <f t="shared" si="94"/>
        <v>0</v>
      </c>
      <c r="C298" s="239">
        <f t="shared" ref="C298:C306" si="97">(C$307-B$307)/13+C297</f>
        <v>0</v>
      </c>
      <c r="D298" s="239">
        <f t="shared" si="95"/>
        <v>0</v>
      </c>
      <c r="E298" s="239">
        <f t="shared" si="95"/>
        <v>0</v>
      </c>
      <c r="F298" s="239">
        <f t="shared" si="95"/>
        <v>0</v>
      </c>
      <c r="G298" s="239">
        <f t="shared" si="95"/>
        <v>0</v>
      </c>
      <c r="H298" s="239">
        <f t="shared" si="95"/>
        <v>0</v>
      </c>
      <c r="I298" s="239">
        <f t="shared" si="95"/>
        <v>0</v>
      </c>
      <c r="J298" s="239">
        <f t="shared" si="95"/>
        <v>0</v>
      </c>
      <c r="K298" s="239">
        <f t="shared" si="95"/>
        <v>0</v>
      </c>
      <c r="L298" s="239">
        <f t="shared" si="95"/>
        <v>0</v>
      </c>
      <c r="M298" s="239">
        <f t="shared" si="95"/>
        <v>0.69230769230769229</v>
      </c>
      <c r="N298" s="239">
        <f t="shared" si="95"/>
        <v>2.5384615384615388</v>
      </c>
      <c r="O298" s="239">
        <f t="shared" si="95"/>
        <v>2.1538461538461537</v>
      </c>
      <c r="P298" s="239">
        <f t="shared" si="95"/>
        <v>6.6923076923076925</v>
      </c>
      <c r="Q298" s="239">
        <f t="shared" si="95"/>
        <v>8.5384615384615401</v>
      </c>
      <c r="R298" s="239">
        <f t="shared" si="95"/>
        <v>7.4615384615384626</v>
      </c>
      <c r="S298" s="239">
        <f t="shared" si="95"/>
        <v>9.4615384615384599</v>
      </c>
      <c r="T298" s="239">
        <f t="shared" si="95"/>
        <v>19.07692307692308</v>
      </c>
      <c r="U298" s="239">
        <f t="shared" si="95"/>
        <v>45.57692307692308</v>
      </c>
      <c r="V298" s="239">
        <f t="shared" si="95"/>
        <v>41.307692307692299</v>
      </c>
      <c r="W298" s="239">
        <f t="shared" si="95"/>
        <v>36.92307692307692</v>
      </c>
      <c r="X298" s="239">
        <f t="shared" si="95"/>
        <v>24.23076923076923</v>
      </c>
      <c r="Y298" s="239">
        <f t="shared" si="95"/>
        <v>4.3076923076923075</v>
      </c>
      <c r="Z298" s="306">
        <f t="shared" si="96"/>
        <v>1.6923076923076925</v>
      </c>
      <c r="AA298" s="306">
        <f t="shared" si="96"/>
        <v>0.15384615384615385</v>
      </c>
      <c r="AB298" s="306">
        <f t="shared" si="96"/>
        <v>1</v>
      </c>
      <c r="AC298" s="306">
        <f t="shared" si="96"/>
        <v>1.3076923076923075</v>
      </c>
      <c r="AD298" s="306">
        <f t="shared" si="96"/>
        <v>2.6923076923076925</v>
      </c>
    </row>
    <row r="299" spans="1:30">
      <c r="A299" s="6" t="s">
        <v>104</v>
      </c>
      <c r="B299" s="239">
        <f t="shared" si="94"/>
        <v>0</v>
      </c>
      <c r="C299" s="239">
        <f t="shared" si="97"/>
        <v>0</v>
      </c>
      <c r="D299" s="239">
        <f t="shared" si="95"/>
        <v>0</v>
      </c>
      <c r="E299" s="239">
        <f t="shared" si="95"/>
        <v>0</v>
      </c>
      <c r="F299" s="239">
        <f t="shared" si="95"/>
        <v>0</v>
      </c>
      <c r="G299" s="239">
        <f t="shared" si="95"/>
        <v>0</v>
      </c>
      <c r="H299" s="239">
        <f t="shared" si="95"/>
        <v>0</v>
      </c>
      <c r="I299" s="239">
        <f t="shared" si="95"/>
        <v>0</v>
      </c>
      <c r="J299" s="239">
        <f t="shared" si="95"/>
        <v>0</v>
      </c>
      <c r="K299" s="239">
        <f t="shared" si="95"/>
        <v>0</v>
      </c>
      <c r="L299" s="239">
        <f t="shared" si="95"/>
        <v>0</v>
      </c>
      <c r="M299" s="239">
        <f t="shared" si="95"/>
        <v>0.92307692307692313</v>
      </c>
      <c r="N299" s="239">
        <f t="shared" si="95"/>
        <v>2.384615384615385</v>
      </c>
      <c r="O299" s="239">
        <f t="shared" si="95"/>
        <v>2.5384615384615383</v>
      </c>
      <c r="P299" s="239">
        <f t="shared" si="95"/>
        <v>6.9230769230769234</v>
      </c>
      <c r="Q299" s="239">
        <f t="shared" si="95"/>
        <v>8.3846153846153868</v>
      </c>
      <c r="R299" s="239">
        <f t="shared" si="95"/>
        <v>7.6153846153846168</v>
      </c>
      <c r="S299" s="239">
        <f t="shared" si="95"/>
        <v>9.6153846153846132</v>
      </c>
      <c r="T299" s="239">
        <f t="shared" si="95"/>
        <v>21.769230769230774</v>
      </c>
      <c r="U299" s="239">
        <f t="shared" si="95"/>
        <v>45.269230769230774</v>
      </c>
      <c r="V299" s="239">
        <f t="shared" si="95"/>
        <v>41.076923076923066</v>
      </c>
      <c r="W299" s="239">
        <f t="shared" si="95"/>
        <v>36.230769230769226</v>
      </c>
      <c r="X299" s="239">
        <f t="shared" si="95"/>
        <v>22.307692307692307</v>
      </c>
      <c r="Y299" s="239">
        <f t="shared" si="95"/>
        <v>4.0769230769230766</v>
      </c>
      <c r="Z299" s="306">
        <f t="shared" si="96"/>
        <v>1.5384615384615388</v>
      </c>
      <c r="AA299" s="306">
        <f t="shared" si="96"/>
        <v>0.23076923076923078</v>
      </c>
      <c r="AB299" s="306">
        <f t="shared" si="96"/>
        <v>1</v>
      </c>
      <c r="AC299" s="306">
        <f t="shared" si="96"/>
        <v>1.4615384615384612</v>
      </c>
      <c r="AD299" s="306">
        <f t="shared" si="96"/>
        <v>2.5384615384615388</v>
      </c>
    </row>
    <row r="300" spans="1:30">
      <c r="A300" s="6" t="s">
        <v>105</v>
      </c>
      <c r="B300" s="239">
        <f t="shared" si="94"/>
        <v>0</v>
      </c>
      <c r="C300" s="239">
        <f t="shared" si="97"/>
        <v>0</v>
      </c>
      <c r="D300" s="239">
        <f t="shared" si="95"/>
        <v>0</v>
      </c>
      <c r="E300" s="239">
        <f t="shared" si="95"/>
        <v>0</v>
      </c>
      <c r="F300" s="239">
        <f t="shared" si="95"/>
        <v>0</v>
      </c>
      <c r="G300" s="239">
        <f t="shared" si="95"/>
        <v>0</v>
      </c>
      <c r="H300" s="239">
        <f t="shared" si="95"/>
        <v>0</v>
      </c>
      <c r="I300" s="239">
        <f t="shared" si="95"/>
        <v>0</v>
      </c>
      <c r="J300" s="239">
        <f t="shared" si="95"/>
        <v>0</v>
      </c>
      <c r="K300" s="239">
        <f t="shared" si="95"/>
        <v>0</v>
      </c>
      <c r="L300" s="239">
        <f t="shared" si="95"/>
        <v>0</v>
      </c>
      <c r="M300" s="239">
        <f t="shared" si="95"/>
        <v>1.153846153846154</v>
      </c>
      <c r="N300" s="239">
        <f t="shared" si="95"/>
        <v>2.2307692307692313</v>
      </c>
      <c r="O300" s="239">
        <f t="shared" si="95"/>
        <v>2.9230769230769229</v>
      </c>
      <c r="P300" s="239">
        <f t="shared" si="95"/>
        <v>7.1538461538461542</v>
      </c>
      <c r="Q300" s="239">
        <f t="shared" si="95"/>
        <v>8.2307692307692335</v>
      </c>
      <c r="R300" s="239">
        <f t="shared" si="95"/>
        <v>7.7692307692307709</v>
      </c>
      <c r="S300" s="239">
        <f t="shared" si="95"/>
        <v>9.7692307692307665</v>
      </c>
      <c r="T300" s="239">
        <f t="shared" si="95"/>
        <v>24.461538461538467</v>
      </c>
      <c r="U300" s="239">
        <f>(U$307-T$307)/13+U299+0.5</f>
        <v>45.461538461538467</v>
      </c>
      <c r="V300" s="239">
        <f t="shared" si="95"/>
        <v>40.846153846153832</v>
      </c>
      <c r="W300" s="239">
        <f t="shared" si="95"/>
        <v>35.538461538461533</v>
      </c>
      <c r="X300" s="239">
        <f t="shared" si="95"/>
        <v>20.384615384615383</v>
      </c>
      <c r="Y300" s="239">
        <f t="shared" si="95"/>
        <v>3.8461538461538458</v>
      </c>
      <c r="Z300" s="306">
        <f t="shared" si="96"/>
        <v>1.384615384615385</v>
      </c>
      <c r="AA300" s="306">
        <f t="shared" si="96"/>
        <v>0.30769230769230771</v>
      </c>
      <c r="AB300" s="306">
        <f t="shared" si="96"/>
        <v>1</v>
      </c>
      <c r="AC300" s="306">
        <f t="shared" si="96"/>
        <v>1.615384615384615</v>
      </c>
      <c r="AD300" s="306">
        <f t="shared" si="96"/>
        <v>2.384615384615385</v>
      </c>
    </row>
    <row r="301" spans="1:30">
      <c r="A301" s="6" t="s">
        <v>106</v>
      </c>
      <c r="B301" s="239">
        <f t="shared" si="94"/>
        <v>0</v>
      </c>
      <c r="C301" s="239">
        <f t="shared" si="97"/>
        <v>0</v>
      </c>
      <c r="D301" s="239">
        <f t="shared" si="95"/>
        <v>0</v>
      </c>
      <c r="E301" s="239">
        <f t="shared" si="95"/>
        <v>0</v>
      </c>
      <c r="F301" s="239">
        <f t="shared" si="95"/>
        <v>0</v>
      </c>
      <c r="G301" s="239">
        <f t="shared" si="95"/>
        <v>0</v>
      </c>
      <c r="H301" s="239">
        <f t="shared" si="95"/>
        <v>0</v>
      </c>
      <c r="I301" s="239">
        <f t="shared" si="95"/>
        <v>0</v>
      </c>
      <c r="J301" s="239">
        <f t="shared" si="95"/>
        <v>0</v>
      </c>
      <c r="K301" s="239">
        <f t="shared" si="95"/>
        <v>0</v>
      </c>
      <c r="L301" s="239">
        <f t="shared" si="95"/>
        <v>0</v>
      </c>
      <c r="M301" s="239">
        <f t="shared" si="95"/>
        <v>1.3846153846153848</v>
      </c>
      <c r="N301" s="239">
        <f t="shared" si="95"/>
        <v>2.0769230769230775</v>
      </c>
      <c r="O301" s="239">
        <f t="shared" si="95"/>
        <v>3.3076923076923075</v>
      </c>
      <c r="P301" s="239">
        <f t="shared" si="95"/>
        <v>7.384615384615385</v>
      </c>
      <c r="Q301" s="239">
        <f t="shared" si="95"/>
        <v>8.0769230769230802</v>
      </c>
      <c r="R301" s="239">
        <f t="shared" si="95"/>
        <v>7.9230769230769251</v>
      </c>
      <c r="S301" s="239">
        <f t="shared" si="95"/>
        <v>9.9230769230769198</v>
      </c>
      <c r="T301" s="239">
        <f t="shared" si="95"/>
        <v>27.15384615384616</v>
      </c>
      <c r="U301" s="239">
        <f t="shared" si="95"/>
        <v>45.15384615384616</v>
      </c>
      <c r="V301" s="239">
        <f t="shared" si="95"/>
        <v>40.615384615384599</v>
      </c>
      <c r="W301" s="239">
        <f t="shared" si="95"/>
        <v>34.84615384615384</v>
      </c>
      <c r="X301" s="239">
        <f t="shared" si="95"/>
        <v>18.46153846153846</v>
      </c>
      <c r="Y301" s="239">
        <f t="shared" si="95"/>
        <v>3.615384615384615</v>
      </c>
      <c r="Z301" s="306">
        <f t="shared" si="96"/>
        <v>1.2307692307692313</v>
      </c>
      <c r="AA301" s="306">
        <f t="shared" si="96"/>
        <v>0.38461538461538464</v>
      </c>
      <c r="AB301" s="306">
        <f t="shared" si="96"/>
        <v>1</v>
      </c>
      <c r="AC301" s="306">
        <f t="shared" si="96"/>
        <v>1.7692307692307687</v>
      </c>
      <c r="AD301" s="306">
        <f t="shared" si="96"/>
        <v>2.2307692307692313</v>
      </c>
    </row>
    <row r="302" spans="1:30">
      <c r="A302" s="6" t="s">
        <v>107</v>
      </c>
      <c r="B302" s="239">
        <f t="shared" si="94"/>
        <v>0</v>
      </c>
      <c r="C302" s="239">
        <f t="shared" si="97"/>
        <v>0</v>
      </c>
      <c r="D302" s="239">
        <f t="shared" si="95"/>
        <v>0</v>
      </c>
      <c r="E302" s="239">
        <f t="shared" si="95"/>
        <v>0</v>
      </c>
      <c r="F302" s="239">
        <f t="shared" si="95"/>
        <v>0</v>
      </c>
      <c r="G302" s="239">
        <f t="shared" si="95"/>
        <v>0</v>
      </c>
      <c r="H302" s="239">
        <f t="shared" si="95"/>
        <v>0</v>
      </c>
      <c r="I302" s="239">
        <f t="shared" si="95"/>
        <v>0</v>
      </c>
      <c r="J302" s="239">
        <f t="shared" si="95"/>
        <v>0</v>
      </c>
      <c r="K302" s="239">
        <f t="shared" si="95"/>
        <v>0</v>
      </c>
      <c r="L302" s="239">
        <f t="shared" si="95"/>
        <v>0</v>
      </c>
      <c r="M302" s="239">
        <f t="shared" si="95"/>
        <v>1.6153846153846156</v>
      </c>
      <c r="N302" s="239">
        <f t="shared" si="95"/>
        <v>1.9230769230769238</v>
      </c>
      <c r="O302" s="239">
        <f t="shared" si="95"/>
        <v>3.6923076923076921</v>
      </c>
      <c r="P302" s="239">
        <f t="shared" si="95"/>
        <v>7.6153846153846159</v>
      </c>
      <c r="Q302" s="239">
        <f t="shared" si="95"/>
        <v>7.923076923076926</v>
      </c>
      <c r="R302" s="239">
        <f t="shared" si="95"/>
        <v>8.0769230769230784</v>
      </c>
      <c r="S302" s="239">
        <f t="shared" si="95"/>
        <v>10.076923076923073</v>
      </c>
      <c r="T302" s="239">
        <f t="shared" si="95"/>
        <v>29.846153846153854</v>
      </c>
      <c r="U302" s="239">
        <f>(U$307-T$307)/13+U301+0.5</f>
        <v>45.346153846153854</v>
      </c>
      <c r="V302" s="239">
        <f t="shared" si="95"/>
        <v>40.384615384615365</v>
      </c>
      <c r="W302" s="239">
        <f t="shared" si="95"/>
        <v>34.153846153846146</v>
      </c>
      <c r="X302" s="239">
        <f t="shared" si="95"/>
        <v>16.538461538461537</v>
      </c>
      <c r="Y302" s="239">
        <f t="shared" si="95"/>
        <v>3.3846153846153841</v>
      </c>
      <c r="Z302" s="306">
        <f t="shared" si="96"/>
        <v>1.0769230769230775</v>
      </c>
      <c r="AA302" s="306">
        <f t="shared" si="96"/>
        <v>0.46153846153846156</v>
      </c>
      <c r="AB302" s="306">
        <f t="shared" si="96"/>
        <v>1</v>
      </c>
      <c r="AC302" s="306">
        <f t="shared" si="96"/>
        <v>1.9230769230769225</v>
      </c>
      <c r="AD302" s="306">
        <f t="shared" si="96"/>
        <v>2.0769230769230775</v>
      </c>
    </row>
    <row r="303" spans="1:30">
      <c r="A303" s="6" t="s">
        <v>108</v>
      </c>
      <c r="B303" s="239">
        <f t="shared" si="94"/>
        <v>0</v>
      </c>
      <c r="C303" s="239">
        <f t="shared" si="97"/>
        <v>0</v>
      </c>
      <c r="D303" s="239">
        <f t="shared" si="95"/>
        <v>0</v>
      </c>
      <c r="E303" s="239">
        <f t="shared" si="95"/>
        <v>0</v>
      </c>
      <c r="F303" s="239">
        <f t="shared" si="95"/>
        <v>0</v>
      </c>
      <c r="G303" s="239">
        <f t="shared" si="95"/>
        <v>0</v>
      </c>
      <c r="H303" s="239">
        <f t="shared" si="95"/>
        <v>0</v>
      </c>
      <c r="I303" s="239">
        <f t="shared" si="95"/>
        <v>0</v>
      </c>
      <c r="J303" s="239">
        <f t="shared" si="95"/>
        <v>0</v>
      </c>
      <c r="K303" s="239">
        <f t="shared" si="95"/>
        <v>0</v>
      </c>
      <c r="L303" s="239">
        <f t="shared" si="95"/>
        <v>0</v>
      </c>
      <c r="M303" s="239">
        <f t="shared" si="95"/>
        <v>1.8461538461538465</v>
      </c>
      <c r="N303" s="239">
        <f t="shared" si="95"/>
        <v>1.7692307692307701</v>
      </c>
      <c r="O303" s="239">
        <f t="shared" si="95"/>
        <v>4.0769230769230766</v>
      </c>
      <c r="P303" s="239">
        <f t="shared" si="95"/>
        <v>7.8461538461538467</v>
      </c>
      <c r="Q303" s="239">
        <f t="shared" si="95"/>
        <v>7.7692307692307718</v>
      </c>
      <c r="R303" s="239">
        <f t="shared" si="95"/>
        <v>8.2307692307692317</v>
      </c>
      <c r="S303" s="239">
        <f t="shared" si="95"/>
        <v>10.230769230769226</v>
      </c>
      <c r="T303" s="239">
        <f t="shared" si="95"/>
        <v>32.538461538461547</v>
      </c>
      <c r="U303" s="239">
        <f>(U$307-T$307)/13+U302+0.5</f>
        <v>45.538461538461547</v>
      </c>
      <c r="V303" s="239">
        <f t="shared" si="95"/>
        <v>40.153846153846132</v>
      </c>
      <c r="W303" s="239">
        <f t="shared" si="95"/>
        <v>33.461538461538453</v>
      </c>
      <c r="X303" s="239">
        <f t="shared" si="95"/>
        <v>14.615384615384613</v>
      </c>
      <c r="Y303" s="239">
        <f t="shared" si="95"/>
        <v>3.1538461538461533</v>
      </c>
      <c r="Z303" s="306">
        <f t="shared" si="96"/>
        <v>0.92307692307692368</v>
      </c>
      <c r="AA303" s="306">
        <f t="shared" si="96"/>
        <v>0.53846153846153855</v>
      </c>
      <c r="AB303" s="306">
        <f t="shared" si="96"/>
        <v>1</v>
      </c>
      <c r="AC303" s="306">
        <f t="shared" si="96"/>
        <v>2.0769230769230762</v>
      </c>
      <c r="AD303" s="306">
        <f t="shared" si="96"/>
        <v>1.9230769230769238</v>
      </c>
    </row>
    <row r="304" spans="1:30">
      <c r="A304" s="6" t="s">
        <v>109</v>
      </c>
      <c r="B304" s="239">
        <f t="shared" si="94"/>
        <v>0</v>
      </c>
      <c r="C304" s="239">
        <f t="shared" si="97"/>
        <v>0</v>
      </c>
      <c r="D304" s="239">
        <f t="shared" si="95"/>
        <v>0</v>
      </c>
      <c r="E304" s="239">
        <f t="shared" si="95"/>
        <v>0</v>
      </c>
      <c r="F304" s="239">
        <f t="shared" si="95"/>
        <v>0</v>
      </c>
      <c r="G304" s="239">
        <f t="shared" si="95"/>
        <v>0</v>
      </c>
      <c r="H304" s="239">
        <f t="shared" si="95"/>
        <v>0</v>
      </c>
      <c r="I304" s="239">
        <f t="shared" si="95"/>
        <v>0</v>
      </c>
      <c r="J304" s="239">
        <f t="shared" si="95"/>
        <v>0</v>
      </c>
      <c r="K304" s="239">
        <f t="shared" si="95"/>
        <v>0</v>
      </c>
      <c r="L304" s="239">
        <f t="shared" si="95"/>
        <v>0</v>
      </c>
      <c r="M304" s="239">
        <f t="shared" si="95"/>
        <v>2.0769230769230771</v>
      </c>
      <c r="N304" s="239">
        <f t="shared" si="95"/>
        <v>1.6153846153846163</v>
      </c>
      <c r="O304" s="239">
        <f t="shared" si="95"/>
        <v>4.4615384615384617</v>
      </c>
      <c r="P304" s="239">
        <f t="shared" si="95"/>
        <v>8.0769230769230766</v>
      </c>
      <c r="Q304" s="239">
        <f t="shared" si="95"/>
        <v>7.6153846153846176</v>
      </c>
      <c r="R304" s="239">
        <f t="shared" si="95"/>
        <v>8.384615384615385</v>
      </c>
      <c r="S304" s="239">
        <f t="shared" si="95"/>
        <v>10.38461538461538</v>
      </c>
      <c r="T304" s="239">
        <f t="shared" si="95"/>
        <v>35.230769230769241</v>
      </c>
      <c r="U304" s="239">
        <f>(U$307-T$307)/13+U303+0.5</f>
        <v>45.730769230769241</v>
      </c>
      <c r="V304" s="239">
        <f t="shared" si="95"/>
        <v>39.923076923076898</v>
      </c>
      <c r="W304" s="239">
        <f t="shared" si="95"/>
        <v>32.769230769230759</v>
      </c>
      <c r="X304" s="239">
        <f t="shared" si="95"/>
        <v>12.69230769230769</v>
      </c>
      <c r="Y304" s="239">
        <f t="shared" si="95"/>
        <v>2.9230769230769225</v>
      </c>
      <c r="Z304" s="306">
        <f t="shared" si="96"/>
        <v>0.76923076923076983</v>
      </c>
      <c r="AA304" s="306">
        <f t="shared" si="96"/>
        <v>0.61538461538461542</v>
      </c>
      <c r="AB304" s="306">
        <f t="shared" si="96"/>
        <v>1</v>
      </c>
      <c r="AC304" s="306">
        <f t="shared" si="96"/>
        <v>2.2307692307692299</v>
      </c>
      <c r="AD304" s="306">
        <f t="shared" si="96"/>
        <v>1.7692307692307701</v>
      </c>
    </row>
    <row r="305" spans="1:30">
      <c r="A305" s="6" t="s">
        <v>110</v>
      </c>
      <c r="B305" s="239">
        <f t="shared" si="94"/>
        <v>0</v>
      </c>
      <c r="C305" s="239">
        <f t="shared" si="97"/>
        <v>0</v>
      </c>
      <c r="D305" s="239">
        <f t="shared" si="95"/>
        <v>0</v>
      </c>
      <c r="E305" s="239">
        <f t="shared" si="95"/>
        <v>0</v>
      </c>
      <c r="F305" s="239">
        <f t="shared" si="95"/>
        <v>0</v>
      </c>
      <c r="G305" s="239">
        <f t="shared" si="95"/>
        <v>0</v>
      </c>
      <c r="H305" s="239">
        <f t="shared" si="95"/>
        <v>0</v>
      </c>
      <c r="I305" s="239">
        <f t="shared" si="95"/>
        <v>0</v>
      </c>
      <c r="J305" s="239">
        <f t="shared" si="95"/>
        <v>0</v>
      </c>
      <c r="K305" s="239">
        <f t="shared" si="95"/>
        <v>0</v>
      </c>
      <c r="L305" s="239">
        <f t="shared" si="95"/>
        <v>0</v>
      </c>
      <c r="M305" s="239">
        <f t="shared" si="95"/>
        <v>2.3076923076923079</v>
      </c>
      <c r="N305" s="239">
        <f t="shared" si="95"/>
        <v>1.4615384615384626</v>
      </c>
      <c r="O305" s="239">
        <f t="shared" si="95"/>
        <v>4.8461538461538467</v>
      </c>
      <c r="P305" s="239">
        <f t="shared" si="95"/>
        <v>8.3076923076923066</v>
      </c>
      <c r="Q305" s="239">
        <f t="shared" si="95"/>
        <v>7.4615384615384635</v>
      </c>
      <c r="R305" s="239">
        <f t="shared" si="95"/>
        <v>8.5384615384615383</v>
      </c>
      <c r="S305" s="239">
        <f t="shared" si="95"/>
        <v>10.538461538461533</v>
      </c>
      <c r="T305" s="239">
        <f t="shared" si="95"/>
        <v>37.923076923076934</v>
      </c>
      <c r="U305" s="239">
        <f t="shared" si="95"/>
        <v>45.423076923076934</v>
      </c>
      <c r="V305" s="239">
        <f t="shared" si="95"/>
        <v>39.692307692307665</v>
      </c>
      <c r="W305" s="239">
        <f t="shared" si="95"/>
        <v>32.076923076923066</v>
      </c>
      <c r="X305" s="239">
        <f t="shared" si="95"/>
        <v>10.769230769230766</v>
      </c>
      <c r="Y305" s="239">
        <f t="shared" si="95"/>
        <v>2.6923076923076916</v>
      </c>
      <c r="Z305" s="306">
        <f t="shared" si="96"/>
        <v>0.61538461538461597</v>
      </c>
      <c r="AA305" s="306">
        <f t="shared" si="96"/>
        <v>0.69230769230769229</v>
      </c>
      <c r="AB305" s="306">
        <f t="shared" si="96"/>
        <v>1</v>
      </c>
      <c r="AC305" s="306">
        <f t="shared" si="96"/>
        <v>2.3846153846153837</v>
      </c>
      <c r="AD305" s="306">
        <f t="shared" si="96"/>
        <v>1.6153846153846163</v>
      </c>
    </row>
    <row r="306" spans="1:30">
      <c r="A306" s="6" t="s">
        <v>111</v>
      </c>
      <c r="B306" s="239">
        <f t="shared" si="94"/>
        <v>0</v>
      </c>
      <c r="C306" s="239">
        <f t="shared" si="97"/>
        <v>0</v>
      </c>
      <c r="D306" s="239">
        <f t="shared" si="95"/>
        <v>0</v>
      </c>
      <c r="E306" s="239">
        <f t="shared" si="95"/>
        <v>0</v>
      </c>
      <c r="F306" s="239">
        <f t="shared" si="95"/>
        <v>0</v>
      </c>
      <c r="G306" s="239">
        <f t="shared" si="95"/>
        <v>0</v>
      </c>
      <c r="H306" s="239">
        <f t="shared" si="95"/>
        <v>0</v>
      </c>
      <c r="I306" s="239">
        <f t="shared" si="95"/>
        <v>0</v>
      </c>
      <c r="J306" s="239">
        <f t="shared" si="95"/>
        <v>0</v>
      </c>
      <c r="K306" s="239">
        <f t="shared" si="95"/>
        <v>0</v>
      </c>
      <c r="L306" s="239">
        <f t="shared" si="95"/>
        <v>0</v>
      </c>
      <c r="M306" s="239">
        <f t="shared" si="95"/>
        <v>2.5384615384615388</v>
      </c>
      <c r="N306" s="239">
        <f t="shared" si="95"/>
        <v>1.3076923076923088</v>
      </c>
      <c r="O306" s="239">
        <f t="shared" si="95"/>
        <v>5.2307692307692317</v>
      </c>
      <c r="P306" s="239">
        <f t="shared" si="95"/>
        <v>8.5384615384615365</v>
      </c>
      <c r="Q306" s="239">
        <f t="shared" si="95"/>
        <v>7.3076923076923093</v>
      </c>
      <c r="R306" s="239">
        <f t="shared" si="95"/>
        <v>8.6923076923076916</v>
      </c>
      <c r="S306" s="239">
        <f t="shared" si="95"/>
        <v>10.692307692307686</v>
      </c>
      <c r="T306" s="239">
        <f t="shared" si="95"/>
        <v>40.615384615384627</v>
      </c>
      <c r="U306" s="239">
        <f>(U$307-T$307)/13+U305-2.5</f>
        <v>42.615384615384627</v>
      </c>
      <c r="V306" s="239">
        <f t="shared" si="95"/>
        <v>39.461538461538431</v>
      </c>
      <c r="W306" s="239">
        <f t="shared" si="95"/>
        <v>31.384615384615373</v>
      </c>
      <c r="X306" s="239">
        <f t="shared" si="95"/>
        <v>8.8461538461538431</v>
      </c>
      <c r="Y306" s="239">
        <f t="shared" si="95"/>
        <v>2.4615384615384608</v>
      </c>
      <c r="Z306" s="306">
        <f t="shared" si="96"/>
        <v>0.46153846153846212</v>
      </c>
      <c r="AA306" s="306">
        <f t="shared" si="96"/>
        <v>0.76923076923076916</v>
      </c>
      <c r="AB306" s="306">
        <f t="shared" si="96"/>
        <v>1</v>
      </c>
      <c r="AC306" s="306">
        <f t="shared" si="96"/>
        <v>2.5384615384615374</v>
      </c>
      <c r="AD306" s="306">
        <f t="shared" si="96"/>
        <v>1.4615384615384626</v>
      </c>
    </row>
    <row r="307" spans="1:30" ht="15.75" thickBot="1">
      <c r="A307" s="6" t="s">
        <v>112</v>
      </c>
      <c r="B307" s="37">
        <f>B36</f>
        <v>0</v>
      </c>
      <c r="C307" s="37">
        <f t="shared" ref="C307:AC307" si="98">C36</f>
        <v>0</v>
      </c>
      <c r="D307" s="37">
        <f t="shared" si="98"/>
        <v>0</v>
      </c>
      <c r="E307" s="37">
        <f t="shared" si="98"/>
        <v>0</v>
      </c>
      <c r="F307" s="37">
        <f t="shared" si="98"/>
        <v>0</v>
      </c>
      <c r="G307" s="37">
        <f t="shared" si="98"/>
        <v>0</v>
      </c>
      <c r="H307" s="37">
        <f t="shared" si="98"/>
        <v>0</v>
      </c>
      <c r="I307" s="37">
        <f t="shared" si="98"/>
        <v>0</v>
      </c>
      <c r="J307" s="37">
        <f t="shared" si="98"/>
        <v>0</v>
      </c>
      <c r="K307" s="37">
        <f t="shared" si="98"/>
        <v>0</v>
      </c>
      <c r="L307" s="37">
        <f t="shared" si="98"/>
        <v>0</v>
      </c>
      <c r="M307" s="37">
        <f t="shared" si="98"/>
        <v>3</v>
      </c>
      <c r="N307" s="37">
        <f t="shared" si="98"/>
        <v>1</v>
      </c>
      <c r="O307" s="37">
        <f t="shared" si="98"/>
        <v>6</v>
      </c>
      <c r="P307" s="37">
        <f t="shared" si="98"/>
        <v>9</v>
      </c>
      <c r="Q307" s="37">
        <f t="shared" si="98"/>
        <v>7</v>
      </c>
      <c r="R307" s="37">
        <f t="shared" si="98"/>
        <v>9</v>
      </c>
      <c r="S307" s="37">
        <f t="shared" si="98"/>
        <v>11</v>
      </c>
      <c r="T307" s="37">
        <f t="shared" si="98"/>
        <v>46</v>
      </c>
      <c r="U307" s="37">
        <f t="shared" si="98"/>
        <v>42</v>
      </c>
      <c r="V307" s="37">
        <f t="shared" si="98"/>
        <v>39</v>
      </c>
      <c r="W307" s="37">
        <f t="shared" si="98"/>
        <v>30</v>
      </c>
      <c r="X307" s="37">
        <f t="shared" si="98"/>
        <v>5</v>
      </c>
      <c r="Y307" s="37">
        <f t="shared" si="98"/>
        <v>2</v>
      </c>
      <c r="Z307" s="238">
        <f t="shared" si="98"/>
        <v>0</v>
      </c>
      <c r="AA307" s="238">
        <f t="shared" si="98"/>
        <v>1</v>
      </c>
      <c r="AB307" s="238">
        <f t="shared" si="98"/>
        <v>1</v>
      </c>
      <c r="AC307" s="238">
        <f t="shared" si="98"/>
        <v>3</v>
      </c>
      <c r="AD307" s="238">
        <f>AD36</f>
        <v>1</v>
      </c>
    </row>
    <row r="308" spans="1:30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thickBot="1">
      <c r="A309" s="6" t="s">
        <v>269</v>
      </c>
    </row>
    <row r="310" spans="1:30" ht="15.75" thickBot="1">
      <c r="A310" s="3"/>
      <c r="B310" s="3" t="str">
        <f>B$2</f>
        <v xml:space="preserve">93/94 </v>
      </c>
      <c r="C310" s="3" t="str">
        <f t="shared" ref="C310:AD310" si="99">C$2</f>
        <v xml:space="preserve">94/95 </v>
      </c>
      <c r="D310" s="3" t="str">
        <f t="shared" si="99"/>
        <v xml:space="preserve">95/96 </v>
      </c>
      <c r="E310" s="3" t="str">
        <f t="shared" si="99"/>
        <v xml:space="preserve">96/97 </v>
      </c>
      <c r="F310" s="3" t="str">
        <f t="shared" si="99"/>
        <v xml:space="preserve">97/98 </v>
      </c>
      <c r="G310" s="3" t="str">
        <f t="shared" si="99"/>
        <v xml:space="preserve">98/99 </v>
      </c>
      <c r="H310" s="3" t="str">
        <f t="shared" si="99"/>
        <v xml:space="preserve">99/00 </v>
      </c>
      <c r="I310" s="3" t="str">
        <f t="shared" si="99"/>
        <v xml:space="preserve">00/01 </v>
      </c>
      <c r="J310" s="3" t="str">
        <f t="shared" si="99"/>
        <v xml:space="preserve">01/02 </v>
      </c>
      <c r="K310" s="3" t="str">
        <f t="shared" si="99"/>
        <v xml:space="preserve">02/03 </v>
      </c>
      <c r="L310" s="3" t="str">
        <f t="shared" si="99"/>
        <v xml:space="preserve">03/04 </v>
      </c>
      <c r="M310" s="3" t="str">
        <f t="shared" si="99"/>
        <v xml:space="preserve">04/05 </v>
      </c>
      <c r="N310" s="3" t="str">
        <f t="shared" si="99"/>
        <v xml:space="preserve">05/06 </v>
      </c>
      <c r="O310" s="3" t="str">
        <f t="shared" si="99"/>
        <v xml:space="preserve">06/07 </v>
      </c>
      <c r="P310" s="3" t="str">
        <f t="shared" si="99"/>
        <v xml:space="preserve">07/08 </v>
      </c>
      <c r="Q310" s="3" t="str">
        <f t="shared" si="99"/>
        <v xml:space="preserve">08/09 </v>
      </c>
      <c r="R310" s="3" t="str">
        <f t="shared" si="99"/>
        <v xml:space="preserve">09/10 </v>
      </c>
      <c r="S310" s="3" t="str">
        <f t="shared" si="99"/>
        <v xml:space="preserve">10/11 </v>
      </c>
      <c r="T310" s="3" t="str">
        <f t="shared" si="99"/>
        <v xml:space="preserve">11/12 </v>
      </c>
      <c r="U310" s="3" t="str">
        <f t="shared" si="99"/>
        <v xml:space="preserve">12/13 </v>
      </c>
      <c r="V310" s="3" t="str">
        <f t="shared" si="99"/>
        <v xml:space="preserve">13/14 </v>
      </c>
      <c r="W310" s="3" t="str">
        <f t="shared" si="99"/>
        <v xml:space="preserve">14/15 </v>
      </c>
      <c r="X310" s="3" t="str">
        <f t="shared" si="99"/>
        <v xml:space="preserve">15/16 </v>
      </c>
      <c r="Y310" s="3" t="str">
        <f t="shared" si="99"/>
        <v xml:space="preserve">16/17 </v>
      </c>
      <c r="Z310" s="3" t="str">
        <f t="shared" si="99"/>
        <v xml:space="preserve">17/18 </v>
      </c>
      <c r="AA310" s="3" t="str">
        <f t="shared" si="99"/>
        <v>18/19</v>
      </c>
      <c r="AB310" s="3" t="str">
        <f t="shared" si="99"/>
        <v>19/20</v>
      </c>
      <c r="AC310" s="3" t="str">
        <f t="shared" si="99"/>
        <v>20/21</v>
      </c>
      <c r="AD310" s="3" t="str">
        <f t="shared" si="99"/>
        <v>21/22</v>
      </c>
    </row>
    <row r="311" spans="1:30">
      <c r="A311" s="6" t="s">
        <v>113</v>
      </c>
    </row>
    <row r="312" spans="1:30">
      <c r="A312" s="6" t="s">
        <v>102</v>
      </c>
    </row>
    <row r="313" spans="1:30">
      <c r="A313" s="6" t="s">
        <v>103</v>
      </c>
    </row>
    <row r="314" spans="1:30">
      <c r="A314" s="6" t="s">
        <v>104</v>
      </c>
    </row>
    <row r="315" spans="1:30">
      <c r="A315" s="6" t="s">
        <v>105</v>
      </c>
    </row>
    <row r="316" spans="1:30">
      <c r="A316" s="6" t="s">
        <v>106</v>
      </c>
    </row>
    <row r="317" spans="1:30">
      <c r="A317" s="6" t="s">
        <v>107</v>
      </c>
    </row>
    <row r="318" spans="1:30">
      <c r="A318" s="6" t="s">
        <v>108</v>
      </c>
    </row>
    <row r="319" spans="1:30">
      <c r="A319" s="6" t="s">
        <v>109</v>
      </c>
    </row>
    <row r="320" spans="1:30">
      <c r="A320" s="6" t="s">
        <v>110</v>
      </c>
    </row>
    <row r="321" spans="1:30">
      <c r="A321" s="6" t="s">
        <v>111</v>
      </c>
    </row>
    <row r="322" spans="1:30">
      <c r="A322" s="6" t="s">
        <v>112</v>
      </c>
    </row>
    <row r="323" spans="1:30" ht="15.75" thickBot="1">
      <c r="A323" s="6" t="s">
        <v>143</v>
      </c>
    </row>
    <row r="324" spans="1:30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0EE8-B85D-4E16-955F-73EA3E3C1C3D}">
  <dimension ref="A1:AH330"/>
  <sheetViews>
    <sheetView zoomScale="85" zoomScaleNormal="85" workbookViewId="0">
      <pane xSplit="1" ySplit="2" topLeftCell="P3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.85546875" defaultRowHeight="15"/>
  <cols>
    <col min="1" max="1" width="32" customWidth="1"/>
  </cols>
  <sheetData>
    <row r="1" spans="1:31" ht="15.75" thickBot="1">
      <c r="A1" s="1" t="s">
        <v>325</v>
      </c>
    </row>
    <row r="2" spans="1:31" ht="15.75" thickBo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242</v>
      </c>
    </row>
    <row r="3" spans="1:31" ht="16.5">
      <c r="A3" s="5" t="s">
        <v>326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1" ht="16.5">
      <c r="A4" s="5" t="s">
        <v>30</v>
      </c>
      <c r="B4" s="24">
        <f t="shared" ref="B4:G4" si="0">B5/0.985</f>
        <v>114.72081218274111</v>
      </c>
      <c r="C4" s="24">
        <f t="shared" si="0"/>
        <v>149.23857868020303</v>
      </c>
      <c r="D4" s="24">
        <f t="shared" si="0"/>
        <v>279.18781725888323</v>
      </c>
      <c r="E4" s="24">
        <f t="shared" si="0"/>
        <v>169.54314720812184</v>
      </c>
      <c r="F4" s="24">
        <f t="shared" si="0"/>
        <v>116.751269035533</v>
      </c>
      <c r="G4" s="24">
        <f t="shared" si="0"/>
        <v>197.96954314720813</v>
      </c>
      <c r="H4" s="24">
        <f>H5/0.985</f>
        <v>248.73096446700507</v>
      </c>
      <c r="I4" s="24">
        <f t="shared" ref="I4:AD4" si="1">I5/0.985</f>
        <v>223.35025380710661</v>
      </c>
      <c r="J4" s="24">
        <f t="shared" si="1"/>
        <v>213.19796954314722</v>
      </c>
      <c r="K4" s="24">
        <f t="shared" si="1"/>
        <v>121.82741116751269</v>
      </c>
      <c r="L4" s="24">
        <f t="shared" si="1"/>
        <v>200</v>
      </c>
      <c r="M4" s="24">
        <f t="shared" si="1"/>
        <v>235.53299492385787</v>
      </c>
      <c r="N4" s="24">
        <f t="shared" si="1"/>
        <v>229.44162436548223</v>
      </c>
      <c r="O4" s="24">
        <f t="shared" si="1"/>
        <v>455.83756345177665</v>
      </c>
      <c r="P4" s="24">
        <f t="shared" si="1"/>
        <v>542.13197969543148</v>
      </c>
      <c r="Q4" s="24">
        <f t="shared" si="1"/>
        <v>635.53299492385793</v>
      </c>
      <c r="R4" s="24">
        <f t="shared" si="1"/>
        <v>563.45177664974619</v>
      </c>
      <c r="S4" s="24">
        <f t="shared" si="1"/>
        <v>621.31979695431471</v>
      </c>
      <c r="T4" s="24">
        <f t="shared" si="1"/>
        <v>852.79187817258889</v>
      </c>
      <c r="U4" s="24">
        <f t="shared" si="1"/>
        <v>984.7715736040609</v>
      </c>
      <c r="V4" s="24">
        <f t="shared" si="1"/>
        <v>1124.8730964467006</v>
      </c>
      <c r="W4" s="24">
        <f t="shared" si="1"/>
        <v>1078.1725888324872</v>
      </c>
      <c r="X4" s="24">
        <f t="shared" si="1"/>
        <v>910.65989847715741</v>
      </c>
      <c r="Y4" s="24">
        <f t="shared" si="1"/>
        <v>920.81218274111677</v>
      </c>
      <c r="Z4" s="24">
        <f t="shared" si="1"/>
        <v>961.42131979695432</v>
      </c>
      <c r="AA4" s="24">
        <f t="shared" si="1"/>
        <v>1517.766497461929</v>
      </c>
      <c r="AB4" s="24">
        <f t="shared" si="1"/>
        <v>1438.5786802030457</v>
      </c>
      <c r="AC4" s="24">
        <f t="shared" si="1"/>
        <v>1472.0812182741117</v>
      </c>
      <c r="AD4" s="223">
        <f t="shared" si="1"/>
        <v>1421.3197969543148</v>
      </c>
      <c r="AE4" s="223">
        <f>MROUND(FORECAST(AE44,F4:AD4,F44:AD44),25)</f>
        <v>1475</v>
      </c>
    </row>
    <row r="5" spans="1:31" ht="16.5">
      <c r="A5" s="5" t="s">
        <v>31</v>
      </c>
      <c r="B5" s="24">
        <v>113</v>
      </c>
      <c r="C5" s="24">
        <v>147</v>
      </c>
      <c r="D5" s="24">
        <v>275</v>
      </c>
      <c r="E5" s="24">
        <v>167</v>
      </c>
      <c r="F5" s="24">
        <v>115</v>
      </c>
      <c r="G5" s="24">
        <v>195</v>
      </c>
      <c r="H5" s="24">
        <v>245</v>
      </c>
      <c r="I5" s="24">
        <v>220</v>
      </c>
      <c r="J5" s="24">
        <v>210</v>
      </c>
      <c r="K5" s="24">
        <v>120</v>
      </c>
      <c r="L5" s="24">
        <v>197</v>
      </c>
      <c r="M5" s="24">
        <v>232</v>
      </c>
      <c r="N5" s="24">
        <v>226</v>
      </c>
      <c r="O5" s="24">
        <v>449</v>
      </c>
      <c r="P5" s="24">
        <v>534</v>
      </c>
      <c r="Q5" s="24">
        <v>626</v>
      </c>
      <c r="R5" s="24">
        <v>555</v>
      </c>
      <c r="S5" s="24">
        <v>612</v>
      </c>
      <c r="T5" s="24">
        <v>840</v>
      </c>
      <c r="U5" s="24">
        <v>970</v>
      </c>
      <c r="V5" s="24">
        <v>1108</v>
      </c>
      <c r="W5" s="24">
        <v>1062</v>
      </c>
      <c r="X5" s="24">
        <v>897</v>
      </c>
      <c r="Y5" s="24">
        <v>907</v>
      </c>
      <c r="Z5" s="24">
        <v>947</v>
      </c>
      <c r="AA5" s="24">
        <v>1495</v>
      </c>
      <c r="AB5" s="24">
        <v>1417</v>
      </c>
      <c r="AC5" s="24">
        <v>1450</v>
      </c>
      <c r="AD5" s="223">
        <v>1400</v>
      </c>
      <c r="AE5" s="223">
        <f>AVERAGE(F6:AD6)*AE4</f>
        <v>1452.8749999999995</v>
      </c>
    </row>
    <row r="6" spans="1:31" ht="14.25" customHeight="1">
      <c r="A6" s="6" t="s">
        <v>32</v>
      </c>
      <c r="B6" s="107">
        <f>B5/B4</f>
        <v>0.98499999999999999</v>
      </c>
      <c r="C6" s="107">
        <f t="shared" ref="C6:AC6" si="2">C5/C4</f>
        <v>0.9850000000000001</v>
      </c>
      <c r="D6" s="107">
        <f t="shared" si="2"/>
        <v>0.9850000000000001</v>
      </c>
      <c r="E6" s="107">
        <f t="shared" si="2"/>
        <v>0.98499999999999999</v>
      </c>
      <c r="F6" s="107">
        <f t="shared" si="2"/>
        <v>0.98499999999999999</v>
      </c>
      <c r="G6" s="107">
        <f t="shared" si="2"/>
        <v>0.98499999999999999</v>
      </c>
      <c r="H6" s="107">
        <f t="shared" si="2"/>
        <v>0.98499999999999999</v>
      </c>
      <c r="I6" s="107">
        <f t="shared" si="2"/>
        <v>0.98499999999999999</v>
      </c>
      <c r="J6" s="107">
        <f t="shared" si="2"/>
        <v>0.98499999999999988</v>
      </c>
      <c r="K6" s="107">
        <f t="shared" si="2"/>
        <v>0.98499999999999999</v>
      </c>
      <c r="L6" s="107">
        <f t="shared" si="2"/>
        <v>0.98499999999999999</v>
      </c>
      <c r="M6" s="107">
        <f t="shared" si="2"/>
        <v>0.98499999999999999</v>
      </c>
      <c r="N6" s="107">
        <f t="shared" si="2"/>
        <v>0.98499999999999999</v>
      </c>
      <c r="O6" s="107">
        <f t="shared" si="2"/>
        <v>0.98499999999999999</v>
      </c>
      <c r="P6" s="107">
        <f t="shared" si="2"/>
        <v>0.98499999999999999</v>
      </c>
      <c r="Q6" s="107">
        <f t="shared" si="2"/>
        <v>0.98499999999999988</v>
      </c>
      <c r="R6" s="107">
        <f t="shared" si="2"/>
        <v>0.98499999999999999</v>
      </c>
      <c r="S6" s="107">
        <f t="shared" si="2"/>
        <v>0.98499999999999999</v>
      </c>
      <c r="T6" s="107">
        <f t="shared" si="2"/>
        <v>0.98499999999999988</v>
      </c>
      <c r="U6" s="107">
        <f t="shared" si="2"/>
        <v>0.98499999999999999</v>
      </c>
      <c r="V6" s="107">
        <f t="shared" si="2"/>
        <v>0.98499999999999988</v>
      </c>
      <c r="W6" s="107">
        <f t="shared" si="2"/>
        <v>0.9850000000000001</v>
      </c>
      <c r="X6" s="107">
        <f t="shared" si="2"/>
        <v>0.98499999999999999</v>
      </c>
      <c r="Y6" s="107">
        <f t="shared" si="2"/>
        <v>0.98499999999999999</v>
      </c>
      <c r="Z6" s="107">
        <f t="shared" si="2"/>
        <v>0.98499999999999999</v>
      </c>
      <c r="AA6" s="107">
        <f t="shared" si="2"/>
        <v>0.98499999999999999</v>
      </c>
      <c r="AB6" s="107">
        <f t="shared" si="2"/>
        <v>0.98499999999999999</v>
      </c>
      <c r="AC6" s="107">
        <f t="shared" si="2"/>
        <v>0.98499999999999999</v>
      </c>
      <c r="AD6" s="224">
        <f>AD5/AD4</f>
        <v>0.98499999999999988</v>
      </c>
    </row>
    <row r="7" spans="1:31" ht="16.5">
      <c r="A7" s="5" t="s">
        <v>75</v>
      </c>
      <c r="B7" s="225">
        <f>B9/B5</f>
        <v>0.84955752212389379</v>
      </c>
      <c r="C7" s="225">
        <f t="shared" ref="C7:AD7" si="3">C9/C5</f>
        <v>0.82993197278911568</v>
      </c>
      <c r="D7" s="225">
        <f t="shared" si="3"/>
        <v>0.45454545454545453</v>
      </c>
      <c r="E7" s="225">
        <f t="shared" si="3"/>
        <v>0.6586826347305389</v>
      </c>
      <c r="F7" s="225">
        <f t="shared" si="3"/>
        <v>0.61739130434782608</v>
      </c>
      <c r="G7" s="225">
        <f t="shared" si="3"/>
        <v>0.64102564102564108</v>
      </c>
      <c r="H7" s="225">
        <f t="shared" si="3"/>
        <v>0.55102040816326525</v>
      </c>
      <c r="I7" s="225">
        <f t="shared" si="3"/>
        <v>0.60909090909090913</v>
      </c>
      <c r="J7" s="225">
        <f t="shared" si="3"/>
        <v>0.60476190476190472</v>
      </c>
      <c r="K7" s="225">
        <f t="shared" si="3"/>
        <v>0.8666666666666667</v>
      </c>
      <c r="L7" s="225">
        <f t="shared" si="3"/>
        <v>0.88324873096446699</v>
      </c>
      <c r="M7" s="225">
        <f t="shared" si="3"/>
        <v>1.0775862068965518</v>
      </c>
      <c r="N7" s="225">
        <f t="shared" si="3"/>
        <v>1.2168141592920354</v>
      </c>
      <c r="O7" s="225">
        <f t="shared" si="3"/>
        <v>1.0556792873051224</v>
      </c>
      <c r="P7" s="225">
        <f t="shared" si="3"/>
        <v>1.0692883895131087</v>
      </c>
      <c r="Q7" s="225">
        <f t="shared" si="3"/>
        <v>1.0894568690095847</v>
      </c>
      <c r="R7" s="225">
        <f t="shared" si="3"/>
        <v>1.0900900900900901</v>
      </c>
      <c r="S7" s="225">
        <f t="shared" si="3"/>
        <v>0.99346405228758172</v>
      </c>
      <c r="T7" s="225">
        <f t="shared" si="3"/>
        <v>1.138095238095238</v>
      </c>
      <c r="U7" s="225">
        <f t="shared" si="3"/>
        <v>0.97422680412371132</v>
      </c>
      <c r="V7" s="225">
        <f t="shared" si="3"/>
        <v>1.1362815884476534</v>
      </c>
      <c r="W7" s="225">
        <f t="shared" si="3"/>
        <v>1.2467043314500941</v>
      </c>
      <c r="X7" s="225">
        <f t="shared" si="3"/>
        <v>1.1159420289855073</v>
      </c>
      <c r="Y7" s="225">
        <f t="shared" si="3"/>
        <v>1.0992282249173098</v>
      </c>
      <c r="Z7" s="225">
        <f t="shared" si="3"/>
        <v>1.5807814149947201</v>
      </c>
      <c r="AA7" s="225">
        <f t="shared" si="3"/>
        <v>1.3304347826086957</v>
      </c>
      <c r="AB7" s="225">
        <f t="shared" si="3"/>
        <v>1.4396612561750177</v>
      </c>
      <c r="AC7" s="225">
        <f t="shared" si="3"/>
        <v>1.7703448275862068</v>
      </c>
      <c r="AD7" s="226">
        <f t="shared" si="3"/>
        <v>1.6785714285714286</v>
      </c>
    </row>
    <row r="8" spans="1:31" ht="16.5">
      <c r="A8" s="7" t="s">
        <v>321</v>
      </c>
      <c r="B8" s="227">
        <v>12</v>
      </c>
      <c r="C8" s="227">
        <f>B17</f>
        <v>15</v>
      </c>
      <c r="D8" s="227">
        <f t="shared" ref="D8:AD8" si="4">C17</f>
        <v>8</v>
      </c>
      <c r="E8" s="227">
        <f t="shared" si="4"/>
        <v>15</v>
      </c>
      <c r="F8" s="227">
        <f t="shared" si="4"/>
        <v>4</v>
      </c>
      <c r="G8" s="227">
        <f t="shared" si="4"/>
        <v>0</v>
      </c>
      <c r="H8" s="227">
        <f t="shared" si="4"/>
        <v>20</v>
      </c>
      <c r="I8" s="227">
        <f t="shared" si="4"/>
        <v>33</v>
      </c>
      <c r="J8" s="227">
        <f t="shared" si="4"/>
        <v>23</v>
      </c>
      <c r="K8" s="227">
        <f t="shared" si="4"/>
        <v>29</v>
      </c>
      <c r="L8" s="227">
        <f t="shared" si="4"/>
        <v>13</v>
      </c>
      <c r="M8" s="227">
        <f t="shared" si="4"/>
        <v>12</v>
      </c>
      <c r="N8" s="227">
        <f t="shared" si="4"/>
        <v>19</v>
      </c>
      <c r="O8" s="227">
        <f t="shared" si="4"/>
        <v>27</v>
      </c>
      <c r="P8" s="227">
        <f t="shared" si="4"/>
        <v>46</v>
      </c>
      <c r="Q8" s="227">
        <f t="shared" si="4"/>
        <v>97</v>
      </c>
      <c r="R8" s="227">
        <f t="shared" si="4"/>
        <v>150</v>
      </c>
      <c r="S8" s="227">
        <f t="shared" si="4"/>
        <v>58</v>
      </c>
      <c r="T8" s="227">
        <f t="shared" si="4"/>
        <v>30</v>
      </c>
      <c r="U8" s="227">
        <f t="shared" si="4"/>
        <v>36</v>
      </c>
      <c r="V8" s="227">
        <f t="shared" si="4"/>
        <v>45</v>
      </c>
      <c r="W8" s="227">
        <f t="shared" si="4"/>
        <v>62</v>
      </c>
      <c r="X8" s="227">
        <f t="shared" si="4"/>
        <v>57</v>
      </c>
      <c r="Y8" s="227">
        <f t="shared" si="4"/>
        <v>51</v>
      </c>
      <c r="Z8" s="227">
        <f t="shared" si="4"/>
        <v>132</v>
      </c>
      <c r="AA8" s="227">
        <f t="shared" si="4"/>
        <v>63</v>
      </c>
      <c r="AB8" s="227">
        <f t="shared" si="4"/>
        <v>58</v>
      </c>
      <c r="AC8" s="228">
        <f t="shared" si="4"/>
        <v>42</v>
      </c>
      <c r="AD8" s="228">
        <f t="shared" si="4"/>
        <v>129</v>
      </c>
    </row>
    <row r="9" spans="1:31" ht="16.5">
      <c r="A9" s="5" t="s">
        <v>35</v>
      </c>
      <c r="B9" s="24">
        <v>96</v>
      </c>
      <c r="C9" s="24">
        <v>122</v>
      </c>
      <c r="D9" s="24">
        <v>125</v>
      </c>
      <c r="E9" s="24">
        <v>110</v>
      </c>
      <c r="F9" s="24">
        <v>71</v>
      </c>
      <c r="G9" s="24">
        <v>125</v>
      </c>
      <c r="H9" s="24">
        <v>135</v>
      </c>
      <c r="I9" s="24">
        <v>134</v>
      </c>
      <c r="J9" s="24">
        <v>127</v>
      </c>
      <c r="K9" s="24">
        <v>104</v>
      </c>
      <c r="L9" s="24">
        <v>174</v>
      </c>
      <c r="M9" s="24">
        <v>250</v>
      </c>
      <c r="N9" s="24">
        <v>275</v>
      </c>
      <c r="O9" s="24">
        <v>474</v>
      </c>
      <c r="P9" s="24">
        <v>571</v>
      </c>
      <c r="Q9" s="24">
        <v>682</v>
      </c>
      <c r="R9" s="24">
        <v>605</v>
      </c>
      <c r="S9" s="24">
        <v>608</v>
      </c>
      <c r="T9" s="24">
        <v>956</v>
      </c>
      <c r="U9" s="24">
        <v>945</v>
      </c>
      <c r="V9" s="24">
        <v>1259</v>
      </c>
      <c r="W9" s="24">
        <v>1324</v>
      </c>
      <c r="X9" s="24">
        <v>1001</v>
      </c>
      <c r="Y9" s="24">
        <v>997</v>
      </c>
      <c r="Z9" s="24">
        <v>1497</v>
      </c>
      <c r="AA9" s="24">
        <v>1989</v>
      </c>
      <c r="AB9" s="24">
        <v>2040</v>
      </c>
      <c r="AC9" s="24">
        <v>2567</v>
      </c>
      <c r="AD9" s="223">
        <v>2350</v>
      </c>
    </row>
    <row r="10" spans="1:31" ht="16.5">
      <c r="A10" s="5" t="s">
        <v>36</v>
      </c>
      <c r="B10" s="24">
        <f>B59</f>
        <v>0</v>
      </c>
      <c r="C10" s="24">
        <f t="shared" ref="C10:AB10" si="5">C59</f>
        <v>0</v>
      </c>
      <c r="D10" s="24">
        <f t="shared" si="5"/>
        <v>0</v>
      </c>
      <c r="E10" s="24">
        <f t="shared" si="5"/>
        <v>3.0000000000000001E-3</v>
      </c>
      <c r="F10" s="24">
        <f t="shared" si="5"/>
        <v>1.0760000000000001</v>
      </c>
      <c r="G10" s="24">
        <f t="shared" si="5"/>
        <v>0.13500000000000001</v>
      </c>
      <c r="H10" s="24">
        <f t="shared" si="5"/>
        <v>0.22500000000000001</v>
      </c>
      <c r="I10" s="24">
        <f t="shared" si="5"/>
        <v>0.06</v>
      </c>
      <c r="J10" s="24">
        <f t="shared" si="5"/>
        <v>6.3E-2</v>
      </c>
      <c r="K10" s="24">
        <f t="shared" si="5"/>
        <v>0.128</v>
      </c>
      <c r="L10" s="24">
        <f t="shared" si="5"/>
        <v>0.125</v>
      </c>
      <c r="M10" s="24">
        <f t="shared" si="5"/>
        <v>0.13200000000000001</v>
      </c>
      <c r="N10" s="24">
        <f t="shared" si="5"/>
        <v>0.45400000000000001</v>
      </c>
      <c r="O10" s="24">
        <f t="shared" si="5"/>
        <v>0.67699999999999994</v>
      </c>
      <c r="P10" s="24">
        <f t="shared" si="5"/>
        <v>11.128</v>
      </c>
      <c r="Q10" s="24">
        <f t="shared" si="5"/>
        <v>0.60500000000000009</v>
      </c>
      <c r="R10" s="24">
        <f t="shared" si="5"/>
        <v>0.52800000000000002</v>
      </c>
      <c r="S10" s="24">
        <f t="shared" si="5"/>
        <v>0.84799999999999998</v>
      </c>
      <c r="T10" s="24">
        <f t="shared" si="5"/>
        <v>1.2809999999999999</v>
      </c>
      <c r="U10" s="24">
        <f t="shared" si="5"/>
        <v>1.736</v>
      </c>
      <c r="V10" s="24">
        <f t="shared" si="5"/>
        <v>4.9719999999999995</v>
      </c>
      <c r="W10" s="24">
        <f t="shared" si="5"/>
        <v>24.067</v>
      </c>
      <c r="X10" s="24">
        <f t="shared" si="5"/>
        <v>39.780999999999999</v>
      </c>
      <c r="Y10" s="24">
        <f t="shared" si="5"/>
        <v>82.103000000000009</v>
      </c>
      <c r="Z10" s="24">
        <f t="shared" si="5"/>
        <v>31.684999999999999</v>
      </c>
      <c r="AA10" s="24">
        <f t="shared" si="5"/>
        <v>50.423999999999992</v>
      </c>
      <c r="AB10" s="24">
        <f t="shared" si="5"/>
        <v>46.621000000000002</v>
      </c>
      <c r="AC10" s="223">
        <v>50</v>
      </c>
      <c r="AD10" s="223">
        <v>50</v>
      </c>
    </row>
    <row r="11" spans="1:31" ht="16.5">
      <c r="A11" s="7" t="s">
        <v>37</v>
      </c>
      <c r="B11" s="227">
        <f>SUM(B8:B10)</f>
        <v>108</v>
      </c>
      <c r="C11" s="227">
        <f t="shared" ref="C11:Z11" si="6">SUM(C8:C10)</f>
        <v>137</v>
      </c>
      <c r="D11" s="227">
        <f t="shared" si="6"/>
        <v>133</v>
      </c>
      <c r="E11" s="227">
        <f t="shared" si="6"/>
        <v>125.003</v>
      </c>
      <c r="F11" s="227">
        <f t="shared" si="6"/>
        <v>76.075999999999993</v>
      </c>
      <c r="G11" s="227">
        <f t="shared" si="6"/>
        <v>125.13500000000001</v>
      </c>
      <c r="H11" s="227">
        <f t="shared" si="6"/>
        <v>155.22499999999999</v>
      </c>
      <c r="I11" s="227">
        <f t="shared" si="6"/>
        <v>167.06</v>
      </c>
      <c r="J11" s="227">
        <f t="shared" si="6"/>
        <v>150.06299999999999</v>
      </c>
      <c r="K11" s="227">
        <f t="shared" si="6"/>
        <v>133.12799999999999</v>
      </c>
      <c r="L11" s="227">
        <f t="shared" si="6"/>
        <v>187.125</v>
      </c>
      <c r="M11" s="227">
        <f t="shared" si="6"/>
        <v>262.13200000000001</v>
      </c>
      <c r="N11" s="227">
        <f t="shared" si="6"/>
        <v>294.45400000000001</v>
      </c>
      <c r="O11" s="227">
        <f t="shared" si="6"/>
        <v>501.67700000000002</v>
      </c>
      <c r="P11" s="227">
        <f t="shared" si="6"/>
        <v>628.12800000000004</v>
      </c>
      <c r="Q11" s="227">
        <f t="shared" si="6"/>
        <v>779.60500000000002</v>
      </c>
      <c r="R11" s="227">
        <f t="shared" si="6"/>
        <v>755.52800000000002</v>
      </c>
      <c r="S11" s="227">
        <f t="shared" si="6"/>
        <v>666.84799999999996</v>
      </c>
      <c r="T11" s="227">
        <f t="shared" si="6"/>
        <v>987.28099999999995</v>
      </c>
      <c r="U11" s="227">
        <f t="shared" si="6"/>
        <v>982.73599999999999</v>
      </c>
      <c r="V11" s="227">
        <f t="shared" si="6"/>
        <v>1308.972</v>
      </c>
      <c r="W11" s="227">
        <f t="shared" si="6"/>
        <v>1410.067</v>
      </c>
      <c r="X11" s="227">
        <f t="shared" si="6"/>
        <v>1097.7809999999999</v>
      </c>
      <c r="Y11" s="227">
        <f t="shared" si="6"/>
        <v>1130.1030000000001</v>
      </c>
      <c r="Z11" s="227">
        <f t="shared" si="6"/>
        <v>1660.6849999999999</v>
      </c>
      <c r="AA11" s="227">
        <f>SUM(AA8:AA10)</f>
        <v>2102.424</v>
      </c>
      <c r="AB11" s="227">
        <f>SUM(AB8:AB10)</f>
        <v>2144.6210000000001</v>
      </c>
      <c r="AC11" s="228">
        <f>SUM(AC8:AC10)</f>
        <v>2659</v>
      </c>
      <c r="AD11" s="228">
        <f>SUM(AD8:AD10)</f>
        <v>2529</v>
      </c>
    </row>
    <row r="12" spans="1:31" ht="16.5">
      <c r="A12" s="5" t="s">
        <v>38</v>
      </c>
      <c r="B12" s="24">
        <v>56</v>
      </c>
      <c r="C12" s="24">
        <v>60</v>
      </c>
      <c r="D12" s="24">
        <v>56</v>
      </c>
      <c r="E12" s="24">
        <v>57</v>
      </c>
      <c r="F12" s="24">
        <v>31</v>
      </c>
      <c r="G12" s="24">
        <v>70</v>
      </c>
      <c r="H12" s="24">
        <v>80</v>
      </c>
      <c r="I12" s="24">
        <v>80</v>
      </c>
      <c r="J12" s="24">
        <v>85</v>
      </c>
      <c r="K12" s="24">
        <v>85</v>
      </c>
      <c r="L12" s="24">
        <v>110</v>
      </c>
      <c r="M12" s="24">
        <v>180</v>
      </c>
      <c r="N12" s="24">
        <v>200</v>
      </c>
      <c r="O12" s="24">
        <v>360</v>
      </c>
      <c r="P12" s="24">
        <v>450</v>
      </c>
      <c r="Q12" s="24">
        <v>550</v>
      </c>
      <c r="R12" s="24">
        <v>570</v>
      </c>
      <c r="S12" s="24">
        <v>580</v>
      </c>
      <c r="T12" s="24">
        <v>880</v>
      </c>
      <c r="U12" s="24">
        <v>900</v>
      </c>
      <c r="V12" s="24">
        <v>1050</v>
      </c>
      <c r="W12" s="24">
        <v>1180</v>
      </c>
      <c r="X12" s="24">
        <v>990</v>
      </c>
      <c r="Y12" s="24">
        <v>900</v>
      </c>
      <c r="Z12" s="24">
        <v>1200</v>
      </c>
      <c r="AA12" s="24">
        <v>1400</v>
      </c>
      <c r="AB12" s="24">
        <v>1600</v>
      </c>
      <c r="AC12" s="223">
        <v>1900</v>
      </c>
      <c r="AD12" s="223">
        <v>1800</v>
      </c>
    </row>
    <row r="13" spans="1:31" ht="16.5">
      <c r="A13" s="5" t="s">
        <v>39</v>
      </c>
      <c r="B13" s="24">
        <f>B75</f>
        <v>0</v>
      </c>
      <c r="C13" s="24">
        <f t="shared" ref="C13:AB13" si="7">C75</f>
        <v>0</v>
      </c>
      <c r="D13" s="24">
        <f t="shared" si="7"/>
        <v>0</v>
      </c>
      <c r="E13" s="24">
        <f t="shared" si="7"/>
        <v>11.353999999999999</v>
      </c>
      <c r="F13" s="24">
        <f t="shared" si="7"/>
        <v>49.477000000000004</v>
      </c>
      <c r="G13" s="24">
        <f t="shared" si="7"/>
        <v>58.558</v>
      </c>
      <c r="H13" s="24">
        <f t="shared" si="7"/>
        <v>32.456999999999994</v>
      </c>
      <c r="I13" s="24">
        <f t="shared" si="7"/>
        <v>54.286000000000001</v>
      </c>
      <c r="J13" s="24">
        <f t="shared" si="7"/>
        <v>23.986259999999998</v>
      </c>
      <c r="K13" s="24">
        <f t="shared" si="7"/>
        <v>19.824940000000002</v>
      </c>
      <c r="L13" s="24">
        <f t="shared" si="7"/>
        <v>61.079000000000001</v>
      </c>
      <c r="M13" s="24">
        <f t="shared" si="7"/>
        <v>48.094169999999991</v>
      </c>
      <c r="N13" s="24">
        <f t="shared" si="7"/>
        <v>54.265796999999999</v>
      </c>
      <c r="O13" s="24">
        <f t="shared" si="7"/>
        <v>73.93219599999999</v>
      </c>
      <c r="P13" s="24">
        <f t="shared" si="7"/>
        <v>64.097764999999995</v>
      </c>
      <c r="Q13" s="24">
        <f t="shared" si="7"/>
        <v>57.270530000000001</v>
      </c>
      <c r="R13" s="24">
        <f t="shared" si="7"/>
        <v>156.400826</v>
      </c>
      <c r="S13" s="24">
        <f t="shared" si="7"/>
        <v>42.262048999999998</v>
      </c>
      <c r="T13" s="24">
        <f t="shared" si="7"/>
        <v>70.752396000000005</v>
      </c>
      <c r="U13" s="24">
        <f t="shared" si="7"/>
        <v>22.238880999999999</v>
      </c>
      <c r="V13" s="24">
        <f t="shared" si="7"/>
        <v>175.00993300000002</v>
      </c>
      <c r="W13" s="24">
        <f t="shared" si="7"/>
        <v>148.48440099999999</v>
      </c>
      <c r="X13" s="24">
        <f t="shared" si="7"/>
        <v>31.915109000000001</v>
      </c>
      <c r="Y13" s="24">
        <f t="shared" si="7"/>
        <v>72.947662000000008</v>
      </c>
      <c r="Z13" s="24">
        <f t="shared" si="7"/>
        <v>317.60418800000002</v>
      </c>
      <c r="AA13" s="24">
        <f t="shared" si="7"/>
        <v>558.1979510000001</v>
      </c>
      <c r="AB13" s="24">
        <f t="shared" si="7"/>
        <v>423.44754900000004</v>
      </c>
      <c r="AC13" s="223">
        <f>75+525</f>
        <v>600</v>
      </c>
      <c r="AD13" s="223">
        <v>600</v>
      </c>
    </row>
    <row r="14" spans="1:31" ht="16.5">
      <c r="A14" s="5" t="s">
        <v>40</v>
      </c>
      <c r="B14" s="24">
        <f>ROUND(C5*0.0072,0)</f>
        <v>1</v>
      </c>
      <c r="C14" s="24">
        <f t="shared" ref="C14:AD14" si="8">ROUND(D5*0.0072,0)</f>
        <v>2</v>
      </c>
      <c r="D14" s="24">
        <f t="shared" si="8"/>
        <v>1</v>
      </c>
      <c r="E14" s="24">
        <f t="shared" si="8"/>
        <v>1</v>
      </c>
      <c r="F14" s="24">
        <f t="shared" si="8"/>
        <v>1</v>
      </c>
      <c r="G14" s="24">
        <f t="shared" si="8"/>
        <v>2</v>
      </c>
      <c r="H14" s="24">
        <f t="shared" si="8"/>
        <v>2</v>
      </c>
      <c r="I14" s="24">
        <f t="shared" si="8"/>
        <v>2</v>
      </c>
      <c r="J14" s="24">
        <f t="shared" si="8"/>
        <v>1</v>
      </c>
      <c r="K14" s="24">
        <f t="shared" si="8"/>
        <v>1</v>
      </c>
      <c r="L14" s="24">
        <f t="shared" si="8"/>
        <v>2</v>
      </c>
      <c r="M14" s="24">
        <f t="shared" si="8"/>
        <v>2</v>
      </c>
      <c r="N14" s="24">
        <f t="shared" si="8"/>
        <v>3</v>
      </c>
      <c r="O14" s="24">
        <f t="shared" si="8"/>
        <v>4</v>
      </c>
      <c r="P14" s="24">
        <f t="shared" si="8"/>
        <v>5</v>
      </c>
      <c r="Q14" s="24">
        <f t="shared" si="8"/>
        <v>4</v>
      </c>
      <c r="R14" s="24">
        <f t="shared" si="8"/>
        <v>4</v>
      </c>
      <c r="S14" s="24">
        <f t="shared" si="8"/>
        <v>6</v>
      </c>
      <c r="T14" s="24">
        <f t="shared" si="8"/>
        <v>7</v>
      </c>
      <c r="U14" s="24">
        <f t="shared" si="8"/>
        <v>8</v>
      </c>
      <c r="V14" s="24">
        <f t="shared" si="8"/>
        <v>8</v>
      </c>
      <c r="W14" s="24">
        <f t="shared" si="8"/>
        <v>6</v>
      </c>
      <c r="X14" s="24">
        <f t="shared" si="8"/>
        <v>7</v>
      </c>
      <c r="Y14" s="24">
        <f t="shared" si="8"/>
        <v>7</v>
      </c>
      <c r="Z14" s="24">
        <f t="shared" si="8"/>
        <v>11</v>
      </c>
      <c r="AA14" s="24">
        <f t="shared" si="8"/>
        <v>10</v>
      </c>
      <c r="AB14" s="24">
        <f t="shared" si="8"/>
        <v>10</v>
      </c>
      <c r="AC14" s="223">
        <f t="shared" si="8"/>
        <v>10</v>
      </c>
      <c r="AD14" s="223">
        <f t="shared" si="8"/>
        <v>10</v>
      </c>
    </row>
    <row r="15" spans="1:31" ht="16.5">
      <c r="A15" s="5" t="s">
        <v>41</v>
      </c>
      <c r="B15" s="24">
        <f>B16-SUM(B12:B14)</f>
        <v>36</v>
      </c>
      <c r="C15" s="24">
        <f t="shared" ref="C15:Y15" si="9">C16-SUM(C12:C14)</f>
        <v>67</v>
      </c>
      <c r="D15" s="24">
        <f t="shared" si="9"/>
        <v>61</v>
      </c>
      <c r="E15" s="24">
        <f t="shared" si="9"/>
        <v>51.649000000000001</v>
      </c>
      <c r="F15" s="24">
        <f t="shared" si="9"/>
        <v>-5.4010000000000105</v>
      </c>
      <c r="G15" s="24">
        <f t="shared" si="9"/>
        <v>-25.422999999999988</v>
      </c>
      <c r="H15" s="24">
        <f t="shared" si="9"/>
        <v>7.7680000000000007</v>
      </c>
      <c r="I15" s="24">
        <f t="shared" si="9"/>
        <v>7.7740000000000009</v>
      </c>
      <c r="J15" s="24">
        <f t="shared" si="9"/>
        <v>11.076739999999987</v>
      </c>
      <c r="K15" s="24">
        <f t="shared" si="9"/>
        <v>14.303059999999988</v>
      </c>
      <c r="L15" s="24">
        <f t="shared" si="9"/>
        <v>2.0459999999999923</v>
      </c>
      <c r="M15" s="24">
        <f t="shared" si="9"/>
        <v>13.037830000000014</v>
      </c>
      <c r="N15" s="24">
        <f t="shared" si="9"/>
        <v>10.188202999999987</v>
      </c>
      <c r="O15" s="24">
        <f t="shared" si="9"/>
        <v>17.744804000000045</v>
      </c>
      <c r="P15" s="24">
        <f t="shared" si="9"/>
        <v>12.030235000000062</v>
      </c>
      <c r="Q15" s="24">
        <f t="shared" si="9"/>
        <v>18.33447000000001</v>
      </c>
      <c r="R15" s="24">
        <f t="shared" si="9"/>
        <v>-32.872826000000032</v>
      </c>
      <c r="S15" s="24">
        <f t="shared" si="9"/>
        <v>8.5859509999999091</v>
      </c>
      <c r="T15" s="24">
        <f t="shared" si="9"/>
        <v>-6.471396000000027</v>
      </c>
      <c r="U15" s="24">
        <f t="shared" si="9"/>
        <v>7.4971189999999979</v>
      </c>
      <c r="V15" s="24">
        <f t="shared" si="9"/>
        <v>13.962066999999934</v>
      </c>
      <c r="W15" s="24">
        <f t="shared" si="9"/>
        <v>18.582599000000073</v>
      </c>
      <c r="X15" s="24">
        <f t="shared" si="9"/>
        <v>17.86589099999992</v>
      </c>
      <c r="Y15" s="24">
        <f t="shared" si="9"/>
        <v>18.155338000000029</v>
      </c>
      <c r="Z15" s="24">
        <f>Z16-SUM(Z12:Z14)</f>
        <v>69.080811999999924</v>
      </c>
      <c r="AA15" s="24">
        <f>AA16-SUM(AA12:AA14)</f>
        <v>76.226048999999875</v>
      </c>
      <c r="AB15" s="24">
        <f>AB16-SUM(AB12:AB14)</f>
        <v>69.173451000000114</v>
      </c>
      <c r="AC15" s="223">
        <f>AC16-SUM(AC12:AC14)</f>
        <v>20</v>
      </c>
      <c r="AD15" s="223">
        <f>AD16-SUM(AD12:AD14)</f>
        <v>45</v>
      </c>
    </row>
    <row r="16" spans="1:31" ht="16.5">
      <c r="A16" s="7" t="s">
        <v>42</v>
      </c>
      <c r="B16" s="227">
        <f>B11-B17</f>
        <v>93</v>
      </c>
      <c r="C16" s="227">
        <f t="shared" ref="C16:AC16" si="10">C11-C17</f>
        <v>129</v>
      </c>
      <c r="D16" s="227">
        <f t="shared" si="10"/>
        <v>118</v>
      </c>
      <c r="E16" s="227">
        <f t="shared" si="10"/>
        <v>121.003</v>
      </c>
      <c r="F16" s="227">
        <f t="shared" si="10"/>
        <v>76.075999999999993</v>
      </c>
      <c r="G16" s="227">
        <f t="shared" si="10"/>
        <v>105.13500000000001</v>
      </c>
      <c r="H16" s="227">
        <f t="shared" si="10"/>
        <v>122.22499999999999</v>
      </c>
      <c r="I16" s="227">
        <f t="shared" si="10"/>
        <v>144.06</v>
      </c>
      <c r="J16" s="227">
        <f t="shared" si="10"/>
        <v>121.06299999999999</v>
      </c>
      <c r="K16" s="227">
        <f t="shared" si="10"/>
        <v>120.12799999999999</v>
      </c>
      <c r="L16" s="227">
        <f t="shared" si="10"/>
        <v>175.125</v>
      </c>
      <c r="M16" s="227">
        <f t="shared" si="10"/>
        <v>243.13200000000001</v>
      </c>
      <c r="N16" s="227">
        <f t="shared" si="10"/>
        <v>267.45400000000001</v>
      </c>
      <c r="O16" s="227">
        <f t="shared" si="10"/>
        <v>455.67700000000002</v>
      </c>
      <c r="P16" s="227">
        <f t="shared" si="10"/>
        <v>531.12800000000004</v>
      </c>
      <c r="Q16" s="227">
        <f t="shared" si="10"/>
        <v>629.60500000000002</v>
      </c>
      <c r="R16" s="227">
        <f t="shared" si="10"/>
        <v>697.52800000000002</v>
      </c>
      <c r="S16" s="227">
        <f t="shared" si="10"/>
        <v>636.84799999999996</v>
      </c>
      <c r="T16" s="227">
        <f t="shared" si="10"/>
        <v>951.28099999999995</v>
      </c>
      <c r="U16" s="227">
        <f t="shared" si="10"/>
        <v>937.73599999999999</v>
      </c>
      <c r="V16" s="227">
        <f t="shared" si="10"/>
        <v>1246.972</v>
      </c>
      <c r="W16" s="227">
        <f t="shared" si="10"/>
        <v>1353.067</v>
      </c>
      <c r="X16" s="227">
        <f t="shared" si="10"/>
        <v>1046.7809999999999</v>
      </c>
      <c r="Y16" s="227">
        <f t="shared" si="10"/>
        <v>998.10300000000007</v>
      </c>
      <c r="Z16" s="227">
        <f t="shared" si="10"/>
        <v>1597.6849999999999</v>
      </c>
      <c r="AA16" s="227">
        <f t="shared" si="10"/>
        <v>2044.424</v>
      </c>
      <c r="AB16" s="227">
        <f t="shared" si="10"/>
        <v>2102.6210000000001</v>
      </c>
      <c r="AC16" s="228">
        <f t="shared" si="10"/>
        <v>2530</v>
      </c>
      <c r="AD16" s="228">
        <f>AD11-AD17</f>
        <v>2455</v>
      </c>
    </row>
    <row r="17" spans="1:30" ht="16.5">
      <c r="A17" s="5" t="s">
        <v>322</v>
      </c>
      <c r="B17" s="24">
        <v>15</v>
      </c>
      <c r="C17" s="24">
        <v>8</v>
      </c>
      <c r="D17" s="24">
        <v>15</v>
      </c>
      <c r="E17" s="24">
        <v>4</v>
      </c>
      <c r="F17" s="24">
        <v>0</v>
      </c>
      <c r="G17" s="24">
        <v>20</v>
      </c>
      <c r="H17" s="24">
        <v>33</v>
      </c>
      <c r="I17" s="24">
        <v>23</v>
      </c>
      <c r="J17" s="24">
        <v>29</v>
      </c>
      <c r="K17" s="24">
        <v>13</v>
      </c>
      <c r="L17" s="24">
        <v>12</v>
      </c>
      <c r="M17" s="24">
        <v>19</v>
      </c>
      <c r="N17" s="24">
        <v>27</v>
      </c>
      <c r="O17" s="24">
        <v>46</v>
      </c>
      <c r="P17" s="24">
        <v>97</v>
      </c>
      <c r="Q17" s="24">
        <v>150</v>
      </c>
      <c r="R17" s="24">
        <v>58</v>
      </c>
      <c r="S17" s="24">
        <v>30</v>
      </c>
      <c r="T17" s="24">
        <v>36</v>
      </c>
      <c r="U17" s="24">
        <v>45</v>
      </c>
      <c r="V17" s="24">
        <v>62</v>
      </c>
      <c r="W17" s="24">
        <v>57</v>
      </c>
      <c r="X17" s="24">
        <v>51</v>
      </c>
      <c r="Y17" s="24">
        <v>132</v>
      </c>
      <c r="Z17" s="24">
        <v>63</v>
      </c>
      <c r="AA17" s="24">
        <v>58</v>
      </c>
      <c r="AB17" s="24">
        <v>42</v>
      </c>
      <c r="AC17" s="223">
        <v>129</v>
      </c>
      <c r="AD17" s="223">
        <v>74</v>
      </c>
    </row>
    <row r="18" spans="1:30">
      <c r="A18" s="7" t="s">
        <v>44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5.75" thickBot="1">
      <c r="A19" s="5" t="s">
        <v>248</v>
      </c>
    </row>
    <row r="20" spans="1:30" ht="16.5">
      <c r="A20" s="9" t="s">
        <v>327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</row>
    <row r="21" spans="1:30" ht="16.5">
      <c r="A21" s="5" t="s">
        <v>46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16.5">
      <c r="A22" s="7" t="s">
        <v>321</v>
      </c>
      <c r="B22" s="227">
        <v>0</v>
      </c>
      <c r="C22" s="227">
        <f>B29</f>
        <v>0</v>
      </c>
      <c r="D22" s="227">
        <f t="shared" ref="D22:AD22" si="11">C29</f>
        <v>0</v>
      </c>
      <c r="E22" s="227">
        <f t="shared" si="11"/>
        <v>0</v>
      </c>
      <c r="F22" s="227">
        <f t="shared" si="11"/>
        <v>0</v>
      </c>
      <c r="G22" s="227">
        <f t="shared" si="11"/>
        <v>1</v>
      </c>
      <c r="H22" s="227">
        <f t="shared" si="11"/>
        <v>3</v>
      </c>
      <c r="I22" s="227">
        <f t="shared" si="11"/>
        <v>0</v>
      </c>
      <c r="J22" s="227">
        <f t="shared" si="11"/>
        <v>0</v>
      </c>
      <c r="K22" s="227">
        <f t="shared" si="11"/>
        <v>0</v>
      </c>
      <c r="L22" s="227">
        <f t="shared" si="11"/>
        <v>0</v>
      </c>
      <c r="M22" s="227">
        <f t="shared" si="11"/>
        <v>0</v>
      </c>
      <c r="N22" s="227">
        <f t="shared" si="11"/>
        <v>0</v>
      </c>
      <c r="O22" s="227">
        <f t="shared" si="11"/>
        <v>0</v>
      </c>
      <c r="P22" s="227">
        <f t="shared" si="11"/>
        <v>0</v>
      </c>
      <c r="Q22" s="227">
        <f t="shared" si="11"/>
        <v>0</v>
      </c>
      <c r="R22" s="227">
        <f t="shared" si="11"/>
        <v>0</v>
      </c>
      <c r="S22" s="227">
        <f t="shared" si="11"/>
        <v>4</v>
      </c>
      <c r="T22" s="227">
        <f t="shared" si="11"/>
        <v>3</v>
      </c>
      <c r="U22" s="227">
        <f t="shared" si="11"/>
        <v>5</v>
      </c>
      <c r="V22" s="227">
        <f t="shared" si="11"/>
        <v>2</v>
      </c>
      <c r="W22" s="227">
        <f t="shared" si="11"/>
        <v>23</v>
      </c>
      <c r="X22" s="227">
        <f t="shared" si="11"/>
        <v>16</v>
      </c>
      <c r="Y22" s="227">
        <f t="shared" si="11"/>
        <v>11</v>
      </c>
      <c r="Z22" s="227">
        <f t="shared" si="11"/>
        <v>18</v>
      </c>
      <c r="AA22" s="227">
        <f t="shared" si="11"/>
        <v>20</v>
      </c>
      <c r="AB22" s="227">
        <f t="shared" si="11"/>
        <v>21</v>
      </c>
      <c r="AC22" s="227">
        <f t="shared" si="11"/>
        <v>30</v>
      </c>
      <c r="AD22" s="228">
        <f t="shared" si="11"/>
        <v>35</v>
      </c>
    </row>
    <row r="23" spans="1:30" ht="16.5">
      <c r="A23" s="5" t="s">
        <v>35</v>
      </c>
      <c r="B23" s="24">
        <v>30</v>
      </c>
      <c r="C23" s="24">
        <v>34</v>
      </c>
      <c r="D23" s="24">
        <v>32</v>
      </c>
      <c r="E23" s="24">
        <v>33</v>
      </c>
      <c r="F23" s="24">
        <v>18</v>
      </c>
      <c r="G23" s="24">
        <v>41</v>
      </c>
      <c r="H23" s="24">
        <v>47</v>
      </c>
      <c r="I23" s="24">
        <v>47</v>
      </c>
      <c r="J23" s="24">
        <v>50</v>
      </c>
      <c r="K23" s="24">
        <v>50</v>
      </c>
      <c r="L23" s="24">
        <v>65</v>
      </c>
      <c r="M23" s="24">
        <v>107</v>
      </c>
      <c r="N23" s="24">
        <v>119</v>
      </c>
      <c r="O23" s="24">
        <v>214</v>
      </c>
      <c r="P23" s="24">
        <v>268</v>
      </c>
      <c r="Q23" s="24">
        <v>327</v>
      </c>
      <c r="R23" s="24">
        <v>339</v>
      </c>
      <c r="S23" s="24">
        <v>345</v>
      </c>
      <c r="T23" s="24">
        <v>524</v>
      </c>
      <c r="U23" s="24">
        <v>536</v>
      </c>
      <c r="V23" s="24">
        <v>625</v>
      </c>
      <c r="W23" s="24">
        <v>702</v>
      </c>
      <c r="X23" s="24">
        <v>589</v>
      </c>
      <c r="Y23" s="24">
        <v>536</v>
      </c>
      <c r="Z23" s="24">
        <v>537</v>
      </c>
      <c r="AA23" s="24">
        <v>538</v>
      </c>
      <c r="AB23" s="24">
        <v>539</v>
      </c>
      <c r="AC23" s="223">
        <v>1130</v>
      </c>
      <c r="AD23" s="223">
        <v>1071</v>
      </c>
    </row>
    <row r="24" spans="1:30" ht="16.5">
      <c r="A24" s="5" t="s">
        <v>36</v>
      </c>
      <c r="B24" s="24">
        <f>B139</f>
        <v>0</v>
      </c>
      <c r="C24" s="24">
        <f t="shared" ref="C24:Y24" si="12">C139</f>
        <v>5</v>
      </c>
      <c r="D24" s="24">
        <f t="shared" si="12"/>
        <v>20</v>
      </c>
      <c r="E24" s="24">
        <f t="shared" si="12"/>
        <v>0</v>
      </c>
      <c r="F24" s="24">
        <f t="shared" si="12"/>
        <v>0</v>
      </c>
      <c r="G24" s="24">
        <f t="shared" si="12"/>
        <v>0</v>
      </c>
      <c r="H24" s="24">
        <f t="shared" si="12"/>
        <v>0.109</v>
      </c>
      <c r="I24" s="24">
        <f t="shared" si="12"/>
        <v>0</v>
      </c>
      <c r="J24" s="24">
        <f t="shared" si="12"/>
        <v>0</v>
      </c>
      <c r="K24" s="24">
        <f t="shared" si="12"/>
        <v>0</v>
      </c>
      <c r="L24" s="24">
        <f t="shared" si="12"/>
        <v>0</v>
      </c>
      <c r="M24" s="24">
        <f t="shared" si="12"/>
        <v>0</v>
      </c>
      <c r="N24" s="24">
        <f t="shared" si="12"/>
        <v>0</v>
      </c>
      <c r="O24" s="24">
        <f t="shared" si="12"/>
        <v>0</v>
      </c>
      <c r="P24" s="24">
        <f t="shared" si="12"/>
        <v>0</v>
      </c>
      <c r="Q24" s="24">
        <f t="shared" si="12"/>
        <v>0</v>
      </c>
      <c r="R24" s="24">
        <f t="shared" si="12"/>
        <v>0</v>
      </c>
      <c r="S24" s="24">
        <f t="shared" si="12"/>
        <v>0.11</v>
      </c>
      <c r="T24" s="24">
        <f t="shared" si="12"/>
        <v>0</v>
      </c>
      <c r="U24" s="24">
        <f t="shared" si="12"/>
        <v>0</v>
      </c>
      <c r="V24" s="24">
        <f t="shared" si="12"/>
        <v>1.04</v>
      </c>
      <c r="W24" s="24">
        <f t="shared" si="12"/>
        <v>10.402000000000001</v>
      </c>
      <c r="X24" s="24">
        <f t="shared" si="12"/>
        <v>21.12</v>
      </c>
      <c r="Y24" s="24">
        <f t="shared" si="12"/>
        <v>23.598000000000003</v>
      </c>
      <c r="Z24" s="24">
        <f>Z139</f>
        <v>46.049000000000007</v>
      </c>
      <c r="AA24" s="24">
        <f>AA139</f>
        <v>58.76100000000001</v>
      </c>
      <c r="AB24" s="24">
        <f>AB139</f>
        <v>88.900999999999982</v>
      </c>
      <c r="AC24" s="223">
        <v>115</v>
      </c>
      <c r="AD24" s="223">
        <v>125</v>
      </c>
    </row>
    <row r="25" spans="1:30" ht="16.5">
      <c r="A25" s="7" t="s">
        <v>37</v>
      </c>
      <c r="B25" s="227">
        <f>SUM(B22:B24)</f>
        <v>30</v>
      </c>
      <c r="C25" s="227">
        <f t="shared" ref="C25:AC25" si="13">SUM(C22:C24)</f>
        <v>39</v>
      </c>
      <c r="D25" s="227">
        <f t="shared" si="13"/>
        <v>52</v>
      </c>
      <c r="E25" s="227">
        <f t="shared" si="13"/>
        <v>33</v>
      </c>
      <c r="F25" s="227">
        <f t="shared" si="13"/>
        <v>18</v>
      </c>
      <c r="G25" s="227">
        <f t="shared" si="13"/>
        <v>42</v>
      </c>
      <c r="H25" s="227">
        <f t="shared" si="13"/>
        <v>50.109000000000002</v>
      </c>
      <c r="I25" s="227">
        <f t="shared" si="13"/>
        <v>47</v>
      </c>
      <c r="J25" s="227">
        <f t="shared" si="13"/>
        <v>50</v>
      </c>
      <c r="K25" s="227">
        <f t="shared" si="13"/>
        <v>50</v>
      </c>
      <c r="L25" s="227">
        <f t="shared" si="13"/>
        <v>65</v>
      </c>
      <c r="M25" s="227">
        <f t="shared" si="13"/>
        <v>107</v>
      </c>
      <c r="N25" s="227">
        <f t="shared" si="13"/>
        <v>119</v>
      </c>
      <c r="O25" s="227">
        <f t="shared" si="13"/>
        <v>214</v>
      </c>
      <c r="P25" s="227">
        <f t="shared" si="13"/>
        <v>268</v>
      </c>
      <c r="Q25" s="227">
        <f t="shared" si="13"/>
        <v>327</v>
      </c>
      <c r="R25" s="227">
        <f t="shared" si="13"/>
        <v>339</v>
      </c>
      <c r="S25" s="227">
        <f t="shared" si="13"/>
        <v>349.11</v>
      </c>
      <c r="T25" s="227">
        <f t="shared" si="13"/>
        <v>527</v>
      </c>
      <c r="U25" s="227">
        <f t="shared" si="13"/>
        <v>541</v>
      </c>
      <c r="V25" s="227">
        <f t="shared" si="13"/>
        <v>628.04</v>
      </c>
      <c r="W25" s="227">
        <f t="shared" si="13"/>
        <v>735.40200000000004</v>
      </c>
      <c r="X25" s="227">
        <f t="shared" si="13"/>
        <v>626.12</v>
      </c>
      <c r="Y25" s="227">
        <f t="shared" si="13"/>
        <v>570.59799999999996</v>
      </c>
      <c r="Z25" s="227">
        <f t="shared" si="13"/>
        <v>601.04899999999998</v>
      </c>
      <c r="AA25" s="227">
        <f t="shared" si="13"/>
        <v>616.76099999999997</v>
      </c>
      <c r="AB25" s="227">
        <f>SUM(AB22:AB24)</f>
        <v>648.90099999999995</v>
      </c>
      <c r="AC25" s="228">
        <f t="shared" si="13"/>
        <v>1275</v>
      </c>
      <c r="AD25" s="228">
        <f>SUM(AD22:AD24)</f>
        <v>1231</v>
      </c>
    </row>
    <row r="26" spans="1:30" ht="16.5">
      <c r="A26" s="5" t="s">
        <v>48</v>
      </c>
      <c r="B26" s="24">
        <f>B28-B27</f>
        <v>30</v>
      </c>
      <c r="C26" s="24">
        <f t="shared" ref="C26:AC26" si="14">C28-C27</f>
        <v>39</v>
      </c>
      <c r="D26" s="24">
        <f t="shared" si="14"/>
        <v>52</v>
      </c>
      <c r="E26" s="24">
        <f t="shared" si="14"/>
        <v>33</v>
      </c>
      <c r="F26" s="24">
        <f t="shared" si="14"/>
        <v>17</v>
      </c>
      <c r="G26" s="24">
        <f t="shared" si="14"/>
        <v>39</v>
      </c>
      <c r="H26" s="24">
        <f t="shared" si="14"/>
        <v>50.109000000000002</v>
      </c>
      <c r="I26" s="24">
        <f t="shared" si="14"/>
        <v>43.877000000000002</v>
      </c>
      <c r="J26" s="24">
        <f t="shared" si="14"/>
        <v>42.192</v>
      </c>
      <c r="K26" s="24">
        <f t="shared" si="14"/>
        <v>36.701565000000002</v>
      </c>
      <c r="L26" s="24">
        <f t="shared" si="14"/>
        <v>37.642051999999993</v>
      </c>
      <c r="M26" s="24">
        <f t="shared" si="14"/>
        <v>67.724943999999994</v>
      </c>
      <c r="N26" s="24">
        <f t="shared" si="14"/>
        <v>89.77192500000001</v>
      </c>
      <c r="O26" s="24">
        <f t="shared" si="14"/>
        <v>152.400485</v>
      </c>
      <c r="P26" s="24">
        <f t="shared" si="14"/>
        <v>180.03332</v>
      </c>
      <c r="Q26" s="24">
        <f t="shared" si="14"/>
        <v>237.344324</v>
      </c>
      <c r="R26" s="24">
        <f t="shared" si="14"/>
        <v>211.449985</v>
      </c>
      <c r="S26" s="24">
        <f t="shared" si="14"/>
        <v>186.99580399999999</v>
      </c>
      <c r="T26" s="24">
        <f t="shared" si="14"/>
        <v>279.56084199999998</v>
      </c>
      <c r="U26" s="24">
        <f t="shared" si="14"/>
        <v>254.899744</v>
      </c>
      <c r="V26" s="24">
        <f t="shared" si="14"/>
        <v>343.10961800000001</v>
      </c>
      <c r="W26" s="24">
        <f t="shared" si="14"/>
        <v>424.80850400000008</v>
      </c>
      <c r="X26" s="24">
        <f t="shared" si="14"/>
        <v>430.11014799999998</v>
      </c>
      <c r="Y26" s="24">
        <f t="shared" si="14"/>
        <v>417.81763799999999</v>
      </c>
      <c r="Z26" s="24">
        <f t="shared" si="14"/>
        <v>413.01108099999999</v>
      </c>
      <c r="AA26" s="24">
        <f t="shared" si="14"/>
        <v>344.00325599999996</v>
      </c>
      <c r="AB26" s="24">
        <f>AB28-AB27</f>
        <v>356.92641199999997</v>
      </c>
      <c r="AC26" s="223">
        <f t="shared" si="14"/>
        <v>990</v>
      </c>
      <c r="AD26" s="223">
        <f>AD28-AD27</f>
        <v>945</v>
      </c>
    </row>
    <row r="27" spans="1:30" ht="16.5">
      <c r="A27" s="5" t="s">
        <v>39</v>
      </c>
      <c r="B27" s="24">
        <f>B155</f>
        <v>0</v>
      </c>
      <c r="C27" s="24">
        <f t="shared" ref="C27:AB27" si="15">C155</f>
        <v>0</v>
      </c>
      <c r="D27" s="24">
        <f t="shared" si="15"/>
        <v>0</v>
      </c>
      <c r="E27" s="24">
        <f t="shared" si="15"/>
        <v>0</v>
      </c>
      <c r="F27" s="24">
        <f t="shared" si="15"/>
        <v>0</v>
      </c>
      <c r="G27" s="24">
        <f t="shared" si="15"/>
        <v>0</v>
      </c>
      <c r="H27" s="24">
        <f t="shared" si="15"/>
        <v>0</v>
      </c>
      <c r="I27" s="24">
        <f t="shared" si="15"/>
        <v>3.1230000000000007</v>
      </c>
      <c r="J27" s="24">
        <f t="shared" si="15"/>
        <v>7.8079999999999989</v>
      </c>
      <c r="K27" s="24">
        <f t="shared" si="15"/>
        <v>13.298435</v>
      </c>
      <c r="L27" s="24">
        <f t="shared" si="15"/>
        <v>27.357948000000004</v>
      </c>
      <c r="M27" s="24">
        <f t="shared" si="15"/>
        <v>39.275055999999999</v>
      </c>
      <c r="N27" s="24">
        <f t="shared" si="15"/>
        <v>29.228074999999997</v>
      </c>
      <c r="O27" s="24">
        <f t="shared" si="15"/>
        <v>61.599514999999997</v>
      </c>
      <c r="P27" s="24">
        <f t="shared" si="15"/>
        <v>87.966680000000011</v>
      </c>
      <c r="Q27" s="24">
        <f t="shared" si="15"/>
        <v>89.655676</v>
      </c>
      <c r="R27" s="24">
        <f t="shared" si="15"/>
        <v>123.550015</v>
      </c>
      <c r="S27" s="24">
        <f t="shared" si="15"/>
        <v>159.11419600000002</v>
      </c>
      <c r="T27" s="24">
        <f t="shared" si="15"/>
        <v>242.43915799999999</v>
      </c>
      <c r="U27" s="24">
        <f t="shared" si="15"/>
        <v>284.100256</v>
      </c>
      <c r="V27" s="24">
        <f t="shared" si="15"/>
        <v>261.93038199999995</v>
      </c>
      <c r="W27" s="24">
        <f t="shared" si="15"/>
        <v>294.59349599999996</v>
      </c>
      <c r="X27" s="24">
        <f t="shared" si="15"/>
        <v>185.00985200000002</v>
      </c>
      <c r="Y27" s="24">
        <f t="shared" si="15"/>
        <v>134.780362</v>
      </c>
      <c r="Z27" s="24">
        <f t="shared" si="15"/>
        <v>168.03791900000002</v>
      </c>
      <c r="AA27" s="24">
        <f t="shared" si="15"/>
        <v>251.757744</v>
      </c>
      <c r="AB27" s="24">
        <f t="shared" si="15"/>
        <v>261.97458799999998</v>
      </c>
      <c r="AC27" s="223">
        <f>175+75</f>
        <v>250</v>
      </c>
      <c r="AD27" s="223">
        <v>250</v>
      </c>
    </row>
    <row r="28" spans="1:30" ht="16.5">
      <c r="A28" s="7" t="s">
        <v>42</v>
      </c>
      <c r="B28" s="227">
        <f>B25-B29</f>
        <v>30</v>
      </c>
      <c r="C28" s="227">
        <f t="shared" ref="C28:AC28" si="16">C25-C29</f>
        <v>39</v>
      </c>
      <c r="D28" s="227">
        <f t="shared" si="16"/>
        <v>52</v>
      </c>
      <c r="E28" s="227">
        <f t="shared" si="16"/>
        <v>33</v>
      </c>
      <c r="F28" s="227">
        <f t="shared" si="16"/>
        <v>17</v>
      </c>
      <c r="G28" s="227">
        <f t="shared" si="16"/>
        <v>39</v>
      </c>
      <c r="H28" s="227">
        <f t="shared" si="16"/>
        <v>50.109000000000002</v>
      </c>
      <c r="I28" s="227">
        <f t="shared" si="16"/>
        <v>47</v>
      </c>
      <c r="J28" s="227">
        <f t="shared" si="16"/>
        <v>50</v>
      </c>
      <c r="K28" s="227">
        <f t="shared" si="16"/>
        <v>50</v>
      </c>
      <c r="L28" s="227">
        <f t="shared" si="16"/>
        <v>65</v>
      </c>
      <c r="M28" s="227">
        <f t="shared" si="16"/>
        <v>107</v>
      </c>
      <c r="N28" s="227">
        <f t="shared" si="16"/>
        <v>119</v>
      </c>
      <c r="O28" s="227">
        <f t="shared" si="16"/>
        <v>214</v>
      </c>
      <c r="P28" s="227">
        <f t="shared" si="16"/>
        <v>268</v>
      </c>
      <c r="Q28" s="227">
        <f t="shared" si="16"/>
        <v>327</v>
      </c>
      <c r="R28" s="227">
        <f t="shared" si="16"/>
        <v>335</v>
      </c>
      <c r="S28" s="227">
        <f t="shared" si="16"/>
        <v>346.11</v>
      </c>
      <c r="T28" s="227">
        <f t="shared" si="16"/>
        <v>522</v>
      </c>
      <c r="U28" s="227">
        <f t="shared" si="16"/>
        <v>539</v>
      </c>
      <c r="V28" s="227">
        <f t="shared" si="16"/>
        <v>605.04</v>
      </c>
      <c r="W28" s="227">
        <f t="shared" si="16"/>
        <v>719.40200000000004</v>
      </c>
      <c r="X28" s="227">
        <f t="shared" si="16"/>
        <v>615.12</v>
      </c>
      <c r="Y28" s="227">
        <f t="shared" si="16"/>
        <v>552.59799999999996</v>
      </c>
      <c r="Z28" s="227">
        <f t="shared" si="16"/>
        <v>581.04899999999998</v>
      </c>
      <c r="AA28" s="227">
        <f t="shared" si="16"/>
        <v>595.76099999999997</v>
      </c>
      <c r="AB28" s="227">
        <f>AB25-AB29</f>
        <v>618.90099999999995</v>
      </c>
      <c r="AC28" s="228">
        <f t="shared" si="16"/>
        <v>1240</v>
      </c>
      <c r="AD28" s="228">
        <f>AD25-AD29</f>
        <v>1195</v>
      </c>
    </row>
    <row r="29" spans="1:30" ht="16.5">
      <c r="A29" s="5" t="s">
        <v>322</v>
      </c>
      <c r="B29" s="24">
        <v>0</v>
      </c>
      <c r="C29" s="24">
        <v>0</v>
      </c>
      <c r="D29" s="24">
        <v>0</v>
      </c>
      <c r="E29" s="24">
        <v>0</v>
      </c>
      <c r="F29" s="24">
        <v>1</v>
      </c>
      <c r="G29" s="24">
        <v>3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4</v>
      </c>
      <c r="S29" s="24">
        <v>3</v>
      </c>
      <c r="T29" s="24">
        <v>5</v>
      </c>
      <c r="U29" s="24">
        <v>2</v>
      </c>
      <c r="V29" s="24">
        <v>23</v>
      </c>
      <c r="W29" s="24">
        <v>16</v>
      </c>
      <c r="X29" s="24">
        <v>11</v>
      </c>
      <c r="Y29" s="24">
        <v>18</v>
      </c>
      <c r="Z29" s="24">
        <v>20</v>
      </c>
      <c r="AA29" s="24">
        <v>21</v>
      </c>
      <c r="AB29" s="24">
        <v>30</v>
      </c>
      <c r="AC29" s="223">
        <v>35</v>
      </c>
      <c r="AD29" s="223">
        <v>36</v>
      </c>
    </row>
    <row r="30" spans="1:30" ht="15.75" thickBot="1">
      <c r="A30" s="5" t="s">
        <v>250</v>
      </c>
    </row>
    <row r="31" spans="1:30">
      <c r="A31" s="9" t="s">
        <v>328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6.5">
      <c r="A32" s="7" t="s">
        <v>321</v>
      </c>
      <c r="B32" s="24">
        <v>0</v>
      </c>
      <c r="C32" s="24">
        <f>B41</f>
        <v>0</v>
      </c>
      <c r="D32" s="24">
        <f t="shared" ref="D32:AD32" si="17">C41</f>
        <v>0</v>
      </c>
      <c r="E32" s="24">
        <f t="shared" si="17"/>
        <v>0</v>
      </c>
      <c r="F32" s="24">
        <f t="shared" si="17"/>
        <v>5</v>
      </c>
      <c r="G32" s="24">
        <f t="shared" si="17"/>
        <v>5</v>
      </c>
      <c r="H32" s="24">
        <f t="shared" si="17"/>
        <v>5</v>
      </c>
      <c r="I32" s="24">
        <f t="shared" si="17"/>
        <v>5</v>
      </c>
      <c r="J32" s="24">
        <f t="shared" si="17"/>
        <v>0</v>
      </c>
      <c r="K32" s="24">
        <f t="shared" si="17"/>
        <v>0</v>
      </c>
      <c r="L32" s="24">
        <f t="shared" si="17"/>
        <v>0</v>
      </c>
      <c r="M32" s="24">
        <f t="shared" si="17"/>
        <v>0</v>
      </c>
      <c r="N32" s="24">
        <f t="shared" si="17"/>
        <v>8</v>
      </c>
      <c r="O32" s="24">
        <f t="shared" si="17"/>
        <v>19</v>
      </c>
      <c r="P32" s="24">
        <f t="shared" si="17"/>
        <v>0</v>
      </c>
      <c r="Q32" s="24">
        <f t="shared" si="17"/>
        <v>16</v>
      </c>
      <c r="R32" s="24">
        <f t="shared" si="17"/>
        <v>18</v>
      </c>
      <c r="S32" s="24">
        <f t="shared" si="17"/>
        <v>19</v>
      </c>
      <c r="T32" s="24">
        <f t="shared" si="17"/>
        <v>18</v>
      </c>
      <c r="U32" s="24">
        <f t="shared" si="17"/>
        <v>13</v>
      </c>
      <c r="V32" s="24">
        <f t="shared" si="17"/>
        <v>43</v>
      </c>
      <c r="W32" s="24">
        <f t="shared" si="17"/>
        <v>9</v>
      </c>
      <c r="X32" s="24">
        <f t="shared" si="17"/>
        <v>9</v>
      </c>
      <c r="Y32" s="24">
        <f t="shared" si="17"/>
        <v>19</v>
      </c>
      <c r="Z32" s="24">
        <f t="shared" si="17"/>
        <v>37</v>
      </c>
      <c r="AA32" s="24">
        <f t="shared" si="17"/>
        <v>29</v>
      </c>
      <c r="AB32" s="24">
        <f t="shared" si="17"/>
        <v>17</v>
      </c>
      <c r="AC32" s="24">
        <f t="shared" si="17"/>
        <v>7</v>
      </c>
      <c r="AD32" s="223">
        <f t="shared" si="17"/>
        <v>69</v>
      </c>
    </row>
    <row r="33" spans="1:34" ht="16.5">
      <c r="A33" s="5" t="s">
        <v>35</v>
      </c>
      <c r="B33" s="24">
        <v>20</v>
      </c>
      <c r="C33" s="24">
        <v>20</v>
      </c>
      <c r="D33" s="24">
        <v>20</v>
      </c>
      <c r="E33" s="24">
        <v>21</v>
      </c>
      <c r="F33" s="24">
        <v>12</v>
      </c>
      <c r="G33" s="24">
        <v>27</v>
      </c>
      <c r="H33" s="24">
        <v>31</v>
      </c>
      <c r="I33" s="24">
        <v>31</v>
      </c>
      <c r="J33" s="24">
        <v>33</v>
      </c>
      <c r="K33" s="24">
        <v>33</v>
      </c>
      <c r="L33" s="24">
        <v>43</v>
      </c>
      <c r="M33" s="24">
        <v>70</v>
      </c>
      <c r="N33" s="24">
        <v>78</v>
      </c>
      <c r="O33" s="24">
        <v>141</v>
      </c>
      <c r="P33" s="24">
        <v>176</v>
      </c>
      <c r="Q33" s="24">
        <v>215</v>
      </c>
      <c r="R33" s="24">
        <v>223</v>
      </c>
      <c r="S33" s="24">
        <v>227</v>
      </c>
      <c r="T33" s="24">
        <v>345</v>
      </c>
      <c r="U33" s="24">
        <v>353</v>
      </c>
      <c r="V33" s="24">
        <v>412</v>
      </c>
      <c r="W33" s="24">
        <v>463</v>
      </c>
      <c r="X33" s="24">
        <v>388</v>
      </c>
      <c r="Y33" s="24">
        <v>347</v>
      </c>
      <c r="Z33" s="24">
        <v>462</v>
      </c>
      <c r="AA33" s="24">
        <v>539</v>
      </c>
      <c r="AB33" s="24">
        <v>616</v>
      </c>
      <c r="AC33" s="223">
        <v>752</v>
      </c>
      <c r="AD33" s="223">
        <v>712</v>
      </c>
    </row>
    <row r="34" spans="1:34" ht="16.5">
      <c r="A34" s="5" t="s">
        <v>36</v>
      </c>
      <c r="B34" s="24">
        <f t="shared" ref="B34:AB34" si="18">B266</f>
        <v>36</v>
      </c>
      <c r="C34" s="24">
        <f t="shared" si="18"/>
        <v>10</v>
      </c>
      <c r="D34" s="24">
        <f t="shared" si="18"/>
        <v>125</v>
      </c>
      <c r="E34" s="24">
        <f t="shared" si="18"/>
        <v>110</v>
      </c>
      <c r="F34" s="24">
        <f t="shared" si="18"/>
        <v>211.19400000000002</v>
      </c>
      <c r="G34" s="24">
        <f t="shared" si="18"/>
        <v>102.845</v>
      </c>
      <c r="H34" s="24">
        <f t="shared" si="18"/>
        <v>179.74099999999999</v>
      </c>
      <c r="I34" s="24">
        <f t="shared" si="18"/>
        <v>37.662999999999997</v>
      </c>
      <c r="J34" s="24">
        <f t="shared" si="18"/>
        <v>25.714000000000006</v>
      </c>
      <c r="K34" s="24">
        <f t="shared" si="18"/>
        <v>11.590000000000002</v>
      </c>
      <c r="L34" s="24">
        <f t="shared" si="18"/>
        <v>3.8410000000000006</v>
      </c>
      <c r="M34" s="24">
        <f t="shared" si="18"/>
        <v>0.66700000000000004</v>
      </c>
      <c r="N34" s="24">
        <f t="shared" si="18"/>
        <v>0.75200000000000011</v>
      </c>
      <c r="O34" s="24">
        <f t="shared" si="18"/>
        <v>0.32600000000000001</v>
      </c>
      <c r="P34" s="24">
        <f t="shared" si="18"/>
        <v>3.3149999999999999</v>
      </c>
      <c r="Q34" s="24">
        <f t="shared" si="18"/>
        <v>1.2050000000000001</v>
      </c>
      <c r="R34" s="24">
        <f t="shared" si="18"/>
        <v>0.51500000000000012</v>
      </c>
      <c r="S34" s="24">
        <f t="shared" si="18"/>
        <v>0.96199999999999997</v>
      </c>
      <c r="T34" s="24">
        <f t="shared" si="18"/>
        <v>1.004</v>
      </c>
      <c r="U34" s="24">
        <f t="shared" si="18"/>
        <v>0.94700000000000006</v>
      </c>
      <c r="V34" s="24">
        <f t="shared" si="18"/>
        <v>1.5079999999999998</v>
      </c>
      <c r="W34" s="24">
        <f t="shared" si="18"/>
        <v>2.6700000000000004</v>
      </c>
      <c r="X34" s="24">
        <f t="shared" si="18"/>
        <v>2.048</v>
      </c>
      <c r="Y34" s="24">
        <f t="shared" si="18"/>
        <v>1.4819999999999998</v>
      </c>
      <c r="Z34" s="24">
        <f t="shared" si="18"/>
        <v>26.873000000000001</v>
      </c>
      <c r="AA34" s="24">
        <f t="shared" si="18"/>
        <v>139.71199999999999</v>
      </c>
      <c r="AB34" s="24">
        <f t="shared" si="18"/>
        <v>114.68499999999999</v>
      </c>
      <c r="AC34" s="223">
        <v>150</v>
      </c>
      <c r="AD34" s="223">
        <v>150</v>
      </c>
    </row>
    <row r="35" spans="1:34" ht="16.5">
      <c r="A35" s="7" t="s">
        <v>37</v>
      </c>
      <c r="B35" s="227">
        <f>SUM(B32:B34)</f>
        <v>56</v>
      </c>
      <c r="C35" s="227">
        <f t="shared" ref="C35:AC35" si="19">SUM(C32:C34)</f>
        <v>30</v>
      </c>
      <c r="D35" s="227">
        <f t="shared" si="19"/>
        <v>145</v>
      </c>
      <c r="E35" s="227">
        <f t="shared" si="19"/>
        <v>131</v>
      </c>
      <c r="F35" s="227">
        <f t="shared" si="19"/>
        <v>228.19400000000002</v>
      </c>
      <c r="G35" s="227">
        <f t="shared" si="19"/>
        <v>134.845</v>
      </c>
      <c r="H35" s="227">
        <f t="shared" si="19"/>
        <v>215.74099999999999</v>
      </c>
      <c r="I35" s="227">
        <f t="shared" si="19"/>
        <v>73.662999999999997</v>
      </c>
      <c r="J35" s="227">
        <f t="shared" si="19"/>
        <v>58.714000000000006</v>
      </c>
      <c r="K35" s="227">
        <f t="shared" si="19"/>
        <v>44.59</v>
      </c>
      <c r="L35" s="227">
        <f t="shared" si="19"/>
        <v>46.841000000000001</v>
      </c>
      <c r="M35" s="227">
        <f t="shared" si="19"/>
        <v>70.667000000000002</v>
      </c>
      <c r="N35" s="227">
        <f t="shared" si="19"/>
        <v>86.751999999999995</v>
      </c>
      <c r="O35" s="227">
        <f t="shared" si="19"/>
        <v>160.32599999999999</v>
      </c>
      <c r="P35" s="227">
        <f t="shared" si="19"/>
        <v>179.315</v>
      </c>
      <c r="Q35" s="227">
        <f t="shared" si="19"/>
        <v>232.20500000000001</v>
      </c>
      <c r="R35" s="227">
        <f t="shared" si="19"/>
        <v>241.51499999999999</v>
      </c>
      <c r="S35" s="227">
        <f t="shared" si="19"/>
        <v>246.96199999999999</v>
      </c>
      <c r="T35" s="227">
        <f t="shared" si="19"/>
        <v>364.00400000000002</v>
      </c>
      <c r="U35" s="227">
        <f t="shared" si="19"/>
        <v>366.947</v>
      </c>
      <c r="V35" s="227">
        <f t="shared" si="19"/>
        <v>456.50799999999998</v>
      </c>
      <c r="W35" s="227">
        <f t="shared" si="19"/>
        <v>474.67</v>
      </c>
      <c r="X35" s="227">
        <f t="shared" si="19"/>
        <v>399.048</v>
      </c>
      <c r="Y35" s="227">
        <f t="shared" si="19"/>
        <v>367.48200000000003</v>
      </c>
      <c r="Z35" s="227">
        <f t="shared" si="19"/>
        <v>525.87300000000005</v>
      </c>
      <c r="AA35" s="227">
        <f t="shared" si="19"/>
        <v>707.71199999999999</v>
      </c>
      <c r="AB35" s="227">
        <f t="shared" si="19"/>
        <v>747.68499999999995</v>
      </c>
      <c r="AC35" s="228">
        <f t="shared" si="19"/>
        <v>909</v>
      </c>
      <c r="AD35" s="228">
        <f>SUM(AD32:AD34)</f>
        <v>931</v>
      </c>
    </row>
    <row r="36" spans="1:34" ht="16.5">
      <c r="A36" s="5" t="s">
        <v>48</v>
      </c>
      <c r="B36" s="24">
        <f>B40-B39</f>
        <v>56</v>
      </c>
      <c r="C36" s="24">
        <f t="shared" ref="C36:AC36" si="20">C40-C39</f>
        <v>30</v>
      </c>
      <c r="D36" s="24">
        <f t="shared" si="20"/>
        <v>145</v>
      </c>
      <c r="E36" s="24">
        <f t="shared" si="20"/>
        <v>125.158</v>
      </c>
      <c r="F36" s="24">
        <f t="shared" si="20"/>
        <v>222.42700000000002</v>
      </c>
      <c r="G36" s="24">
        <f t="shared" si="20"/>
        <v>129.095</v>
      </c>
      <c r="H36" s="24">
        <f t="shared" si="20"/>
        <v>210.60499999999999</v>
      </c>
      <c r="I36" s="24">
        <f t="shared" si="20"/>
        <v>73.346000000000004</v>
      </c>
      <c r="J36" s="24">
        <f t="shared" si="20"/>
        <v>58.707115000000009</v>
      </c>
      <c r="K36" s="24">
        <f t="shared" si="20"/>
        <v>44.285417000000002</v>
      </c>
      <c r="L36" s="24">
        <f t="shared" si="20"/>
        <v>46.780766</v>
      </c>
      <c r="M36" s="24">
        <f t="shared" si="20"/>
        <v>53.365423000000007</v>
      </c>
      <c r="N36" s="24">
        <f t="shared" si="20"/>
        <v>57.868758</v>
      </c>
      <c r="O36" s="24">
        <f t="shared" si="20"/>
        <v>99.448566</v>
      </c>
      <c r="P36" s="24">
        <f t="shared" si="20"/>
        <v>128.735827</v>
      </c>
      <c r="Q36" s="24">
        <f t="shared" si="20"/>
        <v>87.317344000000006</v>
      </c>
      <c r="R36" s="24">
        <f t="shared" si="20"/>
        <v>80.492275000000006</v>
      </c>
      <c r="S36" s="24">
        <f t="shared" si="20"/>
        <v>84.568624999999969</v>
      </c>
      <c r="T36" s="24">
        <f t="shared" si="20"/>
        <v>74.98723700000005</v>
      </c>
      <c r="U36" s="24">
        <f>U40-U39</f>
        <v>119.54587599999999</v>
      </c>
      <c r="V36" s="24">
        <f t="shared" si="20"/>
        <v>115.07128699999998</v>
      </c>
      <c r="W36" s="24">
        <f t="shared" si="20"/>
        <v>119.22875599999998</v>
      </c>
      <c r="X36" s="24">
        <f t="shared" si="20"/>
        <v>139.73458500000001</v>
      </c>
      <c r="Y36" s="24">
        <f t="shared" si="20"/>
        <v>89.290371000000022</v>
      </c>
      <c r="Z36" s="24">
        <f t="shared" si="20"/>
        <v>154.82664000000005</v>
      </c>
      <c r="AA36" s="24">
        <f t="shared" si="20"/>
        <v>99.915087000000085</v>
      </c>
      <c r="AB36" s="24">
        <f t="shared" si="20"/>
        <v>69.20618300000001</v>
      </c>
      <c r="AC36" s="223">
        <f t="shared" si="20"/>
        <v>140</v>
      </c>
      <c r="AD36" s="223">
        <f>AD40-AD39</f>
        <v>170</v>
      </c>
    </row>
    <row r="37" spans="1:34" ht="16.5">
      <c r="A37" s="5" t="s">
        <v>329</v>
      </c>
      <c r="B37" s="24">
        <v>0</v>
      </c>
      <c r="C37" s="24">
        <v>30</v>
      </c>
      <c r="D37" s="24">
        <v>25</v>
      </c>
      <c r="E37" s="24">
        <v>25</v>
      </c>
      <c r="F37" s="24">
        <v>34</v>
      </c>
      <c r="G37" s="24">
        <v>30</v>
      </c>
      <c r="H37" s="24">
        <v>40</v>
      </c>
      <c r="I37" s="24">
        <v>15</v>
      </c>
      <c r="J37" s="24">
        <v>15</v>
      </c>
      <c r="K37" s="24">
        <v>15</v>
      </c>
      <c r="L37" s="24">
        <v>15</v>
      </c>
      <c r="M37" s="24">
        <v>15</v>
      </c>
      <c r="N37" s="24">
        <v>15</v>
      </c>
      <c r="O37" s="24">
        <v>15</v>
      </c>
      <c r="P37" s="24">
        <v>15</v>
      </c>
      <c r="Q37" s="24">
        <v>15</v>
      </c>
      <c r="R37" s="24">
        <v>15</v>
      </c>
      <c r="S37" s="24">
        <v>15</v>
      </c>
      <c r="T37" s="24">
        <v>15</v>
      </c>
      <c r="U37" s="24">
        <v>20</v>
      </c>
      <c r="V37" s="24">
        <v>20</v>
      </c>
      <c r="W37" s="24">
        <v>20</v>
      </c>
      <c r="X37" s="24">
        <v>20</v>
      </c>
      <c r="Y37" s="24">
        <v>20</v>
      </c>
      <c r="Z37" s="24">
        <v>20</v>
      </c>
      <c r="AA37" s="24">
        <v>20</v>
      </c>
      <c r="AB37" s="24">
        <v>10</v>
      </c>
      <c r="AC37" s="223">
        <v>20</v>
      </c>
      <c r="AD37" s="223">
        <v>25</v>
      </c>
    </row>
    <row r="38" spans="1:34" ht="16.5">
      <c r="A38" s="5" t="s">
        <v>330</v>
      </c>
      <c r="B38" s="24">
        <f>B36-B37</f>
        <v>56</v>
      </c>
      <c r="C38" s="24">
        <f t="shared" ref="C38:AD38" si="21">C36-C37</f>
        <v>0</v>
      </c>
      <c r="D38" s="24">
        <f t="shared" si="21"/>
        <v>120</v>
      </c>
      <c r="E38" s="24">
        <f t="shared" si="21"/>
        <v>100.158</v>
      </c>
      <c r="F38" s="24">
        <f t="shared" si="21"/>
        <v>188.42700000000002</v>
      </c>
      <c r="G38" s="24">
        <f t="shared" si="21"/>
        <v>99.094999999999999</v>
      </c>
      <c r="H38" s="24">
        <f t="shared" si="21"/>
        <v>170.60499999999999</v>
      </c>
      <c r="I38" s="24">
        <f t="shared" si="21"/>
        <v>58.346000000000004</v>
      </c>
      <c r="J38" s="24">
        <f t="shared" si="21"/>
        <v>43.707115000000009</v>
      </c>
      <c r="K38" s="24">
        <f t="shared" si="21"/>
        <v>29.285417000000002</v>
      </c>
      <c r="L38" s="24">
        <f t="shared" si="21"/>
        <v>31.780766</v>
      </c>
      <c r="M38" s="24">
        <f t="shared" si="21"/>
        <v>38.365423000000007</v>
      </c>
      <c r="N38" s="24">
        <f t="shared" si="21"/>
        <v>42.868758</v>
      </c>
      <c r="O38" s="24">
        <f t="shared" si="21"/>
        <v>84.448566</v>
      </c>
      <c r="P38" s="24">
        <f t="shared" si="21"/>
        <v>113.735827</v>
      </c>
      <c r="Q38" s="24">
        <f t="shared" si="21"/>
        <v>72.317344000000006</v>
      </c>
      <c r="R38" s="24">
        <f t="shared" si="21"/>
        <v>65.492275000000006</v>
      </c>
      <c r="S38" s="24">
        <f t="shared" si="21"/>
        <v>69.568624999999969</v>
      </c>
      <c r="T38" s="24">
        <f t="shared" si="21"/>
        <v>59.98723700000005</v>
      </c>
      <c r="U38" s="24">
        <f t="shared" si="21"/>
        <v>99.545875999999993</v>
      </c>
      <c r="V38" s="24">
        <f t="shared" si="21"/>
        <v>95.071286999999984</v>
      </c>
      <c r="W38" s="24">
        <f t="shared" si="21"/>
        <v>99.228755999999976</v>
      </c>
      <c r="X38" s="24">
        <f t="shared" si="21"/>
        <v>119.73458500000001</v>
      </c>
      <c r="Y38" s="24">
        <f t="shared" si="21"/>
        <v>69.290371000000022</v>
      </c>
      <c r="Z38" s="24">
        <f t="shared" si="21"/>
        <v>134.82664000000005</v>
      </c>
      <c r="AA38" s="24">
        <f t="shared" si="21"/>
        <v>79.915087000000085</v>
      </c>
      <c r="AB38" s="24">
        <f t="shared" si="21"/>
        <v>59.20618300000001</v>
      </c>
      <c r="AC38" s="223">
        <f t="shared" si="21"/>
        <v>120</v>
      </c>
      <c r="AD38" s="223">
        <f t="shared" si="21"/>
        <v>145</v>
      </c>
    </row>
    <row r="39" spans="1:34" ht="16.5">
      <c r="A39" s="5" t="s">
        <v>39</v>
      </c>
      <c r="B39" s="24">
        <f>B282</f>
        <v>0</v>
      </c>
      <c r="C39" s="24">
        <f t="shared" ref="C39:AB39" si="22">C282</f>
        <v>0</v>
      </c>
      <c r="D39" s="24">
        <f t="shared" si="22"/>
        <v>0</v>
      </c>
      <c r="E39" s="24">
        <f t="shared" si="22"/>
        <v>0.84199999999999997</v>
      </c>
      <c r="F39" s="24">
        <f t="shared" si="22"/>
        <v>0.76700000000000002</v>
      </c>
      <c r="G39" s="24">
        <f t="shared" si="22"/>
        <v>0.75000000000000011</v>
      </c>
      <c r="H39" s="24">
        <f t="shared" si="22"/>
        <v>0.13600000000000001</v>
      </c>
      <c r="I39" s="24">
        <f t="shared" si="22"/>
        <v>0.31700000000000006</v>
      </c>
      <c r="J39" s="24">
        <f t="shared" si="22"/>
        <v>6.8850000000000005E-3</v>
      </c>
      <c r="K39" s="24">
        <f t="shared" si="22"/>
        <v>0.30458299999999994</v>
      </c>
      <c r="L39" s="24">
        <f t="shared" si="22"/>
        <v>6.0233999999999996E-2</v>
      </c>
      <c r="M39" s="24">
        <f t="shared" si="22"/>
        <v>9.3015769999999982</v>
      </c>
      <c r="N39" s="24">
        <f t="shared" si="22"/>
        <v>9.8832419999999992</v>
      </c>
      <c r="O39" s="24">
        <f t="shared" si="22"/>
        <v>60.877434000000001</v>
      </c>
      <c r="P39" s="24">
        <f t="shared" si="22"/>
        <v>34.579172999999997</v>
      </c>
      <c r="Q39" s="24">
        <f t="shared" si="22"/>
        <v>126.88765600000001</v>
      </c>
      <c r="R39" s="24">
        <f t="shared" si="22"/>
        <v>142.02272499999998</v>
      </c>
      <c r="S39" s="24">
        <f t="shared" si="22"/>
        <v>144.39337500000002</v>
      </c>
      <c r="T39" s="24">
        <f t="shared" si="22"/>
        <v>276.01676299999997</v>
      </c>
      <c r="U39" s="24">
        <f t="shared" si="22"/>
        <v>204.40112400000001</v>
      </c>
      <c r="V39" s="24">
        <f t="shared" si="22"/>
        <v>332.436713</v>
      </c>
      <c r="W39" s="24">
        <f t="shared" si="22"/>
        <v>346.44124400000004</v>
      </c>
      <c r="X39" s="24">
        <f t="shared" si="22"/>
        <v>240.31341499999999</v>
      </c>
      <c r="Y39" s="24">
        <f t="shared" si="22"/>
        <v>241.19162900000001</v>
      </c>
      <c r="Z39" s="24">
        <f t="shared" si="22"/>
        <v>342.04635999999999</v>
      </c>
      <c r="AA39" s="24">
        <f t="shared" si="22"/>
        <v>590.7969129999999</v>
      </c>
      <c r="AB39" s="24">
        <f t="shared" si="22"/>
        <v>671.47881699999994</v>
      </c>
      <c r="AC39" s="223">
        <f>250+450</f>
        <v>700</v>
      </c>
      <c r="AD39" s="223">
        <v>700</v>
      </c>
    </row>
    <row r="40" spans="1:34" ht="16.5">
      <c r="A40" s="7" t="s">
        <v>42</v>
      </c>
      <c r="B40" s="227">
        <f>B35-B41</f>
        <v>56</v>
      </c>
      <c r="C40" s="227">
        <f t="shared" ref="C40:AC40" si="23">C35-C41</f>
        <v>30</v>
      </c>
      <c r="D40" s="227">
        <f t="shared" si="23"/>
        <v>145</v>
      </c>
      <c r="E40" s="227">
        <f t="shared" si="23"/>
        <v>126</v>
      </c>
      <c r="F40" s="227">
        <f t="shared" si="23"/>
        <v>223.19400000000002</v>
      </c>
      <c r="G40" s="227">
        <f t="shared" si="23"/>
        <v>129.845</v>
      </c>
      <c r="H40" s="227">
        <f t="shared" si="23"/>
        <v>210.74099999999999</v>
      </c>
      <c r="I40" s="227">
        <f t="shared" si="23"/>
        <v>73.662999999999997</v>
      </c>
      <c r="J40" s="227">
        <f t="shared" si="23"/>
        <v>58.714000000000006</v>
      </c>
      <c r="K40" s="227">
        <f t="shared" si="23"/>
        <v>44.59</v>
      </c>
      <c r="L40" s="227">
        <f t="shared" si="23"/>
        <v>46.841000000000001</v>
      </c>
      <c r="M40" s="227">
        <f t="shared" si="23"/>
        <v>62.667000000000002</v>
      </c>
      <c r="N40" s="227">
        <f t="shared" si="23"/>
        <v>67.751999999999995</v>
      </c>
      <c r="O40" s="227">
        <f t="shared" si="23"/>
        <v>160.32599999999999</v>
      </c>
      <c r="P40" s="227">
        <f t="shared" si="23"/>
        <v>163.315</v>
      </c>
      <c r="Q40" s="227">
        <f t="shared" si="23"/>
        <v>214.20500000000001</v>
      </c>
      <c r="R40" s="227">
        <f t="shared" si="23"/>
        <v>222.51499999999999</v>
      </c>
      <c r="S40" s="227">
        <f t="shared" si="23"/>
        <v>228.96199999999999</v>
      </c>
      <c r="T40" s="227">
        <f t="shared" si="23"/>
        <v>351.00400000000002</v>
      </c>
      <c r="U40" s="227">
        <f t="shared" si="23"/>
        <v>323.947</v>
      </c>
      <c r="V40" s="227">
        <f t="shared" si="23"/>
        <v>447.50799999999998</v>
      </c>
      <c r="W40" s="227">
        <f t="shared" si="23"/>
        <v>465.67</v>
      </c>
      <c r="X40" s="227">
        <f t="shared" si="23"/>
        <v>380.048</v>
      </c>
      <c r="Y40" s="227">
        <f t="shared" si="23"/>
        <v>330.48200000000003</v>
      </c>
      <c r="Z40" s="227">
        <f t="shared" si="23"/>
        <v>496.87300000000005</v>
      </c>
      <c r="AA40" s="227">
        <f t="shared" si="23"/>
        <v>690.71199999999999</v>
      </c>
      <c r="AB40" s="227">
        <f t="shared" si="23"/>
        <v>740.68499999999995</v>
      </c>
      <c r="AC40" s="228">
        <f t="shared" si="23"/>
        <v>840</v>
      </c>
      <c r="AD40" s="228">
        <f>AD35-AD41</f>
        <v>870</v>
      </c>
    </row>
    <row r="41" spans="1:34" ht="16.5">
      <c r="A41" s="5" t="s">
        <v>322</v>
      </c>
      <c r="B41" s="24">
        <v>0</v>
      </c>
      <c r="C41" s="24">
        <v>0</v>
      </c>
      <c r="D41" s="24">
        <v>0</v>
      </c>
      <c r="E41" s="24">
        <v>5</v>
      </c>
      <c r="F41" s="24">
        <v>5</v>
      </c>
      <c r="G41" s="24">
        <v>5</v>
      </c>
      <c r="H41" s="24">
        <v>5</v>
      </c>
      <c r="I41" s="24">
        <v>0</v>
      </c>
      <c r="J41" s="24">
        <v>0</v>
      </c>
      <c r="K41" s="24">
        <v>0</v>
      </c>
      <c r="L41" s="24">
        <v>0</v>
      </c>
      <c r="M41" s="24">
        <v>8</v>
      </c>
      <c r="N41" s="24">
        <v>19</v>
      </c>
      <c r="O41" s="24">
        <v>0</v>
      </c>
      <c r="P41" s="24">
        <v>16</v>
      </c>
      <c r="Q41" s="24">
        <v>18</v>
      </c>
      <c r="R41" s="24">
        <v>19</v>
      </c>
      <c r="S41" s="24">
        <v>18</v>
      </c>
      <c r="T41" s="24">
        <v>13</v>
      </c>
      <c r="U41" s="24">
        <v>43</v>
      </c>
      <c r="V41" s="24">
        <v>9</v>
      </c>
      <c r="W41" s="24">
        <v>9</v>
      </c>
      <c r="X41" s="24">
        <v>19</v>
      </c>
      <c r="Y41" s="24">
        <v>37</v>
      </c>
      <c r="Z41" s="24">
        <v>29</v>
      </c>
      <c r="AA41" s="24">
        <v>17</v>
      </c>
      <c r="AB41" s="24">
        <v>7</v>
      </c>
      <c r="AC41" s="223">
        <v>69</v>
      </c>
      <c r="AD41" s="223">
        <v>61</v>
      </c>
    </row>
    <row r="42" spans="1:34" ht="15.75" thickBot="1">
      <c r="A42" s="5" t="s">
        <v>250</v>
      </c>
    </row>
    <row r="43" spans="1:34">
      <c r="A43" s="11" t="s">
        <v>51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4">
      <c r="A44" s="5"/>
      <c r="B44" s="5">
        <v>1993</v>
      </c>
      <c r="C44" s="5">
        <v>1994</v>
      </c>
      <c r="D44" s="5">
        <v>1995</v>
      </c>
      <c r="E44" s="5">
        <v>1996</v>
      </c>
      <c r="F44" s="5">
        <v>1997</v>
      </c>
      <c r="G44" s="5">
        <v>1998</v>
      </c>
      <c r="H44" s="5">
        <v>1999</v>
      </c>
      <c r="I44" s="5">
        <v>2000</v>
      </c>
      <c r="J44" s="5">
        <v>2001</v>
      </c>
      <c r="K44" s="5">
        <v>2002</v>
      </c>
      <c r="L44" s="5">
        <v>2003</v>
      </c>
      <c r="M44" s="5">
        <v>2004</v>
      </c>
      <c r="N44" s="5">
        <v>2005</v>
      </c>
      <c r="O44" s="5">
        <v>2006</v>
      </c>
      <c r="P44" s="5">
        <v>2007</v>
      </c>
      <c r="Q44" s="5">
        <v>2008</v>
      </c>
      <c r="R44" s="5">
        <v>2009</v>
      </c>
      <c r="S44" s="5">
        <v>2010</v>
      </c>
      <c r="T44" s="5">
        <v>2011</v>
      </c>
      <c r="U44" s="5">
        <v>2012</v>
      </c>
      <c r="V44" s="5">
        <v>2013</v>
      </c>
      <c r="W44" s="5">
        <v>2014</v>
      </c>
      <c r="X44" s="5">
        <v>2015</v>
      </c>
      <c r="Y44" s="5">
        <v>2016</v>
      </c>
      <c r="Z44" s="5">
        <v>2017</v>
      </c>
      <c r="AA44" s="5">
        <v>2018</v>
      </c>
      <c r="AB44" s="5">
        <v>2019</v>
      </c>
      <c r="AC44" s="5">
        <v>2020</v>
      </c>
      <c r="AD44" s="5">
        <v>2021</v>
      </c>
      <c r="AE44" s="5">
        <v>2022</v>
      </c>
    </row>
    <row r="45" spans="1:34" ht="15.75" thickBot="1">
      <c r="A45" s="6" t="s">
        <v>252</v>
      </c>
      <c r="AH45" t="s">
        <v>331</v>
      </c>
    </row>
    <row r="46" spans="1:34" ht="15.75" thickBot="1">
      <c r="A46" s="3"/>
      <c r="B46" s="3" t="str">
        <f>B$2</f>
        <v xml:space="preserve">93/94 </v>
      </c>
      <c r="C46" s="3" t="str">
        <f t="shared" ref="C46:AD46" si="24">C$2</f>
        <v xml:space="preserve">94/95 </v>
      </c>
      <c r="D46" s="3" t="str">
        <f t="shared" si="24"/>
        <v xml:space="preserve">95/96 </v>
      </c>
      <c r="E46" s="3" t="str">
        <f t="shared" si="24"/>
        <v xml:space="preserve">96/97 </v>
      </c>
      <c r="F46" s="3" t="str">
        <f t="shared" si="24"/>
        <v xml:space="preserve">97/98 </v>
      </c>
      <c r="G46" s="3" t="str">
        <f t="shared" si="24"/>
        <v xml:space="preserve">98/99 </v>
      </c>
      <c r="H46" s="3" t="str">
        <f t="shared" si="24"/>
        <v xml:space="preserve">99/00 </v>
      </c>
      <c r="I46" s="3" t="str">
        <f t="shared" si="24"/>
        <v xml:space="preserve">00/01 </v>
      </c>
      <c r="J46" s="3" t="str">
        <f t="shared" si="24"/>
        <v xml:space="preserve">01/02 </v>
      </c>
      <c r="K46" s="3" t="str">
        <f t="shared" si="24"/>
        <v xml:space="preserve">02/03 </v>
      </c>
      <c r="L46" s="3" t="str">
        <f t="shared" si="24"/>
        <v xml:space="preserve">03/04 </v>
      </c>
      <c r="M46" s="3" t="str">
        <f t="shared" si="24"/>
        <v xml:space="preserve">04/05 </v>
      </c>
      <c r="N46" s="3" t="str">
        <f t="shared" si="24"/>
        <v xml:space="preserve">05/06 </v>
      </c>
      <c r="O46" s="3" t="str">
        <f t="shared" si="24"/>
        <v xml:space="preserve">06/07 </v>
      </c>
      <c r="P46" s="3" t="str">
        <f t="shared" si="24"/>
        <v xml:space="preserve">07/08 </v>
      </c>
      <c r="Q46" s="3" t="str">
        <f t="shared" si="24"/>
        <v xml:space="preserve">08/09 </v>
      </c>
      <c r="R46" s="3" t="str">
        <f t="shared" si="24"/>
        <v xml:space="preserve">09/10 </v>
      </c>
      <c r="S46" s="3" t="str">
        <f t="shared" si="24"/>
        <v xml:space="preserve">10/11 </v>
      </c>
      <c r="T46" s="3" t="str">
        <f t="shared" si="24"/>
        <v xml:space="preserve">11/12 </v>
      </c>
      <c r="U46" s="3" t="str">
        <f t="shared" si="24"/>
        <v xml:space="preserve">12/13 </v>
      </c>
      <c r="V46" s="3" t="str">
        <f t="shared" si="24"/>
        <v xml:space="preserve">13/14 </v>
      </c>
      <c r="W46" s="3" t="str">
        <f t="shared" si="24"/>
        <v xml:space="preserve">14/15 </v>
      </c>
      <c r="X46" s="3" t="str">
        <f t="shared" si="24"/>
        <v xml:space="preserve">15/16 </v>
      </c>
      <c r="Y46" s="3" t="str">
        <f t="shared" si="24"/>
        <v xml:space="preserve">16/17 </v>
      </c>
      <c r="Z46" s="3" t="str">
        <f t="shared" si="24"/>
        <v xml:space="preserve">17/18 </v>
      </c>
      <c r="AA46" s="3" t="str">
        <f t="shared" si="24"/>
        <v>18/19</v>
      </c>
      <c r="AB46" s="3" t="str">
        <f t="shared" si="24"/>
        <v>19/20</v>
      </c>
      <c r="AC46" s="3" t="str">
        <f t="shared" si="24"/>
        <v>20/21</v>
      </c>
      <c r="AD46" s="3" t="str">
        <f t="shared" si="24"/>
        <v>21/22</v>
      </c>
    </row>
    <row r="47" spans="1:34">
      <c r="A47" s="6" t="s">
        <v>113</v>
      </c>
      <c r="B47" s="300"/>
      <c r="C47" s="300"/>
      <c r="D47" s="300"/>
      <c r="E47" s="314"/>
      <c r="F47" s="314">
        <v>0</v>
      </c>
      <c r="G47" s="314">
        <v>5.0999999999999997E-2</v>
      </c>
      <c r="H47" s="314">
        <v>7.0000000000000001E-3</v>
      </c>
      <c r="I47" s="314">
        <v>7.0000000000000001E-3</v>
      </c>
      <c r="J47" s="314">
        <v>0.01</v>
      </c>
      <c r="K47" s="300">
        <v>4.9000000000000002E-2</v>
      </c>
      <c r="L47" s="300">
        <v>3.3000000000000002E-2</v>
      </c>
      <c r="M47" s="300">
        <v>0</v>
      </c>
      <c r="N47" s="300">
        <v>3.5000000000000003E-2</v>
      </c>
      <c r="O47" s="300">
        <v>2.5999999999999999E-2</v>
      </c>
      <c r="P47" s="300">
        <v>5.3999999999999999E-2</v>
      </c>
      <c r="Q47" s="300">
        <v>8.1000000000000003E-2</v>
      </c>
      <c r="R47" s="300">
        <v>0.14599999999999999</v>
      </c>
      <c r="S47" s="300">
        <v>0.161</v>
      </c>
      <c r="T47" s="300">
        <v>0.129</v>
      </c>
      <c r="U47" s="300">
        <v>0.159</v>
      </c>
      <c r="V47" s="300">
        <v>0.25700000000000001</v>
      </c>
      <c r="W47" s="300">
        <v>1.522</v>
      </c>
      <c r="X47" s="300">
        <v>9.8000000000000004E-2</v>
      </c>
      <c r="Y47" s="300">
        <v>0.53900000000000003</v>
      </c>
      <c r="Z47" s="300">
        <v>0.17899999999999999</v>
      </c>
      <c r="AA47" s="300">
        <v>1.9059999999999999</v>
      </c>
      <c r="AB47" s="300">
        <v>5.992</v>
      </c>
      <c r="AC47" s="300">
        <v>0.41099999999999998</v>
      </c>
      <c r="AD47" s="302">
        <f t="shared" ref="AC47:AD57" si="25">(SUM(X47:AB47)/SUM(X$59:AB$59))*AD$59</f>
        <v>1.7385301699027189</v>
      </c>
      <c r="AH47" s="303">
        <f t="shared" ref="AH47:AH58" si="26">SUM(R47:V47)/SUM(R$59:V$59)</f>
        <v>9.0977042178323558E-2</v>
      </c>
    </row>
    <row r="48" spans="1:34">
      <c r="A48" s="6" t="s">
        <v>102</v>
      </c>
      <c r="B48" s="300"/>
      <c r="C48" s="300"/>
      <c r="D48" s="300"/>
      <c r="E48" s="314"/>
      <c r="F48" s="314">
        <v>2.1999999999999999E-2</v>
      </c>
      <c r="G48" s="314">
        <v>3.3000000000000002E-2</v>
      </c>
      <c r="H48" s="314">
        <v>7.2999999999999995E-2</v>
      </c>
      <c r="I48" s="314">
        <v>2.5999999999999999E-2</v>
      </c>
      <c r="J48" s="314">
        <v>3.6999999999999998E-2</v>
      </c>
      <c r="K48" s="300">
        <v>3.2000000000000001E-2</v>
      </c>
      <c r="L48" s="300">
        <v>3.4000000000000002E-2</v>
      </c>
      <c r="M48" s="300">
        <v>9.0999999999999998E-2</v>
      </c>
      <c r="N48" s="300">
        <v>0.106</v>
      </c>
      <c r="O48" s="300">
        <v>0.29499999999999998</v>
      </c>
      <c r="P48" s="300">
        <v>0.38300000000000001</v>
      </c>
      <c r="Q48" s="300">
        <v>0.39100000000000001</v>
      </c>
      <c r="R48" s="300">
        <v>0.16300000000000001</v>
      </c>
      <c r="S48" s="300">
        <v>0.21299999999999999</v>
      </c>
      <c r="T48" s="300">
        <v>0.31900000000000001</v>
      </c>
      <c r="U48" s="300">
        <v>0.33500000000000002</v>
      </c>
      <c r="V48" s="300">
        <v>0.99</v>
      </c>
      <c r="W48" s="300">
        <v>0.20100000000000001</v>
      </c>
      <c r="X48" s="300">
        <v>0.16500000000000001</v>
      </c>
      <c r="Y48" s="300">
        <v>32.628999999999998</v>
      </c>
      <c r="Z48" s="300">
        <v>0.94599999999999995</v>
      </c>
      <c r="AA48" s="300">
        <v>0.19500000000000001</v>
      </c>
      <c r="AB48" s="300">
        <v>0.82599999999999996</v>
      </c>
      <c r="AC48" s="300">
        <v>0.53200000000000003</v>
      </c>
      <c r="AD48" s="302">
        <f t="shared" si="25"/>
        <v>6.9351672292848745</v>
      </c>
      <c r="AH48" s="303">
        <f t="shared" si="26"/>
        <v>0.21569674319273896</v>
      </c>
    </row>
    <row r="49" spans="1:34">
      <c r="A49" s="6" t="s">
        <v>103</v>
      </c>
      <c r="B49" s="300"/>
      <c r="C49" s="300"/>
      <c r="D49" s="300"/>
      <c r="E49" s="314"/>
      <c r="F49" s="314">
        <v>4.0000000000000001E-3</v>
      </c>
      <c r="G49" s="314">
        <v>0</v>
      </c>
      <c r="H49" s="314">
        <v>2.1000000000000001E-2</v>
      </c>
      <c r="I49" s="314">
        <v>2.1999999999999999E-2</v>
      </c>
      <c r="J49" s="314">
        <v>0</v>
      </c>
      <c r="K49" s="300">
        <v>3.0000000000000001E-3</v>
      </c>
      <c r="L49" s="300">
        <v>0</v>
      </c>
      <c r="M49" s="300">
        <v>0</v>
      </c>
      <c r="N49" s="300">
        <v>2.1999999999999999E-2</v>
      </c>
      <c r="O49" s="300">
        <v>2E-3</v>
      </c>
      <c r="P49" s="300">
        <v>2E-3</v>
      </c>
      <c r="Q49" s="300">
        <v>0</v>
      </c>
      <c r="R49" s="300">
        <v>5.0000000000000001E-3</v>
      </c>
      <c r="S49" s="300">
        <v>0</v>
      </c>
      <c r="T49" s="300">
        <v>8.9999999999999993E-3</v>
      </c>
      <c r="U49" s="300">
        <v>0</v>
      </c>
      <c r="V49" s="300">
        <v>0</v>
      </c>
      <c r="W49" s="300">
        <v>0.83599999999999997</v>
      </c>
      <c r="X49" s="300">
        <v>0.34599999999999997</v>
      </c>
      <c r="Y49" s="300">
        <v>8.6999999999999994E-2</v>
      </c>
      <c r="Z49" s="300">
        <v>0.45500000000000002</v>
      </c>
      <c r="AA49" s="300">
        <v>0.09</v>
      </c>
      <c r="AB49" s="300">
        <v>0.22900000000000001</v>
      </c>
      <c r="AC49" s="300">
        <v>0.45600000000000002</v>
      </c>
      <c r="AD49" s="302">
        <f t="shared" si="25"/>
        <v>0.24080857414190746</v>
      </c>
      <c r="AH49" s="303">
        <f t="shared" si="26"/>
        <v>1.4949279231179927E-3</v>
      </c>
    </row>
    <row r="50" spans="1:34">
      <c r="A50" s="6" t="s">
        <v>104</v>
      </c>
      <c r="B50" s="300"/>
      <c r="C50" s="300"/>
      <c r="D50" s="300"/>
      <c r="E50" s="314"/>
      <c r="F50" s="314">
        <v>0</v>
      </c>
      <c r="G50" s="314">
        <v>0</v>
      </c>
      <c r="H50" s="314">
        <v>0</v>
      </c>
      <c r="I50" s="314">
        <v>0</v>
      </c>
      <c r="J50" s="314">
        <v>0</v>
      </c>
      <c r="K50" s="300">
        <v>0</v>
      </c>
      <c r="L50" s="300">
        <v>6.0000000000000001E-3</v>
      </c>
      <c r="M50" s="300">
        <v>0</v>
      </c>
      <c r="N50" s="300">
        <v>0</v>
      </c>
      <c r="O50" s="300">
        <v>0</v>
      </c>
      <c r="P50" s="300">
        <v>0</v>
      </c>
      <c r="Q50" s="300">
        <v>0</v>
      </c>
      <c r="R50" s="300">
        <v>0</v>
      </c>
      <c r="S50" s="300">
        <v>0</v>
      </c>
      <c r="T50" s="300">
        <v>0</v>
      </c>
      <c r="U50" s="300">
        <v>0</v>
      </c>
      <c r="V50" s="300">
        <v>0.129</v>
      </c>
      <c r="W50" s="300">
        <v>1.9E-2</v>
      </c>
      <c r="X50" s="300">
        <v>0.47199999999999998</v>
      </c>
      <c r="Y50" s="300">
        <v>6.7160000000000002</v>
      </c>
      <c r="Z50" s="300">
        <v>0.29199999999999998</v>
      </c>
      <c r="AA50" s="300">
        <v>0.62</v>
      </c>
      <c r="AB50" s="300">
        <v>3.4000000000000002E-2</v>
      </c>
      <c r="AC50" s="300">
        <v>3.5329999999999999</v>
      </c>
      <c r="AD50" s="302">
        <f t="shared" si="25"/>
        <v>1.6228143679124074</v>
      </c>
      <c r="AH50" s="303">
        <f t="shared" si="26"/>
        <v>1.3774693005872933E-2</v>
      </c>
    </row>
    <row r="51" spans="1:34">
      <c r="A51" s="6" t="s">
        <v>105</v>
      </c>
      <c r="B51" s="300"/>
      <c r="C51" s="300"/>
      <c r="D51" s="300"/>
      <c r="E51" s="314"/>
      <c r="F51" s="314">
        <v>0</v>
      </c>
      <c r="G51" s="314">
        <v>8.0000000000000002E-3</v>
      </c>
      <c r="H51" s="314">
        <v>3.0000000000000001E-3</v>
      </c>
      <c r="I51" s="314">
        <v>0</v>
      </c>
      <c r="J51" s="314">
        <v>0</v>
      </c>
      <c r="K51" s="300">
        <v>3.0000000000000001E-3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300">
        <v>0</v>
      </c>
      <c r="S51" s="300">
        <v>0</v>
      </c>
      <c r="T51" s="300">
        <v>0</v>
      </c>
      <c r="U51" s="300">
        <v>0</v>
      </c>
      <c r="V51" s="300">
        <v>7.2999999999999995E-2</v>
      </c>
      <c r="W51" s="300">
        <v>2.8069999999999999</v>
      </c>
      <c r="X51" s="300">
        <v>2.3740000000000001</v>
      </c>
      <c r="Y51" s="300">
        <v>11.545</v>
      </c>
      <c r="Z51" s="300">
        <v>2.2629999999999999</v>
      </c>
      <c r="AA51" s="300">
        <v>20.161999999999999</v>
      </c>
      <c r="AB51" s="300">
        <v>11.023999999999999</v>
      </c>
      <c r="AC51" s="300">
        <v>6.202</v>
      </c>
      <c r="AD51" s="302">
        <f t="shared" si="25"/>
        <v>9.4503898425467057</v>
      </c>
      <c r="AH51" s="303">
        <f t="shared" si="26"/>
        <v>7.7949813134009617E-3</v>
      </c>
    </row>
    <row r="52" spans="1:34">
      <c r="A52" s="6" t="s">
        <v>106</v>
      </c>
      <c r="B52" s="300"/>
      <c r="C52" s="300"/>
      <c r="D52" s="300"/>
      <c r="E52" s="314"/>
      <c r="F52" s="314">
        <v>1</v>
      </c>
      <c r="G52" s="314">
        <v>0</v>
      </c>
      <c r="H52" s="314">
        <v>0</v>
      </c>
      <c r="I52" s="314">
        <v>0</v>
      </c>
      <c r="J52" s="314">
        <v>5.0000000000000001E-3</v>
      </c>
      <c r="K52" s="300">
        <v>0</v>
      </c>
      <c r="L52" s="300">
        <v>0</v>
      </c>
      <c r="M52" s="300">
        <v>0</v>
      </c>
      <c r="N52" s="300">
        <v>2.9000000000000001E-2</v>
      </c>
      <c r="O52" s="300">
        <v>0</v>
      </c>
      <c r="P52" s="300">
        <v>3.9769999999999999</v>
      </c>
      <c r="Q52" s="300">
        <v>0</v>
      </c>
      <c r="R52" s="300">
        <v>0</v>
      </c>
      <c r="S52" s="300">
        <v>0</v>
      </c>
      <c r="T52" s="300">
        <v>0</v>
      </c>
      <c r="U52" s="300">
        <v>0</v>
      </c>
      <c r="V52" s="300">
        <v>4.5999999999999999E-2</v>
      </c>
      <c r="W52" s="300">
        <v>1.325</v>
      </c>
      <c r="X52" s="300">
        <v>3.4020000000000001</v>
      </c>
      <c r="Y52" s="300">
        <v>1.67</v>
      </c>
      <c r="Z52" s="300">
        <v>0.52700000000000002</v>
      </c>
      <c r="AA52" s="300">
        <v>7.1829999999999998</v>
      </c>
      <c r="AB52" s="300">
        <v>0.53800000000000003</v>
      </c>
      <c r="AC52" s="300">
        <v>5.5730000000000004</v>
      </c>
      <c r="AD52" s="302">
        <f t="shared" si="25"/>
        <v>2.6574732457085397</v>
      </c>
      <c r="AH52" s="303">
        <f t="shared" si="26"/>
        <v>4.9119060331019758E-3</v>
      </c>
    </row>
    <row r="53" spans="1:34">
      <c r="A53" s="6" t="s">
        <v>107</v>
      </c>
      <c r="B53" s="300"/>
      <c r="C53" s="300"/>
      <c r="D53" s="300"/>
      <c r="E53" s="314">
        <v>1E-3</v>
      </c>
      <c r="F53" s="314">
        <v>0</v>
      </c>
      <c r="G53" s="314">
        <v>0</v>
      </c>
      <c r="H53" s="314">
        <v>0</v>
      </c>
      <c r="I53" s="314">
        <v>0</v>
      </c>
      <c r="J53" s="314">
        <v>0</v>
      </c>
      <c r="K53" s="300">
        <v>0</v>
      </c>
      <c r="L53" s="300">
        <v>0</v>
      </c>
      <c r="M53" s="300">
        <v>0</v>
      </c>
      <c r="N53" s="300">
        <v>0</v>
      </c>
      <c r="O53" s="300">
        <v>0</v>
      </c>
      <c r="P53" s="300">
        <v>0</v>
      </c>
      <c r="Q53" s="300">
        <v>0</v>
      </c>
      <c r="R53" s="300">
        <v>0</v>
      </c>
      <c r="S53" s="300">
        <v>0</v>
      </c>
      <c r="T53" s="300">
        <v>0.01</v>
      </c>
      <c r="U53" s="300">
        <v>0.03</v>
      </c>
      <c r="V53" s="300">
        <v>0.23899999999999999</v>
      </c>
      <c r="W53" s="300">
        <v>0.59699999999999998</v>
      </c>
      <c r="X53" s="300">
        <v>10.023</v>
      </c>
      <c r="Y53" s="300">
        <v>2.7320000000000002</v>
      </c>
      <c r="Z53" s="300">
        <v>2.766</v>
      </c>
      <c r="AA53" s="300">
        <v>8.6120000000000001</v>
      </c>
      <c r="AB53" s="300">
        <v>19.881</v>
      </c>
      <c r="AC53" s="300">
        <v>10.164</v>
      </c>
      <c r="AD53" s="302">
        <f t="shared" si="25"/>
        <v>8.7812332910372124</v>
      </c>
      <c r="AH53" s="303">
        <f t="shared" si="26"/>
        <v>2.9791777896422855E-2</v>
      </c>
    </row>
    <row r="54" spans="1:34">
      <c r="A54" s="6" t="s">
        <v>108</v>
      </c>
      <c r="B54" s="300"/>
      <c r="C54" s="300"/>
      <c r="D54" s="300"/>
      <c r="E54" s="314">
        <v>0</v>
      </c>
      <c r="F54" s="314">
        <v>0</v>
      </c>
      <c r="G54" s="314">
        <v>0</v>
      </c>
      <c r="H54" s="314">
        <v>0</v>
      </c>
      <c r="I54" s="314">
        <v>0</v>
      </c>
      <c r="J54" s="314">
        <v>0</v>
      </c>
      <c r="K54" s="300">
        <v>0</v>
      </c>
      <c r="L54" s="300">
        <v>0</v>
      </c>
      <c r="M54" s="300">
        <v>0</v>
      </c>
      <c r="N54" s="300">
        <v>0</v>
      </c>
      <c r="O54" s="300">
        <v>0</v>
      </c>
      <c r="P54" s="300">
        <v>0.53600000000000003</v>
      </c>
      <c r="Q54" s="300">
        <v>0</v>
      </c>
      <c r="R54" s="300">
        <v>0</v>
      </c>
      <c r="S54" s="300">
        <v>0.129</v>
      </c>
      <c r="T54" s="300">
        <v>7.2999999999999995E-2</v>
      </c>
      <c r="U54" s="300">
        <v>0.48499999999999999</v>
      </c>
      <c r="V54" s="300">
        <v>0.82299999999999995</v>
      </c>
      <c r="W54" s="300">
        <v>0.16400000000000001</v>
      </c>
      <c r="X54" s="300">
        <v>3.8490000000000002</v>
      </c>
      <c r="Y54" s="300">
        <v>1.02</v>
      </c>
      <c r="Z54" s="300">
        <v>1.726</v>
      </c>
      <c r="AA54" s="300">
        <v>6.4219999999999997</v>
      </c>
      <c r="AB54" s="300">
        <v>3.282</v>
      </c>
      <c r="AC54" s="300">
        <v>4.2590000000000003</v>
      </c>
      <c r="AD54" s="302">
        <f t="shared" si="25"/>
        <v>3.2518135459311925</v>
      </c>
      <c r="AH54" s="303">
        <f t="shared" si="26"/>
        <v>0.16123865456486922</v>
      </c>
    </row>
    <row r="55" spans="1:34">
      <c r="A55" s="6" t="s">
        <v>109</v>
      </c>
      <c r="B55" s="300"/>
      <c r="C55" s="300"/>
      <c r="D55" s="300"/>
      <c r="E55" s="314">
        <v>0</v>
      </c>
      <c r="F55" s="314">
        <v>0</v>
      </c>
      <c r="G55" s="314">
        <v>5.0000000000000001E-3</v>
      </c>
      <c r="H55" s="314">
        <v>0.1</v>
      </c>
      <c r="I55" s="314">
        <v>0</v>
      </c>
      <c r="J55" s="314">
        <v>0</v>
      </c>
      <c r="K55" s="300">
        <v>6.0000000000000001E-3</v>
      </c>
      <c r="L55" s="300">
        <v>2.8000000000000001E-2</v>
      </c>
      <c r="M55" s="300">
        <v>0</v>
      </c>
      <c r="N55" s="300">
        <v>4.4999999999999998E-2</v>
      </c>
      <c r="O55" s="300">
        <v>0.106</v>
      </c>
      <c r="P55" s="300">
        <v>5.2999999999999999E-2</v>
      </c>
      <c r="Q55" s="300">
        <v>8.0000000000000002E-3</v>
      </c>
      <c r="R55" s="300">
        <v>1E-3</v>
      </c>
      <c r="S55" s="300">
        <v>0.20899999999999999</v>
      </c>
      <c r="T55" s="300">
        <v>0.51300000000000001</v>
      </c>
      <c r="U55" s="300">
        <v>0.44500000000000001</v>
      </c>
      <c r="V55" s="300">
        <v>0.51200000000000001</v>
      </c>
      <c r="W55" s="300">
        <v>6.0179999999999998</v>
      </c>
      <c r="X55" s="300">
        <v>6.2709999999999999</v>
      </c>
      <c r="Y55" s="300">
        <v>17.864999999999998</v>
      </c>
      <c r="Z55" s="300">
        <v>5.0490000000000004</v>
      </c>
      <c r="AA55" s="300">
        <v>0.93200000000000005</v>
      </c>
      <c r="AB55" s="300">
        <v>1.84</v>
      </c>
      <c r="AC55" s="300">
        <v>2.5659999999999998</v>
      </c>
      <c r="AD55" s="302">
        <f t="shared" si="25"/>
        <v>6.3757411796627474</v>
      </c>
      <c r="AH55" s="303">
        <f t="shared" si="26"/>
        <v>0.17939135077415913</v>
      </c>
    </row>
    <row r="56" spans="1:34">
      <c r="A56" s="6" t="s">
        <v>110</v>
      </c>
      <c r="B56" s="300"/>
      <c r="C56" s="300"/>
      <c r="D56" s="300"/>
      <c r="E56" s="314">
        <v>0</v>
      </c>
      <c r="F56" s="314">
        <v>0</v>
      </c>
      <c r="G56" s="314">
        <v>2.3E-2</v>
      </c>
      <c r="H56" s="314">
        <v>2.1000000000000001E-2</v>
      </c>
      <c r="I56" s="314">
        <v>5.0000000000000001E-3</v>
      </c>
      <c r="J56" s="314">
        <v>1.0999999999999999E-2</v>
      </c>
      <c r="K56" s="300">
        <v>2.9000000000000001E-2</v>
      </c>
      <c r="L56" s="300">
        <v>2.4E-2</v>
      </c>
      <c r="M56" s="300">
        <v>4.1000000000000002E-2</v>
      </c>
      <c r="N56" s="300">
        <v>0.192</v>
      </c>
      <c r="O56" s="300">
        <v>0.24299999999999999</v>
      </c>
      <c r="P56" s="300">
        <v>0.315</v>
      </c>
      <c r="Q56" s="300">
        <v>7.4999999999999997E-2</v>
      </c>
      <c r="R56" s="300">
        <v>0.17399999999999999</v>
      </c>
      <c r="S56" s="300">
        <v>0.127</v>
      </c>
      <c r="T56" s="300">
        <v>0.22800000000000001</v>
      </c>
      <c r="U56" s="300">
        <v>0.26300000000000001</v>
      </c>
      <c r="V56" s="300">
        <v>0.245</v>
      </c>
      <c r="W56" s="300">
        <v>8.7409999999999997</v>
      </c>
      <c r="X56" s="300">
        <v>8.9410000000000007</v>
      </c>
      <c r="Y56" s="300">
        <v>6.01</v>
      </c>
      <c r="Z56" s="300">
        <v>4.774</v>
      </c>
      <c r="AA56" s="300">
        <v>1.242</v>
      </c>
      <c r="AB56" s="300">
        <v>2.5299999999999998</v>
      </c>
      <c r="AC56" s="302">
        <f t="shared" si="25"/>
        <v>6.5131982811540823</v>
      </c>
      <c r="AD56" s="302">
        <f t="shared" si="25"/>
        <v>4.6878865506316494</v>
      </c>
      <c r="AH56" s="303">
        <f t="shared" si="26"/>
        <v>0.11073144687666846</v>
      </c>
    </row>
    <row r="57" spans="1:34">
      <c r="A57" s="6" t="s">
        <v>111</v>
      </c>
      <c r="B57" s="300"/>
      <c r="C57" s="300"/>
      <c r="D57" s="300"/>
      <c r="E57" s="314">
        <v>0</v>
      </c>
      <c r="F57" s="314">
        <v>0.05</v>
      </c>
      <c r="G57" s="314">
        <v>4.0000000000000001E-3</v>
      </c>
      <c r="H57" s="314">
        <v>0</v>
      </c>
      <c r="I57" s="314">
        <v>0</v>
      </c>
      <c r="J57" s="314">
        <v>0</v>
      </c>
      <c r="K57" s="300">
        <v>6.0000000000000001E-3</v>
      </c>
      <c r="L57" s="300">
        <v>0</v>
      </c>
      <c r="M57" s="300">
        <v>0</v>
      </c>
      <c r="N57" s="300">
        <v>2.5000000000000001E-2</v>
      </c>
      <c r="O57" s="300">
        <v>5.0000000000000001E-3</v>
      </c>
      <c r="P57" s="300">
        <v>2.73</v>
      </c>
      <c r="Q57" s="300">
        <v>1.2E-2</v>
      </c>
      <c r="R57" s="300">
        <v>3.9E-2</v>
      </c>
      <c r="S57" s="300">
        <v>8.9999999999999993E-3</v>
      </c>
      <c r="T57" s="300">
        <v>0</v>
      </c>
      <c r="U57" s="300">
        <v>5.0000000000000001E-3</v>
      </c>
      <c r="V57" s="300">
        <v>0.03</v>
      </c>
      <c r="W57" s="300">
        <v>1.171</v>
      </c>
      <c r="X57" s="300">
        <v>3.3149999999999999</v>
      </c>
      <c r="Y57" s="300">
        <v>1.1479999999999999</v>
      </c>
      <c r="Z57" s="300">
        <v>2.5049999999999999</v>
      </c>
      <c r="AA57" s="300">
        <v>2.1659999999999999</v>
      </c>
      <c r="AB57" s="300">
        <v>0.247</v>
      </c>
      <c r="AC57" s="302">
        <f t="shared" si="25"/>
        <v>2.2592738752959747</v>
      </c>
      <c r="AD57" s="302">
        <f t="shared" si="25"/>
        <v>1.8716033421915776</v>
      </c>
      <c r="AH57" s="303">
        <f t="shared" si="26"/>
        <v>8.8627869727709568E-3</v>
      </c>
    </row>
    <row r="58" spans="1:34">
      <c r="A58" s="6" t="s">
        <v>112</v>
      </c>
      <c r="B58" s="300"/>
      <c r="C58" s="300"/>
      <c r="D58" s="300"/>
      <c r="E58" s="314">
        <v>2E-3</v>
      </c>
      <c r="F58" s="314">
        <v>0</v>
      </c>
      <c r="G58" s="314">
        <v>1.0999999999999999E-2</v>
      </c>
      <c r="H58" s="314">
        <v>0</v>
      </c>
      <c r="I58" s="314">
        <v>0</v>
      </c>
      <c r="J58" s="314">
        <v>0</v>
      </c>
      <c r="K58" s="300">
        <v>0</v>
      </c>
      <c r="L58" s="300">
        <v>0</v>
      </c>
      <c r="M58" s="300">
        <v>0</v>
      </c>
      <c r="N58" s="300">
        <v>0</v>
      </c>
      <c r="O58" s="300">
        <v>0</v>
      </c>
      <c r="P58" s="300">
        <v>3.0779999999999998</v>
      </c>
      <c r="Q58" s="300">
        <v>3.7999999999999999E-2</v>
      </c>
      <c r="R58" s="300">
        <v>0</v>
      </c>
      <c r="S58" s="300">
        <v>0</v>
      </c>
      <c r="T58" s="300">
        <v>0</v>
      </c>
      <c r="U58" s="300">
        <v>1.4E-2</v>
      </c>
      <c r="V58" s="300">
        <v>1.6279999999999999</v>
      </c>
      <c r="W58" s="300">
        <v>0.66600000000000004</v>
      </c>
      <c r="X58" s="300">
        <v>0.52500000000000002</v>
      </c>
      <c r="Y58" s="300">
        <v>0.14199999999999999</v>
      </c>
      <c r="Z58" s="300">
        <v>10.202999999999999</v>
      </c>
      <c r="AA58" s="300">
        <v>0.89400000000000002</v>
      </c>
      <c r="AB58" s="300">
        <v>0.19800000000000001</v>
      </c>
      <c r="AC58" s="302">
        <f>AC59-SUM(AC47:AC57)</f>
        <v>7.531527843549938</v>
      </c>
      <c r="AD58" s="302">
        <f>AD59-SUM(AD47:AD57)</f>
        <v>2.386538661048462</v>
      </c>
      <c r="AH58" s="303">
        <f t="shared" si="26"/>
        <v>0.17533368926855314</v>
      </c>
    </row>
    <row r="59" spans="1:34" ht="15.75" thickBot="1">
      <c r="A59" s="6" t="s">
        <v>114</v>
      </c>
      <c r="B59" s="304">
        <f t="shared" ref="B59:AB59" si="27">SUM(B47:B58)</f>
        <v>0</v>
      </c>
      <c r="C59" s="304">
        <f t="shared" si="27"/>
        <v>0</v>
      </c>
      <c r="D59" s="304">
        <f t="shared" si="27"/>
        <v>0</v>
      </c>
      <c r="E59" s="304">
        <f t="shared" si="27"/>
        <v>3.0000000000000001E-3</v>
      </c>
      <c r="F59" s="304">
        <f t="shared" si="27"/>
        <v>1.0760000000000001</v>
      </c>
      <c r="G59" s="304">
        <f t="shared" si="27"/>
        <v>0.13500000000000001</v>
      </c>
      <c r="H59" s="304">
        <f t="shared" si="27"/>
        <v>0.22500000000000001</v>
      </c>
      <c r="I59" s="304">
        <f t="shared" si="27"/>
        <v>0.06</v>
      </c>
      <c r="J59" s="304">
        <f t="shared" si="27"/>
        <v>6.3E-2</v>
      </c>
      <c r="K59" s="304">
        <f t="shared" si="27"/>
        <v>0.128</v>
      </c>
      <c r="L59" s="304">
        <f t="shared" si="27"/>
        <v>0.125</v>
      </c>
      <c r="M59" s="304">
        <f t="shared" si="27"/>
        <v>0.13200000000000001</v>
      </c>
      <c r="N59" s="304">
        <f t="shared" si="27"/>
        <v>0.45400000000000001</v>
      </c>
      <c r="O59" s="304">
        <f t="shared" si="27"/>
        <v>0.67699999999999994</v>
      </c>
      <c r="P59" s="304">
        <f t="shared" si="27"/>
        <v>11.128</v>
      </c>
      <c r="Q59" s="304">
        <f t="shared" si="27"/>
        <v>0.60500000000000009</v>
      </c>
      <c r="R59" s="304">
        <f t="shared" si="27"/>
        <v>0.52800000000000002</v>
      </c>
      <c r="S59" s="304">
        <f t="shared" si="27"/>
        <v>0.84799999999999998</v>
      </c>
      <c r="T59" s="304">
        <f t="shared" si="27"/>
        <v>1.2809999999999999</v>
      </c>
      <c r="U59" s="304">
        <f t="shared" si="27"/>
        <v>1.736</v>
      </c>
      <c r="V59" s="304">
        <f t="shared" si="27"/>
        <v>4.9719999999999995</v>
      </c>
      <c r="W59" s="304">
        <f t="shared" si="27"/>
        <v>24.067</v>
      </c>
      <c r="X59" s="304">
        <f t="shared" si="27"/>
        <v>39.780999999999999</v>
      </c>
      <c r="Y59" s="304">
        <f t="shared" si="27"/>
        <v>82.103000000000009</v>
      </c>
      <c r="Z59" s="304">
        <f t="shared" si="27"/>
        <v>31.684999999999999</v>
      </c>
      <c r="AA59" s="304">
        <f t="shared" si="27"/>
        <v>50.423999999999992</v>
      </c>
      <c r="AB59" s="304">
        <f t="shared" si="27"/>
        <v>46.621000000000002</v>
      </c>
      <c r="AC59" s="305">
        <f>AC10</f>
        <v>50</v>
      </c>
      <c r="AD59" s="305">
        <f>AD10</f>
        <v>50</v>
      </c>
    </row>
    <row r="60" spans="1:3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4" ht="15.75" thickBot="1">
      <c r="A61" s="6" t="s">
        <v>253</v>
      </c>
    </row>
    <row r="62" spans="1:34" ht="15.75" thickBot="1">
      <c r="A62" s="3"/>
      <c r="B62" s="3" t="str">
        <f>B$2</f>
        <v xml:space="preserve">93/94 </v>
      </c>
      <c r="C62" s="3" t="str">
        <f t="shared" ref="C62:AD62" si="28">C$2</f>
        <v xml:space="preserve">94/95 </v>
      </c>
      <c r="D62" s="3" t="str">
        <f t="shared" si="28"/>
        <v xml:space="preserve">95/96 </v>
      </c>
      <c r="E62" s="3" t="str">
        <f t="shared" si="28"/>
        <v xml:space="preserve">96/97 </v>
      </c>
      <c r="F62" s="3" t="str">
        <f t="shared" si="28"/>
        <v xml:space="preserve">97/98 </v>
      </c>
      <c r="G62" s="3" t="str">
        <f t="shared" si="28"/>
        <v xml:space="preserve">98/99 </v>
      </c>
      <c r="H62" s="3" t="str">
        <f t="shared" si="28"/>
        <v xml:space="preserve">99/00 </v>
      </c>
      <c r="I62" s="3" t="str">
        <f t="shared" si="28"/>
        <v xml:space="preserve">00/01 </v>
      </c>
      <c r="J62" s="3" t="str">
        <f t="shared" si="28"/>
        <v xml:space="preserve">01/02 </v>
      </c>
      <c r="K62" s="3" t="str">
        <f t="shared" si="28"/>
        <v xml:space="preserve">02/03 </v>
      </c>
      <c r="L62" s="3" t="str">
        <f t="shared" si="28"/>
        <v xml:space="preserve">03/04 </v>
      </c>
      <c r="M62" s="3" t="str">
        <f t="shared" si="28"/>
        <v xml:space="preserve">04/05 </v>
      </c>
      <c r="N62" s="3" t="str">
        <f t="shared" si="28"/>
        <v xml:space="preserve">05/06 </v>
      </c>
      <c r="O62" s="3" t="str">
        <f t="shared" si="28"/>
        <v xml:space="preserve">06/07 </v>
      </c>
      <c r="P62" s="3" t="str">
        <f t="shared" si="28"/>
        <v xml:space="preserve">07/08 </v>
      </c>
      <c r="Q62" s="3" t="str">
        <f t="shared" si="28"/>
        <v xml:space="preserve">08/09 </v>
      </c>
      <c r="R62" s="3" t="str">
        <f t="shared" si="28"/>
        <v xml:space="preserve">09/10 </v>
      </c>
      <c r="S62" s="3" t="str">
        <f t="shared" si="28"/>
        <v xml:space="preserve">10/11 </v>
      </c>
      <c r="T62" s="3" t="str">
        <f t="shared" si="28"/>
        <v xml:space="preserve">11/12 </v>
      </c>
      <c r="U62" s="3" t="str">
        <f t="shared" si="28"/>
        <v xml:space="preserve">12/13 </v>
      </c>
      <c r="V62" s="3" t="str">
        <f t="shared" si="28"/>
        <v xml:space="preserve">13/14 </v>
      </c>
      <c r="W62" s="3" t="str">
        <f t="shared" si="28"/>
        <v xml:space="preserve">14/15 </v>
      </c>
      <c r="X62" s="3" t="str">
        <f t="shared" si="28"/>
        <v xml:space="preserve">15/16 </v>
      </c>
      <c r="Y62" s="3" t="str">
        <f t="shared" si="28"/>
        <v xml:space="preserve">16/17 </v>
      </c>
      <c r="Z62" s="3" t="str">
        <f t="shared" si="28"/>
        <v xml:space="preserve">17/18 </v>
      </c>
      <c r="AA62" s="3" t="str">
        <f t="shared" si="28"/>
        <v>18/19</v>
      </c>
      <c r="AB62" s="3" t="str">
        <f t="shared" si="28"/>
        <v>19/20</v>
      </c>
      <c r="AC62" s="3" t="str">
        <f t="shared" si="28"/>
        <v>20/21</v>
      </c>
      <c r="AD62" s="3" t="str">
        <f t="shared" si="28"/>
        <v>21/22</v>
      </c>
    </row>
    <row r="63" spans="1:34">
      <c r="A63" s="6" t="s">
        <v>113</v>
      </c>
      <c r="B63" s="37">
        <v>0</v>
      </c>
      <c r="C63" s="37">
        <f>'[3]Russia Seed Exports'!AM$290</f>
        <v>0</v>
      </c>
      <c r="D63" s="37">
        <f>'[3]Russia Seed Exports'!AY$290</f>
        <v>0</v>
      </c>
      <c r="E63" s="37">
        <f>'[3]Russia Seed Exports'!BK$290</f>
        <v>0</v>
      </c>
      <c r="F63" s="37">
        <f>'[3]Russia Seed Exports'!BW$290</f>
        <v>5.1669999999999998</v>
      </c>
      <c r="G63" s="37">
        <f>'[3]Russia Seed Exports'!CI$290</f>
        <v>11.379</v>
      </c>
      <c r="H63" s="37">
        <f>'[3]Russia Seed Exports'!CU$290</f>
        <v>0</v>
      </c>
      <c r="I63" s="37">
        <f>'[3]Russia Seed Exports'!DG$290</f>
        <v>0</v>
      </c>
      <c r="J63" s="37">
        <f>'[3]Russia Seed Exports'!DS$290</f>
        <v>0</v>
      </c>
      <c r="K63" s="37">
        <f>'[3]Russia Seed Exports'!EE$290</f>
        <v>0</v>
      </c>
      <c r="L63" s="37">
        <f>'[3]Russia Seed Exports'!EQ$290</f>
        <v>0</v>
      </c>
      <c r="M63" s="37">
        <f>'[3]Russia Seed Exports'!FC$290</f>
        <v>0.10725</v>
      </c>
      <c r="N63" s="37">
        <f>'[3]Russia Seed Exports'!FO$290</f>
        <v>1.55E-2</v>
      </c>
      <c r="O63" s="37">
        <f>'[3]Russia Seed Exports'!GA$290</f>
        <v>1.4E-2</v>
      </c>
      <c r="P63" s="37">
        <f>'[3]Russia Seed Exports'!GM$290</f>
        <v>0.111</v>
      </c>
      <c r="Q63" s="37">
        <f>'[3]Russia Seed Exports'!GY$290</f>
        <v>0</v>
      </c>
      <c r="R63" s="37">
        <f>'[3]Russia Seed Exports'!HK$290</f>
        <v>16.612856000000001</v>
      </c>
      <c r="S63" s="37">
        <f>'[3]Russia Seed Exports'!HW$290</f>
        <v>9.5364699999999996</v>
      </c>
      <c r="T63" s="37">
        <f>'[3]Russia Seed Exports'!II$290</f>
        <v>2.7121080000000002</v>
      </c>
      <c r="U63" s="37">
        <f>'[3]Russia Seed Exports'!IU$290</f>
        <v>0</v>
      </c>
      <c r="V63" s="37">
        <f>'[3]Russia Seed Exports'!JG$290</f>
        <v>6.9054169999999999</v>
      </c>
      <c r="W63" s="37">
        <f>'[3]Russia Seed Exports'!JS$290</f>
        <v>39.588197999999998</v>
      </c>
      <c r="X63" s="37">
        <f>'[3]Russia Seed Exports'!KE$290</f>
        <v>6.182E-2</v>
      </c>
      <c r="Y63" s="37">
        <f>'[3]Russia Seed Exports'!KQ$290</f>
        <v>5.456035</v>
      </c>
      <c r="Z63" s="37">
        <f>'[3]Russia Seed Exports'!LC$290</f>
        <v>1.907181</v>
      </c>
      <c r="AA63" s="37">
        <f>'[3]Russia Seed Exports'!LO$290</f>
        <v>38.081839000000002</v>
      </c>
      <c r="AB63" s="37">
        <f>'[3]Russia Seed Exports'!MA$290</f>
        <v>8.7054639999999992</v>
      </c>
      <c r="AC63" s="37">
        <f>'[3]Russia Seed Exports'!MM$290</f>
        <v>10.96993</v>
      </c>
      <c r="AD63" s="238">
        <f>(SUM(X63:AB63)/SUM(X$75:AB$75))*AD$75</f>
        <v>23.165810680980499</v>
      </c>
    </row>
    <row r="64" spans="1:34">
      <c r="A64" s="6" t="s">
        <v>102</v>
      </c>
      <c r="B64" s="37">
        <f>'[3]Russia Seed Exports'!AB$290</f>
        <v>0</v>
      </c>
      <c r="C64" s="37">
        <f>'[3]Russia Seed Exports'!AN$290</f>
        <v>0</v>
      </c>
      <c r="D64" s="37">
        <f>'[3]Russia Seed Exports'!AZ$290</f>
        <v>0</v>
      </c>
      <c r="E64" s="37">
        <f>'[3]Russia Seed Exports'!BL$290</f>
        <v>0</v>
      </c>
      <c r="F64" s="37">
        <f>'[3]Russia Seed Exports'!BX$290</f>
        <v>11.701000000000001</v>
      </c>
      <c r="G64" s="37">
        <f>'[3]Russia Seed Exports'!CJ$290</f>
        <v>6.125</v>
      </c>
      <c r="H64" s="37">
        <f>'[3]Russia Seed Exports'!CV$290</f>
        <v>0</v>
      </c>
      <c r="I64" s="37">
        <f>'[3]Russia Seed Exports'!DH$290</f>
        <v>18.085000000000001</v>
      </c>
      <c r="J64" s="37">
        <f>'[3]Russia Seed Exports'!DT$290</f>
        <v>9.1530000000000005</v>
      </c>
      <c r="K64" s="37">
        <f>'[3]Russia Seed Exports'!EF$290</f>
        <v>3.7323499999999998</v>
      </c>
      <c r="L64" s="37">
        <f>'[3]Russia Seed Exports'!ER$290</f>
        <v>0</v>
      </c>
      <c r="M64" s="37">
        <f>'[3]Russia Seed Exports'!FD$290</f>
        <v>3.3657020000000002</v>
      </c>
      <c r="N64" s="37">
        <f>'[3]Russia Seed Exports'!FP$290</f>
        <v>18.074252999999999</v>
      </c>
      <c r="O64" s="37">
        <f>'[3]Russia Seed Exports'!GB$290</f>
        <v>8.6253899999999994</v>
      </c>
      <c r="P64" s="37">
        <f>'[3]Russia Seed Exports'!GN$290</f>
        <v>15.341559999999999</v>
      </c>
      <c r="Q64" s="37">
        <f>'[3]Russia Seed Exports'!GZ$290</f>
        <v>6.26</v>
      </c>
      <c r="R64" s="37">
        <f>'[3]Russia Seed Exports'!HL$290</f>
        <v>37.872145000000003</v>
      </c>
      <c r="S64" s="37">
        <f>'[3]Russia Seed Exports'!HX$290</f>
        <v>11.552759999999999</v>
      </c>
      <c r="T64" s="37">
        <f>'[3]Russia Seed Exports'!IJ$290</f>
        <v>0</v>
      </c>
      <c r="U64" s="37">
        <f>'[3]Russia Seed Exports'!IV$290</f>
        <v>0.10045999999999999</v>
      </c>
      <c r="V64" s="37">
        <f>'[3]Russia Seed Exports'!JH$290</f>
        <v>25.593769000000002</v>
      </c>
      <c r="W64" s="37">
        <f>'[3]Russia Seed Exports'!JT$290</f>
        <v>37.112923000000002</v>
      </c>
      <c r="X64" s="37">
        <f>'[3]Russia Seed Exports'!KF$290</f>
        <v>0.39290999999999998</v>
      </c>
      <c r="Y64" s="37">
        <f>'[3]Russia Seed Exports'!KR$290</f>
        <v>7.5946990000000003</v>
      </c>
      <c r="Z64" s="37">
        <f>'[3]Russia Seed Exports'!LD$290</f>
        <v>16.913602999999998</v>
      </c>
      <c r="AA64" s="37">
        <f>'[3]Russia Seed Exports'!LP$290</f>
        <v>28.493292</v>
      </c>
      <c r="AB64" s="37">
        <f>'[3]Russia Seed Exports'!MB$290</f>
        <v>36.605848999999999</v>
      </c>
      <c r="AC64" s="37">
        <f>'[3]Russia Seed Exports'!MN$290</f>
        <v>44.723278999999998</v>
      </c>
      <c r="AD64" s="238">
        <f t="shared" ref="AC64:AD73" si="29">(SUM(X64:AB64)/SUM(X$75:AB$75))*AD$75</f>
        <v>38.458608820021858</v>
      </c>
    </row>
    <row r="65" spans="1:30">
      <c r="A65" s="6" t="s">
        <v>103</v>
      </c>
      <c r="B65" s="37">
        <f>'[3]Russia Seed Exports'!AC$290</f>
        <v>0</v>
      </c>
      <c r="C65" s="37">
        <f>'[3]Russia Seed Exports'!AO$290</f>
        <v>0</v>
      </c>
      <c r="D65" s="37">
        <f>'[3]Russia Seed Exports'!BA$290</f>
        <v>0</v>
      </c>
      <c r="E65" s="37">
        <f>'[3]Russia Seed Exports'!BM$290</f>
        <v>0</v>
      </c>
      <c r="F65" s="37">
        <f>'[3]Russia Seed Exports'!BY$290</f>
        <v>3.1629999999999998</v>
      </c>
      <c r="G65" s="37">
        <f>'[3]Russia Seed Exports'!CK$290</f>
        <v>15.73</v>
      </c>
      <c r="H65" s="37">
        <f>'[3]Russia Seed Exports'!CW$290</f>
        <v>1.929</v>
      </c>
      <c r="I65" s="37">
        <f>'[3]Russia Seed Exports'!DI$290</f>
        <v>18.254999999999999</v>
      </c>
      <c r="J65" s="37">
        <f>'[3]Russia Seed Exports'!DU$290</f>
        <v>9.5180000000000007</v>
      </c>
      <c r="K65" s="37">
        <f>'[3]Russia Seed Exports'!EG$290</f>
        <v>7.8921000000000001</v>
      </c>
      <c r="L65" s="37">
        <f>'[3]Russia Seed Exports'!ES$290</f>
        <v>5.3300799999999997</v>
      </c>
      <c r="M65" s="37">
        <f>'[3]Russia Seed Exports'!FE$290</f>
        <v>16.852599999999999</v>
      </c>
      <c r="N65" s="37">
        <f>'[3]Russia Seed Exports'!FQ$290</f>
        <v>19.617595999999999</v>
      </c>
      <c r="O65" s="37">
        <f>'[3]Russia Seed Exports'!GC$290</f>
        <v>9.5686400000000003</v>
      </c>
      <c r="P65" s="37">
        <f>'[3]Russia Seed Exports'!GO$290</f>
        <v>22.57761</v>
      </c>
      <c r="Q65" s="37">
        <f>'[3]Russia Seed Exports'!HA$290</f>
        <v>12.794719000000001</v>
      </c>
      <c r="R65" s="37">
        <f>'[3]Russia Seed Exports'!HM$290</f>
        <v>42.084910000000001</v>
      </c>
      <c r="S65" s="37">
        <f>'[3]Russia Seed Exports'!HY$290</f>
        <v>14.2783</v>
      </c>
      <c r="T65" s="37">
        <f>'[3]Russia Seed Exports'!IK$290</f>
        <v>5.8922999999999996</v>
      </c>
      <c r="U65" s="37">
        <f>'[3]Russia Seed Exports'!IW$290</f>
        <v>3.3094079999999999</v>
      </c>
      <c r="V65" s="37">
        <f>'[3]Russia Seed Exports'!JI$290</f>
        <v>32.721584</v>
      </c>
      <c r="W65" s="37">
        <f>'[3]Russia Seed Exports'!JU$290</f>
        <v>15.661104999999999</v>
      </c>
      <c r="X65" s="37">
        <f>'[3]Russia Seed Exports'!KG$290</f>
        <v>6.3977810000000002</v>
      </c>
      <c r="Y65" s="37">
        <f>'[3]Russia Seed Exports'!KS$290</f>
        <v>8.9293220000000009</v>
      </c>
      <c r="Z65" s="37">
        <f>'[3]Russia Seed Exports'!LE$290</f>
        <v>19.141062999999999</v>
      </c>
      <c r="AA65" s="37">
        <f>'[3]Russia Seed Exports'!LQ$290</f>
        <v>39.704327999999997</v>
      </c>
      <c r="AB65" s="37">
        <f>'[3]Russia Seed Exports'!MC$290</f>
        <v>48.527757000000001</v>
      </c>
      <c r="AC65" s="37">
        <f>'[3]Russia Seed Exports'!MO$290</f>
        <v>95.369113999999996</v>
      </c>
      <c r="AD65" s="238">
        <f t="shared" si="29"/>
        <v>52.431804965559387</v>
      </c>
    </row>
    <row r="66" spans="1:30">
      <c r="A66" s="6" t="s">
        <v>104</v>
      </c>
      <c r="B66" s="37">
        <f>'[3]Russia Seed Exports'!AD$290</f>
        <v>0</v>
      </c>
      <c r="C66" s="37">
        <f>'[3]Russia Seed Exports'!AP$290</f>
        <v>0</v>
      </c>
      <c r="D66" s="37">
        <f>'[3]Russia Seed Exports'!BB$290</f>
        <v>0</v>
      </c>
      <c r="E66" s="37">
        <f>'[3]Russia Seed Exports'!BN$290</f>
        <v>0</v>
      </c>
      <c r="F66" s="37">
        <f>'[3]Russia Seed Exports'!BZ$290</f>
        <v>12.388999999999999</v>
      </c>
      <c r="G66" s="37">
        <f>'[3]Russia Seed Exports'!CL$290</f>
        <v>12.221</v>
      </c>
      <c r="H66" s="37">
        <f>'[3]Russia Seed Exports'!CX$290</f>
        <v>6.7939999999999996</v>
      </c>
      <c r="I66" s="37">
        <f>'[3]Russia Seed Exports'!DJ$290</f>
        <v>11.879</v>
      </c>
      <c r="J66" s="37">
        <f>'[3]Russia Seed Exports'!DV$290</f>
        <v>5.133</v>
      </c>
      <c r="K66" s="37">
        <f>'[3]Russia Seed Exports'!EH$290</f>
        <v>5.8974000000000002</v>
      </c>
      <c r="L66" s="37">
        <f>'[3]Russia Seed Exports'!ET$290</f>
        <v>9.6415699999999998</v>
      </c>
      <c r="M66" s="37">
        <f>'[3]Russia Seed Exports'!FF$290</f>
        <v>11.845700000000001</v>
      </c>
      <c r="N66" s="37">
        <f>'[3]Russia Seed Exports'!FR$290</f>
        <v>12.691518</v>
      </c>
      <c r="O66" s="37">
        <f>'[3]Russia Seed Exports'!GD$290</f>
        <v>14.89958</v>
      </c>
      <c r="P66" s="37">
        <f>'[3]Russia Seed Exports'!GP$290</f>
        <v>8.8607499999999995</v>
      </c>
      <c r="Q66" s="37">
        <f>'[3]Russia Seed Exports'!HB$290</f>
        <v>5.8172189999999997</v>
      </c>
      <c r="R66" s="37">
        <f>'[3]Russia Seed Exports'!HN$290</f>
        <v>17.556633000000001</v>
      </c>
      <c r="S66" s="37">
        <f>'[3]Russia Seed Exports'!HZ$290</f>
        <v>5.9131479999999996</v>
      </c>
      <c r="T66" s="37">
        <f>'[3]Russia Seed Exports'!IL$290</f>
        <v>26.452072999999999</v>
      </c>
      <c r="U66" s="37">
        <f>'[3]Russia Seed Exports'!IX$290</f>
        <v>6.1171699999999998</v>
      </c>
      <c r="V66" s="37">
        <f>'[3]Russia Seed Exports'!JJ$290</f>
        <v>15.337332</v>
      </c>
      <c r="W66" s="37">
        <f>'[3]Russia Seed Exports'!JV$290</f>
        <v>12.727899000000001</v>
      </c>
      <c r="X66" s="37">
        <f>'[3]Russia Seed Exports'!KH$290</f>
        <v>12.039595</v>
      </c>
      <c r="Y66" s="37">
        <f>'[3]Russia Seed Exports'!KT$290</f>
        <v>8.4088899999999995</v>
      </c>
      <c r="Z66" s="37">
        <f>'[3]Russia Seed Exports'!LF$290</f>
        <v>40.637881999999998</v>
      </c>
      <c r="AA66" s="37">
        <f>'[3]Russia Seed Exports'!LR$290</f>
        <v>81.110709999999997</v>
      </c>
      <c r="AB66" s="37">
        <f>'[3]Russia Seed Exports'!MD$290</f>
        <v>44.980988000000004</v>
      </c>
      <c r="AC66" s="37">
        <f>'[3]Russia Seed Exports'!MP$290</f>
        <v>128.80257499999999</v>
      </c>
      <c r="AD66" s="238">
        <f t="shared" si="29"/>
        <v>79.984219412157472</v>
      </c>
    </row>
    <row r="67" spans="1:30">
      <c r="A67" s="6" t="s">
        <v>105</v>
      </c>
      <c r="B67" s="37">
        <f>'[3]Russia Seed Exports'!AE$290</f>
        <v>0</v>
      </c>
      <c r="C67" s="37">
        <f>'[3]Russia Seed Exports'!AQ$290</f>
        <v>0</v>
      </c>
      <c r="D67" s="37">
        <f>'[3]Russia Seed Exports'!BC$290</f>
        <v>0</v>
      </c>
      <c r="E67" s="37">
        <f>'[3]Russia Seed Exports'!BO$290</f>
        <v>0</v>
      </c>
      <c r="F67" s="37">
        <f>'[3]Russia Seed Exports'!CA$290</f>
        <v>5.734</v>
      </c>
      <c r="G67" s="37">
        <f>'[3]Russia Seed Exports'!CM$290</f>
        <v>7.4610000000000003</v>
      </c>
      <c r="H67" s="37">
        <f>'[3]Russia Seed Exports'!CY$290</f>
        <v>11.28</v>
      </c>
      <c r="I67" s="37">
        <f>'[3]Russia Seed Exports'!DK$290</f>
        <v>4.2460000000000004</v>
      </c>
      <c r="J67" s="37">
        <f>'[3]Russia Seed Exports'!DW$290</f>
        <v>0</v>
      </c>
      <c r="K67" s="37">
        <f>'[3]Russia Seed Exports'!EI$290</f>
        <v>0.85834999999999995</v>
      </c>
      <c r="L67" s="37">
        <f>'[3]Russia Seed Exports'!EU$290</f>
        <v>16.562674999999999</v>
      </c>
      <c r="M67" s="37">
        <f>'[3]Russia Seed Exports'!FG$290</f>
        <v>5.54495</v>
      </c>
      <c r="N67" s="37">
        <f>'[3]Russia Seed Exports'!FS$290</f>
        <v>3.7511000000000001</v>
      </c>
      <c r="O67" s="37">
        <f>'[3]Russia Seed Exports'!GE$290</f>
        <v>13.36431</v>
      </c>
      <c r="P67" s="37">
        <f>'[3]Russia Seed Exports'!GQ$290</f>
        <v>7.5307449999999996</v>
      </c>
      <c r="Q67" s="37">
        <f>'[3]Russia Seed Exports'!HC$290</f>
        <v>3.0067400000000002</v>
      </c>
      <c r="R67" s="37">
        <f>'[3]Russia Seed Exports'!HO$290</f>
        <v>6.4393500000000001</v>
      </c>
      <c r="S67" s="37">
        <f>'[3]Russia Seed Exports'!IA$290</f>
        <v>0</v>
      </c>
      <c r="T67" s="37">
        <f>'[3]Russia Seed Exports'!IM$290</f>
        <v>1.25343</v>
      </c>
      <c r="U67" s="37">
        <f>'[3]Russia Seed Exports'!IY$290</f>
        <v>10.004434</v>
      </c>
      <c r="V67" s="37">
        <f>'[3]Russia Seed Exports'!JK$290</f>
        <v>18.89207</v>
      </c>
      <c r="W67" s="37">
        <f>'[3]Russia Seed Exports'!JW$290</f>
        <v>8.9619169999999997</v>
      </c>
      <c r="X67" s="37">
        <f>'[3]Russia Seed Exports'!KI$290</f>
        <v>4.451765</v>
      </c>
      <c r="Y67" s="37">
        <f>'[3]Russia Seed Exports'!KU$290</f>
        <v>10.526168</v>
      </c>
      <c r="Z67" s="37">
        <f>'[3]Russia Seed Exports'!LG$290</f>
        <v>61.646144</v>
      </c>
      <c r="AA67" s="37">
        <f>'[3]Russia Seed Exports'!LS$290</f>
        <v>80.150300000000001</v>
      </c>
      <c r="AB67" s="37">
        <f>'[3]Russia Seed Exports'!ME$290</f>
        <v>44.672535000000003</v>
      </c>
      <c r="AC67" s="37">
        <f>'[3]Russia Seed Exports'!MQ$290</f>
        <v>96.967016000000001</v>
      </c>
      <c r="AD67" s="238">
        <f t="shared" si="29"/>
        <v>86.081528886996367</v>
      </c>
    </row>
    <row r="68" spans="1:30">
      <c r="A68" s="6" t="s">
        <v>106</v>
      </c>
      <c r="B68" s="37">
        <f>'[3]Russia Seed Exports'!AF$290</f>
        <v>0</v>
      </c>
      <c r="C68" s="37">
        <f>'[3]Russia Seed Exports'!AR$290</f>
        <v>0</v>
      </c>
      <c r="D68" s="37">
        <f>'[3]Russia Seed Exports'!BD$290</f>
        <v>0</v>
      </c>
      <c r="E68" s="37">
        <f>'[3]Russia Seed Exports'!BP$290</f>
        <v>0</v>
      </c>
      <c r="F68" s="37">
        <f>'[3]Russia Seed Exports'!CB$290</f>
        <v>3.5720000000000001</v>
      </c>
      <c r="G68" s="37">
        <f>'[3]Russia Seed Exports'!CN$290</f>
        <v>3.8460000000000001</v>
      </c>
      <c r="H68" s="37">
        <f>'[3]Russia Seed Exports'!CZ$290</f>
        <v>10.699</v>
      </c>
      <c r="I68" s="37">
        <f>'[3]Russia Seed Exports'!DL$290</f>
        <v>1.744</v>
      </c>
      <c r="J68" s="37">
        <f>'[3]Russia Seed Exports'!DX$290</f>
        <v>0</v>
      </c>
      <c r="K68" s="37">
        <f>'[3]Russia Seed Exports'!EJ$290</f>
        <v>1.0389900000000001</v>
      </c>
      <c r="L68" s="37">
        <f>'[3]Russia Seed Exports'!EV$290</f>
        <v>7.5811279999999996</v>
      </c>
      <c r="M68" s="37">
        <f>'[3]Russia Seed Exports'!FH$290</f>
        <v>0.222</v>
      </c>
      <c r="N68" s="37">
        <f>'[3]Russia Seed Exports'!FT$290</f>
        <v>6.4000000000000001E-2</v>
      </c>
      <c r="O68" s="37">
        <f>'[3]Russia Seed Exports'!GF$290</f>
        <v>11.84783</v>
      </c>
      <c r="P68" s="37">
        <f>'[3]Russia Seed Exports'!GR$290</f>
        <v>8.6461600000000001</v>
      </c>
      <c r="Q68" s="37">
        <f>'[3]Russia Seed Exports'!HD$290</f>
        <v>11.588150000000001</v>
      </c>
      <c r="R68" s="37">
        <f>'[3]Russia Seed Exports'!HP$290</f>
        <v>12.15935</v>
      </c>
      <c r="S68" s="37">
        <f>'[3]Russia Seed Exports'!IB$290</f>
        <v>0.98089999999999999</v>
      </c>
      <c r="T68" s="37">
        <f>'[3]Russia Seed Exports'!IN$290</f>
        <v>6.5251599999999996</v>
      </c>
      <c r="U68" s="37">
        <f>'[3]Russia Seed Exports'!IZ$290</f>
        <v>1.798805</v>
      </c>
      <c r="V68" s="37">
        <f>'[3]Russia Seed Exports'!JL$290</f>
        <v>23.823281999999999</v>
      </c>
      <c r="W68" s="37">
        <f>'[3]Russia Seed Exports'!JX$290</f>
        <v>12.696694000000001</v>
      </c>
      <c r="X68" s="37">
        <f>'[3]Russia Seed Exports'!KJ$290</f>
        <v>3.6809919999999998</v>
      </c>
      <c r="Y68" s="37">
        <f>'[3]Russia Seed Exports'!KV$290</f>
        <v>10.575467</v>
      </c>
      <c r="Z68" s="37">
        <f>'[3]Russia Seed Exports'!LH$290</f>
        <v>29.654664</v>
      </c>
      <c r="AA68" s="37">
        <f>'[3]Russia Seed Exports'!LT$290</f>
        <v>76.404672000000005</v>
      </c>
      <c r="AB68" s="37">
        <f>'[3]Russia Seed Exports'!MF$290</f>
        <v>42.447374000000003</v>
      </c>
      <c r="AC68" s="37">
        <f>'[3]Russia Seed Exports'!MR$290</f>
        <v>78.064240999999996</v>
      </c>
      <c r="AD68" s="238">
        <f t="shared" si="29"/>
        <v>69.551338836172235</v>
      </c>
    </row>
    <row r="69" spans="1:30">
      <c r="A69" s="6" t="s">
        <v>107</v>
      </c>
      <c r="B69" s="37">
        <f>'[3]Russia Seed Exports'!AG$290</f>
        <v>0</v>
      </c>
      <c r="C69" s="37">
        <f>'[3]Russia Seed Exports'!AS$290</f>
        <v>0</v>
      </c>
      <c r="D69" s="37">
        <f>'[3]Russia Seed Exports'!BE$290</f>
        <v>0</v>
      </c>
      <c r="E69" s="37">
        <f>'[3]Russia Seed Exports'!BQ$290</f>
        <v>4.5060000000000002</v>
      </c>
      <c r="F69" s="37">
        <f>'[3]Russia Seed Exports'!CC$290</f>
        <v>0.156</v>
      </c>
      <c r="G69" s="37">
        <f>'[3]Russia Seed Exports'!CO$290</f>
        <v>1.3320000000000001</v>
      </c>
      <c r="H69" s="37">
        <f>'[3]Russia Seed Exports'!DA$290</f>
        <v>0</v>
      </c>
      <c r="I69" s="37">
        <f>'[3]Russia Seed Exports'!DM$290</f>
        <v>4.3999999999999997E-2</v>
      </c>
      <c r="J69" s="37">
        <f>'[3]Russia Seed Exports'!DY$290</f>
        <v>0.112</v>
      </c>
      <c r="K69" s="37">
        <f>'[3]Russia Seed Exports'!EK$290</f>
        <v>0.21775</v>
      </c>
      <c r="L69" s="37">
        <f>'[3]Russia Seed Exports'!EW$290</f>
        <v>2.4453209999999999</v>
      </c>
      <c r="M69" s="37">
        <f>'[3]Russia Seed Exports'!FI$290</f>
        <v>0.96289999999999998</v>
      </c>
      <c r="N69" s="37">
        <f>'[3]Russia Seed Exports'!FU$290</f>
        <v>0</v>
      </c>
      <c r="O69" s="37">
        <f>'[3]Russia Seed Exports'!GG$290</f>
        <v>3.82246</v>
      </c>
      <c r="P69" s="37">
        <f>'[3]Russia Seed Exports'!GS$290</f>
        <v>0.93025999999999998</v>
      </c>
      <c r="Q69" s="37">
        <f>'[3]Russia Seed Exports'!HE$290</f>
        <v>3</v>
      </c>
      <c r="R69" s="37">
        <f>'[3]Russia Seed Exports'!HQ$290</f>
        <v>12.430899999999999</v>
      </c>
      <c r="S69" s="37">
        <f>'[3]Russia Seed Exports'!IC$290</f>
        <v>0</v>
      </c>
      <c r="T69" s="37">
        <f>'[3]Russia Seed Exports'!IO$290</f>
        <v>3.45</v>
      </c>
      <c r="U69" s="37">
        <f>'[3]Russia Seed Exports'!JA$290</f>
        <v>7.2679999999999995E-2</v>
      </c>
      <c r="V69" s="37">
        <f>'[3]Russia Seed Exports'!JM$290</f>
        <v>22.432604999999999</v>
      </c>
      <c r="W69" s="37">
        <f>'[3]Russia Seed Exports'!JY$290</f>
        <v>6.6449400000000001</v>
      </c>
      <c r="X69" s="37">
        <f>'[3]Russia Seed Exports'!KK$290</f>
        <v>0.66086</v>
      </c>
      <c r="Y69" s="37">
        <f>'[3]Russia Seed Exports'!KW$290</f>
        <v>4.9441639999999998</v>
      </c>
      <c r="Z69" s="37">
        <f>'[3]Russia Seed Exports'!LI$290</f>
        <v>24.423646000000002</v>
      </c>
      <c r="AA69" s="37">
        <f>'[3]Russia Seed Exports'!LU$290</f>
        <v>46.298088999999997</v>
      </c>
      <c r="AB69" s="37">
        <f>'[3]Russia Seed Exports'!MG$290</f>
        <v>48.997909999999997</v>
      </c>
      <c r="AC69" s="37">
        <f>'[3]Russia Seed Exports'!MS$290</f>
        <v>17.923179000000001</v>
      </c>
      <c r="AD69" s="238">
        <f t="shared" si="29"/>
        <v>53.553261291872055</v>
      </c>
    </row>
    <row r="70" spans="1:30">
      <c r="A70" s="6" t="s">
        <v>108</v>
      </c>
      <c r="B70" s="37">
        <f>'[3]Russia Seed Exports'!AH$290</f>
        <v>0</v>
      </c>
      <c r="C70" s="37">
        <f>'[3]Russia Seed Exports'!AT$290</f>
        <v>0</v>
      </c>
      <c r="D70" s="37">
        <f>'[3]Russia Seed Exports'!BF$290</f>
        <v>0</v>
      </c>
      <c r="E70" s="37">
        <f>'[3]Russia Seed Exports'!BR$290</f>
        <v>2.4319999999999999</v>
      </c>
      <c r="F70" s="37">
        <f>'[3]Russia Seed Exports'!CD$290</f>
        <v>3.5790000000000002</v>
      </c>
      <c r="G70" s="37">
        <f>'[3]Russia Seed Exports'!CP$290</f>
        <v>1.4E-2</v>
      </c>
      <c r="H70" s="37">
        <f>'[3]Russia Seed Exports'!DB$290</f>
        <v>0</v>
      </c>
      <c r="I70" s="37">
        <f>'[3]Russia Seed Exports'!DN$290</f>
        <v>0</v>
      </c>
      <c r="J70" s="37">
        <f>'[3]Russia Seed Exports'!DZ$290</f>
        <v>0</v>
      </c>
      <c r="K70" s="37">
        <f>'[3]Russia Seed Exports'!EL$290</f>
        <v>0.184</v>
      </c>
      <c r="L70" s="37">
        <f>'[3]Russia Seed Exports'!EX$290</f>
        <v>3.2294170000000002</v>
      </c>
      <c r="M70" s="37">
        <f>'[3]Russia Seed Exports'!FJ$290</f>
        <v>0.432</v>
      </c>
      <c r="N70" s="37">
        <f>'[3]Russia Seed Exports'!FV$290</f>
        <v>3.313E-2</v>
      </c>
      <c r="O70" s="37">
        <f>'[3]Russia Seed Exports'!GH$290</f>
        <v>2.757736</v>
      </c>
      <c r="P70" s="37">
        <f>'[3]Russia Seed Exports'!GT$290</f>
        <v>0</v>
      </c>
      <c r="Q70" s="37">
        <f>'[3]Russia Seed Exports'!HF$290</f>
        <v>3.3935</v>
      </c>
      <c r="R70" s="37">
        <f>'[3]Russia Seed Exports'!HR$290</f>
        <v>3.9359320000000002</v>
      </c>
      <c r="S70" s="37">
        <f>'[3]Russia Seed Exports'!ID$290</f>
        <v>0</v>
      </c>
      <c r="T70" s="37">
        <f>'[3]Russia Seed Exports'!IP$290</f>
        <v>9.2054679999999998</v>
      </c>
      <c r="U70" s="37">
        <f>'[3]Russia Seed Exports'!JB$290</f>
        <v>0.82842400000000005</v>
      </c>
      <c r="V70" s="37">
        <f>'[3]Russia Seed Exports'!JN$290</f>
        <v>11.164064</v>
      </c>
      <c r="W70" s="37">
        <f>'[3]Russia Seed Exports'!JZ$290</f>
        <v>5.9621690000000003</v>
      </c>
      <c r="X70" s="37">
        <f>'[3]Russia Seed Exports'!KL$290</f>
        <v>0.49919799999999998</v>
      </c>
      <c r="Y70" s="37">
        <f>'[3]Russia Seed Exports'!KX$290</f>
        <v>5.5829579999999996</v>
      </c>
      <c r="Z70" s="37">
        <f>'[3]Russia Seed Exports'!LJ$290</f>
        <v>12.725391999999999</v>
      </c>
      <c r="AA70" s="37">
        <f>'[3]Russia Seed Exports'!LV$290</f>
        <v>40.823355999999997</v>
      </c>
      <c r="AB70" s="37">
        <f>'[3]Russia Seed Exports'!MH$290</f>
        <v>60.632402999999996</v>
      </c>
      <c r="AC70" s="37">
        <f>'[3]Russia Seed Exports'!MT$290</f>
        <v>26.121435000000002</v>
      </c>
      <c r="AD70" s="238">
        <f t="shared" si="29"/>
        <v>51.390459316478427</v>
      </c>
    </row>
    <row r="71" spans="1:30">
      <c r="A71" s="6" t="s">
        <v>109</v>
      </c>
      <c r="B71" s="37">
        <f>'[3]Russia Seed Exports'!AI$290</f>
        <v>0</v>
      </c>
      <c r="C71" s="37">
        <f>'[3]Russia Seed Exports'!AU$290</f>
        <v>0</v>
      </c>
      <c r="D71" s="37">
        <f>'[3]Russia Seed Exports'!BG$290</f>
        <v>0</v>
      </c>
      <c r="E71" s="37">
        <f>'[3]Russia Seed Exports'!BS$290</f>
        <v>2.6230000000000002</v>
      </c>
      <c r="F71" s="37">
        <f>'[3]Russia Seed Exports'!CE$290</f>
        <v>2.6749999999999998</v>
      </c>
      <c r="G71" s="37">
        <f>'[3]Russia Seed Exports'!CQ$290</f>
        <v>0</v>
      </c>
      <c r="H71" s="37">
        <f>'[3]Russia Seed Exports'!DC$290</f>
        <v>1.157</v>
      </c>
      <c r="I71" s="37">
        <f>'[3]Russia Seed Exports'!DO$290</f>
        <v>0</v>
      </c>
      <c r="J71" s="37">
        <f>'[3]Russia Seed Exports'!EA$290</f>
        <v>0</v>
      </c>
      <c r="K71" s="37">
        <f>'[3]Russia Seed Exports'!EM$290</f>
        <v>0</v>
      </c>
      <c r="L71" s="37">
        <f>'[3]Russia Seed Exports'!EY$290</f>
        <v>0.40284999999999999</v>
      </c>
      <c r="M71" s="37">
        <f>'[3]Russia Seed Exports'!FK$290</f>
        <v>0.18892</v>
      </c>
      <c r="N71" s="37">
        <f>'[3]Russia Seed Exports'!FW$290</f>
        <v>1.4E-2</v>
      </c>
      <c r="O71" s="37">
        <f>'[3]Russia Seed Exports'!GI$290</f>
        <v>2.8587500000000001</v>
      </c>
      <c r="P71" s="37">
        <f>'[3]Russia Seed Exports'!GU$290</f>
        <v>7.9430000000000001E-2</v>
      </c>
      <c r="Q71" s="37">
        <f>'[3]Russia Seed Exports'!HG$290</f>
        <v>4.0105000000000004</v>
      </c>
      <c r="R71" s="37">
        <f>'[3]Russia Seed Exports'!HS$290</f>
        <v>5.6605999999999996</v>
      </c>
      <c r="S71" s="37">
        <f>'[3]Russia Seed Exports'!IE$290</f>
        <v>0</v>
      </c>
      <c r="T71" s="37">
        <f>'[3]Russia Seed Exports'!IQ$290</f>
        <v>6.7226879999999998</v>
      </c>
      <c r="U71" s="37">
        <f>'[3]Russia Seed Exports'!JC$290</f>
        <v>0</v>
      </c>
      <c r="V71" s="37">
        <f>'[3]Russia Seed Exports'!JO$290</f>
        <v>12.63355</v>
      </c>
      <c r="W71" s="37">
        <f>'[3]Russia Seed Exports'!KA$290</f>
        <v>3.8421460000000001</v>
      </c>
      <c r="X71" s="37">
        <f>'[3]Russia Seed Exports'!KM$290</f>
        <v>1.216898</v>
      </c>
      <c r="Y71" s="37">
        <f>'[3]Russia Seed Exports'!KY$290</f>
        <v>4.1121720000000002</v>
      </c>
      <c r="Z71" s="37">
        <f>'[3]Russia Seed Exports'!LK$290</f>
        <v>12.322998999999999</v>
      </c>
      <c r="AA71" s="37">
        <f>'[3]Russia Seed Exports'!LW$290</f>
        <v>35.680968999999997</v>
      </c>
      <c r="AB71" s="37">
        <f>'[3]Russia Seed Exports'!MI$290</f>
        <v>24.261084</v>
      </c>
      <c r="AC71" s="238">
        <f>(SUM(W71:AA71)/SUM(W$75:AA$75))*AC$75-5</f>
        <v>25.381376551183138</v>
      </c>
      <c r="AD71" s="238">
        <f t="shared" si="29"/>
        <v>33.157225335894552</v>
      </c>
    </row>
    <row r="72" spans="1:30">
      <c r="A72" s="6" t="s">
        <v>110</v>
      </c>
      <c r="B72" s="37">
        <f>'[3]Russia Seed Exports'!AJ$290</f>
        <v>0</v>
      </c>
      <c r="C72" s="37">
        <f>'[3]Russia Seed Exports'!AV$290</f>
        <v>0</v>
      </c>
      <c r="D72" s="37">
        <f>'[3]Russia Seed Exports'!BH$290</f>
        <v>0</v>
      </c>
      <c r="E72" s="37">
        <f>'[3]Russia Seed Exports'!BT$290</f>
        <v>0.56399999999999995</v>
      </c>
      <c r="F72" s="37">
        <f>'[3]Russia Seed Exports'!CF$290</f>
        <v>0.38400000000000001</v>
      </c>
      <c r="G72" s="37">
        <f>'[3]Russia Seed Exports'!CR$290</f>
        <v>0.42199999999999999</v>
      </c>
      <c r="H72" s="37">
        <f>'[3]Russia Seed Exports'!DD$290</f>
        <v>4.8000000000000001E-2</v>
      </c>
      <c r="I72" s="37">
        <f>'[3]Russia Seed Exports'!DP$290</f>
        <v>0</v>
      </c>
      <c r="J72" s="37">
        <f>'[3]Russia Seed Exports'!EB$290</f>
        <v>4.8160000000000001E-2</v>
      </c>
      <c r="K72" s="37">
        <f>'[3]Russia Seed Exports'!EN$290</f>
        <v>4.0000000000000001E-3</v>
      </c>
      <c r="L72" s="37">
        <f>'[3]Russia Seed Exports'!EZ$290</f>
        <v>5.2446539999999997</v>
      </c>
      <c r="M72" s="37">
        <f>'[3]Russia Seed Exports'!FL$290</f>
        <v>5.0097079999999998</v>
      </c>
      <c r="N72" s="37">
        <f>'[3]Russia Seed Exports'!FX$290</f>
        <v>3.2000000000000002E-3</v>
      </c>
      <c r="O72" s="37">
        <f>'[3]Russia Seed Exports'!GJ$290</f>
        <v>1.14025</v>
      </c>
      <c r="P72" s="37">
        <f>'[3]Russia Seed Exports'!GV$290</f>
        <v>1.925E-2</v>
      </c>
      <c r="Q72" s="37">
        <f>'[3]Russia Seed Exports'!HH$290</f>
        <v>4.7648219999999997</v>
      </c>
      <c r="R72" s="37">
        <f>'[3]Russia Seed Exports'!HT$290</f>
        <v>1.6451499999999999</v>
      </c>
      <c r="S72" s="37">
        <f>'[3]Russia Seed Exports'!IF$290</f>
        <v>0</v>
      </c>
      <c r="T72" s="37">
        <f>'[3]Russia Seed Exports'!IR$290</f>
        <v>6.9206149999999997</v>
      </c>
      <c r="U72" s="37">
        <f>'[3]Russia Seed Exports'!JD$290</f>
        <v>1E-3</v>
      </c>
      <c r="V72" s="37">
        <f>'[3]Russia Seed Exports'!JP$290</f>
        <v>3.330619</v>
      </c>
      <c r="W72" s="37">
        <f>'[3]Russia Seed Exports'!KB$290</f>
        <v>3.6905100000000002</v>
      </c>
      <c r="X72" s="37">
        <f>'[3]Russia Seed Exports'!KN$290</f>
        <v>1.480035</v>
      </c>
      <c r="Y72" s="37">
        <f>'[3]Russia Seed Exports'!KZ$290</f>
        <v>4.878787</v>
      </c>
      <c r="Z72" s="37">
        <f>'[3]Russia Seed Exports'!LL$290</f>
        <v>33.719012999999997</v>
      </c>
      <c r="AA72" s="37">
        <f>'[3]Russia Seed Exports'!LX$290</f>
        <v>58.391421000000001</v>
      </c>
      <c r="AB72" s="37">
        <f>'[3]Russia Seed Exports'!MJ$290</f>
        <v>28.349291000000001</v>
      </c>
      <c r="AC72" s="238">
        <f>(SUM(W72:AA72)/SUM(W$75:AA$75))*AC$75-30</f>
        <v>24.284990481652947</v>
      </c>
      <c r="AD72" s="238">
        <f t="shared" si="29"/>
        <v>54.191619561720579</v>
      </c>
    </row>
    <row r="73" spans="1:30">
      <c r="A73" s="6" t="s">
        <v>111</v>
      </c>
      <c r="B73" s="37">
        <f>'[3]Russia Seed Exports'!AK$290</f>
        <v>0</v>
      </c>
      <c r="C73" s="37">
        <f>'[3]Russia Seed Exports'!AW$290</f>
        <v>0</v>
      </c>
      <c r="D73" s="37">
        <f>'[3]Russia Seed Exports'!BI$290</f>
        <v>0</v>
      </c>
      <c r="E73" s="37">
        <f>'[3]Russia Seed Exports'!BU$290</f>
        <v>0.60399999999999998</v>
      </c>
      <c r="F73" s="37">
        <f>'[3]Russia Seed Exports'!CG$290</f>
        <v>0.95699999999999996</v>
      </c>
      <c r="G73" s="37">
        <f>'[3]Russia Seed Exports'!CS$290</f>
        <v>0.01</v>
      </c>
      <c r="H73" s="37">
        <f>'[3]Russia Seed Exports'!DE$290</f>
        <v>1.0999999999999999E-2</v>
      </c>
      <c r="I73" s="37">
        <f>'[3]Russia Seed Exports'!DQ$290</f>
        <v>0</v>
      </c>
      <c r="J73" s="37">
        <f>'[3]Russia Seed Exports'!EC$290</f>
        <v>6.0000000000000001E-3</v>
      </c>
      <c r="K73" s="37">
        <f>'[3]Russia Seed Exports'!EO$290</f>
        <v>0</v>
      </c>
      <c r="L73" s="37">
        <f>'[3]Russia Seed Exports'!FA$290</f>
        <v>9.7741600000000002</v>
      </c>
      <c r="M73" s="37">
        <f>'[3]Russia Seed Exports'!FM$290</f>
        <v>0.96375</v>
      </c>
      <c r="N73" s="37">
        <f>'[3]Russia Seed Exports'!FY$290</f>
        <v>1.5E-3</v>
      </c>
      <c r="O73" s="37">
        <f>'[3]Russia Seed Exports'!GK$290</f>
        <v>2.8107000000000002</v>
      </c>
      <c r="P73" s="37">
        <f>'[3]Russia Seed Exports'!GW$290</f>
        <v>1E-3</v>
      </c>
      <c r="Q73" s="37">
        <f>'[3]Russia Seed Exports'!HI$290</f>
        <v>0.48963000000000001</v>
      </c>
      <c r="R73" s="37">
        <f>'[3]Russia Seed Exports'!HU$290</f>
        <v>3.0000000000000001E-3</v>
      </c>
      <c r="S73" s="37">
        <f>'[3]Russia Seed Exports'!IG$290</f>
        <v>4.7100000000000001E-4</v>
      </c>
      <c r="T73" s="37">
        <f>'[3]Russia Seed Exports'!IS$290</f>
        <v>1.4439200000000001</v>
      </c>
      <c r="U73" s="37">
        <f>'[3]Russia Seed Exports'!JE$290</f>
        <v>6.4999999999999997E-3</v>
      </c>
      <c r="V73" s="37">
        <f>'[3]Russia Seed Exports'!JQ$290</f>
        <v>1.750461</v>
      </c>
      <c r="W73" s="37">
        <f>'[3]Russia Seed Exports'!KC$290</f>
        <v>1.1525000000000001</v>
      </c>
      <c r="X73" s="37">
        <f>'[3]Russia Seed Exports'!KO$290</f>
        <v>0.78611699999999995</v>
      </c>
      <c r="Y73" s="37">
        <f>'[3]Russia Seed Exports'!LA$290</f>
        <v>1.87</v>
      </c>
      <c r="Z73" s="37">
        <f>'[3]Russia Seed Exports'!LM$290</f>
        <v>37.859807000000004</v>
      </c>
      <c r="AA73" s="37">
        <f>'[3]Russia Seed Exports'!LY$290</f>
        <v>25.108497</v>
      </c>
      <c r="AB73" s="37">
        <f>'[3]Russia Seed Exports'!MK$290</f>
        <v>22.935333</v>
      </c>
      <c r="AC73" s="238">
        <f t="shared" si="29"/>
        <v>35.483484964903809</v>
      </c>
      <c r="AD73" s="238">
        <f t="shared" si="29"/>
        <v>37.843017529979768</v>
      </c>
    </row>
    <row r="74" spans="1:30">
      <c r="A74" s="6" t="s">
        <v>112</v>
      </c>
      <c r="B74" s="37">
        <f>'[3]Russia Seed Exports'!AL$290</f>
        <v>0</v>
      </c>
      <c r="C74" s="37">
        <f>'[3]Russia Seed Exports'!AX$290</f>
        <v>0</v>
      </c>
      <c r="D74" s="37">
        <f>'[3]Russia Seed Exports'!BJ$290</f>
        <v>0</v>
      </c>
      <c r="E74" s="37">
        <f>'[3]Russia Seed Exports'!BV$290</f>
        <v>0.625</v>
      </c>
      <c r="F74" s="37">
        <f>'[3]Russia Seed Exports'!CH$290</f>
        <v>0</v>
      </c>
      <c r="G74" s="37">
        <f>'[3]Russia Seed Exports'!CT$290</f>
        <v>1.7999999999999999E-2</v>
      </c>
      <c r="H74" s="37">
        <f>'[3]Russia Seed Exports'!DF$290</f>
        <v>0.53900000000000003</v>
      </c>
      <c r="I74" s="37">
        <f>'[3]Russia Seed Exports'!DR$290</f>
        <v>3.3000000000000002E-2</v>
      </c>
      <c r="J74" s="37">
        <f>'[3]Russia Seed Exports'!ED$290</f>
        <v>1.61E-2</v>
      </c>
      <c r="K74" s="37">
        <f>'[3]Russia Seed Exports'!EP$290</f>
        <v>0</v>
      </c>
      <c r="L74" s="37">
        <f>'[3]Russia Seed Exports'!FB$290</f>
        <v>0.86714500000000005</v>
      </c>
      <c r="M74" s="37">
        <f>'[3]Russia Seed Exports'!FN$290</f>
        <v>2.5986899999999999</v>
      </c>
      <c r="N74" s="37">
        <f>'[3]Russia Seed Exports'!FZ$290</f>
        <v>0</v>
      </c>
      <c r="O74" s="37">
        <f>'[3]Russia Seed Exports'!GL$290</f>
        <v>2.22255</v>
      </c>
      <c r="P74" s="37">
        <f>'[3]Russia Seed Exports'!GX$290</f>
        <v>0</v>
      </c>
      <c r="Q74" s="37">
        <f>'[3]Russia Seed Exports'!HJ$290</f>
        <v>2.1452499999999999</v>
      </c>
      <c r="R74" s="37">
        <f>'[3]Russia Seed Exports'!HV$290</f>
        <v>0</v>
      </c>
      <c r="S74" s="37">
        <f>'[3]Russia Seed Exports'!IH$290</f>
        <v>0</v>
      </c>
      <c r="T74" s="37">
        <f>'[3]Russia Seed Exports'!IT$290</f>
        <v>0.17463400000000001</v>
      </c>
      <c r="U74" s="37">
        <f>'[3]Russia Seed Exports'!JF$290</f>
        <v>0</v>
      </c>
      <c r="V74" s="37">
        <f>'[3]Russia Seed Exports'!JR$290</f>
        <v>0.42518</v>
      </c>
      <c r="W74" s="37">
        <f>'[3]Russia Seed Exports'!KD$290</f>
        <v>0.44340000000000002</v>
      </c>
      <c r="X74" s="37">
        <f>'[3]Russia Seed Exports'!KP$290</f>
        <v>0.247138</v>
      </c>
      <c r="Y74" s="37">
        <f>'[3]Russia Seed Exports'!LB$290</f>
        <v>6.9000000000000006E-2</v>
      </c>
      <c r="Z74" s="37">
        <f>'[3]Russia Seed Exports'!LN$290</f>
        <v>26.652794</v>
      </c>
      <c r="AA74" s="37">
        <f>'[3]Russia Seed Exports'!LZ$290</f>
        <v>7.9504780000000004</v>
      </c>
      <c r="AB74" s="37">
        <f>'[3]Russia Seed Exports'!ML$290</f>
        <v>12.331561000000001</v>
      </c>
      <c r="AC74" s="238">
        <f>AC75-SUM(AC63:AC73)</f>
        <v>15.909379002260152</v>
      </c>
      <c r="AD74" s="238">
        <f>AD75-SUM(AD63:AD73)</f>
        <v>20.191105362166809</v>
      </c>
    </row>
    <row r="75" spans="1:30" ht="15.75" thickBot="1">
      <c r="A75" s="6" t="s">
        <v>114</v>
      </c>
      <c r="B75" s="37">
        <f>SUM(B63:B74)</f>
        <v>0</v>
      </c>
      <c r="C75" s="37">
        <f t="shared" ref="C75:AB75" si="30">SUM(C63:C74)</f>
        <v>0</v>
      </c>
      <c r="D75" s="37">
        <f t="shared" si="30"/>
        <v>0</v>
      </c>
      <c r="E75" s="37">
        <f t="shared" si="30"/>
        <v>11.353999999999999</v>
      </c>
      <c r="F75" s="37">
        <f t="shared" si="30"/>
        <v>49.477000000000004</v>
      </c>
      <c r="G75" s="37">
        <f t="shared" si="30"/>
        <v>58.558</v>
      </c>
      <c r="H75" s="37">
        <f t="shared" si="30"/>
        <v>32.456999999999994</v>
      </c>
      <c r="I75" s="37">
        <f t="shared" si="30"/>
        <v>54.286000000000001</v>
      </c>
      <c r="J75" s="37">
        <f t="shared" si="30"/>
        <v>23.986259999999998</v>
      </c>
      <c r="K75" s="37">
        <f t="shared" si="30"/>
        <v>19.824940000000002</v>
      </c>
      <c r="L75" s="37">
        <f t="shared" si="30"/>
        <v>61.079000000000001</v>
      </c>
      <c r="M75" s="37">
        <f t="shared" si="30"/>
        <v>48.094169999999991</v>
      </c>
      <c r="N75" s="37">
        <f t="shared" si="30"/>
        <v>54.265796999999999</v>
      </c>
      <c r="O75" s="37">
        <f t="shared" si="30"/>
        <v>73.93219599999999</v>
      </c>
      <c r="P75" s="37">
        <f t="shared" si="30"/>
        <v>64.097764999999995</v>
      </c>
      <c r="Q75" s="37">
        <f t="shared" si="30"/>
        <v>57.270530000000001</v>
      </c>
      <c r="R75" s="37">
        <f t="shared" si="30"/>
        <v>156.400826</v>
      </c>
      <c r="S75" s="37">
        <f t="shared" si="30"/>
        <v>42.262048999999998</v>
      </c>
      <c r="T75" s="37">
        <f t="shared" si="30"/>
        <v>70.752396000000005</v>
      </c>
      <c r="U75" s="37">
        <f t="shared" si="30"/>
        <v>22.238880999999999</v>
      </c>
      <c r="V75" s="37">
        <f t="shared" si="30"/>
        <v>175.00993300000002</v>
      </c>
      <c r="W75" s="37">
        <f t="shared" si="30"/>
        <v>148.48440099999999</v>
      </c>
      <c r="X75" s="37">
        <f t="shared" si="30"/>
        <v>31.915109000000001</v>
      </c>
      <c r="Y75" s="37">
        <f t="shared" si="30"/>
        <v>72.947662000000008</v>
      </c>
      <c r="Z75" s="37">
        <f t="shared" si="30"/>
        <v>317.60418800000002</v>
      </c>
      <c r="AA75" s="37">
        <f t="shared" si="30"/>
        <v>558.1979510000001</v>
      </c>
      <c r="AB75" s="37">
        <f t="shared" si="30"/>
        <v>423.44754900000004</v>
      </c>
      <c r="AC75" s="238">
        <f>AC13</f>
        <v>600</v>
      </c>
      <c r="AD75" s="238">
        <f>AD13</f>
        <v>600</v>
      </c>
    </row>
    <row r="76" spans="1:30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thickBot="1">
      <c r="A77" s="6" t="s">
        <v>254</v>
      </c>
    </row>
    <row r="78" spans="1:30" ht="15.75" thickBot="1">
      <c r="A78" s="3"/>
      <c r="B78" s="3" t="str">
        <f>B$2</f>
        <v xml:space="preserve">93/94 </v>
      </c>
      <c r="C78" s="3" t="str">
        <f t="shared" ref="C78:AD78" si="31">C$2</f>
        <v xml:space="preserve">94/95 </v>
      </c>
      <c r="D78" s="3" t="str">
        <f t="shared" si="31"/>
        <v xml:space="preserve">95/96 </v>
      </c>
      <c r="E78" s="3" t="str">
        <f t="shared" si="31"/>
        <v xml:space="preserve">96/97 </v>
      </c>
      <c r="F78" s="3" t="str">
        <f t="shared" si="31"/>
        <v xml:space="preserve">97/98 </v>
      </c>
      <c r="G78" s="3" t="str">
        <f t="shared" si="31"/>
        <v xml:space="preserve">98/99 </v>
      </c>
      <c r="H78" s="3" t="str">
        <f t="shared" si="31"/>
        <v xml:space="preserve">99/00 </v>
      </c>
      <c r="I78" s="3" t="str">
        <f t="shared" si="31"/>
        <v xml:space="preserve">00/01 </v>
      </c>
      <c r="J78" s="3" t="str">
        <f t="shared" si="31"/>
        <v xml:space="preserve">01/02 </v>
      </c>
      <c r="K78" s="3" t="str">
        <f t="shared" si="31"/>
        <v xml:space="preserve">02/03 </v>
      </c>
      <c r="L78" s="3" t="str">
        <f t="shared" si="31"/>
        <v xml:space="preserve">03/04 </v>
      </c>
      <c r="M78" s="3" t="str">
        <f t="shared" si="31"/>
        <v xml:space="preserve">04/05 </v>
      </c>
      <c r="N78" s="3" t="str">
        <f t="shared" si="31"/>
        <v xml:space="preserve">05/06 </v>
      </c>
      <c r="O78" s="3" t="str">
        <f t="shared" si="31"/>
        <v xml:space="preserve">06/07 </v>
      </c>
      <c r="P78" s="3" t="str">
        <f t="shared" si="31"/>
        <v xml:space="preserve">07/08 </v>
      </c>
      <c r="Q78" s="3" t="str">
        <f t="shared" si="31"/>
        <v xml:space="preserve">08/09 </v>
      </c>
      <c r="R78" s="3" t="str">
        <f t="shared" si="31"/>
        <v xml:space="preserve">09/10 </v>
      </c>
      <c r="S78" s="3" t="str">
        <f t="shared" si="31"/>
        <v xml:space="preserve">10/11 </v>
      </c>
      <c r="T78" s="3" t="str">
        <f t="shared" si="31"/>
        <v xml:space="preserve">11/12 </v>
      </c>
      <c r="U78" s="3" t="str">
        <f t="shared" si="31"/>
        <v xml:space="preserve">12/13 </v>
      </c>
      <c r="V78" s="3" t="str">
        <f t="shared" si="31"/>
        <v xml:space="preserve">13/14 </v>
      </c>
      <c r="W78" s="3" t="str">
        <f t="shared" si="31"/>
        <v xml:space="preserve">14/15 </v>
      </c>
      <c r="X78" s="3" t="str">
        <f t="shared" si="31"/>
        <v xml:space="preserve">15/16 </v>
      </c>
      <c r="Y78" s="3" t="str">
        <f t="shared" si="31"/>
        <v xml:space="preserve">16/17 </v>
      </c>
      <c r="Z78" s="3" t="str">
        <f t="shared" si="31"/>
        <v xml:space="preserve">17/18 </v>
      </c>
      <c r="AA78" s="3" t="str">
        <f t="shared" si="31"/>
        <v>18/19</v>
      </c>
      <c r="AB78" s="3" t="str">
        <f t="shared" si="31"/>
        <v>19/20</v>
      </c>
      <c r="AC78" s="3" t="str">
        <f t="shared" si="31"/>
        <v>20/21</v>
      </c>
      <c r="AD78" s="3" t="str">
        <f t="shared" si="31"/>
        <v>21/22</v>
      </c>
    </row>
    <row r="79" spans="1:30">
      <c r="A79" s="6" t="s">
        <v>113</v>
      </c>
      <c r="B79" s="239">
        <f t="shared" ref="B79:AD87" si="32">B206/B$234</f>
        <v>5.3436184055840643</v>
      </c>
      <c r="C79" s="239">
        <f t="shared" si="32"/>
        <v>5.2014737318206539</v>
      </c>
      <c r="D79" s="239">
        <f t="shared" si="32"/>
        <v>7.0171935379076311</v>
      </c>
      <c r="E79" s="239">
        <f t="shared" si="32"/>
        <v>5.5029705573311132</v>
      </c>
      <c r="F79" s="239">
        <f t="shared" si="32"/>
        <v>19.314506944444446</v>
      </c>
      <c r="G79" s="239">
        <f t="shared" si="32"/>
        <v>-19.898364197530864</v>
      </c>
      <c r="H79" s="239">
        <f t="shared" si="32"/>
        <v>24.14301075268817</v>
      </c>
      <c r="I79" s="239">
        <f t="shared" si="32"/>
        <v>6.6930355665839532</v>
      </c>
      <c r="J79" s="239">
        <f t="shared" si="32"/>
        <v>8.0808201388888907</v>
      </c>
      <c r="K79" s="239">
        <f t="shared" si="32"/>
        <v>7.2291248611111119</v>
      </c>
      <c r="L79" s="239">
        <f t="shared" si="32"/>
        <v>7.5478601937984493</v>
      </c>
      <c r="M79" s="239">
        <f t="shared" si="32"/>
        <v>12.940722510989014</v>
      </c>
      <c r="N79" s="239">
        <f t="shared" si="32"/>
        <v>14.463464990138068</v>
      </c>
      <c r="O79" s="239">
        <f t="shared" si="32"/>
        <v>19.151749885433716</v>
      </c>
      <c r="P79" s="239">
        <f t="shared" si="32"/>
        <v>31.541800945148601</v>
      </c>
      <c r="Q79" s="239">
        <f t="shared" si="32"/>
        <v>54.507633571854498</v>
      </c>
      <c r="R79" s="239">
        <f t="shared" si="32"/>
        <v>27.409808952224903</v>
      </c>
      <c r="S79" s="239">
        <f t="shared" si="32"/>
        <v>57.556162894499032</v>
      </c>
      <c r="T79" s="239">
        <f t="shared" si="32"/>
        <v>35.759404603493138</v>
      </c>
      <c r="U79" s="239">
        <f t="shared" si="32"/>
        <v>49.082455175419469</v>
      </c>
      <c r="V79" s="239">
        <f t="shared" si="32"/>
        <v>115.23220999113144</v>
      </c>
      <c r="W79" s="239">
        <f t="shared" si="32"/>
        <v>82.459856947444194</v>
      </c>
      <c r="X79" s="239">
        <f t="shared" si="32"/>
        <v>79.860530345459949</v>
      </c>
      <c r="Y79" s="239">
        <f t="shared" si="32"/>
        <v>38.023560292386186</v>
      </c>
      <c r="Z79" s="239">
        <f t="shared" si="32"/>
        <v>90.965708936170216</v>
      </c>
      <c r="AA79" s="239">
        <f t="shared" si="32"/>
        <v>112.81230099613342</v>
      </c>
      <c r="AB79" s="239">
        <f t="shared" si="32"/>
        <v>108.50670097472781</v>
      </c>
      <c r="AC79" s="239">
        <f t="shared" si="32"/>
        <v>117.46454080138498</v>
      </c>
      <c r="AD79" s="239">
        <f t="shared" si="32"/>
        <v>130.84227202063752</v>
      </c>
    </row>
    <row r="80" spans="1:30">
      <c r="A80" s="6" t="s">
        <v>102</v>
      </c>
      <c r="B80" s="239">
        <f t="shared" si="32"/>
        <v>-1.1258456772507546</v>
      </c>
      <c r="C80" s="239">
        <f t="shared" si="32"/>
        <v>3.2760379928817196</v>
      </c>
      <c r="D80" s="239">
        <f t="shared" si="32"/>
        <v>-15.44622341637994</v>
      </c>
      <c r="E80" s="239">
        <f t="shared" si="32"/>
        <v>-14.476208915254729</v>
      </c>
      <c r="F80" s="239">
        <f t="shared" si="32"/>
        <v>-8.9342430555555499</v>
      </c>
      <c r="G80" s="239">
        <f t="shared" si="32"/>
        <v>-20.271697530864202</v>
      </c>
      <c r="H80" s="239">
        <f t="shared" si="32"/>
        <v>-27.769247311827954</v>
      </c>
      <c r="I80" s="239">
        <f t="shared" si="32"/>
        <v>1.7381968569065334</v>
      </c>
      <c r="J80" s="239">
        <f t="shared" si="32"/>
        <v>1.1726383207070734</v>
      </c>
      <c r="K80" s="239">
        <f t="shared" si="32"/>
        <v>3.4629809217171719</v>
      </c>
      <c r="L80" s="239">
        <f t="shared" si="32"/>
        <v>8.889857635658915</v>
      </c>
      <c r="M80" s="239">
        <f t="shared" si="32"/>
        <v>19.205185368131868</v>
      </c>
      <c r="N80" s="239">
        <f t="shared" si="32"/>
        <v>14.411667554240632</v>
      </c>
      <c r="O80" s="239">
        <f t="shared" si="32"/>
        <v>28.628180523731587</v>
      </c>
      <c r="P80" s="239">
        <f t="shared" si="32"/>
        <v>37.962656626966783</v>
      </c>
      <c r="Q80" s="239">
        <f t="shared" si="32"/>
        <v>34.916868920691712</v>
      </c>
      <c r="R80" s="239">
        <f t="shared" si="32"/>
        <v>56.055350656260778</v>
      </c>
      <c r="S80" s="239">
        <f t="shared" si="32"/>
        <v>78.280017696261154</v>
      </c>
      <c r="T80" s="239">
        <f t="shared" si="32"/>
        <v>133.58151057450763</v>
      </c>
      <c r="U80" s="239">
        <f t="shared" si="32"/>
        <v>62.726743277402477</v>
      </c>
      <c r="V80" s="239">
        <f t="shared" si="32"/>
        <v>65.88288025812173</v>
      </c>
      <c r="W80" s="239">
        <f t="shared" si="32"/>
        <v>92.899449474442051</v>
      </c>
      <c r="X80" s="239">
        <f t="shared" si="32"/>
        <v>74.479053644429015</v>
      </c>
      <c r="Y80" s="239">
        <f t="shared" si="32"/>
        <v>56.691414884222915</v>
      </c>
      <c r="Z80" s="239">
        <f t="shared" si="32"/>
        <v>65.174692045826532</v>
      </c>
      <c r="AA80" s="239">
        <f t="shared" si="32"/>
        <v>85.152653608632065</v>
      </c>
      <c r="AB80" s="239">
        <f t="shared" si="32"/>
        <v>95.81236502861023</v>
      </c>
      <c r="AC80" s="239">
        <f t="shared" si="32"/>
        <v>82.941949747382736</v>
      </c>
      <c r="AD80" s="239">
        <f t="shared" si="32"/>
        <v>107.83085438344037</v>
      </c>
    </row>
    <row r="81" spans="1:30">
      <c r="A81" s="6" t="s">
        <v>103</v>
      </c>
      <c r="B81" s="239">
        <f t="shared" si="32"/>
        <v>-1.1679996841105817</v>
      </c>
      <c r="C81" s="239">
        <f t="shared" si="32"/>
        <v>3.2634921575067715</v>
      </c>
      <c r="D81" s="239">
        <f t="shared" si="32"/>
        <v>-15.592591495754336</v>
      </c>
      <c r="E81" s="239">
        <f t="shared" si="32"/>
        <v>-14.606390095296476</v>
      </c>
      <c r="F81" s="239">
        <f t="shared" si="32"/>
        <v>-22.641409722222221</v>
      </c>
      <c r="G81" s="239">
        <f t="shared" si="32"/>
        <v>10.556820987654321</v>
      </c>
      <c r="H81" s="239">
        <f t="shared" si="32"/>
        <v>-48.971827956989245</v>
      </c>
      <c r="I81" s="239">
        <f t="shared" si="32"/>
        <v>4.3498097601323407</v>
      </c>
      <c r="J81" s="239">
        <f t="shared" si="32"/>
        <v>2.2235474116161629</v>
      </c>
      <c r="K81" s="239">
        <f t="shared" si="32"/>
        <v>2.1185591035353544</v>
      </c>
      <c r="L81" s="239">
        <f t="shared" si="32"/>
        <v>9.1108578682170549</v>
      </c>
      <c r="M81" s="239">
        <f t="shared" si="32"/>
        <v>18.824737368131867</v>
      </c>
      <c r="N81" s="239">
        <f t="shared" si="32"/>
        <v>19.172098323471403</v>
      </c>
      <c r="O81" s="239">
        <f t="shared" si="32"/>
        <v>59.352508183306057</v>
      </c>
      <c r="P81" s="239">
        <f t="shared" si="32"/>
        <v>55.47200321787588</v>
      </c>
      <c r="Q81" s="239">
        <f t="shared" si="32"/>
        <v>133.89776985092425</v>
      </c>
      <c r="R81" s="239">
        <f t="shared" si="32"/>
        <v>159.03286191186618</v>
      </c>
      <c r="S81" s="239">
        <f t="shared" si="32"/>
        <v>94.384430559697279</v>
      </c>
      <c r="T81" s="239">
        <f t="shared" si="32"/>
        <v>175.77356970494242</v>
      </c>
      <c r="U81" s="239">
        <f t="shared" si="32"/>
        <v>86.484866790150349</v>
      </c>
      <c r="V81" s="239">
        <f t="shared" si="32"/>
        <v>134.63066181151979</v>
      </c>
      <c r="W81" s="239">
        <f t="shared" si="32"/>
        <v>207.87132480921525</v>
      </c>
      <c r="X81" s="239">
        <f t="shared" si="32"/>
        <v>105.68609645370738</v>
      </c>
      <c r="Y81" s="239">
        <f t="shared" si="32"/>
        <v>90.84258835361068</v>
      </c>
      <c r="Z81" s="239">
        <f t="shared" si="32"/>
        <v>135.42599842880526</v>
      </c>
      <c r="AA81" s="239">
        <f t="shared" si="32"/>
        <v>111.43079396794251</v>
      </c>
      <c r="AB81" s="239">
        <f t="shared" si="32"/>
        <v>205.86683560682192</v>
      </c>
      <c r="AC81" s="239">
        <f t="shared" si="32"/>
        <v>205.44920130601423</v>
      </c>
      <c r="AD81" s="239">
        <f t="shared" si="32"/>
        <v>200.57075456364126</v>
      </c>
    </row>
    <row r="82" spans="1:30">
      <c r="A82" s="6" t="s">
        <v>104</v>
      </c>
      <c r="B82" s="239">
        <f t="shared" si="32"/>
        <v>0.76818993569137883</v>
      </c>
      <c r="C82" s="239">
        <f t="shared" si="32"/>
        <v>3.8397390681621162</v>
      </c>
      <c r="D82" s="239">
        <f t="shared" si="32"/>
        <v>-8.8697108714419759</v>
      </c>
      <c r="E82" s="239">
        <f t="shared" si="32"/>
        <v>-8.6269952935510688</v>
      </c>
      <c r="F82" s="239">
        <f t="shared" si="32"/>
        <v>-29.709409722222222</v>
      </c>
      <c r="G82" s="239">
        <f t="shared" si="32"/>
        <v>14.940895061728394</v>
      </c>
      <c r="H82" s="239">
        <f t="shared" si="32"/>
        <v>-15.240215053763439</v>
      </c>
      <c r="I82" s="239">
        <f t="shared" si="32"/>
        <v>0.34980976013234372</v>
      </c>
      <c r="J82" s="239">
        <f t="shared" si="32"/>
        <v>3.2564261994949502</v>
      </c>
      <c r="K82" s="239">
        <f t="shared" si="32"/>
        <v>7.1231324368686879</v>
      </c>
      <c r="L82" s="239">
        <f t="shared" si="32"/>
        <v>9.4380362403100779</v>
      </c>
      <c r="M82" s="239">
        <f t="shared" si="32"/>
        <v>13.627422510989014</v>
      </c>
      <c r="N82" s="239">
        <f t="shared" si="32"/>
        <v>20.557000887573963</v>
      </c>
      <c r="O82" s="239">
        <f t="shared" si="32"/>
        <v>37.952407757774139</v>
      </c>
      <c r="P82" s="239">
        <f t="shared" si="32"/>
        <v>53.962092138330419</v>
      </c>
      <c r="Q82" s="239">
        <f t="shared" si="32"/>
        <v>42.286541478831246</v>
      </c>
      <c r="R82" s="239">
        <f t="shared" si="32"/>
        <v>75.053634692135219</v>
      </c>
      <c r="S82" s="239">
        <f t="shared" si="32"/>
        <v>72.875659458375679</v>
      </c>
      <c r="T82" s="239">
        <f t="shared" si="32"/>
        <v>98.833641820884438</v>
      </c>
      <c r="U82" s="239">
        <f t="shared" si="32"/>
        <v>87.640795685334481</v>
      </c>
      <c r="V82" s="239">
        <f t="shared" si="32"/>
        <v>110.68832224841299</v>
      </c>
      <c r="W82" s="239">
        <f t="shared" si="32"/>
        <v>131.68370221742262</v>
      </c>
      <c r="X82" s="239">
        <f t="shared" si="32"/>
        <v>91.870113180511481</v>
      </c>
      <c r="Y82" s="239">
        <f t="shared" si="32"/>
        <v>85.200522027080069</v>
      </c>
      <c r="Z82" s="239">
        <f t="shared" si="32"/>
        <v>115.61040098199676</v>
      </c>
      <c r="AA82" s="239">
        <f t="shared" si="32"/>
        <v>131.25185011645624</v>
      </c>
      <c r="AB82" s="239">
        <f t="shared" si="32"/>
        <v>158.12608822438301</v>
      </c>
      <c r="AC82" s="239">
        <f t="shared" si="32"/>
        <v>224.45921285329564</v>
      </c>
      <c r="AD82" s="239">
        <f t="shared" si="32"/>
        <v>176.2001075141105</v>
      </c>
    </row>
    <row r="83" spans="1:30">
      <c r="A83" s="6" t="s">
        <v>105</v>
      </c>
      <c r="B83" s="239">
        <f t="shared" si="32"/>
        <v>1.5922736320283171</v>
      </c>
      <c r="C83" s="239">
        <f t="shared" si="32"/>
        <v>4.0850020730243006</v>
      </c>
      <c r="D83" s="239">
        <f t="shared" si="32"/>
        <v>-6.0083091480498219</v>
      </c>
      <c r="E83" s="239">
        <f t="shared" si="32"/>
        <v>-6.0820370313617307</v>
      </c>
      <c r="F83" s="239">
        <f t="shared" si="32"/>
        <v>-24.808826388888882</v>
      </c>
      <c r="G83" s="239">
        <f t="shared" si="32"/>
        <v>15.565709876543208</v>
      </c>
      <c r="H83" s="239">
        <f t="shared" si="32"/>
        <v>-2.8892473118279511</v>
      </c>
      <c r="I83" s="239">
        <f t="shared" si="32"/>
        <v>-1.5366418527708841</v>
      </c>
      <c r="J83" s="239">
        <f t="shared" si="32"/>
        <v>-0.89054349747474748</v>
      </c>
      <c r="K83" s="239">
        <f t="shared" si="32"/>
        <v>8.5160506186868687</v>
      </c>
      <c r="L83" s="239">
        <f t="shared" si="32"/>
        <v>9.4712485658914716</v>
      </c>
      <c r="M83" s="239">
        <f t="shared" si="32"/>
        <v>23.762584796703301</v>
      </c>
      <c r="N83" s="239">
        <f t="shared" si="32"/>
        <v>14.521923964497043</v>
      </c>
      <c r="O83" s="239">
        <f t="shared" si="32"/>
        <v>31.989166055646482</v>
      </c>
      <c r="P83" s="239">
        <f t="shared" si="32"/>
        <v>36.498308047421332</v>
      </c>
      <c r="Q83" s="239">
        <f t="shared" si="32"/>
        <v>54.077244502087055</v>
      </c>
      <c r="R83" s="239">
        <f t="shared" si="32"/>
        <v>54.116847113659894</v>
      </c>
      <c r="S83" s="239">
        <f t="shared" si="32"/>
        <v>55.118169942957181</v>
      </c>
      <c r="T83" s="239">
        <f t="shared" si="32"/>
        <v>60.735536545522123</v>
      </c>
      <c r="U83" s="239">
        <f t="shared" si="32"/>
        <v>86.508618631510117</v>
      </c>
      <c r="V83" s="239">
        <f t="shared" si="32"/>
        <v>99.485043971713964</v>
      </c>
      <c r="W83" s="239">
        <f t="shared" si="32"/>
        <v>85.92640895608352</v>
      </c>
      <c r="X83" s="239">
        <f t="shared" si="32"/>
        <v>97.30273562896511</v>
      </c>
      <c r="Y83" s="239">
        <f t="shared" si="32"/>
        <v>83.321208251569843</v>
      </c>
      <c r="Z83" s="239">
        <f t="shared" si="32"/>
        <v>131.2831082160393</v>
      </c>
      <c r="AA83" s="239">
        <f t="shared" si="32"/>
        <v>127.12800579315578</v>
      </c>
      <c r="AB83" s="239">
        <f t="shared" si="32"/>
        <v>158.92035031274025</v>
      </c>
      <c r="AC83" s="239">
        <f t="shared" si="32"/>
        <v>255.28138522152122</v>
      </c>
      <c r="AD83" s="239">
        <f t="shared" si="32"/>
        <v>185.85895675891891</v>
      </c>
    </row>
    <row r="84" spans="1:30">
      <c r="A84" s="6" t="s">
        <v>106</v>
      </c>
      <c r="B84" s="239">
        <f t="shared" si="32"/>
        <v>5.5551121138207025</v>
      </c>
      <c r="C84" s="239">
        <f t="shared" si="32"/>
        <v>5.2644182878434629</v>
      </c>
      <c r="D84" s="239">
        <f t="shared" si="32"/>
        <v>7.7515466915070679</v>
      </c>
      <c r="E84" s="239">
        <f t="shared" si="32"/>
        <v>6.1561113275834405</v>
      </c>
      <c r="F84" s="239">
        <f t="shared" si="32"/>
        <v>-4.7389097222222114</v>
      </c>
      <c r="G84" s="239">
        <f t="shared" si="32"/>
        <v>20.629043209876542</v>
      </c>
      <c r="H84" s="239">
        <f t="shared" si="32"/>
        <v>16.576559139784951</v>
      </c>
      <c r="I84" s="239">
        <f t="shared" si="32"/>
        <v>3.9781968569065365</v>
      </c>
      <c r="J84" s="239">
        <f t="shared" si="32"/>
        <v>4.9770322601010113</v>
      </c>
      <c r="K84" s="239">
        <f t="shared" si="32"/>
        <v>7.370405164141415</v>
      </c>
      <c r="L84" s="239">
        <f t="shared" si="32"/>
        <v>8.3438739147286825</v>
      </c>
      <c r="M84" s="239">
        <f t="shared" si="32"/>
        <v>12.790972796703299</v>
      </c>
      <c r="N84" s="239">
        <f t="shared" si="32"/>
        <v>16.683013708086786</v>
      </c>
      <c r="O84" s="239">
        <f t="shared" si="32"/>
        <v>40.591554991816693</v>
      </c>
      <c r="P84" s="239">
        <f t="shared" si="32"/>
        <v>43.700760036057694</v>
      </c>
      <c r="Q84" s="239">
        <f t="shared" si="32"/>
        <v>62.358123804412635</v>
      </c>
      <c r="R84" s="239">
        <f t="shared" si="32"/>
        <v>63.072756127112804</v>
      </c>
      <c r="S84" s="239">
        <f t="shared" si="32"/>
        <v>61.343187299785377</v>
      </c>
      <c r="T84" s="239">
        <f t="shared" si="32"/>
        <v>45.172917646971399</v>
      </c>
      <c r="U84" s="239">
        <f t="shared" si="32"/>
        <v>59.355613532359982</v>
      </c>
      <c r="V84" s="239">
        <f t="shared" si="32"/>
        <v>78.554451010548917</v>
      </c>
      <c r="W84" s="239">
        <f t="shared" si="32"/>
        <v>108.37548588912888</v>
      </c>
      <c r="X84" s="239">
        <f t="shared" si="32"/>
        <v>94.61682480422283</v>
      </c>
      <c r="Y84" s="239">
        <f t="shared" si="32"/>
        <v>86.76129243524332</v>
      </c>
      <c r="Z84" s="239">
        <f t="shared" si="32"/>
        <v>97.282014599018027</v>
      </c>
      <c r="AA84" s="239">
        <f t="shared" si="32"/>
        <v>157.98650929885113</v>
      </c>
      <c r="AB84" s="239">
        <f t="shared" si="32"/>
        <v>156.99554006698091</v>
      </c>
      <c r="AC84" s="239">
        <f t="shared" si="32"/>
        <v>172.62849891204422</v>
      </c>
      <c r="AD84" s="239">
        <f t="shared" si="32"/>
        <v>186.30050514513968</v>
      </c>
    </row>
    <row r="85" spans="1:30">
      <c r="A85" s="6" t="s">
        <v>107</v>
      </c>
      <c r="B85" s="239">
        <f t="shared" si="32"/>
        <v>8.835164235574533</v>
      </c>
      <c r="C85" s="239">
        <f t="shared" si="32"/>
        <v>6.2406242764606743</v>
      </c>
      <c r="D85" s="239">
        <f t="shared" si="32"/>
        <v>19.140616558707869</v>
      </c>
      <c r="E85" s="239">
        <f t="shared" si="32"/>
        <v>19.867075091575089</v>
      </c>
      <c r="F85" s="239">
        <f t="shared" si="32"/>
        <v>19.888006944444449</v>
      </c>
      <c r="G85" s="239">
        <f t="shared" si="32"/>
        <v>25.287932098765431</v>
      </c>
      <c r="H85" s="239">
        <f t="shared" si="32"/>
        <v>23.804946236559143</v>
      </c>
      <c r="I85" s="239">
        <f t="shared" si="32"/>
        <v>11.364003308519438</v>
      </c>
      <c r="J85" s="239">
        <f t="shared" si="32"/>
        <v>8.2250625631313152</v>
      </c>
      <c r="K85" s="239">
        <f t="shared" si="32"/>
        <v>8.2925547095959597</v>
      </c>
      <c r="L85" s="239">
        <f t="shared" si="32"/>
        <v>9.5735741472868217</v>
      </c>
      <c r="M85" s="239">
        <f t="shared" si="32"/>
        <v>13.010367082417586</v>
      </c>
      <c r="N85" s="239">
        <f t="shared" si="32"/>
        <v>18.472916272189348</v>
      </c>
      <c r="O85" s="239">
        <f t="shared" si="32"/>
        <v>21.633911587561371</v>
      </c>
      <c r="P85" s="239">
        <f t="shared" si="32"/>
        <v>36.544563445148604</v>
      </c>
      <c r="Q85" s="239">
        <f t="shared" si="32"/>
        <v>27.863745664877758</v>
      </c>
      <c r="R85" s="239">
        <f t="shared" si="32"/>
        <v>24.851572270610557</v>
      </c>
      <c r="S85" s="239">
        <f t="shared" si="32"/>
        <v>18.721253643397713</v>
      </c>
      <c r="T85" s="239">
        <f t="shared" si="32"/>
        <v>69.247029183203267</v>
      </c>
      <c r="U85" s="239">
        <f t="shared" si="32"/>
        <v>81.438913532359976</v>
      </c>
      <c r="V85" s="239">
        <f t="shared" si="32"/>
        <v>68.310421641616855</v>
      </c>
      <c r="W85" s="239">
        <f t="shared" si="32"/>
        <v>68.174149992800579</v>
      </c>
      <c r="X85" s="239">
        <f t="shared" si="32"/>
        <v>66.41001526814037</v>
      </c>
      <c r="Y85" s="239">
        <f t="shared" si="32"/>
        <v>71.265514374018835</v>
      </c>
      <c r="Z85" s="239">
        <f t="shared" si="32"/>
        <v>97.382520981996748</v>
      </c>
      <c r="AA85" s="239">
        <f t="shared" si="32"/>
        <v>118.94974085952505</v>
      </c>
      <c r="AB85" s="239">
        <f t="shared" si="32"/>
        <v>129.10363871896675</v>
      </c>
      <c r="AC85" s="239">
        <f t="shared" si="32"/>
        <v>157.65686562930406</v>
      </c>
      <c r="AD85" s="239">
        <f t="shared" si="32"/>
        <v>145.9941268768261</v>
      </c>
    </row>
    <row r="86" spans="1:30">
      <c r="A86" s="6" t="s">
        <v>108</v>
      </c>
      <c r="B86" s="239">
        <f t="shared" si="32"/>
        <v>6.0410591628571479</v>
      </c>
      <c r="C86" s="239">
        <f t="shared" si="32"/>
        <v>5.4090453857709768</v>
      </c>
      <c r="D86" s="239">
        <f t="shared" si="32"/>
        <v>9.4388628339947296</v>
      </c>
      <c r="E86" s="239">
        <f t="shared" si="32"/>
        <v>13.721932234432234</v>
      </c>
      <c r="F86" s="239">
        <f t="shared" si="32"/>
        <v>13.463256944444449</v>
      </c>
      <c r="G86" s="239">
        <f t="shared" si="32"/>
        <v>22.79385802469136</v>
      </c>
      <c r="H86" s="239">
        <f t="shared" si="32"/>
        <v>-8.587311827956988</v>
      </c>
      <c r="I86" s="239">
        <f t="shared" si="32"/>
        <v>9.725293631100083</v>
      </c>
      <c r="J86" s="239">
        <f t="shared" si="32"/>
        <v>10.93794832070707</v>
      </c>
      <c r="K86" s="239">
        <f t="shared" si="32"/>
        <v>8.32238970959596</v>
      </c>
      <c r="L86" s="239">
        <f t="shared" si="32"/>
        <v>9.7393850775193798</v>
      </c>
      <c r="M86" s="239">
        <f t="shared" si="32"/>
        <v>13.049339653846156</v>
      </c>
      <c r="N86" s="239">
        <f t="shared" si="32"/>
        <v>18.474464990138067</v>
      </c>
      <c r="O86" s="239">
        <f t="shared" si="32"/>
        <v>22.010234140752864</v>
      </c>
      <c r="P86" s="239">
        <f t="shared" si="32"/>
        <v>30.651695831512232</v>
      </c>
      <c r="Q86" s="239">
        <f t="shared" si="32"/>
        <v>23.941772409063802</v>
      </c>
      <c r="R86" s="239">
        <f t="shared" si="32"/>
        <v>24.833120118144187</v>
      </c>
      <c r="S86" s="239">
        <f t="shared" si="32"/>
        <v>24.007861661018858</v>
      </c>
      <c r="T86" s="239">
        <f t="shared" si="32"/>
        <v>66.334282748420677</v>
      </c>
      <c r="U86" s="239">
        <f t="shared" si="32"/>
        <v>114.37580305077358</v>
      </c>
      <c r="V86" s="239">
        <f t="shared" si="32"/>
        <v>70.875500282393574</v>
      </c>
      <c r="W86" s="239">
        <f t="shared" si="32"/>
        <v>87.303155478761695</v>
      </c>
      <c r="X86" s="239">
        <f t="shared" si="32"/>
        <v>56.412436479480569</v>
      </c>
      <c r="Y86" s="239">
        <f t="shared" si="32"/>
        <v>66.351412333202504</v>
      </c>
      <c r="Z86" s="239">
        <f t="shared" si="32"/>
        <v>96.776508216039304</v>
      </c>
      <c r="AA86" s="239">
        <f t="shared" si="32"/>
        <v>75.719745067348015</v>
      </c>
      <c r="AB86" s="239">
        <f t="shared" si="32"/>
        <v>106.8413901338142</v>
      </c>
      <c r="AC86" s="239">
        <f t="shared" si="32"/>
        <v>119.98283206788867</v>
      </c>
      <c r="AD86" s="239">
        <f t="shared" si="32"/>
        <v>120.5082925277097</v>
      </c>
    </row>
    <row r="87" spans="1:30">
      <c r="A87" s="6" t="s">
        <v>109</v>
      </c>
      <c r="B87" s="239">
        <f t="shared" si="32"/>
        <v>6.4861186344244093</v>
      </c>
      <c r="C87" s="239">
        <f t="shared" si="32"/>
        <v>5.5415035618326618</v>
      </c>
      <c r="D87" s="239">
        <f t="shared" si="32"/>
        <v>10.984208221381051</v>
      </c>
      <c r="E87" s="239">
        <f t="shared" si="32"/>
        <v>10.310075091575092</v>
      </c>
      <c r="F87" s="239">
        <f t="shared" si="32"/>
        <v>18.376756944444448</v>
      </c>
      <c r="G87" s="239">
        <f t="shared" si="32"/>
        <v>-0.5783641975308641</v>
      </c>
      <c r="H87" s="239">
        <f t="shared" si="32"/>
        <v>15.239784946236561</v>
      </c>
      <c r="I87" s="239">
        <f t="shared" si="32"/>
        <v>9.7536807278742774</v>
      </c>
      <c r="J87" s="239">
        <f t="shared" si="32"/>
        <v>11.797638320707071</v>
      </c>
      <c r="K87" s="239">
        <f t="shared" si="32"/>
        <v>7.9087384974747472</v>
      </c>
      <c r="L87" s="239">
        <f t="shared" si="32"/>
        <v>9.1733429844961236</v>
      </c>
      <c r="M87" s="239">
        <f t="shared" si="32"/>
        <v>12.87939136813187</v>
      </c>
      <c r="N87" s="239">
        <f t="shared" si="32"/>
        <v>16.337975246548325</v>
      </c>
      <c r="O87" s="239">
        <f t="shared" si="32"/>
        <v>24.804771162029457</v>
      </c>
      <c r="P87" s="239">
        <f t="shared" si="32"/>
        <v>30.349988729239506</v>
      </c>
      <c r="Q87" s="239">
        <f t="shared" si="32"/>
        <v>27.023816362552179</v>
      </c>
      <c r="R87" s="239">
        <f t="shared" si="32"/>
        <v>20.717410835632979</v>
      </c>
      <c r="S87" s="239">
        <f t="shared" si="32"/>
        <v>45.488051793177455</v>
      </c>
      <c r="T87" s="239">
        <f t="shared" si="32"/>
        <v>81.270691096246765</v>
      </c>
      <c r="U87" s="239">
        <f t="shared" si="32"/>
        <v>63.712618064937885</v>
      </c>
      <c r="V87" s="239">
        <f t="shared" si="32"/>
        <v>79.222987539675117</v>
      </c>
      <c r="W87" s="239">
        <f t="shared" si="32"/>
        <v>56.623318588912888</v>
      </c>
      <c r="X87" s="239">
        <f t="shared" si="32"/>
        <v>104.25180588669706</v>
      </c>
      <c r="Y87" s="239">
        <f t="shared" ref="Y87:AD90" si="33">Y214/Y$234</f>
        <v>79.711358761773937</v>
      </c>
      <c r="Z87" s="239">
        <f t="shared" si="33"/>
        <v>107.13120353518823</v>
      </c>
      <c r="AA87" s="239">
        <f t="shared" si="33"/>
        <v>102.93029600873622</v>
      </c>
      <c r="AB87" s="239">
        <f t="shared" si="33"/>
        <v>136.94911656301943</v>
      </c>
      <c r="AC87" s="239">
        <f t="shared" si="33"/>
        <v>161.97056964039459</v>
      </c>
      <c r="AD87" s="239">
        <f t="shared" si="33"/>
        <v>165.36807999622067</v>
      </c>
    </row>
    <row r="88" spans="1:30">
      <c r="A88" s="6" t="s">
        <v>110</v>
      </c>
      <c r="B88" s="239">
        <f t="shared" ref="B88:X90" si="34">B215/B$234</f>
        <v>7.0310451093677377</v>
      </c>
      <c r="C88" s="239">
        <f t="shared" si="34"/>
        <v>5.7036840603276993</v>
      </c>
      <c r="D88" s="239">
        <f t="shared" si="34"/>
        <v>12.876314037156492</v>
      </c>
      <c r="E88" s="239">
        <f t="shared" si="34"/>
        <v>12.34307509157509</v>
      </c>
      <c r="F88" s="239">
        <f t="shared" si="34"/>
        <v>25.331090277777786</v>
      </c>
      <c r="G88" s="239">
        <f t="shared" si="34"/>
        <v>-17.61947530864197</v>
      </c>
      <c r="H88" s="239">
        <f t="shared" si="34"/>
        <v>33.802365591397844</v>
      </c>
      <c r="I88" s="239">
        <f t="shared" si="34"/>
        <v>8.9820678246484711</v>
      </c>
      <c r="J88" s="239">
        <f t="shared" si="34"/>
        <v>11.889456351010102</v>
      </c>
      <c r="K88" s="239">
        <f t="shared" si="34"/>
        <v>8.0529809217171717</v>
      </c>
      <c r="L88" s="239">
        <f t="shared" si="34"/>
        <v>9.2874718217054255</v>
      </c>
      <c r="M88" s="239">
        <f t="shared" si="34"/>
        <v>12.768449653846156</v>
      </c>
      <c r="N88" s="239">
        <f t="shared" si="34"/>
        <v>15.650616272189351</v>
      </c>
      <c r="O88" s="239">
        <f t="shared" si="34"/>
        <v>38.985625630114569</v>
      </c>
      <c r="P88" s="239">
        <f t="shared" si="34"/>
        <v>29.520196399694054</v>
      </c>
      <c r="Q88" s="239">
        <f t="shared" si="34"/>
        <v>24.479194036970782</v>
      </c>
      <c r="R88" s="239">
        <f t="shared" si="34"/>
        <v>22.044894826664368</v>
      </c>
      <c r="S88" s="239">
        <f t="shared" si="34"/>
        <v>21.560918313001238</v>
      </c>
      <c r="T88" s="239">
        <f t="shared" si="34"/>
        <v>48.683829415087338</v>
      </c>
      <c r="U88" s="239">
        <f t="shared" si="34"/>
        <v>66.011898801481792</v>
      </c>
      <c r="V88" s="239">
        <f t="shared" si="34"/>
        <v>75.584722248412973</v>
      </c>
      <c r="W88" s="239">
        <f t="shared" si="34"/>
        <v>77.958029517638593</v>
      </c>
      <c r="X88" s="239">
        <f t="shared" si="34"/>
        <v>87.894683979480575</v>
      </c>
      <c r="Y88" s="239">
        <f t="shared" si="33"/>
        <v>59.18907559850863</v>
      </c>
      <c r="Z88" s="239">
        <f t="shared" si="33"/>
        <v>72.142823960720136</v>
      </c>
      <c r="AA88" s="239">
        <f t="shared" si="33"/>
        <v>102.84143324930011</v>
      </c>
      <c r="AB88" s="239">
        <f t="shared" si="33"/>
        <v>87.04578329378063</v>
      </c>
      <c r="AC88" s="239">
        <f t="shared" si="33"/>
        <v>132.42204768503552</v>
      </c>
      <c r="AD88" s="239">
        <f t="shared" si="33"/>
        <v>117.68805323710706</v>
      </c>
    </row>
    <row r="89" spans="1:30">
      <c r="A89" s="6" t="s">
        <v>111</v>
      </c>
      <c r="B89" s="239">
        <f t="shared" si="34"/>
        <v>8.263099987974666</v>
      </c>
      <c r="C89" s="239">
        <f t="shared" si="34"/>
        <v>6.0703670599130941</v>
      </c>
      <c r="D89" s="239">
        <f t="shared" si="34"/>
        <v>17.154282365652772</v>
      </c>
      <c r="E89" s="239">
        <f t="shared" si="34"/>
        <v>18.051217948717952</v>
      </c>
      <c r="F89" s="239">
        <f t="shared" si="34"/>
        <v>18.392256944444448</v>
      </c>
      <c r="G89" s="239">
        <f t="shared" si="34"/>
        <v>4.7234876543209872</v>
      </c>
      <c r="H89" s="239">
        <f t="shared" si="34"/>
        <v>33.903010752688168</v>
      </c>
      <c r="I89" s="239">
        <f t="shared" si="34"/>
        <v>12.434971050454921</v>
      </c>
      <c r="J89" s="239">
        <f t="shared" si="34"/>
        <v>11.648244381313132</v>
      </c>
      <c r="K89" s="239">
        <f t="shared" si="34"/>
        <v>8.1508597095959612</v>
      </c>
      <c r="L89" s="239">
        <f t="shared" si="34"/>
        <v>9.6181267054263575</v>
      </c>
      <c r="M89" s="239">
        <f t="shared" si="34"/>
        <v>12.699715368131868</v>
      </c>
      <c r="N89" s="239">
        <f t="shared" si="34"/>
        <v>14.417475246548323</v>
      </c>
      <c r="O89" s="239">
        <f t="shared" si="34"/>
        <v>18.659361800327328</v>
      </c>
      <c r="P89" s="239">
        <f t="shared" si="34"/>
        <v>29.896248104239508</v>
      </c>
      <c r="Q89" s="239">
        <f t="shared" si="34"/>
        <v>29.033086595110316</v>
      </c>
      <c r="R89" s="239">
        <f t="shared" si="34"/>
        <v>19.747932853570198</v>
      </c>
      <c r="S89" s="239">
        <f t="shared" si="34"/>
        <v>32.068308180842649</v>
      </c>
      <c r="T89" s="239">
        <f t="shared" si="34"/>
        <v>27.758873125232267</v>
      </c>
      <c r="U89" s="239">
        <f t="shared" si="34"/>
        <v>73.359065373719758</v>
      </c>
      <c r="V89" s="239">
        <f t="shared" si="34"/>
        <v>88.163933777539214</v>
      </c>
      <c r="W89" s="239">
        <f t="shared" si="34"/>
        <v>84.384156601871851</v>
      </c>
      <c r="X89" s="239">
        <f t="shared" si="34"/>
        <v>67.967252098037264</v>
      </c>
      <c r="Y89" s="239">
        <f t="shared" si="33"/>
        <v>79.023624067896392</v>
      </c>
      <c r="Z89" s="239">
        <f t="shared" si="33"/>
        <v>100.10255587561375</v>
      </c>
      <c r="AA89" s="239">
        <f t="shared" si="33"/>
        <v>101.80881431912303</v>
      </c>
      <c r="AB89" s="239">
        <f t="shared" si="33"/>
        <v>157.94023522153492</v>
      </c>
      <c r="AC89" s="239">
        <f t="shared" si="33"/>
        <v>150.07322633063006</v>
      </c>
      <c r="AD89" s="239">
        <f t="shared" si="33"/>
        <v>154.349841774917</v>
      </c>
    </row>
    <row r="90" spans="1:30">
      <c r="A90" s="6" t="s">
        <v>112</v>
      </c>
      <c r="B90" s="239">
        <f t="shared" si="34"/>
        <v>8.3781641440383954</v>
      </c>
      <c r="C90" s="239">
        <f t="shared" si="34"/>
        <v>6.1046123444558713</v>
      </c>
      <c r="D90" s="239">
        <f t="shared" si="34"/>
        <v>17.553810685318503</v>
      </c>
      <c r="E90" s="239">
        <f t="shared" si="34"/>
        <v>14.839173992673993</v>
      </c>
      <c r="F90" s="239">
        <f t="shared" si="34"/>
        <v>7.0669236111111138</v>
      </c>
      <c r="G90" s="239">
        <f t="shared" si="34"/>
        <v>13.870154320987655</v>
      </c>
      <c r="H90" s="239">
        <f t="shared" si="34"/>
        <v>35.988172043010749</v>
      </c>
      <c r="I90" s="239">
        <f t="shared" si="34"/>
        <v>12.167576509511996</v>
      </c>
      <c r="J90" s="239">
        <f t="shared" si="34"/>
        <v>11.68172922979798</v>
      </c>
      <c r="K90" s="239">
        <f t="shared" si="34"/>
        <v>8.452223345959597</v>
      </c>
      <c r="L90" s="239">
        <f t="shared" si="34"/>
        <v>9.8063648449612408</v>
      </c>
      <c r="M90" s="239">
        <f t="shared" si="34"/>
        <v>14.441111521978025</v>
      </c>
      <c r="N90" s="239">
        <f t="shared" si="34"/>
        <v>16.837382544378681</v>
      </c>
      <c r="O90" s="239">
        <f t="shared" si="34"/>
        <v>16.240528281505721</v>
      </c>
      <c r="P90" s="239">
        <f t="shared" si="34"/>
        <v>33.899686478365389</v>
      </c>
      <c r="Q90" s="239">
        <f t="shared" si="34"/>
        <v>35.614202802623751</v>
      </c>
      <c r="R90" s="239">
        <f t="shared" si="34"/>
        <v>23.063809642117981</v>
      </c>
      <c r="S90" s="239">
        <f t="shared" si="34"/>
        <v>18.595978556986317</v>
      </c>
      <c r="T90" s="239">
        <f t="shared" si="34"/>
        <v>36.848713535488663</v>
      </c>
      <c r="U90" s="239">
        <f t="shared" si="34"/>
        <v>69.30260808455003</v>
      </c>
      <c r="V90" s="239">
        <f t="shared" si="34"/>
        <v>63.368865218913356</v>
      </c>
      <c r="W90" s="239">
        <f t="shared" si="34"/>
        <v>96.340961526277908</v>
      </c>
      <c r="X90" s="239">
        <f t="shared" si="34"/>
        <v>63.248452230868338</v>
      </c>
      <c r="Y90" s="239">
        <f t="shared" si="33"/>
        <v>88.822510253139754</v>
      </c>
      <c r="Z90" s="239">
        <f t="shared" si="33"/>
        <v>70.296932307692273</v>
      </c>
      <c r="AA90" s="239">
        <f t="shared" si="33"/>
        <v>142.51055718546812</v>
      </c>
      <c r="AB90" s="239">
        <f t="shared" si="33"/>
        <v>63.526354334230284</v>
      </c>
      <c r="AC90" s="239">
        <f t="shared" si="33"/>
        <v>130.4559815632727</v>
      </c>
      <c r="AD90" s="239">
        <f t="shared" si="33"/>
        <v>117.12020150131052</v>
      </c>
    </row>
    <row r="91" spans="1:30" ht="15.75" thickBot="1">
      <c r="A91" s="6" t="s">
        <v>114</v>
      </c>
      <c r="B91" s="37">
        <f t="shared" ref="B91:J91" si="35">B12</f>
        <v>56</v>
      </c>
      <c r="C91" s="37">
        <f t="shared" si="35"/>
        <v>60</v>
      </c>
      <c r="D91" s="37">
        <f t="shared" si="35"/>
        <v>56</v>
      </c>
      <c r="E91" s="37">
        <f t="shared" si="35"/>
        <v>57</v>
      </c>
      <c r="F91" s="37">
        <f t="shared" si="35"/>
        <v>31</v>
      </c>
      <c r="G91" s="37">
        <f t="shared" si="35"/>
        <v>70</v>
      </c>
      <c r="H91" s="37">
        <f t="shared" si="35"/>
        <v>80</v>
      </c>
      <c r="I91" s="37">
        <f t="shared" si="35"/>
        <v>80</v>
      </c>
      <c r="J91" s="37">
        <f t="shared" si="35"/>
        <v>85</v>
      </c>
      <c r="K91" s="37">
        <f>K12</f>
        <v>85</v>
      </c>
      <c r="L91" s="37">
        <f t="shared" ref="L91:X91" si="36">SUM(L79:L90)</f>
        <v>109.99999999999999</v>
      </c>
      <c r="M91" s="37">
        <f t="shared" si="36"/>
        <v>180.00000000000003</v>
      </c>
      <c r="N91" s="37">
        <f t="shared" si="36"/>
        <v>200</v>
      </c>
      <c r="O91" s="37">
        <f t="shared" si="36"/>
        <v>359.99999999999994</v>
      </c>
      <c r="P91" s="37">
        <f t="shared" si="36"/>
        <v>450</v>
      </c>
      <c r="Q91" s="37">
        <f t="shared" si="36"/>
        <v>549.99999999999989</v>
      </c>
      <c r="R91" s="37">
        <f t="shared" si="36"/>
        <v>570.00000000000011</v>
      </c>
      <c r="S91" s="37">
        <f t="shared" si="36"/>
        <v>580</v>
      </c>
      <c r="T91" s="37">
        <f t="shared" si="36"/>
        <v>880.00000000000011</v>
      </c>
      <c r="U91" s="37">
        <f t="shared" si="36"/>
        <v>900</v>
      </c>
      <c r="V91" s="37">
        <f t="shared" si="36"/>
        <v>1049.9999999999998</v>
      </c>
      <c r="W91" s="37">
        <f t="shared" si="36"/>
        <v>1180</v>
      </c>
      <c r="X91" s="37">
        <f t="shared" si="36"/>
        <v>989.99999999999989</v>
      </c>
      <c r="Y91" s="37">
        <f t="shared" ref="Y91:AD91" si="37">Y12</f>
        <v>900</v>
      </c>
      <c r="Z91" s="238">
        <f t="shared" si="37"/>
        <v>1200</v>
      </c>
      <c r="AA91" s="238">
        <f t="shared" si="37"/>
        <v>1400</v>
      </c>
      <c r="AB91" s="238">
        <f t="shared" si="37"/>
        <v>1600</v>
      </c>
      <c r="AC91" s="238">
        <f t="shared" si="37"/>
        <v>1900</v>
      </c>
      <c r="AD91" s="238">
        <f t="shared" si="37"/>
        <v>1800</v>
      </c>
    </row>
    <row r="92" spans="1:30">
      <c r="A92" s="10"/>
      <c r="B92" s="240">
        <f>SUM(B79:B90)-B12</f>
        <v>0</v>
      </c>
      <c r="C92" s="240">
        <f t="shared" ref="C92:AC92" si="38">SUM(C79:C90)-C12</f>
        <v>0</v>
      </c>
      <c r="D92" s="240">
        <f t="shared" si="38"/>
        <v>0</v>
      </c>
      <c r="E92" s="240">
        <f t="shared" si="38"/>
        <v>0</v>
      </c>
      <c r="F92" s="240">
        <f t="shared" si="38"/>
        <v>4.9737991503207013E-14</v>
      </c>
      <c r="G92" s="240">
        <f t="shared" si="38"/>
        <v>0</v>
      </c>
      <c r="H92" s="240">
        <f t="shared" si="38"/>
        <v>0</v>
      </c>
      <c r="I92" s="240">
        <f t="shared" si="38"/>
        <v>0</v>
      </c>
      <c r="J92" s="240">
        <f t="shared" si="38"/>
        <v>0</v>
      </c>
      <c r="K92" s="240">
        <f t="shared" si="38"/>
        <v>0</v>
      </c>
      <c r="L92" s="240">
        <f t="shared" si="38"/>
        <v>0</v>
      </c>
      <c r="M92" s="240">
        <f t="shared" si="38"/>
        <v>0</v>
      </c>
      <c r="N92" s="240">
        <f t="shared" si="38"/>
        <v>0</v>
      </c>
      <c r="O92" s="240">
        <f t="shared" si="38"/>
        <v>0</v>
      </c>
      <c r="P92" s="240">
        <f t="shared" si="38"/>
        <v>0</v>
      </c>
      <c r="Q92" s="240">
        <f t="shared" si="38"/>
        <v>0</v>
      </c>
      <c r="R92" s="240">
        <f t="shared" si="38"/>
        <v>0</v>
      </c>
      <c r="S92" s="240">
        <f t="shared" si="38"/>
        <v>0</v>
      </c>
      <c r="T92" s="240">
        <f t="shared" si="38"/>
        <v>0</v>
      </c>
      <c r="U92" s="240">
        <f t="shared" si="38"/>
        <v>0</v>
      </c>
      <c r="V92" s="240">
        <f t="shared" si="38"/>
        <v>0</v>
      </c>
      <c r="W92" s="240">
        <f t="shared" si="38"/>
        <v>0</v>
      </c>
      <c r="X92" s="240">
        <f t="shared" si="38"/>
        <v>0</v>
      </c>
      <c r="Y92" s="240">
        <f>SUM(Y79:Y90)-Y12</f>
        <v>-14.795918367346871</v>
      </c>
      <c r="Z92" s="240">
        <f t="shared" si="38"/>
        <v>-20.425531914893554</v>
      </c>
      <c r="AA92" s="240">
        <f t="shared" si="38"/>
        <v>-29.47729952932832</v>
      </c>
      <c r="AB92" s="240">
        <f t="shared" si="38"/>
        <v>-34.365601520389646</v>
      </c>
      <c r="AC92" s="240">
        <f t="shared" si="38"/>
        <v>10.786311758168495</v>
      </c>
      <c r="AD92" s="240">
        <f>SUM(AD79:AD90)-AD12</f>
        <v>8.6320462999792653</v>
      </c>
    </row>
    <row r="93" spans="1:30" ht="15.75" thickBot="1">
      <c r="A93" s="6" t="s">
        <v>255</v>
      </c>
    </row>
    <row r="94" spans="1:30" ht="15.75" thickBot="1">
      <c r="A94" s="3"/>
      <c r="B94" s="3" t="str">
        <f>B$2</f>
        <v xml:space="preserve">93/94 </v>
      </c>
      <c r="C94" s="3" t="str">
        <f t="shared" ref="C94:AD94" si="39">C$2</f>
        <v xml:space="preserve">94/95 </v>
      </c>
      <c r="D94" s="3" t="str">
        <f t="shared" si="39"/>
        <v xml:space="preserve">95/96 </v>
      </c>
      <c r="E94" s="3" t="str">
        <f t="shared" si="39"/>
        <v xml:space="preserve">96/97 </v>
      </c>
      <c r="F94" s="3" t="str">
        <f t="shared" si="39"/>
        <v xml:space="preserve">97/98 </v>
      </c>
      <c r="G94" s="3" t="str">
        <f t="shared" si="39"/>
        <v xml:space="preserve">98/99 </v>
      </c>
      <c r="H94" s="3" t="str">
        <f t="shared" si="39"/>
        <v xml:space="preserve">99/00 </v>
      </c>
      <c r="I94" s="3" t="str">
        <f t="shared" si="39"/>
        <v xml:space="preserve">00/01 </v>
      </c>
      <c r="J94" s="3" t="str">
        <f t="shared" si="39"/>
        <v xml:space="preserve">01/02 </v>
      </c>
      <c r="K94" s="3" t="str">
        <f t="shared" si="39"/>
        <v xml:space="preserve">02/03 </v>
      </c>
      <c r="L94" s="3" t="str">
        <f t="shared" si="39"/>
        <v xml:space="preserve">03/04 </v>
      </c>
      <c r="M94" s="3" t="str">
        <f t="shared" si="39"/>
        <v xml:space="preserve">04/05 </v>
      </c>
      <c r="N94" s="3" t="str">
        <f t="shared" si="39"/>
        <v xml:space="preserve">05/06 </v>
      </c>
      <c r="O94" s="3" t="str">
        <f t="shared" si="39"/>
        <v xml:space="preserve">06/07 </v>
      </c>
      <c r="P94" s="3" t="str">
        <f t="shared" si="39"/>
        <v xml:space="preserve">07/08 </v>
      </c>
      <c r="Q94" s="3" t="str">
        <f t="shared" si="39"/>
        <v xml:space="preserve">08/09 </v>
      </c>
      <c r="R94" s="3" t="str">
        <f t="shared" si="39"/>
        <v xml:space="preserve">09/10 </v>
      </c>
      <c r="S94" s="3" t="str">
        <f t="shared" si="39"/>
        <v xml:space="preserve">10/11 </v>
      </c>
      <c r="T94" s="3" t="str">
        <f t="shared" si="39"/>
        <v xml:space="preserve">11/12 </v>
      </c>
      <c r="U94" s="3" t="str">
        <f t="shared" si="39"/>
        <v xml:space="preserve">12/13 </v>
      </c>
      <c r="V94" s="3" t="str">
        <f t="shared" si="39"/>
        <v xml:space="preserve">13/14 </v>
      </c>
      <c r="W94" s="3" t="str">
        <f t="shared" si="39"/>
        <v xml:space="preserve">14/15 </v>
      </c>
      <c r="X94" s="3" t="str">
        <f t="shared" si="39"/>
        <v xml:space="preserve">15/16 </v>
      </c>
      <c r="Y94" s="3" t="str">
        <f t="shared" si="39"/>
        <v xml:space="preserve">16/17 </v>
      </c>
      <c r="Z94" s="3" t="str">
        <f t="shared" si="39"/>
        <v xml:space="preserve">17/18 </v>
      </c>
      <c r="AA94" s="3" t="str">
        <f t="shared" si="39"/>
        <v>18/19</v>
      </c>
      <c r="AB94" s="3" t="str">
        <f t="shared" si="39"/>
        <v>19/20</v>
      </c>
      <c r="AC94" s="3" t="str">
        <f t="shared" si="39"/>
        <v>20/21</v>
      </c>
      <c r="AD94" s="3" t="str">
        <f t="shared" si="39"/>
        <v>21/22</v>
      </c>
    </row>
    <row r="95" spans="1:30">
      <c r="A95" s="6" t="s">
        <v>113</v>
      </c>
      <c r="B95" s="239">
        <f t="shared" ref="B95:Y105" si="40">B79*B$123</f>
        <v>2.8626527172771774</v>
      </c>
      <c r="C95" s="239">
        <f t="shared" si="40"/>
        <v>2.947501781365037</v>
      </c>
      <c r="D95" s="239">
        <f t="shared" si="40"/>
        <v>4.00982487880436</v>
      </c>
      <c r="E95" s="239">
        <f t="shared" si="40"/>
        <v>3.1859303226653815</v>
      </c>
      <c r="F95" s="239">
        <f t="shared" si="40"/>
        <v>11.214875000000001</v>
      </c>
      <c r="G95" s="239">
        <f t="shared" si="40"/>
        <v>-11.654756172839507</v>
      </c>
      <c r="H95" s="239">
        <f t="shared" si="40"/>
        <v>14.184018817204301</v>
      </c>
      <c r="I95" s="239">
        <f t="shared" si="40"/>
        <v>3.9321583953680728</v>
      </c>
      <c r="J95" s="239">
        <f t="shared" si="40"/>
        <v>4.7534236111111126</v>
      </c>
      <c r="K95" s="239">
        <f t="shared" si="40"/>
        <v>4.2524263888888898</v>
      </c>
      <c r="L95" s="239">
        <f t="shared" si="40"/>
        <v>4.4600992054263564</v>
      </c>
      <c r="M95" s="239">
        <f t="shared" si="40"/>
        <v>7.6925406037545807</v>
      </c>
      <c r="N95" s="239">
        <f t="shared" si="40"/>
        <v>8.6057616691321499</v>
      </c>
      <c r="O95" s="239">
        <f t="shared" si="40"/>
        <v>11.384651320785599</v>
      </c>
      <c r="P95" s="239">
        <f t="shared" si="40"/>
        <v>18.784894785110723</v>
      </c>
      <c r="Q95" s="239">
        <f t="shared" si="40"/>
        <v>32.407265778175315</v>
      </c>
      <c r="R95" s="239">
        <f t="shared" si="40"/>
        <v>16.301623218954809</v>
      </c>
      <c r="S95" s="239">
        <f t="shared" si="40"/>
        <v>34.235993445865802</v>
      </c>
      <c r="T95" s="239">
        <f t="shared" si="40"/>
        <v>21.293100013898187</v>
      </c>
      <c r="U95" s="239">
        <f t="shared" si="40"/>
        <v>29.231328860027592</v>
      </c>
      <c r="V95" s="239">
        <f t="shared" si="40"/>
        <v>68.590601185197286</v>
      </c>
      <c r="W95" s="239">
        <f t="shared" si="40"/>
        <v>49.056626760259171</v>
      </c>
      <c r="X95" s="239">
        <f t="shared" si="40"/>
        <v>47.512982195430205</v>
      </c>
      <c r="Y95" s="239">
        <f t="shared" si="40"/>
        <v>22.81413617543171</v>
      </c>
      <c r="Z95" s="306">
        <f t="shared" ref="Z95:AC106" si="41">Z$123*Z79</f>
        <v>54.579425361702128</v>
      </c>
      <c r="AA95" s="306">
        <f>AA$123*AA79</f>
        <v>67.687380597680047</v>
      </c>
      <c r="AB95" s="306">
        <f t="shared" ref="AB95:AD106" si="42">AB$123*AB79</f>
        <v>65.104020584836675</v>
      </c>
      <c r="AC95" s="306">
        <f t="shared" si="42"/>
        <v>70.478724480830991</v>
      </c>
      <c r="AD95" s="306">
        <f t="shared" si="42"/>
        <v>78.505363212382505</v>
      </c>
    </row>
    <row r="96" spans="1:30">
      <c r="A96" s="6" t="s">
        <v>102</v>
      </c>
      <c r="B96" s="239">
        <f t="shared" si="40"/>
        <v>-0.60313161281290417</v>
      </c>
      <c r="C96" s="239">
        <f t="shared" si="40"/>
        <v>1.8564215292996411</v>
      </c>
      <c r="D96" s="239">
        <f t="shared" si="40"/>
        <v>-8.8264133807885372</v>
      </c>
      <c r="E96" s="239">
        <f t="shared" si="40"/>
        <v>-8.3809630562001072</v>
      </c>
      <c r="F96" s="239">
        <f t="shared" si="40"/>
        <v>-5.187624999999997</v>
      </c>
      <c r="G96" s="239">
        <f t="shared" si="40"/>
        <v>-11.873422839506176</v>
      </c>
      <c r="H96" s="239">
        <f t="shared" si="40"/>
        <v>-16.314432795698924</v>
      </c>
      <c r="I96" s="239">
        <f t="shared" si="40"/>
        <v>1.0211906534325883</v>
      </c>
      <c r="J96" s="239">
        <f t="shared" si="40"/>
        <v>0.68978724747474907</v>
      </c>
      <c r="K96" s="239">
        <f t="shared" si="40"/>
        <v>2.0370476010101011</v>
      </c>
      <c r="L96" s="239">
        <f t="shared" si="40"/>
        <v>5.2530976937984502</v>
      </c>
      <c r="M96" s="239">
        <f t="shared" si="40"/>
        <v>11.416415746611722</v>
      </c>
      <c r="N96" s="239">
        <f t="shared" si="40"/>
        <v>8.5749421947731754</v>
      </c>
      <c r="O96" s="239">
        <f t="shared" si="40"/>
        <v>17.017862866884887</v>
      </c>
      <c r="P96" s="239">
        <f t="shared" si="40"/>
        <v>22.608871057837995</v>
      </c>
      <c r="Q96" s="239">
        <f t="shared" si="40"/>
        <v>20.75966570375671</v>
      </c>
      <c r="R96" s="239">
        <f t="shared" si="40"/>
        <v>33.338182232407725</v>
      </c>
      <c r="S96" s="239">
        <f t="shared" si="40"/>
        <v>46.563113974500169</v>
      </c>
      <c r="T96" s="239">
        <f t="shared" si="40"/>
        <v>79.541717660274998</v>
      </c>
      <c r="U96" s="239">
        <f t="shared" si="40"/>
        <v>37.357260440764136</v>
      </c>
      <c r="V96" s="239">
        <f t="shared" si="40"/>
        <v>39.21600015364389</v>
      </c>
      <c r="W96" s="239">
        <f t="shared" si="40"/>
        <v>55.267299602591791</v>
      </c>
      <c r="X96" s="239">
        <f t="shared" si="40"/>
        <v>44.31127535006938</v>
      </c>
      <c r="Y96" s="239">
        <f t="shared" si="40"/>
        <v>34.014848930533745</v>
      </c>
      <c r="Z96" s="306">
        <f t="shared" si="41"/>
        <v>39.104815227495919</v>
      </c>
      <c r="AA96" s="306">
        <f t="shared" si="41"/>
        <v>51.091592165179236</v>
      </c>
      <c r="AB96" s="306">
        <f t="shared" si="41"/>
        <v>57.48741901716614</v>
      </c>
      <c r="AC96" s="306">
        <f t="shared" si="41"/>
        <v>49.765169848429643</v>
      </c>
      <c r="AD96" s="306">
        <f t="shared" si="42"/>
        <v>64.698512630064215</v>
      </c>
    </row>
    <row r="97" spans="1:30">
      <c r="A97" s="6" t="s">
        <v>103</v>
      </c>
      <c r="B97" s="239">
        <f t="shared" si="40"/>
        <v>-0.62571411648781161</v>
      </c>
      <c r="C97" s="239">
        <f t="shared" si="40"/>
        <v>1.8493122225871705</v>
      </c>
      <c r="D97" s="239">
        <f t="shared" si="40"/>
        <v>-8.9100522832881914</v>
      </c>
      <c r="E97" s="239">
        <f t="shared" si="40"/>
        <v>-8.4563311078032228</v>
      </c>
      <c r="F97" s="239">
        <f t="shared" si="40"/>
        <v>-13.146625</v>
      </c>
      <c r="G97" s="239">
        <f t="shared" si="40"/>
        <v>6.1832808641975312</v>
      </c>
      <c r="H97" s="239">
        <f t="shared" si="40"/>
        <v>-28.770948924731183</v>
      </c>
      <c r="I97" s="239">
        <f t="shared" si="40"/>
        <v>2.5555132340777504</v>
      </c>
      <c r="J97" s="239">
        <f t="shared" si="40"/>
        <v>1.3079690656565663</v>
      </c>
      <c r="K97" s="239">
        <f t="shared" si="40"/>
        <v>1.246211237373738</v>
      </c>
      <c r="L97" s="239">
        <f t="shared" si="40"/>
        <v>5.3836887403100784</v>
      </c>
      <c r="M97" s="239">
        <f t="shared" si="40"/>
        <v>11.190260546611722</v>
      </c>
      <c r="N97" s="239">
        <f t="shared" si="40"/>
        <v>11.407398502465485</v>
      </c>
      <c r="O97" s="239">
        <f t="shared" si="40"/>
        <v>35.281768753409715</v>
      </c>
      <c r="P97" s="239">
        <f t="shared" si="40"/>
        <v>33.036659694201632</v>
      </c>
      <c r="Q97" s="239">
        <f t="shared" si="40"/>
        <v>79.60831043864043</v>
      </c>
      <c r="R97" s="239">
        <f t="shared" si="40"/>
        <v>94.582702084425662</v>
      </c>
      <c r="S97" s="239">
        <f t="shared" si="40"/>
        <v>56.142463005337177</v>
      </c>
      <c r="T97" s="239">
        <f t="shared" si="40"/>
        <v>104.66517105157935</v>
      </c>
      <c r="U97" s="239">
        <f t="shared" si="40"/>
        <v>51.506542888356201</v>
      </c>
      <c r="V97" s="239">
        <f t="shared" si="40"/>
        <v>80.137298697333208</v>
      </c>
      <c r="W97" s="239">
        <f t="shared" si="40"/>
        <v>123.66582204751619</v>
      </c>
      <c r="X97" s="239">
        <f t="shared" si="40"/>
        <v>62.877889708316808</v>
      </c>
      <c r="Y97" s="239">
        <f t="shared" si="40"/>
        <v>54.505553012166409</v>
      </c>
      <c r="Z97" s="306">
        <f t="shared" si="41"/>
        <v>81.255599057283149</v>
      </c>
      <c r="AA97" s="306">
        <f t="shared" si="41"/>
        <v>66.858476380765495</v>
      </c>
      <c r="AB97" s="306">
        <f t="shared" si="42"/>
        <v>123.52010136409315</v>
      </c>
      <c r="AC97" s="306">
        <f t="shared" si="42"/>
        <v>123.26952078360853</v>
      </c>
      <c r="AD97" s="306">
        <f t="shared" si="42"/>
        <v>120.34245273818475</v>
      </c>
    </row>
    <row r="98" spans="1:30">
      <c r="A98" s="6" t="s">
        <v>104</v>
      </c>
      <c r="B98" s="239">
        <f t="shared" si="40"/>
        <v>0.41153032269181006</v>
      </c>
      <c r="C98" s="239">
        <f t="shared" si="40"/>
        <v>2.1758521386251992</v>
      </c>
      <c r="D98" s="239">
        <f t="shared" si="40"/>
        <v>-5.0684062122525573</v>
      </c>
      <c r="E98" s="239">
        <f t="shared" si="40"/>
        <v>-4.9945762225821975</v>
      </c>
      <c r="F98" s="239">
        <f t="shared" si="40"/>
        <v>-17.250625000000003</v>
      </c>
      <c r="G98" s="239">
        <f t="shared" si="40"/>
        <v>8.7510956790123462</v>
      </c>
      <c r="H98" s="239">
        <f t="shared" si="40"/>
        <v>-8.95362634408602</v>
      </c>
      <c r="I98" s="239">
        <f t="shared" si="40"/>
        <v>0.20551323407775193</v>
      </c>
      <c r="J98" s="239">
        <f t="shared" si="40"/>
        <v>1.9155448232323238</v>
      </c>
      <c r="K98" s="239">
        <f t="shared" si="40"/>
        <v>4.1900779040404048</v>
      </c>
      <c r="L98" s="239">
        <f t="shared" si="40"/>
        <v>5.5770214147286827</v>
      </c>
      <c r="M98" s="239">
        <f t="shared" si="40"/>
        <v>8.1007456037545804</v>
      </c>
      <c r="N98" s="239">
        <f t="shared" si="40"/>
        <v>12.231415528106508</v>
      </c>
      <c r="O98" s="239">
        <f t="shared" si="40"/>
        <v>22.560597944899072</v>
      </c>
      <c r="P98" s="239">
        <f t="shared" si="40"/>
        <v>32.137423762383449</v>
      </c>
      <c r="Q98" s="239">
        <f t="shared" si="40"/>
        <v>25.141271024686944</v>
      </c>
      <c r="R98" s="239">
        <f t="shared" si="40"/>
        <v>44.637161685322525</v>
      </c>
      <c r="S98" s="239">
        <f t="shared" si="40"/>
        <v>43.3484526088614</v>
      </c>
      <c r="T98" s="239">
        <f t="shared" si="40"/>
        <v>58.850941266072098</v>
      </c>
      <c r="U98" s="239">
        <f t="shared" si="40"/>
        <v>52.194962763710308</v>
      </c>
      <c r="V98" s="239">
        <f t="shared" si="40"/>
        <v>65.885906100245819</v>
      </c>
      <c r="W98" s="239">
        <f t="shared" si="40"/>
        <v>78.340643183585314</v>
      </c>
      <c r="X98" s="239">
        <f t="shared" si="40"/>
        <v>54.658077437698239</v>
      </c>
      <c r="Y98" s="239">
        <f t="shared" si="40"/>
        <v>51.120313216248043</v>
      </c>
      <c r="Z98" s="306">
        <f t="shared" si="41"/>
        <v>69.366240589198057</v>
      </c>
      <c r="AA98" s="306">
        <f t="shared" si="41"/>
        <v>78.751110069873747</v>
      </c>
      <c r="AB98" s="306">
        <f t="shared" si="42"/>
        <v>94.875652934629798</v>
      </c>
      <c r="AC98" s="306">
        <f t="shared" si="42"/>
        <v>134.67552771197737</v>
      </c>
      <c r="AD98" s="306">
        <f t="shared" si="42"/>
        <v>105.72006450846629</v>
      </c>
    </row>
    <row r="99" spans="1:30">
      <c r="A99" s="6" t="s">
        <v>105</v>
      </c>
      <c r="B99" s="239">
        <f t="shared" si="40"/>
        <v>0.85300373144374131</v>
      </c>
      <c r="C99" s="239">
        <f t="shared" si="40"/>
        <v>2.3148345080471038</v>
      </c>
      <c r="D99" s="239">
        <f t="shared" si="40"/>
        <v>-3.4333195131713268</v>
      </c>
      <c r="E99" s="239">
        <f t="shared" si="40"/>
        <v>-3.5211793339462654</v>
      </c>
      <c r="F99" s="239">
        <f t="shared" si="40"/>
        <v>-14.405124999999996</v>
      </c>
      <c r="G99" s="239">
        <f t="shared" si="40"/>
        <v>9.1170586419753086</v>
      </c>
      <c r="H99" s="239">
        <f t="shared" si="40"/>
        <v>-1.6974327956989212</v>
      </c>
      <c r="I99" s="239">
        <f t="shared" si="40"/>
        <v>-0.9027770885028944</v>
      </c>
      <c r="J99" s="239">
        <f t="shared" si="40"/>
        <v>-0.52384911616161622</v>
      </c>
      <c r="K99" s="239">
        <f t="shared" si="40"/>
        <v>5.0094415404040404</v>
      </c>
      <c r="L99" s="239">
        <f t="shared" si="40"/>
        <v>5.5966468798449611</v>
      </c>
      <c r="M99" s="239">
        <f t="shared" si="40"/>
        <v>14.125536518040295</v>
      </c>
      <c r="N99" s="239">
        <f t="shared" si="40"/>
        <v>8.6405447588757411</v>
      </c>
      <c r="O99" s="239">
        <f t="shared" si="40"/>
        <v>19.015782044189852</v>
      </c>
      <c r="P99" s="239">
        <f t="shared" si="40"/>
        <v>21.736770126019813</v>
      </c>
      <c r="Q99" s="239">
        <f t="shared" si="40"/>
        <v>32.151379913059031</v>
      </c>
      <c r="R99" s="239">
        <f t="shared" si="40"/>
        <v>32.185282757071406</v>
      </c>
      <c r="S99" s="239">
        <f t="shared" si="40"/>
        <v>32.78580798331074</v>
      </c>
      <c r="T99" s="239">
        <f t="shared" si="40"/>
        <v>36.165251306651811</v>
      </c>
      <c r="U99" s="239">
        <f t="shared" si="40"/>
        <v>51.520688429432688</v>
      </c>
      <c r="V99" s="239">
        <f t="shared" si="40"/>
        <v>59.217288078401168</v>
      </c>
      <c r="W99" s="239">
        <f t="shared" si="40"/>
        <v>51.118931429805613</v>
      </c>
      <c r="X99" s="239">
        <f t="shared" si="40"/>
        <v>57.890213419657016</v>
      </c>
      <c r="Y99" s="239">
        <f t="shared" si="40"/>
        <v>49.992724950941906</v>
      </c>
      <c r="Z99" s="306">
        <f t="shared" si="41"/>
        <v>78.76986492962358</v>
      </c>
      <c r="AA99" s="306">
        <f t="shared" si="41"/>
        <v>76.276803475893459</v>
      </c>
      <c r="AB99" s="306">
        <f t="shared" si="42"/>
        <v>95.352210187644147</v>
      </c>
      <c r="AC99" s="306">
        <f t="shared" si="42"/>
        <v>153.16883113291271</v>
      </c>
      <c r="AD99" s="306">
        <f t="shared" si="42"/>
        <v>111.51537405535134</v>
      </c>
    </row>
    <row r="100" spans="1:30">
      <c r="A100" s="6" t="s">
        <v>106</v>
      </c>
      <c r="B100" s="239">
        <f t="shared" si="40"/>
        <v>2.9759529181182334</v>
      </c>
      <c r="C100" s="239">
        <f t="shared" si="40"/>
        <v>2.9831703631112956</v>
      </c>
      <c r="D100" s="239">
        <f t="shared" si="40"/>
        <v>4.4294552522897526</v>
      </c>
      <c r="E100" s="239">
        <f t="shared" si="40"/>
        <v>3.5640644528114658</v>
      </c>
      <c r="F100" s="239">
        <f t="shared" si="40"/>
        <v>-2.751624999999994</v>
      </c>
      <c r="G100" s="239">
        <f t="shared" si="40"/>
        <v>12.082725308641976</v>
      </c>
      <c r="H100" s="239">
        <f t="shared" si="40"/>
        <v>9.7387284946236594</v>
      </c>
      <c r="I100" s="239">
        <f t="shared" si="40"/>
        <v>2.3371906534325904</v>
      </c>
      <c r="J100" s="239">
        <f t="shared" si="40"/>
        <v>2.927666035353536</v>
      </c>
      <c r="K100" s="239">
        <f t="shared" si="40"/>
        <v>4.3355324494949503</v>
      </c>
      <c r="L100" s="239">
        <f t="shared" si="40"/>
        <v>4.9304709496124035</v>
      </c>
      <c r="M100" s="239">
        <f t="shared" si="40"/>
        <v>7.6035227180402947</v>
      </c>
      <c r="N100" s="239">
        <f t="shared" si="40"/>
        <v>9.9263931563116383</v>
      </c>
      <c r="O100" s="239">
        <f t="shared" si="40"/>
        <v>24.129424356246588</v>
      </c>
      <c r="P100" s="239">
        <f t="shared" si="40"/>
        <v>26.026230421474359</v>
      </c>
      <c r="Q100" s="239">
        <f t="shared" si="40"/>
        <v>37.074739061896246</v>
      </c>
      <c r="R100" s="239">
        <f t="shared" si="40"/>
        <v>37.511691801914452</v>
      </c>
      <c r="S100" s="239">
        <f t="shared" si="40"/>
        <v>36.488620031768889</v>
      </c>
      <c r="T100" s="239">
        <f t="shared" si="40"/>
        <v>26.898419144332969</v>
      </c>
      <c r="U100" s="239">
        <f t="shared" si="40"/>
        <v>35.349565392605498</v>
      </c>
      <c r="V100" s="239">
        <f t="shared" si="40"/>
        <v>46.758601791993399</v>
      </c>
      <c r="W100" s="239">
        <f t="shared" si="40"/>
        <v>64.474229740820732</v>
      </c>
      <c r="X100" s="239">
        <f t="shared" si="40"/>
        <v>56.292232130997213</v>
      </c>
      <c r="Y100" s="239">
        <f t="shared" si="40"/>
        <v>52.056775461145989</v>
      </c>
      <c r="Z100" s="306">
        <f t="shared" si="41"/>
        <v>58.36920875941081</v>
      </c>
      <c r="AA100" s="306">
        <f t="shared" si="41"/>
        <v>94.791905579310679</v>
      </c>
      <c r="AB100" s="306">
        <f t="shared" si="42"/>
        <v>94.197324040188548</v>
      </c>
      <c r="AC100" s="306">
        <f t="shared" si="42"/>
        <v>103.57709934722654</v>
      </c>
      <c r="AD100" s="306">
        <f t="shared" si="42"/>
        <v>111.78030308708381</v>
      </c>
    </row>
    <row r="101" spans="1:30">
      <c r="A101" s="6" t="s">
        <v>107</v>
      </c>
      <c r="B101" s="239">
        <f t="shared" si="40"/>
        <v>4.7331236976292139</v>
      </c>
      <c r="C101" s="239">
        <f t="shared" si="40"/>
        <v>3.5363537566610486</v>
      </c>
      <c r="D101" s="239">
        <f t="shared" si="40"/>
        <v>10.937495176404497</v>
      </c>
      <c r="E101" s="239">
        <f t="shared" si="40"/>
        <v>11.501990842490841</v>
      </c>
      <c r="F101" s="239">
        <f t="shared" si="40"/>
        <v>11.547875000000003</v>
      </c>
      <c r="G101" s="239">
        <f t="shared" si="40"/>
        <v>14.811503086419753</v>
      </c>
      <c r="H101" s="239">
        <f t="shared" si="40"/>
        <v>13.985405913978497</v>
      </c>
      <c r="I101" s="239">
        <f t="shared" si="40"/>
        <v>6.6763519437551704</v>
      </c>
      <c r="J101" s="239">
        <f t="shared" si="40"/>
        <v>4.8382720959595975</v>
      </c>
      <c r="K101" s="239">
        <f t="shared" si="40"/>
        <v>4.8779733585858587</v>
      </c>
      <c r="L101" s="239">
        <f t="shared" si="40"/>
        <v>5.6571119961240317</v>
      </c>
      <c r="M101" s="239">
        <f t="shared" si="40"/>
        <v>7.7339404323260093</v>
      </c>
      <c r="N101" s="239">
        <f t="shared" si="40"/>
        <v>10.991385181952662</v>
      </c>
      <c r="O101" s="239">
        <f t="shared" si="40"/>
        <v>12.860158554828148</v>
      </c>
      <c r="P101" s="239">
        <f t="shared" si="40"/>
        <v>21.764317785110723</v>
      </c>
      <c r="Q101" s="239">
        <f t="shared" si="40"/>
        <v>16.566263331663688</v>
      </c>
      <c r="R101" s="239">
        <f t="shared" si="40"/>
        <v>14.780145613573646</v>
      </c>
      <c r="S101" s="239">
        <f t="shared" si="40"/>
        <v>11.13591811546933</v>
      </c>
      <c r="T101" s="239">
        <f t="shared" si="40"/>
        <v>41.233458286361945</v>
      </c>
      <c r="U101" s="239">
        <f t="shared" si="40"/>
        <v>48.50139739260549</v>
      </c>
      <c r="V101" s="239">
        <f t="shared" si="40"/>
        <v>40.660965262867172</v>
      </c>
      <c r="W101" s="239">
        <f t="shared" si="40"/>
        <v>40.557841775377966</v>
      </c>
      <c r="X101" s="239">
        <f t="shared" si="40"/>
        <v>39.510605043368358</v>
      </c>
      <c r="Y101" s="239">
        <f t="shared" si="40"/>
        <v>42.759308624411297</v>
      </c>
      <c r="Z101" s="306">
        <f t="shared" si="41"/>
        <v>58.429512589198048</v>
      </c>
      <c r="AA101" s="306">
        <f t="shared" si="41"/>
        <v>71.36984451571503</v>
      </c>
      <c r="AB101" s="306">
        <f t="shared" si="42"/>
        <v>77.462183231380052</v>
      </c>
      <c r="AC101" s="306">
        <f t="shared" si="42"/>
        <v>94.59411937758243</v>
      </c>
      <c r="AD101" s="306">
        <f t="shared" si="42"/>
        <v>87.596476126095652</v>
      </c>
    </row>
    <row r="102" spans="1:30">
      <c r="A102" s="6" t="s">
        <v>108</v>
      </c>
      <c r="B102" s="239">
        <f t="shared" si="40"/>
        <v>3.2362816943877579</v>
      </c>
      <c r="C102" s="239">
        <f t="shared" si="40"/>
        <v>3.0651257186035537</v>
      </c>
      <c r="D102" s="239">
        <f t="shared" si="40"/>
        <v>5.3936359051398455</v>
      </c>
      <c r="E102" s="239">
        <f t="shared" si="40"/>
        <v>7.9442765567765568</v>
      </c>
      <c r="F102" s="239">
        <f t="shared" si="40"/>
        <v>7.8173750000000037</v>
      </c>
      <c r="G102" s="239">
        <f t="shared" si="40"/>
        <v>13.350688271604941</v>
      </c>
      <c r="H102" s="239">
        <f t="shared" si="40"/>
        <v>-5.0450456989247305</v>
      </c>
      <c r="I102" s="239">
        <f t="shared" si="40"/>
        <v>5.7136100082712993</v>
      </c>
      <c r="J102" s="239">
        <f t="shared" si="40"/>
        <v>6.4340872474747473</v>
      </c>
      <c r="K102" s="239">
        <f t="shared" si="40"/>
        <v>4.8955233585858586</v>
      </c>
      <c r="L102" s="239">
        <f t="shared" si="40"/>
        <v>5.7550911821705428</v>
      </c>
      <c r="M102" s="239">
        <f t="shared" si="40"/>
        <v>7.7571074608974371</v>
      </c>
      <c r="N102" s="239">
        <f t="shared" si="40"/>
        <v>10.99230666913215</v>
      </c>
      <c r="O102" s="239">
        <f t="shared" si="40"/>
        <v>13.08386140589198</v>
      </c>
      <c r="P102" s="239">
        <f t="shared" si="40"/>
        <v>18.254787739656173</v>
      </c>
      <c r="Q102" s="239">
        <f t="shared" si="40"/>
        <v>14.234471959570662</v>
      </c>
      <c r="R102" s="239">
        <f t="shared" si="40"/>
        <v>14.769171438685753</v>
      </c>
      <c r="S102" s="239">
        <f t="shared" si="40"/>
        <v>14.280538401812942</v>
      </c>
      <c r="T102" s="239">
        <f t="shared" si="40"/>
        <v>39.49905018201413</v>
      </c>
      <c r="U102" s="239">
        <f t="shared" si="40"/>
        <v>68.117144928016259</v>
      </c>
      <c r="V102" s="239">
        <f t="shared" si="40"/>
        <v>42.187797787139033</v>
      </c>
      <c r="W102" s="239">
        <f t="shared" si="40"/>
        <v>51.937978937365003</v>
      </c>
      <c r="X102" s="239">
        <f t="shared" si="40"/>
        <v>33.562550592337423</v>
      </c>
      <c r="Y102" s="239">
        <f t="shared" si="40"/>
        <v>39.810847399921499</v>
      </c>
      <c r="Z102" s="306">
        <f t="shared" si="41"/>
        <v>58.065904929623578</v>
      </c>
      <c r="AA102" s="306">
        <f t="shared" si="41"/>
        <v>45.431847040408805</v>
      </c>
      <c r="AB102" s="306">
        <f t="shared" si="42"/>
        <v>64.104834080288512</v>
      </c>
      <c r="AC102" s="306">
        <f t="shared" si="42"/>
        <v>71.989699240733202</v>
      </c>
      <c r="AD102" s="306">
        <f t="shared" si="42"/>
        <v>72.304975516625817</v>
      </c>
    </row>
    <row r="103" spans="1:30">
      <c r="A103" s="6" t="s">
        <v>109</v>
      </c>
      <c r="B103" s="239">
        <f t="shared" si="40"/>
        <v>3.4747064112987904</v>
      </c>
      <c r="C103" s="239">
        <f t="shared" si="40"/>
        <v>3.140185351705175</v>
      </c>
      <c r="D103" s="239">
        <f t="shared" si="40"/>
        <v>6.2766904122177429</v>
      </c>
      <c r="E103" s="239">
        <f t="shared" si="40"/>
        <v>5.9689908424908431</v>
      </c>
      <c r="F103" s="239">
        <f t="shared" si="40"/>
        <v>10.670375000000003</v>
      </c>
      <c r="G103" s="239">
        <f t="shared" si="40"/>
        <v>-0.33875617283950615</v>
      </c>
      <c r="H103" s="239">
        <f t="shared" si="40"/>
        <v>8.95337365591398</v>
      </c>
      <c r="I103" s="239">
        <f t="shared" si="40"/>
        <v>5.7302874276261386</v>
      </c>
      <c r="J103" s="239">
        <f t="shared" si="40"/>
        <v>6.9397872474747473</v>
      </c>
      <c r="K103" s="239">
        <f t="shared" si="40"/>
        <v>4.6521991161616159</v>
      </c>
      <c r="L103" s="239">
        <f t="shared" si="40"/>
        <v>5.4206117635658915</v>
      </c>
      <c r="M103" s="239">
        <f t="shared" si="40"/>
        <v>7.6560826466117229</v>
      </c>
      <c r="N103" s="239">
        <f t="shared" si="40"/>
        <v>9.7210952716962531</v>
      </c>
      <c r="O103" s="239">
        <f t="shared" si="40"/>
        <v>14.745058412984177</v>
      </c>
      <c r="P103" s="239">
        <f t="shared" si="40"/>
        <v>18.075104398747083</v>
      </c>
      <c r="Q103" s="239">
        <f t="shared" si="40"/>
        <v>16.066887182826477</v>
      </c>
      <c r="R103" s="239">
        <f t="shared" si="40"/>
        <v>12.321407496981719</v>
      </c>
      <c r="S103" s="239">
        <f t="shared" si="40"/>
        <v>27.057548049390039</v>
      </c>
      <c r="T103" s="239">
        <f t="shared" si="40"/>
        <v>48.393002425492391</v>
      </c>
      <c r="U103" s="239">
        <f t="shared" si="40"/>
        <v>37.944403647563007</v>
      </c>
      <c r="V103" s="239">
        <f t="shared" si="40"/>
        <v>47.156540202187571</v>
      </c>
      <c r="W103" s="239">
        <f t="shared" si="40"/>
        <v>33.686075974082073</v>
      </c>
      <c r="X103" s="239">
        <f t="shared" si="40"/>
        <v>62.024559259863196</v>
      </c>
      <c r="Y103" s="239">
        <f t="shared" si="40"/>
        <v>47.826815257064361</v>
      </c>
      <c r="Z103" s="306">
        <f t="shared" si="41"/>
        <v>64.278722121112935</v>
      </c>
      <c r="AA103" s="306">
        <f t="shared" si="41"/>
        <v>61.758177605241727</v>
      </c>
      <c r="AB103" s="306">
        <f t="shared" si="42"/>
        <v>82.169469937811655</v>
      </c>
      <c r="AC103" s="306">
        <f t="shared" si="42"/>
        <v>97.182341784236755</v>
      </c>
      <c r="AD103" s="306">
        <f t="shared" si="42"/>
        <v>99.220847997732406</v>
      </c>
    </row>
    <row r="104" spans="1:30">
      <c r="A104" s="6" t="s">
        <v>110</v>
      </c>
      <c r="B104" s="239">
        <f t="shared" si="40"/>
        <v>3.7666313085898593</v>
      </c>
      <c r="C104" s="239">
        <f t="shared" si="40"/>
        <v>3.2320876341856963</v>
      </c>
      <c r="D104" s="239">
        <f t="shared" si="40"/>
        <v>7.3578937355179947</v>
      </c>
      <c r="E104" s="239">
        <f t="shared" si="40"/>
        <v>7.1459908424908418</v>
      </c>
      <c r="F104" s="239">
        <f t="shared" si="40"/>
        <v>14.708375000000006</v>
      </c>
      <c r="G104" s="239">
        <f t="shared" si="40"/>
        <v>-10.319978395061726</v>
      </c>
      <c r="H104" s="239">
        <f t="shared" si="40"/>
        <v>19.858889784946236</v>
      </c>
      <c r="I104" s="239">
        <f t="shared" si="40"/>
        <v>5.2769648469809773</v>
      </c>
      <c r="J104" s="239">
        <f t="shared" si="40"/>
        <v>6.9937978535353542</v>
      </c>
      <c r="K104" s="239">
        <f t="shared" si="40"/>
        <v>4.7370476010101008</v>
      </c>
      <c r="L104" s="239">
        <f t="shared" si="40"/>
        <v>5.488051531007752</v>
      </c>
      <c r="M104" s="239">
        <f t="shared" si="40"/>
        <v>7.590133960897437</v>
      </c>
      <c r="N104" s="239">
        <f t="shared" si="40"/>
        <v>9.3121166819526628</v>
      </c>
      <c r="O104" s="239">
        <f t="shared" si="40"/>
        <v>23.174788569012549</v>
      </c>
      <c r="P104" s="239">
        <f t="shared" si="40"/>
        <v>17.580916966928903</v>
      </c>
      <c r="Q104" s="239">
        <f t="shared" si="40"/>
        <v>14.553993545617175</v>
      </c>
      <c r="R104" s="239">
        <f t="shared" si="40"/>
        <v>13.110911133753017</v>
      </c>
      <c r="S104" s="239">
        <f t="shared" si="40"/>
        <v>12.8250289965266</v>
      </c>
      <c r="T104" s="239">
        <f t="shared" si="40"/>
        <v>28.98900751534746</v>
      </c>
      <c r="U104" s="239">
        <f t="shared" si="40"/>
        <v>39.313753063993595</v>
      </c>
      <c r="V104" s="239">
        <f t="shared" si="40"/>
        <v>44.990906100245816</v>
      </c>
      <c r="W104" s="239">
        <f t="shared" si="40"/>
        <v>46.378420950323971</v>
      </c>
      <c r="X104" s="239">
        <f t="shared" si="40"/>
        <v>52.292897842337432</v>
      </c>
      <c r="Y104" s="239">
        <f t="shared" si="40"/>
        <v>35.513445359105177</v>
      </c>
      <c r="Z104" s="306">
        <f t="shared" si="41"/>
        <v>43.285694376432083</v>
      </c>
      <c r="AA104" s="306">
        <f t="shared" si="41"/>
        <v>61.704859949580062</v>
      </c>
      <c r="AB104" s="306">
        <f t="shared" si="42"/>
        <v>52.227469976268374</v>
      </c>
      <c r="AC104" s="306">
        <f t="shared" si="42"/>
        <v>79.453228611021316</v>
      </c>
      <c r="AD104" s="306">
        <f t="shared" si="42"/>
        <v>70.612831942264236</v>
      </c>
    </row>
    <row r="105" spans="1:30">
      <c r="A105" s="6" t="s">
        <v>111</v>
      </c>
      <c r="B105" s="239">
        <f t="shared" si="40"/>
        <v>4.4266607078435714</v>
      </c>
      <c r="C105" s="239">
        <f t="shared" si="40"/>
        <v>3.4398746672840868</v>
      </c>
      <c r="D105" s="239">
        <f t="shared" si="40"/>
        <v>9.8024470660872982</v>
      </c>
      <c r="E105" s="239">
        <f t="shared" si="40"/>
        <v>10.450705128205131</v>
      </c>
      <c r="F105" s="239">
        <f t="shared" si="40"/>
        <v>10.679375000000002</v>
      </c>
      <c r="G105" s="239">
        <f t="shared" si="40"/>
        <v>2.7666141975308642</v>
      </c>
      <c r="H105" s="239">
        <f t="shared" si="40"/>
        <v>19.918018817204299</v>
      </c>
      <c r="I105" s="239">
        <f t="shared" si="40"/>
        <v>7.305545492142266</v>
      </c>
      <c r="J105" s="239">
        <f t="shared" si="40"/>
        <v>6.8519084595959603</v>
      </c>
      <c r="K105" s="239">
        <f t="shared" si="40"/>
        <v>4.7946233585858593</v>
      </c>
      <c r="L105" s="239">
        <f t="shared" si="40"/>
        <v>5.6834385077519389</v>
      </c>
      <c r="M105" s="239">
        <f t="shared" si="40"/>
        <v>7.549275246611721</v>
      </c>
      <c r="N105" s="239">
        <f t="shared" si="40"/>
        <v>8.5783977716962507</v>
      </c>
      <c r="O105" s="239">
        <f t="shared" si="40"/>
        <v>11.091953959083467</v>
      </c>
      <c r="P105" s="239">
        <f t="shared" si="40"/>
        <v>17.804876648747083</v>
      </c>
      <c r="Q105" s="239">
        <f t="shared" ref="C105:Y106" si="43">Q89*Q$123</f>
        <v>17.261489666547408</v>
      </c>
      <c r="R105" s="239">
        <f t="shared" si="43"/>
        <v>11.744823223439116</v>
      </c>
      <c r="S105" s="239">
        <f t="shared" si="43"/>
        <v>19.075114348949509</v>
      </c>
      <c r="T105" s="239">
        <f t="shared" si="43"/>
        <v>16.529147179115576</v>
      </c>
      <c r="U105" s="239">
        <f t="shared" si="43"/>
        <v>43.689398933681986</v>
      </c>
      <c r="V105" s="239">
        <f t="shared" si="43"/>
        <v>52.478532010440006</v>
      </c>
      <c r="W105" s="239">
        <f t="shared" si="43"/>
        <v>50.201421978401726</v>
      </c>
      <c r="X105" s="239">
        <f t="shared" si="43"/>
        <v>40.437082308832267</v>
      </c>
      <c r="Y105" s="239">
        <f t="shared" si="43"/>
        <v>47.414174440737831</v>
      </c>
      <c r="Z105" s="306">
        <f t="shared" si="41"/>
        <v>60.061533525368247</v>
      </c>
      <c r="AA105" s="306">
        <f t="shared" si="41"/>
        <v>61.085288591473812</v>
      </c>
      <c r="AB105" s="306">
        <f t="shared" si="42"/>
        <v>94.764141132920955</v>
      </c>
      <c r="AC105" s="306">
        <f t="shared" si="42"/>
        <v>90.04393579837803</v>
      </c>
      <c r="AD105" s="306">
        <f t="shared" si="42"/>
        <v>92.609905064950198</v>
      </c>
    </row>
    <row r="106" spans="1:30">
      <c r="A106" s="6" t="s">
        <v>112</v>
      </c>
      <c r="B106" s="239">
        <f t="shared" ref="B106" si="44">B90*B$123</f>
        <v>4.4883022200205689</v>
      </c>
      <c r="C106" s="239">
        <f t="shared" si="43"/>
        <v>3.4592803285249936</v>
      </c>
      <c r="D106" s="239">
        <f t="shared" si="43"/>
        <v>10.030748963039144</v>
      </c>
      <c r="E106" s="239">
        <f t="shared" si="43"/>
        <v>8.5911007326007329</v>
      </c>
      <c r="F106" s="239">
        <f t="shared" si="43"/>
        <v>4.1033750000000015</v>
      </c>
      <c r="G106" s="239">
        <f t="shared" si="43"/>
        <v>8.1239475308641982</v>
      </c>
      <c r="H106" s="239">
        <f t="shared" si="43"/>
        <v>21.143051075268815</v>
      </c>
      <c r="I106" s="239">
        <f t="shared" si="43"/>
        <v>7.1484511993382975</v>
      </c>
      <c r="J106" s="239">
        <f t="shared" si="43"/>
        <v>6.8716054292929298</v>
      </c>
      <c r="K106" s="239">
        <f t="shared" si="43"/>
        <v>4.971896085858587</v>
      </c>
      <c r="L106" s="239">
        <f t="shared" si="43"/>
        <v>5.7946701356589152</v>
      </c>
      <c r="M106" s="239">
        <f t="shared" si="43"/>
        <v>8.5844385158424927</v>
      </c>
      <c r="N106" s="239">
        <f t="shared" si="43"/>
        <v>10.018242613905315</v>
      </c>
      <c r="O106" s="239">
        <f t="shared" si="43"/>
        <v>9.6540918117839567</v>
      </c>
      <c r="P106" s="239">
        <f t="shared" si="43"/>
        <v>20.189146613782054</v>
      </c>
      <c r="Q106" s="239">
        <f t="shared" si="43"/>
        <v>21.174262393559943</v>
      </c>
      <c r="R106" s="239">
        <f t="shared" si="43"/>
        <v>13.716897313470167</v>
      </c>
      <c r="S106" s="239">
        <f t="shared" si="43"/>
        <v>11.061401038207379</v>
      </c>
      <c r="T106" s="239">
        <f t="shared" si="43"/>
        <v>21.941733968859157</v>
      </c>
      <c r="U106" s="239">
        <f t="shared" si="43"/>
        <v>41.273553259243123</v>
      </c>
      <c r="V106" s="239">
        <f t="shared" si="43"/>
        <v>37.719562630305568</v>
      </c>
      <c r="W106" s="239">
        <f t="shared" si="43"/>
        <v>57.314707619870411</v>
      </c>
      <c r="X106" s="239">
        <f t="shared" si="43"/>
        <v>37.629634711092372</v>
      </c>
      <c r="Y106" s="239">
        <f t="shared" si="43"/>
        <v>53.293506151883854</v>
      </c>
      <c r="Z106" s="306">
        <f t="shared" si="41"/>
        <v>42.178159384615363</v>
      </c>
      <c r="AA106" s="306">
        <f t="shared" si="41"/>
        <v>85.506334311280867</v>
      </c>
      <c r="AB106" s="306">
        <f t="shared" si="42"/>
        <v>38.11581260053817</v>
      </c>
      <c r="AC106" s="306">
        <f t="shared" si="42"/>
        <v>78.273588937963623</v>
      </c>
      <c r="AD106" s="306">
        <f t="shared" si="42"/>
        <v>70.272120900786305</v>
      </c>
    </row>
    <row r="107" spans="1:30" ht="15.75" thickBot="1">
      <c r="A107" s="6" t="s">
        <v>114</v>
      </c>
      <c r="B107" s="37">
        <f>B23</f>
        <v>30</v>
      </c>
      <c r="C107" s="37">
        <f t="shared" ref="C107:Z107" si="45">C23</f>
        <v>34</v>
      </c>
      <c r="D107" s="37">
        <f t="shared" si="45"/>
        <v>32</v>
      </c>
      <c r="E107" s="37">
        <f t="shared" si="45"/>
        <v>33</v>
      </c>
      <c r="F107" s="37">
        <f t="shared" si="45"/>
        <v>18</v>
      </c>
      <c r="G107" s="37">
        <f t="shared" si="45"/>
        <v>41</v>
      </c>
      <c r="H107" s="37">
        <f t="shared" si="45"/>
        <v>47</v>
      </c>
      <c r="I107" s="37">
        <f t="shared" si="45"/>
        <v>47</v>
      </c>
      <c r="J107" s="37">
        <f t="shared" si="45"/>
        <v>50</v>
      </c>
      <c r="K107" s="37">
        <f t="shared" si="45"/>
        <v>50</v>
      </c>
      <c r="L107" s="37">
        <f t="shared" si="45"/>
        <v>65</v>
      </c>
      <c r="M107" s="37">
        <f t="shared" si="45"/>
        <v>107</v>
      </c>
      <c r="N107" s="37">
        <f t="shared" si="45"/>
        <v>119</v>
      </c>
      <c r="O107" s="37">
        <f t="shared" si="45"/>
        <v>214</v>
      </c>
      <c r="P107" s="37">
        <f t="shared" si="45"/>
        <v>268</v>
      </c>
      <c r="Q107" s="37">
        <f t="shared" si="45"/>
        <v>327</v>
      </c>
      <c r="R107" s="37">
        <f t="shared" si="45"/>
        <v>339</v>
      </c>
      <c r="S107" s="37">
        <f t="shared" si="45"/>
        <v>345</v>
      </c>
      <c r="T107" s="37">
        <f t="shared" si="45"/>
        <v>524</v>
      </c>
      <c r="U107" s="37">
        <f t="shared" si="45"/>
        <v>536</v>
      </c>
      <c r="V107" s="37">
        <f t="shared" si="45"/>
        <v>625</v>
      </c>
      <c r="W107" s="37">
        <f t="shared" si="45"/>
        <v>702</v>
      </c>
      <c r="X107" s="37">
        <f t="shared" si="45"/>
        <v>589</v>
      </c>
      <c r="Y107" s="37">
        <f t="shared" si="45"/>
        <v>536</v>
      </c>
      <c r="Z107" s="238">
        <f t="shared" si="45"/>
        <v>537</v>
      </c>
      <c r="AA107" s="238">
        <f>SUM(AA95:AA106)</f>
        <v>822.31362028240301</v>
      </c>
      <c r="AB107" s="238">
        <f>SUM(AB95:AB106)</f>
        <v>939.3806390877661</v>
      </c>
      <c r="AC107" s="238">
        <f>SUM(AC95:AC106)</f>
        <v>1146.4717870549014</v>
      </c>
      <c r="AD107" s="238">
        <f>SUM(AD95:AD106)</f>
        <v>1085.1792277799877</v>
      </c>
    </row>
    <row r="108" spans="1:30">
      <c r="A108" s="1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10"/>
      <c r="AA108" s="10"/>
      <c r="AB108" s="10"/>
      <c r="AC108" s="240"/>
      <c r="AD108" s="240"/>
    </row>
    <row r="109" spans="1:30" ht="15.75" thickBot="1">
      <c r="A109" s="6" t="s">
        <v>256</v>
      </c>
    </row>
    <row r="110" spans="1:30" ht="15.75" thickBot="1">
      <c r="A110" s="3"/>
      <c r="B110" s="3" t="str">
        <f>B$2</f>
        <v xml:space="preserve">93/94 </v>
      </c>
      <c r="C110" s="3" t="str">
        <f t="shared" ref="C110:AD110" si="46">C$2</f>
        <v xml:space="preserve">94/95 </v>
      </c>
      <c r="D110" s="3" t="str">
        <f t="shared" si="46"/>
        <v xml:space="preserve">95/96 </v>
      </c>
      <c r="E110" s="3" t="str">
        <f t="shared" si="46"/>
        <v xml:space="preserve">96/97 </v>
      </c>
      <c r="F110" s="3" t="str">
        <f t="shared" si="46"/>
        <v xml:space="preserve">97/98 </v>
      </c>
      <c r="G110" s="3" t="str">
        <f t="shared" si="46"/>
        <v xml:space="preserve">98/99 </v>
      </c>
      <c r="H110" s="3" t="str">
        <f t="shared" si="46"/>
        <v xml:space="preserve">99/00 </v>
      </c>
      <c r="I110" s="3" t="str">
        <f t="shared" si="46"/>
        <v xml:space="preserve">00/01 </v>
      </c>
      <c r="J110" s="3" t="str">
        <f t="shared" si="46"/>
        <v xml:space="preserve">01/02 </v>
      </c>
      <c r="K110" s="3" t="str">
        <f t="shared" si="46"/>
        <v xml:space="preserve">02/03 </v>
      </c>
      <c r="L110" s="3" t="str">
        <f t="shared" si="46"/>
        <v xml:space="preserve">03/04 </v>
      </c>
      <c r="M110" s="3" t="str">
        <f t="shared" si="46"/>
        <v xml:space="preserve">04/05 </v>
      </c>
      <c r="N110" s="3" t="str">
        <f t="shared" si="46"/>
        <v xml:space="preserve">05/06 </v>
      </c>
      <c r="O110" s="3" t="str">
        <f t="shared" si="46"/>
        <v xml:space="preserve">06/07 </v>
      </c>
      <c r="P110" s="3" t="str">
        <f t="shared" si="46"/>
        <v xml:space="preserve">07/08 </v>
      </c>
      <c r="Q110" s="3" t="str">
        <f t="shared" si="46"/>
        <v xml:space="preserve">08/09 </v>
      </c>
      <c r="R110" s="3" t="str">
        <f t="shared" si="46"/>
        <v xml:space="preserve">09/10 </v>
      </c>
      <c r="S110" s="3" t="str">
        <f t="shared" si="46"/>
        <v xml:space="preserve">10/11 </v>
      </c>
      <c r="T110" s="3" t="str">
        <f t="shared" si="46"/>
        <v xml:space="preserve">11/12 </v>
      </c>
      <c r="U110" s="3" t="str">
        <f t="shared" si="46"/>
        <v xml:space="preserve">12/13 </v>
      </c>
      <c r="V110" s="3" t="str">
        <f t="shared" si="46"/>
        <v xml:space="preserve">13/14 </v>
      </c>
      <c r="W110" s="3" t="str">
        <f t="shared" si="46"/>
        <v xml:space="preserve">14/15 </v>
      </c>
      <c r="X110" s="3" t="str">
        <f t="shared" si="46"/>
        <v xml:space="preserve">15/16 </v>
      </c>
      <c r="Y110" s="3" t="str">
        <f t="shared" si="46"/>
        <v xml:space="preserve">16/17 </v>
      </c>
      <c r="Z110" s="3" t="str">
        <f t="shared" si="46"/>
        <v xml:space="preserve">17/18 </v>
      </c>
      <c r="AA110" s="3" t="str">
        <f t="shared" si="46"/>
        <v>18/19</v>
      </c>
      <c r="AB110" s="3" t="str">
        <f t="shared" si="46"/>
        <v>19/20</v>
      </c>
      <c r="AC110" s="3" t="str">
        <f t="shared" si="46"/>
        <v>20/21</v>
      </c>
      <c r="AD110" s="3" t="str">
        <f t="shared" si="46"/>
        <v>21/22</v>
      </c>
    </row>
    <row r="111" spans="1:30">
      <c r="A111" s="6" t="s">
        <v>113</v>
      </c>
      <c r="B111" s="241">
        <f t="shared" ref="B111:AD119" si="47">B95/B79</f>
        <v>0.5357142857142857</v>
      </c>
      <c r="C111" s="241">
        <f t="shared" si="47"/>
        <v>0.56666666666666665</v>
      </c>
      <c r="D111" s="241">
        <f t="shared" si="47"/>
        <v>0.57142857142857129</v>
      </c>
      <c r="E111" s="241">
        <f t="shared" si="47"/>
        <v>0.57894736842105265</v>
      </c>
      <c r="F111" s="241">
        <f t="shared" si="47"/>
        <v>0.58064516129032262</v>
      </c>
      <c r="G111" s="241">
        <f t="shared" si="47"/>
        <v>0.58571428571428574</v>
      </c>
      <c r="H111" s="241">
        <f t="shared" si="47"/>
        <v>0.58750000000000002</v>
      </c>
      <c r="I111" s="241">
        <f t="shared" si="47"/>
        <v>0.58750000000000002</v>
      </c>
      <c r="J111" s="241">
        <f t="shared" si="47"/>
        <v>0.58823529411764708</v>
      </c>
      <c r="K111" s="241">
        <f t="shared" si="47"/>
        <v>0.58823529411764708</v>
      </c>
      <c r="L111" s="241">
        <f t="shared" si="47"/>
        <v>0.59090909090909094</v>
      </c>
      <c r="M111" s="241">
        <f t="shared" si="47"/>
        <v>0.59444444444444444</v>
      </c>
      <c r="N111" s="241">
        <f t="shared" si="47"/>
        <v>0.59499999999999997</v>
      </c>
      <c r="O111" s="241">
        <f t="shared" si="47"/>
        <v>0.59444444444444444</v>
      </c>
      <c r="P111" s="241">
        <f t="shared" si="47"/>
        <v>0.5955555555555555</v>
      </c>
      <c r="Q111" s="241">
        <f t="shared" si="47"/>
        <v>0.5945454545454546</v>
      </c>
      <c r="R111" s="241">
        <f t="shared" si="47"/>
        <v>0.59473684210526312</v>
      </c>
      <c r="S111" s="241">
        <f t="shared" si="47"/>
        <v>0.59482758620689657</v>
      </c>
      <c r="T111" s="241">
        <f t="shared" si="47"/>
        <v>0.59545454545454546</v>
      </c>
      <c r="U111" s="241">
        <f t="shared" si="47"/>
        <v>0.5955555555555555</v>
      </c>
      <c r="V111" s="241">
        <f t="shared" si="47"/>
        <v>0.59523809523809523</v>
      </c>
      <c r="W111" s="241">
        <f t="shared" si="47"/>
        <v>0.59491525423728808</v>
      </c>
      <c r="X111" s="241">
        <f t="shared" si="47"/>
        <v>0.59494949494949489</v>
      </c>
      <c r="Y111" s="241">
        <f t="shared" si="47"/>
        <v>0.6</v>
      </c>
      <c r="Z111" s="242">
        <f t="shared" si="47"/>
        <v>0.6</v>
      </c>
      <c r="AA111" s="242">
        <f t="shared" si="47"/>
        <v>0.6</v>
      </c>
      <c r="AB111" s="242">
        <f t="shared" si="47"/>
        <v>0.59999999999999987</v>
      </c>
      <c r="AC111" s="242">
        <f t="shared" si="47"/>
        <v>0.6</v>
      </c>
      <c r="AD111" s="242">
        <f t="shared" si="47"/>
        <v>0.6</v>
      </c>
    </row>
    <row r="112" spans="1:30">
      <c r="A112" s="6" t="s">
        <v>102</v>
      </c>
      <c r="B112" s="241">
        <f t="shared" si="47"/>
        <v>0.5357142857142857</v>
      </c>
      <c r="C112" s="241">
        <f t="shared" si="47"/>
        <v>0.56666666666666665</v>
      </c>
      <c r="D112" s="241">
        <f t="shared" si="47"/>
        <v>0.5714285714285714</v>
      </c>
      <c r="E112" s="241">
        <f t="shared" si="47"/>
        <v>0.57894736842105265</v>
      </c>
      <c r="F112" s="241">
        <f t="shared" si="47"/>
        <v>0.58064516129032262</v>
      </c>
      <c r="G112" s="241">
        <f t="shared" si="47"/>
        <v>0.58571428571428574</v>
      </c>
      <c r="H112" s="241">
        <f t="shared" si="47"/>
        <v>0.58750000000000002</v>
      </c>
      <c r="I112" s="241">
        <f t="shared" si="47"/>
        <v>0.58750000000000002</v>
      </c>
      <c r="J112" s="241">
        <f t="shared" si="47"/>
        <v>0.58823529411764708</v>
      </c>
      <c r="K112" s="241">
        <f t="shared" si="47"/>
        <v>0.58823529411764708</v>
      </c>
      <c r="L112" s="241">
        <f t="shared" si="47"/>
        <v>0.59090909090909094</v>
      </c>
      <c r="M112" s="241">
        <f t="shared" si="47"/>
        <v>0.59444444444444444</v>
      </c>
      <c r="N112" s="241">
        <f t="shared" si="47"/>
        <v>0.59499999999999997</v>
      </c>
      <c r="O112" s="241">
        <f t="shared" si="47"/>
        <v>0.59444444444444444</v>
      </c>
      <c r="P112" s="241">
        <f t="shared" si="47"/>
        <v>0.5955555555555555</v>
      </c>
      <c r="Q112" s="241">
        <f t="shared" si="47"/>
        <v>0.5945454545454546</v>
      </c>
      <c r="R112" s="241">
        <f t="shared" si="47"/>
        <v>0.59473684210526312</v>
      </c>
      <c r="S112" s="241">
        <f t="shared" si="47"/>
        <v>0.59482758620689657</v>
      </c>
      <c r="T112" s="241">
        <f t="shared" si="47"/>
        <v>0.59545454545454546</v>
      </c>
      <c r="U112" s="241">
        <f t="shared" si="47"/>
        <v>0.5955555555555555</v>
      </c>
      <c r="V112" s="241">
        <f t="shared" si="47"/>
        <v>0.59523809523809523</v>
      </c>
      <c r="W112" s="241">
        <f t="shared" si="47"/>
        <v>0.59491525423728808</v>
      </c>
      <c r="X112" s="241">
        <f t="shared" si="47"/>
        <v>0.59494949494949489</v>
      </c>
      <c r="Y112" s="241">
        <f t="shared" si="47"/>
        <v>0.6</v>
      </c>
      <c r="Z112" s="242">
        <f t="shared" si="47"/>
        <v>0.6</v>
      </c>
      <c r="AA112" s="242">
        <f t="shared" si="47"/>
        <v>0.6</v>
      </c>
      <c r="AB112" s="242">
        <f t="shared" si="47"/>
        <v>0.6</v>
      </c>
      <c r="AC112" s="242">
        <f t="shared" si="47"/>
        <v>0.6</v>
      </c>
      <c r="AD112" s="242">
        <f t="shared" si="47"/>
        <v>0.6</v>
      </c>
    </row>
    <row r="113" spans="1:30">
      <c r="A113" s="6" t="s">
        <v>103</v>
      </c>
      <c r="B113" s="241">
        <f t="shared" si="47"/>
        <v>0.5357142857142857</v>
      </c>
      <c r="C113" s="241">
        <f t="shared" si="47"/>
        <v>0.56666666666666665</v>
      </c>
      <c r="D113" s="241">
        <f t="shared" si="47"/>
        <v>0.5714285714285714</v>
      </c>
      <c r="E113" s="241">
        <f t="shared" si="47"/>
        <v>0.57894736842105265</v>
      </c>
      <c r="F113" s="241">
        <f t="shared" si="47"/>
        <v>0.58064516129032262</v>
      </c>
      <c r="G113" s="241">
        <f t="shared" si="47"/>
        <v>0.58571428571428574</v>
      </c>
      <c r="H113" s="241">
        <f t="shared" si="47"/>
        <v>0.58750000000000002</v>
      </c>
      <c r="I113" s="241">
        <f t="shared" si="47"/>
        <v>0.58750000000000002</v>
      </c>
      <c r="J113" s="241">
        <f t="shared" si="47"/>
        <v>0.58823529411764708</v>
      </c>
      <c r="K113" s="241">
        <f t="shared" si="47"/>
        <v>0.58823529411764708</v>
      </c>
      <c r="L113" s="241">
        <f t="shared" si="47"/>
        <v>0.59090909090909094</v>
      </c>
      <c r="M113" s="241">
        <f t="shared" si="47"/>
        <v>0.59444444444444444</v>
      </c>
      <c r="N113" s="241">
        <f t="shared" si="47"/>
        <v>0.59499999999999997</v>
      </c>
      <c r="O113" s="241">
        <f t="shared" si="47"/>
        <v>0.59444444444444444</v>
      </c>
      <c r="P113" s="241">
        <f t="shared" si="47"/>
        <v>0.5955555555555555</v>
      </c>
      <c r="Q113" s="241">
        <f t="shared" si="47"/>
        <v>0.5945454545454546</v>
      </c>
      <c r="R113" s="241">
        <f t="shared" si="47"/>
        <v>0.59473684210526312</v>
      </c>
      <c r="S113" s="241">
        <f t="shared" si="47"/>
        <v>0.59482758620689657</v>
      </c>
      <c r="T113" s="241">
        <f t="shared" si="47"/>
        <v>0.59545454545454546</v>
      </c>
      <c r="U113" s="241">
        <f t="shared" si="47"/>
        <v>0.5955555555555555</v>
      </c>
      <c r="V113" s="241">
        <f t="shared" si="47"/>
        <v>0.59523809523809523</v>
      </c>
      <c r="W113" s="241">
        <f t="shared" si="47"/>
        <v>0.59491525423728808</v>
      </c>
      <c r="X113" s="241">
        <f t="shared" si="47"/>
        <v>0.59494949494949489</v>
      </c>
      <c r="Y113" s="241">
        <f t="shared" si="47"/>
        <v>0.6</v>
      </c>
      <c r="Z113" s="242">
        <f t="shared" si="47"/>
        <v>0.6</v>
      </c>
      <c r="AA113" s="242">
        <f t="shared" si="47"/>
        <v>0.6</v>
      </c>
      <c r="AB113" s="242">
        <f t="shared" si="47"/>
        <v>0.6</v>
      </c>
      <c r="AC113" s="242">
        <f t="shared" si="47"/>
        <v>0.6</v>
      </c>
      <c r="AD113" s="242">
        <f t="shared" si="47"/>
        <v>0.6</v>
      </c>
    </row>
    <row r="114" spans="1:30">
      <c r="A114" s="6" t="s">
        <v>104</v>
      </c>
      <c r="B114" s="241">
        <f t="shared" si="47"/>
        <v>0.5357142857142857</v>
      </c>
      <c r="C114" s="241">
        <f t="shared" si="47"/>
        <v>0.56666666666666665</v>
      </c>
      <c r="D114" s="241">
        <f t="shared" si="47"/>
        <v>0.5714285714285714</v>
      </c>
      <c r="E114" s="241">
        <f t="shared" si="47"/>
        <v>0.57894736842105265</v>
      </c>
      <c r="F114" s="241">
        <f t="shared" si="47"/>
        <v>0.58064516129032273</v>
      </c>
      <c r="G114" s="241">
        <f t="shared" si="47"/>
        <v>0.58571428571428574</v>
      </c>
      <c r="H114" s="241">
        <f t="shared" si="47"/>
        <v>0.58750000000000002</v>
      </c>
      <c r="I114" s="241">
        <f t="shared" si="47"/>
        <v>0.58750000000000002</v>
      </c>
      <c r="J114" s="241">
        <f t="shared" si="47"/>
        <v>0.58823529411764708</v>
      </c>
      <c r="K114" s="241">
        <f t="shared" si="47"/>
        <v>0.58823529411764708</v>
      </c>
      <c r="L114" s="241">
        <f t="shared" si="47"/>
        <v>0.59090909090909094</v>
      </c>
      <c r="M114" s="241">
        <f t="shared" si="47"/>
        <v>0.59444444444444444</v>
      </c>
      <c r="N114" s="241">
        <f t="shared" si="47"/>
        <v>0.59499999999999997</v>
      </c>
      <c r="O114" s="241">
        <f t="shared" si="47"/>
        <v>0.59444444444444444</v>
      </c>
      <c r="P114" s="241">
        <f t="shared" si="47"/>
        <v>0.5955555555555555</v>
      </c>
      <c r="Q114" s="241">
        <f t="shared" si="47"/>
        <v>0.5945454545454546</v>
      </c>
      <c r="R114" s="241">
        <f t="shared" si="47"/>
        <v>0.59473684210526312</v>
      </c>
      <c r="S114" s="241">
        <f t="shared" si="47"/>
        <v>0.59482758620689657</v>
      </c>
      <c r="T114" s="241">
        <f t="shared" si="47"/>
        <v>0.59545454545454546</v>
      </c>
      <c r="U114" s="241">
        <f t="shared" si="47"/>
        <v>0.5955555555555555</v>
      </c>
      <c r="V114" s="241">
        <f t="shared" si="47"/>
        <v>0.59523809523809512</v>
      </c>
      <c r="W114" s="241">
        <f t="shared" si="47"/>
        <v>0.59491525423728808</v>
      </c>
      <c r="X114" s="241">
        <f t="shared" si="47"/>
        <v>0.59494949494949489</v>
      </c>
      <c r="Y114" s="241">
        <f t="shared" si="47"/>
        <v>0.6</v>
      </c>
      <c r="Z114" s="242">
        <f t="shared" si="47"/>
        <v>0.6</v>
      </c>
      <c r="AA114" s="242">
        <f t="shared" si="47"/>
        <v>0.6</v>
      </c>
      <c r="AB114" s="242">
        <f t="shared" si="47"/>
        <v>0.6</v>
      </c>
      <c r="AC114" s="242">
        <f t="shared" si="47"/>
        <v>0.6</v>
      </c>
      <c r="AD114" s="242">
        <f t="shared" si="47"/>
        <v>0.6</v>
      </c>
    </row>
    <row r="115" spans="1:30">
      <c r="A115" s="6" t="s">
        <v>105</v>
      </c>
      <c r="B115" s="241">
        <f t="shared" si="47"/>
        <v>0.5357142857142857</v>
      </c>
      <c r="C115" s="241">
        <f t="shared" si="47"/>
        <v>0.56666666666666665</v>
      </c>
      <c r="D115" s="241">
        <f t="shared" si="47"/>
        <v>0.5714285714285714</v>
      </c>
      <c r="E115" s="241">
        <f t="shared" si="47"/>
        <v>0.57894736842105265</v>
      </c>
      <c r="F115" s="241">
        <f t="shared" si="47"/>
        <v>0.58064516129032262</v>
      </c>
      <c r="G115" s="241">
        <f t="shared" si="47"/>
        <v>0.58571428571428574</v>
      </c>
      <c r="H115" s="241">
        <f t="shared" si="47"/>
        <v>0.58750000000000002</v>
      </c>
      <c r="I115" s="241">
        <f t="shared" si="47"/>
        <v>0.58750000000000002</v>
      </c>
      <c r="J115" s="241">
        <f t="shared" si="47"/>
        <v>0.58823529411764708</v>
      </c>
      <c r="K115" s="241">
        <f t="shared" si="47"/>
        <v>0.58823529411764708</v>
      </c>
      <c r="L115" s="241">
        <f t="shared" si="47"/>
        <v>0.59090909090909094</v>
      </c>
      <c r="M115" s="241">
        <f t="shared" si="47"/>
        <v>0.59444444444444444</v>
      </c>
      <c r="N115" s="241">
        <f t="shared" si="47"/>
        <v>0.59499999999999997</v>
      </c>
      <c r="O115" s="241">
        <f t="shared" si="47"/>
        <v>0.59444444444444444</v>
      </c>
      <c r="P115" s="241">
        <f t="shared" si="47"/>
        <v>0.5955555555555555</v>
      </c>
      <c r="Q115" s="241">
        <f t="shared" si="47"/>
        <v>0.5945454545454546</v>
      </c>
      <c r="R115" s="241">
        <f t="shared" si="47"/>
        <v>0.59473684210526312</v>
      </c>
      <c r="S115" s="241">
        <f t="shared" si="47"/>
        <v>0.59482758620689657</v>
      </c>
      <c r="T115" s="241">
        <f t="shared" si="47"/>
        <v>0.59545454545454546</v>
      </c>
      <c r="U115" s="241">
        <f t="shared" si="47"/>
        <v>0.5955555555555555</v>
      </c>
      <c r="V115" s="241">
        <f t="shared" si="47"/>
        <v>0.59523809523809523</v>
      </c>
      <c r="W115" s="241">
        <f t="shared" si="47"/>
        <v>0.59491525423728808</v>
      </c>
      <c r="X115" s="241">
        <f t="shared" si="47"/>
        <v>0.59494949494949489</v>
      </c>
      <c r="Y115" s="241">
        <f t="shared" si="47"/>
        <v>0.6</v>
      </c>
      <c r="Z115" s="242">
        <f t="shared" si="47"/>
        <v>0.6</v>
      </c>
      <c r="AA115" s="242">
        <f t="shared" si="47"/>
        <v>0.6</v>
      </c>
      <c r="AB115" s="242">
        <f t="shared" si="47"/>
        <v>0.6</v>
      </c>
      <c r="AC115" s="242">
        <f t="shared" si="47"/>
        <v>0.6</v>
      </c>
      <c r="AD115" s="242">
        <f t="shared" si="47"/>
        <v>0.6</v>
      </c>
    </row>
    <row r="116" spans="1:30">
      <c r="A116" s="6" t="s">
        <v>106</v>
      </c>
      <c r="B116" s="241">
        <f t="shared" si="47"/>
        <v>0.5357142857142857</v>
      </c>
      <c r="C116" s="241">
        <f t="shared" si="47"/>
        <v>0.56666666666666665</v>
      </c>
      <c r="D116" s="241">
        <f t="shared" si="47"/>
        <v>0.5714285714285714</v>
      </c>
      <c r="E116" s="241">
        <f t="shared" si="47"/>
        <v>0.57894736842105265</v>
      </c>
      <c r="F116" s="241">
        <f t="shared" si="47"/>
        <v>0.58064516129032262</v>
      </c>
      <c r="G116" s="241">
        <f t="shared" si="47"/>
        <v>0.58571428571428574</v>
      </c>
      <c r="H116" s="241">
        <f t="shared" si="47"/>
        <v>0.58750000000000002</v>
      </c>
      <c r="I116" s="241">
        <f t="shared" si="47"/>
        <v>0.58750000000000002</v>
      </c>
      <c r="J116" s="241">
        <f t="shared" si="47"/>
        <v>0.58823529411764708</v>
      </c>
      <c r="K116" s="241">
        <f t="shared" si="47"/>
        <v>0.58823529411764708</v>
      </c>
      <c r="L116" s="241">
        <f t="shared" si="47"/>
        <v>0.59090909090909094</v>
      </c>
      <c r="M116" s="241">
        <f t="shared" si="47"/>
        <v>0.59444444444444444</v>
      </c>
      <c r="N116" s="241">
        <f t="shared" si="47"/>
        <v>0.59499999999999997</v>
      </c>
      <c r="O116" s="241">
        <f t="shared" si="47"/>
        <v>0.59444444444444444</v>
      </c>
      <c r="P116" s="241">
        <f t="shared" si="47"/>
        <v>0.5955555555555555</v>
      </c>
      <c r="Q116" s="241">
        <f t="shared" si="47"/>
        <v>0.5945454545454546</v>
      </c>
      <c r="R116" s="241">
        <f t="shared" si="47"/>
        <v>0.59473684210526312</v>
      </c>
      <c r="S116" s="241">
        <f t="shared" si="47"/>
        <v>0.59482758620689657</v>
      </c>
      <c r="T116" s="241">
        <f t="shared" si="47"/>
        <v>0.59545454545454546</v>
      </c>
      <c r="U116" s="241">
        <f t="shared" si="47"/>
        <v>0.5955555555555555</v>
      </c>
      <c r="V116" s="241">
        <f t="shared" si="47"/>
        <v>0.59523809523809523</v>
      </c>
      <c r="W116" s="241">
        <f t="shared" si="47"/>
        <v>0.59491525423728808</v>
      </c>
      <c r="X116" s="241">
        <f t="shared" si="47"/>
        <v>0.59494949494949489</v>
      </c>
      <c r="Y116" s="241">
        <f t="shared" si="47"/>
        <v>0.6</v>
      </c>
      <c r="Z116" s="242">
        <f t="shared" si="47"/>
        <v>0.6</v>
      </c>
      <c r="AA116" s="242">
        <f t="shared" si="47"/>
        <v>0.6</v>
      </c>
      <c r="AB116" s="242">
        <f t="shared" si="47"/>
        <v>0.6</v>
      </c>
      <c r="AC116" s="242">
        <f t="shared" si="47"/>
        <v>0.6</v>
      </c>
      <c r="AD116" s="242">
        <f t="shared" si="47"/>
        <v>0.6</v>
      </c>
    </row>
    <row r="117" spans="1:30">
      <c r="A117" s="6" t="s">
        <v>107</v>
      </c>
      <c r="B117" s="241">
        <f t="shared" si="47"/>
        <v>0.5357142857142857</v>
      </c>
      <c r="C117" s="241">
        <f t="shared" si="47"/>
        <v>0.56666666666666665</v>
      </c>
      <c r="D117" s="241">
        <f t="shared" si="47"/>
        <v>0.5714285714285714</v>
      </c>
      <c r="E117" s="241">
        <f t="shared" si="47"/>
        <v>0.57894736842105265</v>
      </c>
      <c r="F117" s="241">
        <f t="shared" si="47"/>
        <v>0.58064516129032262</v>
      </c>
      <c r="G117" s="241">
        <f t="shared" si="47"/>
        <v>0.58571428571428574</v>
      </c>
      <c r="H117" s="241">
        <f t="shared" si="47"/>
        <v>0.58750000000000002</v>
      </c>
      <c r="I117" s="241">
        <f t="shared" si="47"/>
        <v>0.58750000000000002</v>
      </c>
      <c r="J117" s="241">
        <f t="shared" si="47"/>
        <v>0.58823529411764708</v>
      </c>
      <c r="K117" s="241">
        <f t="shared" si="47"/>
        <v>0.58823529411764708</v>
      </c>
      <c r="L117" s="241">
        <f t="shared" si="47"/>
        <v>0.59090909090909094</v>
      </c>
      <c r="M117" s="241">
        <f t="shared" si="47"/>
        <v>0.59444444444444444</v>
      </c>
      <c r="N117" s="241">
        <f t="shared" si="47"/>
        <v>0.59499999999999997</v>
      </c>
      <c r="O117" s="241">
        <f t="shared" si="47"/>
        <v>0.59444444444444444</v>
      </c>
      <c r="P117" s="241">
        <f t="shared" si="47"/>
        <v>0.5955555555555555</v>
      </c>
      <c r="Q117" s="241">
        <f t="shared" si="47"/>
        <v>0.5945454545454546</v>
      </c>
      <c r="R117" s="241">
        <f t="shared" si="47"/>
        <v>0.59473684210526312</v>
      </c>
      <c r="S117" s="241">
        <f t="shared" si="47"/>
        <v>0.59482758620689657</v>
      </c>
      <c r="T117" s="241">
        <f t="shared" si="47"/>
        <v>0.59545454545454546</v>
      </c>
      <c r="U117" s="241">
        <f t="shared" si="47"/>
        <v>0.5955555555555555</v>
      </c>
      <c r="V117" s="241">
        <f t="shared" si="47"/>
        <v>0.59523809523809523</v>
      </c>
      <c r="W117" s="241">
        <f t="shared" si="47"/>
        <v>0.59491525423728808</v>
      </c>
      <c r="X117" s="241">
        <f t="shared" si="47"/>
        <v>0.59494949494949489</v>
      </c>
      <c r="Y117" s="241">
        <f t="shared" si="47"/>
        <v>0.6</v>
      </c>
      <c r="Z117" s="242">
        <f t="shared" si="47"/>
        <v>0.6</v>
      </c>
      <c r="AA117" s="242">
        <f t="shared" si="47"/>
        <v>0.6</v>
      </c>
      <c r="AB117" s="242">
        <f t="shared" si="47"/>
        <v>0.6</v>
      </c>
      <c r="AC117" s="242">
        <f t="shared" si="47"/>
        <v>0.6</v>
      </c>
      <c r="AD117" s="242">
        <f t="shared" si="47"/>
        <v>0.6</v>
      </c>
    </row>
    <row r="118" spans="1:30">
      <c r="A118" s="6" t="s">
        <v>108</v>
      </c>
      <c r="B118" s="241">
        <f t="shared" si="47"/>
        <v>0.5357142857142857</v>
      </c>
      <c r="C118" s="241">
        <f t="shared" si="47"/>
        <v>0.56666666666666665</v>
      </c>
      <c r="D118" s="241">
        <f t="shared" si="47"/>
        <v>0.5714285714285714</v>
      </c>
      <c r="E118" s="241">
        <f t="shared" si="47"/>
        <v>0.57894736842105265</v>
      </c>
      <c r="F118" s="241">
        <f t="shared" si="47"/>
        <v>0.58064516129032262</v>
      </c>
      <c r="G118" s="241">
        <f t="shared" si="47"/>
        <v>0.58571428571428574</v>
      </c>
      <c r="H118" s="241">
        <f t="shared" si="47"/>
        <v>0.58750000000000002</v>
      </c>
      <c r="I118" s="241">
        <f t="shared" si="47"/>
        <v>0.58750000000000002</v>
      </c>
      <c r="J118" s="241">
        <f t="shared" si="47"/>
        <v>0.58823529411764708</v>
      </c>
      <c r="K118" s="241">
        <f t="shared" si="47"/>
        <v>0.58823529411764708</v>
      </c>
      <c r="L118" s="241">
        <f t="shared" si="47"/>
        <v>0.59090909090909094</v>
      </c>
      <c r="M118" s="241">
        <f t="shared" si="47"/>
        <v>0.59444444444444444</v>
      </c>
      <c r="N118" s="241">
        <f t="shared" si="47"/>
        <v>0.59499999999999997</v>
      </c>
      <c r="O118" s="241">
        <f t="shared" si="47"/>
        <v>0.59444444444444444</v>
      </c>
      <c r="P118" s="241">
        <f t="shared" si="47"/>
        <v>0.5955555555555555</v>
      </c>
      <c r="Q118" s="241">
        <f t="shared" si="47"/>
        <v>0.5945454545454546</v>
      </c>
      <c r="R118" s="241">
        <f t="shared" si="47"/>
        <v>0.59473684210526312</v>
      </c>
      <c r="S118" s="241">
        <f t="shared" si="47"/>
        <v>0.59482758620689657</v>
      </c>
      <c r="T118" s="241">
        <f t="shared" si="47"/>
        <v>0.59545454545454546</v>
      </c>
      <c r="U118" s="241">
        <f t="shared" si="47"/>
        <v>0.5955555555555555</v>
      </c>
      <c r="V118" s="241">
        <f t="shared" si="47"/>
        <v>0.59523809523809523</v>
      </c>
      <c r="W118" s="241">
        <f t="shared" si="47"/>
        <v>0.59491525423728808</v>
      </c>
      <c r="X118" s="241">
        <f t="shared" si="47"/>
        <v>0.59494949494949489</v>
      </c>
      <c r="Y118" s="241">
        <f t="shared" si="47"/>
        <v>0.6</v>
      </c>
      <c r="Z118" s="242">
        <f t="shared" si="47"/>
        <v>0.6</v>
      </c>
      <c r="AA118" s="242">
        <f t="shared" si="47"/>
        <v>0.6</v>
      </c>
      <c r="AB118" s="242">
        <f t="shared" si="47"/>
        <v>0.59999999999999987</v>
      </c>
      <c r="AC118" s="242">
        <f t="shared" si="47"/>
        <v>0.6</v>
      </c>
      <c r="AD118" s="242">
        <f t="shared" si="47"/>
        <v>0.6</v>
      </c>
    </row>
    <row r="119" spans="1:30">
      <c r="A119" s="6" t="s">
        <v>109</v>
      </c>
      <c r="B119" s="241">
        <f t="shared" si="47"/>
        <v>0.5357142857142857</v>
      </c>
      <c r="C119" s="241">
        <f t="shared" si="47"/>
        <v>0.56666666666666665</v>
      </c>
      <c r="D119" s="241">
        <f t="shared" si="47"/>
        <v>0.5714285714285714</v>
      </c>
      <c r="E119" s="241">
        <f t="shared" si="47"/>
        <v>0.57894736842105265</v>
      </c>
      <c r="F119" s="241">
        <f t="shared" si="47"/>
        <v>0.58064516129032262</v>
      </c>
      <c r="G119" s="241">
        <f t="shared" si="47"/>
        <v>0.58571428571428574</v>
      </c>
      <c r="H119" s="241">
        <f t="shared" si="47"/>
        <v>0.58750000000000002</v>
      </c>
      <c r="I119" s="241">
        <f t="shared" si="47"/>
        <v>0.58750000000000002</v>
      </c>
      <c r="J119" s="241">
        <f t="shared" si="47"/>
        <v>0.58823529411764708</v>
      </c>
      <c r="K119" s="241">
        <f t="shared" si="47"/>
        <v>0.58823529411764708</v>
      </c>
      <c r="L119" s="241">
        <f t="shared" si="47"/>
        <v>0.59090909090909094</v>
      </c>
      <c r="M119" s="241">
        <f t="shared" si="47"/>
        <v>0.59444444444444444</v>
      </c>
      <c r="N119" s="241">
        <f t="shared" si="47"/>
        <v>0.59499999999999997</v>
      </c>
      <c r="O119" s="241">
        <f t="shared" si="47"/>
        <v>0.59444444444444444</v>
      </c>
      <c r="P119" s="241">
        <f t="shared" si="47"/>
        <v>0.5955555555555555</v>
      </c>
      <c r="Q119" s="241">
        <f t="shared" si="47"/>
        <v>0.59454545454545449</v>
      </c>
      <c r="R119" s="241">
        <f t="shared" si="47"/>
        <v>0.59473684210526312</v>
      </c>
      <c r="S119" s="241">
        <f t="shared" si="47"/>
        <v>0.59482758620689657</v>
      </c>
      <c r="T119" s="241">
        <f t="shared" si="47"/>
        <v>0.59545454545454546</v>
      </c>
      <c r="U119" s="241">
        <f t="shared" si="47"/>
        <v>0.5955555555555555</v>
      </c>
      <c r="V119" s="241">
        <f t="shared" si="47"/>
        <v>0.59523809523809523</v>
      </c>
      <c r="W119" s="241">
        <f t="shared" si="47"/>
        <v>0.59491525423728808</v>
      </c>
      <c r="X119" s="241">
        <f t="shared" si="47"/>
        <v>0.59494949494949489</v>
      </c>
      <c r="Y119" s="241">
        <f t="shared" ref="C119:AD122" si="48">Y103/Y87</f>
        <v>0.6</v>
      </c>
      <c r="Z119" s="242">
        <f t="shared" si="48"/>
        <v>0.6</v>
      </c>
      <c r="AA119" s="242">
        <f t="shared" si="48"/>
        <v>0.6</v>
      </c>
      <c r="AB119" s="242">
        <f t="shared" si="48"/>
        <v>0.6</v>
      </c>
      <c r="AC119" s="242">
        <f t="shared" si="48"/>
        <v>0.6</v>
      </c>
      <c r="AD119" s="242">
        <f t="shared" si="48"/>
        <v>0.6</v>
      </c>
    </row>
    <row r="120" spans="1:30">
      <c r="A120" s="6" t="s">
        <v>110</v>
      </c>
      <c r="B120" s="241">
        <f t="shared" ref="B120:B122" si="49">B104/B88</f>
        <v>0.5357142857142857</v>
      </c>
      <c r="C120" s="241">
        <f t="shared" si="48"/>
        <v>0.56666666666666665</v>
      </c>
      <c r="D120" s="241">
        <f t="shared" si="48"/>
        <v>0.5714285714285714</v>
      </c>
      <c r="E120" s="241">
        <f t="shared" si="48"/>
        <v>0.57894736842105265</v>
      </c>
      <c r="F120" s="241">
        <f t="shared" si="48"/>
        <v>0.58064516129032262</v>
      </c>
      <c r="G120" s="241">
        <f t="shared" si="48"/>
        <v>0.58571428571428574</v>
      </c>
      <c r="H120" s="241">
        <f t="shared" si="48"/>
        <v>0.58750000000000002</v>
      </c>
      <c r="I120" s="241">
        <f t="shared" si="48"/>
        <v>0.58750000000000002</v>
      </c>
      <c r="J120" s="241">
        <f t="shared" si="48"/>
        <v>0.58823529411764708</v>
      </c>
      <c r="K120" s="241">
        <f t="shared" si="48"/>
        <v>0.58823529411764708</v>
      </c>
      <c r="L120" s="241">
        <f t="shared" si="48"/>
        <v>0.59090909090909094</v>
      </c>
      <c r="M120" s="241">
        <f t="shared" si="48"/>
        <v>0.59444444444444444</v>
      </c>
      <c r="N120" s="241">
        <f t="shared" si="48"/>
        <v>0.59499999999999997</v>
      </c>
      <c r="O120" s="241">
        <f t="shared" si="48"/>
        <v>0.59444444444444444</v>
      </c>
      <c r="P120" s="241">
        <f t="shared" si="48"/>
        <v>0.5955555555555555</v>
      </c>
      <c r="Q120" s="241">
        <f t="shared" si="48"/>
        <v>0.5945454545454546</v>
      </c>
      <c r="R120" s="241">
        <f t="shared" si="48"/>
        <v>0.59473684210526312</v>
      </c>
      <c r="S120" s="241">
        <f t="shared" si="48"/>
        <v>0.59482758620689657</v>
      </c>
      <c r="T120" s="241">
        <f t="shared" si="48"/>
        <v>0.59545454545454546</v>
      </c>
      <c r="U120" s="241">
        <f t="shared" si="48"/>
        <v>0.5955555555555555</v>
      </c>
      <c r="V120" s="241">
        <f t="shared" si="48"/>
        <v>0.59523809523809523</v>
      </c>
      <c r="W120" s="241">
        <f t="shared" si="48"/>
        <v>0.59491525423728808</v>
      </c>
      <c r="X120" s="241">
        <f t="shared" si="48"/>
        <v>0.59494949494949489</v>
      </c>
      <c r="Y120" s="241">
        <f t="shared" si="48"/>
        <v>0.6</v>
      </c>
      <c r="Z120" s="242">
        <f t="shared" si="48"/>
        <v>0.6</v>
      </c>
      <c r="AA120" s="242">
        <f t="shared" si="48"/>
        <v>0.6</v>
      </c>
      <c r="AB120" s="242">
        <f t="shared" si="48"/>
        <v>0.6</v>
      </c>
      <c r="AC120" s="242">
        <f t="shared" si="48"/>
        <v>0.6</v>
      </c>
      <c r="AD120" s="242">
        <f t="shared" si="48"/>
        <v>0.6</v>
      </c>
    </row>
    <row r="121" spans="1:30">
      <c r="A121" s="6" t="s">
        <v>111</v>
      </c>
      <c r="B121" s="241">
        <f t="shared" si="49"/>
        <v>0.5357142857142857</v>
      </c>
      <c r="C121" s="241">
        <f t="shared" si="48"/>
        <v>0.56666666666666665</v>
      </c>
      <c r="D121" s="241">
        <f t="shared" si="48"/>
        <v>0.5714285714285714</v>
      </c>
      <c r="E121" s="241">
        <f t="shared" si="48"/>
        <v>0.57894736842105265</v>
      </c>
      <c r="F121" s="241">
        <f t="shared" si="48"/>
        <v>0.58064516129032262</v>
      </c>
      <c r="G121" s="241">
        <f t="shared" si="48"/>
        <v>0.58571428571428574</v>
      </c>
      <c r="H121" s="241">
        <f t="shared" si="48"/>
        <v>0.58750000000000002</v>
      </c>
      <c r="I121" s="241">
        <f t="shared" si="48"/>
        <v>0.58750000000000002</v>
      </c>
      <c r="J121" s="241">
        <f t="shared" si="48"/>
        <v>0.58823529411764708</v>
      </c>
      <c r="K121" s="241">
        <f t="shared" si="48"/>
        <v>0.58823529411764708</v>
      </c>
      <c r="L121" s="241">
        <f t="shared" si="48"/>
        <v>0.59090909090909094</v>
      </c>
      <c r="M121" s="241">
        <f t="shared" si="48"/>
        <v>0.59444444444444444</v>
      </c>
      <c r="N121" s="241">
        <f t="shared" si="48"/>
        <v>0.59499999999999986</v>
      </c>
      <c r="O121" s="241">
        <f t="shared" si="48"/>
        <v>0.59444444444444444</v>
      </c>
      <c r="P121" s="241">
        <f t="shared" si="48"/>
        <v>0.5955555555555555</v>
      </c>
      <c r="Q121" s="241">
        <f t="shared" si="48"/>
        <v>0.5945454545454546</v>
      </c>
      <c r="R121" s="241">
        <f t="shared" si="48"/>
        <v>0.59473684210526312</v>
      </c>
      <c r="S121" s="241">
        <f t="shared" si="48"/>
        <v>0.59482758620689657</v>
      </c>
      <c r="T121" s="241">
        <f t="shared" si="48"/>
        <v>0.59545454545454546</v>
      </c>
      <c r="U121" s="241">
        <f t="shared" si="48"/>
        <v>0.5955555555555555</v>
      </c>
      <c r="V121" s="241">
        <f t="shared" si="48"/>
        <v>0.59523809523809523</v>
      </c>
      <c r="W121" s="241">
        <f t="shared" si="48"/>
        <v>0.59491525423728808</v>
      </c>
      <c r="X121" s="241">
        <f t="shared" si="48"/>
        <v>0.59494949494949489</v>
      </c>
      <c r="Y121" s="241">
        <f t="shared" si="48"/>
        <v>0.6</v>
      </c>
      <c r="Z121" s="242">
        <f t="shared" si="48"/>
        <v>0.6</v>
      </c>
      <c r="AA121" s="242">
        <f t="shared" si="48"/>
        <v>0.6</v>
      </c>
      <c r="AB121" s="242">
        <f t="shared" si="48"/>
        <v>0.6</v>
      </c>
      <c r="AC121" s="242">
        <f t="shared" si="48"/>
        <v>0.6</v>
      </c>
      <c r="AD121" s="242">
        <f>AD105/AD89</f>
        <v>0.6</v>
      </c>
    </row>
    <row r="122" spans="1:30">
      <c r="A122" s="6" t="s">
        <v>112</v>
      </c>
      <c r="B122" s="241">
        <f t="shared" si="49"/>
        <v>0.5357142857142857</v>
      </c>
      <c r="C122" s="241">
        <f t="shared" si="48"/>
        <v>0.56666666666666665</v>
      </c>
      <c r="D122" s="241">
        <f t="shared" si="48"/>
        <v>0.5714285714285714</v>
      </c>
      <c r="E122" s="241">
        <f t="shared" si="48"/>
        <v>0.57894736842105265</v>
      </c>
      <c r="F122" s="241">
        <f t="shared" si="48"/>
        <v>0.58064516129032262</v>
      </c>
      <c r="G122" s="241">
        <f t="shared" si="48"/>
        <v>0.58571428571428574</v>
      </c>
      <c r="H122" s="241">
        <f t="shared" si="48"/>
        <v>0.58750000000000002</v>
      </c>
      <c r="I122" s="241">
        <f t="shared" si="48"/>
        <v>0.58750000000000002</v>
      </c>
      <c r="J122" s="241">
        <f t="shared" si="48"/>
        <v>0.58823529411764708</v>
      </c>
      <c r="K122" s="241">
        <f t="shared" si="48"/>
        <v>0.58823529411764708</v>
      </c>
      <c r="L122" s="241">
        <f t="shared" si="48"/>
        <v>0.59090909090909094</v>
      </c>
      <c r="M122" s="241">
        <f t="shared" si="48"/>
        <v>0.59444444444444444</v>
      </c>
      <c r="N122" s="241">
        <f t="shared" si="48"/>
        <v>0.59499999999999997</v>
      </c>
      <c r="O122" s="241">
        <f t="shared" si="48"/>
        <v>0.59444444444444444</v>
      </c>
      <c r="P122" s="241">
        <f t="shared" si="48"/>
        <v>0.5955555555555555</v>
      </c>
      <c r="Q122" s="241">
        <f t="shared" si="48"/>
        <v>0.5945454545454546</v>
      </c>
      <c r="R122" s="241">
        <f t="shared" si="48"/>
        <v>0.59473684210526312</v>
      </c>
      <c r="S122" s="241">
        <f t="shared" si="48"/>
        <v>0.59482758620689657</v>
      </c>
      <c r="T122" s="241">
        <f t="shared" si="48"/>
        <v>0.59545454545454546</v>
      </c>
      <c r="U122" s="241">
        <f t="shared" si="48"/>
        <v>0.5955555555555555</v>
      </c>
      <c r="V122" s="241">
        <f t="shared" si="48"/>
        <v>0.59523809523809523</v>
      </c>
      <c r="W122" s="241">
        <f t="shared" si="48"/>
        <v>0.59491525423728808</v>
      </c>
      <c r="X122" s="241">
        <f t="shared" si="48"/>
        <v>0.59494949494949489</v>
      </c>
      <c r="Y122" s="241">
        <f t="shared" si="48"/>
        <v>0.6</v>
      </c>
      <c r="Z122" s="242">
        <f t="shared" si="48"/>
        <v>0.6</v>
      </c>
      <c r="AA122" s="242">
        <f t="shared" si="48"/>
        <v>0.6</v>
      </c>
      <c r="AB122" s="242">
        <f t="shared" si="48"/>
        <v>0.6</v>
      </c>
      <c r="AC122" s="242">
        <f t="shared" si="48"/>
        <v>0.6</v>
      </c>
      <c r="AD122" s="242">
        <f>AD106/AD90</f>
        <v>0.6</v>
      </c>
    </row>
    <row r="123" spans="1:30" ht="15.75" thickBot="1">
      <c r="A123" s="6" t="s">
        <v>143</v>
      </c>
      <c r="B123" s="243">
        <v>0.5357142857142857</v>
      </c>
      <c r="C123" s="243">
        <v>0.56666666666666665</v>
      </c>
      <c r="D123" s="243">
        <v>0.5714285714285714</v>
      </c>
      <c r="E123" s="243">
        <v>0.57894736842105265</v>
      </c>
      <c r="F123" s="243">
        <v>0.58064516129032262</v>
      </c>
      <c r="G123" s="243">
        <v>0.58571428571428574</v>
      </c>
      <c r="H123" s="243">
        <v>0.58750000000000002</v>
      </c>
      <c r="I123" s="243">
        <v>0.58750000000000002</v>
      </c>
      <c r="J123" s="243">
        <v>0.58823529411764708</v>
      </c>
      <c r="K123" s="243">
        <v>0.58823529411764708</v>
      </c>
      <c r="L123" s="243">
        <v>0.59090909090909094</v>
      </c>
      <c r="M123" s="243">
        <v>0.59444444444444444</v>
      </c>
      <c r="N123" s="243">
        <v>0.59499999999999997</v>
      </c>
      <c r="O123" s="243">
        <v>0.59444444444444444</v>
      </c>
      <c r="P123" s="243">
        <v>0.5955555555555555</v>
      </c>
      <c r="Q123" s="243">
        <v>0.5945454545454546</v>
      </c>
      <c r="R123" s="243">
        <v>0.59473684210526312</v>
      </c>
      <c r="S123" s="243">
        <v>0.59482758620689657</v>
      </c>
      <c r="T123" s="243">
        <v>0.59545454545454546</v>
      </c>
      <c r="U123" s="243">
        <v>0.5955555555555555</v>
      </c>
      <c r="V123" s="243">
        <v>0.59523809523809523</v>
      </c>
      <c r="W123" s="243">
        <v>0.59491525423728808</v>
      </c>
      <c r="X123" s="243">
        <v>0.59494949494949489</v>
      </c>
      <c r="Y123" s="243">
        <v>0.6</v>
      </c>
      <c r="Z123" s="242">
        <v>0.6</v>
      </c>
      <c r="AA123" s="242">
        <v>0.6</v>
      </c>
      <c r="AB123" s="242">
        <v>0.6</v>
      </c>
      <c r="AC123" s="242">
        <v>0.6</v>
      </c>
      <c r="AD123" s="242">
        <v>0.6</v>
      </c>
    </row>
    <row r="124" spans="1:30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thickBot="1">
      <c r="A125" s="6" t="s">
        <v>257</v>
      </c>
    </row>
    <row r="126" spans="1:30" ht="15.75" thickBot="1">
      <c r="A126" s="3"/>
      <c r="B126" s="3" t="str">
        <f>B$2</f>
        <v xml:space="preserve">93/94 </v>
      </c>
      <c r="C126" s="3" t="str">
        <f t="shared" ref="C126:AD126" si="50">C$2</f>
        <v xml:space="preserve">94/95 </v>
      </c>
      <c r="D126" s="3" t="str">
        <f t="shared" si="50"/>
        <v xml:space="preserve">95/96 </v>
      </c>
      <c r="E126" s="3" t="str">
        <f t="shared" si="50"/>
        <v xml:space="preserve">96/97 </v>
      </c>
      <c r="F126" s="3" t="str">
        <f t="shared" si="50"/>
        <v xml:space="preserve">97/98 </v>
      </c>
      <c r="G126" s="3" t="str">
        <f t="shared" si="50"/>
        <v xml:space="preserve">98/99 </v>
      </c>
      <c r="H126" s="3" t="str">
        <f t="shared" si="50"/>
        <v xml:space="preserve">99/00 </v>
      </c>
      <c r="I126" s="3" t="str">
        <f t="shared" si="50"/>
        <v xml:space="preserve">00/01 </v>
      </c>
      <c r="J126" s="3" t="str">
        <f t="shared" si="50"/>
        <v xml:space="preserve">01/02 </v>
      </c>
      <c r="K126" s="3" t="str">
        <f t="shared" si="50"/>
        <v xml:space="preserve">02/03 </v>
      </c>
      <c r="L126" s="3" t="str">
        <f t="shared" si="50"/>
        <v xml:space="preserve">03/04 </v>
      </c>
      <c r="M126" s="3" t="str">
        <f t="shared" si="50"/>
        <v xml:space="preserve">04/05 </v>
      </c>
      <c r="N126" s="3" t="str">
        <f t="shared" si="50"/>
        <v xml:space="preserve">05/06 </v>
      </c>
      <c r="O126" s="3" t="str">
        <f t="shared" si="50"/>
        <v xml:space="preserve">06/07 </v>
      </c>
      <c r="P126" s="3" t="str">
        <f t="shared" si="50"/>
        <v xml:space="preserve">07/08 </v>
      </c>
      <c r="Q126" s="3" t="str">
        <f t="shared" si="50"/>
        <v xml:space="preserve">08/09 </v>
      </c>
      <c r="R126" s="3" t="str">
        <f t="shared" si="50"/>
        <v xml:space="preserve">09/10 </v>
      </c>
      <c r="S126" s="3" t="str">
        <f t="shared" si="50"/>
        <v xml:space="preserve">10/11 </v>
      </c>
      <c r="T126" s="3" t="str">
        <f t="shared" si="50"/>
        <v xml:space="preserve">11/12 </v>
      </c>
      <c r="U126" s="3" t="str">
        <f t="shared" si="50"/>
        <v xml:space="preserve">12/13 </v>
      </c>
      <c r="V126" s="3" t="str">
        <f t="shared" si="50"/>
        <v xml:space="preserve">13/14 </v>
      </c>
      <c r="W126" s="3" t="str">
        <f t="shared" si="50"/>
        <v xml:space="preserve">14/15 </v>
      </c>
      <c r="X126" s="3" t="str">
        <f t="shared" si="50"/>
        <v xml:space="preserve">15/16 </v>
      </c>
      <c r="Y126" s="3" t="str">
        <f t="shared" si="50"/>
        <v xml:space="preserve">16/17 </v>
      </c>
      <c r="Z126" s="3" t="str">
        <f t="shared" si="50"/>
        <v xml:space="preserve">17/18 </v>
      </c>
      <c r="AA126" s="3" t="str">
        <f t="shared" si="50"/>
        <v>18/19</v>
      </c>
      <c r="AB126" s="3" t="str">
        <f t="shared" si="50"/>
        <v>19/20</v>
      </c>
      <c r="AC126" s="3" t="str">
        <f t="shared" si="50"/>
        <v>20/21</v>
      </c>
      <c r="AD126" s="3" t="str">
        <f t="shared" si="50"/>
        <v>21/22</v>
      </c>
    </row>
    <row r="127" spans="1:30">
      <c r="A127" s="6" t="s">
        <v>113</v>
      </c>
      <c r="B127" s="302">
        <v>0</v>
      </c>
      <c r="C127" s="302">
        <v>0.41666666666666669</v>
      </c>
      <c r="D127" s="302">
        <v>1.6666666666666667</v>
      </c>
      <c r="E127" s="302">
        <f t="shared" ref="E127:E132" si="51">E$138/12</f>
        <v>0</v>
      </c>
      <c r="F127" s="314">
        <v>0</v>
      </c>
      <c r="G127" s="314">
        <v>0</v>
      </c>
      <c r="H127" s="314">
        <v>0</v>
      </c>
      <c r="I127" s="314">
        <v>0</v>
      </c>
      <c r="J127" s="314">
        <v>0</v>
      </c>
      <c r="K127" s="314">
        <v>0</v>
      </c>
      <c r="L127" s="300">
        <v>0</v>
      </c>
      <c r="M127" s="300">
        <v>0</v>
      </c>
      <c r="N127" s="300">
        <v>0</v>
      </c>
      <c r="O127" s="300">
        <v>0</v>
      </c>
      <c r="P127" s="300">
        <v>0</v>
      </c>
      <c r="Q127" s="300">
        <v>0</v>
      </c>
      <c r="R127" s="300">
        <v>0</v>
      </c>
      <c r="S127" s="300">
        <v>0</v>
      </c>
      <c r="T127" s="300">
        <v>0</v>
      </c>
      <c r="U127" s="300">
        <v>0</v>
      </c>
      <c r="V127" s="300">
        <v>0</v>
      </c>
      <c r="W127" s="300">
        <v>5.3999999999999999E-2</v>
      </c>
      <c r="X127" s="300">
        <v>2.5299999999999998</v>
      </c>
      <c r="Y127" s="300">
        <v>1.8089999999999999</v>
      </c>
      <c r="Z127" s="244">
        <v>1.67</v>
      </c>
      <c r="AA127" s="244">
        <v>8.2010000000000005</v>
      </c>
      <c r="AB127" s="244">
        <v>13.603</v>
      </c>
      <c r="AC127" s="244">
        <v>7.4290000000000003</v>
      </c>
      <c r="AD127" s="245">
        <f>(SUM(X127:AB127)/SUM(X$139:AB$139))*AD$139</f>
        <v>14.581384814766661</v>
      </c>
    </row>
    <row r="128" spans="1:30">
      <c r="A128" s="6" t="s">
        <v>102</v>
      </c>
      <c r="B128" s="302">
        <v>0</v>
      </c>
      <c r="C128" s="302">
        <v>0.41666666666666669</v>
      </c>
      <c r="D128" s="302">
        <v>1.6666666666666667</v>
      </c>
      <c r="E128" s="302">
        <f t="shared" si="51"/>
        <v>0</v>
      </c>
      <c r="F128" s="314">
        <v>0</v>
      </c>
      <c r="G128" s="314">
        <v>0</v>
      </c>
      <c r="H128" s="314">
        <v>0</v>
      </c>
      <c r="I128" s="314">
        <v>0</v>
      </c>
      <c r="J128" s="314">
        <v>0</v>
      </c>
      <c r="K128" s="314">
        <v>0</v>
      </c>
      <c r="L128" s="300">
        <v>0</v>
      </c>
      <c r="M128" s="300">
        <v>0</v>
      </c>
      <c r="N128" s="300">
        <v>0</v>
      </c>
      <c r="O128" s="300">
        <v>0</v>
      </c>
      <c r="P128" s="300">
        <v>0</v>
      </c>
      <c r="Q128" s="300">
        <v>0</v>
      </c>
      <c r="R128" s="300">
        <v>0</v>
      </c>
      <c r="S128" s="300">
        <v>0</v>
      </c>
      <c r="T128" s="300">
        <v>0</v>
      </c>
      <c r="U128" s="300">
        <v>0</v>
      </c>
      <c r="V128" s="300">
        <v>0</v>
      </c>
      <c r="W128" s="300">
        <v>2.4E-2</v>
      </c>
      <c r="X128" s="300">
        <v>1.2949999999999999</v>
      </c>
      <c r="Y128" s="300">
        <v>2.2360000000000002</v>
      </c>
      <c r="Z128" s="244">
        <v>1.681</v>
      </c>
      <c r="AA128" s="244">
        <v>3.4319999999999999</v>
      </c>
      <c r="AB128" s="244">
        <v>6.7359999999999998</v>
      </c>
      <c r="AC128" s="244">
        <v>11.574</v>
      </c>
      <c r="AD128" s="245">
        <f>(SUM(X128:AB128)/SUM(X$139:AB$139))*AD$139</f>
        <v>8.0631970104307769</v>
      </c>
    </row>
    <row r="129" spans="1:30">
      <c r="A129" s="6" t="s">
        <v>103</v>
      </c>
      <c r="B129" s="302">
        <v>0</v>
      </c>
      <c r="C129" s="302">
        <v>0.41666666666666669</v>
      </c>
      <c r="D129" s="302">
        <v>1.6666666666666667</v>
      </c>
      <c r="E129" s="302">
        <f t="shared" si="51"/>
        <v>0</v>
      </c>
      <c r="F129" s="314">
        <v>0</v>
      </c>
      <c r="G129" s="314">
        <v>0</v>
      </c>
      <c r="H129" s="314">
        <v>0.109</v>
      </c>
      <c r="I129" s="314">
        <v>0</v>
      </c>
      <c r="J129" s="314">
        <v>0</v>
      </c>
      <c r="K129" s="314">
        <v>0</v>
      </c>
      <c r="L129" s="300">
        <v>0</v>
      </c>
      <c r="M129" s="300">
        <v>0</v>
      </c>
      <c r="N129" s="300">
        <v>0</v>
      </c>
      <c r="O129" s="300">
        <v>0</v>
      </c>
      <c r="P129" s="300">
        <v>0</v>
      </c>
      <c r="Q129" s="300">
        <v>0</v>
      </c>
      <c r="R129" s="300">
        <v>0</v>
      </c>
      <c r="S129" s="300">
        <v>0.02</v>
      </c>
      <c r="T129" s="300">
        <v>0</v>
      </c>
      <c r="U129" s="300">
        <v>0</v>
      </c>
      <c r="V129" s="300">
        <v>0</v>
      </c>
      <c r="W129" s="300">
        <v>5.0999999999999997E-2</v>
      </c>
      <c r="X129" s="300">
        <v>0.999</v>
      </c>
      <c r="Y129" s="300">
        <v>1.403</v>
      </c>
      <c r="Z129" s="244">
        <v>0.61399999999999999</v>
      </c>
      <c r="AA129" s="244">
        <v>1.2969999999999999</v>
      </c>
      <c r="AB129" s="244">
        <v>5.59</v>
      </c>
      <c r="AC129" s="244">
        <v>3.84</v>
      </c>
      <c r="AD129" s="245">
        <f>(SUM(X129:AB129)/SUM(X$139:AB$139))*AD$139</f>
        <v>5.1917971387708706</v>
      </c>
    </row>
    <row r="130" spans="1:30">
      <c r="A130" s="6" t="s">
        <v>104</v>
      </c>
      <c r="B130" s="302">
        <v>0</v>
      </c>
      <c r="C130" s="302">
        <v>0.41666666666666669</v>
      </c>
      <c r="D130" s="302">
        <v>1.6666666666666667</v>
      </c>
      <c r="E130" s="302">
        <f t="shared" si="51"/>
        <v>0</v>
      </c>
      <c r="F130" s="314">
        <v>0</v>
      </c>
      <c r="G130" s="314">
        <v>0</v>
      </c>
      <c r="H130" s="314">
        <v>0</v>
      </c>
      <c r="I130" s="314">
        <v>0</v>
      </c>
      <c r="J130" s="314">
        <v>0</v>
      </c>
      <c r="K130" s="300">
        <v>0</v>
      </c>
      <c r="L130" s="300">
        <v>0</v>
      </c>
      <c r="M130" s="300">
        <v>0</v>
      </c>
      <c r="N130" s="300">
        <v>0</v>
      </c>
      <c r="O130" s="300">
        <v>0</v>
      </c>
      <c r="P130" s="300">
        <v>0</v>
      </c>
      <c r="Q130" s="300">
        <v>0</v>
      </c>
      <c r="R130" s="300">
        <v>0</v>
      </c>
      <c r="S130" s="300">
        <v>0.06</v>
      </c>
      <c r="T130" s="300">
        <v>0</v>
      </c>
      <c r="U130" s="300">
        <v>0</v>
      </c>
      <c r="V130" s="300">
        <v>5.0999999999999997E-2</v>
      </c>
      <c r="W130" s="300">
        <v>7.6999999999999999E-2</v>
      </c>
      <c r="X130" s="300">
        <v>1.9319999999999999</v>
      </c>
      <c r="Y130" s="300">
        <v>1.6930000000000001</v>
      </c>
      <c r="Z130" s="244">
        <v>1.6140000000000001</v>
      </c>
      <c r="AA130" s="244">
        <v>2.839</v>
      </c>
      <c r="AB130" s="244">
        <v>6.3940000000000001</v>
      </c>
      <c r="AC130" s="244">
        <v>12.504</v>
      </c>
      <c r="AD130" s="245">
        <f t="shared" ref="AD130:AD135" si="52">(SUM(X130:AB130)/SUM(X$139:AB$139))*AD$139</f>
        <v>7.5871643130659443</v>
      </c>
    </row>
    <row r="131" spans="1:30">
      <c r="A131" s="6" t="s">
        <v>105</v>
      </c>
      <c r="B131" s="302">
        <v>0</v>
      </c>
      <c r="C131" s="302">
        <v>0.41666666666666669</v>
      </c>
      <c r="D131" s="302">
        <v>1.6666666666666667</v>
      </c>
      <c r="E131" s="302">
        <f t="shared" si="51"/>
        <v>0</v>
      </c>
      <c r="F131" s="314">
        <v>0</v>
      </c>
      <c r="G131" s="314">
        <v>0</v>
      </c>
      <c r="H131" s="314">
        <v>0</v>
      </c>
      <c r="I131" s="314">
        <v>0</v>
      </c>
      <c r="J131" s="314">
        <v>0</v>
      </c>
      <c r="K131" s="300">
        <v>0</v>
      </c>
      <c r="L131" s="300">
        <v>0</v>
      </c>
      <c r="M131" s="300">
        <v>0</v>
      </c>
      <c r="N131" s="300">
        <v>0</v>
      </c>
      <c r="O131" s="300">
        <v>0</v>
      </c>
      <c r="P131" s="300">
        <v>0</v>
      </c>
      <c r="Q131" s="300">
        <v>0</v>
      </c>
      <c r="R131" s="300">
        <v>0</v>
      </c>
      <c r="S131" s="300">
        <v>0</v>
      </c>
      <c r="T131" s="300">
        <v>0</v>
      </c>
      <c r="U131" s="300">
        <v>0</v>
      </c>
      <c r="V131" s="300">
        <v>7.6999999999999999E-2</v>
      </c>
      <c r="W131" s="300">
        <v>0.442</v>
      </c>
      <c r="X131" s="300">
        <v>2.3570000000000002</v>
      </c>
      <c r="Y131" s="300">
        <v>2.2549999999999999</v>
      </c>
      <c r="Z131" s="244">
        <v>0.95899999999999996</v>
      </c>
      <c r="AA131" s="244">
        <v>3.7690000000000001</v>
      </c>
      <c r="AB131" s="244">
        <v>8.23</v>
      </c>
      <c r="AC131" s="244">
        <v>3.6520000000000001</v>
      </c>
      <c r="AD131" s="245">
        <f t="shared" si="52"/>
        <v>9.211337547026579</v>
      </c>
    </row>
    <row r="132" spans="1:30">
      <c r="A132" s="6" t="s">
        <v>106</v>
      </c>
      <c r="B132" s="302">
        <v>0</v>
      </c>
      <c r="C132" s="302">
        <v>0.41666666666666669</v>
      </c>
      <c r="D132" s="302">
        <v>1.6666666666666667</v>
      </c>
      <c r="E132" s="302">
        <f t="shared" si="51"/>
        <v>0</v>
      </c>
      <c r="F132" s="314">
        <v>0</v>
      </c>
      <c r="G132" s="314">
        <v>0</v>
      </c>
      <c r="H132" s="314">
        <v>0</v>
      </c>
      <c r="I132" s="314">
        <v>0</v>
      </c>
      <c r="J132" s="314">
        <v>0</v>
      </c>
      <c r="K132" s="300">
        <v>0</v>
      </c>
      <c r="L132" s="300">
        <v>0</v>
      </c>
      <c r="M132" s="300">
        <v>0</v>
      </c>
      <c r="N132" s="300">
        <v>0</v>
      </c>
      <c r="O132" s="300">
        <v>0</v>
      </c>
      <c r="P132" s="300">
        <v>0</v>
      </c>
      <c r="Q132" s="300">
        <v>0</v>
      </c>
      <c r="R132" s="300">
        <v>0</v>
      </c>
      <c r="S132" s="300">
        <v>0</v>
      </c>
      <c r="T132" s="300">
        <v>0</v>
      </c>
      <c r="U132" s="300">
        <v>0</v>
      </c>
      <c r="V132" s="300">
        <v>4.2999999999999997E-2</v>
      </c>
      <c r="W132" s="300">
        <v>0.98299999999999998</v>
      </c>
      <c r="X132" s="300">
        <v>2.2669999999999999</v>
      </c>
      <c r="Y132" s="300">
        <v>3.327</v>
      </c>
      <c r="Z132" s="244">
        <v>1.409</v>
      </c>
      <c r="AA132" s="244">
        <v>2.78</v>
      </c>
      <c r="AB132" s="244">
        <v>8.1120000000000001</v>
      </c>
      <c r="AC132" s="244">
        <v>10.551</v>
      </c>
      <c r="AD132" s="245">
        <f t="shared" si="52"/>
        <v>9.3817236997177353</v>
      </c>
    </row>
    <row r="133" spans="1:30">
      <c r="A133" s="6" t="s">
        <v>107</v>
      </c>
      <c r="B133" s="302">
        <v>0</v>
      </c>
      <c r="C133" s="302">
        <v>0.41666666666666669</v>
      </c>
      <c r="D133" s="302">
        <v>1.6666666666666667</v>
      </c>
      <c r="E133" s="314">
        <v>0</v>
      </c>
      <c r="F133" s="314">
        <v>0</v>
      </c>
      <c r="G133" s="314">
        <v>0</v>
      </c>
      <c r="H133" s="314">
        <v>0</v>
      </c>
      <c r="I133" s="314">
        <v>0</v>
      </c>
      <c r="J133" s="314">
        <v>0</v>
      </c>
      <c r="K133" s="300">
        <v>0</v>
      </c>
      <c r="L133" s="300">
        <v>0</v>
      </c>
      <c r="M133" s="300">
        <v>0</v>
      </c>
      <c r="N133" s="300">
        <v>0</v>
      </c>
      <c r="O133" s="300">
        <v>0</v>
      </c>
      <c r="P133" s="300">
        <v>0</v>
      </c>
      <c r="Q133" s="300">
        <v>0</v>
      </c>
      <c r="R133" s="300">
        <v>0</v>
      </c>
      <c r="S133" s="300">
        <v>0</v>
      </c>
      <c r="T133" s="300">
        <v>0</v>
      </c>
      <c r="U133" s="300">
        <v>0</v>
      </c>
      <c r="V133" s="300">
        <v>0</v>
      </c>
      <c r="W133" s="300">
        <v>0.377</v>
      </c>
      <c r="X133" s="300">
        <v>1.272</v>
      </c>
      <c r="Y133" s="300">
        <v>3.0150000000000001</v>
      </c>
      <c r="Z133" s="244">
        <v>2.218</v>
      </c>
      <c r="AA133" s="244">
        <v>5.4870000000000001</v>
      </c>
      <c r="AB133" s="244">
        <v>5.03</v>
      </c>
      <c r="AC133" s="244">
        <v>10.164999999999999</v>
      </c>
      <c r="AD133" s="245">
        <f t="shared" si="52"/>
        <v>8.9240402803350278</v>
      </c>
    </row>
    <row r="134" spans="1:30">
      <c r="A134" s="6" t="s">
        <v>108</v>
      </c>
      <c r="B134" s="302">
        <v>0</v>
      </c>
      <c r="C134" s="302">
        <v>0.41666666666666669</v>
      </c>
      <c r="D134" s="302">
        <v>1.6666666666666667</v>
      </c>
      <c r="E134" s="314">
        <v>0</v>
      </c>
      <c r="F134" s="314">
        <v>0</v>
      </c>
      <c r="G134" s="314">
        <v>0</v>
      </c>
      <c r="H134" s="314">
        <v>0</v>
      </c>
      <c r="I134" s="314">
        <v>0</v>
      </c>
      <c r="J134" s="314">
        <v>0</v>
      </c>
      <c r="K134" s="300">
        <v>0</v>
      </c>
      <c r="L134" s="300">
        <v>0</v>
      </c>
      <c r="M134" s="300">
        <v>0</v>
      </c>
      <c r="N134" s="300">
        <v>0</v>
      </c>
      <c r="O134" s="300">
        <v>0</v>
      </c>
      <c r="P134" s="300">
        <v>0</v>
      </c>
      <c r="Q134" s="300">
        <v>0</v>
      </c>
      <c r="R134" s="300">
        <v>0</v>
      </c>
      <c r="S134" s="300">
        <v>0</v>
      </c>
      <c r="T134" s="300">
        <v>0</v>
      </c>
      <c r="U134" s="300">
        <v>0</v>
      </c>
      <c r="V134" s="300">
        <v>0.188</v>
      </c>
      <c r="W134" s="300">
        <v>0.13600000000000001</v>
      </c>
      <c r="X134" s="300">
        <v>1.873</v>
      </c>
      <c r="Y134" s="300">
        <v>2.92</v>
      </c>
      <c r="Z134" s="244">
        <v>3.5939999999999999</v>
      </c>
      <c r="AA134" s="244">
        <v>4.5609999999999999</v>
      </c>
      <c r="AB134" s="244">
        <v>6.1150000000000002</v>
      </c>
      <c r="AC134" s="244">
        <v>9.7949999999999999</v>
      </c>
      <c r="AD134" s="245">
        <f t="shared" si="52"/>
        <v>9.9940653192354976</v>
      </c>
    </row>
    <row r="135" spans="1:30">
      <c r="A135" s="6" t="s">
        <v>109</v>
      </c>
      <c r="B135" s="302">
        <v>0</v>
      </c>
      <c r="C135" s="302">
        <v>0.41666666666666669</v>
      </c>
      <c r="D135" s="302">
        <v>1.6666666666666667</v>
      </c>
      <c r="E135" s="314">
        <v>0</v>
      </c>
      <c r="F135" s="314">
        <v>0</v>
      </c>
      <c r="G135" s="314">
        <v>0</v>
      </c>
      <c r="H135" s="314">
        <v>0</v>
      </c>
      <c r="I135" s="314">
        <v>0</v>
      </c>
      <c r="J135" s="314">
        <v>0</v>
      </c>
      <c r="K135" s="300">
        <v>0</v>
      </c>
      <c r="L135" s="300">
        <v>0</v>
      </c>
      <c r="M135" s="300">
        <v>0</v>
      </c>
      <c r="N135" s="300">
        <v>0</v>
      </c>
      <c r="O135" s="300">
        <v>0</v>
      </c>
      <c r="P135" s="300">
        <v>0</v>
      </c>
      <c r="Q135" s="300">
        <v>0</v>
      </c>
      <c r="R135" s="300">
        <v>0</v>
      </c>
      <c r="S135" s="300">
        <v>0.03</v>
      </c>
      <c r="T135" s="300">
        <v>0</v>
      </c>
      <c r="U135" s="300">
        <v>0</v>
      </c>
      <c r="V135" s="300">
        <v>0.20699999999999999</v>
      </c>
      <c r="W135" s="300">
        <v>2.0089999999999999</v>
      </c>
      <c r="X135" s="300">
        <v>2.19</v>
      </c>
      <c r="Y135" s="300">
        <v>1.361</v>
      </c>
      <c r="Z135" s="244">
        <v>4.1239999999999997</v>
      </c>
      <c r="AA135" s="244">
        <v>4.45</v>
      </c>
      <c r="AB135" s="244">
        <v>4.7190000000000003</v>
      </c>
      <c r="AC135" s="244">
        <v>11.366</v>
      </c>
      <c r="AD135" s="245">
        <f t="shared" si="52"/>
        <v>8.8307210951687924</v>
      </c>
    </row>
    <row r="136" spans="1:30">
      <c r="A136" s="6" t="s">
        <v>110</v>
      </c>
      <c r="B136" s="302">
        <v>0</v>
      </c>
      <c r="C136" s="302">
        <v>0.41666666666666669</v>
      </c>
      <c r="D136" s="302">
        <v>1.6666666666666667</v>
      </c>
      <c r="E136" s="314">
        <v>0</v>
      </c>
      <c r="F136" s="314">
        <v>0</v>
      </c>
      <c r="G136" s="314">
        <v>0</v>
      </c>
      <c r="H136" s="314">
        <v>0</v>
      </c>
      <c r="I136" s="314">
        <v>0</v>
      </c>
      <c r="J136" s="314">
        <v>0</v>
      </c>
      <c r="K136" s="300">
        <v>0</v>
      </c>
      <c r="L136" s="300">
        <v>0</v>
      </c>
      <c r="M136" s="300">
        <v>0</v>
      </c>
      <c r="N136" s="300">
        <v>0</v>
      </c>
      <c r="O136" s="300">
        <v>0</v>
      </c>
      <c r="P136" s="300">
        <v>0</v>
      </c>
      <c r="Q136" s="300">
        <v>0</v>
      </c>
      <c r="R136" s="300">
        <v>0</v>
      </c>
      <c r="S136" s="300">
        <v>0</v>
      </c>
      <c r="T136" s="300">
        <v>0</v>
      </c>
      <c r="U136" s="300">
        <v>0</v>
      </c>
      <c r="V136" s="300">
        <v>0.128</v>
      </c>
      <c r="W136" s="300">
        <v>2.4380000000000002</v>
      </c>
      <c r="X136" s="300">
        <v>2.2559999999999998</v>
      </c>
      <c r="Y136" s="300">
        <v>1.798</v>
      </c>
      <c r="Z136" s="244">
        <v>4.8070000000000004</v>
      </c>
      <c r="AA136" s="244">
        <v>6.9009999999999998</v>
      </c>
      <c r="AB136" s="244">
        <v>7.3319999999999999</v>
      </c>
      <c r="AC136" s="245">
        <f>(SUM(W136:AA136)/SUM(W$139:AA$139))*AC$139-4</f>
        <v>9.0869755518039135</v>
      </c>
      <c r="AD136" s="245">
        <f>(SUM(X136:AB136)/SUM(X$139:AB$139))*AD$139</f>
        <v>12.107377877691052</v>
      </c>
    </row>
    <row r="137" spans="1:30">
      <c r="A137" s="6" t="s">
        <v>111</v>
      </c>
      <c r="B137" s="302">
        <v>0</v>
      </c>
      <c r="C137" s="302">
        <v>0.41666666666666669</v>
      </c>
      <c r="D137" s="302">
        <v>1.6666666666666667</v>
      </c>
      <c r="E137" s="314">
        <v>0</v>
      </c>
      <c r="F137" s="314">
        <v>0</v>
      </c>
      <c r="G137" s="314">
        <v>0</v>
      </c>
      <c r="H137" s="314">
        <v>0</v>
      </c>
      <c r="I137" s="314">
        <v>0</v>
      </c>
      <c r="J137" s="314">
        <v>0</v>
      </c>
      <c r="K137" s="300">
        <v>0</v>
      </c>
      <c r="L137" s="300">
        <v>0</v>
      </c>
      <c r="M137" s="300">
        <v>0</v>
      </c>
      <c r="N137" s="300">
        <v>0</v>
      </c>
      <c r="O137" s="300">
        <v>0</v>
      </c>
      <c r="P137" s="300">
        <v>0</v>
      </c>
      <c r="Q137" s="300">
        <v>0</v>
      </c>
      <c r="R137" s="300">
        <v>0</v>
      </c>
      <c r="S137" s="300">
        <v>0</v>
      </c>
      <c r="T137" s="300">
        <v>0</v>
      </c>
      <c r="U137" s="300">
        <v>0</v>
      </c>
      <c r="V137" s="300">
        <v>0.17100000000000001</v>
      </c>
      <c r="W137" s="300">
        <v>2.1160000000000001</v>
      </c>
      <c r="X137" s="300">
        <v>1.113</v>
      </c>
      <c r="Y137" s="300">
        <v>0.94599999999999995</v>
      </c>
      <c r="Z137" s="244">
        <v>13.117000000000001</v>
      </c>
      <c r="AA137" s="244">
        <v>8.2759999999999998</v>
      </c>
      <c r="AB137" s="244">
        <v>7.5</v>
      </c>
      <c r="AC137" s="245">
        <f>(SUM(W137:AA137)/SUM(W$139:AA$139))*AC$139-5</f>
        <v>13.385043456512225</v>
      </c>
      <c r="AD137" s="245">
        <f>(SUM(X137:AB137)/SUM(X$139:AB$139))*AD$139</f>
        <v>16.227052917220643</v>
      </c>
    </row>
    <row r="138" spans="1:30">
      <c r="A138" s="6" t="s">
        <v>112</v>
      </c>
      <c r="B138" s="302">
        <v>0</v>
      </c>
      <c r="C138" s="302">
        <v>0.41666666666666669</v>
      </c>
      <c r="D138" s="302">
        <v>1.6666666666666667</v>
      </c>
      <c r="E138" s="314">
        <v>0</v>
      </c>
      <c r="F138" s="314">
        <v>0</v>
      </c>
      <c r="G138" s="314">
        <v>0</v>
      </c>
      <c r="H138" s="314">
        <v>0</v>
      </c>
      <c r="I138" s="314">
        <v>0</v>
      </c>
      <c r="J138" s="314">
        <v>0</v>
      </c>
      <c r="K138" s="300">
        <v>0</v>
      </c>
      <c r="L138" s="300">
        <v>0</v>
      </c>
      <c r="M138" s="300">
        <v>0</v>
      </c>
      <c r="N138" s="300">
        <v>0</v>
      </c>
      <c r="O138" s="300">
        <v>0</v>
      </c>
      <c r="P138" s="300">
        <v>0</v>
      </c>
      <c r="Q138" s="300">
        <v>0</v>
      </c>
      <c r="R138" s="300">
        <v>0</v>
      </c>
      <c r="S138" s="300">
        <v>0</v>
      </c>
      <c r="T138" s="300">
        <v>0</v>
      </c>
      <c r="U138" s="300">
        <v>0</v>
      </c>
      <c r="V138" s="300">
        <v>0.17499999999999999</v>
      </c>
      <c r="W138" s="300">
        <v>1.6950000000000001</v>
      </c>
      <c r="X138" s="300">
        <v>1.036</v>
      </c>
      <c r="Y138" s="300">
        <v>0.83499999999999996</v>
      </c>
      <c r="Z138" s="244">
        <v>10.242000000000001</v>
      </c>
      <c r="AA138" s="244">
        <v>6.7679999999999998</v>
      </c>
      <c r="AB138" s="244">
        <v>9.5399999999999991</v>
      </c>
      <c r="AC138" s="245">
        <f>AC139-SUM(AC127:AC137)</f>
        <v>11.651980991683857</v>
      </c>
      <c r="AD138" s="245">
        <f>AD139-SUM(AD127:AD137)</f>
        <v>14.900137986570414</v>
      </c>
    </row>
    <row r="139" spans="1:30" ht="15.75" thickBot="1">
      <c r="A139" s="6" t="s">
        <v>114</v>
      </c>
      <c r="B139" s="244">
        <f t="shared" ref="B139:X139" si="53">SUM(B127:B138)</f>
        <v>0</v>
      </c>
      <c r="C139" s="244">
        <f t="shared" si="53"/>
        <v>5</v>
      </c>
      <c r="D139" s="244">
        <f t="shared" si="53"/>
        <v>20</v>
      </c>
      <c r="E139" s="244">
        <f t="shared" si="53"/>
        <v>0</v>
      </c>
      <c r="F139" s="244">
        <f t="shared" si="53"/>
        <v>0</v>
      </c>
      <c r="G139" s="244">
        <f t="shared" si="53"/>
        <v>0</v>
      </c>
      <c r="H139" s="244">
        <f t="shared" si="53"/>
        <v>0.109</v>
      </c>
      <c r="I139" s="244">
        <f t="shared" si="53"/>
        <v>0</v>
      </c>
      <c r="J139" s="244">
        <f t="shared" si="53"/>
        <v>0</v>
      </c>
      <c r="K139" s="244">
        <f t="shared" si="53"/>
        <v>0</v>
      </c>
      <c r="L139" s="244">
        <f t="shared" si="53"/>
        <v>0</v>
      </c>
      <c r="M139" s="244">
        <f t="shared" si="53"/>
        <v>0</v>
      </c>
      <c r="N139" s="244">
        <f t="shared" si="53"/>
        <v>0</v>
      </c>
      <c r="O139" s="244">
        <f t="shared" si="53"/>
        <v>0</v>
      </c>
      <c r="P139" s="244">
        <f t="shared" si="53"/>
        <v>0</v>
      </c>
      <c r="Q139" s="244">
        <f t="shared" si="53"/>
        <v>0</v>
      </c>
      <c r="R139" s="244">
        <f t="shared" si="53"/>
        <v>0</v>
      </c>
      <c r="S139" s="244">
        <f t="shared" si="53"/>
        <v>0.11</v>
      </c>
      <c r="T139" s="244">
        <f t="shared" si="53"/>
        <v>0</v>
      </c>
      <c r="U139" s="244">
        <f t="shared" si="53"/>
        <v>0</v>
      </c>
      <c r="V139" s="244">
        <f t="shared" si="53"/>
        <v>1.04</v>
      </c>
      <c r="W139" s="244">
        <f t="shared" si="53"/>
        <v>10.402000000000001</v>
      </c>
      <c r="X139" s="244">
        <f t="shared" si="53"/>
        <v>21.12</v>
      </c>
      <c r="Y139" s="244">
        <f>SUM(Y127:Y138)</f>
        <v>23.598000000000003</v>
      </c>
      <c r="Z139" s="244">
        <f>SUM(Z127:Z138)</f>
        <v>46.049000000000007</v>
      </c>
      <c r="AA139" s="244">
        <f>SUM(AA127:AA138)</f>
        <v>58.76100000000001</v>
      </c>
      <c r="AB139" s="244">
        <f>SUM(AB127:AB138)</f>
        <v>88.900999999999982</v>
      </c>
      <c r="AC139" s="245">
        <f>AC24</f>
        <v>115</v>
      </c>
      <c r="AD139" s="245">
        <f>AD24</f>
        <v>125</v>
      </c>
    </row>
    <row r="140" spans="1:3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thickBot="1">
      <c r="A141" s="6" t="s">
        <v>258</v>
      </c>
    </row>
    <row r="142" spans="1:30" ht="15.75" thickBot="1">
      <c r="A142" s="3"/>
      <c r="B142" s="3" t="str">
        <f>B$2</f>
        <v xml:space="preserve">93/94 </v>
      </c>
      <c r="C142" s="3" t="str">
        <f t="shared" ref="C142:AD142" si="54">C$2</f>
        <v xml:space="preserve">94/95 </v>
      </c>
      <c r="D142" s="3" t="str">
        <f t="shared" si="54"/>
        <v xml:space="preserve">95/96 </v>
      </c>
      <c r="E142" s="3" t="str">
        <f t="shared" si="54"/>
        <v xml:space="preserve">96/97 </v>
      </c>
      <c r="F142" s="3" t="str">
        <f t="shared" si="54"/>
        <v xml:space="preserve">97/98 </v>
      </c>
      <c r="G142" s="3" t="str">
        <f t="shared" si="54"/>
        <v xml:space="preserve">98/99 </v>
      </c>
      <c r="H142" s="3" t="str">
        <f t="shared" si="54"/>
        <v xml:space="preserve">99/00 </v>
      </c>
      <c r="I142" s="3" t="str">
        <f t="shared" si="54"/>
        <v xml:space="preserve">00/01 </v>
      </c>
      <c r="J142" s="3" t="str">
        <f t="shared" si="54"/>
        <v xml:space="preserve">01/02 </v>
      </c>
      <c r="K142" s="3" t="str">
        <f t="shared" si="54"/>
        <v xml:space="preserve">02/03 </v>
      </c>
      <c r="L142" s="3" t="str">
        <f t="shared" si="54"/>
        <v xml:space="preserve">03/04 </v>
      </c>
      <c r="M142" s="3" t="str">
        <f t="shared" si="54"/>
        <v xml:space="preserve">04/05 </v>
      </c>
      <c r="N142" s="3" t="str">
        <f t="shared" si="54"/>
        <v xml:space="preserve">05/06 </v>
      </c>
      <c r="O142" s="3" t="str">
        <f t="shared" si="54"/>
        <v xml:space="preserve">06/07 </v>
      </c>
      <c r="P142" s="3" t="str">
        <f t="shared" si="54"/>
        <v xml:space="preserve">07/08 </v>
      </c>
      <c r="Q142" s="3" t="str">
        <f t="shared" si="54"/>
        <v xml:space="preserve">08/09 </v>
      </c>
      <c r="R142" s="3" t="str">
        <f t="shared" si="54"/>
        <v xml:space="preserve">09/10 </v>
      </c>
      <c r="S142" s="3" t="str">
        <f t="shared" si="54"/>
        <v xml:space="preserve">10/11 </v>
      </c>
      <c r="T142" s="3" t="str">
        <f t="shared" si="54"/>
        <v xml:space="preserve">11/12 </v>
      </c>
      <c r="U142" s="3" t="str">
        <f t="shared" si="54"/>
        <v xml:space="preserve">12/13 </v>
      </c>
      <c r="V142" s="3" t="str">
        <f t="shared" si="54"/>
        <v xml:space="preserve">13/14 </v>
      </c>
      <c r="W142" s="3" t="str">
        <f t="shared" si="54"/>
        <v xml:space="preserve">14/15 </v>
      </c>
      <c r="X142" s="3" t="str">
        <f t="shared" si="54"/>
        <v xml:space="preserve">15/16 </v>
      </c>
      <c r="Y142" s="3" t="str">
        <f t="shared" si="54"/>
        <v xml:space="preserve">16/17 </v>
      </c>
      <c r="Z142" s="3" t="str">
        <f t="shared" si="54"/>
        <v xml:space="preserve">17/18 </v>
      </c>
      <c r="AA142" s="3" t="str">
        <f t="shared" si="54"/>
        <v>18/19</v>
      </c>
      <c r="AB142" s="3" t="str">
        <f t="shared" si="54"/>
        <v>19/20</v>
      </c>
      <c r="AC142" s="3" t="str">
        <f t="shared" si="54"/>
        <v>20/21</v>
      </c>
      <c r="AD142" s="3" t="str">
        <f t="shared" si="54"/>
        <v>21/22</v>
      </c>
    </row>
    <row r="143" spans="1:30">
      <c r="A143" s="6" t="s">
        <v>113</v>
      </c>
      <c r="B143" s="244">
        <v>0</v>
      </c>
      <c r="C143" s="244">
        <f>'[3]Russia Meal Exports'!AK$290</f>
        <v>0</v>
      </c>
      <c r="D143" s="244">
        <f>'[3]Russia Meal Exports'!AW$290</f>
        <v>0</v>
      </c>
      <c r="E143" s="244">
        <f>'[3]Russia Meal Exports'!BI$290</f>
        <v>0</v>
      </c>
      <c r="F143" s="244">
        <f>'[3]Russia Meal Exports'!BU$290</f>
        <v>0</v>
      </c>
      <c r="G143" s="244">
        <f>'[3]Russia Meal Exports'!CG$290</f>
        <v>0</v>
      </c>
      <c r="H143" s="244">
        <f>'[3]Russia Meal Exports'!CS$290</f>
        <v>0</v>
      </c>
      <c r="I143" s="244">
        <f>'[3]Russia Meal Exports'!DE$290</f>
        <v>0</v>
      </c>
      <c r="J143" s="244">
        <f>'[3]Russia Meal Exports'!DQ$290</f>
        <v>0</v>
      </c>
      <c r="K143" s="244">
        <f>'[3]Russia Meal Exports'!EC$290</f>
        <v>0</v>
      </c>
      <c r="L143" s="244">
        <f>'[3]Russia Meal Exports'!EO$290</f>
        <v>0.505</v>
      </c>
      <c r="M143" s="244">
        <f>'[3]Russia Meal Exports'!FA$290</f>
        <v>0</v>
      </c>
      <c r="N143" s="244">
        <f>'[3]Russia Meal Exports'!FM$290</f>
        <v>1.0791500000000001</v>
      </c>
      <c r="O143" s="244">
        <f>'[3]Russia Meal Exports'!FY$290</f>
        <v>0.28839999999999999</v>
      </c>
      <c r="P143" s="244">
        <f>'[3]Russia Meal Exports'!GK$290</f>
        <v>4.7680579999999999</v>
      </c>
      <c r="Q143" s="244">
        <f>'[3]Russia Meal Exports'!GW$290</f>
        <v>0</v>
      </c>
      <c r="R143" s="244">
        <f>'[3]Russia Meal Exports'!HI$290</f>
        <v>5.3821110000000001</v>
      </c>
      <c r="S143" s="244">
        <f>'[3]Russia Meal Exports'!HU$290</f>
        <v>13.588295</v>
      </c>
      <c r="T143" s="244">
        <f>'[3]Russia Meal Exports'!IG$290</f>
        <v>5.1222919999999998</v>
      </c>
      <c r="U143" s="244">
        <f>'[3]Russia Meal Exports'!IS$290</f>
        <v>5.4469989999999999</v>
      </c>
      <c r="V143" s="244">
        <f>'[3]Russia Meal Exports'!JE$290</f>
        <v>15.365750999999999</v>
      </c>
      <c r="W143" s="244">
        <f>'[3]Russia Meal Exports'!JQ$290</f>
        <v>17.98461</v>
      </c>
      <c r="X143" s="244">
        <f>'[3]Russia Meal Exports'!KC$290</f>
        <v>12.564431000000001</v>
      </c>
      <c r="Y143" s="244">
        <f>'[3]Russia Meal Exports'!KO$290</f>
        <v>8.4337199999999992</v>
      </c>
      <c r="Z143" s="244">
        <f>'[3]Russia Meal Exports'!LA$290</f>
        <v>1.497377</v>
      </c>
      <c r="AA143" s="244">
        <f>'[3]Russia Meal Exports'!LM$290</f>
        <v>10.457644</v>
      </c>
      <c r="AB143" s="244">
        <f>'[3]Russia Meal Exports'!LY$290</f>
        <v>14.299128</v>
      </c>
      <c r="AC143" s="244">
        <f>'[3]Russia Meal Exports'!MK$290</f>
        <v>23.706607000000002</v>
      </c>
      <c r="AD143" s="245">
        <f t="shared" ref="AC143:AD153" si="55">(SUM(X143:AB143)/SUM(X$155:AB$155))*AD$155</f>
        <v>11.794669830542883</v>
      </c>
    </row>
    <row r="144" spans="1:30">
      <c r="A144" s="6" t="s">
        <v>102</v>
      </c>
      <c r="B144" s="244">
        <v>0</v>
      </c>
      <c r="C144" s="244">
        <f>'[3]Russia Meal Exports'!AL$290</f>
        <v>0</v>
      </c>
      <c r="D144" s="244">
        <f>'[3]Russia Meal Exports'!AX$290</f>
        <v>0</v>
      </c>
      <c r="E144" s="244">
        <f>'[3]Russia Meal Exports'!BJ$290</f>
        <v>0</v>
      </c>
      <c r="F144" s="244">
        <f>'[3]Russia Meal Exports'!BV$290</f>
        <v>0</v>
      </c>
      <c r="G144" s="244">
        <f>'[3]Russia Meal Exports'!CH$290</f>
        <v>0</v>
      </c>
      <c r="H144" s="244">
        <f>'[3]Russia Meal Exports'!CT$290</f>
        <v>0</v>
      </c>
      <c r="I144" s="244">
        <f>'[3]Russia Meal Exports'!DF$290</f>
        <v>0</v>
      </c>
      <c r="J144" s="244">
        <f>'[3]Russia Meal Exports'!DR$290</f>
        <v>1.8340000000000001</v>
      </c>
      <c r="K144" s="244">
        <f>'[3]Russia Meal Exports'!ED$290</f>
        <v>4.3967000000000001</v>
      </c>
      <c r="L144" s="244">
        <f>'[3]Russia Meal Exports'!EP$290</f>
        <v>13.111348</v>
      </c>
      <c r="M144" s="244">
        <f>'[3]Russia Meal Exports'!FB$290</f>
        <v>3.7597</v>
      </c>
      <c r="N144" s="244">
        <f>'[3]Russia Meal Exports'!FN$290</f>
        <v>9.7018799999999992</v>
      </c>
      <c r="O144" s="244">
        <f>'[3]Russia Meal Exports'!FZ$290</f>
        <v>7.50108</v>
      </c>
      <c r="P144" s="244">
        <f>'[3]Russia Meal Exports'!GL$290</f>
        <v>9.5134500000000006</v>
      </c>
      <c r="Q144" s="244">
        <f>'[3]Russia Meal Exports'!GX$290</f>
        <v>4.3207459999999998</v>
      </c>
      <c r="R144" s="244">
        <f>'[3]Russia Meal Exports'!HJ$290</f>
        <v>29.456727999999998</v>
      </c>
      <c r="S144" s="244">
        <f>'[3]Russia Meal Exports'!HV$290</f>
        <v>47.157711999999997</v>
      </c>
      <c r="T144" s="244">
        <f>'[3]Russia Meal Exports'!IH$290</f>
        <v>43.404240999999999</v>
      </c>
      <c r="U144" s="244">
        <f>'[3]Russia Meal Exports'!IT$290</f>
        <v>19.771698000000001</v>
      </c>
      <c r="V144" s="244">
        <f>'[3]Russia Meal Exports'!JF$290</f>
        <v>23.817056999999998</v>
      </c>
      <c r="W144" s="244">
        <f>'[3]Russia Meal Exports'!JR$290</f>
        <v>46.163693000000002</v>
      </c>
      <c r="X144" s="244">
        <f>'[3]Russia Meal Exports'!KD$290</f>
        <v>17.304946000000001</v>
      </c>
      <c r="Y144" s="244">
        <f>'[3]Russia Meal Exports'!KP$290</f>
        <v>5.4018610000000002</v>
      </c>
      <c r="Z144" s="244">
        <f>'[3]Russia Meal Exports'!LB$290</f>
        <v>2.286473</v>
      </c>
      <c r="AA144" s="244">
        <f>'[3]Russia Meal Exports'!LN$290</f>
        <v>16.238689000000001</v>
      </c>
      <c r="AB144" s="244">
        <f>'[3]Russia Meal Exports'!LZ$290</f>
        <v>30.719798999999998</v>
      </c>
      <c r="AC144" s="244">
        <f>'[3]Russia Meal Exports'!ML$290</f>
        <v>5.1659280000000001</v>
      </c>
      <c r="AD144" s="245">
        <f t="shared" si="55"/>
        <v>17.959916179399112</v>
      </c>
    </row>
    <row r="145" spans="1:30">
      <c r="A145" s="6" t="s">
        <v>103</v>
      </c>
      <c r="B145" s="244">
        <v>0</v>
      </c>
      <c r="C145" s="244">
        <f>'[3]Russia Meal Exports'!AM$290</f>
        <v>0</v>
      </c>
      <c r="D145" s="244">
        <f>'[3]Russia Meal Exports'!AY$290</f>
        <v>0</v>
      </c>
      <c r="E145" s="244">
        <f>'[3]Russia Meal Exports'!BK$290</f>
        <v>0</v>
      </c>
      <c r="F145" s="244">
        <f>'[3]Russia Meal Exports'!BW$290</f>
        <v>0</v>
      </c>
      <c r="G145" s="244">
        <f>'[3]Russia Meal Exports'!CI$290</f>
        <v>0</v>
      </c>
      <c r="H145" s="244">
        <f>'[3]Russia Meal Exports'!CU$290</f>
        <v>0</v>
      </c>
      <c r="I145" s="244">
        <f>'[3]Russia Meal Exports'!DG$290</f>
        <v>0</v>
      </c>
      <c r="J145" s="244">
        <f>'[3]Russia Meal Exports'!DS$290</f>
        <v>4.8049999999999997</v>
      </c>
      <c r="K145" s="244">
        <f>'[3]Russia Meal Exports'!EE$290</f>
        <v>4.2152500000000002</v>
      </c>
      <c r="L145" s="244">
        <f>'[3]Russia Meal Exports'!EQ$290</f>
        <v>10.2325</v>
      </c>
      <c r="M145" s="244">
        <f>'[3]Russia Meal Exports'!FC$290</f>
        <v>4.8418799999999997</v>
      </c>
      <c r="N145" s="244">
        <f>'[3]Russia Meal Exports'!FO$290</f>
        <v>11.155545</v>
      </c>
      <c r="O145" s="244">
        <f>'[3]Russia Meal Exports'!GA$290</f>
        <v>11.768179999999999</v>
      </c>
      <c r="P145" s="244">
        <f>'[3]Russia Meal Exports'!GM$290</f>
        <v>19.575706</v>
      </c>
      <c r="Q145" s="244">
        <f>'[3]Russia Meal Exports'!GY$290</f>
        <v>21.869004</v>
      </c>
      <c r="R145" s="244">
        <f>'[3]Russia Meal Exports'!HK$290</f>
        <v>55.820529000000001</v>
      </c>
      <c r="S145" s="244">
        <f>'[3]Russia Meal Exports'!HW$290</f>
        <v>31.103429999999999</v>
      </c>
      <c r="T145" s="244">
        <f>'[3]Russia Meal Exports'!II$290</f>
        <v>39.327196999999998</v>
      </c>
      <c r="U145" s="244">
        <f>'[3]Russia Meal Exports'!IU$290</f>
        <v>47.383862999999998</v>
      </c>
      <c r="V145" s="244">
        <f>'[3]Russia Meal Exports'!JG$290</f>
        <v>44.875566999999997</v>
      </c>
      <c r="W145" s="244">
        <f>'[3]Russia Meal Exports'!JS$290</f>
        <v>45.186661000000001</v>
      </c>
      <c r="X145" s="244">
        <f>'[3]Russia Meal Exports'!KE$290</f>
        <v>24.068261</v>
      </c>
      <c r="Y145" s="244">
        <f>'[3]Russia Meal Exports'!KQ$290</f>
        <v>12.521201</v>
      </c>
      <c r="Z145" s="244">
        <f>'[3]Russia Meal Exports'!LC$290</f>
        <v>19.562467999999999</v>
      </c>
      <c r="AA145" s="244">
        <f>'[3]Russia Meal Exports'!LO$290</f>
        <v>50.554501000000002</v>
      </c>
      <c r="AB145" s="244">
        <f>'[3]Russia Meal Exports'!MA$290</f>
        <v>28.649684000000001</v>
      </c>
      <c r="AC145" s="244">
        <f>'[3]Russia Meal Exports'!MM$290</f>
        <v>18.407264999999999</v>
      </c>
      <c r="AD145" s="245">
        <f t="shared" si="55"/>
        <v>33.786306401381367</v>
      </c>
    </row>
    <row r="146" spans="1:30">
      <c r="A146" s="6" t="s">
        <v>104</v>
      </c>
      <c r="B146" s="244">
        <f>'[3]Russia Meal Exports'!AB$290</f>
        <v>0</v>
      </c>
      <c r="C146" s="244">
        <f>'[3]Russia Meal Exports'!AN$290</f>
        <v>0</v>
      </c>
      <c r="D146" s="244">
        <f>'[3]Russia Meal Exports'!AZ$290</f>
        <v>0</v>
      </c>
      <c r="E146" s="244">
        <f>'[3]Russia Meal Exports'!BL$290</f>
        <v>0</v>
      </c>
      <c r="F146" s="244">
        <f>'[3]Russia Meal Exports'!BX$290</f>
        <v>0</v>
      </c>
      <c r="G146" s="244">
        <f>'[3]Russia Meal Exports'!CJ$290</f>
        <v>0</v>
      </c>
      <c r="H146" s="244">
        <f>'[3]Russia Meal Exports'!CV$290</f>
        <v>0</v>
      </c>
      <c r="I146" s="244">
        <f>'[3]Russia Meal Exports'!DH$290</f>
        <v>1.0860000000000001</v>
      </c>
      <c r="J146" s="244">
        <f>'[3]Russia Meal Exports'!DT$290</f>
        <v>0.95599999999999996</v>
      </c>
      <c r="K146" s="244">
        <f>'[3]Russia Meal Exports'!EF$290</f>
        <v>0.1729</v>
      </c>
      <c r="L146" s="244">
        <f>'[3]Russia Meal Exports'!ER$290</f>
        <v>0.76741999999999999</v>
      </c>
      <c r="M146" s="244">
        <f>'[3]Russia Meal Exports'!FD$290</f>
        <v>7.0829300000000002</v>
      </c>
      <c r="N146" s="244">
        <f>'[3]Russia Meal Exports'!FP$290</f>
        <v>2.0814699999999999</v>
      </c>
      <c r="O146" s="244">
        <f>'[3]Russia Meal Exports'!GB$290</f>
        <v>13.468793</v>
      </c>
      <c r="P146" s="244">
        <f>'[3]Russia Meal Exports'!GN$290</f>
        <v>23.461258000000001</v>
      </c>
      <c r="Q146" s="244">
        <f>'[3]Russia Meal Exports'!GZ$290</f>
        <v>10.687968</v>
      </c>
      <c r="R146" s="244">
        <f>'[3]Russia Meal Exports'!HL$290</f>
        <v>12.872612999999999</v>
      </c>
      <c r="S146" s="244">
        <f>'[3]Russia Meal Exports'!HX$290</f>
        <v>13.733974999999999</v>
      </c>
      <c r="T146" s="244">
        <f>'[3]Russia Meal Exports'!IJ$290</f>
        <v>35.249192000000001</v>
      </c>
      <c r="U146" s="244">
        <f>'[3]Russia Meal Exports'!IV$290</f>
        <v>28.945865999999999</v>
      </c>
      <c r="V146" s="244">
        <f>'[3]Russia Meal Exports'!JH$290</f>
        <v>30.967689</v>
      </c>
      <c r="W146" s="244">
        <f>'[3]Russia Meal Exports'!JT$290</f>
        <v>25.586545999999998</v>
      </c>
      <c r="X146" s="244">
        <f>'[3]Russia Meal Exports'!KF$290</f>
        <v>28.924451000000001</v>
      </c>
      <c r="Y146" s="244">
        <f>'[3]Russia Meal Exports'!KR$290</f>
        <v>15.226475000000001</v>
      </c>
      <c r="Z146" s="244">
        <f>'[3]Russia Meal Exports'!LD$290</f>
        <v>19.683886000000001</v>
      </c>
      <c r="AA146" s="244">
        <f>'[3]Russia Meal Exports'!LP$290</f>
        <v>22.695861000000001</v>
      </c>
      <c r="AB146" s="244">
        <f>'[3]Russia Meal Exports'!MB$290</f>
        <v>26.303533999999999</v>
      </c>
      <c r="AC146" s="244">
        <f>'[3]Russia Meal Exports'!MN$290</f>
        <v>18.216674000000001</v>
      </c>
      <c r="AD146" s="245">
        <f t="shared" si="55"/>
        <v>28.164601874535855</v>
      </c>
    </row>
    <row r="147" spans="1:30">
      <c r="A147" s="6" t="s">
        <v>105</v>
      </c>
      <c r="B147" s="244">
        <f>'[3]Russia Meal Exports'!AC$290</f>
        <v>0</v>
      </c>
      <c r="C147" s="244">
        <f>'[3]Russia Meal Exports'!AO$290</f>
        <v>0</v>
      </c>
      <c r="D147" s="244">
        <f>'[3]Russia Meal Exports'!BA$290</f>
        <v>0</v>
      </c>
      <c r="E147" s="244">
        <f>'[3]Russia Meal Exports'!BM$290</f>
        <v>0</v>
      </c>
      <c r="F147" s="244">
        <f>'[3]Russia Meal Exports'!BY$290</f>
        <v>0</v>
      </c>
      <c r="G147" s="244">
        <f>'[3]Russia Meal Exports'!CK$290</f>
        <v>0</v>
      </c>
      <c r="H147" s="244">
        <f>'[3]Russia Meal Exports'!CW$290</f>
        <v>0</v>
      </c>
      <c r="I147" s="244">
        <f>'[3]Russia Meal Exports'!DI$290</f>
        <v>0</v>
      </c>
      <c r="J147" s="244">
        <f>'[3]Russia Meal Exports'!DU$290</f>
        <v>0.21299999999999999</v>
      </c>
      <c r="K147" s="244">
        <f>'[3]Russia Meal Exports'!EG$290</f>
        <v>0.18959999999999999</v>
      </c>
      <c r="L147" s="244">
        <f>'[3]Russia Meal Exports'!ES$290</f>
        <v>0.8931</v>
      </c>
      <c r="M147" s="244">
        <f>'[3]Russia Meal Exports'!FE$290</f>
        <v>2.5659999999999998</v>
      </c>
      <c r="N147" s="244">
        <f>'[3]Russia Meal Exports'!FQ$290</f>
        <v>1.84015</v>
      </c>
      <c r="O147" s="244">
        <f>'[3]Russia Meal Exports'!GC$290</f>
        <v>14.214551999999999</v>
      </c>
      <c r="P147" s="244">
        <f>'[3]Russia Meal Exports'!GO$290</f>
        <v>10.947505</v>
      </c>
      <c r="Q147" s="244">
        <f>'[3]Russia Meal Exports'!HA$290</f>
        <v>13.659756</v>
      </c>
      <c r="R147" s="244">
        <f>'[3]Russia Meal Exports'!HM$290</f>
        <v>4.3458680000000003</v>
      </c>
      <c r="S147" s="244">
        <f>'[3]Russia Meal Exports'!HY$290</f>
        <v>24.469404000000001</v>
      </c>
      <c r="T147" s="244">
        <f>'[3]Russia Meal Exports'!IK$290</f>
        <v>22.210805000000001</v>
      </c>
      <c r="U147" s="244">
        <f>'[3]Russia Meal Exports'!IW$290</f>
        <v>27.799869000000001</v>
      </c>
      <c r="V147" s="244">
        <f>'[3]Russia Meal Exports'!JI$290</f>
        <v>22.337087</v>
      </c>
      <c r="W147" s="244">
        <f>'[3]Russia Meal Exports'!JU$290</f>
        <v>19.622819</v>
      </c>
      <c r="X147" s="244">
        <f>'[3]Russia Meal Exports'!KG$290</f>
        <v>15.282023000000001</v>
      </c>
      <c r="Y147" s="244">
        <f>'[3]Russia Meal Exports'!KS$290</f>
        <v>13.099243</v>
      </c>
      <c r="Z147" s="244">
        <f>'[3]Russia Meal Exports'!LE$290</f>
        <v>14.871612000000001</v>
      </c>
      <c r="AA147" s="244">
        <f>'[3]Russia Meal Exports'!LQ$290</f>
        <v>18.666035000000001</v>
      </c>
      <c r="AB147" s="244">
        <f>'[3]Russia Meal Exports'!MC$290</f>
        <v>9.1303479999999997</v>
      </c>
      <c r="AC147" s="244">
        <f>'[3]Russia Meal Exports'!MO$290</f>
        <v>35.124091</v>
      </c>
      <c r="AD147" s="245">
        <f t="shared" si="55"/>
        <v>17.734640963488911</v>
      </c>
    </row>
    <row r="148" spans="1:30">
      <c r="A148" s="6" t="s">
        <v>106</v>
      </c>
      <c r="B148" s="244">
        <f>'[3]Russia Meal Exports'!AD$290</f>
        <v>0</v>
      </c>
      <c r="C148" s="244">
        <f>'[3]Russia Meal Exports'!AP$290</f>
        <v>0</v>
      </c>
      <c r="D148" s="244">
        <f>'[3]Russia Meal Exports'!BB$290</f>
        <v>0</v>
      </c>
      <c r="E148" s="244">
        <f>'[3]Russia Meal Exports'!BN$290</f>
        <v>0</v>
      </c>
      <c r="F148" s="244">
        <f>'[3]Russia Meal Exports'!BZ$290</f>
        <v>0</v>
      </c>
      <c r="G148" s="244">
        <f>'[3]Russia Meal Exports'!CL$290</f>
        <v>0</v>
      </c>
      <c r="H148" s="244">
        <f>'[3]Russia Meal Exports'!CX$290</f>
        <v>0</v>
      </c>
      <c r="I148" s="244">
        <f>'[3]Russia Meal Exports'!DJ$290</f>
        <v>0.56699999999999995</v>
      </c>
      <c r="J148" s="244">
        <f>'[3]Russia Meal Exports'!DV$290</f>
        <v>0</v>
      </c>
      <c r="K148" s="244">
        <f>'[3]Russia Meal Exports'!EH$290</f>
        <v>2.4275350000000002</v>
      </c>
      <c r="L148" s="244">
        <f>'[3]Russia Meal Exports'!ET$290</f>
        <v>0.3669</v>
      </c>
      <c r="M148" s="244">
        <f>'[3]Russia Meal Exports'!FF$290</f>
        <v>2.6204800000000001</v>
      </c>
      <c r="N148" s="244">
        <f>'[3]Russia Meal Exports'!FR$290</f>
        <v>0.57811999999999997</v>
      </c>
      <c r="O148" s="244">
        <f>'[3]Russia Meal Exports'!GD$290</f>
        <v>5.2628899999999996</v>
      </c>
      <c r="P148" s="244">
        <f>'[3]Russia Meal Exports'!GP$290</f>
        <v>6.968197</v>
      </c>
      <c r="Q148" s="244">
        <f>'[3]Russia Meal Exports'!HB$290</f>
        <v>3.1130420000000001</v>
      </c>
      <c r="R148" s="244">
        <f>'[3]Russia Meal Exports'!HN$290</f>
        <v>8.2235499999999995</v>
      </c>
      <c r="S148" s="244">
        <f>'[3]Russia Meal Exports'!HZ$290</f>
        <v>9.3196680000000001</v>
      </c>
      <c r="T148" s="244">
        <f>'[3]Russia Meal Exports'!IL$290</f>
        <v>5.3504680000000002</v>
      </c>
      <c r="U148" s="244">
        <f>'[3]Russia Meal Exports'!IX$290</f>
        <v>16.892555000000002</v>
      </c>
      <c r="V148" s="244">
        <f>'[3]Russia Meal Exports'!JJ$290</f>
        <v>11.142203</v>
      </c>
      <c r="W148" s="244">
        <f>'[3]Russia Meal Exports'!JV$290</f>
        <v>28.569946000000002</v>
      </c>
      <c r="X148" s="244">
        <f>'[3]Russia Meal Exports'!KH$290</f>
        <v>12.730136999999999</v>
      </c>
      <c r="Y148" s="244">
        <f>'[3]Russia Meal Exports'!KT$290</f>
        <v>13.696826</v>
      </c>
      <c r="Z148" s="244">
        <f>'[3]Russia Meal Exports'!LF$290</f>
        <v>15.566319999999999</v>
      </c>
      <c r="AA148" s="244">
        <f>'[3]Russia Meal Exports'!LR$290</f>
        <v>17.036660999999999</v>
      </c>
      <c r="AB148" s="244">
        <f>'[3]Russia Meal Exports'!MD$290</f>
        <v>18.558357000000001</v>
      </c>
      <c r="AC148" s="244">
        <f>'[3]Russia Meal Exports'!MP$290</f>
        <v>10.652595</v>
      </c>
      <c r="AD148" s="245">
        <f t="shared" si="55"/>
        <v>19.366853952247407</v>
      </c>
    </row>
    <row r="149" spans="1:30">
      <c r="A149" s="6" t="s">
        <v>107</v>
      </c>
      <c r="B149" s="244">
        <f>'[3]Russia Meal Exports'!AE$290</f>
        <v>0</v>
      </c>
      <c r="C149" s="244">
        <f>'[3]Russia Meal Exports'!AQ$290</f>
        <v>0</v>
      </c>
      <c r="D149" s="244">
        <f>'[3]Russia Meal Exports'!BC$290</f>
        <v>0</v>
      </c>
      <c r="E149" s="244">
        <f>'[3]Russia Meal Exports'!BO$290</f>
        <v>0</v>
      </c>
      <c r="F149" s="244">
        <f>'[3]Russia Meal Exports'!CA$290</f>
        <v>0</v>
      </c>
      <c r="G149" s="244">
        <f>'[3]Russia Meal Exports'!CM$290</f>
        <v>0</v>
      </c>
      <c r="H149" s="244">
        <f>'[3]Russia Meal Exports'!CY$290</f>
        <v>0</v>
      </c>
      <c r="I149" s="244">
        <f>'[3]Russia Meal Exports'!DK$290</f>
        <v>0.54</v>
      </c>
      <c r="J149" s="244">
        <f>'[3]Russia Meal Exports'!DW$290</f>
        <v>0</v>
      </c>
      <c r="K149" s="244">
        <f>'[3]Russia Meal Exports'!EI$290</f>
        <v>0</v>
      </c>
      <c r="L149" s="244">
        <f>'[3]Russia Meal Exports'!EU$290</f>
        <v>0.62994000000000006</v>
      </c>
      <c r="M149" s="244">
        <f>'[3]Russia Meal Exports'!FG$290</f>
        <v>1.0324199999999999</v>
      </c>
      <c r="N149" s="244">
        <f>'[3]Russia Meal Exports'!FS$290</f>
        <v>0.39506000000000002</v>
      </c>
      <c r="O149" s="244">
        <f>'[3]Russia Meal Exports'!GE$290</f>
        <v>0.72304999999999997</v>
      </c>
      <c r="P149" s="244">
        <f>'[3]Russia Meal Exports'!GQ$290</f>
        <v>0.15123400000000001</v>
      </c>
      <c r="Q149" s="244">
        <f>'[3]Russia Meal Exports'!HC$290</f>
        <v>0.90017599999999998</v>
      </c>
      <c r="R149" s="244">
        <f>'[3]Russia Meal Exports'!HO$290</f>
        <v>4.3107559999999996</v>
      </c>
      <c r="S149" s="244">
        <f>'[3]Russia Meal Exports'!IA$290</f>
        <v>7.8928739999999999</v>
      </c>
      <c r="T149" s="244">
        <f>'[3]Russia Meal Exports'!IM$290</f>
        <v>22.382973</v>
      </c>
      <c r="U149" s="244">
        <f>'[3]Russia Meal Exports'!IY$290</f>
        <v>13.172656999999999</v>
      </c>
      <c r="V149" s="244">
        <f>'[3]Russia Meal Exports'!JK$290</f>
        <v>24.372384</v>
      </c>
      <c r="W149" s="244">
        <f>'[3]Russia Meal Exports'!JW$290</f>
        <v>27.620411000000001</v>
      </c>
      <c r="X149" s="244">
        <f>'[3]Russia Meal Exports'!KI$290</f>
        <v>13.245348</v>
      </c>
      <c r="Y149" s="244">
        <f>'[3]Russia Meal Exports'!KU$290</f>
        <v>15.83666</v>
      </c>
      <c r="Z149" s="244">
        <f>'[3]Russia Meal Exports'!LG$290</f>
        <v>13.469631</v>
      </c>
      <c r="AA149" s="244">
        <f>'[3]Russia Meal Exports'!LS$290</f>
        <v>17.300602999999999</v>
      </c>
      <c r="AB149" s="244">
        <f>'[3]Russia Meal Exports'!ME$290</f>
        <v>22.765827999999999</v>
      </c>
      <c r="AC149" s="244">
        <f>'[3]Russia Meal Exports'!MQ$290</f>
        <v>32.374837999999997</v>
      </c>
      <c r="AD149" s="245">
        <f t="shared" si="55"/>
        <v>20.622337064792191</v>
      </c>
    </row>
    <row r="150" spans="1:30">
      <c r="A150" s="6" t="s">
        <v>108</v>
      </c>
      <c r="B150" s="244">
        <f>'[3]Russia Meal Exports'!AF$290</f>
        <v>0</v>
      </c>
      <c r="C150" s="244">
        <f>'[3]Russia Meal Exports'!AR$290</f>
        <v>0</v>
      </c>
      <c r="D150" s="244">
        <f>'[3]Russia Meal Exports'!BD$290</f>
        <v>0</v>
      </c>
      <c r="E150" s="244">
        <f>'[3]Russia Meal Exports'!BP$290</f>
        <v>0</v>
      </c>
      <c r="F150" s="244">
        <f>'[3]Russia Meal Exports'!CB$290</f>
        <v>0</v>
      </c>
      <c r="G150" s="244">
        <f>'[3]Russia Meal Exports'!CN$290</f>
        <v>0</v>
      </c>
      <c r="H150" s="244">
        <f>'[3]Russia Meal Exports'!CZ$290</f>
        <v>0</v>
      </c>
      <c r="I150" s="244">
        <f>'[3]Russia Meal Exports'!DL$290</f>
        <v>0.33700000000000002</v>
      </c>
      <c r="J150" s="244">
        <f>'[3]Russia Meal Exports'!DX$290</f>
        <v>0</v>
      </c>
      <c r="K150" s="244">
        <f>'[3]Russia Meal Exports'!EJ$290</f>
        <v>0.64576</v>
      </c>
      <c r="L150" s="244">
        <f>'[3]Russia Meal Exports'!EV$290</f>
        <v>0.6149</v>
      </c>
      <c r="M150" s="244">
        <f>'[3]Russia Meal Exports'!FH$290</f>
        <v>3.6288149999999999</v>
      </c>
      <c r="N150" s="244">
        <f>'[3]Russia Meal Exports'!FT$290</f>
        <v>0.51480999999999999</v>
      </c>
      <c r="O150" s="244">
        <f>'[3]Russia Meal Exports'!GF$290</f>
        <v>1.4103000000000001</v>
      </c>
      <c r="P150" s="244">
        <f>'[3]Russia Meal Exports'!GR$290</f>
        <v>1.060522</v>
      </c>
      <c r="Q150" s="244">
        <f>'[3]Russia Meal Exports'!HD$290</f>
        <v>6.9178980000000001</v>
      </c>
      <c r="R150" s="244">
        <f>'[3]Russia Meal Exports'!HP$290</f>
        <v>2.6957019999999998</v>
      </c>
      <c r="S150" s="244">
        <f>'[3]Russia Meal Exports'!IB$290</f>
        <v>6.6808999999999993E-2</v>
      </c>
      <c r="T150" s="244">
        <f>'[3]Russia Meal Exports'!IN$290</f>
        <v>17.856351</v>
      </c>
      <c r="U150" s="244">
        <f>'[3]Russia Meal Exports'!IZ$290</f>
        <v>24.630813</v>
      </c>
      <c r="V150" s="244">
        <f>'[3]Russia Meal Exports'!JL$290</f>
        <v>21.102747999999998</v>
      </c>
      <c r="W150" s="244">
        <f>'[3]Russia Meal Exports'!JX$290</f>
        <v>11.468147999999999</v>
      </c>
      <c r="X150" s="244">
        <f>'[3]Russia Meal Exports'!KJ$290</f>
        <v>20.448694</v>
      </c>
      <c r="Y150" s="244">
        <f>'[3]Russia Meal Exports'!KV$290</f>
        <v>10.766057</v>
      </c>
      <c r="Z150" s="244">
        <f>'[3]Russia Meal Exports'!LH$290</f>
        <v>8.3780210000000004</v>
      </c>
      <c r="AA150" s="244">
        <f>'[3]Russia Meal Exports'!LT$290</f>
        <v>5.2910510000000004</v>
      </c>
      <c r="AB150" s="244">
        <f>'[3]Russia Meal Exports'!MF$290</f>
        <v>20.020319000000001</v>
      </c>
      <c r="AC150" s="244">
        <f>'[3]Russia Meal Exports'!MR$290</f>
        <v>18.028348999999999</v>
      </c>
      <c r="AD150" s="245">
        <f t="shared" si="55"/>
        <v>16.200754789177907</v>
      </c>
    </row>
    <row r="151" spans="1:30">
      <c r="A151" s="6" t="s">
        <v>109</v>
      </c>
      <c r="B151" s="244">
        <f>'[3]Russia Meal Exports'!AG$290</f>
        <v>0</v>
      </c>
      <c r="C151" s="244">
        <f>'[3]Russia Meal Exports'!AS$290</f>
        <v>0</v>
      </c>
      <c r="D151" s="244">
        <f>'[3]Russia Meal Exports'!BE$290</f>
        <v>0</v>
      </c>
      <c r="E151" s="244">
        <f>'[3]Russia Meal Exports'!BQ$290</f>
        <v>0</v>
      </c>
      <c r="F151" s="244">
        <f>'[3]Russia Meal Exports'!CC$290</f>
        <v>0</v>
      </c>
      <c r="G151" s="244">
        <f>'[3]Russia Meal Exports'!CO$290</f>
        <v>0</v>
      </c>
      <c r="H151" s="244">
        <f>'[3]Russia Meal Exports'!DA$290</f>
        <v>0</v>
      </c>
      <c r="I151" s="244">
        <f>'[3]Russia Meal Exports'!DM$290</f>
        <v>0.48199999999999998</v>
      </c>
      <c r="J151" s="244">
        <f>'[3]Russia Meal Exports'!DY$290</f>
        <v>0</v>
      </c>
      <c r="K151" s="244">
        <f>'[3]Russia Meal Exports'!EK$290</f>
        <v>0.57677999999999996</v>
      </c>
      <c r="L151" s="244">
        <f>'[3]Russia Meal Exports'!EW$290</f>
        <v>0.23683999999999999</v>
      </c>
      <c r="M151" s="244">
        <f>'[3]Russia Meal Exports'!FI$290</f>
        <v>4.4767400000000004</v>
      </c>
      <c r="N151" s="244">
        <f>'[3]Russia Meal Exports'!FU$290</f>
        <v>0.28839999999999999</v>
      </c>
      <c r="O151" s="244">
        <f>'[3]Russia Meal Exports'!GG$290</f>
        <v>2.6086399999999998</v>
      </c>
      <c r="P151" s="244">
        <f>'[3]Russia Meal Exports'!GS$290</f>
        <v>5.49777</v>
      </c>
      <c r="Q151" s="244">
        <f>'[3]Russia Meal Exports'!HE$290</f>
        <v>5.4427139999999996</v>
      </c>
      <c r="R151" s="244">
        <f>'[3]Russia Meal Exports'!HQ$290</f>
        <v>0.34881899999999999</v>
      </c>
      <c r="S151" s="244">
        <f>'[3]Russia Meal Exports'!IC$290</f>
        <v>11.453533</v>
      </c>
      <c r="T151" s="244">
        <f>'[3]Russia Meal Exports'!IO$290</f>
        <v>17.282905</v>
      </c>
      <c r="U151" s="244">
        <f>'[3]Russia Meal Exports'!JA$290</f>
        <v>24.687688000000001</v>
      </c>
      <c r="V151" s="244">
        <f>'[3]Russia Meal Exports'!JM$290</f>
        <v>14.921765000000001</v>
      </c>
      <c r="W151" s="244">
        <f>'[3]Russia Meal Exports'!JY$290</f>
        <v>20.753682000000001</v>
      </c>
      <c r="X151" s="244">
        <f>'[3]Russia Meal Exports'!KK$290</f>
        <v>15.127855</v>
      </c>
      <c r="Y151" s="244">
        <f>'[3]Russia Meal Exports'!KW$290</f>
        <v>20.785079</v>
      </c>
      <c r="Z151" s="244">
        <f>'[3]Russia Meal Exports'!LI$290</f>
        <v>16.629536999999999</v>
      </c>
      <c r="AA151" s="244">
        <f>'[3]Russia Meal Exports'!LU$290</f>
        <v>23.563372999999999</v>
      </c>
      <c r="AB151" s="244">
        <f>'[3]Russia Meal Exports'!MG$290</f>
        <v>25.427343</v>
      </c>
      <c r="AC151" s="245">
        <f t="shared" si="55"/>
        <v>23.414585643645399</v>
      </c>
      <c r="AD151" s="245">
        <f t="shared" si="55"/>
        <v>25.343748717158078</v>
      </c>
    </row>
    <row r="152" spans="1:30">
      <c r="A152" s="6" t="s">
        <v>110</v>
      </c>
      <c r="B152" s="244">
        <f>'[3]Russia Meal Exports'!AH$290</f>
        <v>0</v>
      </c>
      <c r="C152" s="244">
        <f>'[3]Russia Meal Exports'!AT$290</f>
        <v>0</v>
      </c>
      <c r="D152" s="244">
        <f>'[3]Russia Meal Exports'!BF$290</f>
        <v>0</v>
      </c>
      <c r="E152" s="244">
        <f>'[3]Russia Meal Exports'!BR$290</f>
        <v>0</v>
      </c>
      <c r="F152" s="244">
        <f>'[3]Russia Meal Exports'!CD$290</f>
        <v>0</v>
      </c>
      <c r="G152" s="244">
        <f>'[3]Russia Meal Exports'!CP$290</f>
        <v>0</v>
      </c>
      <c r="H152" s="244">
        <f>'[3]Russia Meal Exports'!DB$290</f>
        <v>0</v>
      </c>
      <c r="I152" s="244">
        <f>'[3]Russia Meal Exports'!DN$290</f>
        <v>0.111</v>
      </c>
      <c r="J152" s="244">
        <f>'[3]Russia Meal Exports'!DZ$290</f>
        <v>0</v>
      </c>
      <c r="K152" s="244">
        <f>'[3]Russia Meal Exports'!EL$290</f>
        <v>0.11776</v>
      </c>
      <c r="L152" s="244">
        <f>'[3]Russia Meal Exports'!EX$290</f>
        <v>0</v>
      </c>
      <c r="M152" s="244">
        <f>'[3]Russia Meal Exports'!FJ$290</f>
        <v>1.6597200000000001</v>
      </c>
      <c r="N152" s="244">
        <f>'[3]Russia Meal Exports'!FV$290</f>
        <v>0.11840000000000001</v>
      </c>
      <c r="O152" s="244">
        <f>'[3]Russia Meal Exports'!GH$290</f>
        <v>2.4720399999999998</v>
      </c>
      <c r="P152" s="244">
        <f>'[3]Russia Meal Exports'!GT$290</f>
        <v>0</v>
      </c>
      <c r="Q152" s="244">
        <f>'[3]Russia Meal Exports'!HF$290</f>
        <v>9.1233880000000003</v>
      </c>
      <c r="R152" s="244">
        <f>'[3]Russia Meal Exports'!HR$290</f>
        <v>7.1383000000000002E-2</v>
      </c>
      <c r="S152" s="244">
        <f>'[3]Russia Meal Exports'!ID$290</f>
        <v>0.17524799999999999</v>
      </c>
      <c r="T152" s="244">
        <f>'[3]Russia Meal Exports'!IP$290</f>
        <v>13.988526</v>
      </c>
      <c r="U152" s="244">
        <f>'[3]Russia Meal Exports'!JB$290</f>
        <v>16.230487</v>
      </c>
      <c r="V152" s="244">
        <f>'[3]Russia Meal Exports'!JN$290</f>
        <v>16.479068000000002</v>
      </c>
      <c r="W152" s="244">
        <f>'[3]Russia Meal Exports'!JZ$290</f>
        <v>20.732794999999999</v>
      </c>
      <c r="X152" s="244">
        <f>'[3]Russia Meal Exports'!KL$290</f>
        <v>20.056756</v>
      </c>
      <c r="Y152" s="244">
        <f>'[3]Russia Meal Exports'!KX$290</f>
        <v>10.525509</v>
      </c>
      <c r="Z152" s="244">
        <f>'[3]Russia Meal Exports'!LJ$290</f>
        <v>16.479317000000002</v>
      </c>
      <c r="AA152" s="244">
        <f>'[3]Russia Meal Exports'!LV$290</f>
        <v>11.219018999999999</v>
      </c>
      <c r="AB152" s="244">
        <f>'[3]Russia Meal Exports'!MH$290</f>
        <v>12.581277999999999</v>
      </c>
      <c r="AC152" s="245">
        <f t="shared" si="55"/>
        <v>19.100505691482208</v>
      </c>
      <c r="AD152" s="245">
        <f t="shared" si="55"/>
        <v>17.687868450358611</v>
      </c>
    </row>
    <row r="153" spans="1:30">
      <c r="A153" s="6" t="s">
        <v>111</v>
      </c>
      <c r="B153" s="244">
        <f>'[3]Russia Meal Exports'!AI$290</f>
        <v>0</v>
      </c>
      <c r="C153" s="244">
        <f>'[3]Russia Meal Exports'!AU$290</f>
        <v>0</v>
      </c>
      <c r="D153" s="244">
        <f>'[3]Russia Meal Exports'!BG$290</f>
        <v>0</v>
      </c>
      <c r="E153" s="244">
        <f>'[3]Russia Meal Exports'!BS$290</f>
        <v>0</v>
      </c>
      <c r="F153" s="244">
        <f>'[3]Russia Meal Exports'!CE$290</f>
        <v>0</v>
      </c>
      <c r="G153" s="244">
        <f>'[3]Russia Meal Exports'!CQ$290</f>
        <v>0</v>
      </c>
      <c r="H153" s="244">
        <f>'[3]Russia Meal Exports'!DC$290</f>
        <v>0</v>
      </c>
      <c r="I153" s="244">
        <f>'[3]Russia Meal Exports'!DO$290</f>
        <v>0</v>
      </c>
      <c r="J153" s="244">
        <f>'[3]Russia Meal Exports'!EA$290</f>
        <v>0</v>
      </c>
      <c r="K153" s="244">
        <f>'[3]Russia Meal Exports'!EM$290</f>
        <v>0.35615000000000002</v>
      </c>
      <c r="L153" s="244">
        <f>'[3]Russia Meal Exports'!EY$290</f>
        <v>0</v>
      </c>
      <c r="M153" s="244">
        <f>'[3]Russia Meal Exports'!FK$290</f>
        <v>2.8886599999999998</v>
      </c>
      <c r="N153" s="244">
        <f>'[3]Russia Meal Exports'!FW$290</f>
        <v>0.69420000000000004</v>
      </c>
      <c r="O153" s="244">
        <f>'[3]Russia Meal Exports'!GI$290</f>
        <v>1.39714</v>
      </c>
      <c r="P153" s="244">
        <f>'[3]Russia Meal Exports'!GU$290</f>
        <v>6.0229799999999996</v>
      </c>
      <c r="Q153" s="244">
        <f>'[3]Russia Meal Exports'!HG$290</f>
        <v>4.0010539999999999</v>
      </c>
      <c r="R153" s="244">
        <f>'[3]Russia Meal Exports'!HS$290</f>
        <v>2.1956E-2</v>
      </c>
      <c r="S153" s="244">
        <f>'[3]Russia Meal Exports'!IE$290</f>
        <v>0.10958</v>
      </c>
      <c r="T153" s="244">
        <f>'[3]Russia Meal Exports'!IQ$290</f>
        <v>7.8132520000000003</v>
      </c>
      <c r="U153" s="244">
        <f>'[3]Russia Meal Exports'!JC$290</f>
        <v>27.194521999999999</v>
      </c>
      <c r="V153" s="244">
        <f>'[3]Russia Meal Exports'!JO$290</f>
        <v>23.282413999999999</v>
      </c>
      <c r="W153" s="244">
        <f>'[3]Russia Meal Exports'!KA$290</f>
        <v>16.378215999999998</v>
      </c>
      <c r="X153" s="244">
        <f>'[3]Russia Meal Exports'!KM$290</f>
        <v>1.1783669999999999</v>
      </c>
      <c r="Y153" s="244">
        <f>'[3]Russia Meal Exports'!KY$290</f>
        <v>5.3667299999999996</v>
      </c>
      <c r="Z153" s="244">
        <f>'[3]Russia Meal Exports'!LK$290</f>
        <v>28.392524000000002</v>
      </c>
      <c r="AA153" s="244">
        <f>'[3]Russia Meal Exports'!LW$290</f>
        <v>29.475932</v>
      </c>
      <c r="AB153" s="244">
        <f>'[3]Russia Meal Exports'!MI$290</f>
        <v>28.778941</v>
      </c>
      <c r="AC153" s="245">
        <f t="shared" si="55"/>
        <v>19.530405244313457</v>
      </c>
      <c r="AD153" s="245">
        <f t="shared" si="55"/>
        <v>23.261824237441324</v>
      </c>
    </row>
    <row r="154" spans="1:30">
      <c r="A154" s="6" t="s">
        <v>112</v>
      </c>
      <c r="B154" s="244">
        <f>'[3]Russia Meal Exports'!AJ$290</f>
        <v>0</v>
      </c>
      <c r="C154" s="244">
        <f>'[3]Russia Meal Exports'!AV$290</f>
        <v>0</v>
      </c>
      <c r="D154" s="244">
        <f>'[3]Russia Meal Exports'!BH$290</f>
        <v>0</v>
      </c>
      <c r="E154" s="244">
        <f>'[3]Russia Meal Exports'!BT$290</f>
        <v>0</v>
      </c>
      <c r="F154" s="244">
        <f>'[3]Russia Meal Exports'!CF$290</f>
        <v>0</v>
      </c>
      <c r="G154" s="244">
        <f>'[3]Russia Meal Exports'!CR$290</f>
        <v>0</v>
      </c>
      <c r="H154" s="244">
        <f>'[3]Russia Meal Exports'!DD$290</f>
        <v>0</v>
      </c>
      <c r="I154" s="244">
        <f>'[3]Russia Meal Exports'!DP$290</f>
        <v>0</v>
      </c>
      <c r="J154" s="244">
        <f>'[3]Russia Meal Exports'!EB$290</f>
        <v>0</v>
      </c>
      <c r="K154" s="244">
        <f>'[3]Russia Meal Exports'!EN$290</f>
        <v>0.2</v>
      </c>
      <c r="L154" s="244">
        <f>'[3]Russia Meal Exports'!EZ$290</f>
        <v>0</v>
      </c>
      <c r="M154" s="244">
        <f>'[3]Russia Meal Exports'!FL$290</f>
        <v>4.7177110000000004</v>
      </c>
      <c r="N154" s="244">
        <f>'[3]Russia Meal Exports'!FX$290</f>
        <v>0.78088999999999997</v>
      </c>
      <c r="O154" s="244">
        <f>'[3]Russia Meal Exports'!GJ$290</f>
        <v>0.48444999999999999</v>
      </c>
      <c r="P154" s="244">
        <f>'[3]Russia Meal Exports'!GV$290</f>
        <v>0</v>
      </c>
      <c r="Q154" s="244">
        <f>'[3]Russia Meal Exports'!HH$290</f>
        <v>9.6199300000000001</v>
      </c>
      <c r="R154" s="244">
        <f>'[3]Russia Meal Exports'!HT$290</f>
        <v>0</v>
      </c>
      <c r="S154" s="244">
        <f>'[3]Russia Meal Exports'!IF$290</f>
        <v>4.3667999999999998E-2</v>
      </c>
      <c r="T154" s="244">
        <f>'[3]Russia Meal Exports'!IR$290</f>
        <v>12.450956</v>
      </c>
      <c r="U154" s="244">
        <f>'[3]Russia Meal Exports'!JD$290</f>
        <v>31.943238999999998</v>
      </c>
      <c r="V154" s="244">
        <f>'[3]Russia Meal Exports'!JP$290</f>
        <v>13.266648999999999</v>
      </c>
      <c r="W154" s="244">
        <f>'[3]Russia Meal Exports'!KB$290</f>
        <v>14.525969</v>
      </c>
      <c r="X154" s="244">
        <f>'[3]Russia Meal Exports'!KN$290</f>
        <v>4.0785830000000001</v>
      </c>
      <c r="Y154" s="244">
        <f>'[3]Russia Meal Exports'!KZ$290</f>
        <v>3.1210010000000001</v>
      </c>
      <c r="Z154" s="244">
        <f>'[3]Russia Meal Exports'!LL$290</f>
        <v>11.220753</v>
      </c>
      <c r="AA154" s="244">
        <f>'[3]Russia Meal Exports'!LX$290</f>
        <v>29.258375000000001</v>
      </c>
      <c r="AB154" s="244">
        <f>'[3]Russia Meal Exports'!MJ$290</f>
        <v>24.740029</v>
      </c>
      <c r="AC154" s="245">
        <f>AC155-SUM(AC143:AC153)</f>
        <v>26.278156420558958</v>
      </c>
      <c r="AD154" s="245">
        <f>AD155-SUM(AD143:AD153)</f>
        <v>18.076477539476343</v>
      </c>
    </row>
    <row r="155" spans="1:30" ht="15.75" thickBot="1">
      <c r="A155" s="6" t="s">
        <v>114</v>
      </c>
      <c r="B155" s="244">
        <f>SUM(B143:B154)</f>
        <v>0</v>
      </c>
      <c r="C155" s="244">
        <f t="shared" ref="C155:AB155" si="56">SUM(C143:C154)</f>
        <v>0</v>
      </c>
      <c r="D155" s="244">
        <f t="shared" si="56"/>
        <v>0</v>
      </c>
      <c r="E155" s="244">
        <f t="shared" si="56"/>
        <v>0</v>
      </c>
      <c r="F155" s="244">
        <f t="shared" si="56"/>
        <v>0</v>
      </c>
      <c r="G155" s="244">
        <f t="shared" si="56"/>
        <v>0</v>
      </c>
      <c r="H155" s="244">
        <f t="shared" si="56"/>
        <v>0</v>
      </c>
      <c r="I155" s="244">
        <f t="shared" si="56"/>
        <v>3.1230000000000007</v>
      </c>
      <c r="J155" s="244">
        <f t="shared" si="56"/>
        <v>7.8079999999999989</v>
      </c>
      <c r="K155" s="244">
        <f t="shared" si="56"/>
        <v>13.298435</v>
      </c>
      <c r="L155" s="244">
        <f t="shared" si="56"/>
        <v>27.357948000000004</v>
      </c>
      <c r="M155" s="244">
        <f t="shared" si="56"/>
        <v>39.275055999999999</v>
      </c>
      <c r="N155" s="244">
        <f t="shared" si="56"/>
        <v>29.228074999999997</v>
      </c>
      <c r="O155" s="244">
        <f t="shared" si="56"/>
        <v>61.599514999999997</v>
      </c>
      <c r="P155" s="244">
        <f t="shared" si="56"/>
        <v>87.966680000000011</v>
      </c>
      <c r="Q155" s="244">
        <f t="shared" si="56"/>
        <v>89.655676</v>
      </c>
      <c r="R155" s="244">
        <f t="shared" si="56"/>
        <v>123.550015</v>
      </c>
      <c r="S155" s="244">
        <f t="shared" si="56"/>
        <v>159.11419600000002</v>
      </c>
      <c r="T155" s="244">
        <f t="shared" si="56"/>
        <v>242.43915799999999</v>
      </c>
      <c r="U155" s="244">
        <f t="shared" si="56"/>
        <v>284.100256</v>
      </c>
      <c r="V155" s="244">
        <f t="shared" si="56"/>
        <v>261.93038199999995</v>
      </c>
      <c r="W155" s="244">
        <f t="shared" si="56"/>
        <v>294.59349599999996</v>
      </c>
      <c r="X155" s="244">
        <f t="shared" si="56"/>
        <v>185.00985200000002</v>
      </c>
      <c r="Y155" s="244">
        <f t="shared" si="56"/>
        <v>134.780362</v>
      </c>
      <c r="Z155" s="244">
        <f t="shared" si="56"/>
        <v>168.03791900000002</v>
      </c>
      <c r="AA155" s="244">
        <f t="shared" si="56"/>
        <v>251.757744</v>
      </c>
      <c r="AB155" s="244">
        <f t="shared" si="56"/>
        <v>261.97458799999998</v>
      </c>
      <c r="AC155" s="245">
        <f>AC27</f>
        <v>250</v>
      </c>
      <c r="AD155" s="245">
        <f>AD27</f>
        <v>250</v>
      </c>
    </row>
    <row r="156" spans="1:30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thickBot="1">
      <c r="A157" s="6" t="s">
        <v>259</v>
      </c>
    </row>
    <row r="158" spans="1:30" ht="15.75" thickBot="1">
      <c r="A158" s="3"/>
      <c r="B158" s="3" t="str">
        <f>B$2</f>
        <v xml:space="preserve">93/94 </v>
      </c>
      <c r="C158" s="3" t="str">
        <f t="shared" ref="C158:AD158" si="57">C$2</f>
        <v xml:space="preserve">94/95 </v>
      </c>
      <c r="D158" s="3" t="str">
        <f t="shared" si="57"/>
        <v xml:space="preserve">95/96 </v>
      </c>
      <c r="E158" s="3" t="str">
        <f t="shared" si="57"/>
        <v xml:space="preserve">96/97 </v>
      </c>
      <c r="F158" s="3" t="str">
        <f t="shared" si="57"/>
        <v xml:space="preserve">97/98 </v>
      </c>
      <c r="G158" s="3" t="str">
        <f t="shared" si="57"/>
        <v xml:space="preserve">98/99 </v>
      </c>
      <c r="H158" s="3" t="str">
        <f t="shared" si="57"/>
        <v xml:space="preserve">99/00 </v>
      </c>
      <c r="I158" s="3" t="str">
        <f t="shared" si="57"/>
        <v xml:space="preserve">00/01 </v>
      </c>
      <c r="J158" s="3" t="str">
        <f t="shared" si="57"/>
        <v xml:space="preserve">01/02 </v>
      </c>
      <c r="K158" s="3" t="str">
        <f t="shared" si="57"/>
        <v xml:space="preserve">02/03 </v>
      </c>
      <c r="L158" s="3" t="str">
        <f t="shared" si="57"/>
        <v xml:space="preserve">03/04 </v>
      </c>
      <c r="M158" s="3" t="str">
        <f t="shared" si="57"/>
        <v xml:space="preserve">04/05 </v>
      </c>
      <c r="N158" s="3" t="str">
        <f t="shared" si="57"/>
        <v xml:space="preserve">05/06 </v>
      </c>
      <c r="O158" s="3" t="str">
        <f t="shared" si="57"/>
        <v xml:space="preserve">06/07 </v>
      </c>
      <c r="P158" s="3" t="str">
        <f t="shared" si="57"/>
        <v xml:space="preserve">07/08 </v>
      </c>
      <c r="Q158" s="3" t="str">
        <f t="shared" si="57"/>
        <v xml:space="preserve">08/09 </v>
      </c>
      <c r="R158" s="3" t="str">
        <f t="shared" si="57"/>
        <v xml:space="preserve">09/10 </v>
      </c>
      <c r="S158" s="3" t="str">
        <f t="shared" si="57"/>
        <v xml:space="preserve">10/11 </v>
      </c>
      <c r="T158" s="3" t="str">
        <f t="shared" si="57"/>
        <v xml:space="preserve">11/12 </v>
      </c>
      <c r="U158" s="3" t="str">
        <f t="shared" si="57"/>
        <v xml:space="preserve">12/13 </v>
      </c>
      <c r="V158" s="3" t="str">
        <f t="shared" si="57"/>
        <v xml:space="preserve">13/14 </v>
      </c>
      <c r="W158" s="3" t="str">
        <f t="shared" si="57"/>
        <v xml:space="preserve">14/15 </v>
      </c>
      <c r="X158" s="3" t="str">
        <f t="shared" si="57"/>
        <v xml:space="preserve">15/16 </v>
      </c>
      <c r="Y158" s="3" t="str">
        <f t="shared" si="57"/>
        <v xml:space="preserve">16/17 </v>
      </c>
      <c r="Z158" s="3" t="str">
        <f t="shared" si="57"/>
        <v xml:space="preserve">17/18 </v>
      </c>
      <c r="AA158" s="3" t="str">
        <f t="shared" si="57"/>
        <v>18/19</v>
      </c>
      <c r="AB158" s="3" t="str">
        <f t="shared" si="57"/>
        <v>19/20</v>
      </c>
      <c r="AC158" s="3" t="str">
        <f t="shared" si="57"/>
        <v>20/21</v>
      </c>
      <c r="AD158" s="3" t="str">
        <f t="shared" si="57"/>
        <v>21/22</v>
      </c>
    </row>
    <row r="159" spans="1:30">
      <c r="A159" s="6" t="s">
        <v>113</v>
      </c>
      <c r="B159" s="239">
        <f t="shared" ref="B159:M159" si="58">B22+B95+B130-B143-B175</f>
        <v>2.8626527172771774</v>
      </c>
      <c r="C159" s="239">
        <f t="shared" si="58"/>
        <v>3.3641684480317036</v>
      </c>
      <c r="D159" s="239">
        <f t="shared" si="58"/>
        <v>5.676491545471027</v>
      </c>
      <c r="E159" s="239">
        <f t="shared" si="58"/>
        <v>3.1859303226653815</v>
      </c>
      <c r="F159" s="239">
        <f t="shared" si="58"/>
        <v>11.137951923076924</v>
      </c>
      <c r="G159" s="239">
        <f t="shared" si="58"/>
        <v>-11.80860232668566</v>
      </c>
      <c r="H159" s="239">
        <f t="shared" si="58"/>
        <v>14.414788047973531</v>
      </c>
      <c r="I159" s="239">
        <f t="shared" si="58"/>
        <v>3.9321583953680728</v>
      </c>
      <c r="J159" s="239">
        <f t="shared" si="58"/>
        <v>4.7534236111111126</v>
      </c>
      <c r="K159" s="239">
        <f t="shared" si="58"/>
        <v>4.2524263888888898</v>
      </c>
      <c r="L159" s="239">
        <f t="shared" si="58"/>
        <v>3.9550992054263565</v>
      </c>
      <c r="M159" s="239">
        <f t="shared" si="58"/>
        <v>7.6925406037545807</v>
      </c>
      <c r="N159" s="239">
        <f t="shared" ref="N159:AD159" si="59">N22+N95+N127-N143-N175</f>
        <v>7.5266116691321496</v>
      </c>
      <c r="O159" s="239">
        <f>O22+O95+O127-O143-O175</f>
        <v>11.0962513207856</v>
      </c>
      <c r="P159" s="239">
        <f t="shared" si="59"/>
        <v>14.016836785110723</v>
      </c>
      <c r="Q159" s="239">
        <f t="shared" si="59"/>
        <v>32.407265778175315</v>
      </c>
      <c r="R159" s="239">
        <f t="shared" si="59"/>
        <v>10.611819911262501</v>
      </c>
      <c r="S159" s="239">
        <f t="shared" si="59"/>
        <v>20.724621522788876</v>
      </c>
      <c r="T159" s="239">
        <f t="shared" si="59"/>
        <v>16.016961860052035</v>
      </c>
      <c r="U159" s="239">
        <f t="shared" si="59"/>
        <v>24.01509909079682</v>
      </c>
      <c r="V159" s="239">
        <f t="shared" si="59"/>
        <v>51.60946556981267</v>
      </c>
      <c r="W159" s="239">
        <f t="shared" si="59"/>
        <v>31.664478298720717</v>
      </c>
      <c r="X159" s="239">
        <f t="shared" si="59"/>
        <v>37.863166580045586</v>
      </c>
      <c r="Y159" s="239">
        <f t="shared" si="59"/>
        <v>15.650954636970171</v>
      </c>
      <c r="Z159" s="239">
        <f t="shared" si="59"/>
        <v>54.598202207855984</v>
      </c>
      <c r="AA159" s="239">
        <f t="shared" si="59"/>
        <v>65.353813520756972</v>
      </c>
      <c r="AB159" s="239">
        <f t="shared" si="59"/>
        <v>63.71558489252898</v>
      </c>
      <c r="AC159" s="238">
        <f t="shared" si="59"/>
        <v>53.816502096215601</v>
      </c>
      <c r="AD159" s="238">
        <f t="shared" si="59"/>
        <v>81.215155119683189</v>
      </c>
    </row>
    <row r="160" spans="1:30">
      <c r="A160" s="6" t="s">
        <v>102</v>
      </c>
      <c r="B160" s="239">
        <f t="shared" ref="B160:M167" si="60">B175+B96+B131-B144-B176</f>
        <v>-0.60313161281290417</v>
      </c>
      <c r="C160" s="239">
        <f t="shared" si="60"/>
        <v>2.2730881959663076</v>
      </c>
      <c r="D160" s="239">
        <f t="shared" si="60"/>
        <v>-7.1597467141218702</v>
      </c>
      <c r="E160" s="239">
        <f t="shared" si="60"/>
        <v>-8.3809630562001072</v>
      </c>
      <c r="F160" s="239">
        <f t="shared" si="60"/>
        <v>-5.2645480769230746</v>
      </c>
      <c r="G160" s="239">
        <f t="shared" si="60"/>
        <v>-12.02726899335233</v>
      </c>
      <c r="H160" s="239">
        <f t="shared" si="60"/>
        <v>-16.083663564929694</v>
      </c>
      <c r="I160" s="239">
        <f t="shared" si="60"/>
        <v>1.0211906534325883</v>
      </c>
      <c r="J160" s="239">
        <f t="shared" si="60"/>
        <v>-1.144212752525251</v>
      </c>
      <c r="K160" s="239">
        <f t="shared" si="60"/>
        <v>-2.359652398989899</v>
      </c>
      <c r="L160" s="239">
        <f t="shared" si="60"/>
        <v>-7.8582503062015494</v>
      </c>
      <c r="M160" s="239">
        <f t="shared" si="60"/>
        <v>7.6567157466117219</v>
      </c>
      <c r="N160" s="239">
        <f t="shared" ref="N160:AD170" si="61">N175+N96+N128-N144-N176</f>
        <v>-1.1269378052268237</v>
      </c>
      <c r="O160" s="239">
        <f t="shared" si="61"/>
        <v>9.5167828668848866</v>
      </c>
      <c r="P160" s="239">
        <f t="shared" si="61"/>
        <v>13.095421057837994</v>
      </c>
      <c r="Q160" s="239">
        <f t="shared" si="61"/>
        <v>16.43891970375671</v>
      </c>
      <c r="R160" s="239">
        <f t="shared" si="61"/>
        <v>3.5737619247154178</v>
      </c>
      <c r="S160" s="239">
        <f t="shared" si="61"/>
        <v>-0.51767494857675356</v>
      </c>
      <c r="T160" s="239">
        <f t="shared" si="61"/>
        <v>35.983630506428852</v>
      </c>
      <c r="U160" s="239">
        <f t="shared" si="61"/>
        <v>17.816331671533362</v>
      </c>
      <c r="V160" s="239">
        <f t="shared" si="61"/>
        <v>13.783558538259275</v>
      </c>
      <c r="W160" s="239">
        <f t="shared" si="61"/>
        <v>9.6660681410533371</v>
      </c>
      <c r="X160" s="239">
        <f t="shared" si="61"/>
        <v>28.685944734684764</v>
      </c>
      <c r="Y160" s="239">
        <f t="shared" si="61"/>
        <v>30.310526392072209</v>
      </c>
      <c r="Z160" s="239">
        <f t="shared" si="61"/>
        <v>38.345496073649763</v>
      </c>
      <c r="AA160" s="239">
        <f t="shared" si="61"/>
        <v>38.207980088256164</v>
      </c>
      <c r="AB160" s="239">
        <f t="shared" si="61"/>
        <v>32.811312324858463</v>
      </c>
      <c r="AC160" s="238">
        <f t="shared" si="61"/>
        <v>55.788626463814261</v>
      </c>
      <c r="AD160" s="238">
        <f t="shared" si="61"/>
        <v>54.724870384172803</v>
      </c>
    </row>
    <row r="161" spans="1:30">
      <c r="A161" s="6" t="s">
        <v>103</v>
      </c>
      <c r="B161" s="239">
        <f t="shared" si="60"/>
        <v>-0.62571411648781161</v>
      </c>
      <c r="C161" s="239">
        <f t="shared" si="60"/>
        <v>2.2659788892538373</v>
      </c>
      <c r="D161" s="239">
        <f t="shared" si="60"/>
        <v>-7.2433856166215245</v>
      </c>
      <c r="E161" s="239">
        <f t="shared" si="60"/>
        <v>-8.4563311078032228</v>
      </c>
      <c r="F161" s="239">
        <f t="shared" si="60"/>
        <v>-13.223548076923077</v>
      </c>
      <c r="G161" s="239">
        <f t="shared" si="60"/>
        <v>6.0294347103513779</v>
      </c>
      <c r="H161" s="239">
        <f t="shared" si="60"/>
        <v>-28.540179693961953</v>
      </c>
      <c r="I161" s="239">
        <f t="shared" si="60"/>
        <v>2.5555132340777504</v>
      </c>
      <c r="J161" s="239">
        <f t="shared" si="60"/>
        <v>-3.4970309343434334</v>
      </c>
      <c r="K161" s="239">
        <f t="shared" si="60"/>
        <v>-2.969038762626262</v>
      </c>
      <c r="L161" s="239">
        <f t="shared" si="60"/>
        <v>-4.8488112596899215</v>
      </c>
      <c r="M161" s="239">
        <f t="shared" si="60"/>
        <v>6.3483805466117218</v>
      </c>
      <c r="N161" s="239">
        <f t="shared" si="61"/>
        <v>0.25185350246548488</v>
      </c>
      <c r="O161" s="239">
        <f t="shared" si="61"/>
        <v>23.513588753409714</v>
      </c>
      <c r="P161" s="239">
        <f t="shared" si="61"/>
        <v>13.460953694201631</v>
      </c>
      <c r="Q161" s="239">
        <f t="shared" si="61"/>
        <v>57.739306438640426</v>
      </c>
      <c r="R161" s="239">
        <f t="shared" si="61"/>
        <v>38.454480776733355</v>
      </c>
      <c r="S161" s="239">
        <f t="shared" si="61"/>
        <v>25.135956082260257</v>
      </c>
      <c r="T161" s="239">
        <f t="shared" si="61"/>
        <v>65.184127897733191</v>
      </c>
      <c r="U161" s="239">
        <f t="shared" si="61"/>
        <v>4.3534491191254352</v>
      </c>
      <c r="V161" s="239">
        <f t="shared" si="61"/>
        <v>33.646347081948591</v>
      </c>
      <c r="W161" s="239">
        <f t="shared" si="61"/>
        <v>79.068622585977721</v>
      </c>
      <c r="X161" s="239">
        <f t="shared" si="61"/>
        <v>40.19324409293219</v>
      </c>
      <c r="Y161" s="239">
        <f t="shared" si="61"/>
        <v>42.848890473704877</v>
      </c>
      <c r="Z161" s="239">
        <f t="shared" si="61"/>
        <v>62.153284903437005</v>
      </c>
      <c r="AA161" s="239">
        <f t="shared" si="61"/>
        <v>17.524052303842421</v>
      </c>
      <c r="AB161" s="239">
        <f t="shared" si="61"/>
        <v>99.768109671785467</v>
      </c>
      <c r="AC161" s="238">
        <f t="shared" si="61"/>
        <v>108.31764039899316</v>
      </c>
      <c r="AD161" s="238">
        <f t="shared" si="61"/>
        <v>91.671020398651166</v>
      </c>
    </row>
    <row r="162" spans="1:30">
      <c r="A162" s="6" t="s">
        <v>104</v>
      </c>
      <c r="B162" s="239">
        <f t="shared" si="60"/>
        <v>0.41153032269181006</v>
      </c>
      <c r="C162" s="239">
        <f t="shared" si="60"/>
        <v>2.5925188052918657</v>
      </c>
      <c r="D162" s="239">
        <f t="shared" si="60"/>
        <v>-3.4017395455858903</v>
      </c>
      <c r="E162" s="239">
        <f t="shared" si="60"/>
        <v>-4.9945762225821975</v>
      </c>
      <c r="F162" s="239">
        <f t="shared" si="60"/>
        <v>-17.32754807692308</v>
      </c>
      <c r="G162" s="239">
        <f t="shared" si="60"/>
        <v>8.5972495251661929</v>
      </c>
      <c r="H162" s="239">
        <f t="shared" si="60"/>
        <v>-8.7228571133167883</v>
      </c>
      <c r="I162" s="239">
        <f t="shared" si="60"/>
        <v>-0.88048676592224817</v>
      </c>
      <c r="J162" s="239">
        <f t="shared" si="60"/>
        <v>0.95954482323232382</v>
      </c>
      <c r="K162" s="239">
        <f t="shared" si="60"/>
        <v>4.0171779040404045</v>
      </c>
      <c r="L162" s="239">
        <f t="shared" si="60"/>
        <v>4.8096014147286823</v>
      </c>
      <c r="M162" s="239">
        <f t="shared" si="60"/>
        <v>1.0178156037545802</v>
      </c>
      <c r="N162" s="239">
        <f t="shared" si="61"/>
        <v>10.149945528106509</v>
      </c>
      <c r="O162" s="239">
        <f t="shared" si="61"/>
        <v>9.0918049448990725</v>
      </c>
      <c r="P162" s="239">
        <f t="shared" si="61"/>
        <v>8.6761657623834481</v>
      </c>
      <c r="Q162" s="239">
        <f t="shared" si="61"/>
        <v>14.453303024686944</v>
      </c>
      <c r="R162" s="239">
        <f t="shared" si="61"/>
        <v>31.456856377630213</v>
      </c>
      <c r="S162" s="239">
        <f t="shared" si="61"/>
        <v>29.751400685784475</v>
      </c>
      <c r="T162" s="239">
        <f t="shared" si="61"/>
        <v>23.447903112225944</v>
      </c>
      <c r="U162" s="239">
        <f t="shared" si="61"/>
        <v>23.479865994479539</v>
      </c>
      <c r="V162" s="239">
        <f t="shared" si="61"/>
        <v>33.353832484861201</v>
      </c>
      <c r="W162" s="239">
        <f t="shared" si="61"/>
        <v>53.369558722046861</v>
      </c>
      <c r="X162" s="239">
        <f t="shared" si="61"/>
        <v>28.050241822313616</v>
      </c>
      <c r="Y162" s="239">
        <f t="shared" si="61"/>
        <v>37.048376677786507</v>
      </c>
      <c r="Z162" s="239">
        <f t="shared" si="61"/>
        <v>51.142508435351914</v>
      </c>
      <c r="AA162" s="239">
        <f t="shared" si="61"/>
        <v>58.817325992950671</v>
      </c>
      <c r="AB162" s="239">
        <f t="shared" si="61"/>
        <v>74.273811242322111</v>
      </c>
      <c r="AC162" s="238">
        <f t="shared" si="61"/>
        <v>128.57823832736199</v>
      </c>
      <c r="AD162" s="238">
        <f t="shared" si="61"/>
        <v>85.065703870073293</v>
      </c>
    </row>
    <row r="163" spans="1:30">
      <c r="A163" s="6" t="s">
        <v>105</v>
      </c>
      <c r="B163" s="239">
        <f t="shared" si="60"/>
        <v>0.85300373144374131</v>
      </c>
      <c r="C163" s="239">
        <f t="shared" si="60"/>
        <v>2.7315011747137703</v>
      </c>
      <c r="D163" s="239">
        <f t="shared" si="60"/>
        <v>-1.76665284650466</v>
      </c>
      <c r="E163" s="239">
        <f t="shared" si="60"/>
        <v>-3.5211793339462654</v>
      </c>
      <c r="F163" s="239">
        <f t="shared" si="60"/>
        <v>-14.482048076923073</v>
      </c>
      <c r="G163" s="239">
        <f t="shared" si="60"/>
        <v>8.9632124881291553</v>
      </c>
      <c r="H163" s="239">
        <f t="shared" si="60"/>
        <v>-1.4666635649296904</v>
      </c>
      <c r="I163" s="239">
        <f t="shared" si="60"/>
        <v>-0.9027770885028944</v>
      </c>
      <c r="J163" s="239">
        <f t="shared" si="60"/>
        <v>-0.73684911616161619</v>
      </c>
      <c r="K163" s="239">
        <f t="shared" si="60"/>
        <v>4.81984154040404</v>
      </c>
      <c r="L163" s="239">
        <f t="shared" si="60"/>
        <v>4.7035468798449607</v>
      </c>
      <c r="M163" s="239">
        <f t="shared" si="60"/>
        <v>11.559536518040296</v>
      </c>
      <c r="N163" s="239">
        <f t="shared" si="61"/>
        <v>6.8003947588757416</v>
      </c>
      <c r="O163" s="239">
        <f t="shared" si="61"/>
        <v>4.8012300441898521</v>
      </c>
      <c r="P163" s="239">
        <f t="shared" si="61"/>
        <v>10.789265126019814</v>
      </c>
      <c r="Q163" s="239">
        <f t="shared" si="61"/>
        <v>18.49162391305903</v>
      </c>
      <c r="R163" s="239">
        <f t="shared" si="61"/>
        <v>27.5317224493791</v>
      </c>
      <c r="S163" s="239">
        <f t="shared" si="61"/>
        <v>8.3933270602338172</v>
      </c>
      <c r="T163" s="239">
        <f t="shared" si="61"/>
        <v>13.800600152805655</v>
      </c>
      <c r="U163" s="239">
        <f t="shared" si="61"/>
        <v>23.951588660201914</v>
      </c>
      <c r="V163" s="239">
        <f t="shared" si="61"/>
        <v>35.341816463016556</v>
      </c>
      <c r="W163" s="239">
        <f t="shared" si="61"/>
        <v>32.476573968267147</v>
      </c>
      <c r="X163" s="239">
        <f t="shared" si="61"/>
        <v>45.349805804272393</v>
      </c>
      <c r="Y163" s="239">
        <f t="shared" si="61"/>
        <v>38.610020412480367</v>
      </c>
      <c r="Z163" s="239">
        <f t="shared" si="61"/>
        <v>64.703406775777438</v>
      </c>
      <c r="AA163" s="239">
        <f t="shared" si="61"/>
        <v>61.302845398970391</v>
      </c>
      <c r="AB163" s="239">
        <f t="shared" si="61"/>
        <v>93.759554495336459</v>
      </c>
      <c r="AC163" s="238">
        <f t="shared" si="61"/>
        <v>121.31212474829734</v>
      </c>
      <c r="AD163" s="238">
        <f t="shared" si="61"/>
        <v>102.91514756196592</v>
      </c>
    </row>
    <row r="164" spans="1:30">
      <c r="A164" s="6" t="s">
        <v>106</v>
      </c>
      <c r="B164" s="239">
        <f t="shared" si="60"/>
        <v>2.9759529181182334</v>
      </c>
      <c r="C164" s="239">
        <f t="shared" si="60"/>
        <v>3.3998370297779621</v>
      </c>
      <c r="D164" s="239">
        <f t="shared" si="60"/>
        <v>6.0961219189564195</v>
      </c>
      <c r="E164" s="239">
        <f t="shared" si="60"/>
        <v>3.5640644528114658</v>
      </c>
      <c r="F164" s="239">
        <f t="shared" si="60"/>
        <v>-2.8285480769230711</v>
      </c>
      <c r="G164" s="239">
        <f t="shared" si="60"/>
        <v>11.928879154795823</v>
      </c>
      <c r="H164" s="239">
        <f t="shared" si="60"/>
        <v>9.9694977253928894</v>
      </c>
      <c r="I164" s="239">
        <f t="shared" si="60"/>
        <v>1.7701906534325904</v>
      </c>
      <c r="J164" s="239">
        <f t="shared" si="60"/>
        <v>2.927666035353536</v>
      </c>
      <c r="K164" s="239">
        <f t="shared" si="60"/>
        <v>1.9079974494949501</v>
      </c>
      <c r="L164" s="239">
        <f t="shared" si="60"/>
        <v>4.5635709496124033</v>
      </c>
      <c r="M164" s="239">
        <f t="shared" si="60"/>
        <v>4.983042718040295</v>
      </c>
      <c r="N164" s="239">
        <f t="shared" si="61"/>
        <v>9.3482731563116381</v>
      </c>
      <c r="O164" s="239">
        <f t="shared" si="61"/>
        <v>18.866534356246589</v>
      </c>
      <c r="P164" s="239">
        <f t="shared" si="61"/>
        <v>19.058033421474359</v>
      </c>
      <c r="Q164" s="239">
        <f t="shared" si="61"/>
        <v>33.961697061896245</v>
      </c>
      <c r="R164" s="239">
        <f t="shared" si="61"/>
        <v>28.980449494222146</v>
      </c>
      <c r="S164" s="239">
        <f t="shared" si="61"/>
        <v>27.245875108691965</v>
      </c>
      <c r="T164" s="239">
        <f t="shared" si="61"/>
        <v>21.394104990486817</v>
      </c>
      <c r="U164" s="239">
        <f t="shared" si="61"/>
        <v>18.68777962337473</v>
      </c>
      <c r="V164" s="239">
        <f t="shared" si="61"/>
        <v>34.044014176608783</v>
      </c>
      <c r="W164" s="239">
        <f t="shared" si="61"/>
        <v>37.425745279282268</v>
      </c>
      <c r="X164" s="239">
        <f t="shared" si="61"/>
        <v>46.21371051561259</v>
      </c>
      <c r="Y164" s="239">
        <f t="shared" si="61"/>
        <v>41.148487922684453</v>
      </c>
      <c r="Z164" s="239">
        <f t="shared" si="61"/>
        <v>44.058042605564673</v>
      </c>
      <c r="AA164" s="239">
        <f t="shared" si="61"/>
        <v>80.458321502387605</v>
      </c>
      <c r="AB164" s="239">
        <f t="shared" si="61"/>
        <v>83.058659347880848</v>
      </c>
      <c r="AC164" s="238">
        <f t="shared" si="61"/>
        <v>103.09088896261116</v>
      </c>
      <c r="AD164" s="238">
        <f t="shared" si="61"/>
        <v>101.71824975763104</v>
      </c>
    </row>
    <row r="165" spans="1:30">
      <c r="A165" s="6" t="s">
        <v>107</v>
      </c>
      <c r="B165" s="239">
        <f t="shared" si="60"/>
        <v>4.7331236976292139</v>
      </c>
      <c r="C165" s="239">
        <f t="shared" si="60"/>
        <v>3.9530204233277151</v>
      </c>
      <c r="D165" s="239">
        <f t="shared" si="60"/>
        <v>12.604161843071163</v>
      </c>
      <c r="E165" s="239">
        <f t="shared" si="60"/>
        <v>11.501990842490841</v>
      </c>
      <c r="F165" s="239">
        <f t="shared" si="60"/>
        <v>11.470951923076926</v>
      </c>
      <c r="G165" s="239">
        <f t="shared" si="60"/>
        <v>14.657656932573598</v>
      </c>
      <c r="H165" s="239">
        <f t="shared" si="60"/>
        <v>14.216175144747726</v>
      </c>
      <c r="I165" s="239">
        <f t="shared" si="60"/>
        <v>6.1363519437551703</v>
      </c>
      <c r="J165" s="239">
        <f t="shared" si="60"/>
        <v>4.8382720959595975</v>
      </c>
      <c r="K165" s="239">
        <f t="shared" si="60"/>
        <v>4.8779733585858587</v>
      </c>
      <c r="L165" s="239">
        <f t="shared" si="60"/>
        <v>5.0271719961240313</v>
      </c>
      <c r="M165" s="239">
        <f t="shared" si="60"/>
        <v>6.7015204323260091</v>
      </c>
      <c r="N165" s="239">
        <f t="shared" si="61"/>
        <v>10.596325181952661</v>
      </c>
      <c r="O165" s="239">
        <f t="shared" si="61"/>
        <v>12.137108554828147</v>
      </c>
      <c r="P165" s="239">
        <f t="shared" si="61"/>
        <v>21.613083785110724</v>
      </c>
      <c r="Q165" s="239">
        <f t="shared" si="61"/>
        <v>15.666087331663688</v>
      </c>
      <c r="R165" s="239">
        <f t="shared" si="61"/>
        <v>10.161697305881336</v>
      </c>
      <c r="S165" s="239">
        <f t="shared" si="61"/>
        <v>3.3199671923924066</v>
      </c>
      <c r="T165" s="239">
        <f t="shared" si="61"/>
        <v>18.696639132515788</v>
      </c>
      <c r="U165" s="239">
        <f t="shared" si="61"/>
        <v>35.559509623374716</v>
      </c>
      <c r="V165" s="239">
        <f t="shared" si="61"/>
        <v>14.673196647482559</v>
      </c>
      <c r="W165" s="239">
        <f t="shared" si="61"/>
        <v>13.852892313839511</v>
      </c>
      <c r="X165" s="239">
        <f t="shared" si="61"/>
        <v>27.921872427983743</v>
      </c>
      <c r="Y165" s="239">
        <f t="shared" si="61"/>
        <v>29.399187085949762</v>
      </c>
      <c r="Z165" s="239">
        <f t="shared" si="61"/>
        <v>47.024035435351884</v>
      </c>
      <c r="AA165" s="239">
        <f t="shared" si="61"/>
        <v>59.479318438791964</v>
      </c>
      <c r="AB165" s="239">
        <f t="shared" si="61"/>
        <v>59.034047539072361</v>
      </c>
      <c r="AC165" s="238">
        <f t="shared" si="61"/>
        <v>71.999665992967039</v>
      </c>
      <c r="AD165" s="238">
        <f t="shared" si="61"/>
        <v>75.821256264715416</v>
      </c>
    </row>
    <row r="166" spans="1:30">
      <c r="A166" s="6" t="s">
        <v>108</v>
      </c>
      <c r="B166" s="239">
        <f t="shared" si="60"/>
        <v>3.2362816943877579</v>
      </c>
      <c r="C166" s="239">
        <f t="shared" si="60"/>
        <v>3.4817923852702202</v>
      </c>
      <c r="D166" s="239">
        <f t="shared" si="60"/>
        <v>7.0603025718065124</v>
      </c>
      <c r="E166" s="239">
        <f t="shared" si="60"/>
        <v>7.9442765567765568</v>
      </c>
      <c r="F166" s="239">
        <f t="shared" si="60"/>
        <v>7.7404519230769271</v>
      </c>
      <c r="G166" s="239">
        <f t="shared" si="60"/>
        <v>13.196842117758788</v>
      </c>
      <c r="H166" s="239">
        <f t="shared" si="60"/>
        <v>-4.8142764681554997</v>
      </c>
      <c r="I166" s="239">
        <f t="shared" si="60"/>
        <v>5.3766100082712995</v>
      </c>
      <c r="J166" s="239">
        <f t="shared" si="60"/>
        <v>6.4340872474747473</v>
      </c>
      <c r="K166" s="239">
        <f t="shared" si="60"/>
        <v>4.2497633585858585</v>
      </c>
      <c r="L166" s="239">
        <f t="shared" si="60"/>
        <v>5.1401911821705433</v>
      </c>
      <c r="M166" s="239">
        <f t="shared" si="60"/>
        <v>4.1282924608974376</v>
      </c>
      <c r="N166" s="239">
        <f t="shared" si="61"/>
        <v>10.477496669132149</v>
      </c>
      <c r="O166" s="239">
        <f t="shared" si="61"/>
        <v>11.673561405891981</v>
      </c>
      <c r="P166" s="239">
        <f t="shared" si="61"/>
        <v>17.194265739656174</v>
      </c>
      <c r="Q166" s="239">
        <f t="shared" si="61"/>
        <v>7.316573959570662</v>
      </c>
      <c r="R166" s="239">
        <f t="shared" si="61"/>
        <v>11.765777130993444</v>
      </c>
      <c r="S166" s="239">
        <f t="shared" si="61"/>
        <v>14.290652478736021</v>
      </c>
      <c r="T166" s="239">
        <f t="shared" si="61"/>
        <v>21.488853028167981</v>
      </c>
      <c r="U166" s="239">
        <f t="shared" si="61"/>
        <v>43.717101158785489</v>
      </c>
      <c r="V166" s="239">
        <f t="shared" si="61"/>
        <v>19.657665171754424</v>
      </c>
      <c r="W166" s="239">
        <f t="shared" si="61"/>
        <v>41.144292475826532</v>
      </c>
      <c r="X166" s="239">
        <f t="shared" si="61"/>
        <v>15.371471976952808</v>
      </c>
      <c r="Y166" s="239">
        <f t="shared" si="61"/>
        <v>31.426328861459965</v>
      </c>
      <c r="Z166" s="239">
        <f t="shared" si="61"/>
        <v>53.128037775777415</v>
      </c>
      <c r="AA166" s="239">
        <f t="shared" si="61"/>
        <v>44.624872963485743</v>
      </c>
      <c r="AB166" s="239">
        <f t="shared" si="61"/>
        <v>49.507207387980813</v>
      </c>
      <c r="AC166" s="238">
        <f t="shared" si="61"/>
        <v>63.371734856117818</v>
      </c>
      <c r="AD166" s="238">
        <f t="shared" si="61"/>
        <v>66.021362969760332</v>
      </c>
    </row>
    <row r="167" spans="1:30">
      <c r="A167" s="6" t="s">
        <v>109</v>
      </c>
      <c r="B167" s="239">
        <f t="shared" si="60"/>
        <v>3.4747064112987904</v>
      </c>
      <c r="C167" s="239">
        <f t="shared" si="60"/>
        <v>3.5568520183718415</v>
      </c>
      <c r="D167" s="239">
        <f t="shared" si="60"/>
        <v>7.9433570788844099</v>
      </c>
      <c r="E167" s="239">
        <f t="shared" si="60"/>
        <v>5.9689908424908431</v>
      </c>
      <c r="F167" s="239">
        <f t="shared" si="60"/>
        <v>10.593451923076927</v>
      </c>
      <c r="G167" s="239">
        <f t="shared" si="60"/>
        <v>-0.49260232668565984</v>
      </c>
      <c r="H167" s="239">
        <f t="shared" si="60"/>
        <v>9.1841428866832118</v>
      </c>
      <c r="I167" s="239">
        <f t="shared" si="60"/>
        <v>5.2482874276261384</v>
      </c>
      <c r="J167" s="239">
        <f t="shared" si="60"/>
        <v>6.9397872474747473</v>
      </c>
      <c r="K167" s="239">
        <f t="shared" si="60"/>
        <v>4.0754191161616156</v>
      </c>
      <c r="L167" s="239">
        <f t="shared" si="60"/>
        <v>5.1837717635658915</v>
      </c>
      <c r="M167" s="239">
        <f t="shared" si="60"/>
        <v>3.1793426466117225</v>
      </c>
      <c r="N167" s="239">
        <f t="shared" si="61"/>
        <v>9.4326952716962538</v>
      </c>
      <c r="O167" s="239">
        <f t="shared" si="61"/>
        <v>12.136418412984177</v>
      </c>
      <c r="P167" s="239">
        <f t="shared" si="61"/>
        <v>12.577334398747084</v>
      </c>
      <c r="Q167" s="239">
        <f t="shared" si="61"/>
        <v>10.624173182826478</v>
      </c>
      <c r="R167" s="239">
        <f t="shared" si="61"/>
        <v>11.664896189289411</v>
      </c>
      <c r="S167" s="239">
        <f t="shared" si="61"/>
        <v>15.710938126313117</v>
      </c>
      <c r="T167" s="239">
        <f t="shared" si="61"/>
        <v>30.956251271646238</v>
      </c>
      <c r="U167" s="239">
        <f t="shared" si="61"/>
        <v>13.487484878332236</v>
      </c>
      <c r="V167" s="239">
        <f t="shared" si="61"/>
        <v>30.826390586802955</v>
      </c>
      <c r="W167" s="239">
        <f t="shared" si="61"/>
        <v>15.479855512543615</v>
      </c>
      <c r="X167" s="239">
        <f t="shared" si="61"/>
        <v>49.471319644478584</v>
      </c>
      <c r="Y167" s="239">
        <f t="shared" si="61"/>
        <v>27.864274718602822</v>
      </c>
      <c r="Z167" s="239">
        <f t="shared" si="61"/>
        <v>51.619338967266778</v>
      </c>
      <c r="AA167" s="239">
        <f t="shared" si="61"/>
        <v>42.567881528318651</v>
      </c>
      <c r="AB167" s="239">
        <f t="shared" si="61"/>
        <v>60.768819245503963</v>
      </c>
      <c r="AC167" s="238">
        <f t="shared" si="61"/>
        <v>84.749140755975986</v>
      </c>
      <c r="AD167" s="238">
        <f t="shared" si="61"/>
        <v>82.630897298820031</v>
      </c>
    </row>
    <row r="168" spans="1:30">
      <c r="A168" s="6" t="s">
        <v>110</v>
      </c>
      <c r="B168" s="239">
        <f t="shared" ref="B168:M170" si="62">B183+B104+C127-B152-B184</f>
        <v>4.1832979752565258</v>
      </c>
      <c r="C168" s="239">
        <f t="shared" si="62"/>
        <v>4.8987543008523629</v>
      </c>
      <c r="D168" s="239">
        <f t="shared" si="62"/>
        <v>7.3578937355179947</v>
      </c>
      <c r="E168" s="239">
        <f t="shared" si="62"/>
        <v>7.1459908424908418</v>
      </c>
      <c r="F168" s="239">
        <f t="shared" si="62"/>
        <v>14.631451923076927</v>
      </c>
      <c r="G168" s="239">
        <f t="shared" si="62"/>
        <v>-10.473824548907881</v>
      </c>
      <c r="H168" s="239">
        <f t="shared" si="62"/>
        <v>20.089659015715469</v>
      </c>
      <c r="I168" s="239">
        <f t="shared" si="62"/>
        <v>5.1659648469809776</v>
      </c>
      <c r="J168" s="239">
        <f t="shared" si="62"/>
        <v>6.9937978535353542</v>
      </c>
      <c r="K168" s="239">
        <f t="shared" si="62"/>
        <v>4.6192876010101012</v>
      </c>
      <c r="L168" s="239">
        <f t="shared" si="62"/>
        <v>5.488051531007752</v>
      </c>
      <c r="M168" s="239">
        <f t="shared" si="62"/>
        <v>5.9304139608974369</v>
      </c>
      <c r="N168" s="239">
        <f t="shared" si="61"/>
        <v>9.1937166819526634</v>
      </c>
      <c r="O168" s="239">
        <f t="shared" si="61"/>
        <v>20.702748569012549</v>
      </c>
      <c r="P168" s="239">
        <f t="shared" si="61"/>
        <v>17.580916966928903</v>
      </c>
      <c r="Q168" s="239">
        <f t="shared" si="61"/>
        <v>5.4306055456171745</v>
      </c>
      <c r="R168" s="239">
        <f t="shared" si="61"/>
        <v>12.73183582606071</v>
      </c>
      <c r="S168" s="239">
        <f t="shared" si="61"/>
        <v>12.726704073449675</v>
      </c>
      <c r="T168" s="239">
        <f t="shared" si="61"/>
        <v>14.846635361501306</v>
      </c>
      <c r="U168" s="239">
        <f t="shared" si="61"/>
        <v>23.314035294762824</v>
      </c>
      <c r="V168" s="239">
        <f t="shared" si="61"/>
        <v>27.024453484861205</v>
      </c>
      <c r="W168" s="239">
        <f t="shared" si="61"/>
        <v>28.62208748878551</v>
      </c>
      <c r="X168" s="239">
        <f t="shared" si="61"/>
        <v>34.876757226952819</v>
      </c>
      <c r="Y168" s="239">
        <f t="shared" si="61"/>
        <v>26.247474820643642</v>
      </c>
      <c r="Z168" s="239">
        <f t="shared" si="61"/>
        <v>31.45953122258593</v>
      </c>
      <c r="AA168" s="239">
        <f t="shared" si="61"/>
        <v>57.309917872656975</v>
      </c>
      <c r="AB168" s="239">
        <f t="shared" si="61"/>
        <v>46.285884283960684</v>
      </c>
      <c r="AC168" s="238">
        <f t="shared" si="61"/>
        <v>69.055083086727649</v>
      </c>
      <c r="AD168" s="238">
        <f t="shared" si="61"/>
        <v>64.955418292673599</v>
      </c>
    </row>
    <row r="169" spans="1:30">
      <c r="A169" s="6" t="s">
        <v>111</v>
      </c>
      <c r="B169" s="239">
        <f t="shared" si="62"/>
        <v>4.8433273745102383</v>
      </c>
      <c r="C169" s="239">
        <f t="shared" si="62"/>
        <v>5.1065413339507533</v>
      </c>
      <c r="D169" s="239">
        <f t="shared" si="62"/>
        <v>9.8024470660872982</v>
      </c>
      <c r="E169" s="239">
        <f t="shared" si="62"/>
        <v>10.450705128205131</v>
      </c>
      <c r="F169" s="239">
        <f t="shared" si="62"/>
        <v>10.602451923076924</v>
      </c>
      <c r="G169" s="239">
        <f t="shared" si="62"/>
        <v>2.6127680436847105</v>
      </c>
      <c r="H169" s="239">
        <f t="shared" si="62"/>
        <v>20.148788047973532</v>
      </c>
      <c r="I169" s="239">
        <f t="shared" si="62"/>
        <v>7.305545492142266</v>
      </c>
      <c r="J169" s="239">
        <f t="shared" si="62"/>
        <v>6.8519084595959603</v>
      </c>
      <c r="K169" s="239">
        <f t="shared" si="62"/>
        <v>4.4384733585858589</v>
      </c>
      <c r="L169" s="239">
        <f t="shared" si="62"/>
        <v>5.6834385077519389</v>
      </c>
      <c r="M169" s="239">
        <f t="shared" si="62"/>
        <v>4.6606152466117212</v>
      </c>
      <c r="N169" s="239">
        <f t="shared" si="61"/>
        <v>7.8841977716962504</v>
      </c>
      <c r="O169" s="239">
        <f t="shared" si="61"/>
        <v>9.6948139590834668</v>
      </c>
      <c r="P169" s="239">
        <f t="shared" si="61"/>
        <v>11.781896648747082</v>
      </c>
      <c r="Q169" s="239">
        <f t="shared" si="61"/>
        <v>13.260435666547409</v>
      </c>
      <c r="R169" s="239">
        <f t="shared" si="61"/>
        <v>11.41517491574681</v>
      </c>
      <c r="S169" s="239">
        <f t="shared" si="61"/>
        <v>19.042457425872584</v>
      </c>
      <c r="T169" s="239">
        <f t="shared" si="61"/>
        <v>8.5620490252694221</v>
      </c>
      <c r="U169" s="239">
        <f t="shared" si="61"/>
        <v>16.72564616445122</v>
      </c>
      <c r="V169" s="239">
        <f t="shared" si="61"/>
        <v>27.7517333950554</v>
      </c>
      <c r="W169" s="239">
        <f t="shared" si="61"/>
        <v>36.477667516863271</v>
      </c>
      <c r="X169" s="239">
        <f t="shared" si="61"/>
        <v>40.756330693447651</v>
      </c>
      <c r="Y169" s="239">
        <f t="shared" si="61"/>
        <v>42.454982902276285</v>
      </c>
      <c r="Z169" s="239">
        <f t="shared" si="61"/>
        <v>44.63216337152209</v>
      </c>
      <c r="AA169" s="239">
        <f t="shared" si="61"/>
        <v>39.808433514550742</v>
      </c>
      <c r="AB169" s="239">
        <f t="shared" si="61"/>
        <v>72.792892440613272</v>
      </c>
      <c r="AC169" s="238">
        <f t="shared" si="61"/>
        <v>83.513958625961408</v>
      </c>
      <c r="AD169" s="238">
        <f t="shared" si="61"/>
        <v>85.498210667806447</v>
      </c>
    </row>
    <row r="170" spans="1:30">
      <c r="A170" s="6" t="s">
        <v>112</v>
      </c>
      <c r="B170" s="239">
        <f t="shared" si="62"/>
        <v>4.9049688866872359</v>
      </c>
      <c r="C170" s="239">
        <f t="shared" si="62"/>
        <v>5.1259469951916605</v>
      </c>
      <c r="D170" s="239">
        <f t="shared" si="62"/>
        <v>10.030748963039144</v>
      </c>
      <c r="E170" s="239">
        <f t="shared" si="62"/>
        <v>8.5911007326007329</v>
      </c>
      <c r="F170" s="239">
        <f t="shared" si="62"/>
        <v>3.9495288461538474</v>
      </c>
      <c r="G170" s="239">
        <f t="shared" si="62"/>
        <v>7.9252552231718898</v>
      </c>
      <c r="H170" s="239">
        <f t="shared" si="62"/>
        <v>21.604589536807275</v>
      </c>
      <c r="I170" s="239">
        <f t="shared" si="62"/>
        <v>7.1484511993382975</v>
      </c>
      <c r="J170" s="239">
        <f t="shared" si="62"/>
        <v>6.8716054292929298</v>
      </c>
      <c r="K170" s="239">
        <f t="shared" si="62"/>
        <v>4.7718960858585868</v>
      </c>
      <c r="L170" s="239">
        <f t="shared" si="62"/>
        <v>5.7946701356589152</v>
      </c>
      <c r="M170" s="239">
        <f t="shared" si="62"/>
        <v>3.8667275158424923</v>
      </c>
      <c r="N170" s="239">
        <f t="shared" si="61"/>
        <v>9.2373526139053155</v>
      </c>
      <c r="O170" s="239">
        <f t="shared" si="61"/>
        <v>9.169641811783956</v>
      </c>
      <c r="P170" s="239">
        <f t="shared" si="61"/>
        <v>20.189146613782054</v>
      </c>
      <c r="Q170" s="239">
        <f t="shared" si="61"/>
        <v>11.554332393559942</v>
      </c>
      <c r="R170" s="239">
        <f t="shared" si="61"/>
        <v>13.10151269808555</v>
      </c>
      <c r="S170" s="239">
        <f t="shared" si="61"/>
        <v>11.17157919205353</v>
      </c>
      <c r="T170" s="239">
        <f t="shared" si="61"/>
        <v>9.1830856611668512</v>
      </c>
      <c r="U170" s="239">
        <f t="shared" si="61"/>
        <v>9.7918527207815842</v>
      </c>
      <c r="V170" s="239">
        <f t="shared" si="61"/>
        <v>21.39714439953633</v>
      </c>
      <c r="W170" s="239">
        <f t="shared" si="61"/>
        <v>45.56066169679346</v>
      </c>
      <c r="X170" s="239">
        <f t="shared" si="61"/>
        <v>35.356282480323138</v>
      </c>
      <c r="Y170" s="239">
        <f t="shared" si="61"/>
        <v>49.930582074960768</v>
      </c>
      <c r="Z170" s="239">
        <f t="shared" si="61"/>
        <v>40.891714076923051</v>
      </c>
      <c r="AA170" s="239">
        <f t="shared" si="61"/>
        <v>62.862113157434706</v>
      </c>
      <c r="AB170" s="239">
        <f t="shared" si="61"/>
        <v>21.531168215922797</v>
      </c>
      <c r="AC170" s="238">
        <f t="shared" si="61"/>
        <v>62.878182739857763</v>
      </c>
      <c r="AD170" s="238">
        <f t="shared" si="61"/>
        <v>66.941935194034258</v>
      </c>
    </row>
    <row r="171" spans="1:30" ht="15.75" thickBot="1">
      <c r="A171" s="6" t="s">
        <v>114</v>
      </c>
      <c r="B171" s="37">
        <f>SUM(B159:B170)</f>
        <v>31.250000000000011</v>
      </c>
      <c r="C171" s="37">
        <f t="shared" ref="C171:AC171" si="63">SUM(C159:C170)</f>
        <v>42.75</v>
      </c>
      <c r="D171" s="37">
        <f t="shared" si="63"/>
        <v>47.000000000000021</v>
      </c>
      <c r="E171" s="37">
        <f t="shared" si="63"/>
        <v>33</v>
      </c>
      <c r="F171" s="37">
        <f t="shared" si="63"/>
        <v>17.000000000000021</v>
      </c>
      <c r="G171" s="37">
        <f t="shared" si="63"/>
        <v>39.109000000000009</v>
      </c>
      <c r="H171" s="37">
        <f t="shared" si="63"/>
        <v>50.000000000000014</v>
      </c>
      <c r="I171" s="37">
        <f t="shared" si="63"/>
        <v>43.87700000000001</v>
      </c>
      <c r="J171" s="37">
        <f t="shared" si="63"/>
        <v>42.192000000000007</v>
      </c>
      <c r="K171" s="37">
        <f t="shared" si="63"/>
        <v>36.701565000000002</v>
      </c>
      <c r="L171" s="37">
        <f t="shared" si="63"/>
        <v>37.642052000000007</v>
      </c>
      <c r="M171" s="37">
        <f t="shared" si="63"/>
        <v>67.724944000000022</v>
      </c>
      <c r="N171" s="37">
        <f t="shared" si="63"/>
        <v>89.771924999999996</v>
      </c>
      <c r="O171" s="37">
        <f t="shared" si="63"/>
        <v>152.40048499999997</v>
      </c>
      <c r="P171" s="37">
        <f t="shared" si="63"/>
        <v>180.03331999999995</v>
      </c>
      <c r="Q171" s="37">
        <f t="shared" si="63"/>
        <v>237.344324</v>
      </c>
      <c r="R171" s="37">
        <f t="shared" si="63"/>
        <v>211.44998500000003</v>
      </c>
      <c r="S171" s="37">
        <f t="shared" si="63"/>
        <v>186.99580399999999</v>
      </c>
      <c r="T171" s="37">
        <f t="shared" si="63"/>
        <v>279.56084200000004</v>
      </c>
      <c r="U171" s="37">
        <f t="shared" si="63"/>
        <v>254.8997439999998</v>
      </c>
      <c r="V171" s="37">
        <f t="shared" si="63"/>
        <v>343.10961799999995</v>
      </c>
      <c r="W171" s="37">
        <f t="shared" si="63"/>
        <v>424.80850399999997</v>
      </c>
      <c r="X171" s="37">
        <f t="shared" si="63"/>
        <v>430.11014799999987</v>
      </c>
      <c r="Y171" s="37">
        <f t="shared" si="63"/>
        <v>412.9400869795918</v>
      </c>
      <c r="Z171" s="37">
        <f>SUM(Z159:Z170)</f>
        <v>583.75576185106388</v>
      </c>
      <c r="AA171" s="37">
        <f>SUM(AA159:AA170)</f>
        <v>628.31687628240297</v>
      </c>
      <c r="AB171" s="37">
        <f>SUM(AB159:AB170)</f>
        <v>757.30705108776613</v>
      </c>
      <c r="AC171" s="37">
        <f t="shared" si="63"/>
        <v>1006.4717870549011</v>
      </c>
      <c r="AD171" s="37">
        <f>SUM(AD159:AD170)</f>
        <v>959.17922777998751</v>
      </c>
    </row>
    <row r="172" spans="1:30">
      <c r="A172" s="1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>
        <f t="shared" ref="T172:AD172" si="64">T26</f>
        <v>279.56084199999998</v>
      </c>
      <c r="U172" s="240">
        <f t="shared" si="64"/>
        <v>254.899744</v>
      </c>
      <c r="V172" s="240">
        <f t="shared" si="64"/>
        <v>343.10961800000001</v>
      </c>
      <c r="W172" s="240">
        <f t="shared" si="64"/>
        <v>424.80850400000008</v>
      </c>
      <c r="X172" s="240">
        <f t="shared" si="64"/>
        <v>430.11014799999998</v>
      </c>
      <c r="Y172" s="240">
        <f t="shared" si="64"/>
        <v>417.81763799999999</v>
      </c>
      <c r="Z172" s="240">
        <f t="shared" si="64"/>
        <v>413.01108099999999</v>
      </c>
      <c r="AA172" s="240">
        <f t="shared" si="64"/>
        <v>344.00325599999996</v>
      </c>
      <c r="AB172" s="240">
        <f t="shared" si="64"/>
        <v>356.92641199999997</v>
      </c>
      <c r="AC172" s="240">
        <f t="shared" si="64"/>
        <v>990</v>
      </c>
      <c r="AD172" s="240">
        <f t="shared" si="64"/>
        <v>945</v>
      </c>
    </row>
    <row r="173" spans="1:30" ht="15.75" thickBot="1">
      <c r="A173" s="6" t="s">
        <v>260</v>
      </c>
      <c r="Y173" s="37"/>
    </row>
    <row r="174" spans="1:30" ht="15.75" thickBot="1">
      <c r="A174" s="3"/>
      <c r="B174" s="3" t="str">
        <f>B$2</f>
        <v xml:space="preserve">93/94 </v>
      </c>
      <c r="C174" s="3" t="str">
        <f t="shared" ref="C174:AD174" si="65">C$2</f>
        <v xml:space="preserve">94/95 </v>
      </c>
      <c r="D174" s="3" t="str">
        <f t="shared" si="65"/>
        <v xml:space="preserve">95/96 </v>
      </c>
      <c r="E174" s="3" t="str">
        <f t="shared" si="65"/>
        <v xml:space="preserve">96/97 </v>
      </c>
      <c r="F174" s="3" t="str">
        <f t="shared" si="65"/>
        <v xml:space="preserve">97/98 </v>
      </c>
      <c r="G174" s="3" t="str">
        <f t="shared" si="65"/>
        <v xml:space="preserve">98/99 </v>
      </c>
      <c r="H174" s="3" t="str">
        <f t="shared" si="65"/>
        <v xml:space="preserve">99/00 </v>
      </c>
      <c r="I174" s="3" t="str">
        <f t="shared" si="65"/>
        <v xml:space="preserve">00/01 </v>
      </c>
      <c r="J174" s="3" t="str">
        <f t="shared" si="65"/>
        <v xml:space="preserve">01/02 </v>
      </c>
      <c r="K174" s="3" t="str">
        <f t="shared" si="65"/>
        <v xml:space="preserve">02/03 </v>
      </c>
      <c r="L174" s="3" t="str">
        <f t="shared" si="65"/>
        <v xml:space="preserve">03/04 </v>
      </c>
      <c r="M174" s="3" t="str">
        <f t="shared" si="65"/>
        <v xml:space="preserve">04/05 </v>
      </c>
      <c r="N174" s="3" t="str">
        <f t="shared" si="65"/>
        <v xml:space="preserve">05/06 </v>
      </c>
      <c r="O174" s="3" t="str">
        <f t="shared" si="65"/>
        <v xml:space="preserve">06/07 </v>
      </c>
      <c r="P174" s="3" t="str">
        <f t="shared" si="65"/>
        <v xml:space="preserve">07/08 </v>
      </c>
      <c r="Q174" s="3" t="str">
        <f t="shared" si="65"/>
        <v xml:space="preserve">08/09 </v>
      </c>
      <c r="R174" s="3" t="str">
        <f t="shared" si="65"/>
        <v xml:space="preserve">09/10 </v>
      </c>
      <c r="S174" s="3" t="str">
        <f t="shared" si="65"/>
        <v xml:space="preserve">10/11 </v>
      </c>
      <c r="T174" s="3" t="str">
        <f t="shared" si="65"/>
        <v xml:space="preserve">11/12 </v>
      </c>
      <c r="U174" s="3" t="str">
        <f t="shared" si="65"/>
        <v xml:space="preserve">12/13 </v>
      </c>
      <c r="V174" s="3" t="str">
        <f t="shared" si="65"/>
        <v xml:space="preserve">13/14 </v>
      </c>
      <c r="W174" s="3" t="str">
        <f t="shared" si="65"/>
        <v xml:space="preserve">14/15 </v>
      </c>
      <c r="X174" s="3" t="str">
        <f t="shared" si="65"/>
        <v xml:space="preserve">15/16 </v>
      </c>
      <c r="Y174" s="3" t="str">
        <f t="shared" si="65"/>
        <v xml:space="preserve">16/17 </v>
      </c>
      <c r="Z174" s="3" t="str">
        <f t="shared" si="65"/>
        <v xml:space="preserve">17/18 </v>
      </c>
      <c r="AA174" s="3" t="str">
        <f t="shared" si="65"/>
        <v>18/19</v>
      </c>
      <c r="AB174" s="3" t="str">
        <f t="shared" si="65"/>
        <v>19/20</v>
      </c>
      <c r="AC174" s="3" t="str">
        <f t="shared" si="65"/>
        <v>20/21</v>
      </c>
      <c r="AD174" s="3" t="str">
        <f t="shared" si="65"/>
        <v>21/22</v>
      </c>
    </row>
    <row r="175" spans="1:30">
      <c r="A175" s="6" t="s">
        <v>113</v>
      </c>
      <c r="B175" s="239">
        <f>(B$186-B$22)/13+B22</f>
        <v>0</v>
      </c>
      <c r="C175" s="239">
        <f>(C$186-B$186)/13+B186</f>
        <v>0</v>
      </c>
      <c r="D175" s="239">
        <f t="shared" ref="D175:AD175" si="66">(D$186-C$186)/13+C186</f>
        <v>0</v>
      </c>
      <c r="E175" s="239">
        <f t="shared" si="66"/>
        <v>0</v>
      </c>
      <c r="F175" s="239">
        <f t="shared" si="66"/>
        <v>7.6923076923076927E-2</v>
      </c>
      <c r="G175" s="239">
        <f t="shared" si="66"/>
        <v>1.1538461538461537</v>
      </c>
      <c r="H175" s="239">
        <f t="shared" si="66"/>
        <v>2.7692307692307692</v>
      </c>
      <c r="I175" s="239">
        <f t="shared" si="66"/>
        <v>0</v>
      </c>
      <c r="J175" s="239">
        <f t="shared" si="66"/>
        <v>0</v>
      </c>
      <c r="K175" s="239">
        <f t="shared" si="66"/>
        <v>0</v>
      </c>
      <c r="L175" s="239">
        <f t="shared" si="66"/>
        <v>0</v>
      </c>
      <c r="M175" s="239">
        <f t="shared" si="66"/>
        <v>0</v>
      </c>
      <c r="N175" s="239">
        <f t="shared" si="66"/>
        <v>0</v>
      </c>
      <c r="O175" s="239">
        <f t="shared" si="66"/>
        <v>0</v>
      </c>
      <c r="P175" s="239">
        <f t="shared" si="66"/>
        <v>0</v>
      </c>
      <c r="Q175" s="239">
        <f t="shared" si="66"/>
        <v>0</v>
      </c>
      <c r="R175" s="239">
        <f t="shared" si="66"/>
        <v>0.30769230769230771</v>
      </c>
      <c r="S175" s="239">
        <f t="shared" si="66"/>
        <v>3.9230769230769229</v>
      </c>
      <c r="T175" s="239">
        <f t="shared" si="66"/>
        <v>3.1538461538461537</v>
      </c>
      <c r="U175" s="239">
        <f t="shared" si="66"/>
        <v>4.7692307692307692</v>
      </c>
      <c r="V175" s="239">
        <f t="shared" si="66"/>
        <v>3.6153846153846154</v>
      </c>
      <c r="W175" s="239">
        <f t="shared" si="66"/>
        <v>22.46153846153846</v>
      </c>
      <c r="X175" s="239">
        <f t="shared" si="66"/>
        <v>15.615384615384615</v>
      </c>
      <c r="Y175" s="239">
        <f t="shared" si="66"/>
        <v>11.538461538461538</v>
      </c>
      <c r="Z175" s="239">
        <f t="shared" si="66"/>
        <v>18.153846153846153</v>
      </c>
      <c r="AA175" s="239">
        <f t="shared" si="66"/>
        <v>20.076923076923077</v>
      </c>
      <c r="AB175" s="239">
        <f t="shared" si="66"/>
        <v>21.692307692307693</v>
      </c>
      <c r="AC175" s="306">
        <f t="shared" si="66"/>
        <v>30.384615384615383</v>
      </c>
      <c r="AD175" s="306">
        <f t="shared" si="66"/>
        <v>35.07692307692308</v>
      </c>
    </row>
    <row r="176" spans="1:30">
      <c r="A176" s="6" t="s">
        <v>102</v>
      </c>
      <c r="B176" s="239">
        <f t="shared" ref="B176:B185" si="67">(B$186-B$32)/13+B175</f>
        <v>0</v>
      </c>
      <c r="C176" s="239">
        <f>(C$186-B$186)/13+C175</f>
        <v>0</v>
      </c>
      <c r="D176" s="239">
        <f t="shared" ref="D176:AD185" si="68">(D$186-C$186)/13+D175</f>
        <v>0</v>
      </c>
      <c r="E176" s="239">
        <f t="shared" si="68"/>
        <v>0</v>
      </c>
      <c r="F176" s="239">
        <f t="shared" si="68"/>
        <v>0.15384615384615385</v>
      </c>
      <c r="G176" s="239">
        <f t="shared" si="68"/>
        <v>1.3076923076923075</v>
      </c>
      <c r="H176" s="239">
        <f t="shared" si="68"/>
        <v>2.5384615384615383</v>
      </c>
      <c r="I176" s="239">
        <f t="shared" si="68"/>
        <v>0</v>
      </c>
      <c r="J176" s="239">
        <f t="shared" si="68"/>
        <v>0</v>
      </c>
      <c r="K176" s="239">
        <f t="shared" si="68"/>
        <v>0</v>
      </c>
      <c r="L176" s="239">
        <f t="shared" si="68"/>
        <v>0</v>
      </c>
      <c r="M176" s="239">
        <f t="shared" si="68"/>
        <v>0</v>
      </c>
      <c r="N176" s="239">
        <f t="shared" si="68"/>
        <v>0</v>
      </c>
      <c r="O176" s="239">
        <f t="shared" si="68"/>
        <v>0</v>
      </c>
      <c r="P176" s="239">
        <f t="shared" si="68"/>
        <v>0</v>
      </c>
      <c r="Q176" s="239">
        <f t="shared" si="68"/>
        <v>0</v>
      </c>
      <c r="R176" s="239">
        <f t="shared" si="68"/>
        <v>0.61538461538461542</v>
      </c>
      <c r="S176" s="239">
        <f t="shared" si="68"/>
        <v>3.8461538461538458</v>
      </c>
      <c r="T176" s="239">
        <f t="shared" si="68"/>
        <v>3.3076923076923075</v>
      </c>
      <c r="U176" s="239">
        <f t="shared" si="68"/>
        <v>4.5384615384615383</v>
      </c>
      <c r="V176" s="239">
        <f t="shared" si="68"/>
        <v>5.2307692307692308</v>
      </c>
      <c r="W176" s="239">
        <f t="shared" si="68"/>
        <v>21.92307692307692</v>
      </c>
      <c r="X176" s="239">
        <f t="shared" si="68"/>
        <v>15.23076923076923</v>
      </c>
      <c r="Y176" s="239">
        <f t="shared" si="68"/>
        <v>12.076923076923077</v>
      </c>
      <c r="Z176" s="239">
        <f t="shared" si="68"/>
        <v>18.307692307692307</v>
      </c>
      <c r="AA176" s="239">
        <f t="shared" si="68"/>
        <v>20.153846153846153</v>
      </c>
      <c r="AB176" s="239">
        <f t="shared" si="68"/>
        <v>22.384615384615387</v>
      </c>
      <c r="AC176" s="306">
        <f t="shared" si="68"/>
        <v>30.769230769230766</v>
      </c>
      <c r="AD176" s="306">
        <f t="shared" si="68"/>
        <v>35.15384615384616</v>
      </c>
    </row>
    <row r="177" spans="1:30">
      <c r="A177" s="6" t="s">
        <v>103</v>
      </c>
      <c r="B177" s="239">
        <f t="shared" si="67"/>
        <v>0</v>
      </c>
      <c r="C177" s="239">
        <f t="shared" ref="C177:C185" si="69">(C$186-B$186)/13+C176</f>
        <v>0</v>
      </c>
      <c r="D177" s="239">
        <f t="shared" si="68"/>
        <v>0</v>
      </c>
      <c r="E177" s="239">
        <f t="shared" si="68"/>
        <v>0</v>
      </c>
      <c r="F177" s="239">
        <f t="shared" si="68"/>
        <v>0.23076923076923078</v>
      </c>
      <c r="G177" s="239">
        <f t="shared" si="68"/>
        <v>1.4615384615384612</v>
      </c>
      <c r="H177" s="239">
        <f t="shared" si="68"/>
        <v>2.3076923076923075</v>
      </c>
      <c r="I177" s="239">
        <f t="shared" si="68"/>
        <v>0</v>
      </c>
      <c r="J177" s="239">
        <f t="shared" si="68"/>
        <v>0</v>
      </c>
      <c r="K177" s="239">
        <f t="shared" si="68"/>
        <v>0</v>
      </c>
      <c r="L177" s="239">
        <f t="shared" si="68"/>
        <v>0</v>
      </c>
      <c r="M177" s="239">
        <f t="shared" si="68"/>
        <v>0</v>
      </c>
      <c r="N177" s="239">
        <f t="shared" si="68"/>
        <v>0</v>
      </c>
      <c r="O177" s="239">
        <f t="shared" si="68"/>
        <v>0</v>
      </c>
      <c r="P177" s="239">
        <f t="shared" si="68"/>
        <v>0</v>
      </c>
      <c r="Q177" s="239">
        <f t="shared" si="68"/>
        <v>0</v>
      </c>
      <c r="R177" s="239">
        <f t="shared" si="68"/>
        <v>0.92307692307692313</v>
      </c>
      <c r="S177" s="239">
        <f t="shared" si="68"/>
        <v>3.7692307692307687</v>
      </c>
      <c r="T177" s="239">
        <f t="shared" si="68"/>
        <v>3.4615384615384612</v>
      </c>
      <c r="U177" s="239">
        <f t="shared" si="68"/>
        <v>4.3076923076923075</v>
      </c>
      <c r="V177" s="239">
        <f t="shared" si="68"/>
        <v>6.8461538461538467</v>
      </c>
      <c r="W177" s="239">
        <f t="shared" si="68"/>
        <v>21.38461538461538</v>
      </c>
      <c r="X177" s="239">
        <f t="shared" si="68"/>
        <v>14.846153846153845</v>
      </c>
      <c r="Y177" s="239">
        <f t="shared" si="68"/>
        <v>12.615384615384615</v>
      </c>
      <c r="Z177" s="239">
        <f t="shared" si="68"/>
        <v>18.46153846153846</v>
      </c>
      <c r="AA177" s="239">
        <f t="shared" si="68"/>
        <v>20.23076923076923</v>
      </c>
      <c r="AB177" s="239">
        <f t="shared" si="68"/>
        <v>23.07692307692308</v>
      </c>
      <c r="AC177" s="306">
        <f t="shared" si="68"/>
        <v>31.15384615384615</v>
      </c>
      <c r="AD177" s="306">
        <f t="shared" si="68"/>
        <v>35.230769230769241</v>
      </c>
    </row>
    <row r="178" spans="1:30">
      <c r="A178" s="6" t="s">
        <v>104</v>
      </c>
      <c r="B178" s="239">
        <f t="shared" si="67"/>
        <v>0</v>
      </c>
      <c r="C178" s="239">
        <f t="shared" si="69"/>
        <v>0</v>
      </c>
      <c r="D178" s="239">
        <f t="shared" si="68"/>
        <v>0</v>
      </c>
      <c r="E178" s="239">
        <f t="shared" si="68"/>
        <v>0</v>
      </c>
      <c r="F178" s="239">
        <f t="shared" si="68"/>
        <v>0.30769230769230771</v>
      </c>
      <c r="G178" s="239">
        <f t="shared" si="68"/>
        <v>1.615384615384615</v>
      </c>
      <c r="H178" s="239">
        <f t="shared" si="68"/>
        <v>2.0769230769230766</v>
      </c>
      <c r="I178" s="239">
        <f t="shared" si="68"/>
        <v>0</v>
      </c>
      <c r="J178" s="239">
        <f t="shared" si="68"/>
        <v>0</v>
      </c>
      <c r="K178" s="239">
        <f t="shared" si="68"/>
        <v>0</v>
      </c>
      <c r="L178" s="239">
        <f t="shared" si="68"/>
        <v>0</v>
      </c>
      <c r="M178" s="239">
        <f t="shared" si="68"/>
        <v>0</v>
      </c>
      <c r="N178" s="239">
        <f t="shared" si="68"/>
        <v>0</v>
      </c>
      <c r="O178" s="239">
        <f t="shared" si="68"/>
        <v>0</v>
      </c>
      <c r="P178" s="239">
        <f t="shared" si="68"/>
        <v>0</v>
      </c>
      <c r="Q178" s="239">
        <f t="shared" si="68"/>
        <v>0</v>
      </c>
      <c r="R178" s="239">
        <f t="shared" si="68"/>
        <v>1.2307692307692308</v>
      </c>
      <c r="S178" s="239">
        <f t="shared" si="68"/>
        <v>3.6923076923076916</v>
      </c>
      <c r="T178" s="239">
        <f t="shared" si="68"/>
        <v>3.615384615384615</v>
      </c>
      <c r="U178" s="239">
        <f t="shared" si="68"/>
        <v>4.0769230769230766</v>
      </c>
      <c r="V178" s="239">
        <f t="shared" si="68"/>
        <v>8.4615384615384617</v>
      </c>
      <c r="W178" s="239">
        <f t="shared" si="68"/>
        <v>20.84615384615384</v>
      </c>
      <c r="X178" s="239">
        <f t="shared" si="68"/>
        <v>14.46153846153846</v>
      </c>
      <c r="Y178" s="239">
        <f t="shared" si="68"/>
        <v>13.153846153846153</v>
      </c>
      <c r="Z178" s="239">
        <f t="shared" si="68"/>
        <v>18.615384615384613</v>
      </c>
      <c r="AA178" s="239">
        <f t="shared" si="68"/>
        <v>20.307692307692307</v>
      </c>
      <c r="AB178" s="239">
        <f t="shared" si="68"/>
        <v>23.769230769230774</v>
      </c>
      <c r="AC178" s="306">
        <f t="shared" si="68"/>
        <v>31.538461538461533</v>
      </c>
      <c r="AD178" s="306">
        <f t="shared" si="68"/>
        <v>35.307692307692321</v>
      </c>
    </row>
    <row r="179" spans="1:30">
      <c r="A179" s="6" t="s">
        <v>105</v>
      </c>
      <c r="B179" s="239">
        <f t="shared" si="67"/>
        <v>0</v>
      </c>
      <c r="C179" s="239">
        <f t="shared" si="69"/>
        <v>0</v>
      </c>
      <c r="D179" s="239">
        <f t="shared" si="68"/>
        <v>0</v>
      </c>
      <c r="E179" s="239">
        <f t="shared" si="68"/>
        <v>0</v>
      </c>
      <c r="F179" s="239">
        <f t="shared" si="68"/>
        <v>0.38461538461538464</v>
      </c>
      <c r="G179" s="239">
        <f t="shared" si="68"/>
        <v>1.7692307692307687</v>
      </c>
      <c r="H179" s="239">
        <f t="shared" si="68"/>
        <v>1.8461538461538458</v>
      </c>
      <c r="I179" s="239">
        <f t="shared" si="68"/>
        <v>0</v>
      </c>
      <c r="J179" s="239">
        <f t="shared" si="68"/>
        <v>0</v>
      </c>
      <c r="K179" s="239">
        <f t="shared" si="68"/>
        <v>0</v>
      </c>
      <c r="L179" s="239">
        <f t="shared" si="68"/>
        <v>0</v>
      </c>
      <c r="M179" s="239">
        <f t="shared" si="68"/>
        <v>0</v>
      </c>
      <c r="N179" s="239">
        <f t="shared" si="68"/>
        <v>0</v>
      </c>
      <c r="O179" s="239">
        <f t="shared" si="68"/>
        <v>0</v>
      </c>
      <c r="P179" s="239">
        <f t="shared" si="68"/>
        <v>0</v>
      </c>
      <c r="Q179" s="239">
        <f t="shared" si="68"/>
        <v>0</v>
      </c>
      <c r="R179" s="239">
        <f t="shared" si="68"/>
        <v>1.5384615384615385</v>
      </c>
      <c r="S179" s="239">
        <f t="shared" si="68"/>
        <v>3.6153846153846145</v>
      </c>
      <c r="T179" s="239">
        <f t="shared" si="68"/>
        <v>3.7692307692307687</v>
      </c>
      <c r="U179" s="239">
        <f t="shared" si="68"/>
        <v>3.8461538461538458</v>
      </c>
      <c r="V179" s="239">
        <f t="shared" si="68"/>
        <v>10.076923076923077</v>
      </c>
      <c r="W179" s="239">
        <f t="shared" si="68"/>
        <v>20.307692307692299</v>
      </c>
      <c r="X179" s="239">
        <f t="shared" si="68"/>
        <v>14.076923076923075</v>
      </c>
      <c r="Y179" s="239">
        <f t="shared" si="68"/>
        <v>13.692307692307692</v>
      </c>
      <c r="Z179" s="239">
        <f t="shared" si="68"/>
        <v>18.769230769230766</v>
      </c>
      <c r="AA179" s="239">
        <f t="shared" si="68"/>
        <v>20.384615384615383</v>
      </c>
      <c r="AB179" s="239">
        <f t="shared" si="68"/>
        <v>24.461538461538467</v>
      </c>
      <c r="AC179" s="306">
        <f t="shared" si="68"/>
        <v>31.923076923076916</v>
      </c>
      <c r="AD179" s="306">
        <f t="shared" si="68"/>
        <v>35.384615384615401</v>
      </c>
    </row>
    <row r="180" spans="1:30">
      <c r="A180" s="6" t="s">
        <v>106</v>
      </c>
      <c r="B180" s="239">
        <f t="shared" si="67"/>
        <v>0</v>
      </c>
      <c r="C180" s="239">
        <f t="shared" si="69"/>
        <v>0</v>
      </c>
      <c r="D180" s="239">
        <f t="shared" si="68"/>
        <v>0</v>
      </c>
      <c r="E180" s="239">
        <f t="shared" si="68"/>
        <v>0</v>
      </c>
      <c r="F180" s="239">
        <f t="shared" si="68"/>
        <v>0.46153846153846156</v>
      </c>
      <c r="G180" s="239">
        <f t="shared" si="68"/>
        <v>1.9230769230769225</v>
      </c>
      <c r="H180" s="239">
        <f t="shared" si="68"/>
        <v>1.615384615384615</v>
      </c>
      <c r="I180" s="239">
        <f t="shared" si="68"/>
        <v>0</v>
      </c>
      <c r="J180" s="239">
        <f t="shared" si="68"/>
        <v>0</v>
      </c>
      <c r="K180" s="239">
        <f t="shared" si="68"/>
        <v>0</v>
      </c>
      <c r="L180" s="239">
        <f t="shared" si="68"/>
        <v>0</v>
      </c>
      <c r="M180" s="239">
        <f t="shared" si="68"/>
        <v>0</v>
      </c>
      <c r="N180" s="239">
        <f t="shared" si="68"/>
        <v>0</v>
      </c>
      <c r="O180" s="239">
        <f t="shared" si="68"/>
        <v>0</v>
      </c>
      <c r="P180" s="239">
        <f t="shared" si="68"/>
        <v>0</v>
      </c>
      <c r="Q180" s="239">
        <f t="shared" si="68"/>
        <v>0</v>
      </c>
      <c r="R180" s="239">
        <f t="shared" si="68"/>
        <v>1.8461538461538463</v>
      </c>
      <c r="S180" s="239">
        <f t="shared" si="68"/>
        <v>3.5384615384615374</v>
      </c>
      <c r="T180" s="239">
        <f t="shared" si="68"/>
        <v>3.9230769230769225</v>
      </c>
      <c r="U180" s="239">
        <f t="shared" si="68"/>
        <v>3.615384615384615</v>
      </c>
      <c r="V180" s="239">
        <f t="shared" si="68"/>
        <v>11.692307692307692</v>
      </c>
      <c r="W180" s="239">
        <f t="shared" si="68"/>
        <v>19.769230769230759</v>
      </c>
      <c r="X180" s="239">
        <f t="shared" si="68"/>
        <v>13.69230769230769</v>
      </c>
      <c r="Y180" s="239">
        <f t="shared" si="68"/>
        <v>14.23076923076923</v>
      </c>
      <c r="Z180" s="239">
        <f t="shared" si="68"/>
        <v>18.92307692307692</v>
      </c>
      <c r="AA180" s="239">
        <f t="shared" si="68"/>
        <v>20.46153846153846</v>
      </c>
      <c r="AB180" s="239">
        <f t="shared" si="68"/>
        <v>25.15384615384616</v>
      </c>
      <c r="AC180" s="306">
        <f t="shared" si="68"/>
        <v>32.307692307692299</v>
      </c>
      <c r="AD180" s="306">
        <f t="shared" si="68"/>
        <v>35.461538461538481</v>
      </c>
    </row>
    <row r="181" spans="1:30">
      <c r="A181" s="6" t="s">
        <v>107</v>
      </c>
      <c r="B181" s="239">
        <f t="shared" si="67"/>
        <v>0</v>
      </c>
      <c r="C181" s="239">
        <f t="shared" si="69"/>
        <v>0</v>
      </c>
      <c r="D181" s="239">
        <f t="shared" si="68"/>
        <v>0</v>
      </c>
      <c r="E181" s="239">
        <f t="shared" si="68"/>
        <v>0</v>
      </c>
      <c r="F181" s="239">
        <f t="shared" si="68"/>
        <v>0.53846153846153855</v>
      </c>
      <c r="G181" s="239">
        <f t="shared" si="68"/>
        <v>2.0769230769230762</v>
      </c>
      <c r="H181" s="239">
        <f t="shared" si="68"/>
        <v>1.3846153846153841</v>
      </c>
      <c r="I181" s="239">
        <f t="shared" si="68"/>
        <v>0</v>
      </c>
      <c r="J181" s="239">
        <f t="shared" si="68"/>
        <v>0</v>
      </c>
      <c r="K181" s="239">
        <f t="shared" si="68"/>
        <v>0</v>
      </c>
      <c r="L181" s="239">
        <f t="shared" si="68"/>
        <v>0</v>
      </c>
      <c r="M181" s="239">
        <f t="shared" si="68"/>
        <v>0</v>
      </c>
      <c r="N181" s="239">
        <f t="shared" si="68"/>
        <v>0</v>
      </c>
      <c r="O181" s="239">
        <f t="shared" si="68"/>
        <v>0</v>
      </c>
      <c r="P181" s="239">
        <f t="shared" si="68"/>
        <v>0</v>
      </c>
      <c r="Q181" s="239">
        <f t="shared" si="68"/>
        <v>0</v>
      </c>
      <c r="R181" s="239">
        <f t="shared" si="68"/>
        <v>2.1538461538461542</v>
      </c>
      <c r="S181" s="239">
        <f t="shared" si="68"/>
        <v>3.4615384615384603</v>
      </c>
      <c r="T181" s="239">
        <f t="shared" si="68"/>
        <v>4.0769230769230766</v>
      </c>
      <c r="U181" s="239">
        <f t="shared" si="68"/>
        <v>3.3846153846153841</v>
      </c>
      <c r="V181" s="239">
        <f t="shared" si="68"/>
        <v>13.307692307692307</v>
      </c>
      <c r="W181" s="239">
        <f t="shared" si="68"/>
        <v>19.230769230769219</v>
      </c>
      <c r="X181" s="239">
        <f t="shared" si="68"/>
        <v>13.307692307692305</v>
      </c>
      <c r="Y181" s="239">
        <f t="shared" si="68"/>
        <v>14.769230769230768</v>
      </c>
      <c r="Z181" s="239">
        <f t="shared" si="68"/>
        <v>19.076923076923073</v>
      </c>
      <c r="AA181" s="239">
        <f t="shared" si="68"/>
        <v>20.538461538461537</v>
      </c>
      <c r="AB181" s="239">
        <f t="shared" si="68"/>
        <v>25.846153846153854</v>
      </c>
      <c r="AC181" s="306">
        <f t="shared" si="68"/>
        <v>32.692307692307686</v>
      </c>
      <c r="AD181" s="306">
        <f t="shared" si="68"/>
        <v>35.538461538461561</v>
      </c>
    </row>
    <row r="182" spans="1:30">
      <c r="A182" s="6" t="s">
        <v>108</v>
      </c>
      <c r="B182" s="239">
        <f t="shared" si="67"/>
        <v>0</v>
      </c>
      <c r="C182" s="239">
        <f t="shared" si="69"/>
        <v>0</v>
      </c>
      <c r="D182" s="239">
        <f t="shared" si="68"/>
        <v>0</v>
      </c>
      <c r="E182" s="239">
        <f t="shared" si="68"/>
        <v>0</v>
      </c>
      <c r="F182" s="239">
        <f t="shared" si="68"/>
        <v>0.61538461538461542</v>
      </c>
      <c r="G182" s="239">
        <f t="shared" si="68"/>
        <v>2.2307692307692299</v>
      </c>
      <c r="H182" s="239">
        <f t="shared" si="68"/>
        <v>1.1538461538461533</v>
      </c>
      <c r="I182" s="239">
        <f t="shared" si="68"/>
        <v>0</v>
      </c>
      <c r="J182" s="239">
        <f t="shared" si="68"/>
        <v>0</v>
      </c>
      <c r="K182" s="239">
        <f t="shared" si="68"/>
        <v>0</v>
      </c>
      <c r="L182" s="239">
        <f t="shared" si="68"/>
        <v>0</v>
      </c>
      <c r="M182" s="239">
        <f t="shared" si="68"/>
        <v>0</v>
      </c>
      <c r="N182" s="239">
        <f t="shared" si="68"/>
        <v>0</v>
      </c>
      <c r="O182" s="239">
        <f t="shared" si="68"/>
        <v>0</v>
      </c>
      <c r="P182" s="239">
        <f t="shared" si="68"/>
        <v>0</v>
      </c>
      <c r="Q182" s="239">
        <f t="shared" si="68"/>
        <v>0</v>
      </c>
      <c r="R182" s="239">
        <f t="shared" si="68"/>
        <v>2.4615384615384617</v>
      </c>
      <c r="S182" s="239">
        <f t="shared" si="68"/>
        <v>3.3846153846153832</v>
      </c>
      <c r="T182" s="239">
        <f t="shared" si="68"/>
        <v>4.2307692307692308</v>
      </c>
      <c r="U182" s="239">
        <f t="shared" si="68"/>
        <v>3.1538461538461533</v>
      </c>
      <c r="V182" s="239">
        <f t="shared" si="68"/>
        <v>14.923076923076922</v>
      </c>
      <c r="W182" s="239">
        <f t="shared" si="68"/>
        <v>18.692307692307679</v>
      </c>
      <c r="X182" s="239">
        <f t="shared" si="68"/>
        <v>12.92307692307692</v>
      </c>
      <c r="Y182" s="239">
        <f t="shared" si="68"/>
        <v>15.307692307692307</v>
      </c>
      <c r="Z182" s="239">
        <f t="shared" si="68"/>
        <v>19.230769230769226</v>
      </c>
      <c r="AA182" s="239">
        <f t="shared" si="68"/>
        <v>20.615384615384613</v>
      </c>
      <c r="AB182" s="239">
        <f t="shared" si="68"/>
        <v>26.538461538461547</v>
      </c>
      <c r="AC182" s="306">
        <f t="shared" si="68"/>
        <v>33.076923076923073</v>
      </c>
      <c r="AD182" s="306">
        <f t="shared" si="68"/>
        <v>35.615384615384642</v>
      </c>
    </row>
    <row r="183" spans="1:30">
      <c r="A183" s="6" t="s">
        <v>109</v>
      </c>
      <c r="B183" s="239">
        <f t="shared" si="67"/>
        <v>0</v>
      </c>
      <c r="C183" s="239">
        <f t="shared" si="69"/>
        <v>0</v>
      </c>
      <c r="D183" s="239">
        <f t="shared" si="68"/>
        <v>0</v>
      </c>
      <c r="E183" s="239">
        <f t="shared" si="68"/>
        <v>0</v>
      </c>
      <c r="F183" s="239">
        <f t="shared" si="68"/>
        <v>0.69230769230769229</v>
      </c>
      <c r="G183" s="239">
        <f t="shared" si="68"/>
        <v>2.3846153846153837</v>
      </c>
      <c r="H183" s="239">
        <f t="shared" si="68"/>
        <v>0.92307692307692246</v>
      </c>
      <c r="I183" s="239">
        <f t="shared" si="68"/>
        <v>0</v>
      </c>
      <c r="J183" s="239">
        <f t="shared" si="68"/>
        <v>0</v>
      </c>
      <c r="K183" s="239">
        <f t="shared" si="68"/>
        <v>0</v>
      </c>
      <c r="L183" s="239">
        <f t="shared" si="68"/>
        <v>0</v>
      </c>
      <c r="M183" s="239">
        <f t="shared" si="68"/>
        <v>0</v>
      </c>
      <c r="N183" s="239">
        <f t="shared" si="68"/>
        <v>0</v>
      </c>
      <c r="O183" s="239">
        <f t="shared" si="68"/>
        <v>0</v>
      </c>
      <c r="P183" s="239">
        <f t="shared" si="68"/>
        <v>0</v>
      </c>
      <c r="Q183" s="239">
        <f t="shared" si="68"/>
        <v>0</v>
      </c>
      <c r="R183" s="239">
        <f t="shared" si="68"/>
        <v>2.7692307692307692</v>
      </c>
      <c r="S183" s="239">
        <f t="shared" si="68"/>
        <v>3.3076923076923062</v>
      </c>
      <c r="T183" s="239">
        <f t="shared" si="68"/>
        <v>4.384615384615385</v>
      </c>
      <c r="U183" s="239">
        <f t="shared" si="68"/>
        <v>2.9230769230769225</v>
      </c>
      <c r="V183" s="239">
        <f t="shared" si="68"/>
        <v>16.538461538461537</v>
      </c>
      <c r="W183" s="239">
        <f t="shared" si="68"/>
        <v>18.153846153846139</v>
      </c>
      <c r="X183" s="239">
        <f t="shared" si="68"/>
        <v>12.538461538461535</v>
      </c>
      <c r="Y183" s="239">
        <f t="shared" si="68"/>
        <v>15.846153846153845</v>
      </c>
      <c r="Z183" s="239">
        <f t="shared" si="68"/>
        <v>19.38461538461538</v>
      </c>
      <c r="AA183" s="239">
        <f t="shared" si="68"/>
        <v>20.69230769230769</v>
      </c>
      <c r="AB183" s="239">
        <f t="shared" si="68"/>
        <v>27.230769230769241</v>
      </c>
      <c r="AC183" s="306">
        <f t="shared" si="68"/>
        <v>33.46153846153846</v>
      </c>
      <c r="AD183" s="306">
        <f t="shared" si="68"/>
        <v>35.692307692307722</v>
      </c>
    </row>
    <row r="184" spans="1:30">
      <c r="A184" s="6" t="s">
        <v>110</v>
      </c>
      <c r="B184" s="239">
        <f t="shared" si="67"/>
        <v>0</v>
      </c>
      <c r="C184" s="239">
        <f t="shared" si="69"/>
        <v>0</v>
      </c>
      <c r="D184" s="239">
        <f t="shared" si="68"/>
        <v>0</v>
      </c>
      <c r="E184" s="239">
        <f t="shared" si="68"/>
        <v>0</v>
      </c>
      <c r="F184" s="239">
        <f t="shared" si="68"/>
        <v>0.76923076923076916</v>
      </c>
      <c r="G184" s="239">
        <f t="shared" si="68"/>
        <v>2.5384615384615374</v>
      </c>
      <c r="H184" s="239">
        <f t="shared" si="68"/>
        <v>0.69230769230769162</v>
      </c>
      <c r="I184" s="239">
        <f t="shared" si="68"/>
        <v>0</v>
      </c>
      <c r="J184" s="239">
        <f t="shared" si="68"/>
        <v>0</v>
      </c>
      <c r="K184" s="239">
        <f t="shared" si="68"/>
        <v>0</v>
      </c>
      <c r="L184" s="239">
        <f t="shared" si="68"/>
        <v>0</v>
      </c>
      <c r="M184" s="239">
        <f t="shared" si="68"/>
        <v>0</v>
      </c>
      <c r="N184" s="239">
        <f t="shared" si="68"/>
        <v>0</v>
      </c>
      <c r="O184" s="239">
        <f t="shared" si="68"/>
        <v>0</v>
      </c>
      <c r="P184" s="239">
        <f t="shared" si="68"/>
        <v>0</v>
      </c>
      <c r="Q184" s="239">
        <f t="shared" si="68"/>
        <v>0</v>
      </c>
      <c r="R184" s="239">
        <f t="shared" si="68"/>
        <v>3.0769230769230766</v>
      </c>
      <c r="S184" s="239">
        <f t="shared" si="68"/>
        <v>3.2307692307692291</v>
      </c>
      <c r="T184" s="239">
        <f t="shared" si="68"/>
        <v>4.5384615384615392</v>
      </c>
      <c r="U184" s="239">
        <f t="shared" si="68"/>
        <v>2.6923076923076916</v>
      </c>
      <c r="V184" s="239">
        <f t="shared" si="68"/>
        <v>18.153846153846153</v>
      </c>
      <c r="W184" s="239">
        <f t="shared" si="68"/>
        <v>17.615384615384599</v>
      </c>
      <c r="X184" s="239">
        <f t="shared" si="68"/>
        <v>12.15384615384615</v>
      </c>
      <c r="Y184" s="239">
        <f t="shared" si="68"/>
        <v>16.384615384615383</v>
      </c>
      <c r="Z184" s="239">
        <f t="shared" si="68"/>
        <v>19.538461538461533</v>
      </c>
      <c r="AA184" s="239">
        <f t="shared" si="68"/>
        <v>20.769230769230766</v>
      </c>
      <c r="AB184" s="239">
        <f t="shared" si="68"/>
        <v>27.923076923076934</v>
      </c>
      <c r="AC184" s="306">
        <f t="shared" si="68"/>
        <v>33.846153846153847</v>
      </c>
      <c r="AD184" s="306">
        <f t="shared" si="68"/>
        <v>35.769230769230802</v>
      </c>
    </row>
    <row r="185" spans="1:30">
      <c r="A185" s="6" t="s">
        <v>111</v>
      </c>
      <c r="B185" s="239">
        <f t="shared" si="67"/>
        <v>0</v>
      </c>
      <c r="C185" s="239">
        <f t="shared" si="69"/>
        <v>0</v>
      </c>
      <c r="D185" s="239">
        <f t="shared" si="68"/>
        <v>0</v>
      </c>
      <c r="E185" s="239">
        <f t="shared" si="68"/>
        <v>0</v>
      </c>
      <c r="F185" s="239">
        <f t="shared" si="68"/>
        <v>0.84615384615384603</v>
      </c>
      <c r="G185" s="239">
        <f t="shared" si="68"/>
        <v>2.6923076923076912</v>
      </c>
      <c r="H185" s="239">
        <f t="shared" si="68"/>
        <v>0.46153846153846084</v>
      </c>
      <c r="I185" s="239">
        <f t="shared" si="68"/>
        <v>0</v>
      </c>
      <c r="J185" s="239">
        <f t="shared" si="68"/>
        <v>0</v>
      </c>
      <c r="K185" s="239">
        <f t="shared" si="68"/>
        <v>0</v>
      </c>
      <c r="L185" s="239">
        <f t="shared" si="68"/>
        <v>0</v>
      </c>
      <c r="M185" s="239">
        <f t="shared" si="68"/>
        <v>0</v>
      </c>
      <c r="N185" s="239">
        <f t="shared" si="68"/>
        <v>0</v>
      </c>
      <c r="O185" s="239">
        <f t="shared" si="68"/>
        <v>0</v>
      </c>
      <c r="P185" s="239">
        <f t="shared" ref="P185:AA185" si="70">(P$186-O$186)/13+P184</f>
        <v>0</v>
      </c>
      <c r="Q185" s="239">
        <f t="shared" si="70"/>
        <v>0</v>
      </c>
      <c r="R185" s="239">
        <f t="shared" si="70"/>
        <v>3.3846153846153841</v>
      </c>
      <c r="S185" s="239">
        <f t="shared" si="70"/>
        <v>3.153846153846152</v>
      </c>
      <c r="T185" s="239">
        <f t="shared" si="70"/>
        <v>4.6923076923076934</v>
      </c>
      <c r="U185" s="239">
        <f t="shared" si="70"/>
        <v>2.4615384615384608</v>
      </c>
      <c r="V185" s="239">
        <f t="shared" si="70"/>
        <v>19.76923076923077</v>
      </c>
      <c r="W185" s="239">
        <f t="shared" si="70"/>
        <v>17.076923076923059</v>
      </c>
      <c r="X185" s="239">
        <f t="shared" si="70"/>
        <v>11.769230769230765</v>
      </c>
      <c r="Y185" s="239">
        <f t="shared" si="70"/>
        <v>16.923076923076923</v>
      </c>
      <c r="Z185" s="239">
        <f t="shared" si="70"/>
        <v>19.692307692307686</v>
      </c>
      <c r="AA185" s="239">
        <f t="shared" si="70"/>
        <v>20.846153846153843</v>
      </c>
      <c r="AB185" s="239">
        <f>(AB$186-AA$186)/13+AB184</f>
        <v>28.615384615384627</v>
      </c>
      <c r="AC185" s="306">
        <f>(AC$186-AB$186)/13+AC184</f>
        <v>34.230769230769234</v>
      </c>
      <c r="AD185" s="306">
        <f>(AD$186-AC$186)/13+AD184</f>
        <v>35.846153846153882</v>
      </c>
    </row>
    <row r="186" spans="1:30" ht="15.75" thickBot="1">
      <c r="A186" s="6" t="s">
        <v>112</v>
      </c>
      <c r="B186" s="307">
        <f>B29</f>
        <v>0</v>
      </c>
      <c r="C186" s="307">
        <f t="shared" ref="C186:AC186" si="71">C29</f>
        <v>0</v>
      </c>
      <c r="D186" s="307">
        <f t="shared" si="71"/>
        <v>0</v>
      </c>
      <c r="E186" s="307">
        <f t="shared" si="71"/>
        <v>0</v>
      </c>
      <c r="F186" s="307">
        <f t="shared" si="71"/>
        <v>1</v>
      </c>
      <c r="G186" s="307">
        <f t="shared" si="71"/>
        <v>3</v>
      </c>
      <c r="H186" s="307">
        <f t="shared" si="71"/>
        <v>0</v>
      </c>
      <c r="I186" s="307">
        <f t="shared" si="71"/>
        <v>0</v>
      </c>
      <c r="J186" s="307">
        <f t="shared" si="71"/>
        <v>0</v>
      </c>
      <c r="K186" s="307">
        <f t="shared" si="71"/>
        <v>0</v>
      </c>
      <c r="L186" s="307">
        <f t="shared" si="71"/>
        <v>0</v>
      </c>
      <c r="M186" s="307">
        <f t="shared" si="71"/>
        <v>0</v>
      </c>
      <c r="N186" s="307">
        <f t="shared" si="71"/>
        <v>0</v>
      </c>
      <c r="O186" s="307">
        <f t="shared" si="71"/>
        <v>0</v>
      </c>
      <c r="P186" s="307">
        <f t="shared" si="71"/>
        <v>0</v>
      </c>
      <c r="Q186" s="307">
        <f t="shared" si="71"/>
        <v>0</v>
      </c>
      <c r="R186" s="307">
        <f t="shared" si="71"/>
        <v>4</v>
      </c>
      <c r="S186" s="307">
        <f t="shared" si="71"/>
        <v>3</v>
      </c>
      <c r="T186" s="307">
        <f t="shared" si="71"/>
        <v>5</v>
      </c>
      <c r="U186" s="307">
        <f t="shared" si="71"/>
        <v>2</v>
      </c>
      <c r="V186" s="307">
        <f t="shared" si="71"/>
        <v>23</v>
      </c>
      <c r="W186" s="307">
        <f t="shared" si="71"/>
        <v>16</v>
      </c>
      <c r="X186" s="307">
        <f t="shared" si="71"/>
        <v>11</v>
      </c>
      <c r="Y186" s="307">
        <f t="shared" si="71"/>
        <v>18</v>
      </c>
      <c r="Z186" s="307">
        <f t="shared" si="71"/>
        <v>20</v>
      </c>
      <c r="AA186" s="307">
        <f t="shared" si="71"/>
        <v>21</v>
      </c>
      <c r="AB186" s="307">
        <f>AB29</f>
        <v>30</v>
      </c>
      <c r="AC186" s="307">
        <f t="shared" si="71"/>
        <v>35</v>
      </c>
      <c r="AD186" s="307">
        <f>AD29</f>
        <v>36</v>
      </c>
    </row>
    <row r="187" spans="1:30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thickBot="1">
      <c r="A188" s="6" t="s">
        <v>261</v>
      </c>
    </row>
    <row r="189" spans="1:30" ht="15.75" thickBot="1">
      <c r="A189" s="3"/>
      <c r="B189" s="3" t="str">
        <f>B$2</f>
        <v xml:space="preserve">93/94 </v>
      </c>
      <c r="C189" s="3" t="str">
        <f t="shared" ref="C189:AD189" si="72">C$2</f>
        <v xml:space="preserve">94/95 </v>
      </c>
      <c r="D189" s="3" t="str">
        <f t="shared" si="72"/>
        <v xml:space="preserve">95/96 </v>
      </c>
      <c r="E189" s="3" t="str">
        <f t="shared" si="72"/>
        <v xml:space="preserve">96/97 </v>
      </c>
      <c r="F189" s="3" t="str">
        <f t="shared" si="72"/>
        <v xml:space="preserve">97/98 </v>
      </c>
      <c r="G189" s="3" t="str">
        <f t="shared" si="72"/>
        <v xml:space="preserve">98/99 </v>
      </c>
      <c r="H189" s="3" t="str">
        <f t="shared" si="72"/>
        <v xml:space="preserve">99/00 </v>
      </c>
      <c r="I189" s="3" t="str">
        <f t="shared" si="72"/>
        <v xml:space="preserve">00/01 </v>
      </c>
      <c r="J189" s="3" t="str">
        <f t="shared" si="72"/>
        <v xml:space="preserve">01/02 </v>
      </c>
      <c r="K189" s="3" t="str">
        <f t="shared" si="72"/>
        <v xml:space="preserve">02/03 </v>
      </c>
      <c r="L189" s="3" t="str">
        <f t="shared" si="72"/>
        <v xml:space="preserve">03/04 </v>
      </c>
      <c r="M189" s="3" t="str">
        <f t="shared" si="72"/>
        <v xml:space="preserve">04/05 </v>
      </c>
      <c r="N189" s="3" t="str">
        <f t="shared" si="72"/>
        <v xml:space="preserve">05/06 </v>
      </c>
      <c r="O189" s="3" t="str">
        <f t="shared" si="72"/>
        <v xml:space="preserve">06/07 </v>
      </c>
      <c r="P189" s="3" t="str">
        <f t="shared" si="72"/>
        <v xml:space="preserve">07/08 </v>
      </c>
      <c r="Q189" s="3" t="str">
        <f t="shared" si="72"/>
        <v xml:space="preserve">08/09 </v>
      </c>
      <c r="R189" s="3" t="str">
        <f t="shared" si="72"/>
        <v xml:space="preserve">09/10 </v>
      </c>
      <c r="S189" s="3" t="str">
        <f t="shared" si="72"/>
        <v xml:space="preserve">10/11 </v>
      </c>
      <c r="T189" s="3" t="str">
        <f t="shared" si="72"/>
        <v xml:space="preserve">11/12 </v>
      </c>
      <c r="U189" s="3" t="str">
        <f t="shared" si="72"/>
        <v xml:space="preserve">12/13 </v>
      </c>
      <c r="V189" s="3" t="str">
        <f t="shared" si="72"/>
        <v xml:space="preserve">13/14 </v>
      </c>
      <c r="W189" s="3" t="str">
        <f t="shared" si="72"/>
        <v xml:space="preserve">14/15 </v>
      </c>
      <c r="X189" s="3" t="str">
        <f t="shared" si="72"/>
        <v xml:space="preserve">15/16 </v>
      </c>
      <c r="Y189" s="3" t="str">
        <f t="shared" si="72"/>
        <v xml:space="preserve">16/17 </v>
      </c>
      <c r="Z189" s="3" t="str">
        <f t="shared" si="72"/>
        <v xml:space="preserve">17/18 </v>
      </c>
      <c r="AA189" s="3" t="str">
        <f t="shared" si="72"/>
        <v>18/19</v>
      </c>
      <c r="AB189" s="3" t="str">
        <f t="shared" si="72"/>
        <v>19/20</v>
      </c>
      <c r="AC189" s="3" t="str">
        <f t="shared" si="72"/>
        <v>20/21</v>
      </c>
      <c r="AD189" s="3" t="str">
        <f t="shared" si="72"/>
        <v>21/22</v>
      </c>
    </row>
    <row r="190" spans="1:30">
      <c r="A190" s="6" t="s">
        <v>113</v>
      </c>
    </row>
    <row r="191" spans="1:30">
      <c r="A191" s="6" t="s">
        <v>102</v>
      </c>
    </row>
    <row r="192" spans="1:30">
      <c r="A192" s="6" t="s">
        <v>103</v>
      </c>
    </row>
    <row r="193" spans="1:30">
      <c r="A193" s="6" t="s">
        <v>104</v>
      </c>
    </row>
    <row r="194" spans="1:30">
      <c r="A194" s="6" t="s">
        <v>105</v>
      </c>
    </row>
    <row r="195" spans="1:30">
      <c r="A195" s="6" t="s">
        <v>106</v>
      </c>
    </row>
    <row r="196" spans="1:30">
      <c r="A196" s="6" t="s">
        <v>107</v>
      </c>
    </row>
    <row r="197" spans="1:30">
      <c r="A197" s="6" t="s">
        <v>108</v>
      </c>
    </row>
    <row r="198" spans="1:30">
      <c r="A198" s="6" t="s">
        <v>109</v>
      </c>
    </row>
    <row r="199" spans="1:30">
      <c r="A199" s="6" t="s">
        <v>110</v>
      </c>
    </row>
    <row r="200" spans="1:30">
      <c r="A200" s="6" t="s">
        <v>111</v>
      </c>
    </row>
    <row r="201" spans="1:30">
      <c r="A201" s="6" t="s">
        <v>112</v>
      </c>
    </row>
    <row r="202" spans="1:30" ht="15.75" thickBot="1">
      <c r="A202" s="6" t="s">
        <v>143</v>
      </c>
    </row>
    <row r="203" spans="1:30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thickBot="1">
      <c r="A204" s="6" t="s">
        <v>262</v>
      </c>
    </row>
    <row r="205" spans="1:30" ht="15.75" thickBot="1">
      <c r="A205" s="3"/>
      <c r="B205" s="3" t="str">
        <f>B$2</f>
        <v xml:space="preserve">93/94 </v>
      </c>
      <c r="C205" s="3" t="str">
        <f t="shared" ref="C205:AD205" si="73">C$2</f>
        <v xml:space="preserve">94/95 </v>
      </c>
      <c r="D205" s="3" t="str">
        <f t="shared" si="73"/>
        <v xml:space="preserve">95/96 </v>
      </c>
      <c r="E205" s="3" t="str">
        <f t="shared" si="73"/>
        <v xml:space="preserve">96/97 </v>
      </c>
      <c r="F205" s="3" t="str">
        <f t="shared" si="73"/>
        <v xml:space="preserve">97/98 </v>
      </c>
      <c r="G205" s="3" t="str">
        <f t="shared" si="73"/>
        <v xml:space="preserve">98/99 </v>
      </c>
      <c r="H205" s="3" t="str">
        <f t="shared" si="73"/>
        <v xml:space="preserve">99/00 </v>
      </c>
      <c r="I205" s="3" t="str">
        <f t="shared" si="73"/>
        <v xml:space="preserve">00/01 </v>
      </c>
      <c r="J205" s="3" t="str">
        <f t="shared" si="73"/>
        <v xml:space="preserve">01/02 </v>
      </c>
      <c r="K205" s="3" t="str">
        <f t="shared" si="73"/>
        <v xml:space="preserve">02/03 </v>
      </c>
      <c r="L205" s="3" t="str">
        <f t="shared" si="73"/>
        <v xml:space="preserve">03/04 </v>
      </c>
      <c r="M205" s="3" t="str">
        <f t="shared" si="73"/>
        <v xml:space="preserve">04/05 </v>
      </c>
      <c r="N205" s="3" t="str">
        <f t="shared" si="73"/>
        <v xml:space="preserve">05/06 </v>
      </c>
      <c r="O205" s="3" t="str">
        <f t="shared" si="73"/>
        <v xml:space="preserve">06/07 </v>
      </c>
      <c r="P205" s="3" t="str">
        <f t="shared" si="73"/>
        <v xml:space="preserve">07/08 </v>
      </c>
      <c r="Q205" s="3" t="str">
        <f t="shared" si="73"/>
        <v xml:space="preserve">08/09 </v>
      </c>
      <c r="R205" s="3" t="str">
        <f t="shared" si="73"/>
        <v xml:space="preserve">09/10 </v>
      </c>
      <c r="S205" s="3" t="str">
        <f t="shared" si="73"/>
        <v xml:space="preserve">10/11 </v>
      </c>
      <c r="T205" s="3" t="str">
        <f t="shared" si="73"/>
        <v xml:space="preserve">11/12 </v>
      </c>
      <c r="U205" s="3" t="str">
        <f t="shared" si="73"/>
        <v xml:space="preserve">12/13 </v>
      </c>
      <c r="V205" s="3" t="str">
        <f t="shared" si="73"/>
        <v xml:space="preserve">13/14 </v>
      </c>
      <c r="W205" s="3" t="str">
        <f t="shared" si="73"/>
        <v xml:space="preserve">14/15 </v>
      </c>
      <c r="X205" s="3" t="str">
        <f t="shared" si="73"/>
        <v xml:space="preserve">15/16 </v>
      </c>
      <c r="Y205" s="3" t="str">
        <f t="shared" si="73"/>
        <v xml:space="preserve">16/17 </v>
      </c>
      <c r="Z205" s="3" t="str">
        <f t="shared" si="73"/>
        <v xml:space="preserve">17/18 </v>
      </c>
      <c r="AA205" s="3" t="str">
        <f t="shared" si="73"/>
        <v>18/19</v>
      </c>
      <c r="AB205" s="3" t="str">
        <f t="shared" si="73"/>
        <v>19/20</v>
      </c>
      <c r="AC205" s="3" t="str">
        <f t="shared" si="73"/>
        <v>20/21</v>
      </c>
      <c r="AD205" s="3" t="str">
        <f t="shared" si="73"/>
        <v>21/22</v>
      </c>
    </row>
    <row r="206" spans="1:30">
      <c r="A206" s="6" t="s">
        <v>113</v>
      </c>
      <c r="B206" s="239">
        <f>B302-B32+B270-B254+B286</f>
        <v>1.9084351448514516</v>
      </c>
      <c r="C206" s="239">
        <f>C302-B313+C270-C254+C286</f>
        <v>1.7338245772735512</v>
      </c>
      <c r="D206" s="239">
        <f t="shared" ref="D206:Z206" si="74">D302-C313+D270-D254+D286</f>
        <v>2.5061405492527253</v>
      </c>
      <c r="E206" s="239">
        <f t="shared" si="74"/>
        <v>2.0274102053325151</v>
      </c>
      <c r="F206" s="239">
        <f t="shared" si="74"/>
        <v>7.476583333333334</v>
      </c>
      <c r="G206" s="239">
        <f t="shared" si="74"/>
        <v>-7.6750833333333333</v>
      </c>
      <c r="H206" s="239">
        <f t="shared" si="74"/>
        <v>9.3554166666666667</v>
      </c>
      <c r="I206" s="239">
        <f t="shared" si="74"/>
        <v>2.593551282051282</v>
      </c>
      <c r="J206" s="239">
        <f t="shared" si="74"/>
        <v>3.1372595833333339</v>
      </c>
      <c r="K206" s="239">
        <f t="shared" si="74"/>
        <v>2.8066014166666671</v>
      </c>
      <c r="L206" s="239">
        <f t="shared" si="74"/>
        <v>2.9505271666666668</v>
      </c>
      <c r="M206" s="239">
        <f t="shared" si="74"/>
        <v>5.0325031987179498</v>
      </c>
      <c r="N206" s="239">
        <f t="shared" si="74"/>
        <v>5.6407513461538468</v>
      </c>
      <c r="O206" s="239">
        <f t="shared" si="74"/>
        <v>7.5011020384615392</v>
      </c>
      <c r="P206" s="239">
        <f t="shared" si="74"/>
        <v>12.336348814102564</v>
      </c>
      <c r="Q206" s="239">
        <f t="shared" si="74"/>
        <v>21.307529487179487</v>
      </c>
      <c r="R206" s="239">
        <f t="shared" si="74"/>
        <v>10.723486660256409</v>
      </c>
      <c r="S206" s="239">
        <f t="shared" si="74"/>
        <v>22.526291339743587</v>
      </c>
      <c r="T206" s="239">
        <f t="shared" si="74"/>
        <v>14.019312032051287</v>
      </c>
      <c r="U206" s="239">
        <f>U302-T313+U270-U254+U286</f>
        <v>19.251229641025638</v>
      </c>
      <c r="V206" s="239">
        <f>V302-U313+V270-V254+V286</f>
        <v>45.214924301282053</v>
      </c>
      <c r="W206" s="239">
        <f>W302-V313+W270-W254+W286</f>
        <v>32.355011666666663</v>
      </c>
      <c r="X206" s="239">
        <f>X302-W313+X270-X254+X286</f>
        <v>31.298874519230772</v>
      </c>
      <c r="Y206" s="239">
        <f>Y302-X313+Y270-Y254+Y286</f>
        <v>14.905235634615385</v>
      </c>
      <c r="Z206" s="306">
        <f t="shared" si="74"/>
        <v>35.628236000000001</v>
      </c>
      <c r="AA206" s="306">
        <f>AA302-Z313+AA270-AA254+AA286</f>
        <v>44.366890250000004</v>
      </c>
      <c r="AB206" s="306">
        <f>AB302-AA313+AB270-AB254+AB286</f>
        <v>42.692040916666663</v>
      </c>
      <c r="AC206" s="306">
        <f>AC302-AB313+AC270-AC254+AC286</f>
        <v>46.228787666666669</v>
      </c>
      <c r="AD206" s="306">
        <f>AD302-AC313+AD270-AD254+AD286</f>
        <v>51.508375000473961</v>
      </c>
    </row>
    <row r="207" spans="1:30">
      <c r="A207" s="6" t="s">
        <v>102</v>
      </c>
      <c r="B207" s="239">
        <f>B303-B302+B271-B255+B287</f>
        <v>-0.40208774187526952</v>
      </c>
      <c r="C207" s="239">
        <f>C303-C302+C271-C255+C287</f>
        <v>1.0920126642939065</v>
      </c>
      <c r="D207" s="239">
        <f t="shared" ref="D207:AD216" si="75">D303-D302+D271-D255+D287</f>
        <v>-5.5165083629928358</v>
      </c>
      <c r="E207" s="239">
        <f t="shared" si="75"/>
        <v>-5.3333401266727947</v>
      </c>
      <c r="F207" s="239">
        <f t="shared" si="75"/>
        <v>-3.4584166666666647</v>
      </c>
      <c r="G207" s="239">
        <f t="shared" si="75"/>
        <v>-7.8190833333333352</v>
      </c>
      <c r="H207" s="239">
        <f t="shared" si="75"/>
        <v>-10.760583333333333</v>
      </c>
      <c r="I207" s="239">
        <f t="shared" si="75"/>
        <v>0.67355128205128167</v>
      </c>
      <c r="J207" s="239">
        <f t="shared" si="75"/>
        <v>0.45525958333333438</v>
      </c>
      <c r="K207" s="239">
        <f t="shared" si="75"/>
        <v>1.3444514166666668</v>
      </c>
      <c r="L207" s="239">
        <f t="shared" si="75"/>
        <v>3.4751261666666666</v>
      </c>
      <c r="M207" s="239">
        <f t="shared" si="75"/>
        <v>7.4686831987179492</v>
      </c>
      <c r="N207" s="239">
        <f t="shared" si="75"/>
        <v>5.6205503461538466</v>
      </c>
      <c r="O207" s="239">
        <f t="shared" si="75"/>
        <v>11.212704038461538</v>
      </c>
      <c r="P207" s="239">
        <f t="shared" si="75"/>
        <v>14.847616814102565</v>
      </c>
      <c r="Q207" s="239">
        <f t="shared" si="75"/>
        <v>13.649321487179488</v>
      </c>
      <c r="R207" s="239">
        <f t="shared" si="75"/>
        <v>21.930426660256408</v>
      </c>
      <c r="S207" s="239">
        <f t="shared" si="75"/>
        <v>30.637179339743589</v>
      </c>
      <c r="T207" s="239">
        <f t="shared" si="75"/>
        <v>52.37002403205129</v>
      </c>
      <c r="U207" s="239">
        <f t="shared" si="75"/>
        <v>24.602822641025639</v>
      </c>
      <c r="V207" s="239">
        <f t="shared" si="75"/>
        <v>25.851187301282053</v>
      </c>
      <c r="W207" s="239">
        <f t="shared" si="75"/>
        <v>36.451224666666668</v>
      </c>
      <c r="X207" s="239">
        <f t="shared" si="75"/>
        <v>29.18977051923077</v>
      </c>
      <c r="Y207" s="239">
        <f t="shared" si="75"/>
        <v>22.223034634615384</v>
      </c>
      <c r="Z207" s="306">
        <f t="shared" si="75"/>
        <v>25.526754384615394</v>
      </c>
      <c r="AA207" s="306">
        <f t="shared" si="75"/>
        <v>33.488887326923091</v>
      </c>
      <c r="AB207" s="306">
        <f t="shared" si="75"/>
        <v>37.697445147435893</v>
      </c>
      <c r="AC207" s="306">
        <f t="shared" si="75"/>
        <v>32.642240435897442</v>
      </c>
      <c r="AD207" s="306">
        <f t="shared" si="75"/>
        <v>42.449523372138437</v>
      </c>
    </row>
    <row r="208" spans="1:30">
      <c r="A208" s="6" t="s">
        <v>103</v>
      </c>
      <c r="B208" s="239">
        <f t="shared" ref="B208:C217" si="76">B304-B303+B272-B256+B288</f>
        <v>-0.41714274432520781</v>
      </c>
      <c r="C208" s="239">
        <f t="shared" si="76"/>
        <v>1.0878307191689238</v>
      </c>
      <c r="D208" s="239">
        <f t="shared" si="75"/>
        <v>-5.5687826770551201</v>
      </c>
      <c r="E208" s="239">
        <f t="shared" si="75"/>
        <v>-5.3813016140565963</v>
      </c>
      <c r="F208" s="239">
        <f t="shared" si="75"/>
        <v>-8.7644166666666656</v>
      </c>
      <c r="G208" s="239">
        <f t="shared" si="75"/>
        <v>4.0719166666666666</v>
      </c>
      <c r="H208" s="239">
        <f t="shared" si="75"/>
        <v>-18.976583333333334</v>
      </c>
      <c r="I208" s="239">
        <f t="shared" si="75"/>
        <v>1.6855512820512821</v>
      </c>
      <c r="J208" s="239">
        <f t="shared" si="75"/>
        <v>0.86325958333333386</v>
      </c>
      <c r="K208" s="239">
        <f t="shared" si="75"/>
        <v>0.82249941666666704</v>
      </c>
      <c r="L208" s="239">
        <f t="shared" si="75"/>
        <v>3.561517166666667</v>
      </c>
      <c r="M208" s="239">
        <f t="shared" si="75"/>
        <v>7.3207311987179491</v>
      </c>
      <c r="N208" s="239">
        <f t="shared" si="75"/>
        <v>7.4771183461538469</v>
      </c>
      <c r="O208" s="239">
        <f t="shared" si="75"/>
        <v>23.24639903846154</v>
      </c>
      <c r="P208" s="239">
        <f t="shared" si="75"/>
        <v>21.695716814102568</v>
      </c>
      <c r="Q208" s="239">
        <f t="shared" si="75"/>
        <v>52.341855487179487</v>
      </c>
      <c r="R208" s="239">
        <f t="shared" si="75"/>
        <v>62.218119660256413</v>
      </c>
      <c r="S208" s="239">
        <f t="shared" si="75"/>
        <v>36.94011333974359</v>
      </c>
      <c r="T208" s="239">
        <f t="shared" si="75"/>
        <v>68.911229032051281</v>
      </c>
      <c r="U208" s="239">
        <f t="shared" si="75"/>
        <v>33.921286641025638</v>
      </c>
      <c r="V208" s="239">
        <f t="shared" si="75"/>
        <v>52.826507301282049</v>
      </c>
      <c r="W208" s="239">
        <f t="shared" si="75"/>
        <v>81.563070666666661</v>
      </c>
      <c r="X208" s="239">
        <f t="shared" si="75"/>
        <v>41.420409519230773</v>
      </c>
      <c r="Y208" s="239">
        <f t="shared" si="75"/>
        <v>35.610294634615386</v>
      </c>
      <c r="Z208" s="306">
        <f t="shared" si="75"/>
        <v>53.041849384615396</v>
      </c>
      <c r="AA208" s="306">
        <f t="shared" si="75"/>
        <v>43.823570326923083</v>
      </c>
      <c r="AB208" s="306">
        <f t="shared" si="75"/>
        <v>80.9984571474359</v>
      </c>
      <c r="AC208" s="306">
        <f t="shared" si="75"/>
        <v>80.855613435897453</v>
      </c>
      <c r="AD208" s="306">
        <f t="shared" si="75"/>
        <v>78.958225660912973</v>
      </c>
    </row>
    <row r="209" spans="1:30">
      <c r="A209" s="6" t="s">
        <v>104</v>
      </c>
      <c r="B209" s="239">
        <f t="shared" si="76"/>
        <v>0.27435354846120674</v>
      </c>
      <c r="C209" s="239">
        <f t="shared" si="76"/>
        <v>1.2799130227207054</v>
      </c>
      <c r="D209" s="239">
        <f t="shared" si="75"/>
        <v>-3.1677538826578484</v>
      </c>
      <c r="E209" s="239">
        <f t="shared" si="75"/>
        <v>-3.1783666870977623</v>
      </c>
      <c r="F209" s="239">
        <f t="shared" si="75"/>
        <v>-11.500416666666666</v>
      </c>
      <c r="G209" s="239">
        <f t="shared" si="75"/>
        <v>5.7629166666666665</v>
      </c>
      <c r="H209" s="239">
        <f t="shared" si="75"/>
        <v>-5.9055833333333325</v>
      </c>
      <c r="I209" s="239">
        <f t="shared" si="75"/>
        <v>0.1355512820512832</v>
      </c>
      <c r="J209" s="239">
        <f t="shared" si="75"/>
        <v>1.2642595833333337</v>
      </c>
      <c r="K209" s="239">
        <f t="shared" si="75"/>
        <v>2.7654514166666671</v>
      </c>
      <c r="L209" s="239">
        <f t="shared" si="75"/>
        <v>3.6894141666666669</v>
      </c>
      <c r="M209" s="239">
        <f t="shared" si="75"/>
        <v>5.2995531987179501</v>
      </c>
      <c r="N209" s="239">
        <f t="shared" si="75"/>
        <v>8.0172303461538466</v>
      </c>
      <c r="O209" s="239">
        <f t="shared" si="75"/>
        <v>14.864693038461539</v>
      </c>
      <c r="P209" s="239">
        <f t="shared" si="75"/>
        <v>21.105173814102564</v>
      </c>
      <c r="Q209" s="239">
        <f t="shared" si="75"/>
        <v>16.530193487179488</v>
      </c>
      <c r="R209" s="239">
        <f t="shared" si="75"/>
        <v>29.363088660256413</v>
      </c>
      <c r="S209" s="239">
        <f t="shared" si="75"/>
        <v>28.522025339743585</v>
      </c>
      <c r="T209" s="239">
        <f t="shared" si="75"/>
        <v>38.747280032051286</v>
      </c>
      <c r="U209" s="239">
        <f t="shared" si="75"/>
        <v>34.374667641025638</v>
      </c>
      <c r="V209" s="239">
        <f t="shared" si="75"/>
        <v>43.431989301282051</v>
      </c>
      <c r="W209" s="239">
        <f t="shared" si="75"/>
        <v>51.669113666666668</v>
      </c>
      <c r="X209" s="239">
        <f t="shared" si="75"/>
        <v>36.005660519230766</v>
      </c>
      <c r="Y209" s="239">
        <f t="shared" si="75"/>
        <v>33.398604634615388</v>
      </c>
      <c r="Z209" s="306">
        <f t="shared" si="75"/>
        <v>45.280740384615399</v>
      </c>
      <c r="AA209" s="306">
        <f t="shared" si="75"/>
        <v>51.618807326923083</v>
      </c>
      <c r="AB209" s="306">
        <f t="shared" si="75"/>
        <v>62.214825147435896</v>
      </c>
      <c r="AC209" s="306">
        <f t="shared" si="75"/>
        <v>88.337103435897447</v>
      </c>
      <c r="AD209" s="306">
        <f t="shared" si="75"/>
        <v>69.364289329438776</v>
      </c>
    </row>
    <row r="210" spans="1:30">
      <c r="A210" s="6" t="s">
        <v>105</v>
      </c>
      <c r="B210" s="239">
        <f t="shared" si="76"/>
        <v>0.56866915429582754</v>
      </c>
      <c r="C210" s="239">
        <f t="shared" si="76"/>
        <v>1.3616673576747669</v>
      </c>
      <c r="D210" s="239">
        <f t="shared" si="75"/>
        <v>-2.1458246957320792</v>
      </c>
      <c r="E210" s="239">
        <f t="shared" si="75"/>
        <v>-2.2407504852385323</v>
      </c>
      <c r="F210" s="239">
        <f t="shared" si="75"/>
        <v>-9.6034166666666643</v>
      </c>
      <c r="G210" s="239">
        <f t="shared" si="75"/>
        <v>6.0039166666666661</v>
      </c>
      <c r="H210" s="239">
        <f t="shared" si="75"/>
        <v>-1.1195833333333312</v>
      </c>
      <c r="I210" s="239">
        <f t="shared" si="75"/>
        <v>-0.59544871794871757</v>
      </c>
      <c r="J210" s="239">
        <f t="shared" si="75"/>
        <v>-0.34574041666666666</v>
      </c>
      <c r="K210" s="239">
        <f t="shared" si="75"/>
        <v>3.3062314166666669</v>
      </c>
      <c r="L210" s="239">
        <f t="shared" si="75"/>
        <v>3.7023971666666666</v>
      </c>
      <c r="M210" s="239">
        <f t="shared" si="75"/>
        <v>9.24100519871795</v>
      </c>
      <c r="N210" s="239">
        <f t="shared" si="75"/>
        <v>5.6635503461538468</v>
      </c>
      <c r="O210" s="239">
        <f t="shared" si="75"/>
        <v>12.529090038461538</v>
      </c>
      <c r="P210" s="239">
        <f t="shared" si="75"/>
        <v>14.274893814102565</v>
      </c>
      <c r="Q210" s="239">
        <f t="shared" si="75"/>
        <v>21.139286487179486</v>
      </c>
      <c r="R210" s="239">
        <f t="shared" si="75"/>
        <v>21.172029660256413</v>
      </c>
      <c r="S210" s="239">
        <f t="shared" si="75"/>
        <v>21.572111339743586</v>
      </c>
      <c r="T210" s="239">
        <f t="shared" si="75"/>
        <v>23.811091032051287</v>
      </c>
      <c r="U210" s="239">
        <f t="shared" si="75"/>
        <v>33.930602641025637</v>
      </c>
      <c r="V210" s="239">
        <f t="shared" si="75"/>
        <v>39.036036301282053</v>
      </c>
      <c r="W210" s="239">
        <f t="shared" si="75"/>
        <v>33.715192666666667</v>
      </c>
      <c r="X210" s="239">
        <f t="shared" si="75"/>
        <v>38.134809519230771</v>
      </c>
      <c r="Y210" s="239">
        <f t="shared" si="75"/>
        <v>32.661913634615381</v>
      </c>
      <c r="Z210" s="306">
        <f t="shared" si="75"/>
        <v>51.419217384615393</v>
      </c>
      <c r="AA210" s="306">
        <f t="shared" si="75"/>
        <v>49.996979326923089</v>
      </c>
      <c r="AB210" s="306">
        <f t="shared" si="75"/>
        <v>62.527328147435888</v>
      </c>
      <c r="AC210" s="306">
        <f t="shared" si="75"/>
        <v>100.46733143589744</v>
      </c>
      <c r="AD210" s="306">
        <f t="shared" si="75"/>
        <v>73.166666201159288</v>
      </c>
    </row>
    <row r="211" spans="1:30">
      <c r="A211" s="6" t="s">
        <v>106</v>
      </c>
      <c r="B211" s="239">
        <f t="shared" si="76"/>
        <v>1.9839686120788222</v>
      </c>
      <c r="C211" s="239">
        <f t="shared" si="76"/>
        <v>1.7548060959478209</v>
      </c>
      <c r="D211" s="239">
        <f t="shared" si="75"/>
        <v>2.7684095326810958</v>
      </c>
      <c r="E211" s="239">
        <f t="shared" si="75"/>
        <v>2.268041015425478</v>
      </c>
      <c r="F211" s="239">
        <f t="shared" si="75"/>
        <v>-1.8344166666666624</v>
      </c>
      <c r="G211" s="239">
        <f t="shared" si="75"/>
        <v>7.9569166666666664</v>
      </c>
      <c r="H211" s="239">
        <f t="shared" si="75"/>
        <v>6.4234166666666681</v>
      </c>
      <c r="I211" s="239">
        <f t="shared" si="75"/>
        <v>1.5415512820512829</v>
      </c>
      <c r="J211" s="239">
        <f t="shared" si="75"/>
        <v>1.9322595833333338</v>
      </c>
      <c r="K211" s="239">
        <f t="shared" si="75"/>
        <v>2.8614514166666671</v>
      </c>
      <c r="L211" s="239">
        <f t="shared" si="75"/>
        <v>3.2616961666666668</v>
      </c>
      <c r="M211" s="239">
        <f t="shared" si="75"/>
        <v>4.9742671987179499</v>
      </c>
      <c r="N211" s="239">
        <f t="shared" si="75"/>
        <v>6.5063753461538472</v>
      </c>
      <c r="O211" s="239">
        <f t="shared" si="75"/>
        <v>15.898359038461539</v>
      </c>
      <c r="P211" s="239">
        <f t="shared" si="75"/>
        <v>17.091852814102566</v>
      </c>
      <c r="Q211" s="239">
        <f t="shared" si="75"/>
        <v>24.376357487179487</v>
      </c>
      <c r="R211" s="239">
        <f t="shared" si="75"/>
        <v>24.675832660256411</v>
      </c>
      <c r="S211" s="239">
        <f t="shared" si="75"/>
        <v>24.008454339743587</v>
      </c>
      <c r="T211" s="239">
        <f t="shared" si="75"/>
        <v>17.709837032051286</v>
      </c>
      <c r="U211" s="239">
        <f t="shared" si="75"/>
        <v>23.28059064102564</v>
      </c>
      <c r="V211" s="239">
        <f t="shared" si="75"/>
        <v>30.823270301282051</v>
      </c>
      <c r="W211" s="239">
        <f t="shared" si="75"/>
        <v>42.523601666666671</v>
      </c>
      <c r="X211" s="239">
        <f t="shared" si="75"/>
        <v>37.082149519230768</v>
      </c>
      <c r="Y211" s="239">
        <f t="shared" si="75"/>
        <v>34.010426634615385</v>
      </c>
      <c r="Z211" s="306">
        <f t="shared" si="75"/>
        <v>38.102122384615392</v>
      </c>
      <c r="AA211" s="306">
        <f t="shared" si="75"/>
        <v>62.133030326923084</v>
      </c>
      <c r="AB211" s="306">
        <f t="shared" si="75"/>
        <v>61.770010147435897</v>
      </c>
      <c r="AC211" s="306">
        <f t="shared" si="75"/>
        <v>67.938853435897443</v>
      </c>
      <c r="AD211" s="306">
        <f t="shared" si="75"/>
        <v>73.340489534452729</v>
      </c>
    </row>
    <row r="212" spans="1:30">
      <c r="A212" s="6" t="s">
        <v>107</v>
      </c>
      <c r="B212" s="239">
        <f t="shared" si="76"/>
        <v>3.1554157984194759</v>
      </c>
      <c r="C212" s="239">
        <f t="shared" si="76"/>
        <v>2.080208092153558</v>
      </c>
      <c r="D212" s="239">
        <f t="shared" si="75"/>
        <v>6.8359344852528103</v>
      </c>
      <c r="E212" s="239">
        <f t="shared" si="75"/>
        <v>7.3194487179487169</v>
      </c>
      <c r="F212" s="239">
        <f t="shared" si="75"/>
        <v>7.6985833333333353</v>
      </c>
      <c r="G212" s="239">
        <f t="shared" si="75"/>
        <v>9.753916666666667</v>
      </c>
      <c r="H212" s="239">
        <f t="shared" si="75"/>
        <v>9.2244166666666683</v>
      </c>
      <c r="I212" s="239">
        <f t="shared" si="75"/>
        <v>4.4035512820512821</v>
      </c>
      <c r="J212" s="239">
        <f t="shared" si="75"/>
        <v>3.1932595833333339</v>
      </c>
      <c r="K212" s="239">
        <f t="shared" si="75"/>
        <v>3.219462416666667</v>
      </c>
      <c r="L212" s="239">
        <f t="shared" si="75"/>
        <v>3.7423971666666667</v>
      </c>
      <c r="M212" s="239">
        <f t="shared" si="75"/>
        <v>5.0595871987179502</v>
      </c>
      <c r="N212" s="239">
        <f t="shared" si="75"/>
        <v>7.2044373461538465</v>
      </c>
      <c r="O212" s="239">
        <f t="shared" si="75"/>
        <v>8.4732820384615373</v>
      </c>
      <c r="P212" s="239">
        <f t="shared" si="75"/>
        <v>14.292984814102565</v>
      </c>
      <c r="Q212" s="239">
        <f t="shared" si="75"/>
        <v>10.892191487179488</v>
      </c>
      <c r="R212" s="239">
        <f t="shared" si="75"/>
        <v>9.7226326602564104</v>
      </c>
      <c r="S212" s="239">
        <f t="shared" si="75"/>
        <v>7.3271113397435874</v>
      </c>
      <c r="T212" s="239">
        <f t="shared" si="75"/>
        <v>27.147983032051282</v>
      </c>
      <c r="U212" s="239">
        <f t="shared" si="75"/>
        <v>31.942151641025639</v>
      </c>
      <c r="V212" s="239">
        <f t="shared" si="75"/>
        <v>26.803708301282043</v>
      </c>
      <c r="W212" s="239">
        <f t="shared" si="75"/>
        <v>26.749687666666667</v>
      </c>
      <c r="X212" s="239">
        <f t="shared" si="75"/>
        <v>26.027359519230771</v>
      </c>
      <c r="Y212" s="239">
        <f t="shared" si="75"/>
        <v>27.936081634615384</v>
      </c>
      <c r="Z212" s="306">
        <f t="shared" si="75"/>
        <v>38.141487384615395</v>
      </c>
      <c r="AA212" s="306">
        <f t="shared" si="75"/>
        <v>46.780626326923077</v>
      </c>
      <c r="AB212" s="306">
        <f t="shared" si="75"/>
        <v>50.795921147435898</v>
      </c>
      <c r="AC212" s="306">
        <f t="shared" si="75"/>
        <v>62.046688435897437</v>
      </c>
      <c r="AD212" s="306">
        <f t="shared" si="75"/>
        <v>57.473170703213022</v>
      </c>
    </row>
    <row r="213" spans="1:30">
      <c r="A213" s="6" t="s">
        <v>108</v>
      </c>
      <c r="B213" s="239">
        <f t="shared" si="76"/>
        <v>2.1575211295918386</v>
      </c>
      <c r="C213" s="239">
        <f t="shared" si="76"/>
        <v>1.8030151285903255</v>
      </c>
      <c r="D213" s="239">
        <f t="shared" si="75"/>
        <v>3.3710224407124034</v>
      </c>
      <c r="E213" s="239">
        <f t="shared" si="75"/>
        <v>5.0554487179487175</v>
      </c>
      <c r="F213" s="239">
        <f t="shared" si="75"/>
        <v>5.2115833333333352</v>
      </c>
      <c r="G213" s="239">
        <f t="shared" si="75"/>
        <v>8.7919166666666673</v>
      </c>
      <c r="H213" s="239">
        <f t="shared" si="75"/>
        <v>-3.3275833333333331</v>
      </c>
      <c r="I213" s="239">
        <f t="shared" si="75"/>
        <v>3.7685512820512823</v>
      </c>
      <c r="J213" s="239">
        <f t="shared" si="75"/>
        <v>4.2464975833333334</v>
      </c>
      <c r="K213" s="239">
        <f t="shared" si="75"/>
        <v>3.2310454166666669</v>
      </c>
      <c r="L213" s="239">
        <f t="shared" si="75"/>
        <v>3.8072141666666668</v>
      </c>
      <c r="M213" s="239">
        <f t="shared" si="75"/>
        <v>5.0747431987179494</v>
      </c>
      <c r="N213" s="239">
        <f t="shared" si="75"/>
        <v>7.2050413461538465</v>
      </c>
      <c r="O213" s="239">
        <f t="shared" si="75"/>
        <v>8.6206750384615383</v>
      </c>
      <c r="P213" s="239">
        <f t="shared" si="75"/>
        <v>11.988218814102563</v>
      </c>
      <c r="Q213" s="239">
        <f t="shared" si="75"/>
        <v>9.3590564871794868</v>
      </c>
      <c r="R213" s="239">
        <f t="shared" si="75"/>
        <v>9.7154136602564094</v>
      </c>
      <c r="S213" s="239">
        <f t="shared" si="75"/>
        <v>9.3961803397435872</v>
      </c>
      <c r="T213" s="239">
        <f t="shared" si="75"/>
        <v>26.006054032051289</v>
      </c>
      <c r="U213" s="239">
        <f t="shared" si="75"/>
        <v>44.860731641025644</v>
      </c>
      <c r="V213" s="239">
        <f t="shared" si="75"/>
        <v>27.810196301282048</v>
      </c>
      <c r="W213" s="239">
        <f t="shared" si="75"/>
        <v>34.255390666666663</v>
      </c>
      <c r="X213" s="239">
        <f t="shared" si="75"/>
        <v>22.109116519230771</v>
      </c>
      <c r="Y213" s="239">
        <f t="shared" si="75"/>
        <v>26.009753634615382</v>
      </c>
      <c r="Z213" s="306">
        <f t="shared" si="75"/>
        <v>37.904132384615394</v>
      </c>
      <c r="AA213" s="306">
        <f t="shared" si="75"/>
        <v>29.779107326923082</v>
      </c>
      <c r="AB213" s="306">
        <f t="shared" si="75"/>
        <v>42.036823147435889</v>
      </c>
      <c r="AC213" s="306">
        <f t="shared" si="75"/>
        <v>47.219874435897431</v>
      </c>
      <c r="AD213" s="306">
        <f t="shared" si="75"/>
        <v>47.4402211634252</v>
      </c>
    </row>
    <row r="214" spans="1:30">
      <c r="A214" s="6" t="s">
        <v>109</v>
      </c>
      <c r="B214" s="239">
        <f t="shared" si="76"/>
        <v>2.3164709408658606</v>
      </c>
      <c r="C214" s="239">
        <f t="shared" si="76"/>
        <v>1.8471678539442205</v>
      </c>
      <c r="D214" s="239">
        <f t="shared" si="75"/>
        <v>3.9229315076360898</v>
      </c>
      <c r="E214" s="239">
        <f t="shared" si="75"/>
        <v>3.7984487179487179</v>
      </c>
      <c r="F214" s="239">
        <f t="shared" si="75"/>
        <v>7.1135833333333345</v>
      </c>
      <c r="G214" s="239">
        <f t="shared" si="75"/>
        <v>-0.2230833333333333</v>
      </c>
      <c r="H214" s="239">
        <f t="shared" si="75"/>
        <v>5.9054166666666674</v>
      </c>
      <c r="I214" s="239">
        <f t="shared" si="75"/>
        <v>3.7795512820512824</v>
      </c>
      <c r="J214" s="239">
        <f t="shared" si="75"/>
        <v>4.5802595833333335</v>
      </c>
      <c r="K214" s="239">
        <f t="shared" si="75"/>
        <v>3.0704514166666668</v>
      </c>
      <c r="L214" s="239">
        <f t="shared" si="75"/>
        <v>3.5859431666666666</v>
      </c>
      <c r="M214" s="239">
        <f t="shared" si="75"/>
        <v>5.0086521987179493</v>
      </c>
      <c r="N214" s="239">
        <f t="shared" si="75"/>
        <v>6.3718103461538469</v>
      </c>
      <c r="O214" s="239">
        <f t="shared" si="75"/>
        <v>9.7152020384615376</v>
      </c>
      <c r="P214" s="239">
        <f t="shared" si="75"/>
        <v>11.870217814102563</v>
      </c>
      <c r="Q214" s="239">
        <f t="shared" si="75"/>
        <v>10.563855487179488</v>
      </c>
      <c r="R214" s="239">
        <f t="shared" si="75"/>
        <v>8.1052326602564104</v>
      </c>
      <c r="S214" s="239">
        <f t="shared" si="75"/>
        <v>17.80308233974359</v>
      </c>
      <c r="T214" s="239">
        <f t="shared" si="75"/>
        <v>31.861805032051286</v>
      </c>
      <c r="U214" s="239">
        <f t="shared" si="75"/>
        <v>24.98950464102564</v>
      </c>
      <c r="V214" s="239">
        <f t="shared" si="75"/>
        <v>31.085591301282044</v>
      </c>
      <c r="W214" s="239">
        <f t="shared" si="75"/>
        <v>22.217454666666665</v>
      </c>
      <c r="X214" s="239">
        <f t="shared" si="75"/>
        <v>40.858283519230767</v>
      </c>
      <c r="Y214" s="239">
        <f t="shared" si="75"/>
        <v>31.246852634615387</v>
      </c>
      <c r="Z214" s="306">
        <f t="shared" si="75"/>
        <v>41.959721384615392</v>
      </c>
      <c r="AA214" s="306">
        <f t="shared" si="75"/>
        <v>40.480489326923085</v>
      </c>
      <c r="AB214" s="306">
        <f t="shared" si="75"/>
        <v>53.8827301474359</v>
      </c>
      <c r="AC214" s="306">
        <f t="shared" si="75"/>
        <v>63.744369331128077</v>
      </c>
      <c r="AD214" s="306">
        <f t="shared" si="75"/>
        <v>65.100070076818952</v>
      </c>
    </row>
    <row r="215" spans="1:30">
      <c r="A215" s="6" t="s">
        <v>110</v>
      </c>
      <c r="B215" s="239">
        <f t="shared" si="76"/>
        <v>2.5110875390599063</v>
      </c>
      <c r="C215" s="239">
        <f t="shared" si="76"/>
        <v>1.9012280201092331</v>
      </c>
      <c r="D215" s="239">
        <f t="shared" si="75"/>
        <v>4.5986835846987475</v>
      </c>
      <c r="E215" s="239">
        <f t="shared" si="75"/>
        <v>4.5474487179487166</v>
      </c>
      <c r="F215" s="239">
        <f t="shared" si="75"/>
        <v>9.8055833333333364</v>
      </c>
      <c r="G215" s="239">
        <f t="shared" si="75"/>
        <v>-6.7960833333333319</v>
      </c>
      <c r="H215" s="239">
        <f t="shared" si="75"/>
        <v>13.098416666666665</v>
      </c>
      <c r="I215" s="239">
        <f t="shared" si="75"/>
        <v>3.4805512820512825</v>
      </c>
      <c r="J215" s="239">
        <f t="shared" si="75"/>
        <v>4.6159065833333335</v>
      </c>
      <c r="K215" s="239">
        <f t="shared" si="75"/>
        <v>3.1264514166666668</v>
      </c>
      <c r="L215" s="239">
        <f t="shared" si="75"/>
        <v>3.6305571666666667</v>
      </c>
      <c r="M215" s="239">
        <f t="shared" si="75"/>
        <v>4.9655081987179495</v>
      </c>
      <c r="N215" s="239">
        <f t="shared" si="75"/>
        <v>6.1037403461538471</v>
      </c>
      <c r="O215" s="239">
        <f t="shared" si="75"/>
        <v>15.269370038461538</v>
      </c>
      <c r="P215" s="239">
        <f t="shared" si="75"/>
        <v>11.545676814102563</v>
      </c>
      <c r="Q215" s="239">
        <f t="shared" si="75"/>
        <v>9.5691394871794877</v>
      </c>
      <c r="R215" s="239">
        <f t="shared" si="75"/>
        <v>8.6245816602564105</v>
      </c>
      <c r="S215" s="239">
        <f t="shared" si="75"/>
        <v>8.4384973397435878</v>
      </c>
      <c r="T215" s="239">
        <f t="shared" si="75"/>
        <v>19.086274032051286</v>
      </c>
      <c r="U215" s="239">
        <f t="shared" si="75"/>
        <v>25.891333641025639</v>
      </c>
      <c r="V215" s="239">
        <f t="shared" si="75"/>
        <v>29.658005301282046</v>
      </c>
      <c r="W215" s="239">
        <f t="shared" si="75"/>
        <v>30.588616666666667</v>
      </c>
      <c r="X215" s="239">
        <f t="shared" si="75"/>
        <v>34.447613519230771</v>
      </c>
      <c r="Y215" s="239">
        <f t="shared" si="75"/>
        <v>23.202117634615384</v>
      </c>
      <c r="Z215" s="306">
        <f t="shared" si="75"/>
        <v>28.255939384615388</v>
      </c>
      <c r="AA215" s="306">
        <f t="shared" si="75"/>
        <v>40.445541326923077</v>
      </c>
      <c r="AB215" s="306">
        <f t="shared" si="75"/>
        <v>34.248227147435898</v>
      </c>
      <c r="AC215" s="306">
        <f t="shared" si="75"/>
        <v>52.115393148027664</v>
      </c>
      <c r="AD215" s="306">
        <f t="shared" si="75"/>
        <v>46.329984076220548</v>
      </c>
    </row>
    <row r="216" spans="1:30">
      <c r="A216" s="6" t="s">
        <v>111</v>
      </c>
      <c r="B216" s="239">
        <f t="shared" si="76"/>
        <v>2.9511071385623806</v>
      </c>
      <c r="C216" s="239">
        <f t="shared" si="76"/>
        <v>2.023455686637698</v>
      </c>
      <c r="D216" s="239">
        <f t="shared" si="75"/>
        <v>6.1265294163045612</v>
      </c>
      <c r="E216" s="239">
        <f t="shared" si="75"/>
        <v>6.6504487179487182</v>
      </c>
      <c r="F216" s="239">
        <f t="shared" si="75"/>
        <v>7.1195833333333347</v>
      </c>
      <c r="G216" s="239">
        <f t="shared" si="75"/>
        <v>1.8219166666666666</v>
      </c>
      <c r="H216" s="239">
        <f t="shared" si="75"/>
        <v>13.137416666666667</v>
      </c>
      <c r="I216" s="239">
        <f t="shared" si="75"/>
        <v>4.8185512820512821</v>
      </c>
      <c r="J216" s="239">
        <f t="shared" si="75"/>
        <v>4.5222595833333337</v>
      </c>
      <c r="K216" s="239">
        <f t="shared" si="75"/>
        <v>3.1644514166666671</v>
      </c>
      <c r="L216" s="239">
        <f t="shared" si="75"/>
        <v>3.759813166666667</v>
      </c>
      <c r="M216" s="239">
        <f t="shared" si="75"/>
        <v>4.9387781987179489</v>
      </c>
      <c r="N216" s="239">
        <f t="shared" si="75"/>
        <v>5.6228153461538461</v>
      </c>
      <c r="O216" s="239">
        <f t="shared" si="75"/>
        <v>7.3082500384615372</v>
      </c>
      <c r="P216" s="239">
        <f t="shared" ref="D216:AD217" si="77">P312-P311+P280-P264+P296</f>
        <v>11.692754814102564</v>
      </c>
      <c r="Q216" s="239">
        <f t="shared" si="77"/>
        <v>11.349297487179488</v>
      </c>
      <c r="R216" s="239">
        <f t="shared" si="77"/>
        <v>7.7259456602564107</v>
      </c>
      <c r="S216" s="239">
        <f t="shared" si="77"/>
        <v>12.550872339743588</v>
      </c>
      <c r="T216" s="239">
        <f t="shared" si="77"/>
        <v>10.882740032051286</v>
      </c>
      <c r="U216" s="239">
        <f t="shared" si="77"/>
        <v>28.773055641025639</v>
      </c>
      <c r="V216" s="239">
        <f t="shared" si="77"/>
        <v>34.593848301282051</v>
      </c>
      <c r="W216" s="239">
        <f t="shared" si="77"/>
        <v>33.110054666666663</v>
      </c>
      <c r="X216" s="239">
        <f t="shared" si="77"/>
        <v>26.63767051923077</v>
      </c>
      <c r="Y216" s="239">
        <f t="shared" si="77"/>
        <v>30.977260634615387</v>
      </c>
      <c r="Z216" s="306">
        <f t="shared" si="77"/>
        <v>39.206834384615384</v>
      </c>
      <c r="AA216" s="306">
        <f t="shared" si="77"/>
        <v>40.039432326923077</v>
      </c>
      <c r="AB216" s="306">
        <f t="shared" si="77"/>
        <v>62.141701147435896</v>
      </c>
      <c r="AC216" s="306">
        <f t="shared" si="77"/>
        <v>59.062107314759167</v>
      </c>
      <c r="AD216" s="306">
        <f t="shared" si="77"/>
        <v>60.762545686704804</v>
      </c>
    </row>
    <row r="217" spans="1:30">
      <c r="A217" s="6" t="s">
        <v>112</v>
      </c>
      <c r="B217" s="239">
        <f t="shared" si="76"/>
        <v>2.9922014800137129</v>
      </c>
      <c r="C217" s="239">
        <f t="shared" si="76"/>
        <v>2.0348707814852904</v>
      </c>
      <c r="D217" s="239">
        <f t="shared" si="77"/>
        <v>6.2692181018994653</v>
      </c>
      <c r="E217" s="239">
        <f t="shared" si="77"/>
        <v>5.4670641025641027</v>
      </c>
      <c r="F217" s="239">
        <f t="shared" si="77"/>
        <v>2.7355833333333344</v>
      </c>
      <c r="G217" s="239">
        <f t="shared" si="77"/>
        <v>5.3499166666666671</v>
      </c>
      <c r="H217" s="239">
        <f t="shared" si="77"/>
        <v>13.945416666666667</v>
      </c>
      <c r="I217" s="239">
        <f t="shared" si="77"/>
        <v>4.7149358974358986</v>
      </c>
      <c r="J217" s="239">
        <f t="shared" si="77"/>
        <v>4.5352595833333336</v>
      </c>
      <c r="K217" s="239">
        <f t="shared" si="77"/>
        <v>3.2814514166666671</v>
      </c>
      <c r="L217" s="239">
        <f t="shared" si="77"/>
        <v>3.8333971666666669</v>
      </c>
      <c r="M217" s="239">
        <f t="shared" si="77"/>
        <v>5.6159878141025654</v>
      </c>
      <c r="N217" s="239">
        <f t="shared" si="77"/>
        <v>6.5665791923076862</v>
      </c>
      <c r="O217" s="239">
        <f t="shared" si="77"/>
        <v>6.3608735769230744</v>
      </c>
      <c r="P217" s="239">
        <f t="shared" si="77"/>
        <v>13.258544044871797</v>
      </c>
      <c r="Q217" s="239">
        <f t="shared" si="77"/>
        <v>13.921915641025649</v>
      </c>
      <c r="R217" s="239">
        <f t="shared" si="77"/>
        <v>9.0232097371794904</v>
      </c>
      <c r="S217" s="239">
        <f t="shared" si="77"/>
        <v>7.2780812628205069</v>
      </c>
      <c r="T217" s="239">
        <f t="shared" si="77"/>
        <v>14.446370647435895</v>
      </c>
      <c r="U217" s="239">
        <f t="shared" si="77"/>
        <v>27.182022948717957</v>
      </c>
      <c r="V217" s="239">
        <f t="shared" si="77"/>
        <v>24.864735685897433</v>
      </c>
      <c r="W217" s="239">
        <f t="shared" si="77"/>
        <v>37.801580666666666</v>
      </c>
      <c r="X217" s="239">
        <f t="shared" si="77"/>
        <v>24.788282288461531</v>
      </c>
      <c r="Y217" s="239">
        <f t="shared" si="77"/>
        <v>34.818424019230783</v>
      </c>
      <c r="Z217" s="306">
        <f t="shared" si="77"/>
        <v>27.532965153846142</v>
      </c>
      <c r="AA217" s="306">
        <f t="shared" si="77"/>
        <v>56.046638480769239</v>
      </c>
      <c r="AB217" s="306">
        <f t="shared" si="77"/>
        <v>24.994490608974367</v>
      </c>
      <c r="AC217" s="306">
        <f t="shared" si="77"/>
        <v>51.341637488136399</v>
      </c>
      <c r="AD217" s="306">
        <f t="shared" si="77"/>
        <v>46.106439195041283</v>
      </c>
    </row>
    <row r="218" spans="1:30" ht="15.75" thickBot="1">
      <c r="A218" s="6" t="s">
        <v>114</v>
      </c>
      <c r="B218" s="37">
        <f>B33</f>
        <v>20</v>
      </c>
      <c r="C218" s="37">
        <f t="shared" ref="C218:AC218" si="78">C33</f>
        <v>20</v>
      </c>
      <c r="D218" s="37">
        <f t="shared" si="78"/>
        <v>20</v>
      </c>
      <c r="E218" s="37">
        <f t="shared" si="78"/>
        <v>21</v>
      </c>
      <c r="F218" s="37">
        <f t="shared" si="78"/>
        <v>12</v>
      </c>
      <c r="G218" s="37">
        <f t="shared" si="78"/>
        <v>27</v>
      </c>
      <c r="H218" s="37">
        <f t="shared" si="78"/>
        <v>31</v>
      </c>
      <c r="I218" s="37">
        <f t="shared" si="78"/>
        <v>31</v>
      </c>
      <c r="J218" s="37">
        <f t="shared" si="78"/>
        <v>33</v>
      </c>
      <c r="K218" s="37">
        <f t="shared" si="78"/>
        <v>33</v>
      </c>
      <c r="L218" s="37">
        <f t="shared" si="78"/>
        <v>43</v>
      </c>
      <c r="M218" s="37">
        <f t="shared" si="78"/>
        <v>70</v>
      </c>
      <c r="N218" s="37">
        <f t="shared" si="78"/>
        <v>78</v>
      </c>
      <c r="O218" s="37">
        <f t="shared" si="78"/>
        <v>141</v>
      </c>
      <c r="P218" s="37">
        <f t="shared" si="78"/>
        <v>176</v>
      </c>
      <c r="Q218" s="37">
        <f t="shared" si="78"/>
        <v>215</v>
      </c>
      <c r="R218" s="37">
        <f t="shared" si="78"/>
        <v>223</v>
      </c>
      <c r="S218" s="37">
        <f t="shared" si="78"/>
        <v>227</v>
      </c>
      <c r="T218" s="37">
        <f t="shared" si="78"/>
        <v>345</v>
      </c>
      <c r="U218" s="37">
        <f t="shared" si="78"/>
        <v>353</v>
      </c>
      <c r="V218" s="37">
        <f t="shared" si="78"/>
        <v>412</v>
      </c>
      <c r="W218" s="37">
        <f t="shared" si="78"/>
        <v>463</v>
      </c>
      <c r="X218" s="37">
        <f t="shared" si="78"/>
        <v>388</v>
      </c>
      <c r="Y218" s="37">
        <f t="shared" si="78"/>
        <v>347</v>
      </c>
      <c r="Z218" s="306">
        <f t="shared" si="78"/>
        <v>462</v>
      </c>
      <c r="AA218" s="306">
        <f t="shared" si="78"/>
        <v>539</v>
      </c>
      <c r="AB218" s="306">
        <f t="shared" si="78"/>
        <v>616</v>
      </c>
      <c r="AC218" s="306">
        <f t="shared" si="78"/>
        <v>752</v>
      </c>
      <c r="AD218" s="306">
        <f>AD33</f>
        <v>712</v>
      </c>
    </row>
    <row r="219" spans="1:30">
      <c r="A219" s="1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  <c r="AC219" s="240"/>
      <c r="AD219" s="240"/>
    </row>
    <row r="220" spans="1:30" ht="15.75" thickBot="1">
      <c r="A220" s="6" t="s">
        <v>263</v>
      </c>
    </row>
    <row r="221" spans="1:30" ht="15.75" thickBot="1">
      <c r="A221" s="3"/>
      <c r="B221" s="3" t="str">
        <f>B$2</f>
        <v xml:space="preserve">93/94 </v>
      </c>
      <c r="C221" s="3" t="str">
        <f t="shared" ref="C221:AD221" si="79">C$2</f>
        <v xml:space="preserve">94/95 </v>
      </c>
      <c r="D221" s="3" t="str">
        <f t="shared" si="79"/>
        <v xml:space="preserve">95/96 </v>
      </c>
      <c r="E221" s="3" t="str">
        <f t="shared" si="79"/>
        <v xml:space="preserve">96/97 </v>
      </c>
      <c r="F221" s="3" t="str">
        <f t="shared" si="79"/>
        <v xml:space="preserve">97/98 </v>
      </c>
      <c r="G221" s="3" t="str">
        <f t="shared" si="79"/>
        <v xml:space="preserve">98/99 </v>
      </c>
      <c r="H221" s="3" t="str">
        <f t="shared" si="79"/>
        <v xml:space="preserve">99/00 </v>
      </c>
      <c r="I221" s="3" t="str">
        <f t="shared" si="79"/>
        <v xml:space="preserve">00/01 </v>
      </c>
      <c r="J221" s="3" t="str">
        <f t="shared" si="79"/>
        <v xml:space="preserve">01/02 </v>
      </c>
      <c r="K221" s="3" t="str">
        <f t="shared" si="79"/>
        <v xml:space="preserve">02/03 </v>
      </c>
      <c r="L221" s="3" t="str">
        <f t="shared" si="79"/>
        <v xml:space="preserve">03/04 </v>
      </c>
      <c r="M221" s="3" t="str">
        <f t="shared" si="79"/>
        <v xml:space="preserve">04/05 </v>
      </c>
      <c r="N221" s="3" t="str">
        <f t="shared" si="79"/>
        <v xml:space="preserve">05/06 </v>
      </c>
      <c r="O221" s="3" t="str">
        <f t="shared" si="79"/>
        <v xml:space="preserve">06/07 </v>
      </c>
      <c r="P221" s="3" t="str">
        <f t="shared" si="79"/>
        <v xml:space="preserve">07/08 </v>
      </c>
      <c r="Q221" s="3" t="str">
        <f t="shared" si="79"/>
        <v xml:space="preserve">08/09 </v>
      </c>
      <c r="R221" s="3" t="str">
        <f t="shared" si="79"/>
        <v xml:space="preserve">09/10 </v>
      </c>
      <c r="S221" s="3" t="str">
        <f t="shared" si="79"/>
        <v xml:space="preserve">10/11 </v>
      </c>
      <c r="T221" s="3" t="str">
        <f t="shared" si="79"/>
        <v xml:space="preserve">11/12 </v>
      </c>
      <c r="U221" s="3" t="str">
        <f t="shared" si="79"/>
        <v xml:space="preserve">12/13 </v>
      </c>
      <c r="V221" s="3" t="str">
        <f t="shared" si="79"/>
        <v xml:space="preserve">13/14 </v>
      </c>
      <c r="W221" s="3" t="str">
        <f t="shared" si="79"/>
        <v xml:space="preserve">14/15 </v>
      </c>
      <c r="X221" s="3" t="str">
        <f t="shared" si="79"/>
        <v xml:space="preserve">15/16 </v>
      </c>
      <c r="Y221" s="3" t="str">
        <f t="shared" si="79"/>
        <v xml:space="preserve">16/17 </v>
      </c>
      <c r="Z221" s="3" t="str">
        <f t="shared" si="79"/>
        <v xml:space="preserve">17/18 </v>
      </c>
      <c r="AA221" s="3" t="str">
        <f t="shared" si="79"/>
        <v>18/19</v>
      </c>
      <c r="AB221" s="3" t="str">
        <f t="shared" si="79"/>
        <v>19/20</v>
      </c>
      <c r="AC221" s="3" t="str">
        <f t="shared" si="79"/>
        <v>20/21</v>
      </c>
      <c r="AD221" s="3" t="str">
        <f t="shared" si="79"/>
        <v>21/22</v>
      </c>
    </row>
    <row r="222" spans="1:30">
      <c r="A222" s="6" t="s">
        <v>113</v>
      </c>
      <c r="B222" s="241">
        <f t="shared" ref="B222:AD230" si="80">B206/B79</f>
        <v>0.35714285714285715</v>
      </c>
      <c r="C222" s="241">
        <f t="shared" si="80"/>
        <v>0.33333333333333331</v>
      </c>
      <c r="D222" s="241">
        <f t="shared" si="80"/>
        <v>0.35714285714285715</v>
      </c>
      <c r="E222" s="241">
        <f t="shared" si="80"/>
        <v>0.36842105263157893</v>
      </c>
      <c r="F222" s="241">
        <f t="shared" si="80"/>
        <v>0.38709677419354838</v>
      </c>
      <c r="G222" s="241">
        <f t="shared" si="80"/>
        <v>0.38571428571428573</v>
      </c>
      <c r="H222" s="241">
        <f t="shared" si="80"/>
        <v>0.38750000000000001</v>
      </c>
      <c r="I222" s="241">
        <f t="shared" si="80"/>
        <v>0.38750000000000001</v>
      </c>
      <c r="J222" s="241">
        <f t="shared" si="80"/>
        <v>0.38823529411764701</v>
      </c>
      <c r="K222" s="241">
        <f t="shared" si="80"/>
        <v>0.38823529411764707</v>
      </c>
      <c r="L222" s="241">
        <f t="shared" si="80"/>
        <v>0.39090909090909093</v>
      </c>
      <c r="M222" s="241">
        <f t="shared" si="80"/>
        <v>0.3888888888888889</v>
      </c>
      <c r="N222" s="241">
        <f t="shared" si="80"/>
        <v>0.39</v>
      </c>
      <c r="O222" s="241">
        <f t="shared" si="80"/>
        <v>0.39166666666666666</v>
      </c>
      <c r="P222" s="241">
        <f t="shared" si="80"/>
        <v>0.39111111111111113</v>
      </c>
      <c r="Q222" s="241">
        <f t="shared" si="80"/>
        <v>0.39090909090909093</v>
      </c>
      <c r="R222" s="241">
        <f t="shared" si="80"/>
        <v>0.39122807017543859</v>
      </c>
      <c r="S222" s="241">
        <f t="shared" si="80"/>
        <v>0.39137931034482759</v>
      </c>
      <c r="T222" s="241">
        <f t="shared" si="80"/>
        <v>0.39204545454545453</v>
      </c>
      <c r="U222" s="241">
        <f t="shared" si="80"/>
        <v>0.39222222222222225</v>
      </c>
      <c r="V222" s="241">
        <f t="shared" si="80"/>
        <v>0.39238095238095239</v>
      </c>
      <c r="W222" s="241">
        <f t="shared" si="80"/>
        <v>0.39237288135593218</v>
      </c>
      <c r="X222" s="241">
        <f t="shared" si="80"/>
        <v>0.39191919191919194</v>
      </c>
      <c r="Y222" s="241">
        <f t="shared" si="80"/>
        <v>0.39200000000000002</v>
      </c>
      <c r="Z222" s="242">
        <f t="shared" si="80"/>
        <v>0.39166666666666666</v>
      </c>
      <c r="AA222" s="242">
        <f t="shared" si="80"/>
        <v>0.39328060732952036</v>
      </c>
      <c r="AB222" s="242">
        <f t="shared" si="80"/>
        <v>0.39345073191940494</v>
      </c>
      <c r="AC222" s="242">
        <f t="shared" si="80"/>
        <v>0.39355525804874725</v>
      </c>
      <c r="AD222" s="242">
        <f t="shared" si="80"/>
        <v>0.39366769015100589</v>
      </c>
    </row>
    <row r="223" spans="1:30">
      <c r="A223" s="6" t="s">
        <v>102</v>
      </c>
      <c r="B223" s="241">
        <f t="shared" si="80"/>
        <v>0.35714285714285715</v>
      </c>
      <c r="C223" s="241">
        <f t="shared" si="80"/>
        <v>0.33333333333333331</v>
      </c>
      <c r="D223" s="241">
        <f t="shared" si="80"/>
        <v>0.35714285714285715</v>
      </c>
      <c r="E223" s="241">
        <f t="shared" si="80"/>
        <v>0.36842105263157893</v>
      </c>
      <c r="F223" s="241">
        <f t="shared" si="80"/>
        <v>0.38709677419354843</v>
      </c>
      <c r="G223" s="241">
        <f t="shared" si="80"/>
        <v>0.38571428571428573</v>
      </c>
      <c r="H223" s="241">
        <f t="shared" si="80"/>
        <v>0.38750000000000001</v>
      </c>
      <c r="I223" s="241">
        <f t="shared" si="80"/>
        <v>0.38750000000000001</v>
      </c>
      <c r="J223" s="241">
        <f t="shared" si="80"/>
        <v>0.38823529411764707</v>
      </c>
      <c r="K223" s="241">
        <f t="shared" si="80"/>
        <v>0.38823529411764707</v>
      </c>
      <c r="L223" s="241">
        <f t="shared" si="80"/>
        <v>0.39090909090909087</v>
      </c>
      <c r="M223" s="241">
        <f t="shared" si="80"/>
        <v>0.3888888888888889</v>
      </c>
      <c r="N223" s="241">
        <f t="shared" si="80"/>
        <v>0.39</v>
      </c>
      <c r="O223" s="241">
        <f t="shared" si="80"/>
        <v>0.39166666666666666</v>
      </c>
      <c r="P223" s="241">
        <f t="shared" si="80"/>
        <v>0.39111111111111113</v>
      </c>
      <c r="Q223" s="241">
        <f t="shared" si="80"/>
        <v>0.39090909090909093</v>
      </c>
      <c r="R223" s="241">
        <f t="shared" si="80"/>
        <v>0.39122807017543859</v>
      </c>
      <c r="S223" s="241">
        <f t="shared" si="80"/>
        <v>0.39137931034482759</v>
      </c>
      <c r="T223" s="241">
        <f t="shared" si="80"/>
        <v>0.39204545454545459</v>
      </c>
      <c r="U223" s="241">
        <f t="shared" si="80"/>
        <v>0.39222222222222225</v>
      </c>
      <c r="V223" s="241">
        <f t="shared" si="80"/>
        <v>0.39238095238095244</v>
      </c>
      <c r="W223" s="241">
        <f t="shared" si="80"/>
        <v>0.39237288135593218</v>
      </c>
      <c r="X223" s="241">
        <f t="shared" si="80"/>
        <v>0.391919191919192</v>
      </c>
      <c r="Y223" s="241">
        <f t="shared" si="80"/>
        <v>0.39200000000000002</v>
      </c>
      <c r="Z223" s="242">
        <f t="shared" si="80"/>
        <v>0.39166666666666672</v>
      </c>
      <c r="AA223" s="242">
        <f t="shared" si="80"/>
        <v>0.39328060732952036</v>
      </c>
      <c r="AB223" s="242">
        <f t="shared" si="80"/>
        <v>0.39345073191940494</v>
      </c>
      <c r="AC223" s="242">
        <f t="shared" si="80"/>
        <v>0.3935552580487473</v>
      </c>
      <c r="AD223" s="242">
        <f t="shared" si="80"/>
        <v>0.39366769015100589</v>
      </c>
    </row>
    <row r="224" spans="1:30">
      <c r="A224" s="6" t="s">
        <v>103</v>
      </c>
      <c r="B224" s="241">
        <f t="shared" si="80"/>
        <v>0.35714285714285721</v>
      </c>
      <c r="C224" s="241">
        <f t="shared" si="80"/>
        <v>0.33333333333333331</v>
      </c>
      <c r="D224" s="241">
        <f t="shared" si="80"/>
        <v>0.35714285714285715</v>
      </c>
      <c r="E224" s="241">
        <f t="shared" si="80"/>
        <v>0.36842105263157893</v>
      </c>
      <c r="F224" s="241">
        <f t="shared" si="80"/>
        <v>0.38709677419354838</v>
      </c>
      <c r="G224" s="241">
        <f t="shared" si="80"/>
        <v>0.38571428571428573</v>
      </c>
      <c r="H224" s="241">
        <f t="shared" si="80"/>
        <v>0.38750000000000001</v>
      </c>
      <c r="I224" s="241">
        <f t="shared" si="80"/>
        <v>0.38750000000000001</v>
      </c>
      <c r="J224" s="241">
        <f t="shared" si="80"/>
        <v>0.38823529411764707</v>
      </c>
      <c r="K224" s="241">
        <f t="shared" si="80"/>
        <v>0.38823529411764707</v>
      </c>
      <c r="L224" s="241">
        <f t="shared" si="80"/>
        <v>0.39090909090909093</v>
      </c>
      <c r="M224" s="241">
        <f t="shared" si="80"/>
        <v>0.38888888888888895</v>
      </c>
      <c r="N224" s="241">
        <f t="shared" si="80"/>
        <v>0.39</v>
      </c>
      <c r="O224" s="241">
        <f t="shared" si="80"/>
        <v>0.39166666666666666</v>
      </c>
      <c r="P224" s="241">
        <f t="shared" si="80"/>
        <v>0.39111111111111113</v>
      </c>
      <c r="Q224" s="241">
        <f t="shared" si="80"/>
        <v>0.39090909090909098</v>
      </c>
      <c r="R224" s="241">
        <f t="shared" si="80"/>
        <v>0.39122807017543859</v>
      </c>
      <c r="S224" s="241">
        <f t="shared" si="80"/>
        <v>0.39137931034482759</v>
      </c>
      <c r="T224" s="241">
        <f t="shared" si="80"/>
        <v>0.39204545454545453</v>
      </c>
      <c r="U224" s="241">
        <f t="shared" si="80"/>
        <v>0.39222222222222225</v>
      </c>
      <c r="V224" s="241">
        <f t="shared" si="80"/>
        <v>0.39238095238095239</v>
      </c>
      <c r="W224" s="241">
        <f t="shared" si="80"/>
        <v>0.39237288135593218</v>
      </c>
      <c r="X224" s="241">
        <f t="shared" si="80"/>
        <v>0.39191919191919194</v>
      </c>
      <c r="Y224" s="241">
        <f t="shared" si="80"/>
        <v>0.39200000000000002</v>
      </c>
      <c r="Z224" s="242">
        <f t="shared" si="80"/>
        <v>0.39166666666666672</v>
      </c>
      <c r="AA224" s="242">
        <f t="shared" si="80"/>
        <v>0.39328060732952036</v>
      </c>
      <c r="AB224" s="242">
        <f t="shared" si="80"/>
        <v>0.39345073191940494</v>
      </c>
      <c r="AC224" s="242">
        <f t="shared" si="80"/>
        <v>0.39355525804874725</v>
      </c>
      <c r="AD224" s="242">
        <f t="shared" si="80"/>
        <v>0.39366769015100589</v>
      </c>
    </row>
    <row r="225" spans="1:30">
      <c r="A225" s="6" t="s">
        <v>104</v>
      </c>
      <c r="B225" s="241">
        <f t="shared" si="80"/>
        <v>0.35714285714285715</v>
      </c>
      <c r="C225" s="241">
        <f t="shared" si="80"/>
        <v>0.33333333333333331</v>
      </c>
      <c r="D225" s="241">
        <f t="shared" si="80"/>
        <v>0.35714285714285715</v>
      </c>
      <c r="E225" s="241">
        <f t="shared" si="80"/>
        <v>0.36842105263157898</v>
      </c>
      <c r="F225" s="241">
        <f t="shared" si="80"/>
        <v>0.38709677419354838</v>
      </c>
      <c r="G225" s="241">
        <f t="shared" si="80"/>
        <v>0.38571428571428573</v>
      </c>
      <c r="H225" s="241">
        <f t="shared" si="80"/>
        <v>0.38750000000000001</v>
      </c>
      <c r="I225" s="241">
        <f t="shared" si="80"/>
        <v>0.38750000000000001</v>
      </c>
      <c r="J225" s="241">
        <f t="shared" si="80"/>
        <v>0.38823529411764707</v>
      </c>
      <c r="K225" s="241">
        <f t="shared" si="80"/>
        <v>0.38823529411764707</v>
      </c>
      <c r="L225" s="241">
        <f t="shared" si="80"/>
        <v>0.39090909090909093</v>
      </c>
      <c r="M225" s="241">
        <f t="shared" si="80"/>
        <v>0.3888888888888889</v>
      </c>
      <c r="N225" s="241">
        <f t="shared" si="80"/>
        <v>0.39000000000000007</v>
      </c>
      <c r="O225" s="241">
        <f t="shared" si="80"/>
        <v>0.39166666666666666</v>
      </c>
      <c r="P225" s="241">
        <f t="shared" si="80"/>
        <v>0.39111111111111113</v>
      </c>
      <c r="Q225" s="241">
        <f t="shared" si="80"/>
        <v>0.39090909090909093</v>
      </c>
      <c r="R225" s="241">
        <f t="shared" si="80"/>
        <v>0.39122807017543865</v>
      </c>
      <c r="S225" s="241">
        <f t="shared" si="80"/>
        <v>0.39137931034482759</v>
      </c>
      <c r="T225" s="241">
        <f t="shared" si="80"/>
        <v>0.39204545454545453</v>
      </c>
      <c r="U225" s="241">
        <f t="shared" si="80"/>
        <v>0.39222222222222225</v>
      </c>
      <c r="V225" s="241">
        <f t="shared" si="80"/>
        <v>0.39238095238095239</v>
      </c>
      <c r="W225" s="241">
        <f t="shared" si="80"/>
        <v>0.39237288135593218</v>
      </c>
      <c r="X225" s="241">
        <f t="shared" si="80"/>
        <v>0.39191919191919194</v>
      </c>
      <c r="Y225" s="241">
        <f t="shared" si="80"/>
        <v>0.39200000000000002</v>
      </c>
      <c r="Z225" s="242">
        <f t="shared" si="80"/>
        <v>0.39166666666666666</v>
      </c>
      <c r="AA225" s="242">
        <f t="shared" si="80"/>
        <v>0.3932806073295203</v>
      </c>
      <c r="AB225" s="242">
        <f t="shared" si="80"/>
        <v>0.39345073191940494</v>
      </c>
      <c r="AC225" s="242">
        <f t="shared" si="80"/>
        <v>0.39355525804874725</v>
      </c>
      <c r="AD225" s="242">
        <f t="shared" si="80"/>
        <v>0.39366769015100589</v>
      </c>
    </row>
    <row r="226" spans="1:30">
      <c r="A226" s="6" t="s">
        <v>105</v>
      </c>
      <c r="B226" s="241">
        <f t="shared" si="80"/>
        <v>0.35714285714285715</v>
      </c>
      <c r="C226" s="241">
        <f t="shared" si="80"/>
        <v>0.33333333333333331</v>
      </c>
      <c r="D226" s="241">
        <f t="shared" si="80"/>
        <v>0.35714285714285715</v>
      </c>
      <c r="E226" s="241">
        <f t="shared" si="80"/>
        <v>0.36842105263157893</v>
      </c>
      <c r="F226" s="241">
        <f t="shared" si="80"/>
        <v>0.38709677419354838</v>
      </c>
      <c r="G226" s="241">
        <f t="shared" si="80"/>
        <v>0.38571428571428573</v>
      </c>
      <c r="H226" s="241">
        <f t="shared" si="80"/>
        <v>0.38750000000000001</v>
      </c>
      <c r="I226" s="241">
        <f t="shared" si="80"/>
        <v>0.38750000000000001</v>
      </c>
      <c r="J226" s="241">
        <f t="shared" si="80"/>
        <v>0.38823529411764707</v>
      </c>
      <c r="K226" s="241">
        <f t="shared" si="80"/>
        <v>0.38823529411764707</v>
      </c>
      <c r="L226" s="241">
        <f t="shared" si="80"/>
        <v>0.39090909090909098</v>
      </c>
      <c r="M226" s="241">
        <f t="shared" si="80"/>
        <v>0.3888888888888889</v>
      </c>
      <c r="N226" s="241">
        <f t="shared" si="80"/>
        <v>0.39</v>
      </c>
      <c r="O226" s="241">
        <f t="shared" si="80"/>
        <v>0.39166666666666666</v>
      </c>
      <c r="P226" s="241">
        <f t="shared" si="80"/>
        <v>0.39111111111111113</v>
      </c>
      <c r="Q226" s="241">
        <f t="shared" si="80"/>
        <v>0.39090909090909093</v>
      </c>
      <c r="R226" s="241">
        <f t="shared" si="80"/>
        <v>0.39122807017543859</v>
      </c>
      <c r="S226" s="241">
        <f t="shared" si="80"/>
        <v>0.39137931034482759</v>
      </c>
      <c r="T226" s="241">
        <f t="shared" si="80"/>
        <v>0.39204545454545453</v>
      </c>
      <c r="U226" s="241">
        <f t="shared" si="80"/>
        <v>0.39222222222222225</v>
      </c>
      <c r="V226" s="241">
        <f t="shared" si="80"/>
        <v>0.39238095238095239</v>
      </c>
      <c r="W226" s="241">
        <f t="shared" si="80"/>
        <v>0.39237288135593218</v>
      </c>
      <c r="X226" s="241">
        <f t="shared" si="80"/>
        <v>0.39191919191919194</v>
      </c>
      <c r="Y226" s="241">
        <f t="shared" si="80"/>
        <v>0.39200000000000002</v>
      </c>
      <c r="Z226" s="242">
        <f t="shared" si="80"/>
        <v>0.39166666666666666</v>
      </c>
      <c r="AA226" s="242">
        <f t="shared" si="80"/>
        <v>0.39328060732952036</v>
      </c>
      <c r="AB226" s="242">
        <f t="shared" si="80"/>
        <v>0.39345073191940494</v>
      </c>
      <c r="AC226" s="242">
        <f t="shared" si="80"/>
        <v>0.39355525804874725</v>
      </c>
      <c r="AD226" s="242">
        <f t="shared" si="80"/>
        <v>0.39366769015100589</v>
      </c>
    </row>
    <row r="227" spans="1:30">
      <c r="A227" s="6" t="s">
        <v>106</v>
      </c>
      <c r="B227" s="241">
        <f t="shared" si="80"/>
        <v>0.35714285714285715</v>
      </c>
      <c r="C227" s="241">
        <f t="shared" si="80"/>
        <v>0.33333333333333331</v>
      </c>
      <c r="D227" s="241">
        <f t="shared" si="80"/>
        <v>0.35714285714285715</v>
      </c>
      <c r="E227" s="241">
        <f t="shared" si="80"/>
        <v>0.36842105263157893</v>
      </c>
      <c r="F227" s="241">
        <f t="shared" si="80"/>
        <v>0.38709677419354838</v>
      </c>
      <c r="G227" s="241">
        <f t="shared" si="80"/>
        <v>0.38571428571428573</v>
      </c>
      <c r="H227" s="241">
        <f t="shared" si="80"/>
        <v>0.38749999999999996</v>
      </c>
      <c r="I227" s="241">
        <f t="shared" si="80"/>
        <v>0.38750000000000001</v>
      </c>
      <c r="J227" s="241">
        <f t="shared" si="80"/>
        <v>0.38823529411764707</v>
      </c>
      <c r="K227" s="241">
        <f t="shared" si="80"/>
        <v>0.38823529411764707</v>
      </c>
      <c r="L227" s="241">
        <f t="shared" si="80"/>
        <v>0.39090909090909093</v>
      </c>
      <c r="M227" s="241">
        <f t="shared" si="80"/>
        <v>0.3888888888888889</v>
      </c>
      <c r="N227" s="241">
        <f t="shared" si="80"/>
        <v>0.39</v>
      </c>
      <c r="O227" s="241">
        <f t="shared" si="80"/>
        <v>0.39166666666666666</v>
      </c>
      <c r="P227" s="241">
        <f t="shared" si="80"/>
        <v>0.39111111111111113</v>
      </c>
      <c r="Q227" s="241">
        <f t="shared" si="80"/>
        <v>0.39090909090909093</v>
      </c>
      <c r="R227" s="241">
        <f t="shared" si="80"/>
        <v>0.39122807017543859</v>
      </c>
      <c r="S227" s="241">
        <f t="shared" si="80"/>
        <v>0.39137931034482759</v>
      </c>
      <c r="T227" s="241">
        <f t="shared" si="80"/>
        <v>0.39204545454545453</v>
      </c>
      <c r="U227" s="241">
        <f t="shared" si="80"/>
        <v>0.39222222222222225</v>
      </c>
      <c r="V227" s="241">
        <f t="shared" si="80"/>
        <v>0.39238095238095239</v>
      </c>
      <c r="W227" s="241">
        <f t="shared" si="80"/>
        <v>0.39237288135593218</v>
      </c>
      <c r="X227" s="241">
        <f t="shared" si="80"/>
        <v>0.39191919191919194</v>
      </c>
      <c r="Y227" s="241">
        <f t="shared" si="80"/>
        <v>0.39200000000000002</v>
      </c>
      <c r="Z227" s="242">
        <f t="shared" si="80"/>
        <v>0.39166666666666666</v>
      </c>
      <c r="AA227" s="242">
        <f t="shared" si="80"/>
        <v>0.3932806073295203</v>
      </c>
      <c r="AB227" s="242">
        <f t="shared" si="80"/>
        <v>0.39345073191940488</v>
      </c>
      <c r="AC227" s="242">
        <f t="shared" si="80"/>
        <v>0.39355525804874725</v>
      </c>
      <c r="AD227" s="242">
        <f t="shared" si="80"/>
        <v>0.39366769015100589</v>
      </c>
    </row>
    <row r="228" spans="1:30">
      <c r="A228" s="6" t="s">
        <v>107</v>
      </c>
      <c r="B228" s="241">
        <f t="shared" si="80"/>
        <v>0.35714285714285715</v>
      </c>
      <c r="C228" s="241">
        <f t="shared" si="80"/>
        <v>0.33333333333333331</v>
      </c>
      <c r="D228" s="241">
        <f t="shared" si="80"/>
        <v>0.35714285714285715</v>
      </c>
      <c r="E228" s="241">
        <f t="shared" si="80"/>
        <v>0.36842105263157893</v>
      </c>
      <c r="F228" s="241">
        <f t="shared" si="80"/>
        <v>0.38709677419354843</v>
      </c>
      <c r="G228" s="241">
        <f t="shared" si="80"/>
        <v>0.38571428571428573</v>
      </c>
      <c r="H228" s="241">
        <f t="shared" si="80"/>
        <v>0.38750000000000001</v>
      </c>
      <c r="I228" s="241">
        <f t="shared" si="80"/>
        <v>0.38750000000000001</v>
      </c>
      <c r="J228" s="241">
        <f t="shared" si="80"/>
        <v>0.38823529411764701</v>
      </c>
      <c r="K228" s="241">
        <f t="shared" si="80"/>
        <v>0.38823529411764707</v>
      </c>
      <c r="L228" s="241">
        <f t="shared" si="80"/>
        <v>0.39090909090909093</v>
      </c>
      <c r="M228" s="241">
        <f t="shared" si="80"/>
        <v>0.3888888888888889</v>
      </c>
      <c r="N228" s="241">
        <f t="shared" si="80"/>
        <v>0.39</v>
      </c>
      <c r="O228" s="241">
        <f t="shared" si="80"/>
        <v>0.39166666666666666</v>
      </c>
      <c r="P228" s="241">
        <f t="shared" si="80"/>
        <v>0.39111111111111113</v>
      </c>
      <c r="Q228" s="241">
        <f t="shared" si="80"/>
        <v>0.39090909090909093</v>
      </c>
      <c r="R228" s="241">
        <f t="shared" si="80"/>
        <v>0.39122807017543859</v>
      </c>
      <c r="S228" s="241">
        <f t="shared" si="80"/>
        <v>0.39137931034482759</v>
      </c>
      <c r="T228" s="241">
        <f t="shared" si="80"/>
        <v>0.39204545454545459</v>
      </c>
      <c r="U228" s="241">
        <f t="shared" si="80"/>
        <v>0.39222222222222225</v>
      </c>
      <c r="V228" s="241">
        <f t="shared" si="80"/>
        <v>0.39238095238095239</v>
      </c>
      <c r="W228" s="241">
        <f t="shared" si="80"/>
        <v>0.39237288135593218</v>
      </c>
      <c r="X228" s="241">
        <f t="shared" si="80"/>
        <v>0.39191919191919189</v>
      </c>
      <c r="Y228" s="241">
        <f t="shared" si="80"/>
        <v>0.39200000000000002</v>
      </c>
      <c r="Z228" s="242">
        <f t="shared" si="80"/>
        <v>0.39166666666666666</v>
      </c>
      <c r="AA228" s="242">
        <f t="shared" si="80"/>
        <v>0.39328060732952036</v>
      </c>
      <c r="AB228" s="242">
        <f t="shared" si="80"/>
        <v>0.39345073191940499</v>
      </c>
      <c r="AC228" s="242">
        <f t="shared" si="80"/>
        <v>0.3935552580487473</v>
      </c>
      <c r="AD228" s="242">
        <f t="shared" si="80"/>
        <v>0.39366769015100589</v>
      </c>
    </row>
    <row r="229" spans="1:30">
      <c r="A229" s="6" t="s">
        <v>108</v>
      </c>
      <c r="B229" s="241">
        <f t="shared" si="80"/>
        <v>0.35714285714285715</v>
      </c>
      <c r="C229" s="241">
        <f t="shared" si="80"/>
        <v>0.33333333333333331</v>
      </c>
      <c r="D229" s="241">
        <f t="shared" si="80"/>
        <v>0.35714285714285715</v>
      </c>
      <c r="E229" s="241">
        <f t="shared" si="80"/>
        <v>0.36842105263157893</v>
      </c>
      <c r="F229" s="241">
        <f t="shared" si="80"/>
        <v>0.38709677419354838</v>
      </c>
      <c r="G229" s="241">
        <f t="shared" si="80"/>
        <v>0.38571428571428568</v>
      </c>
      <c r="H229" s="241">
        <f t="shared" si="80"/>
        <v>0.38750000000000001</v>
      </c>
      <c r="I229" s="241">
        <f t="shared" si="80"/>
        <v>0.38750000000000001</v>
      </c>
      <c r="J229" s="241">
        <f t="shared" si="80"/>
        <v>0.38823529411764707</v>
      </c>
      <c r="K229" s="241">
        <f t="shared" si="80"/>
        <v>0.38823529411764707</v>
      </c>
      <c r="L229" s="241">
        <f t="shared" si="80"/>
        <v>0.39090909090909093</v>
      </c>
      <c r="M229" s="241">
        <f t="shared" si="80"/>
        <v>0.3888888888888889</v>
      </c>
      <c r="N229" s="241">
        <f t="shared" si="80"/>
        <v>0.39</v>
      </c>
      <c r="O229" s="241">
        <f t="shared" si="80"/>
        <v>0.39166666666666666</v>
      </c>
      <c r="P229" s="241">
        <f t="shared" si="80"/>
        <v>0.39111111111111113</v>
      </c>
      <c r="Q229" s="241">
        <f t="shared" si="80"/>
        <v>0.39090909090909093</v>
      </c>
      <c r="R229" s="241">
        <f t="shared" si="80"/>
        <v>0.39122807017543859</v>
      </c>
      <c r="S229" s="241">
        <f t="shared" si="80"/>
        <v>0.39137931034482759</v>
      </c>
      <c r="T229" s="241">
        <f t="shared" si="80"/>
        <v>0.39204545454545453</v>
      </c>
      <c r="U229" s="241">
        <f t="shared" si="80"/>
        <v>0.39222222222222225</v>
      </c>
      <c r="V229" s="241">
        <f t="shared" si="80"/>
        <v>0.39238095238095233</v>
      </c>
      <c r="W229" s="241">
        <f t="shared" si="80"/>
        <v>0.39237288135593218</v>
      </c>
      <c r="X229" s="241">
        <f t="shared" si="80"/>
        <v>0.39191919191919194</v>
      </c>
      <c r="Y229" s="241">
        <f t="shared" si="80"/>
        <v>0.39200000000000002</v>
      </c>
      <c r="Z229" s="242">
        <f t="shared" si="80"/>
        <v>0.39166666666666666</v>
      </c>
      <c r="AA229" s="242">
        <f t="shared" si="80"/>
        <v>0.39328060732952036</v>
      </c>
      <c r="AB229" s="242">
        <f t="shared" si="80"/>
        <v>0.39345073191940494</v>
      </c>
      <c r="AC229" s="242">
        <f t="shared" si="80"/>
        <v>0.39355525804874725</v>
      </c>
      <c r="AD229" s="242">
        <f t="shared" si="80"/>
        <v>0.39366769015100589</v>
      </c>
    </row>
    <row r="230" spans="1:30">
      <c r="A230" s="6" t="s">
        <v>109</v>
      </c>
      <c r="B230" s="241">
        <f t="shared" si="80"/>
        <v>0.35714285714285715</v>
      </c>
      <c r="C230" s="241">
        <f t="shared" si="80"/>
        <v>0.33333333333333331</v>
      </c>
      <c r="D230" s="241">
        <f t="shared" si="80"/>
        <v>0.35714285714285715</v>
      </c>
      <c r="E230" s="241">
        <f t="shared" si="80"/>
        <v>0.36842105263157893</v>
      </c>
      <c r="F230" s="241">
        <f t="shared" si="80"/>
        <v>0.38709677419354838</v>
      </c>
      <c r="G230" s="241">
        <f t="shared" si="80"/>
        <v>0.38571428571428573</v>
      </c>
      <c r="H230" s="241">
        <f t="shared" si="80"/>
        <v>0.38750000000000001</v>
      </c>
      <c r="I230" s="241">
        <f t="shared" si="80"/>
        <v>0.38750000000000001</v>
      </c>
      <c r="J230" s="241">
        <f t="shared" si="80"/>
        <v>0.38823529411764707</v>
      </c>
      <c r="K230" s="241">
        <f t="shared" si="80"/>
        <v>0.38823529411764707</v>
      </c>
      <c r="L230" s="241">
        <f t="shared" si="80"/>
        <v>0.39090909090909093</v>
      </c>
      <c r="M230" s="241">
        <f t="shared" si="80"/>
        <v>0.3888888888888889</v>
      </c>
      <c r="N230" s="241">
        <f t="shared" si="80"/>
        <v>0.39</v>
      </c>
      <c r="O230" s="241">
        <f t="shared" si="80"/>
        <v>0.39166666666666666</v>
      </c>
      <c r="P230" s="241">
        <f t="shared" si="80"/>
        <v>0.39111111111111113</v>
      </c>
      <c r="Q230" s="241">
        <f t="shared" si="80"/>
        <v>0.39090909090909093</v>
      </c>
      <c r="R230" s="241">
        <f t="shared" si="80"/>
        <v>0.39122807017543859</v>
      </c>
      <c r="S230" s="241">
        <f t="shared" si="80"/>
        <v>0.39137931034482759</v>
      </c>
      <c r="T230" s="241">
        <f t="shared" si="80"/>
        <v>0.39204545454545453</v>
      </c>
      <c r="U230" s="241">
        <f t="shared" si="80"/>
        <v>0.39222222222222225</v>
      </c>
      <c r="V230" s="241">
        <f t="shared" si="80"/>
        <v>0.39238095238095233</v>
      </c>
      <c r="W230" s="241">
        <f t="shared" si="80"/>
        <v>0.39237288135593218</v>
      </c>
      <c r="X230" s="241">
        <f t="shared" si="80"/>
        <v>0.39191919191919194</v>
      </c>
      <c r="Y230" s="241">
        <f t="shared" ref="B230:AD233" si="81">Y214/Y87</f>
        <v>0.39200000000000002</v>
      </c>
      <c r="Z230" s="242">
        <f t="shared" si="81"/>
        <v>0.39166666666666666</v>
      </c>
      <c r="AA230" s="242">
        <f t="shared" si="81"/>
        <v>0.39328060732952036</v>
      </c>
      <c r="AB230" s="242">
        <f t="shared" si="81"/>
        <v>0.39345073191940499</v>
      </c>
      <c r="AC230" s="242">
        <f t="shared" si="81"/>
        <v>0.39355525804874725</v>
      </c>
      <c r="AD230" s="242">
        <f t="shared" si="81"/>
        <v>0.39366769015100589</v>
      </c>
    </row>
    <row r="231" spans="1:30">
      <c r="A231" s="6" t="s">
        <v>110</v>
      </c>
      <c r="B231" s="241">
        <f t="shared" si="81"/>
        <v>0.35714285714285715</v>
      </c>
      <c r="C231" s="241">
        <f t="shared" si="81"/>
        <v>0.33333333333333331</v>
      </c>
      <c r="D231" s="241">
        <f t="shared" si="81"/>
        <v>0.35714285714285715</v>
      </c>
      <c r="E231" s="241">
        <f t="shared" si="81"/>
        <v>0.36842105263157893</v>
      </c>
      <c r="F231" s="241">
        <f t="shared" si="81"/>
        <v>0.38709677419354838</v>
      </c>
      <c r="G231" s="241">
        <f t="shared" si="81"/>
        <v>0.38571428571428573</v>
      </c>
      <c r="H231" s="241">
        <f t="shared" si="81"/>
        <v>0.38750000000000001</v>
      </c>
      <c r="I231" s="241">
        <f t="shared" si="81"/>
        <v>0.38750000000000001</v>
      </c>
      <c r="J231" s="241">
        <f t="shared" si="81"/>
        <v>0.38823529411764707</v>
      </c>
      <c r="K231" s="241">
        <f t="shared" si="81"/>
        <v>0.38823529411764707</v>
      </c>
      <c r="L231" s="241">
        <f t="shared" si="81"/>
        <v>0.39090909090909093</v>
      </c>
      <c r="M231" s="241">
        <f t="shared" si="81"/>
        <v>0.3888888888888889</v>
      </c>
      <c r="N231" s="241">
        <f t="shared" si="81"/>
        <v>0.39</v>
      </c>
      <c r="O231" s="241">
        <f t="shared" si="81"/>
        <v>0.39166666666666661</v>
      </c>
      <c r="P231" s="241">
        <f t="shared" si="81"/>
        <v>0.39111111111111113</v>
      </c>
      <c r="Q231" s="241">
        <f t="shared" si="81"/>
        <v>0.39090909090909093</v>
      </c>
      <c r="R231" s="241">
        <f t="shared" si="81"/>
        <v>0.39122807017543859</v>
      </c>
      <c r="S231" s="241">
        <f t="shared" si="81"/>
        <v>0.39137931034482759</v>
      </c>
      <c r="T231" s="241">
        <f t="shared" si="81"/>
        <v>0.39204545454545453</v>
      </c>
      <c r="U231" s="241">
        <f t="shared" si="81"/>
        <v>0.39222222222222225</v>
      </c>
      <c r="V231" s="241">
        <f t="shared" si="81"/>
        <v>0.39238095238095244</v>
      </c>
      <c r="W231" s="241">
        <f t="shared" si="81"/>
        <v>0.39237288135593218</v>
      </c>
      <c r="X231" s="241">
        <f t="shared" si="81"/>
        <v>0.39191919191919194</v>
      </c>
      <c r="Y231" s="241">
        <f t="shared" si="81"/>
        <v>0.39200000000000002</v>
      </c>
      <c r="Z231" s="242">
        <f t="shared" si="81"/>
        <v>0.39166666666666666</v>
      </c>
      <c r="AA231" s="242">
        <f t="shared" si="81"/>
        <v>0.39328060732952036</v>
      </c>
      <c r="AB231" s="242">
        <f t="shared" si="81"/>
        <v>0.39345073191940494</v>
      </c>
      <c r="AC231" s="242">
        <f t="shared" si="81"/>
        <v>0.39355525804874719</v>
      </c>
      <c r="AD231" s="242">
        <f>AD215/AD88</f>
        <v>0.39366769015100589</v>
      </c>
    </row>
    <row r="232" spans="1:30">
      <c r="A232" s="6" t="s">
        <v>111</v>
      </c>
      <c r="B232" s="241">
        <f>B216/B89</f>
        <v>0.35714285714285715</v>
      </c>
      <c r="C232" s="241">
        <f t="shared" si="81"/>
        <v>0.33333333333333331</v>
      </c>
      <c r="D232" s="241">
        <f t="shared" si="81"/>
        <v>0.3571428571428571</v>
      </c>
      <c r="E232" s="241">
        <f t="shared" si="81"/>
        <v>0.36842105263157893</v>
      </c>
      <c r="F232" s="241">
        <f t="shared" si="81"/>
        <v>0.38709677419354838</v>
      </c>
      <c r="G232" s="241">
        <f t="shared" si="81"/>
        <v>0.38571428571428573</v>
      </c>
      <c r="H232" s="241">
        <f t="shared" si="81"/>
        <v>0.38750000000000007</v>
      </c>
      <c r="I232" s="241">
        <f t="shared" si="81"/>
        <v>0.38750000000000001</v>
      </c>
      <c r="J232" s="241">
        <f t="shared" si="81"/>
        <v>0.38823529411764707</v>
      </c>
      <c r="K232" s="241">
        <f t="shared" si="81"/>
        <v>0.38823529411764701</v>
      </c>
      <c r="L232" s="241">
        <f t="shared" si="81"/>
        <v>0.39090909090909093</v>
      </c>
      <c r="M232" s="241">
        <f t="shared" si="81"/>
        <v>0.3888888888888889</v>
      </c>
      <c r="N232" s="241">
        <f t="shared" si="81"/>
        <v>0.39</v>
      </c>
      <c r="O232" s="241">
        <f t="shared" si="81"/>
        <v>0.39166666666666666</v>
      </c>
      <c r="P232" s="241">
        <f t="shared" si="81"/>
        <v>0.39111111111111113</v>
      </c>
      <c r="Q232" s="241">
        <f t="shared" si="81"/>
        <v>0.39090909090909093</v>
      </c>
      <c r="R232" s="241">
        <f t="shared" si="81"/>
        <v>0.39122807017543859</v>
      </c>
      <c r="S232" s="241">
        <f t="shared" si="81"/>
        <v>0.39137931034482759</v>
      </c>
      <c r="T232" s="241">
        <f t="shared" si="81"/>
        <v>0.39204545454545453</v>
      </c>
      <c r="U232" s="241">
        <f t="shared" si="81"/>
        <v>0.39222222222222225</v>
      </c>
      <c r="V232" s="241">
        <f t="shared" si="81"/>
        <v>0.39238095238095233</v>
      </c>
      <c r="W232" s="241">
        <f t="shared" si="81"/>
        <v>0.39237288135593218</v>
      </c>
      <c r="X232" s="241">
        <f t="shared" si="81"/>
        <v>0.391919191919192</v>
      </c>
      <c r="Y232" s="241">
        <f t="shared" si="81"/>
        <v>0.39200000000000002</v>
      </c>
      <c r="Z232" s="242">
        <f t="shared" si="81"/>
        <v>0.39166666666666666</v>
      </c>
      <c r="AA232" s="242">
        <f t="shared" si="81"/>
        <v>0.39328060732952036</v>
      </c>
      <c r="AB232" s="242">
        <f t="shared" si="81"/>
        <v>0.39345073191940494</v>
      </c>
      <c r="AC232" s="242">
        <f t="shared" si="81"/>
        <v>0.39355525804874725</v>
      </c>
      <c r="AD232" s="242">
        <f>AD216/AD89</f>
        <v>0.39366769015100583</v>
      </c>
    </row>
    <row r="233" spans="1:30">
      <c r="A233" s="6" t="s">
        <v>112</v>
      </c>
      <c r="B233" s="241">
        <f>B217/B90</f>
        <v>0.35714285714285715</v>
      </c>
      <c r="C233" s="241">
        <f t="shared" si="81"/>
        <v>0.33333333333333331</v>
      </c>
      <c r="D233" s="241">
        <f t="shared" si="81"/>
        <v>0.35714285714285715</v>
      </c>
      <c r="E233" s="241">
        <f t="shared" si="81"/>
        <v>0.36842105263157893</v>
      </c>
      <c r="F233" s="241">
        <f t="shared" si="81"/>
        <v>0.38709677419354838</v>
      </c>
      <c r="G233" s="241">
        <f t="shared" si="81"/>
        <v>0.38571428571428573</v>
      </c>
      <c r="H233" s="241">
        <f t="shared" si="81"/>
        <v>0.38750000000000001</v>
      </c>
      <c r="I233" s="241">
        <f t="shared" si="81"/>
        <v>0.38750000000000001</v>
      </c>
      <c r="J233" s="241">
        <f t="shared" si="81"/>
        <v>0.38823529411764707</v>
      </c>
      <c r="K233" s="241">
        <f t="shared" si="81"/>
        <v>0.38823529411764707</v>
      </c>
      <c r="L233" s="241">
        <f t="shared" si="81"/>
        <v>0.39090909090909093</v>
      </c>
      <c r="M233" s="241">
        <f t="shared" si="81"/>
        <v>0.3888888888888889</v>
      </c>
      <c r="N233" s="241">
        <f t="shared" si="81"/>
        <v>0.39000000000000007</v>
      </c>
      <c r="O233" s="241">
        <f t="shared" si="81"/>
        <v>0.39166666666666666</v>
      </c>
      <c r="P233" s="241">
        <f t="shared" si="81"/>
        <v>0.39111111111111113</v>
      </c>
      <c r="Q233" s="241">
        <f t="shared" si="81"/>
        <v>0.39090909090909093</v>
      </c>
      <c r="R233" s="241">
        <f t="shared" si="81"/>
        <v>0.39122807017543859</v>
      </c>
      <c r="S233" s="241">
        <f t="shared" si="81"/>
        <v>0.39137931034482759</v>
      </c>
      <c r="T233" s="241">
        <f t="shared" si="81"/>
        <v>0.39204545454545453</v>
      </c>
      <c r="U233" s="241">
        <f t="shared" si="81"/>
        <v>0.39222222222222225</v>
      </c>
      <c r="V233" s="241">
        <f t="shared" si="81"/>
        <v>0.39238095238095239</v>
      </c>
      <c r="W233" s="241">
        <f t="shared" si="81"/>
        <v>0.39237288135593218</v>
      </c>
      <c r="X233" s="241">
        <f t="shared" si="81"/>
        <v>0.39191919191919194</v>
      </c>
      <c r="Y233" s="241">
        <f t="shared" si="81"/>
        <v>0.39200000000000002</v>
      </c>
      <c r="Z233" s="242">
        <f t="shared" si="81"/>
        <v>0.39166666666666666</v>
      </c>
      <c r="AA233" s="242">
        <f t="shared" si="81"/>
        <v>0.39328060732952036</v>
      </c>
      <c r="AB233" s="242">
        <f t="shared" si="81"/>
        <v>0.39345073191940494</v>
      </c>
      <c r="AC233" s="242">
        <f t="shared" si="81"/>
        <v>0.39355525804874725</v>
      </c>
      <c r="AD233" s="242">
        <f>AD217/AD90</f>
        <v>0.39366769015100589</v>
      </c>
    </row>
    <row r="234" spans="1:30" ht="15.75" thickBot="1">
      <c r="A234" s="6" t="s">
        <v>143</v>
      </c>
      <c r="B234" s="243">
        <v>0.35714285714285715</v>
      </c>
      <c r="C234" s="243">
        <v>0.33333333333333331</v>
      </c>
      <c r="D234" s="243">
        <v>0.35714285714285715</v>
      </c>
      <c r="E234" s="243">
        <v>0.36842105263157893</v>
      </c>
      <c r="F234" s="243">
        <v>0.38709677419354838</v>
      </c>
      <c r="G234" s="243">
        <v>0.38571428571428573</v>
      </c>
      <c r="H234" s="243">
        <v>0.38750000000000001</v>
      </c>
      <c r="I234" s="243">
        <v>0.38750000000000001</v>
      </c>
      <c r="J234" s="243">
        <v>0.38823529411764707</v>
      </c>
      <c r="K234" s="243">
        <v>0.38823529411764707</v>
      </c>
      <c r="L234" s="243">
        <v>0.39090909090909093</v>
      </c>
      <c r="M234" s="243">
        <v>0.3888888888888889</v>
      </c>
      <c r="N234" s="243">
        <v>0.39</v>
      </c>
      <c r="O234" s="243">
        <v>0.39166666666666666</v>
      </c>
      <c r="P234" s="243">
        <v>0.39111111111111113</v>
      </c>
      <c r="Q234" s="243">
        <v>0.39090909090909093</v>
      </c>
      <c r="R234" s="243">
        <v>0.39122807017543859</v>
      </c>
      <c r="S234" s="243">
        <v>0.39137931034482759</v>
      </c>
      <c r="T234" s="243">
        <v>0.39204545454545453</v>
      </c>
      <c r="U234" s="243">
        <v>0.39222222222222225</v>
      </c>
      <c r="V234" s="243">
        <v>0.39238095238095239</v>
      </c>
      <c r="W234" s="243">
        <v>0.39237288135593218</v>
      </c>
      <c r="X234" s="243">
        <v>0.39191919191919194</v>
      </c>
      <c r="Y234" s="243">
        <v>0.39200000000000002</v>
      </c>
      <c r="Z234" s="242">
        <v>0.39166666666666666</v>
      </c>
      <c r="AA234" s="242">
        <f>FORECAST(AA44,H234:Z234,H44:Z44)</f>
        <v>0.39328060732952036</v>
      </c>
      <c r="AB234" s="242">
        <f>FORECAST(AB44,I234:AA234,I44:AA44)</f>
        <v>0.39345073191940494</v>
      </c>
      <c r="AC234" s="242">
        <f>FORECAST(AC44,J234:AB234,J44:AB44)</f>
        <v>0.39355525804874725</v>
      </c>
      <c r="AD234" s="242">
        <f>FORECAST(AD44,K234:AC234,K44:AC44)</f>
        <v>0.39366769015100589</v>
      </c>
    </row>
    <row r="235" spans="1:30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thickBot="1">
      <c r="A236" s="6" t="s">
        <v>264</v>
      </c>
    </row>
    <row r="237" spans="1:30" ht="15.75" thickBot="1">
      <c r="A237" s="3"/>
      <c r="B237" s="3" t="str">
        <f>B$2</f>
        <v xml:space="preserve">93/94 </v>
      </c>
      <c r="C237" s="3" t="str">
        <f t="shared" ref="C237:AD237" si="82">C$2</f>
        <v xml:space="preserve">94/95 </v>
      </c>
      <c r="D237" s="3" t="str">
        <f t="shared" si="82"/>
        <v xml:space="preserve">95/96 </v>
      </c>
      <c r="E237" s="3" t="str">
        <f t="shared" si="82"/>
        <v xml:space="preserve">96/97 </v>
      </c>
      <c r="F237" s="3" t="str">
        <f t="shared" si="82"/>
        <v xml:space="preserve">97/98 </v>
      </c>
      <c r="G237" s="3" t="str">
        <f t="shared" si="82"/>
        <v xml:space="preserve">98/99 </v>
      </c>
      <c r="H237" s="3" t="str">
        <f t="shared" si="82"/>
        <v xml:space="preserve">99/00 </v>
      </c>
      <c r="I237" s="3" t="str">
        <f t="shared" si="82"/>
        <v xml:space="preserve">00/01 </v>
      </c>
      <c r="J237" s="3" t="str">
        <f t="shared" si="82"/>
        <v xml:space="preserve">01/02 </v>
      </c>
      <c r="K237" s="3" t="str">
        <f t="shared" si="82"/>
        <v xml:space="preserve">02/03 </v>
      </c>
      <c r="L237" s="3" t="str">
        <f t="shared" si="82"/>
        <v xml:space="preserve">03/04 </v>
      </c>
      <c r="M237" s="3" t="str">
        <f t="shared" si="82"/>
        <v xml:space="preserve">04/05 </v>
      </c>
      <c r="N237" s="3" t="str">
        <f t="shared" si="82"/>
        <v xml:space="preserve">05/06 </v>
      </c>
      <c r="O237" s="3" t="str">
        <f t="shared" si="82"/>
        <v xml:space="preserve">06/07 </v>
      </c>
      <c r="P237" s="3" t="str">
        <f t="shared" si="82"/>
        <v xml:space="preserve">07/08 </v>
      </c>
      <c r="Q237" s="3" t="str">
        <f t="shared" si="82"/>
        <v xml:space="preserve">08/09 </v>
      </c>
      <c r="R237" s="3" t="str">
        <f t="shared" si="82"/>
        <v xml:space="preserve">09/10 </v>
      </c>
      <c r="S237" s="3" t="str">
        <f t="shared" si="82"/>
        <v xml:space="preserve">10/11 </v>
      </c>
      <c r="T237" s="3" t="str">
        <f t="shared" si="82"/>
        <v xml:space="preserve">11/12 </v>
      </c>
      <c r="U237" s="3" t="str">
        <f t="shared" si="82"/>
        <v xml:space="preserve">12/13 </v>
      </c>
      <c r="V237" s="3" t="str">
        <f t="shared" si="82"/>
        <v xml:space="preserve">13/14 </v>
      </c>
      <c r="W237" s="3" t="str">
        <f t="shared" si="82"/>
        <v xml:space="preserve">14/15 </v>
      </c>
      <c r="X237" s="3" t="str">
        <f t="shared" si="82"/>
        <v xml:space="preserve">15/16 </v>
      </c>
      <c r="Y237" s="3" t="str">
        <f t="shared" si="82"/>
        <v xml:space="preserve">16/17 </v>
      </c>
      <c r="Z237" s="3" t="str">
        <f t="shared" si="82"/>
        <v xml:space="preserve">17/18 </v>
      </c>
      <c r="AA237" s="3" t="str">
        <f t="shared" si="82"/>
        <v>18/19</v>
      </c>
      <c r="AB237" s="3" t="str">
        <f t="shared" si="82"/>
        <v>19/20</v>
      </c>
      <c r="AC237" s="3" t="str">
        <f t="shared" si="82"/>
        <v>20/21</v>
      </c>
      <c r="AD237" s="3" t="str">
        <f t="shared" si="82"/>
        <v>21/22</v>
      </c>
    </row>
    <row r="238" spans="1:30">
      <c r="A238" s="6" t="s">
        <v>113</v>
      </c>
      <c r="B238" s="241">
        <f t="shared" ref="B238:AD246" si="83">B222+B111</f>
        <v>0.89285714285714279</v>
      </c>
      <c r="C238" s="241">
        <f t="shared" si="83"/>
        <v>0.89999999999999991</v>
      </c>
      <c r="D238" s="241">
        <f t="shared" si="83"/>
        <v>0.92857142857142838</v>
      </c>
      <c r="E238" s="241">
        <f t="shared" si="83"/>
        <v>0.94736842105263164</v>
      </c>
      <c r="F238" s="241">
        <f t="shared" si="83"/>
        <v>0.967741935483871</v>
      </c>
      <c r="G238" s="241">
        <f t="shared" si="83"/>
        <v>0.97142857142857153</v>
      </c>
      <c r="H238" s="241">
        <f t="shared" si="83"/>
        <v>0.97500000000000009</v>
      </c>
      <c r="I238" s="241">
        <f t="shared" si="83"/>
        <v>0.97500000000000009</v>
      </c>
      <c r="J238" s="241">
        <f t="shared" si="83"/>
        <v>0.97647058823529409</v>
      </c>
      <c r="K238" s="241">
        <f t="shared" si="83"/>
        <v>0.9764705882352942</v>
      </c>
      <c r="L238" s="241">
        <f t="shared" si="83"/>
        <v>0.98181818181818192</v>
      </c>
      <c r="M238" s="241">
        <f t="shared" si="83"/>
        <v>0.98333333333333339</v>
      </c>
      <c r="N238" s="241">
        <f t="shared" si="83"/>
        <v>0.98499999999999999</v>
      </c>
      <c r="O238" s="241">
        <f t="shared" si="83"/>
        <v>0.98611111111111116</v>
      </c>
      <c r="P238" s="241">
        <f t="shared" si="83"/>
        <v>0.98666666666666658</v>
      </c>
      <c r="Q238" s="241">
        <f t="shared" si="83"/>
        <v>0.98545454545454558</v>
      </c>
      <c r="R238" s="241">
        <f t="shared" si="83"/>
        <v>0.98596491228070171</v>
      </c>
      <c r="S238" s="241">
        <f t="shared" si="83"/>
        <v>0.98620689655172411</v>
      </c>
      <c r="T238" s="241">
        <f t="shared" si="83"/>
        <v>0.98750000000000004</v>
      </c>
      <c r="U238" s="241">
        <f t="shared" si="83"/>
        <v>0.98777777777777775</v>
      </c>
      <c r="V238" s="241">
        <f t="shared" si="83"/>
        <v>0.98761904761904762</v>
      </c>
      <c r="W238" s="241">
        <f t="shared" si="83"/>
        <v>0.98728813559322026</v>
      </c>
      <c r="X238" s="241">
        <f t="shared" si="83"/>
        <v>0.9868686868686869</v>
      </c>
      <c r="Y238" s="241">
        <f t="shared" si="83"/>
        <v>0.99199999999999999</v>
      </c>
      <c r="Z238" s="242">
        <f t="shared" si="83"/>
        <v>0.9916666666666667</v>
      </c>
      <c r="AA238" s="242">
        <f t="shared" si="83"/>
        <v>0.99328060732952039</v>
      </c>
      <c r="AB238" s="242">
        <f t="shared" si="83"/>
        <v>0.99345073191940481</v>
      </c>
      <c r="AC238" s="242">
        <f t="shared" si="83"/>
        <v>0.99355525804874723</v>
      </c>
      <c r="AD238" s="242">
        <f t="shared" si="83"/>
        <v>0.99366769015100587</v>
      </c>
    </row>
    <row r="239" spans="1:30">
      <c r="A239" s="6" t="s">
        <v>102</v>
      </c>
      <c r="B239" s="241">
        <f t="shared" si="83"/>
        <v>0.89285714285714279</v>
      </c>
      <c r="C239" s="241">
        <f t="shared" si="83"/>
        <v>0.89999999999999991</v>
      </c>
      <c r="D239" s="241">
        <f t="shared" si="83"/>
        <v>0.9285714285714286</v>
      </c>
      <c r="E239" s="241">
        <f t="shared" si="83"/>
        <v>0.94736842105263164</v>
      </c>
      <c r="F239" s="241">
        <f t="shared" si="83"/>
        <v>0.967741935483871</v>
      </c>
      <c r="G239" s="241">
        <f t="shared" si="83"/>
        <v>0.97142857142857153</v>
      </c>
      <c r="H239" s="241">
        <f t="shared" si="83"/>
        <v>0.97500000000000009</v>
      </c>
      <c r="I239" s="241">
        <f t="shared" si="83"/>
        <v>0.97500000000000009</v>
      </c>
      <c r="J239" s="241">
        <f t="shared" si="83"/>
        <v>0.9764705882352942</v>
      </c>
      <c r="K239" s="241">
        <f t="shared" si="83"/>
        <v>0.9764705882352942</v>
      </c>
      <c r="L239" s="241">
        <f t="shared" si="83"/>
        <v>0.98181818181818181</v>
      </c>
      <c r="M239" s="241">
        <f t="shared" si="83"/>
        <v>0.98333333333333339</v>
      </c>
      <c r="N239" s="241">
        <f t="shared" si="83"/>
        <v>0.98499999999999999</v>
      </c>
      <c r="O239" s="241">
        <f t="shared" si="83"/>
        <v>0.98611111111111116</v>
      </c>
      <c r="P239" s="241">
        <f t="shared" si="83"/>
        <v>0.98666666666666658</v>
      </c>
      <c r="Q239" s="241">
        <f t="shared" si="83"/>
        <v>0.98545454545454558</v>
      </c>
      <c r="R239" s="241">
        <f t="shared" si="83"/>
        <v>0.98596491228070171</v>
      </c>
      <c r="S239" s="241">
        <f t="shared" si="83"/>
        <v>0.98620689655172411</v>
      </c>
      <c r="T239" s="241">
        <f t="shared" si="83"/>
        <v>0.98750000000000004</v>
      </c>
      <c r="U239" s="241">
        <f t="shared" si="83"/>
        <v>0.98777777777777775</v>
      </c>
      <c r="V239" s="241">
        <f t="shared" si="83"/>
        <v>0.98761904761904762</v>
      </c>
      <c r="W239" s="241">
        <f t="shared" si="83"/>
        <v>0.98728813559322026</v>
      </c>
      <c r="X239" s="241">
        <f t="shared" si="83"/>
        <v>0.9868686868686869</v>
      </c>
      <c r="Y239" s="241">
        <f t="shared" si="83"/>
        <v>0.99199999999999999</v>
      </c>
      <c r="Z239" s="242">
        <f t="shared" si="83"/>
        <v>0.9916666666666667</v>
      </c>
      <c r="AA239" s="242">
        <f t="shared" si="83"/>
        <v>0.99328060732952039</v>
      </c>
      <c r="AB239" s="242">
        <f t="shared" si="83"/>
        <v>0.99345073191940492</v>
      </c>
      <c r="AC239" s="242">
        <f t="shared" si="83"/>
        <v>0.99355525804874723</v>
      </c>
      <c r="AD239" s="242">
        <f t="shared" si="83"/>
        <v>0.99366769015100587</v>
      </c>
    </row>
    <row r="240" spans="1:30">
      <c r="A240" s="6" t="s">
        <v>103</v>
      </c>
      <c r="B240" s="241">
        <f t="shared" si="83"/>
        <v>0.8928571428571429</v>
      </c>
      <c r="C240" s="241">
        <f t="shared" si="83"/>
        <v>0.89999999999999991</v>
      </c>
      <c r="D240" s="241">
        <f t="shared" si="83"/>
        <v>0.9285714285714286</v>
      </c>
      <c r="E240" s="241">
        <f t="shared" si="83"/>
        <v>0.94736842105263164</v>
      </c>
      <c r="F240" s="241">
        <f t="shared" si="83"/>
        <v>0.967741935483871</v>
      </c>
      <c r="G240" s="241">
        <f t="shared" si="83"/>
        <v>0.97142857142857153</v>
      </c>
      <c r="H240" s="241">
        <f t="shared" si="83"/>
        <v>0.97500000000000009</v>
      </c>
      <c r="I240" s="241">
        <f t="shared" si="83"/>
        <v>0.97500000000000009</v>
      </c>
      <c r="J240" s="241">
        <f t="shared" si="83"/>
        <v>0.9764705882352942</v>
      </c>
      <c r="K240" s="241">
        <f t="shared" si="83"/>
        <v>0.9764705882352942</v>
      </c>
      <c r="L240" s="241">
        <f t="shared" si="83"/>
        <v>0.98181818181818192</v>
      </c>
      <c r="M240" s="241">
        <f t="shared" si="83"/>
        <v>0.98333333333333339</v>
      </c>
      <c r="N240" s="241">
        <f t="shared" si="83"/>
        <v>0.98499999999999999</v>
      </c>
      <c r="O240" s="241">
        <f t="shared" si="83"/>
        <v>0.98611111111111116</v>
      </c>
      <c r="P240" s="241">
        <f t="shared" si="83"/>
        <v>0.98666666666666658</v>
      </c>
      <c r="Q240" s="241">
        <f t="shared" si="83"/>
        <v>0.98545454545454558</v>
      </c>
      <c r="R240" s="241">
        <f t="shared" si="83"/>
        <v>0.98596491228070171</v>
      </c>
      <c r="S240" s="241">
        <f t="shared" si="83"/>
        <v>0.98620689655172411</v>
      </c>
      <c r="T240" s="241">
        <f t="shared" si="83"/>
        <v>0.98750000000000004</v>
      </c>
      <c r="U240" s="241">
        <f t="shared" si="83"/>
        <v>0.98777777777777775</v>
      </c>
      <c r="V240" s="241">
        <f t="shared" si="83"/>
        <v>0.98761904761904762</v>
      </c>
      <c r="W240" s="241">
        <f t="shared" si="83"/>
        <v>0.98728813559322026</v>
      </c>
      <c r="X240" s="241">
        <f t="shared" si="83"/>
        <v>0.9868686868686869</v>
      </c>
      <c r="Y240" s="241">
        <f t="shared" si="83"/>
        <v>0.99199999999999999</v>
      </c>
      <c r="Z240" s="242">
        <f t="shared" si="83"/>
        <v>0.9916666666666667</v>
      </c>
      <c r="AA240" s="242">
        <f t="shared" si="83"/>
        <v>0.99328060732952039</v>
      </c>
      <c r="AB240" s="242">
        <f t="shared" si="83"/>
        <v>0.99345073191940492</v>
      </c>
      <c r="AC240" s="242">
        <f t="shared" si="83"/>
        <v>0.99355525804874723</v>
      </c>
      <c r="AD240" s="242">
        <f t="shared" si="83"/>
        <v>0.99366769015100587</v>
      </c>
    </row>
    <row r="241" spans="1:32">
      <c r="A241" s="6" t="s">
        <v>104</v>
      </c>
      <c r="B241" s="241">
        <f t="shared" si="83"/>
        <v>0.89285714285714279</v>
      </c>
      <c r="C241" s="241">
        <f t="shared" si="83"/>
        <v>0.89999999999999991</v>
      </c>
      <c r="D241" s="241">
        <f t="shared" si="83"/>
        <v>0.9285714285714286</v>
      </c>
      <c r="E241" s="241">
        <f t="shared" si="83"/>
        <v>0.94736842105263164</v>
      </c>
      <c r="F241" s="241">
        <f t="shared" si="83"/>
        <v>0.96774193548387111</v>
      </c>
      <c r="G241" s="241">
        <f t="shared" si="83"/>
        <v>0.97142857142857153</v>
      </c>
      <c r="H241" s="241">
        <f t="shared" si="83"/>
        <v>0.97500000000000009</v>
      </c>
      <c r="I241" s="241">
        <f t="shared" si="83"/>
        <v>0.97500000000000009</v>
      </c>
      <c r="J241" s="241">
        <f t="shared" si="83"/>
        <v>0.9764705882352942</v>
      </c>
      <c r="K241" s="241">
        <f t="shared" si="83"/>
        <v>0.9764705882352942</v>
      </c>
      <c r="L241" s="241">
        <f t="shared" si="83"/>
        <v>0.98181818181818192</v>
      </c>
      <c r="M241" s="241">
        <f t="shared" si="83"/>
        <v>0.98333333333333339</v>
      </c>
      <c r="N241" s="241">
        <f t="shared" si="83"/>
        <v>0.9850000000000001</v>
      </c>
      <c r="O241" s="241">
        <f t="shared" si="83"/>
        <v>0.98611111111111116</v>
      </c>
      <c r="P241" s="241">
        <f t="shared" si="83"/>
        <v>0.98666666666666658</v>
      </c>
      <c r="Q241" s="241">
        <f t="shared" si="83"/>
        <v>0.98545454545454558</v>
      </c>
      <c r="R241" s="241">
        <f t="shared" si="83"/>
        <v>0.98596491228070171</v>
      </c>
      <c r="S241" s="241">
        <f t="shared" si="83"/>
        <v>0.98620689655172411</v>
      </c>
      <c r="T241" s="241">
        <f t="shared" si="83"/>
        <v>0.98750000000000004</v>
      </c>
      <c r="U241" s="241">
        <f t="shared" si="83"/>
        <v>0.98777777777777775</v>
      </c>
      <c r="V241" s="241">
        <f t="shared" si="83"/>
        <v>0.98761904761904751</v>
      </c>
      <c r="W241" s="241">
        <f t="shared" si="83"/>
        <v>0.98728813559322026</v>
      </c>
      <c r="X241" s="241">
        <f t="shared" si="83"/>
        <v>0.9868686868686869</v>
      </c>
      <c r="Y241" s="241">
        <f t="shared" si="83"/>
        <v>0.99199999999999999</v>
      </c>
      <c r="Z241" s="242">
        <f t="shared" si="83"/>
        <v>0.9916666666666667</v>
      </c>
      <c r="AA241" s="242">
        <f t="shared" si="83"/>
        <v>0.99328060732952028</v>
      </c>
      <c r="AB241" s="242">
        <f t="shared" si="83"/>
        <v>0.99345073191940492</v>
      </c>
      <c r="AC241" s="242">
        <f t="shared" si="83"/>
        <v>0.99355525804874723</v>
      </c>
      <c r="AD241" s="242">
        <f t="shared" si="83"/>
        <v>0.99366769015100587</v>
      </c>
    </row>
    <row r="242" spans="1:32">
      <c r="A242" s="6" t="s">
        <v>105</v>
      </c>
      <c r="B242" s="241">
        <f t="shared" si="83"/>
        <v>0.89285714285714279</v>
      </c>
      <c r="C242" s="241">
        <f t="shared" si="83"/>
        <v>0.89999999999999991</v>
      </c>
      <c r="D242" s="241">
        <f t="shared" si="83"/>
        <v>0.9285714285714286</v>
      </c>
      <c r="E242" s="241">
        <f t="shared" si="83"/>
        <v>0.94736842105263164</v>
      </c>
      <c r="F242" s="241">
        <f t="shared" si="83"/>
        <v>0.967741935483871</v>
      </c>
      <c r="G242" s="241">
        <f t="shared" si="83"/>
        <v>0.97142857142857153</v>
      </c>
      <c r="H242" s="241">
        <f t="shared" si="83"/>
        <v>0.97500000000000009</v>
      </c>
      <c r="I242" s="241">
        <f t="shared" si="83"/>
        <v>0.97500000000000009</v>
      </c>
      <c r="J242" s="241">
        <f t="shared" si="83"/>
        <v>0.9764705882352942</v>
      </c>
      <c r="K242" s="241">
        <f t="shared" si="83"/>
        <v>0.9764705882352942</v>
      </c>
      <c r="L242" s="241">
        <f t="shared" si="83"/>
        <v>0.98181818181818192</v>
      </c>
      <c r="M242" s="241">
        <f t="shared" si="83"/>
        <v>0.98333333333333339</v>
      </c>
      <c r="N242" s="241">
        <f t="shared" si="83"/>
        <v>0.98499999999999999</v>
      </c>
      <c r="O242" s="241">
        <f t="shared" si="83"/>
        <v>0.98611111111111116</v>
      </c>
      <c r="P242" s="241">
        <f t="shared" si="83"/>
        <v>0.98666666666666658</v>
      </c>
      <c r="Q242" s="241">
        <f t="shared" si="83"/>
        <v>0.98545454545454558</v>
      </c>
      <c r="R242" s="241">
        <f t="shared" si="83"/>
        <v>0.98596491228070171</v>
      </c>
      <c r="S242" s="241">
        <f t="shared" si="83"/>
        <v>0.98620689655172411</v>
      </c>
      <c r="T242" s="241">
        <f t="shared" si="83"/>
        <v>0.98750000000000004</v>
      </c>
      <c r="U242" s="241">
        <f t="shared" si="83"/>
        <v>0.98777777777777775</v>
      </c>
      <c r="V242" s="241">
        <f t="shared" si="83"/>
        <v>0.98761904761904762</v>
      </c>
      <c r="W242" s="241">
        <f t="shared" si="83"/>
        <v>0.98728813559322026</v>
      </c>
      <c r="X242" s="241">
        <f t="shared" si="83"/>
        <v>0.9868686868686869</v>
      </c>
      <c r="Y242" s="241">
        <f t="shared" si="83"/>
        <v>0.99199999999999999</v>
      </c>
      <c r="Z242" s="242">
        <f t="shared" si="83"/>
        <v>0.9916666666666667</v>
      </c>
      <c r="AA242" s="242">
        <f t="shared" si="83"/>
        <v>0.99328060732952039</v>
      </c>
      <c r="AB242" s="242">
        <f t="shared" si="83"/>
        <v>0.99345073191940492</v>
      </c>
      <c r="AC242" s="242">
        <f t="shared" si="83"/>
        <v>0.99355525804874723</v>
      </c>
      <c r="AD242" s="242">
        <f t="shared" si="83"/>
        <v>0.99366769015100587</v>
      </c>
    </row>
    <row r="243" spans="1:32">
      <c r="A243" s="6" t="s">
        <v>106</v>
      </c>
      <c r="B243" s="241">
        <f t="shared" si="83"/>
        <v>0.89285714285714279</v>
      </c>
      <c r="C243" s="241">
        <f t="shared" si="83"/>
        <v>0.89999999999999991</v>
      </c>
      <c r="D243" s="241">
        <f t="shared" si="83"/>
        <v>0.9285714285714286</v>
      </c>
      <c r="E243" s="241">
        <f t="shared" si="83"/>
        <v>0.94736842105263164</v>
      </c>
      <c r="F243" s="241">
        <f t="shared" si="83"/>
        <v>0.967741935483871</v>
      </c>
      <c r="G243" s="241">
        <f t="shared" si="83"/>
        <v>0.97142857142857153</v>
      </c>
      <c r="H243" s="241">
        <f t="shared" si="83"/>
        <v>0.97499999999999998</v>
      </c>
      <c r="I243" s="241">
        <f t="shared" si="83"/>
        <v>0.97500000000000009</v>
      </c>
      <c r="J243" s="241">
        <f t="shared" si="83"/>
        <v>0.9764705882352942</v>
      </c>
      <c r="K243" s="241">
        <f t="shared" si="83"/>
        <v>0.9764705882352942</v>
      </c>
      <c r="L243" s="241">
        <f t="shared" si="83"/>
        <v>0.98181818181818192</v>
      </c>
      <c r="M243" s="241">
        <f t="shared" si="83"/>
        <v>0.98333333333333339</v>
      </c>
      <c r="N243" s="241">
        <f t="shared" si="83"/>
        <v>0.98499999999999999</v>
      </c>
      <c r="O243" s="241">
        <f t="shared" si="83"/>
        <v>0.98611111111111116</v>
      </c>
      <c r="P243" s="241">
        <f t="shared" si="83"/>
        <v>0.98666666666666658</v>
      </c>
      <c r="Q243" s="241">
        <f t="shared" si="83"/>
        <v>0.98545454545454558</v>
      </c>
      <c r="R243" s="241">
        <f t="shared" si="83"/>
        <v>0.98596491228070171</v>
      </c>
      <c r="S243" s="241">
        <f t="shared" si="83"/>
        <v>0.98620689655172411</v>
      </c>
      <c r="T243" s="241">
        <f t="shared" si="83"/>
        <v>0.98750000000000004</v>
      </c>
      <c r="U243" s="241">
        <f t="shared" si="83"/>
        <v>0.98777777777777775</v>
      </c>
      <c r="V243" s="241">
        <f t="shared" si="83"/>
        <v>0.98761904761904762</v>
      </c>
      <c r="W243" s="241">
        <f t="shared" si="83"/>
        <v>0.98728813559322026</v>
      </c>
      <c r="X243" s="241">
        <f t="shared" si="83"/>
        <v>0.9868686868686869</v>
      </c>
      <c r="Y243" s="241">
        <f t="shared" si="83"/>
        <v>0.99199999999999999</v>
      </c>
      <c r="Z243" s="242">
        <f t="shared" si="83"/>
        <v>0.9916666666666667</v>
      </c>
      <c r="AA243" s="242">
        <f t="shared" si="83"/>
        <v>0.99328060732952028</v>
      </c>
      <c r="AB243" s="242">
        <f t="shared" si="83"/>
        <v>0.99345073191940481</v>
      </c>
      <c r="AC243" s="242">
        <f t="shared" si="83"/>
        <v>0.99355525804874723</v>
      </c>
      <c r="AD243" s="242">
        <f t="shared" si="83"/>
        <v>0.99366769015100587</v>
      </c>
    </row>
    <row r="244" spans="1:32">
      <c r="A244" s="6" t="s">
        <v>107</v>
      </c>
      <c r="B244" s="241">
        <f t="shared" si="83"/>
        <v>0.89285714285714279</v>
      </c>
      <c r="C244" s="241">
        <f t="shared" si="83"/>
        <v>0.89999999999999991</v>
      </c>
      <c r="D244" s="241">
        <f t="shared" si="83"/>
        <v>0.9285714285714286</v>
      </c>
      <c r="E244" s="241">
        <f t="shared" si="83"/>
        <v>0.94736842105263164</v>
      </c>
      <c r="F244" s="241">
        <f t="shared" si="83"/>
        <v>0.967741935483871</v>
      </c>
      <c r="G244" s="241">
        <f t="shared" si="83"/>
        <v>0.97142857142857153</v>
      </c>
      <c r="H244" s="241">
        <f t="shared" si="83"/>
        <v>0.97500000000000009</v>
      </c>
      <c r="I244" s="241">
        <f t="shared" si="83"/>
        <v>0.97500000000000009</v>
      </c>
      <c r="J244" s="241">
        <f t="shared" si="83"/>
        <v>0.97647058823529409</v>
      </c>
      <c r="K244" s="241">
        <f t="shared" si="83"/>
        <v>0.9764705882352942</v>
      </c>
      <c r="L244" s="241">
        <f t="shared" si="83"/>
        <v>0.98181818181818192</v>
      </c>
      <c r="M244" s="241">
        <f t="shared" si="83"/>
        <v>0.98333333333333339</v>
      </c>
      <c r="N244" s="241">
        <f t="shared" si="83"/>
        <v>0.98499999999999999</v>
      </c>
      <c r="O244" s="241">
        <f t="shared" si="83"/>
        <v>0.98611111111111116</v>
      </c>
      <c r="P244" s="241">
        <f t="shared" si="83"/>
        <v>0.98666666666666658</v>
      </c>
      <c r="Q244" s="241">
        <f t="shared" si="83"/>
        <v>0.98545454545454558</v>
      </c>
      <c r="R244" s="241">
        <f t="shared" si="83"/>
        <v>0.98596491228070171</v>
      </c>
      <c r="S244" s="241">
        <f t="shared" si="83"/>
        <v>0.98620689655172411</v>
      </c>
      <c r="T244" s="241">
        <f t="shared" si="83"/>
        <v>0.98750000000000004</v>
      </c>
      <c r="U244" s="241">
        <f t="shared" si="83"/>
        <v>0.98777777777777775</v>
      </c>
      <c r="V244" s="241">
        <f t="shared" si="83"/>
        <v>0.98761904761904762</v>
      </c>
      <c r="W244" s="241">
        <f t="shared" si="83"/>
        <v>0.98728813559322026</v>
      </c>
      <c r="X244" s="241">
        <f t="shared" si="83"/>
        <v>0.98686868686868678</v>
      </c>
      <c r="Y244" s="241">
        <f t="shared" si="83"/>
        <v>0.99199999999999999</v>
      </c>
      <c r="Z244" s="242">
        <f t="shared" si="83"/>
        <v>0.9916666666666667</v>
      </c>
      <c r="AA244" s="242">
        <f t="shared" si="83"/>
        <v>0.99328060732952039</v>
      </c>
      <c r="AB244" s="242">
        <f t="shared" si="83"/>
        <v>0.99345073191940503</v>
      </c>
      <c r="AC244" s="242">
        <f t="shared" si="83"/>
        <v>0.99355525804874723</v>
      </c>
      <c r="AD244" s="242">
        <f t="shared" si="83"/>
        <v>0.99366769015100587</v>
      </c>
    </row>
    <row r="245" spans="1:32">
      <c r="A245" s="6" t="s">
        <v>108</v>
      </c>
      <c r="B245" s="241">
        <f t="shared" si="83"/>
        <v>0.89285714285714279</v>
      </c>
      <c r="C245" s="241">
        <f t="shared" si="83"/>
        <v>0.89999999999999991</v>
      </c>
      <c r="D245" s="241">
        <f t="shared" si="83"/>
        <v>0.9285714285714286</v>
      </c>
      <c r="E245" s="241">
        <f t="shared" si="83"/>
        <v>0.94736842105263164</v>
      </c>
      <c r="F245" s="241">
        <f t="shared" si="83"/>
        <v>0.967741935483871</v>
      </c>
      <c r="G245" s="241">
        <f t="shared" si="83"/>
        <v>0.97142857142857142</v>
      </c>
      <c r="H245" s="241">
        <f t="shared" si="83"/>
        <v>0.97500000000000009</v>
      </c>
      <c r="I245" s="241">
        <f t="shared" si="83"/>
        <v>0.97500000000000009</v>
      </c>
      <c r="J245" s="241">
        <f t="shared" si="83"/>
        <v>0.9764705882352942</v>
      </c>
      <c r="K245" s="241">
        <f t="shared" si="83"/>
        <v>0.9764705882352942</v>
      </c>
      <c r="L245" s="241">
        <f t="shared" si="83"/>
        <v>0.98181818181818192</v>
      </c>
      <c r="M245" s="241">
        <f t="shared" si="83"/>
        <v>0.98333333333333339</v>
      </c>
      <c r="N245" s="241">
        <f t="shared" si="83"/>
        <v>0.98499999999999999</v>
      </c>
      <c r="O245" s="241">
        <f t="shared" si="83"/>
        <v>0.98611111111111116</v>
      </c>
      <c r="P245" s="241">
        <f t="shared" si="83"/>
        <v>0.98666666666666658</v>
      </c>
      <c r="Q245" s="241">
        <f t="shared" si="83"/>
        <v>0.98545454545454558</v>
      </c>
      <c r="R245" s="241">
        <f t="shared" si="83"/>
        <v>0.98596491228070171</v>
      </c>
      <c r="S245" s="241">
        <f t="shared" si="83"/>
        <v>0.98620689655172411</v>
      </c>
      <c r="T245" s="241">
        <f t="shared" si="83"/>
        <v>0.98750000000000004</v>
      </c>
      <c r="U245" s="241">
        <f t="shared" si="83"/>
        <v>0.98777777777777775</v>
      </c>
      <c r="V245" s="241">
        <f t="shared" si="83"/>
        <v>0.98761904761904762</v>
      </c>
      <c r="W245" s="241">
        <f t="shared" si="83"/>
        <v>0.98728813559322026</v>
      </c>
      <c r="X245" s="241">
        <f t="shared" si="83"/>
        <v>0.9868686868686869</v>
      </c>
      <c r="Y245" s="241">
        <f t="shared" si="83"/>
        <v>0.99199999999999999</v>
      </c>
      <c r="Z245" s="242">
        <f t="shared" si="83"/>
        <v>0.9916666666666667</v>
      </c>
      <c r="AA245" s="242">
        <f t="shared" si="83"/>
        <v>0.99328060732952039</v>
      </c>
      <c r="AB245" s="242">
        <f t="shared" si="83"/>
        <v>0.99345073191940481</v>
      </c>
      <c r="AC245" s="242">
        <f t="shared" si="83"/>
        <v>0.99355525804874723</v>
      </c>
      <c r="AD245" s="242">
        <f t="shared" si="83"/>
        <v>0.99366769015100587</v>
      </c>
    </row>
    <row r="246" spans="1:32">
      <c r="A246" s="6" t="s">
        <v>109</v>
      </c>
      <c r="B246" s="241">
        <f t="shared" si="83"/>
        <v>0.89285714285714279</v>
      </c>
      <c r="C246" s="241">
        <f t="shared" si="83"/>
        <v>0.89999999999999991</v>
      </c>
      <c r="D246" s="241">
        <f t="shared" si="83"/>
        <v>0.9285714285714286</v>
      </c>
      <c r="E246" s="241">
        <f t="shared" si="83"/>
        <v>0.94736842105263164</v>
      </c>
      <c r="F246" s="241">
        <f t="shared" si="83"/>
        <v>0.967741935483871</v>
      </c>
      <c r="G246" s="241">
        <f t="shared" si="83"/>
        <v>0.97142857142857153</v>
      </c>
      <c r="H246" s="241">
        <f t="shared" si="83"/>
        <v>0.97500000000000009</v>
      </c>
      <c r="I246" s="241">
        <f t="shared" si="83"/>
        <v>0.97500000000000009</v>
      </c>
      <c r="J246" s="241">
        <f t="shared" si="83"/>
        <v>0.9764705882352942</v>
      </c>
      <c r="K246" s="241">
        <f t="shared" si="83"/>
        <v>0.9764705882352942</v>
      </c>
      <c r="L246" s="241">
        <f t="shared" si="83"/>
        <v>0.98181818181818192</v>
      </c>
      <c r="M246" s="241">
        <f t="shared" si="83"/>
        <v>0.98333333333333339</v>
      </c>
      <c r="N246" s="241">
        <f t="shared" si="83"/>
        <v>0.98499999999999999</v>
      </c>
      <c r="O246" s="241">
        <f t="shared" si="83"/>
        <v>0.98611111111111116</v>
      </c>
      <c r="P246" s="241">
        <f t="shared" si="83"/>
        <v>0.98666666666666658</v>
      </c>
      <c r="Q246" s="241">
        <f t="shared" si="83"/>
        <v>0.98545454545454536</v>
      </c>
      <c r="R246" s="241">
        <f t="shared" si="83"/>
        <v>0.98596491228070171</v>
      </c>
      <c r="S246" s="241">
        <f t="shared" si="83"/>
        <v>0.98620689655172411</v>
      </c>
      <c r="T246" s="241">
        <f t="shared" si="83"/>
        <v>0.98750000000000004</v>
      </c>
      <c r="U246" s="241">
        <f t="shared" si="83"/>
        <v>0.98777777777777775</v>
      </c>
      <c r="V246" s="241">
        <f t="shared" si="83"/>
        <v>0.98761904761904762</v>
      </c>
      <c r="W246" s="241">
        <f t="shared" si="83"/>
        <v>0.98728813559322026</v>
      </c>
      <c r="X246" s="241">
        <f t="shared" si="83"/>
        <v>0.9868686868686869</v>
      </c>
      <c r="Y246" s="241">
        <f t="shared" ref="B246:AD250" si="84">Y230+Y119</f>
        <v>0.99199999999999999</v>
      </c>
      <c r="Z246" s="242">
        <f t="shared" si="84"/>
        <v>0.9916666666666667</v>
      </c>
      <c r="AA246" s="242">
        <f t="shared" si="84"/>
        <v>0.99328060732952039</v>
      </c>
      <c r="AB246" s="242">
        <f t="shared" si="84"/>
        <v>0.99345073191940503</v>
      </c>
      <c r="AC246" s="242">
        <f t="shared" si="84"/>
        <v>0.99355525804874723</v>
      </c>
      <c r="AD246" s="242">
        <f t="shared" si="84"/>
        <v>0.99366769015100587</v>
      </c>
    </row>
    <row r="247" spans="1:32">
      <c r="A247" s="6" t="s">
        <v>110</v>
      </c>
      <c r="B247" s="241">
        <f t="shared" si="84"/>
        <v>0.89285714285714279</v>
      </c>
      <c r="C247" s="241">
        <f t="shared" si="84"/>
        <v>0.89999999999999991</v>
      </c>
      <c r="D247" s="241">
        <f t="shared" si="84"/>
        <v>0.9285714285714286</v>
      </c>
      <c r="E247" s="241">
        <f t="shared" si="84"/>
        <v>0.94736842105263164</v>
      </c>
      <c r="F247" s="241">
        <f t="shared" si="84"/>
        <v>0.967741935483871</v>
      </c>
      <c r="G247" s="241">
        <f t="shared" si="84"/>
        <v>0.97142857142857153</v>
      </c>
      <c r="H247" s="241">
        <f t="shared" si="84"/>
        <v>0.97500000000000009</v>
      </c>
      <c r="I247" s="241">
        <f t="shared" si="84"/>
        <v>0.97500000000000009</v>
      </c>
      <c r="J247" s="241">
        <f t="shared" si="84"/>
        <v>0.9764705882352942</v>
      </c>
      <c r="K247" s="241">
        <f t="shared" si="84"/>
        <v>0.9764705882352942</v>
      </c>
      <c r="L247" s="241">
        <f t="shared" si="84"/>
        <v>0.98181818181818192</v>
      </c>
      <c r="M247" s="241">
        <f t="shared" si="84"/>
        <v>0.98333333333333339</v>
      </c>
      <c r="N247" s="241">
        <f t="shared" si="84"/>
        <v>0.98499999999999999</v>
      </c>
      <c r="O247" s="241">
        <f t="shared" si="84"/>
        <v>0.98611111111111105</v>
      </c>
      <c r="P247" s="241">
        <f t="shared" si="84"/>
        <v>0.98666666666666658</v>
      </c>
      <c r="Q247" s="241">
        <f t="shared" si="84"/>
        <v>0.98545454545454558</v>
      </c>
      <c r="R247" s="241">
        <f t="shared" si="84"/>
        <v>0.98596491228070171</v>
      </c>
      <c r="S247" s="241">
        <f t="shared" si="84"/>
        <v>0.98620689655172411</v>
      </c>
      <c r="T247" s="241">
        <f t="shared" si="84"/>
        <v>0.98750000000000004</v>
      </c>
      <c r="U247" s="241">
        <f t="shared" si="84"/>
        <v>0.98777777777777775</v>
      </c>
      <c r="V247" s="241">
        <f t="shared" si="84"/>
        <v>0.98761904761904762</v>
      </c>
      <c r="W247" s="241">
        <f t="shared" si="84"/>
        <v>0.98728813559322026</v>
      </c>
      <c r="X247" s="241">
        <f t="shared" si="84"/>
        <v>0.9868686868686869</v>
      </c>
      <c r="Y247" s="241">
        <f t="shared" si="84"/>
        <v>0.99199999999999999</v>
      </c>
      <c r="Z247" s="242">
        <f t="shared" si="84"/>
        <v>0.9916666666666667</v>
      </c>
      <c r="AA247" s="242">
        <f t="shared" si="84"/>
        <v>0.99328060732952039</v>
      </c>
      <c r="AB247" s="242">
        <f t="shared" si="84"/>
        <v>0.99345073191940492</v>
      </c>
      <c r="AC247" s="242">
        <f t="shared" si="84"/>
        <v>0.99355525804874723</v>
      </c>
      <c r="AD247" s="242">
        <f>AD231+AD120</f>
        <v>0.99366769015100587</v>
      </c>
    </row>
    <row r="248" spans="1:32">
      <c r="A248" s="6" t="s">
        <v>111</v>
      </c>
      <c r="B248" s="241">
        <f t="shared" si="84"/>
        <v>0.89285714285714279</v>
      </c>
      <c r="C248" s="241">
        <f t="shared" si="84"/>
        <v>0.89999999999999991</v>
      </c>
      <c r="D248" s="241">
        <f t="shared" si="84"/>
        <v>0.92857142857142849</v>
      </c>
      <c r="E248" s="241">
        <f t="shared" si="84"/>
        <v>0.94736842105263164</v>
      </c>
      <c r="F248" s="241">
        <f t="shared" si="84"/>
        <v>0.967741935483871</v>
      </c>
      <c r="G248" s="241">
        <f t="shared" si="84"/>
        <v>0.97142857142857153</v>
      </c>
      <c r="H248" s="241">
        <f t="shared" si="84"/>
        <v>0.97500000000000009</v>
      </c>
      <c r="I248" s="241">
        <f t="shared" si="84"/>
        <v>0.97500000000000009</v>
      </c>
      <c r="J248" s="241">
        <f t="shared" si="84"/>
        <v>0.9764705882352942</v>
      </c>
      <c r="K248" s="241">
        <f t="shared" si="84"/>
        <v>0.97647058823529409</v>
      </c>
      <c r="L248" s="241">
        <f t="shared" si="84"/>
        <v>0.98181818181818192</v>
      </c>
      <c r="M248" s="241">
        <f t="shared" si="84"/>
        <v>0.98333333333333339</v>
      </c>
      <c r="N248" s="241">
        <f t="shared" si="84"/>
        <v>0.98499999999999988</v>
      </c>
      <c r="O248" s="241">
        <f t="shared" si="84"/>
        <v>0.98611111111111116</v>
      </c>
      <c r="P248" s="241">
        <f t="shared" si="84"/>
        <v>0.98666666666666658</v>
      </c>
      <c r="Q248" s="241">
        <f t="shared" si="84"/>
        <v>0.98545454545454558</v>
      </c>
      <c r="R248" s="241">
        <f t="shared" si="84"/>
        <v>0.98596491228070171</v>
      </c>
      <c r="S248" s="241">
        <f t="shared" si="84"/>
        <v>0.98620689655172411</v>
      </c>
      <c r="T248" s="241">
        <f t="shared" si="84"/>
        <v>0.98750000000000004</v>
      </c>
      <c r="U248" s="241">
        <f t="shared" si="84"/>
        <v>0.98777777777777775</v>
      </c>
      <c r="V248" s="241">
        <f t="shared" si="84"/>
        <v>0.98761904761904762</v>
      </c>
      <c r="W248" s="241">
        <f t="shared" si="84"/>
        <v>0.98728813559322026</v>
      </c>
      <c r="X248" s="241">
        <f t="shared" si="84"/>
        <v>0.9868686868686869</v>
      </c>
      <c r="Y248" s="241">
        <f t="shared" si="84"/>
        <v>0.99199999999999999</v>
      </c>
      <c r="Z248" s="242">
        <f t="shared" si="84"/>
        <v>0.9916666666666667</v>
      </c>
      <c r="AA248" s="242">
        <f t="shared" si="84"/>
        <v>0.99328060732952039</v>
      </c>
      <c r="AB248" s="242">
        <f t="shared" si="84"/>
        <v>0.99345073191940492</v>
      </c>
      <c r="AC248" s="242">
        <f t="shared" si="84"/>
        <v>0.99355525804874723</v>
      </c>
      <c r="AD248" s="242">
        <f>AD232+AD121</f>
        <v>0.99366769015100576</v>
      </c>
    </row>
    <row r="249" spans="1:32">
      <c r="A249" s="6" t="s">
        <v>112</v>
      </c>
      <c r="B249" s="241">
        <f t="shared" si="84"/>
        <v>0.89285714285714279</v>
      </c>
      <c r="C249" s="241">
        <f t="shared" si="84"/>
        <v>0.89999999999999991</v>
      </c>
      <c r="D249" s="241">
        <f t="shared" si="84"/>
        <v>0.9285714285714286</v>
      </c>
      <c r="E249" s="241">
        <f t="shared" si="84"/>
        <v>0.94736842105263164</v>
      </c>
      <c r="F249" s="241">
        <f t="shared" si="84"/>
        <v>0.967741935483871</v>
      </c>
      <c r="G249" s="241">
        <f t="shared" si="84"/>
        <v>0.97142857142857153</v>
      </c>
      <c r="H249" s="241">
        <f t="shared" si="84"/>
        <v>0.97500000000000009</v>
      </c>
      <c r="I249" s="241">
        <f t="shared" si="84"/>
        <v>0.97500000000000009</v>
      </c>
      <c r="J249" s="241">
        <f t="shared" si="84"/>
        <v>0.9764705882352942</v>
      </c>
      <c r="K249" s="241">
        <f t="shared" si="84"/>
        <v>0.9764705882352942</v>
      </c>
      <c r="L249" s="241">
        <f t="shared" si="84"/>
        <v>0.98181818181818192</v>
      </c>
      <c r="M249" s="241">
        <f t="shared" si="84"/>
        <v>0.98333333333333339</v>
      </c>
      <c r="N249" s="241">
        <f t="shared" si="84"/>
        <v>0.9850000000000001</v>
      </c>
      <c r="O249" s="241">
        <f t="shared" si="84"/>
        <v>0.98611111111111116</v>
      </c>
      <c r="P249" s="241">
        <f t="shared" si="84"/>
        <v>0.98666666666666658</v>
      </c>
      <c r="Q249" s="241">
        <f t="shared" si="84"/>
        <v>0.98545454545454558</v>
      </c>
      <c r="R249" s="241">
        <f t="shared" si="84"/>
        <v>0.98596491228070171</v>
      </c>
      <c r="S249" s="241">
        <f t="shared" si="84"/>
        <v>0.98620689655172411</v>
      </c>
      <c r="T249" s="241">
        <f t="shared" si="84"/>
        <v>0.98750000000000004</v>
      </c>
      <c r="U249" s="241">
        <f t="shared" si="84"/>
        <v>0.98777777777777775</v>
      </c>
      <c r="V249" s="241">
        <f t="shared" si="84"/>
        <v>0.98761904761904762</v>
      </c>
      <c r="W249" s="241">
        <f t="shared" si="84"/>
        <v>0.98728813559322026</v>
      </c>
      <c r="X249" s="241">
        <f t="shared" si="84"/>
        <v>0.9868686868686869</v>
      </c>
      <c r="Y249" s="241">
        <f t="shared" si="84"/>
        <v>0.99199999999999999</v>
      </c>
      <c r="Z249" s="242">
        <f t="shared" si="84"/>
        <v>0.9916666666666667</v>
      </c>
      <c r="AA249" s="242">
        <f t="shared" si="84"/>
        <v>0.99328060732952039</v>
      </c>
      <c r="AB249" s="242">
        <f t="shared" si="84"/>
        <v>0.99345073191940492</v>
      </c>
      <c r="AC249" s="242">
        <f t="shared" si="84"/>
        <v>0.99355525804874723</v>
      </c>
      <c r="AD249" s="242">
        <f>AD233+AD122</f>
        <v>0.99366769015100587</v>
      </c>
    </row>
    <row r="250" spans="1:32" ht="15.75" thickBot="1">
      <c r="A250" s="6" t="s">
        <v>143</v>
      </c>
      <c r="B250" s="243">
        <f>B234+B123</f>
        <v>0.89285714285714279</v>
      </c>
      <c r="C250" s="243">
        <f t="shared" si="84"/>
        <v>0.89999999999999991</v>
      </c>
      <c r="D250" s="243">
        <f t="shared" si="84"/>
        <v>0.9285714285714286</v>
      </c>
      <c r="E250" s="243">
        <f t="shared" si="84"/>
        <v>0.94736842105263164</v>
      </c>
      <c r="F250" s="243">
        <f t="shared" si="84"/>
        <v>0.967741935483871</v>
      </c>
      <c r="G250" s="243">
        <f t="shared" si="84"/>
        <v>0.97142857142857153</v>
      </c>
      <c r="H250" s="243">
        <f t="shared" si="84"/>
        <v>0.97500000000000009</v>
      </c>
      <c r="I250" s="243">
        <f t="shared" si="84"/>
        <v>0.97500000000000009</v>
      </c>
      <c r="J250" s="243">
        <f t="shared" si="84"/>
        <v>0.9764705882352942</v>
      </c>
      <c r="K250" s="243">
        <f t="shared" si="84"/>
        <v>0.9764705882352942</v>
      </c>
      <c r="L250" s="243">
        <f t="shared" si="84"/>
        <v>0.98181818181818192</v>
      </c>
      <c r="M250" s="243">
        <f t="shared" si="84"/>
        <v>0.98333333333333339</v>
      </c>
      <c r="N250" s="243">
        <f t="shared" si="84"/>
        <v>0.98499999999999999</v>
      </c>
      <c r="O250" s="243">
        <f t="shared" si="84"/>
        <v>0.98611111111111116</v>
      </c>
      <c r="P250" s="243">
        <f t="shared" si="84"/>
        <v>0.98666666666666658</v>
      </c>
      <c r="Q250" s="243">
        <f t="shared" si="84"/>
        <v>0.98545454545454558</v>
      </c>
      <c r="R250" s="243">
        <f t="shared" si="84"/>
        <v>0.98596491228070171</v>
      </c>
      <c r="S250" s="243">
        <f t="shared" si="84"/>
        <v>0.98620689655172411</v>
      </c>
      <c r="T250" s="243">
        <f t="shared" si="84"/>
        <v>0.98750000000000004</v>
      </c>
      <c r="U250" s="243">
        <f t="shared" si="84"/>
        <v>0.98777777777777775</v>
      </c>
      <c r="V250" s="243">
        <f t="shared" si="84"/>
        <v>0.98761904761904762</v>
      </c>
      <c r="W250" s="243">
        <f t="shared" si="84"/>
        <v>0.98728813559322026</v>
      </c>
      <c r="X250" s="243">
        <f t="shared" si="84"/>
        <v>0.9868686868686869</v>
      </c>
      <c r="Y250" s="243">
        <f t="shared" si="84"/>
        <v>0.99199999999999999</v>
      </c>
      <c r="Z250" s="242">
        <f t="shared" si="84"/>
        <v>0.9916666666666667</v>
      </c>
      <c r="AA250" s="242">
        <f t="shared" si="84"/>
        <v>0.99328060732952039</v>
      </c>
      <c r="AB250" s="242">
        <f t="shared" si="84"/>
        <v>0.99345073191940492</v>
      </c>
      <c r="AC250" s="242">
        <f t="shared" si="84"/>
        <v>0.99355525804874723</v>
      </c>
      <c r="AD250" s="242">
        <f>AD234+AD123</f>
        <v>0.99366769015100587</v>
      </c>
    </row>
    <row r="251" spans="1:3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2" ht="15.75" thickBot="1">
      <c r="A252" s="6" t="s">
        <v>265</v>
      </c>
    </row>
    <row r="253" spans="1:32" ht="15.75" thickBot="1">
      <c r="A253" s="3"/>
      <c r="B253" s="3" t="str">
        <f>B$2</f>
        <v xml:space="preserve">93/94 </v>
      </c>
      <c r="C253" s="3" t="str">
        <f t="shared" ref="C253:AD253" si="85">C$2</f>
        <v xml:space="preserve">94/95 </v>
      </c>
      <c r="D253" s="3" t="str">
        <f t="shared" si="85"/>
        <v xml:space="preserve">95/96 </v>
      </c>
      <c r="E253" s="3" t="str">
        <f t="shared" si="85"/>
        <v xml:space="preserve">96/97 </v>
      </c>
      <c r="F253" s="3" t="str">
        <f t="shared" si="85"/>
        <v xml:space="preserve">97/98 </v>
      </c>
      <c r="G253" s="3" t="str">
        <f t="shared" si="85"/>
        <v xml:space="preserve">98/99 </v>
      </c>
      <c r="H253" s="3" t="str">
        <f t="shared" si="85"/>
        <v xml:space="preserve">99/00 </v>
      </c>
      <c r="I253" s="3" t="str">
        <f t="shared" si="85"/>
        <v xml:space="preserve">00/01 </v>
      </c>
      <c r="J253" s="3" t="str">
        <f t="shared" si="85"/>
        <v xml:space="preserve">01/02 </v>
      </c>
      <c r="K253" s="3" t="str">
        <f t="shared" si="85"/>
        <v xml:space="preserve">02/03 </v>
      </c>
      <c r="L253" s="3" t="str">
        <f t="shared" si="85"/>
        <v xml:space="preserve">03/04 </v>
      </c>
      <c r="M253" s="3" t="str">
        <f t="shared" si="85"/>
        <v xml:space="preserve">04/05 </v>
      </c>
      <c r="N253" s="3" t="str">
        <f t="shared" si="85"/>
        <v xml:space="preserve">05/06 </v>
      </c>
      <c r="O253" s="3" t="str">
        <f t="shared" si="85"/>
        <v xml:space="preserve">06/07 </v>
      </c>
      <c r="P253" s="3" t="str">
        <f t="shared" si="85"/>
        <v xml:space="preserve">07/08 </v>
      </c>
      <c r="Q253" s="3" t="str">
        <f t="shared" si="85"/>
        <v xml:space="preserve">08/09 </v>
      </c>
      <c r="R253" s="3" t="str">
        <f t="shared" si="85"/>
        <v xml:space="preserve">09/10 </v>
      </c>
      <c r="S253" s="3" t="str">
        <f t="shared" si="85"/>
        <v xml:space="preserve">10/11 </v>
      </c>
      <c r="T253" s="3" t="str">
        <f t="shared" si="85"/>
        <v xml:space="preserve">11/12 </v>
      </c>
      <c r="U253" s="3" t="str">
        <f t="shared" si="85"/>
        <v xml:space="preserve">12/13 </v>
      </c>
      <c r="V253" s="3" t="str">
        <f t="shared" si="85"/>
        <v xml:space="preserve">13/14 </v>
      </c>
      <c r="W253" s="3" t="str">
        <f t="shared" si="85"/>
        <v xml:space="preserve">14/15 </v>
      </c>
      <c r="X253" s="3" t="str">
        <f t="shared" si="85"/>
        <v xml:space="preserve">15/16 </v>
      </c>
      <c r="Y253" s="3" t="str">
        <f t="shared" si="85"/>
        <v xml:space="preserve">16/17 </v>
      </c>
      <c r="Z253" s="3" t="str">
        <f t="shared" si="85"/>
        <v xml:space="preserve">17/18 </v>
      </c>
      <c r="AA253" s="3" t="str">
        <f t="shared" si="85"/>
        <v>18/19</v>
      </c>
      <c r="AB253" s="3" t="str">
        <f t="shared" si="85"/>
        <v>19/20</v>
      </c>
      <c r="AC253" s="3" t="str">
        <f t="shared" si="85"/>
        <v>20/21</v>
      </c>
      <c r="AD253" s="3" t="str">
        <f t="shared" si="85"/>
        <v>21/22</v>
      </c>
      <c r="AF253" t="s">
        <v>332</v>
      </c>
    </row>
    <row r="254" spans="1:32">
      <c r="A254" s="6" t="s">
        <v>113</v>
      </c>
      <c r="B254" s="315">
        <v>2.7582315218152154</v>
      </c>
      <c r="C254" s="315">
        <v>0.76617542272644878</v>
      </c>
      <c r="D254" s="315">
        <v>9.5771927840806086</v>
      </c>
      <c r="E254" s="315">
        <v>8.7870385126162027</v>
      </c>
      <c r="F254" s="316">
        <v>11.067</v>
      </c>
      <c r="G254" s="316">
        <v>18.46</v>
      </c>
      <c r="H254" s="316">
        <v>8.24</v>
      </c>
      <c r="I254" s="316">
        <v>3.1659999999999999</v>
      </c>
      <c r="J254" s="316">
        <v>1.7549999999999999</v>
      </c>
      <c r="K254" s="316">
        <v>0.88700000000000001</v>
      </c>
      <c r="L254" s="317">
        <v>0.95299999999999996</v>
      </c>
      <c r="M254" s="317">
        <v>0.03</v>
      </c>
      <c r="N254" s="317">
        <v>6.8000000000000005E-2</v>
      </c>
      <c r="O254" s="317">
        <v>3.4000000000000002E-2</v>
      </c>
      <c r="P254" s="317">
        <v>2.1999999999999999E-2</v>
      </c>
      <c r="Q254" s="317">
        <v>0.216</v>
      </c>
      <c r="R254" s="317">
        <v>1.4E-2</v>
      </c>
      <c r="S254" s="317">
        <v>5.0999999999999997E-2</v>
      </c>
      <c r="T254" s="317">
        <v>9.8000000000000004E-2</v>
      </c>
      <c r="U254" s="317">
        <v>4.0000000000000001E-3</v>
      </c>
      <c r="V254" s="317">
        <v>3.1E-2</v>
      </c>
      <c r="W254" s="317">
        <v>0.161</v>
      </c>
      <c r="X254" s="317">
        <v>0.23799999999999999</v>
      </c>
      <c r="Y254" s="317">
        <v>0.11899999999999999</v>
      </c>
      <c r="Z254" s="37">
        <v>6.5000000000000002E-2</v>
      </c>
      <c r="AA254" s="37">
        <v>4.3810000000000002</v>
      </c>
      <c r="AB254" s="37">
        <v>11.895</v>
      </c>
      <c r="AC254" s="37">
        <v>3.7170000000000001</v>
      </c>
      <c r="AD254" s="238">
        <f>(SUM(X254:AB254)/SUM(X$139:AB$139))*AD$139</f>
        <v>8.7541783927290737</v>
      </c>
    </row>
    <row r="255" spans="1:32">
      <c r="A255" s="6" t="s">
        <v>102</v>
      </c>
      <c r="B255" s="315">
        <v>5.0687544085419365</v>
      </c>
      <c r="C255" s="315">
        <v>1.4079873357060935</v>
      </c>
      <c r="D255" s="315">
        <v>17.59984169632617</v>
      </c>
      <c r="E255" s="315">
        <v>16.147788844621513</v>
      </c>
      <c r="F255" s="316">
        <v>22.010999999999999</v>
      </c>
      <c r="G255" s="316">
        <v>18.600000000000001</v>
      </c>
      <c r="H255" s="316">
        <v>28.315999999999999</v>
      </c>
      <c r="I255" s="316">
        <v>5.077</v>
      </c>
      <c r="J255" s="316">
        <v>4.4429999999999996</v>
      </c>
      <c r="K255" s="316">
        <v>2.3460000000000001</v>
      </c>
      <c r="L255" s="317">
        <v>0.42599999999999999</v>
      </c>
      <c r="M255" s="317">
        <v>2.1999999999999999E-2</v>
      </c>
      <c r="N255" s="317">
        <v>4.8000000000000001E-2</v>
      </c>
      <c r="O255" s="317">
        <v>2E-3</v>
      </c>
      <c r="P255" s="317">
        <v>0.111</v>
      </c>
      <c r="Q255" s="317">
        <v>0.253</v>
      </c>
      <c r="R255" s="317">
        <v>0.02</v>
      </c>
      <c r="S255" s="317">
        <v>3.4000000000000002E-2</v>
      </c>
      <c r="T255" s="317">
        <v>0.13</v>
      </c>
      <c r="U255" s="317">
        <v>8.7999999999999995E-2</v>
      </c>
      <c r="V255" s="317">
        <v>9.7000000000000003E-2</v>
      </c>
      <c r="W255" s="317">
        <v>0.17399999999999999</v>
      </c>
      <c r="X255" s="317">
        <v>6.9000000000000006E-2</v>
      </c>
      <c r="Y255" s="317">
        <v>0.104</v>
      </c>
      <c r="Z255" s="37">
        <v>9.4E-2</v>
      </c>
      <c r="AA255" s="37">
        <v>13.346</v>
      </c>
      <c r="AB255" s="37">
        <v>15.006</v>
      </c>
      <c r="AC255" s="37">
        <v>22.356999999999999</v>
      </c>
      <c r="AD255" s="238">
        <f>(SUM(X255:AB255)/SUM(X$139:AB$139))*AD$139</f>
        <v>15.003942473440731</v>
      </c>
    </row>
    <row r="256" spans="1:32">
      <c r="A256" s="6" t="s">
        <v>103</v>
      </c>
      <c r="B256" s="315">
        <v>5.0838094109918748</v>
      </c>
      <c r="C256" s="315">
        <v>1.4121692808310762</v>
      </c>
      <c r="D256" s="315">
        <v>17.652116010388454</v>
      </c>
      <c r="E256" s="315">
        <v>16.195750332005314</v>
      </c>
      <c r="F256" s="316">
        <v>27.317</v>
      </c>
      <c r="G256" s="316">
        <v>6.7519999999999998</v>
      </c>
      <c r="H256" s="316">
        <v>36.54</v>
      </c>
      <c r="I256" s="316">
        <v>4.0419999999999998</v>
      </c>
      <c r="J256" s="316">
        <v>4.0289999999999999</v>
      </c>
      <c r="K256" s="316">
        <v>2.8679999999999999</v>
      </c>
      <c r="L256" s="317">
        <v>0.34699999999999998</v>
      </c>
      <c r="M256" s="317">
        <v>4.9000000000000002E-2</v>
      </c>
      <c r="N256" s="317">
        <v>0.5</v>
      </c>
      <c r="O256" s="317">
        <v>4.5999999999999999E-2</v>
      </c>
      <c r="P256" s="317">
        <v>7.0000000000000007E-2</v>
      </c>
      <c r="Q256" s="317">
        <v>0.218</v>
      </c>
      <c r="R256" s="317">
        <v>3.6999999999999998E-2</v>
      </c>
      <c r="S256" s="317">
        <v>5.3999999999999999E-2</v>
      </c>
      <c r="T256" s="317">
        <v>0.14299999999999999</v>
      </c>
      <c r="U256" s="317">
        <v>0.1</v>
      </c>
      <c r="V256" s="317">
        <v>0.114</v>
      </c>
      <c r="W256" s="317">
        <v>0.29799999999999999</v>
      </c>
      <c r="X256" s="317">
        <v>6.3E-2</v>
      </c>
      <c r="Y256" s="317">
        <v>0.63</v>
      </c>
      <c r="Z256" s="37">
        <v>0.17499999999999999</v>
      </c>
      <c r="AA256" s="37">
        <v>12.856999999999999</v>
      </c>
      <c r="AB256" s="37">
        <v>11.304</v>
      </c>
      <c r="AC256" s="37">
        <v>17.321000000000002</v>
      </c>
      <c r="AD256" s="238">
        <f>(SUM(X256:AB256)/SUM(X$139:AB$139))*AD$139</f>
        <v>13.121830817559944</v>
      </c>
    </row>
    <row r="257" spans="1:30">
      <c r="A257" s="6" t="s">
        <v>104</v>
      </c>
      <c r="B257" s="315">
        <v>4.3923131182054602</v>
      </c>
      <c r="C257" s="315">
        <v>1.2200869772792946</v>
      </c>
      <c r="D257" s="315">
        <v>15.251087215991182</v>
      </c>
      <c r="E257" s="315">
        <v>13.99281540504648</v>
      </c>
      <c r="F257" s="316">
        <v>30.062000000000001</v>
      </c>
      <c r="G257" s="316">
        <v>5.1040000000000001</v>
      </c>
      <c r="H257" s="316">
        <v>23.483000000000001</v>
      </c>
      <c r="I257" s="316">
        <v>5.7009999999999996</v>
      </c>
      <c r="J257" s="316">
        <v>3.6280000000000001</v>
      </c>
      <c r="K257" s="317">
        <v>0.92500000000000004</v>
      </c>
      <c r="L257" s="317">
        <v>0.20899999999999999</v>
      </c>
      <c r="M257" s="317">
        <v>4.0000000000000001E-3</v>
      </c>
      <c r="N257" s="317">
        <v>6.0000000000000001E-3</v>
      </c>
      <c r="O257" s="317">
        <v>4.7E-2</v>
      </c>
      <c r="P257" s="317">
        <v>0.41499999999999998</v>
      </c>
      <c r="Q257" s="317">
        <v>0.115</v>
      </c>
      <c r="R257" s="317">
        <v>1.7000000000000001E-2</v>
      </c>
      <c r="S257" s="317">
        <v>0.05</v>
      </c>
      <c r="T257" s="317">
        <v>0.13100000000000001</v>
      </c>
      <c r="U257" s="317">
        <v>0.245</v>
      </c>
      <c r="V257" s="317">
        <v>8.7999999999999995E-2</v>
      </c>
      <c r="W257" s="317">
        <v>0.186</v>
      </c>
      <c r="X257" s="317">
        <v>0.126</v>
      </c>
      <c r="Y257" s="317">
        <v>0.14699999999999999</v>
      </c>
      <c r="Z257" s="37">
        <v>0.16900000000000001</v>
      </c>
      <c r="AA257" s="37">
        <v>14.736000000000001</v>
      </c>
      <c r="AB257" s="37">
        <v>13.785</v>
      </c>
      <c r="AC257" s="37">
        <v>11.904</v>
      </c>
      <c r="AD257" s="238">
        <f t="shared" ref="AD257:AD262" si="86">(SUM(X257:AB257)/SUM(X$139:AB$139))*AD$139</f>
        <v>15.184289662750757</v>
      </c>
    </row>
    <row r="258" spans="1:30">
      <c r="A258" s="6" t="s">
        <v>105</v>
      </c>
      <c r="B258" s="315">
        <v>4.0979975123708394</v>
      </c>
      <c r="C258" s="315">
        <v>1.1383326423252331</v>
      </c>
      <c r="D258" s="315">
        <v>14.229158029065413</v>
      </c>
      <c r="E258" s="315">
        <v>13.05519920318725</v>
      </c>
      <c r="F258" s="316">
        <v>28.152000000000001</v>
      </c>
      <c r="G258" s="316">
        <v>4.8970000000000002</v>
      </c>
      <c r="H258" s="316">
        <v>18.678999999999998</v>
      </c>
      <c r="I258" s="316">
        <v>6.4569999999999999</v>
      </c>
      <c r="J258" s="316">
        <v>5.2380000000000004</v>
      </c>
      <c r="K258" s="317">
        <v>0.68500000000000005</v>
      </c>
      <c r="L258" s="317">
        <v>0.19600000000000001</v>
      </c>
      <c r="M258" s="317">
        <v>2.8000000000000001E-2</v>
      </c>
      <c r="N258" s="317">
        <v>5.0000000000000001E-3</v>
      </c>
      <c r="O258" s="317">
        <v>0.01</v>
      </c>
      <c r="P258" s="317">
        <v>0.54800000000000004</v>
      </c>
      <c r="Q258" s="317">
        <v>8.6999999999999994E-2</v>
      </c>
      <c r="R258" s="317">
        <v>3.9E-2</v>
      </c>
      <c r="S258" s="317">
        <v>4.1000000000000002E-2</v>
      </c>
      <c r="T258" s="317">
        <v>0.10100000000000001</v>
      </c>
      <c r="U258" s="317">
        <v>9.4E-2</v>
      </c>
      <c r="V258" s="317">
        <v>3.6999999999999998E-2</v>
      </c>
      <c r="W258" s="317">
        <v>8.5000000000000006E-2</v>
      </c>
      <c r="X258" s="317">
        <v>3.6999999999999998E-2</v>
      </c>
      <c r="Y258" s="317">
        <v>3.3000000000000002E-2</v>
      </c>
      <c r="Z258" s="37">
        <v>0.29799999999999999</v>
      </c>
      <c r="AA258" s="37">
        <v>10.821</v>
      </c>
      <c r="AB258" s="37">
        <v>8.6869999999999994</v>
      </c>
      <c r="AC258" s="37">
        <v>8.23</v>
      </c>
      <c r="AD258" s="238">
        <f t="shared" si="86"/>
        <v>10.420292833505989</v>
      </c>
    </row>
    <row r="259" spans="1:30">
      <c r="A259" s="6" t="s">
        <v>106</v>
      </c>
      <c r="B259" s="315">
        <v>2.6826980545878447</v>
      </c>
      <c r="C259" s="315">
        <v>0.74519390405217911</v>
      </c>
      <c r="D259" s="315">
        <v>9.3149238006522381</v>
      </c>
      <c r="E259" s="315">
        <v>8.5464077025232399</v>
      </c>
      <c r="F259" s="316">
        <v>20.376999999999999</v>
      </c>
      <c r="G259" s="316">
        <v>2.8620000000000001</v>
      </c>
      <c r="H259" s="316">
        <v>11.129</v>
      </c>
      <c r="I259" s="316">
        <v>4.1909999999999998</v>
      </c>
      <c r="J259" s="316">
        <v>2.96</v>
      </c>
      <c r="K259" s="317">
        <v>0.82899999999999996</v>
      </c>
      <c r="L259" s="317">
        <v>0.64700000000000002</v>
      </c>
      <c r="M259" s="317">
        <v>0.127</v>
      </c>
      <c r="N259" s="317">
        <v>1E-3</v>
      </c>
      <c r="O259" s="317">
        <v>8.0000000000000002E-3</v>
      </c>
      <c r="P259" s="317">
        <v>0.248</v>
      </c>
      <c r="Q259" s="317">
        <v>0.106</v>
      </c>
      <c r="R259" s="317">
        <v>1.6E-2</v>
      </c>
      <c r="S259" s="317">
        <v>0.108</v>
      </c>
      <c r="T259" s="317">
        <v>0.11799999999999999</v>
      </c>
      <c r="U259" s="317">
        <v>7.3999999999999996E-2</v>
      </c>
      <c r="V259" s="317">
        <v>2.8000000000000001E-2</v>
      </c>
      <c r="W259" s="317">
        <v>0.245</v>
      </c>
      <c r="X259" s="317">
        <v>3.1E-2</v>
      </c>
      <c r="Y259" s="317">
        <v>3.1E-2</v>
      </c>
      <c r="Z259" s="37">
        <v>0.11600000000000001</v>
      </c>
      <c r="AA259" s="37">
        <v>10.666</v>
      </c>
      <c r="AB259" s="37">
        <v>5.1890000000000001</v>
      </c>
      <c r="AC259" s="37">
        <v>11.391</v>
      </c>
      <c r="AD259" s="238">
        <f t="shared" si="86"/>
        <v>8.405542111068705</v>
      </c>
    </row>
    <row r="260" spans="1:30">
      <c r="A260" s="6" t="s">
        <v>107</v>
      </c>
      <c r="B260" s="315">
        <v>1.5112508682471908</v>
      </c>
      <c r="C260" s="315">
        <v>0.41979190784644188</v>
      </c>
      <c r="D260" s="315">
        <v>5.2473988480805236</v>
      </c>
      <c r="E260" s="316">
        <v>3.4950000000000001</v>
      </c>
      <c r="F260" s="316">
        <v>10.839</v>
      </c>
      <c r="G260" s="316">
        <v>1.175</v>
      </c>
      <c r="H260" s="316">
        <v>8.3409999999999993</v>
      </c>
      <c r="I260" s="316">
        <v>1.335</v>
      </c>
      <c r="J260" s="316">
        <v>1.6990000000000001</v>
      </c>
      <c r="K260" s="317">
        <v>0.47099999999999997</v>
      </c>
      <c r="L260" s="317">
        <v>0.156</v>
      </c>
      <c r="M260" s="317">
        <v>3.0000000000000001E-3</v>
      </c>
      <c r="N260" s="317">
        <v>7.0000000000000001E-3</v>
      </c>
      <c r="O260" s="317">
        <v>5.0000000000000001E-3</v>
      </c>
      <c r="P260" s="317">
        <v>0.22500000000000001</v>
      </c>
      <c r="Q260" s="317">
        <v>0</v>
      </c>
      <c r="R260" s="317">
        <v>1E-3</v>
      </c>
      <c r="S260" s="317">
        <v>5.5E-2</v>
      </c>
      <c r="T260" s="317">
        <v>0.03</v>
      </c>
      <c r="U260" s="317">
        <v>3.3000000000000002E-2</v>
      </c>
      <c r="V260" s="317">
        <v>0.193</v>
      </c>
      <c r="W260" s="317">
        <v>0.108</v>
      </c>
      <c r="X260" s="317">
        <v>2.3E-2</v>
      </c>
      <c r="Y260" s="317">
        <v>3.5000000000000003E-2</v>
      </c>
      <c r="Z260" s="37">
        <v>7.1999999999999995E-2</v>
      </c>
      <c r="AA260" s="37">
        <v>11.863</v>
      </c>
      <c r="AB260" s="37">
        <v>10.914</v>
      </c>
      <c r="AC260" s="37">
        <v>11.01</v>
      </c>
      <c r="AD260" s="238">
        <f t="shared" si="86"/>
        <v>12.009340306757988</v>
      </c>
    </row>
    <row r="261" spans="1:30">
      <c r="A261" s="6" t="s">
        <v>108</v>
      </c>
      <c r="B261" s="315">
        <v>2.5091455370748283</v>
      </c>
      <c r="C261" s="315">
        <v>0.69698487140967447</v>
      </c>
      <c r="D261" s="315">
        <v>8.7123108926209305</v>
      </c>
      <c r="E261" s="316">
        <v>6.327</v>
      </c>
      <c r="F261" s="316">
        <v>13.343</v>
      </c>
      <c r="G261" s="316">
        <v>2</v>
      </c>
      <c r="H261" s="316">
        <v>20.885000000000002</v>
      </c>
      <c r="I261" s="316">
        <v>1.9590000000000001</v>
      </c>
      <c r="J261" s="316">
        <v>0.64600000000000002</v>
      </c>
      <c r="K261" s="317">
        <v>0.46</v>
      </c>
      <c r="L261" s="317">
        <v>0.105</v>
      </c>
      <c r="M261" s="317">
        <v>5.0000000000000001E-3</v>
      </c>
      <c r="N261" s="317">
        <v>4.0000000000000001E-3</v>
      </c>
      <c r="O261" s="317">
        <v>2.5999999999999999E-2</v>
      </c>
      <c r="P261" s="317">
        <v>0.22500000000000001</v>
      </c>
      <c r="Q261" s="317">
        <v>9.4E-2</v>
      </c>
      <c r="R261" s="317">
        <v>1.2E-2</v>
      </c>
      <c r="S261" s="317">
        <v>6.8000000000000005E-2</v>
      </c>
      <c r="T261" s="317">
        <v>4.8000000000000001E-2</v>
      </c>
      <c r="U261" s="317">
        <v>3.2000000000000001E-2</v>
      </c>
      <c r="V261" s="317">
        <v>0.28399999999999997</v>
      </c>
      <c r="W261" s="317">
        <v>0.22800000000000001</v>
      </c>
      <c r="X261" s="317">
        <v>0.18</v>
      </c>
      <c r="Y261" s="317">
        <v>4.4999999999999998E-2</v>
      </c>
      <c r="Z261" s="317">
        <v>5.3999999999999999E-2</v>
      </c>
      <c r="AA261" s="37">
        <v>10.686</v>
      </c>
      <c r="AB261" s="37">
        <v>8.4789999999999992</v>
      </c>
      <c r="AC261" s="37">
        <v>10.257999999999999</v>
      </c>
      <c r="AD261" s="238">
        <f t="shared" si="86"/>
        <v>10.193810316698052</v>
      </c>
    </row>
    <row r="262" spans="1:30">
      <c r="A262" s="6" t="s">
        <v>109</v>
      </c>
      <c r="B262" s="315">
        <v>2.3501957258008064</v>
      </c>
      <c r="C262" s="315">
        <v>0.65283214605577955</v>
      </c>
      <c r="D262" s="315">
        <v>8.1604018256972441</v>
      </c>
      <c r="E262" s="316">
        <v>7.2539999999999996</v>
      </c>
      <c r="F262" s="316">
        <v>11.465</v>
      </c>
      <c r="G262" s="316">
        <v>10.999000000000001</v>
      </c>
      <c r="H262" s="316">
        <v>11.647</v>
      </c>
      <c r="I262" s="316">
        <v>1.95</v>
      </c>
      <c r="J262" s="316">
        <v>0.312</v>
      </c>
      <c r="K262" s="317">
        <v>0.62</v>
      </c>
      <c r="L262" s="317">
        <v>0.318</v>
      </c>
      <c r="M262" s="317">
        <v>0.10199999999999999</v>
      </c>
      <c r="N262" s="317">
        <v>6.0000000000000001E-3</v>
      </c>
      <c r="O262" s="317">
        <v>1.9E-2</v>
      </c>
      <c r="P262" s="317">
        <v>0.38100000000000001</v>
      </c>
      <c r="Q262" s="317">
        <v>0.01</v>
      </c>
      <c r="R262" s="317">
        <v>8.4000000000000005E-2</v>
      </c>
      <c r="S262" s="317">
        <v>0.17</v>
      </c>
      <c r="T262" s="317">
        <v>2.9000000000000001E-2</v>
      </c>
      <c r="U262" s="317">
        <v>6.6000000000000003E-2</v>
      </c>
      <c r="V262" s="317">
        <v>0.24199999999999999</v>
      </c>
      <c r="W262" s="317">
        <v>0.31900000000000001</v>
      </c>
      <c r="X262" s="317">
        <v>0.45200000000000001</v>
      </c>
      <c r="Y262" s="317">
        <v>5.3999999999999999E-2</v>
      </c>
      <c r="Z262" s="317">
        <v>0.09</v>
      </c>
      <c r="AA262" s="37">
        <v>13.961</v>
      </c>
      <c r="AB262" s="37">
        <v>1.2709999999999999</v>
      </c>
      <c r="AC262" s="37">
        <v>8.6560000000000006</v>
      </c>
      <c r="AD262" s="238">
        <f t="shared" si="86"/>
        <v>8.2980677686019728</v>
      </c>
    </row>
    <row r="263" spans="1:30">
      <c r="A263" s="6" t="s">
        <v>110</v>
      </c>
      <c r="B263" s="315">
        <v>2.1555791276067606</v>
      </c>
      <c r="C263" s="315">
        <v>0.59877197989076691</v>
      </c>
      <c r="D263" s="315">
        <v>7.4846497486345864</v>
      </c>
      <c r="E263" s="316">
        <v>6.2670000000000003</v>
      </c>
      <c r="F263" s="316">
        <v>8.8119999999999994</v>
      </c>
      <c r="G263" s="316">
        <v>17.568999999999999</v>
      </c>
      <c r="H263" s="316">
        <v>4.4560000000000004</v>
      </c>
      <c r="I263" s="316">
        <v>2.2469999999999999</v>
      </c>
      <c r="J263" s="316">
        <v>0.27700000000000002</v>
      </c>
      <c r="K263" s="317">
        <v>0.56399999999999995</v>
      </c>
      <c r="L263" s="317">
        <v>0.28000000000000003</v>
      </c>
      <c r="M263" s="317">
        <v>0.107</v>
      </c>
      <c r="N263" s="317">
        <v>5.0000000000000001E-3</v>
      </c>
      <c r="O263" s="317">
        <v>6.0000000000000001E-3</v>
      </c>
      <c r="P263" s="317">
        <v>0.42399999999999999</v>
      </c>
      <c r="Q263" s="317">
        <v>6.2E-2</v>
      </c>
      <c r="R263" s="317">
        <v>8.3000000000000004E-2</v>
      </c>
      <c r="S263" s="317">
        <v>0.107</v>
      </c>
      <c r="T263" s="317">
        <v>6.9000000000000006E-2</v>
      </c>
      <c r="U263" s="317">
        <v>6.6000000000000003E-2</v>
      </c>
      <c r="V263" s="317">
        <v>0.13100000000000001</v>
      </c>
      <c r="W263" s="317">
        <v>0.214</v>
      </c>
      <c r="X263" s="317">
        <v>0.49</v>
      </c>
      <c r="Y263" s="317">
        <v>7.0000000000000007E-2</v>
      </c>
      <c r="Z263" s="317">
        <v>5.9710000000000001</v>
      </c>
      <c r="AA263" s="37">
        <v>13.442</v>
      </c>
      <c r="AB263" s="37">
        <v>10.266</v>
      </c>
      <c r="AC263" s="238">
        <f>(SUM(W263:AA263)/SUM(W$139:AA$139))*AC$139</f>
        <v>14.515756893640969</v>
      </c>
      <c r="AD263" s="238">
        <f>(SUM(X263:AB263)/SUM(X$139:AB$139))*AD$139</f>
        <v>15.853251911470499</v>
      </c>
    </row>
    <row r="264" spans="1:30">
      <c r="A264" s="6" t="s">
        <v>111</v>
      </c>
      <c r="B264" s="315">
        <v>1.7155595281042864</v>
      </c>
      <c r="C264" s="315">
        <v>0.4765443133623018</v>
      </c>
      <c r="D264" s="315">
        <v>5.9568039170287728</v>
      </c>
      <c r="E264" s="316">
        <v>4.1829999999999998</v>
      </c>
      <c r="F264" s="316">
        <v>11.862</v>
      </c>
      <c r="G264" s="316">
        <v>8.9939999999999998</v>
      </c>
      <c r="H264" s="316">
        <v>4.4160000000000004</v>
      </c>
      <c r="I264" s="316">
        <v>0.90900000000000003</v>
      </c>
      <c r="J264" s="316">
        <v>0.37</v>
      </c>
      <c r="K264" s="317">
        <v>0.52600000000000002</v>
      </c>
      <c r="L264" s="317">
        <v>0.13900000000000001</v>
      </c>
      <c r="M264" s="317">
        <v>0.128</v>
      </c>
      <c r="N264" s="317">
        <v>4.8000000000000001E-2</v>
      </c>
      <c r="O264" s="317">
        <v>6.5000000000000002E-2</v>
      </c>
      <c r="P264" s="317">
        <v>0.26600000000000001</v>
      </c>
      <c r="Q264" s="317">
        <v>2.1999999999999999E-2</v>
      </c>
      <c r="R264" s="317">
        <v>0.128</v>
      </c>
      <c r="S264" s="317">
        <v>0.14399999999999999</v>
      </c>
      <c r="T264" s="317">
        <v>4.7E-2</v>
      </c>
      <c r="U264" s="317">
        <v>6.6000000000000003E-2</v>
      </c>
      <c r="V264" s="317">
        <v>6.3E-2</v>
      </c>
      <c r="W264" s="317">
        <v>0.26200000000000001</v>
      </c>
      <c r="X264" s="317">
        <v>0.28799999999999998</v>
      </c>
      <c r="Y264" s="317">
        <v>0.13</v>
      </c>
      <c r="Z264" s="317">
        <v>2.9079999999999999</v>
      </c>
      <c r="AA264" s="37">
        <v>11.106</v>
      </c>
      <c r="AB264" s="37">
        <v>7.6210000000000004</v>
      </c>
      <c r="AC264" s="238">
        <f>(SUM(W264:AA264)/SUM(W$139:AA$139))*AC$139</f>
        <v>10.565935096604763</v>
      </c>
      <c r="AD264" s="238">
        <f>(SUM(X264:AB264)/SUM(X$139:AB$139))*AD$139</f>
        <v>11.561617923994145</v>
      </c>
    </row>
    <row r="265" spans="1:30">
      <c r="A265" s="6" t="s">
        <v>112</v>
      </c>
      <c r="B265" s="315">
        <v>1.6744651866529541</v>
      </c>
      <c r="C265" s="315">
        <v>0.46512921851470945</v>
      </c>
      <c r="D265" s="315">
        <v>5.8141152314338687</v>
      </c>
      <c r="E265" s="316">
        <v>5.7489999999999997</v>
      </c>
      <c r="F265" s="316">
        <v>15.887</v>
      </c>
      <c r="G265" s="316">
        <v>5.4329999999999998</v>
      </c>
      <c r="H265" s="316">
        <v>3.609</v>
      </c>
      <c r="I265" s="316">
        <v>0.629</v>
      </c>
      <c r="J265" s="316">
        <v>0.35699999999999998</v>
      </c>
      <c r="K265" s="317">
        <v>0.40899999999999997</v>
      </c>
      <c r="L265" s="317">
        <v>6.5000000000000002E-2</v>
      </c>
      <c r="M265" s="317">
        <v>6.2E-2</v>
      </c>
      <c r="N265" s="317">
        <v>5.3999999999999999E-2</v>
      </c>
      <c r="O265" s="317">
        <v>5.8000000000000003E-2</v>
      </c>
      <c r="P265" s="317">
        <v>0.38</v>
      </c>
      <c r="Q265" s="317">
        <v>2.1999999999999999E-2</v>
      </c>
      <c r="R265" s="317">
        <v>6.4000000000000001E-2</v>
      </c>
      <c r="S265" s="317">
        <v>0.08</v>
      </c>
      <c r="T265" s="317">
        <v>0.06</v>
      </c>
      <c r="U265" s="317">
        <v>7.9000000000000001E-2</v>
      </c>
      <c r="V265" s="317">
        <v>0.2</v>
      </c>
      <c r="W265" s="317">
        <v>0.39</v>
      </c>
      <c r="X265" s="317">
        <v>5.0999999999999997E-2</v>
      </c>
      <c r="Y265" s="317">
        <v>8.4000000000000005E-2</v>
      </c>
      <c r="Z265" s="317">
        <v>16.861000000000001</v>
      </c>
      <c r="AA265" s="37">
        <v>11.847</v>
      </c>
      <c r="AB265" s="37">
        <v>10.268000000000001</v>
      </c>
      <c r="AC265" s="238">
        <f>AC266-SUM(AC254:AC264)</f>
        <v>20.074308009754247</v>
      </c>
      <c r="AD265" s="238">
        <f>AD266-SUM(AD254:AD264)</f>
        <v>21.193835481422155</v>
      </c>
    </row>
    <row r="266" spans="1:30" ht="15.75" thickBot="1">
      <c r="A266" s="6" t="s">
        <v>114</v>
      </c>
      <c r="B266" s="318">
        <f t="shared" ref="B266:I266" si="87">SUM(B254:B265)</f>
        <v>36</v>
      </c>
      <c r="C266" s="318">
        <f t="shared" si="87"/>
        <v>10</v>
      </c>
      <c r="D266" s="318">
        <f t="shared" si="87"/>
        <v>125</v>
      </c>
      <c r="E266" s="318">
        <f t="shared" si="87"/>
        <v>110</v>
      </c>
      <c r="F266" s="318">
        <f t="shared" si="87"/>
        <v>211.19400000000002</v>
      </c>
      <c r="G266" s="318">
        <f t="shared" si="87"/>
        <v>102.845</v>
      </c>
      <c r="H266" s="318">
        <f t="shared" si="87"/>
        <v>179.74099999999999</v>
      </c>
      <c r="I266" s="318">
        <f t="shared" si="87"/>
        <v>37.662999999999997</v>
      </c>
      <c r="J266" s="318">
        <f t="shared" ref="J266:AB266" si="88">SUM(J254:J265)</f>
        <v>25.714000000000006</v>
      </c>
      <c r="K266" s="318">
        <f t="shared" si="88"/>
        <v>11.590000000000002</v>
      </c>
      <c r="L266" s="318">
        <f t="shared" si="88"/>
        <v>3.8410000000000006</v>
      </c>
      <c r="M266" s="318">
        <f t="shared" si="88"/>
        <v>0.66700000000000004</v>
      </c>
      <c r="N266" s="318">
        <f t="shared" si="88"/>
        <v>0.75200000000000011</v>
      </c>
      <c r="O266" s="318">
        <f t="shared" si="88"/>
        <v>0.32600000000000001</v>
      </c>
      <c r="P266" s="318">
        <f t="shared" si="88"/>
        <v>3.3149999999999999</v>
      </c>
      <c r="Q266" s="318">
        <f t="shared" si="88"/>
        <v>1.2050000000000001</v>
      </c>
      <c r="R266" s="318">
        <f t="shared" si="88"/>
        <v>0.51500000000000012</v>
      </c>
      <c r="S266" s="318">
        <f t="shared" si="88"/>
        <v>0.96199999999999997</v>
      </c>
      <c r="T266" s="318">
        <f t="shared" si="88"/>
        <v>1.004</v>
      </c>
      <c r="U266" s="318">
        <f t="shared" si="88"/>
        <v>0.94700000000000006</v>
      </c>
      <c r="V266" s="318">
        <f t="shared" si="88"/>
        <v>1.5079999999999998</v>
      </c>
      <c r="W266" s="318">
        <f t="shared" si="88"/>
        <v>2.6700000000000004</v>
      </c>
      <c r="X266" s="318">
        <f t="shared" si="88"/>
        <v>2.048</v>
      </c>
      <c r="Y266" s="318">
        <f t="shared" si="88"/>
        <v>1.4819999999999998</v>
      </c>
      <c r="Z266" s="318">
        <f t="shared" si="88"/>
        <v>26.873000000000001</v>
      </c>
      <c r="AA266" s="318">
        <f t="shared" si="88"/>
        <v>139.71199999999999</v>
      </c>
      <c r="AB266" s="318">
        <f t="shared" si="88"/>
        <v>114.68499999999999</v>
      </c>
      <c r="AC266" s="238">
        <f>AC34</f>
        <v>150</v>
      </c>
      <c r="AD266" s="238">
        <f>AD34</f>
        <v>150</v>
      </c>
    </row>
    <row r="267" spans="1:30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thickBot="1">
      <c r="A268" s="6" t="s">
        <v>266</v>
      </c>
    </row>
    <row r="269" spans="1:30" ht="15.75" thickBot="1">
      <c r="A269" s="3"/>
      <c r="B269" s="3" t="str">
        <f>B$2</f>
        <v xml:space="preserve">93/94 </v>
      </c>
      <c r="C269" s="3" t="str">
        <f t="shared" ref="C269:AD269" si="89">C$2</f>
        <v xml:space="preserve">94/95 </v>
      </c>
      <c r="D269" s="3" t="str">
        <f t="shared" si="89"/>
        <v xml:space="preserve">95/96 </v>
      </c>
      <c r="E269" s="3" t="str">
        <f t="shared" si="89"/>
        <v xml:space="preserve">96/97 </v>
      </c>
      <c r="F269" s="3" t="str">
        <f t="shared" si="89"/>
        <v xml:space="preserve">97/98 </v>
      </c>
      <c r="G269" s="3" t="str">
        <f t="shared" si="89"/>
        <v xml:space="preserve">98/99 </v>
      </c>
      <c r="H269" s="3" t="str">
        <f t="shared" si="89"/>
        <v xml:space="preserve">99/00 </v>
      </c>
      <c r="I269" s="3" t="str">
        <f t="shared" si="89"/>
        <v xml:space="preserve">00/01 </v>
      </c>
      <c r="J269" s="3" t="str">
        <f t="shared" si="89"/>
        <v xml:space="preserve">01/02 </v>
      </c>
      <c r="K269" s="3" t="str">
        <f t="shared" si="89"/>
        <v xml:space="preserve">02/03 </v>
      </c>
      <c r="L269" s="3" t="str">
        <f t="shared" si="89"/>
        <v xml:space="preserve">03/04 </v>
      </c>
      <c r="M269" s="3" t="str">
        <f t="shared" si="89"/>
        <v xml:space="preserve">04/05 </v>
      </c>
      <c r="N269" s="3" t="str">
        <f t="shared" si="89"/>
        <v xml:space="preserve">05/06 </v>
      </c>
      <c r="O269" s="3" t="str">
        <f t="shared" si="89"/>
        <v xml:space="preserve">06/07 </v>
      </c>
      <c r="P269" s="3" t="str">
        <f t="shared" si="89"/>
        <v xml:space="preserve">07/08 </v>
      </c>
      <c r="Q269" s="3" t="str">
        <f t="shared" si="89"/>
        <v xml:space="preserve">08/09 </v>
      </c>
      <c r="R269" s="3" t="str">
        <f t="shared" si="89"/>
        <v xml:space="preserve">09/10 </v>
      </c>
      <c r="S269" s="3" t="str">
        <f t="shared" si="89"/>
        <v xml:space="preserve">10/11 </v>
      </c>
      <c r="T269" s="3" t="str">
        <f t="shared" si="89"/>
        <v xml:space="preserve">11/12 </v>
      </c>
      <c r="U269" s="3" t="str">
        <f t="shared" si="89"/>
        <v xml:space="preserve">12/13 </v>
      </c>
      <c r="V269" s="3" t="str">
        <f t="shared" si="89"/>
        <v xml:space="preserve">13/14 </v>
      </c>
      <c r="W269" s="3" t="str">
        <f t="shared" si="89"/>
        <v xml:space="preserve">14/15 </v>
      </c>
      <c r="X269" s="3" t="str">
        <f t="shared" si="89"/>
        <v xml:space="preserve">15/16 </v>
      </c>
      <c r="Y269" s="3" t="str">
        <f t="shared" si="89"/>
        <v xml:space="preserve">16/17 </v>
      </c>
      <c r="Z269" s="3" t="str">
        <f t="shared" si="89"/>
        <v xml:space="preserve">17/18 </v>
      </c>
      <c r="AA269" s="3" t="str">
        <f t="shared" si="89"/>
        <v>18/19</v>
      </c>
      <c r="AB269" s="3" t="str">
        <f t="shared" si="89"/>
        <v>19/20</v>
      </c>
      <c r="AC269" s="3" t="str">
        <f t="shared" si="89"/>
        <v>20/21</v>
      </c>
      <c r="AD269" s="3" t="str">
        <f t="shared" si="89"/>
        <v>21/22</v>
      </c>
    </row>
    <row r="270" spans="1:30">
      <c r="A270" s="6" t="s">
        <v>113</v>
      </c>
      <c r="B270" s="244">
        <v>0</v>
      </c>
      <c r="C270" s="244">
        <f>'[3]Russia Oil Exports'!AK$290</f>
        <v>0</v>
      </c>
      <c r="D270" s="244">
        <f>'[3]Russia Oil Exports'!AW$290</f>
        <v>0</v>
      </c>
      <c r="E270" s="244">
        <f>'[3]Russia Oil Exports'!BI$290</f>
        <v>0</v>
      </c>
      <c r="F270" s="244">
        <f>'[3]Russia Oil Exports'!BU$290</f>
        <v>8.0000000000000002E-3</v>
      </c>
      <c r="G270" s="244">
        <f>'[3]Russia Oil Exports'!CG$290</f>
        <v>2.7E-2</v>
      </c>
      <c r="H270" s="244">
        <f>'[3]Russia Oil Exports'!CS$290</f>
        <v>4.4999999999999998E-2</v>
      </c>
      <c r="I270" s="244">
        <f>'[3]Russia Oil Exports'!DE$290</f>
        <v>3.2000000000000001E-2</v>
      </c>
      <c r="J270" s="244">
        <f>'[3]Russia Oil Exports'!DQ$290</f>
        <v>0</v>
      </c>
      <c r="K270" s="244">
        <f>'[3]Russia Oil Exports'!EC$290</f>
        <v>3.15E-3</v>
      </c>
      <c r="L270" s="244">
        <f>'[3]Russia Oil Exports'!EO$290</f>
        <v>5.13E-3</v>
      </c>
      <c r="M270" s="244">
        <f>'[3]Russia Oil Exports'!FA$290</f>
        <v>0</v>
      </c>
      <c r="N270" s="244">
        <f>'[3]Russia Oil Exports'!FM$290</f>
        <v>4.0201000000000001E-2</v>
      </c>
      <c r="O270" s="244">
        <f>'[3]Russia Oil Exports'!FY$290</f>
        <v>0.70926</v>
      </c>
      <c r="P270" s="244">
        <f>'[3]Russia Oil Exports'!GK$290</f>
        <v>0.399594</v>
      </c>
      <c r="Q270" s="244">
        <f>'[3]Russia Oil Exports'!GW$290</f>
        <v>14.093237999999999</v>
      </c>
      <c r="R270" s="244">
        <f>'[3]Russia Oil Exports'!HI$290</f>
        <v>3.952874</v>
      </c>
      <c r="S270" s="244">
        <f>'[3]Russia Oil Exports'!HU$290</f>
        <v>15.606828999999999</v>
      </c>
      <c r="T270" s="244">
        <f>'[3]Russia Oil Exports'!IG$290</f>
        <v>8.2529909999999997</v>
      </c>
      <c r="U270" s="244">
        <f>'[3]Russia Oil Exports'!IS$290</f>
        <v>6.4853810000000003</v>
      </c>
      <c r="V270" s="244">
        <f>'[3]Russia Oil Exports'!JE$290</f>
        <v>38.272035000000002</v>
      </c>
      <c r="W270" s="244">
        <f>'[3]Russia Oil Exports'!JQ$290</f>
        <v>22.580282</v>
      </c>
      <c r="X270" s="244">
        <f>'[3]Russia Oil Exports'!KC$290</f>
        <v>19.123094999999999</v>
      </c>
      <c r="Y270" s="244">
        <f>'[3]Russia Oil Exports'!KO$290</f>
        <v>6.1987560000000004</v>
      </c>
      <c r="Z270" s="244">
        <f>'[3]Russia Oil Exports'!LA$290</f>
        <v>22.791015999999999</v>
      </c>
      <c r="AA270" s="244">
        <f>'[3]Russia Oil Exports'!LM$290</f>
        <v>40.421633</v>
      </c>
      <c r="AB270" s="244">
        <f>'[3]Russia Oil Exports'!LY$290</f>
        <v>48.819859000000001</v>
      </c>
      <c r="AC270" s="244">
        <f>'[3]Russia Oil Exports'!MK$290</f>
        <v>38.279121000000004</v>
      </c>
      <c r="AD270" s="245">
        <f t="shared" ref="AC270:AD280" si="90">(SUM(X270:AB270)/SUM(X$282:AB$282))*AD$282</f>
        <v>46.095886726536371</v>
      </c>
    </row>
    <row r="271" spans="1:30">
      <c r="A271" s="6" t="s">
        <v>102</v>
      </c>
      <c r="B271" s="244">
        <v>0</v>
      </c>
      <c r="C271" s="244">
        <f>'[3]Russia Oil Exports'!AL$290</f>
        <v>0</v>
      </c>
      <c r="D271" s="244">
        <f>'[3]Russia Oil Exports'!AX$290</f>
        <v>0</v>
      </c>
      <c r="E271" s="244">
        <f>'[3]Russia Oil Exports'!BJ$290</f>
        <v>0</v>
      </c>
      <c r="F271" s="244">
        <f>'[3]Russia Oil Exports'!BV$290</f>
        <v>1.7000000000000001E-2</v>
      </c>
      <c r="G271" s="244">
        <f>'[3]Russia Oil Exports'!CH$290</f>
        <v>2.3E-2</v>
      </c>
      <c r="H271" s="244">
        <f>'[3]Russia Oil Exports'!CT$290</f>
        <v>5.0000000000000001E-3</v>
      </c>
      <c r="I271" s="244">
        <f>'[3]Russia Oil Exports'!DF$290</f>
        <v>2.3E-2</v>
      </c>
      <c r="J271" s="244">
        <f>'[3]Russia Oil Exports'!DR$290</f>
        <v>6.0000000000000001E-3</v>
      </c>
      <c r="K271" s="244">
        <f>'[3]Russia Oil Exports'!ED$290</f>
        <v>0</v>
      </c>
      <c r="L271" s="244">
        <f>'[3]Russia Oil Exports'!EP$290</f>
        <v>2.7290000000000001E-3</v>
      </c>
      <c r="M271" s="244">
        <f>'[3]Russia Oil Exports'!FB$290</f>
        <v>2.4281799999999998</v>
      </c>
      <c r="N271" s="244">
        <f>'[3]Russia Oil Exports'!FN$290</f>
        <v>0</v>
      </c>
      <c r="O271" s="244">
        <f>'[3]Russia Oil Exports'!FZ$290</f>
        <v>4.3888619999999996</v>
      </c>
      <c r="P271" s="244">
        <f>'[3]Russia Oil Exports'!GL$290</f>
        <v>2.9998619999999998</v>
      </c>
      <c r="Q271" s="244">
        <f>'[3]Russia Oil Exports'!GX$290</f>
        <v>6.4720300000000002</v>
      </c>
      <c r="R271" s="244">
        <f>'[3]Russia Oil Exports'!HJ$290</f>
        <v>15.165813999999999</v>
      </c>
      <c r="S271" s="244">
        <f>'[3]Russia Oil Exports'!HV$290</f>
        <v>23.700717000000001</v>
      </c>
      <c r="T271" s="244">
        <f>'[3]Russia Oil Exports'!IH$290</f>
        <v>46.635702999999999</v>
      </c>
      <c r="U271" s="244">
        <f>'[3]Russia Oil Exports'!IT$290</f>
        <v>12.420973999999999</v>
      </c>
      <c r="V271" s="244">
        <f>'[3]Russia Oil Exports'!JF$290</f>
        <v>18.974298000000001</v>
      </c>
      <c r="W271" s="244">
        <f>'[3]Russia Oil Exports'!JR$290</f>
        <v>26.689495000000001</v>
      </c>
      <c r="X271" s="244">
        <f>'[3]Russia Oil Exports'!KD$290</f>
        <v>16.844991</v>
      </c>
      <c r="Y271" s="244">
        <f>'[3]Russia Oil Exports'!KP$290</f>
        <v>13.501555</v>
      </c>
      <c r="Z271" s="244">
        <f>'[3]Russia Oil Exports'!LB$290</f>
        <v>13.333919</v>
      </c>
      <c r="AA271" s="244">
        <f>'[3]Russia Oil Exports'!LN$290</f>
        <v>39.431707000000003</v>
      </c>
      <c r="AB271" s="244">
        <f>'[3]Russia Oil Exports'!LZ$290</f>
        <v>47.705494000000002</v>
      </c>
      <c r="AC271" s="244">
        <f>'[3]Russia Oil Exports'!ML$290</f>
        <v>38.563343000000003</v>
      </c>
      <c r="AD271" s="245">
        <f t="shared" si="90"/>
        <v>43.902183794297116</v>
      </c>
    </row>
    <row r="272" spans="1:30">
      <c r="A272" s="6" t="s">
        <v>103</v>
      </c>
      <c r="B272" s="244">
        <v>0</v>
      </c>
      <c r="C272" s="244">
        <f>'[3]Russia Oil Exports'!AM$290</f>
        <v>0</v>
      </c>
      <c r="D272" s="244">
        <f>'[3]Russia Oil Exports'!AY$290</f>
        <v>0</v>
      </c>
      <c r="E272" s="244">
        <f>'[3]Russia Oil Exports'!BK$290</f>
        <v>0</v>
      </c>
      <c r="F272" s="244">
        <f>'[3]Russia Oil Exports'!BW$290</f>
        <v>1.7000000000000001E-2</v>
      </c>
      <c r="G272" s="244">
        <f>'[3]Russia Oil Exports'!CI$290</f>
        <v>6.6000000000000003E-2</v>
      </c>
      <c r="H272" s="244">
        <f>'[3]Russia Oil Exports'!CU$290</f>
        <v>1.2999999999999999E-2</v>
      </c>
      <c r="I272" s="244">
        <f>'[3]Russia Oil Exports'!DG$290</f>
        <v>0</v>
      </c>
      <c r="J272" s="244">
        <f>'[3]Russia Oil Exports'!DS$290</f>
        <v>0</v>
      </c>
      <c r="K272" s="244">
        <f>'[3]Russia Oil Exports'!EE$290</f>
        <v>4.8000000000000001E-5</v>
      </c>
      <c r="L272" s="244">
        <f>'[3]Russia Oil Exports'!EQ$290</f>
        <v>1.0120000000000001E-2</v>
      </c>
      <c r="M272" s="244">
        <f>'[3]Russia Oil Exports'!FC$290</f>
        <v>2.3072279999999998</v>
      </c>
      <c r="N272" s="244">
        <f>'[3]Russia Oil Exports'!FO$290</f>
        <v>2.3085680000000002</v>
      </c>
      <c r="O272" s="244">
        <f>'[3]Russia Oil Exports'!GA$290</f>
        <v>16.466557000000002</v>
      </c>
      <c r="P272" s="244">
        <f>'[3]Russia Oil Exports'!GM$290</f>
        <v>9.8069620000000004</v>
      </c>
      <c r="Q272" s="244">
        <f>'[3]Russia Oil Exports'!GY$290</f>
        <v>45.129564000000002</v>
      </c>
      <c r="R272" s="244">
        <f>'[3]Russia Oil Exports'!HK$290</f>
        <v>55.470506999999998</v>
      </c>
      <c r="S272" s="244">
        <f>'[3]Russia Oil Exports'!HW$290</f>
        <v>30.023651000000001</v>
      </c>
      <c r="T272" s="244">
        <f>'[3]Russia Oil Exports'!II$290</f>
        <v>63.189908000000003</v>
      </c>
      <c r="U272" s="244">
        <f>'[3]Russia Oil Exports'!IU$290</f>
        <v>21.751438</v>
      </c>
      <c r="V272" s="244">
        <f>'[3]Russia Oil Exports'!JG$290</f>
        <v>45.966617999999997</v>
      </c>
      <c r="W272" s="244">
        <f>'[3]Russia Oil Exports'!JS$290</f>
        <v>71.925341000000003</v>
      </c>
      <c r="X272" s="244">
        <f>'[3]Russia Oil Exports'!KE$290</f>
        <v>29.06963</v>
      </c>
      <c r="Y272" s="244">
        <f>'[3]Russia Oil Exports'!KQ$290</f>
        <v>27.414815000000001</v>
      </c>
      <c r="Z272" s="244">
        <f>'[3]Russia Oil Exports'!LC$290</f>
        <v>40.930014</v>
      </c>
      <c r="AA272" s="244">
        <f>'[3]Russia Oil Exports'!LO$290</f>
        <v>49.277389999999997</v>
      </c>
      <c r="AB272" s="244">
        <f>'[3]Russia Oil Exports'!MA$290</f>
        <v>87.304506000000003</v>
      </c>
      <c r="AC272" s="244">
        <f>'[3]Russia Oil Exports'!MM$290</f>
        <v>81.740716000000006</v>
      </c>
      <c r="AD272" s="245">
        <f t="shared" si="90"/>
        <v>78.528774427190854</v>
      </c>
    </row>
    <row r="273" spans="1:30">
      <c r="A273" s="6" t="s">
        <v>104</v>
      </c>
      <c r="B273" s="244">
        <f>'[3]Russia Oil Exports'!AB$290</f>
        <v>0</v>
      </c>
      <c r="C273" s="244">
        <f>'[3]Russia Oil Exports'!AN$290</f>
        <v>0</v>
      </c>
      <c r="D273" s="244">
        <f>'[3]Russia Oil Exports'!AZ$290</f>
        <v>0</v>
      </c>
      <c r="E273" s="244">
        <f>'[3]Russia Oil Exports'!BL$290</f>
        <v>0</v>
      </c>
      <c r="F273" s="244">
        <f>'[3]Russia Oil Exports'!BX$290</f>
        <v>2.5999999999999999E-2</v>
      </c>
      <c r="G273" s="244">
        <f>'[3]Russia Oil Exports'!CJ$290</f>
        <v>0.109</v>
      </c>
      <c r="H273" s="244">
        <f>'[3]Russia Oil Exports'!CV$290</f>
        <v>2.7E-2</v>
      </c>
      <c r="I273" s="244">
        <f>'[3]Russia Oil Exports'!DH$290</f>
        <v>0.109</v>
      </c>
      <c r="J273" s="244">
        <f>'[3]Russia Oil Exports'!DT$290</f>
        <v>0</v>
      </c>
      <c r="K273" s="244">
        <f>'[3]Russia Oil Exports'!EF$290</f>
        <v>0</v>
      </c>
      <c r="L273" s="244">
        <f>'[3]Russia Oil Exports'!ER$290</f>
        <v>1.7E-5</v>
      </c>
      <c r="M273" s="244">
        <f>'[3]Russia Oil Exports'!FD$290</f>
        <v>0.24104999999999999</v>
      </c>
      <c r="N273" s="244">
        <f>'[3]Russia Oil Exports'!FP$290</f>
        <v>2.3546800000000001</v>
      </c>
      <c r="O273" s="244">
        <f>'[3]Russia Oil Exports'!GB$290</f>
        <v>8.0858509999999999</v>
      </c>
      <c r="P273" s="244">
        <f>'[3]Russia Oil Exports'!GN$290</f>
        <v>9.5614190000000008</v>
      </c>
      <c r="Q273" s="244">
        <f>'[3]Russia Oil Exports'!GZ$290</f>
        <v>9.2149020000000004</v>
      </c>
      <c r="R273" s="244">
        <f>'[3]Russia Oil Exports'!HL$290</f>
        <v>22.595476000000001</v>
      </c>
      <c r="S273" s="244">
        <f>'[3]Russia Oil Exports'!HX$290</f>
        <v>21.601562999999999</v>
      </c>
      <c r="T273" s="244">
        <f>'[3]Russia Oil Exports'!IJ$290</f>
        <v>33.013959</v>
      </c>
      <c r="U273" s="244">
        <f>'[3]Russia Oil Exports'!IV$290</f>
        <v>22.349819</v>
      </c>
      <c r="V273" s="244">
        <f>'[3]Russia Oil Exports'!JH$290</f>
        <v>36.546100000000003</v>
      </c>
      <c r="W273" s="244">
        <f>'[3]Russia Oil Exports'!JT$290</f>
        <v>41.919384000000001</v>
      </c>
      <c r="X273" s="244">
        <f>'[3]Russia Oil Exports'!KF$290</f>
        <v>23.717880999999998</v>
      </c>
      <c r="Y273" s="244">
        <f>'[3]Russia Oil Exports'!KR$290</f>
        <v>24.720124999999999</v>
      </c>
      <c r="Z273" s="244">
        <f>'[3]Russia Oil Exports'!LD$290</f>
        <v>33.162905000000002</v>
      </c>
      <c r="AA273" s="244">
        <f>'[3]Russia Oil Exports'!LP$290</f>
        <v>58.951627000000002</v>
      </c>
      <c r="AB273" s="244">
        <f>'[3]Russia Oil Exports'!MB$290</f>
        <v>71.001874000000001</v>
      </c>
      <c r="AC273" s="244">
        <f>'[3]Russia Oil Exports'!MN$290</f>
        <v>83.805205999999998</v>
      </c>
      <c r="AD273" s="245">
        <f t="shared" si="90"/>
        <v>70.997296940907475</v>
      </c>
    </row>
    <row r="274" spans="1:30">
      <c r="A274" s="6" t="s">
        <v>105</v>
      </c>
      <c r="B274" s="244">
        <f>'[3]Russia Oil Exports'!AC$290</f>
        <v>0</v>
      </c>
      <c r="C274" s="244">
        <f>'[3]Russia Oil Exports'!AO$290</f>
        <v>0</v>
      </c>
      <c r="D274" s="244">
        <f>'[3]Russia Oil Exports'!BA$290</f>
        <v>0</v>
      </c>
      <c r="E274" s="244">
        <f>'[3]Russia Oil Exports'!BM$290</f>
        <v>0</v>
      </c>
      <c r="F274" s="244">
        <f>'[3]Russia Oil Exports'!BY$290</f>
        <v>1.2999999999999999E-2</v>
      </c>
      <c r="G274" s="244">
        <f>'[3]Russia Oil Exports'!CK$290</f>
        <v>0.14299999999999999</v>
      </c>
      <c r="H274" s="244">
        <f>'[3]Russia Oil Exports'!CW$290</f>
        <v>8.9999999999999993E-3</v>
      </c>
      <c r="I274" s="244">
        <f>'[3]Russia Oil Exports'!DI$290</f>
        <v>0.13400000000000001</v>
      </c>
      <c r="J274" s="244">
        <f>'[3]Russia Oil Exports'!DU$290</f>
        <v>0</v>
      </c>
      <c r="K274" s="244">
        <f>'[3]Russia Oil Exports'!EG$290</f>
        <v>0.30077999999999999</v>
      </c>
      <c r="L274" s="244">
        <f>'[3]Russia Oil Exports'!ES$290</f>
        <v>0</v>
      </c>
      <c r="M274" s="244">
        <f>'[3]Russia Oil Exports'!FE$290</f>
        <v>4.2065020000000004</v>
      </c>
      <c r="N274" s="244">
        <f>'[3]Russia Oil Exports'!FQ$290</f>
        <v>0</v>
      </c>
      <c r="O274" s="244">
        <f>'[3]Russia Oil Exports'!GC$290</f>
        <v>5.7132480000000001</v>
      </c>
      <c r="P274" s="244">
        <f>'[3]Russia Oil Exports'!GO$290</f>
        <v>2.8641390000000002</v>
      </c>
      <c r="Q274" s="244">
        <f>'[3]Russia Oil Exports'!HA$290</f>
        <v>13.795995</v>
      </c>
      <c r="R274" s="244">
        <f>'[3]Russia Oil Exports'!HM$290</f>
        <v>14.426417000000001</v>
      </c>
      <c r="S274" s="244">
        <f>'[3]Russia Oil Exports'!HY$290</f>
        <v>14.642649</v>
      </c>
      <c r="T274" s="244">
        <f>'[3]Russia Oil Exports'!IK$290</f>
        <v>18.04777</v>
      </c>
      <c r="U274" s="244">
        <f>'[3]Russia Oil Exports'!IW$290</f>
        <v>21.254753999999998</v>
      </c>
      <c r="V274" s="244">
        <f>'[3]Russia Oil Exports'!JI$290</f>
        <v>32.099147000000002</v>
      </c>
      <c r="W274" s="244">
        <f>'[3]Russia Oil Exports'!JU$290</f>
        <v>23.864463000000001</v>
      </c>
      <c r="X274" s="244">
        <f>'[3]Russia Oil Exports'!KG$290</f>
        <v>25.758030000000002</v>
      </c>
      <c r="Y274" s="244">
        <f>'[3]Russia Oil Exports'!KS$290</f>
        <v>23.869433999999998</v>
      </c>
      <c r="Z274" s="244">
        <f>'[3]Russia Oil Exports'!LE$290</f>
        <v>39.430382000000002</v>
      </c>
      <c r="AA274" s="244">
        <f>'[3]Russia Oil Exports'!LQ$290</f>
        <v>53.414799000000002</v>
      </c>
      <c r="AB274" s="244">
        <f>'[3]Russia Oil Exports'!MC$290</f>
        <v>66.216376999999994</v>
      </c>
      <c r="AC274" s="244">
        <f>'[3]Russia Oil Exports'!MO$290</f>
        <v>92.261433999999994</v>
      </c>
      <c r="AD274" s="245">
        <f t="shared" si="90"/>
        <v>70.035676983383226</v>
      </c>
    </row>
    <row r="275" spans="1:30">
      <c r="A275" s="6" t="s">
        <v>106</v>
      </c>
      <c r="B275" s="244">
        <f>'[3]Russia Oil Exports'!AD$290</f>
        <v>0</v>
      </c>
      <c r="C275" s="244">
        <f>'[3]Russia Oil Exports'!AP$290</f>
        <v>0</v>
      </c>
      <c r="D275" s="244">
        <f>'[3]Russia Oil Exports'!BB$290</f>
        <v>0</v>
      </c>
      <c r="E275" s="244">
        <f>'[3]Russia Oil Exports'!BN$290</f>
        <v>0</v>
      </c>
      <c r="F275" s="244">
        <f>'[3]Russia Oil Exports'!BZ$290</f>
        <v>7.0000000000000001E-3</v>
      </c>
      <c r="G275" s="244">
        <f>'[3]Russia Oil Exports'!CL$290</f>
        <v>6.0999999999999999E-2</v>
      </c>
      <c r="H275" s="244">
        <f>'[3]Russia Oil Exports'!CX$290</f>
        <v>2E-3</v>
      </c>
      <c r="I275" s="244">
        <f>'[3]Russia Oil Exports'!DJ$290</f>
        <v>5.0000000000000001E-3</v>
      </c>
      <c r="J275" s="244">
        <f>'[3]Russia Oil Exports'!DV$290</f>
        <v>0</v>
      </c>
      <c r="K275" s="244">
        <f>'[3]Russia Oil Exports'!EH$290</f>
        <v>0</v>
      </c>
      <c r="L275" s="244">
        <f>'[3]Russia Oil Exports'!ET$290</f>
        <v>1.0299000000000001E-2</v>
      </c>
      <c r="M275" s="244">
        <f>'[3]Russia Oil Exports'!FF$290</f>
        <v>3.8764E-2</v>
      </c>
      <c r="N275" s="244">
        <f>'[3]Russia Oil Exports'!FR$290</f>
        <v>0.83882500000000004</v>
      </c>
      <c r="O275" s="244">
        <f>'[3]Russia Oil Exports'!GD$290</f>
        <v>9.0805170000000004</v>
      </c>
      <c r="P275" s="244">
        <f>'[3]Russia Oil Exports'!GP$290</f>
        <v>5.3810979999999997</v>
      </c>
      <c r="Q275" s="244">
        <f>'[3]Russia Oil Exports'!HB$290</f>
        <v>17.052066</v>
      </c>
      <c r="R275" s="244">
        <f>'[3]Russia Oil Exports'!HN$290</f>
        <v>17.907219999999999</v>
      </c>
      <c r="S275" s="244">
        <f>'[3]Russia Oil Exports'!HZ$290</f>
        <v>17.145992</v>
      </c>
      <c r="T275" s="244">
        <f>'[3]Russia Oil Exports'!IL$290</f>
        <v>11.963516</v>
      </c>
      <c r="U275" s="244">
        <f>'[3]Russia Oil Exports'!IX$290</f>
        <v>11.084742</v>
      </c>
      <c r="V275" s="244">
        <f>'[3]Russia Oil Exports'!JJ$290</f>
        <v>23.877381</v>
      </c>
      <c r="W275" s="244">
        <f>'[3]Russia Oil Exports'!JV$290</f>
        <v>32.832872000000002</v>
      </c>
      <c r="X275" s="244">
        <f>'[3]Russia Oil Exports'!KH$290</f>
        <v>24.699369999999998</v>
      </c>
      <c r="Y275" s="244">
        <f>'[3]Russia Oil Exports'!KT$290</f>
        <v>25.215947</v>
      </c>
      <c r="Z275" s="244">
        <f>'[3]Russia Oil Exports'!LF$290</f>
        <v>25.931287000000001</v>
      </c>
      <c r="AA275" s="244">
        <f>'[3]Russia Oil Exports'!LR$290</f>
        <v>65.395849999999996</v>
      </c>
      <c r="AB275" s="244">
        <f>'[3]Russia Oil Exports'!MD$290</f>
        <v>61.961058999999999</v>
      </c>
      <c r="AC275" s="244">
        <f>'[3]Russia Oil Exports'!MP$290</f>
        <v>62.893956000000003</v>
      </c>
      <c r="AD275" s="245">
        <f t="shared" si="90"/>
        <v>68.194749594239383</v>
      </c>
    </row>
    <row r="276" spans="1:30">
      <c r="A276" s="6" t="s">
        <v>107</v>
      </c>
      <c r="B276" s="244">
        <f>'[3]Russia Oil Exports'!AE$290</f>
        <v>0</v>
      </c>
      <c r="C276" s="244">
        <f>'[3]Russia Oil Exports'!AQ$290</f>
        <v>0</v>
      </c>
      <c r="D276" s="244">
        <f>'[3]Russia Oil Exports'!BC$290</f>
        <v>0</v>
      </c>
      <c r="E276" s="244">
        <f>'[3]Russia Oil Exports'!BO$290</f>
        <v>0</v>
      </c>
      <c r="F276" s="244">
        <f>'[3]Russia Oil Exports'!CA$290</f>
        <v>2E-3</v>
      </c>
      <c r="G276" s="244">
        <f>'[3]Russia Oil Exports'!CM$290</f>
        <v>0.17100000000000001</v>
      </c>
      <c r="H276" s="244">
        <f>'[3]Russia Oil Exports'!CY$290</f>
        <v>1.4999999999999999E-2</v>
      </c>
      <c r="I276" s="244">
        <f>'[3]Russia Oil Exports'!DK$290</f>
        <v>1.0999999999999999E-2</v>
      </c>
      <c r="J276" s="244">
        <f>'[3]Russia Oil Exports'!DW$290</f>
        <v>0</v>
      </c>
      <c r="K276" s="244">
        <f>'[3]Russia Oil Exports'!EI$290</f>
        <v>1.1E-5</v>
      </c>
      <c r="L276" s="244">
        <f>'[3]Russia Oil Exports'!EU$290</f>
        <v>0</v>
      </c>
      <c r="M276" s="244">
        <f>'[3]Russia Oil Exports'!FG$290</f>
        <v>8.3999999999999995E-5</v>
      </c>
      <c r="N276" s="244">
        <f>'[3]Russia Oil Exports'!FS$290</f>
        <v>1.5428869999999999</v>
      </c>
      <c r="O276" s="244">
        <f>'[3]Russia Oil Exports'!GE$290</f>
        <v>1.6524399999999999</v>
      </c>
      <c r="P276" s="244">
        <f>'[3]Russia Oil Exports'!GQ$290</f>
        <v>2.5592299999999999</v>
      </c>
      <c r="Q276" s="244">
        <f>'[3]Russia Oil Exports'!HC$290</f>
        <v>3.4619</v>
      </c>
      <c r="R276" s="244">
        <f>'[3]Russia Oil Exports'!HO$290</f>
        <v>2.9390200000000002</v>
      </c>
      <c r="S276" s="244">
        <f>'[3]Russia Oil Exports'!IA$290</f>
        <v>0.41164899999999999</v>
      </c>
      <c r="T276" s="244">
        <f>'[3]Russia Oil Exports'!IM$290</f>
        <v>21.313662000000001</v>
      </c>
      <c r="U276" s="244">
        <f>'[3]Russia Oil Exports'!IY$290</f>
        <v>19.205303000000001</v>
      </c>
      <c r="V276" s="244">
        <f>'[3]Russia Oil Exports'!JK$290</f>
        <v>20.022818999999998</v>
      </c>
      <c r="W276" s="244">
        <f>'[3]Russia Oil Exports'!JW$290</f>
        <v>16.921958</v>
      </c>
      <c r="X276" s="244">
        <f>'[3]Russia Oil Exports'!KI$290</f>
        <v>13.63658</v>
      </c>
      <c r="Y276" s="244">
        <f>'[3]Russia Oil Exports'!KU$290</f>
        <v>19.145602</v>
      </c>
      <c r="Z276" s="244">
        <f>'[3]Russia Oil Exports'!LG$290</f>
        <v>25.926652000000001</v>
      </c>
      <c r="AA276" s="244">
        <f>'[3]Russia Oil Exports'!LS$290</f>
        <v>51.240445999999999</v>
      </c>
      <c r="AB276" s="244">
        <f>'[3]Russia Oil Exports'!ME$290</f>
        <v>56.711970000000001</v>
      </c>
      <c r="AC276" s="244">
        <f>'[3]Russia Oil Exports'!MQ$290</f>
        <v>56.620790999999997</v>
      </c>
      <c r="AD276" s="245">
        <f t="shared" si="90"/>
        <v>55.931228958688955</v>
      </c>
    </row>
    <row r="277" spans="1:30">
      <c r="A277" s="6" t="s">
        <v>108</v>
      </c>
      <c r="B277" s="244">
        <f>'[3]Russia Oil Exports'!AF$290</f>
        <v>0</v>
      </c>
      <c r="C277" s="244">
        <f>'[3]Russia Oil Exports'!AR$290</f>
        <v>0</v>
      </c>
      <c r="D277" s="244">
        <f>'[3]Russia Oil Exports'!BD$290</f>
        <v>0</v>
      </c>
      <c r="E277" s="244">
        <f>'[3]Russia Oil Exports'!BP$290</f>
        <v>0.56799999999999995</v>
      </c>
      <c r="F277" s="244">
        <f>'[3]Russia Oil Exports'!CB$290</f>
        <v>1.9E-2</v>
      </c>
      <c r="G277" s="244">
        <f>'[3]Russia Oil Exports'!CN$290</f>
        <v>3.4000000000000002E-2</v>
      </c>
      <c r="H277" s="244">
        <f>'[3]Russia Oil Exports'!CZ$290</f>
        <v>7.0000000000000001E-3</v>
      </c>
      <c r="I277" s="244">
        <f>'[3]Russia Oil Exports'!DL$290</f>
        <v>0</v>
      </c>
      <c r="J277" s="244">
        <f>'[3]Russia Oil Exports'!DX$290</f>
        <v>2.3800000000000001E-4</v>
      </c>
      <c r="K277" s="244">
        <f>'[3]Russia Oil Exports'!EJ$290</f>
        <v>5.9400000000000002E-4</v>
      </c>
      <c r="L277" s="244">
        <f>'[3]Russia Oil Exports'!EV$290</f>
        <v>1.3816999999999999E-2</v>
      </c>
      <c r="M277" s="244">
        <f>'[3]Russia Oil Exports'!FH$290</f>
        <v>1.7239999999999998E-2</v>
      </c>
      <c r="N277" s="244">
        <f>'[3]Russia Oil Exports'!FT$290</f>
        <v>1.5404910000000001</v>
      </c>
      <c r="O277" s="244">
        <f>'[3]Russia Oil Exports'!GF$290</f>
        <v>1.8208329999999999</v>
      </c>
      <c r="P277" s="244">
        <f>'[3]Russia Oil Exports'!GR$290</f>
        <v>0.25446400000000002</v>
      </c>
      <c r="Q277" s="244">
        <f>'[3]Russia Oil Exports'!HD$290</f>
        <v>2.0227650000000001</v>
      </c>
      <c r="R277" s="244">
        <f>'[3]Russia Oil Exports'!HP$290</f>
        <v>2.9428009999999998</v>
      </c>
      <c r="S277" s="244">
        <f>'[3]Russia Oil Exports'!IB$290</f>
        <v>2.4937179999999999</v>
      </c>
      <c r="T277" s="244">
        <f>'[3]Russia Oil Exports'!IN$290</f>
        <v>20.189733</v>
      </c>
      <c r="U277" s="244">
        <f>'[3]Russia Oil Exports'!IZ$290</f>
        <v>32.122883000000002</v>
      </c>
      <c r="V277" s="244">
        <f>'[3]Russia Oil Exports'!JL$290</f>
        <v>21.120307</v>
      </c>
      <c r="W277" s="244">
        <f>'[3]Russia Oil Exports'!JX$290</f>
        <v>24.547661000000002</v>
      </c>
      <c r="X277" s="244">
        <f>'[3]Russia Oil Exports'!KJ$290</f>
        <v>9.875337</v>
      </c>
      <c r="Y277" s="244">
        <f>'[3]Russia Oil Exports'!KV$290</f>
        <v>17.229274</v>
      </c>
      <c r="Z277" s="244">
        <f>'[3]Russia Oil Exports'!LH$290</f>
        <v>25.671296999999999</v>
      </c>
      <c r="AA277" s="244">
        <f>'[3]Russia Oil Exports'!LT$290</f>
        <v>33.061926999999997</v>
      </c>
      <c r="AB277" s="244">
        <f>'[3]Russia Oil Exports'!MF$290</f>
        <v>45.517871999999997</v>
      </c>
      <c r="AC277" s="244">
        <f>'[3]Russia Oil Exports'!MR$290</f>
        <v>41.041977000000003</v>
      </c>
      <c r="AD277" s="245">
        <f t="shared" si="90"/>
        <v>44.082749428841204</v>
      </c>
    </row>
    <row r="278" spans="1:30">
      <c r="A278" s="6" t="s">
        <v>109</v>
      </c>
      <c r="B278" s="244">
        <f>'[3]Russia Oil Exports'!AG$290</f>
        <v>0</v>
      </c>
      <c r="C278" s="244">
        <f>'[3]Russia Oil Exports'!AS$290</f>
        <v>0</v>
      </c>
      <c r="D278" s="244">
        <f>'[3]Russia Oil Exports'!BE$290</f>
        <v>0</v>
      </c>
      <c r="E278" s="244">
        <f>'[3]Russia Oil Exports'!BQ$290</f>
        <v>0.23799999999999999</v>
      </c>
      <c r="F278" s="244">
        <f>'[3]Russia Oil Exports'!CC$290</f>
        <v>4.2999999999999997E-2</v>
      </c>
      <c r="G278" s="244">
        <f>'[3]Russia Oil Exports'!CO$290</f>
        <v>1.7999999999999999E-2</v>
      </c>
      <c r="H278" s="244">
        <f>'[3]Russia Oil Exports'!DA$290</f>
        <v>2E-3</v>
      </c>
      <c r="I278" s="244">
        <f>'[3]Russia Oil Exports'!DM$290</f>
        <v>2E-3</v>
      </c>
      <c r="J278" s="244">
        <f>'[3]Russia Oil Exports'!DY$290</f>
        <v>0</v>
      </c>
      <c r="K278" s="244">
        <f>'[3]Russia Oil Exports'!EK$290</f>
        <v>0</v>
      </c>
      <c r="L278" s="244">
        <f>'[3]Russia Oil Exports'!EW$290</f>
        <v>5.5459999999999997E-3</v>
      </c>
      <c r="M278" s="244">
        <f>'[3]Russia Oil Exports'!FI$290</f>
        <v>4.8148999999999997E-2</v>
      </c>
      <c r="N278" s="244">
        <f>'[3]Russia Oil Exports'!FU$290</f>
        <v>0.70926</v>
      </c>
      <c r="O278" s="244">
        <f>'[3]Russia Oil Exports'!GG$290</f>
        <v>2.9083600000000001</v>
      </c>
      <c r="P278" s="244">
        <f>'[3]Russia Oil Exports'!GS$290</f>
        <v>0.29246299999999997</v>
      </c>
      <c r="Q278" s="244">
        <f>'[3]Russia Oil Exports'!HE$290</f>
        <v>3.143564</v>
      </c>
      <c r="R278" s="244">
        <f>'[3]Russia Oil Exports'!HQ$290</f>
        <v>1.40462</v>
      </c>
      <c r="S278" s="244">
        <f>'[3]Russia Oil Exports'!IC$290</f>
        <v>11.00262</v>
      </c>
      <c r="T278" s="244">
        <f>'[3]Russia Oil Exports'!IO$290</f>
        <v>26.026484</v>
      </c>
      <c r="U278" s="244">
        <f>'[3]Russia Oil Exports'!JA$290</f>
        <v>12.285655999999999</v>
      </c>
      <c r="V278" s="244">
        <f>'[3]Russia Oil Exports'!JM$290</f>
        <v>24.353701999999998</v>
      </c>
      <c r="W278" s="244">
        <f>'[3]Russia Oil Exports'!JY$290</f>
        <v>12.600725000000001</v>
      </c>
      <c r="X278" s="244">
        <f>'[3]Russia Oil Exports'!KK$290</f>
        <v>28.896504</v>
      </c>
      <c r="Y278" s="244">
        <f>'[3]Russia Oil Exports'!KW$290</f>
        <v>22.475373000000001</v>
      </c>
      <c r="Z278" s="244">
        <f>'[3]Russia Oil Exports'!LI$290</f>
        <v>29.762886000000002</v>
      </c>
      <c r="AA278" s="244">
        <f>'[3]Russia Oil Exports'!LU$290</f>
        <v>47.038308999999998</v>
      </c>
      <c r="AB278" s="244">
        <f>'[3]Russia Oil Exports'!MG$290</f>
        <v>50.155779000000003</v>
      </c>
      <c r="AC278" s="245">
        <f t="shared" si="90"/>
        <v>55.964471895230645</v>
      </c>
      <c r="AD278" s="245">
        <f t="shared" si="90"/>
        <v>59.846855794138868</v>
      </c>
    </row>
    <row r="279" spans="1:30">
      <c r="A279" s="6" t="s">
        <v>110</v>
      </c>
      <c r="B279" s="244">
        <f>'[3]Russia Oil Exports'!AH$290</f>
        <v>0</v>
      </c>
      <c r="C279" s="244">
        <f>'[3]Russia Oil Exports'!AT$290</f>
        <v>0</v>
      </c>
      <c r="D279" s="244">
        <f>'[3]Russia Oil Exports'!BF$290</f>
        <v>0</v>
      </c>
      <c r="E279" s="244">
        <f>'[3]Russia Oil Exports'!BR$290</f>
        <v>0</v>
      </c>
      <c r="F279" s="244">
        <f>'[3]Russia Oil Exports'!CD$290</f>
        <v>8.2000000000000003E-2</v>
      </c>
      <c r="G279" s="244">
        <f>'[3]Russia Oil Exports'!CP$290</f>
        <v>1.4999999999999999E-2</v>
      </c>
      <c r="H279" s="244">
        <f>'[3]Russia Oil Exports'!DB$290</f>
        <v>4.0000000000000001E-3</v>
      </c>
      <c r="I279" s="244">
        <f>'[3]Russia Oil Exports'!DN$290</f>
        <v>0</v>
      </c>
      <c r="J279" s="244">
        <f>'[3]Russia Oil Exports'!DZ$290</f>
        <v>6.4700000000000001E-4</v>
      </c>
      <c r="K279" s="244">
        <f>'[3]Russia Oil Exports'!EL$290</f>
        <v>0</v>
      </c>
      <c r="L279" s="244">
        <f>'[3]Russia Oil Exports'!EX$290</f>
        <v>1.2160000000000001E-2</v>
      </c>
      <c r="M279" s="244">
        <f>'[3]Russia Oil Exports'!FJ$290</f>
        <v>1.0005E-2</v>
      </c>
      <c r="N279" s="244">
        <f>'[3]Russia Oil Exports'!FV$290</f>
        <v>0.44019000000000003</v>
      </c>
      <c r="O279" s="244">
        <f>'[3]Russia Oil Exports'!GH$290</f>
        <v>8.4495280000000008</v>
      </c>
      <c r="P279" s="244">
        <f>'[3]Russia Oil Exports'!GT$290</f>
        <v>1.0921999999999999E-2</v>
      </c>
      <c r="Q279" s="244">
        <f>'[3]Russia Oil Exports'!HF$290</f>
        <v>2.2008480000000001</v>
      </c>
      <c r="R279" s="244">
        <f>'[3]Russia Oil Exports'!HR$290</f>
        <v>1.9229689999999999</v>
      </c>
      <c r="S279" s="244">
        <f>'[3]Russia Oil Exports'!ID$290</f>
        <v>1.575035</v>
      </c>
      <c r="T279" s="244">
        <f>'[3]Russia Oil Exports'!IP$290</f>
        <v>13.290953</v>
      </c>
      <c r="U279" s="244">
        <f>'[3]Russia Oil Exports'!JB$290</f>
        <v>13.687485000000001</v>
      </c>
      <c r="V279" s="244">
        <f>'[3]Russia Oil Exports'!JN$290</f>
        <v>22.815116</v>
      </c>
      <c r="W279" s="244">
        <f>'[3]Russia Oil Exports'!JZ$290</f>
        <v>20.866886999999998</v>
      </c>
      <c r="X279" s="244">
        <f>'[3]Russia Oil Exports'!KL$290</f>
        <v>22.523834000000001</v>
      </c>
      <c r="Y279" s="244">
        <f>'[3]Russia Oil Exports'!KX$290</f>
        <v>14.446638</v>
      </c>
      <c r="Z279" s="244">
        <f>'[3]Russia Oil Exports'!LJ$290</f>
        <v>21.940104000000002</v>
      </c>
      <c r="AA279" s="244">
        <f>'[3]Russia Oil Exports'!LV$290</f>
        <v>46.484361</v>
      </c>
      <c r="AB279" s="244">
        <f>'[3]Russia Oil Exports'!MH$290</f>
        <v>39.516275999999998</v>
      </c>
      <c r="AC279" s="245">
        <f t="shared" si="90"/>
        <v>50.195252605771202</v>
      </c>
      <c r="AD279" s="245">
        <f t="shared" si="90"/>
        <v>48.631953936408998</v>
      </c>
    </row>
    <row r="280" spans="1:30">
      <c r="A280" s="6" t="s">
        <v>111</v>
      </c>
      <c r="B280" s="244">
        <f>'[3]Russia Oil Exports'!AI$290</f>
        <v>0</v>
      </c>
      <c r="C280" s="244">
        <f>'[3]Russia Oil Exports'!AU$290</f>
        <v>0</v>
      </c>
      <c r="D280" s="244">
        <f>'[3]Russia Oil Exports'!BG$290</f>
        <v>0</v>
      </c>
      <c r="E280" s="244">
        <f>'[3]Russia Oil Exports'!BS$290</f>
        <v>1.9E-2</v>
      </c>
      <c r="F280" s="244">
        <f>'[3]Russia Oil Exports'!CE$290</f>
        <v>0.44600000000000001</v>
      </c>
      <c r="G280" s="244">
        <f>'[3]Russia Oil Exports'!CQ$290</f>
        <v>5.8000000000000003E-2</v>
      </c>
      <c r="H280" s="244">
        <f>'[3]Russia Oil Exports'!DC$290</f>
        <v>3.0000000000000001E-3</v>
      </c>
      <c r="I280" s="244">
        <f>'[3]Russia Oil Exports'!DO$290</f>
        <v>0</v>
      </c>
      <c r="J280" s="244">
        <f>'[3]Russia Oil Exports'!EA$290</f>
        <v>0</v>
      </c>
      <c r="K280" s="244">
        <f>'[3]Russia Oil Exports'!EM$290</f>
        <v>0</v>
      </c>
      <c r="L280" s="244">
        <f>'[3]Russia Oil Exports'!EY$290</f>
        <v>4.1599999999999997E-4</v>
      </c>
      <c r="M280" s="244">
        <f>'[3]Russia Oil Exports'!FK$290</f>
        <v>4.2750000000000002E-3</v>
      </c>
      <c r="N280" s="244">
        <f>'[3]Russia Oil Exports'!FW$290</f>
        <v>2.2650000000000001E-3</v>
      </c>
      <c r="O280" s="244">
        <f>'[3]Russia Oil Exports'!GI$290</f>
        <v>0.54740800000000001</v>
      </c>
      <c r="P280" s="244">
        <f>'[3]Russia Oil Exports'!GU$290</f>
        <v>0</v>
      </c>
      <c r="Q280" s="244">
        <f>'[3]Russia Oil Exports'!HG$290</f>
        <v>3.9410059999999998</v>
      </c>
      <c r="R280" s="244">
        <f>'[3]Russia Oil Exports'!HS$290</f>
        <v>1.0693330000000001</v>
      </c>
      <c r="S280" s="244">
        <f>'[3]Russia Oil Exports'!IE$290</f>
        <v>5.7244099999999998</v>
      </c>
      <c r="T280" s="244">
        <f>'[3]Russia Oil Exports'!IQ$290</f>
        <v>5.0654190000000003</v>
      </c>
      <c r="U280" s="244">
        <f>'[3]Russia Oil Exports'!JC$290</f>
        <v>19.069206999999999</v>
      </c>
      <c r="V280" s="244">
        <f>'[3]Russia Oil Exports'!JO$290</f>
        <v>27.682959</v>
      </c>
      <c r="W280" s="244">
        <f>'[3]Russia Oil Exports'!KA$290</f>
        <v>23.436325</v>
      </c>
      <c r="X280" s="244">
        <f>'[3]Russia Oil Exports'!KM$290</f>
        <v>14.511891</v>
      </c>
      <c r="Y280" s="244">
        <f>'[3]Russia Oil Exports'!KY$290</f>
        <v>22.281780999999999</v>
      </c>
      <c r="Z280" s="244">
        <f>'[3]Russia Oil Exports'!LK$290</f>
        <v>29.827998999999998</v>
      </c>
      <c r="AA280" s="244">
        <f>'[3]Russia Oil Exports'!LW$290</f>
        <v>43.742252000000001</v>
      </c>
      <c r="AB280" s="244">
        <f>'[3]Russia Oil Exports'!MI$290</f>
        <v>64.764750000000006</v>
      </c>
      <c r="AC280" s="245">
        <f t="shared" si="90"/>
        <v>53.192144975466498</v>
      </c>
      <c r="AD280" s="245">
        <f t="shared" si="90"/>
        <v>58.772881559416895</v>
      </c>
    </row>
    <row r="281" spans="1:30">
      <c r="A281" s="6" t="s">
        <v>112</v>
      </c>
      <c r="B281" s="244">
        <f>'[3]Russia Oil Exports'!AJ$290</f>
        <v>0</v>
      </c>
      <c r="C281" s="244">
        <f>'[3]Russia Oil Exports'!AV$290</f>
        <v>0</v>
      </c>
      <c r="D281" s="244">
        <f>'[3]Russia Oil Exports'!BH$290</f>
        <v>0</v>
      </c>
      <c r="E281" s="244">
        <f>'[3]Russia Oil Exports'!BT$290</f>
        <v>1.7000000000000001E-2</v>
      </c>
      <c r="F281" s="244">
        <f>'[3]Russia Oil Exports'!CF$290</f>
        <v>8.6999999999999994E-2</v>
      </c>
      <c r="G281" s="244">
        <f>'[3]Russia Oil Exports'!CR$290</f>
        <v>2.5000000000000001E-2</v>
      </c>
      <c r="H281" s="244">
        <f>'[3]Russia Oil Exports'!DD$290</f>
        <v>4.0000000000000001E-3</v>
      </c>
      <c r="I281" s="244">
        <f>'[3]Russia Oil Exports'!DP$290</f>
        <v>1E-3</v>
      </c>
      <c r="J281" s="244">
        <f>'[3]Russia Oil Exports'!EB$290</f>
        <v>0</v>
      </c>
      <c r="K281" s="244">
        <f>'[3]Russia Oil Exports'!EN$290</f>
        <v>0</v>
      </c>
      <c r="L281" s="244">
        <f>'[3]Russia Oil Exports'!EZ$290</f>
        <v>0</v>
      </c>
      <c r="M281" s="244">
        <f>'[3]Russia Oil Exports'!FL$290</f>
        <v>1E-4</v>
      </c>
      <c r="N281" s="244">
        <f>'[3]Russia Oil Exports'!FX$290</f>
        <v>0.105875</v>
      </c>
      <c r="O281" s="244">
        <f>'[3]Russia Oil Exports'!GJ$290</f>
        <v>1.05457</v>
      </c>
      <c r="P281" s="244">
        <f>'[3]Russia Oil Exports'!GV$290</f>
        <v>0.44901999999999997</v>
      </c>
      <c r="Q281" s="244">
        <f>'[3]Russia Oil Exports'!HH$290</f>
        <v>6.3597780000000004</v>
      </c>
      <c r="R281" s="244">
        <f>'[3]Russia Oil Exports'!HT$290</f>
        <v>2.2256740000000002</v>
      </c>
      <c r="S281" s="244">
        <f>'[3]Russia Oil Exports'!IF$290</f>
        <v>0.46454200000000001</v>
      </c>
      <c r="T281" s="244">
        <f>'[3]Russia Oil Exports'!IR$290</f>
        <v>9.0266649999999995</v>
      </c>
      <c r="U281" s="244">
        <f>'[3]Russia Oil Exports'!JD$290</f>
        <v>12.683482</v>
      </c>
      <c r="V281" s="244">
        <f>'[3]Russia Oil Exports'!JP$290</f>
        <v>20.706230999999999</v>
      </c>
      <c r="W281" s="244">
        <f>'[3]Russia Oil Exports'!KB$290</f>
        <v>28.255851</v>
      </c>
      <c r="X281" s="244">
        <f>'[3]Russia Oil Exports'!KN$290</f>
        <v>11.656272</v>
      </c>
      <c r="Y281" s="244">
        <f>'[3]Russia Oil Exports'!KZ$290</f>
        <v>24.692329000000001</v>
      </c>
      <c r="Z281" s="244">
        <f>'[3]Russia Oil Exports'!LL$290</f>
        <v>33.337899</v>
      </c>
      <c r="AA281" s="244">
        <f>'[3]Russia Oil Exports'!LX$290</f>
        <v>62.336612000000002</v>
      </c>
      <c r="AB281" s="244">
        <f>'[3]Russia Oil Exports'!MJ$290</f>
        <v>31.803000999999998</v>
      </c>
      <c r="AC281" s="245">
        <f>AC282-SUM(AC270:AC280)</f>
        <v>45.441586523531669</v>
      </c>
      <c r="AD281" s="245">
        <f>AD282-SUM(AD270:AD280)</f>
        <v>54.979761855950642</v>
      </c>
    </row>
    <row r="282" spans="1:30" ht="15.75" thickBot="1">
      <c r="A282" s="6" t="s">
        <v>114</v>
      </c>
      <c r="B282" s="244">
        <f>SUM(B270:B281)</f>
        <v>0</v>
      </c>
      <c r="C282" s="244">
        <f t="shared" ref="C282:AB282" si="91">SUM(C270:C281)</f>
        <v>0</v>
      </c>
      <c r="D282" s="244">
        <f t="shared" si="91"/>
        <v>0</v>
      </c>
      <c r="E282" s="244">
        <f t="shared" si="91"/>
        <v>0.84199999999999997</v>
      </c>
      <c r="F282" s="244">
        <f t="shared" si="91"/>
        <v>0.76700000000000002</v>
      </c>
      <c r="G282" s="244">
        <f t="shared" si="91"/>
        <v>0.75000000000000011</v>
      </c>
      <c r="H282" s="244">
        <f t="shared" si="91"/>
        <v>0.13600000000000001</v>
      </c>
      <c r="I282" s="244">
        <f t="shared" si="91"/>
        <v>0.31700000000000006</v>
      </c>
      <c r="J282" s="244">
        <f t="shared" si="91"/>
        <v>6.8850000000000005E-3</v>
      </c>
      <c r="K282" s="244">
        <f t="shared" si="91"/>
        <v>0.30458299999999994</v>
      </c>
      <c r="L282" s="244">
        <f t="shared" si="91"/>
        <v>6.0233999999999996E-2</v>
      </c>
      <c r="M282" s="244">
        <f t="shared" si="91"/>
        <v>9.3015769999999982</v>
      </c>
      <c r="N282" s="244">
        <f t="shared" si="91"/>
        <v>9.8832419999999992</v>
      </c>
      <c r="O282" s="244">
        <f t="shared" si="91"/>
        <v>60.877434000000001</v>
      </c>
      <c r="P282" s="244">
        <f t="shared" si="91"/>
        <v>34.579172999999997</v>
      </c>
      <c r="Q282" s="244">
        <f t="shared" si="91"/>
        <v>126.88765600000001</v>
      </c>
      <c r="R282" s="244">
        <f t="shared" si="91"/>
        <v>142.02272499999998</v>
      </c>
      <c r="S282" s="244">
        <f t="shared" si="91"/>
        <v>144.39337500000002</v>
      </c>
      <c r="T282" s="244">
        <f t="shared" si="91"/>
        <v>276.01676299999997</v>
      </c>
      <c r="U282" s="244">
        <f t="shared" si="91"/>
        <v>204.40112400000001</v>
      </c>
      <c r="V282" s="244">
        <f t="shared" si="91"/>
        <v>332.436713</v>
      </c>
      <c r="W282" s="244">
        <f t="shared" si="91"/>
        <v>346.44124400000004</v>
      </c>
      <c r="X282" s="244">
        <f t="shared" si="91"/>
        <v>240.31341499999999</v>
      </c>
      <c r="Y282" s="244">
        <f t="shared" si="91"/>
        <v>241.19162900000001</v>
      </c>
      <c r="Z282" s="244">
        <f t="shared" si="91"/>
        <v>342.04635999999999</v>
      </c>
      <c r="AA282" s="244">
        <f t="shared" si="91"/>
        <v>590.7969129999999</v>
      </c>
      <c r="AB282" s="244">
        <f t="shared" si="91"/>
        <v>671.47881699999994</v>
      </c>
      <c r="AC282" s="245">
        <f>AC39</f>
        <v>700</v>
      </c>
      <c r="AD282" s="245">
        <f>AD39</f>
        <v>700</v>
      </c>
    </row>
    <row r="283" spans="1:30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thickBot="1">
      <c r="A284" s="6" t="s">
        <v>267</v>
      </c>
    </row>
    <row r="285" spans="1:30" ht="15.75" thickBot="1">
      <c r="A285" s="3"/>
      <c r="B285" s="3" t="str">
        <f>B$2</f>
        <v xml:space="preserve">93/94 </v>
      </c>
      <c r="C285" s="3" t="str">
        <f t="shared" ref="C285:AD285" si="92">C$2</f>
        <v xml:space="preserve">94/95 </v>
      </c>
      <c r="D285" s="3" t="str">
        <f t="shared" si="92"/>
        <v xml:space="preserve">95/96 </v>
      </c>
      <c r="E285" s="3" t="str">
        <f t="shared" si="92"/>
        <v xml:space="preserve">96/97 </v>
      </c>
      <c r="F285" s="3" t="str">
        <f t="shared" si="92"/>
        <v xml:space="preserve">97/98 </v>
      </c>
      <c r="G285" s="3" t="str">
        <f t="shared" si="92"/>
        <v xml:space="preserve">98/99 </v>
      </c>
      <c r="H285" s="3" t="str">
        <f t="shared" si="92"/>
        <v xml:space="preserve">99/00 </v>
      </c>
      <c r="I285" s="3" t="str">
        <f t="shared" si="92"/>
        <v xml:space="preserve">00/01 </v>
      </c>
      <c r="J285" s="3" t="str">
        <f t="shared" si="92"/>
        <v xml:space="preserve">01/02 </v>
      </c>
      <c r="K285" s="3" t="str">
        <f t="shared" si="92"/>
        <v xml:space="preserve">02/03 </v>
      </c>
      <c r="L285" s="3" t="str">
        <f t="shared" si="92"/>
        <v xml:space="preserve">03/04 </v>
      </c>
      <c r="M285" s="3" t="str">
        <f t="shared" si="92"/>
        <v xml:space="preserve">04/05 </v>
      </c>
      <c r="N285" s="3" t="str">
        <f t="shared" si="92"/>
        <v xml:space="preserve">05/06 </v>
      </c>
      <c r="O285" s="3" t="str">
        <f t="shared" si="92"/>
        <v xml:space="preserve">06/07 </v>
      </c>
      <c r="P285" s="3" t="str">
        <f t="shared" si="92"/>
        <v xml:space="preserve">07/08 </v>
      </c>
      <c r="Q285" s="3" t="str">
        <f t="shared" si="92"/>
        <v xml:space="preserve">08/09 </v>
      </c>
      <c r="R285" s="3" t="str">
        <f t="shared" si="92"/>
        <v xml:space="preserve">09/10 </v>
      </c>
      <c r="S285" s="3" t="str">
        <f t="shared" si="92"/>
        <v xml:space="preserve">10/11 </v>
      </c>
      <c r="T285" s="3" t="str">
        <f t="shared" si="92"/>
        <v xml:space="preserve">11/12 </v>
      </c>
      <c r="U285" s="3" t="str">
        <f t="shared" si="92"/>
        <v xml:space="preserve">12/13 </v>
      </c>
      <c r="V285" s="3" t="str">
        <f t="shared" si="92"/>
        <v xml:space="preserve">13/14 </v>
      </c>
      <c r="W285" s="3" t="str">
        <f t="shared" si="92"/>
        <v xml:space="preserve">14/15 </v>
      </c>
      <c r="X285" s="3" t="str">
        <f t="shared" si="92"/>
        <v xml:space="preserve">15/16 </v>
      </c>
      <c r="Y285" s="3" t="str">
        <f t="shared" si="92"/>
        <v xml:space="preserve">16/17 </v>
      </c>
      <c r="Z285" s="3" t="str">
        <f t="shared" si="92"/>
        <v xml:space="preserve">17/18 </v>
      </c>
      <c r="AA285" s="3" t="str">
        <f t="shared" si="92"/>
        <v>18/19</v>
      </c>
      <c r="AB285" s="3" t="str">
        <f t="shared" si="92"/>
        <v>19/20</v>
      </c>
      <c r="AC285" s="3" t="str">
        <f t="shared" si="92"/>
        <v>20/21</v>
      </c>
      <c r="AD285" s="3" t="str">
        <f t="shared" si="92"/>
        <v>21/22</v>
      </c>
    </row>
    <row r="286" spans="1:30">
      <c r="A286" s="6" t="s">
        <v>113</v>
      </c>
      <c r="B286" s="239">
        <f t="shared" ref="B286:Q297" si="93">B$298/12</f>
        <v>4.666666666666667</v>
      </c>
      <c r="C286" s="239">
        <f t="shared" si="93"/>
        <v>2.5</v>
      </c>
      <c r="D286" s="239">
        <f t="shared" si="93"/>
        <v>12.083333333333334</v>
      </c>
      <c r="E286" s="239">
        <f t="shared" si="93"/>
        <v>10.429833333333333</v>
      </c>
      <c r="F286" s="239">
        <f t="shared" si="93"/>
        <v>18.535583333333335</v>
      </c>
      <c r="G286" s="239">
        <f t="shared" si="93"/>
        <v>10.757916666666667</v>
      </c>
      <c r="H286" s="239">
        <f t="shared" si="93"/>
        <v>17.550416666666667</v>
      </c>
      <c r="I286" s="239">
        <f t="shared" si="93"/>
        <v>6.112166666666667</v>
      </c>
      <c r="J286" s="239">
        <f t="shared" si="93"/>
        <v>4.8922595833333338</v>
      </c>
      <c r="K286" s="239">
        <f t="shared" si="93"/>
        <v>3.6904514166666669</v>
      </c>
      <c r="L286" s="239">
        <f t="shared" si="93"/>
        <v>3.8983971666666668</v>
      </c>
      <c r="M286" s="239">
        <f t="shared" si="93"/>
        <v>4.4471185833333342</v>
      </c>
      <c r="N286" s="239">
        <f t="shared" si="93"/>
        <v>4.8223965</v>
      </c>
      <c r="O286" s="239">
        <f t="shared" si="93"/>
        <v>8.2873804999999994</v>
      </c>
      <c r="P286" s="239">
        <f t="shared" si="93"/>
        <v>10.727985583333334</v>
      </c>
      <c r="Q286" s="239">
        <f t="shared" si="93"/>
        <v>7.2764453333333341</v>
      </c>
      <c r="R286" s="239">
        <f t="shared" ref="R286:AD297" si="94">R$298/12</f>
        <v>6.7076895833333339</v>
      </c>
      <c r="S286" s="239">
        <f t="shared" si="94"/>
        <v>7.0473854166666641</v>
      </c>
      <c r="T286" s="239">
        <f t="shared" si="94"/>
        <v>6.2489364166666705</v>
      </c>
      <c r="U286" s="239">
        <f t="shared" si="94"/>
        <v>9.9621563333333327</v>
      </c>
      <c r="V286" s="239">
        <f t="shared" si="94"/>
        <v>9.5892739166666647</v>
      </c>
      <c r="W286" s="239">
        <f t="shared" si="94"/>
        <v>9.9357296666666652</v>
      </c>
      <c r="X286" s="239">
        <f t="shared" si="94"/>
        <v>11.64454875</v>
      </c>
      <c r="Y286" s="239">
        <f t="shared" si="94"/>
        <v>7.4408642500000015</v>
      </c>
      <c r="Z286" s="306">
        <f t="shared" si="94"/>
        <v>12.902220000000005</v>
      </c>
      <c r="AA286" s="306">
        <f t="shared" si="94"/>
        <v>8.3262572500000065</v>
      </c>
      <c r="AB286" s="306">
        <f t="shared" si="94"/>
        <v>5.7671819166666678</v>
      </c>
      <c r="AC286" s="306">
        <f t="shared" si="94"/>
        <v>11.666666666666666</v>
      </c>
      <c r="AD286" s="306">
        <f t="shared" si="94"/>
        <v>14.166666666666666</v>
      </c>
    </row>
    <row r="287" spans="1:30">
      <c r="A287" s="6" t="s">
        <v>102</v>
      </c>
      <c r="B287" s="239">
        <f t="shared" si="93"/>
        <v>4.666666666666667</v>
      </c>
      <c r="C287" s="239">
        <f t="shared" si="93"/>
        <v>2.5</v>
      </c>
      <c r="D287" s="239">
        <f t="shared" si="93"/>
        <v>12.083333333333334</v>
      </c>
      <c r="E287" s="239">
        <f t="shared" si="93"/>
        <v>10.429833333333333</v>
      </c>
      <c r="F287" s="239">
        <f t="shared" si="93"/>
        <v>18.535583333333335</v>
      </c>
      <c r="G287" s="239">
        <f t="shared" si="93"/>
        <v>10.757916666666667</v>
      </c>
      <c r="H287" s="239">
        <f t="shared" si="93"/>
        <v>17.550416666666667</v>
      </c>
      <c r="I287" s="239">
        <f t="shared" si="93"/>
        <v>6.112166666666667</v>
      </c>
      <c r="J287" s="239">
        <f t="shared" si="93"/>
        <v>4.8922595833333338</v>
      </c>
      <c r="K287" s="239">
        <f t="shared" si="93"/>
        <v>3.6904514166666669</v>
      </c>
      <c r="L287" s="239">
        <f t="shared" si="93"/>
        <v>3.8983971666666668</v>
      </c>
      <c r="M287" s="239">
        <f t="shared" si="93"/>
        <v>4.4471185833333342</v>
      </c>
      <c r="N287" s="239">
        <f t="shared" si="93"/>
        <v>4.8223965</v>
      </c>
      <c r="O287" s="239">
        <f t="shared" si="93"/>
        <v>8.2873804999999994</v>
      </c>
      <c r="P287" s="239">
        <f t="shared" si="93"/>
        <v>10.727985583333334</v>
      </c>
      <c r="Q287" s="239">
        <f t="shared" si="93"/>
        <v>7.2764453333333341</v>
      </c>
      <c r="R287" s="239">
        <f t="shared" si="94"/>
        <v>6.7076895833333339</v>
      </c>
      <c r="S287" s="239">
        <f t="shared" si="94"/>
        <v>7.0473854166666641</v>
      </c>
      <c r="T287" s="239">
        <f t="shared" si="94"/>
        <v>6.2489364166666705</v>
      </c>
      <c r="U287" s="239">
        <f t="shared" si="94"/>
        <v>9.9621563333333327</v>
      </c>
      <c r="V287" s="239">
        <f t="shared" si="94"/>
        <v>9.5892739166666647</v>
      </c>
      <c r="W287" s="239">
        <f t="shared" si="94"/>
        <v>9.9357296666666652</v>
      </c>
      <c r="X287" s="239">
        <f t="shared" si="94"/>
        <v>11.64454875</v>
      </c>
      <c r="Y287" s="239">
        <f t="shared" si="94"/>
        <v>7.4408642500000015</v>
      </c>
      <c r="Z287" s="306">
        <f t="shared" si="94"/>
        <v>12.902220000000005</v>
      </c>
      <c r="AA287" s="306">
        <f>AA$298/12</f>
        <v>8.3262572500000065</v>
      </c>
      <c r="AB287" s="306">
        <f>AB$298/12</f>
        <v>5.7671819166666678</v>
      </c>
      <c r="AC287" s="306">
        <f>AC$298/12</f>
        <v>11.666666666666666</v>
      </c>
      <c r="AD287" s="306">
        <f>AD$298/12</f>
        <v>14.166666666666666</v>
      </c>
    </row>
    <row r="288" spans="1:30">
      <c r="A288" s="6" t="s">
        <v>103</v>
      </c>
      <c r="B288" s="239">
        <f t="shared" si="93"/>
        <v>4.666666666666667</v>
      </c>
      <c r="C288" s="239">
        <f t="shared" si="93"/>
        <v>2.5</v>
      </c>
      <c r="D288" s="239">
        <f t="shared" si="93"/>
        <v>12.083333333333334</v>
      </c>
      <c r="E288" s="239">
        <f t="shared" si="93"/>
        <v>10.429833333333333</v>
      </c>
      <c r="F288" s="239">
        <f t="shared" si="93"/>
        <v>18.535583333333335</v>
      </c>
      <c r="G288" s="239">
        <f t="shared" si="93"/>
        <v>10.757916666666667</v>
      </c>
      <c r="H288" s="239">
        <f t="shared" si="93"/>
        <v>17.550416666666667</v>
      </c>
      <c r="I288" s="239">
        <f t="shared" si="93"/>
        <v>6.112166666666667</v>
      </c>
      <c r="J288" s="239">
        <f t="shared" si="93"/>
        <v>4.8922595833333338</v>
      </c>
      <c r="K288" s="239">
        <f t="shared" si="93"/>
        <v>3.6904514166666669</v>
      </c>
      <c r="L288" s="239">
        <f t="shared" si="93"/>
        <v>3.8983971666666668</v>
      </c>
      <c r="M288" s="239">
        <f t="shared" si="93"/>
        <v>4.4471185833333342</v>
      </c>
      <c r="N288" s="239">
        <f t="shared" si="93"/>
        <v>4.8223965</v>
      </c>
      <c r="O288" s="239">
        <f t="shared" si="93"/>
        <v>8.2873804999999994</v>
      </c>
      <c r="P288" s="239">
        <f t="shared" si="93"/>
        <v>10.727985583333334</v>
      </c>
      <c r="Q288" s="239">
        <f t="shared" si="93"/>
        <v>7.2764453333333341</v>
      </c>
      <c r="R288" s="239">
        <f t="shared" si="94"/>
        <v>6.7076895833333339</v>
      </c>
      <c r="S288" s="239">
        <f t="shared" si="94"/>
        <v>7.0473854166666641</v>
      </c>
      <c r="T288" s="239">
        <f t="shared" si="94"/>
        <v>6.2489364166666705</v>
      </c>
      <c r="U288" s="239">
        <f t="shared" si="94"/>
        <v>9.9621563333333327</v>
      </c>
      <c r="V288" s="239">
        <f t="shared" si="94"/>
        <v>9.5892739166666647</v>
      </c>
      <c r="W288" s="239">
        <f t="shared" si="94"/>
        <v>9.9357296666666652</v>
      </c>
      <c r="X288" s="239">
        <f t="shared" si="94"/>
        <v>11.64454875</v>
      </c>
      <c r="Y288" s="239">
        <f t="shared" si="94"/>
        <v>7.4408642500000015</v>
      </c>
      <c r="Z288" s="306">
        <f t="shared" si="94"/>
        <v>12.902220000000005</v>
      </c>
      <c r="AA288" s="306">
        <f t="shared" si="94"/>
        <v>8.3262572500000065</v>
      </c>
      <c r="AB288" s="306">
        <f t="shared" si="94"/>
        <v>5.7671819166666678</v>
      </c>
      <c r="AC288" s="306">
        <f t="shared" si="94"/>
        <v>11.666666666666666</v>
      </c>
      <c r="AD288" s="306">
        <f t="shared" si="94"/>
        <v>14.166666666666666</v>
      </c>
    </row>
    <row r="289" spans="1:30">
      <c r="A289" s="6" t="s">
        <v>104</v>
      </c>
      <c r="B289" s="239">
        <f t="shared" si="93"/>
        <v>4.666666666666667</v>
      </c>
      <c r="C289" s="239">
        <f t="shared" si="93"/>
        <v>2.5</v>
      </c>
      <c r="D289" s="239">
        <f t="shared" si="93"/>
        <v>12.083333333333334</v>
      </c>
      <c r="E289" s="239">
        <f t="shared" si="93"/>
        <v>10.429833333333333</v>
      </c>
      <c r="F289" s="239">
        <f t="shared" si="93"/>
        <v>18.535583333333335</v>
      </c>
      <c r="G289" s="239">
        <f t="shared" si="93"/>
        <v>10.757916666666667</v>
      </c>
      <c r="H289" s="239">
        <f t="shared" si="93"/>
        <v>17.550416666666667</v>
      </c>
      <c r="I289" s="239">
        <f t="shared" si="93"/>
        <v>6.112166666666667</v>
      </c>
      <c r="J289" s="239">
        <f t="shared" si="93"/>
        <v>4.8922595833333338</v>
      </c>
      <c r="K289" s="239">
        <f t="shared" si="93"/>
        <v>3.6904514166666669</v>
      </c>
      <c r="L289" s="239">
        <f t="shared" si="93"/>
        <v>3.8983971666666668</v>
      </c>
      <c r="M289" s="239">
        <f t="shared" si="93"/>
        <v>4.4471185833333342</v>
      </c>
      <c r="N289" s="239">
        <f t="shared" si="93"/>
        <v>4.8223965</v>
      </c>
      <c r="O289" s="239">
        <f t="shared" si="93"/>
        <v>8.2873804999999994</v>
      </c>
      <c r="P289" s="239">
        <f t="shared" si="93"/>
        <v>10.727985583333334</v>
      </c>
      <c r="Q289" s="239">
        <f t="shared" si="93"/>
        <v>7.2764453333333341</v>
      </c>
      <c r="R289" s="239">
        <f t="shared" si="94"/>
        <v>6.7076895833333339</v>
      </c>
      <c r="S289" s="239">
        <f t="shared" si="94"/>
        <v>7.0473854166666641</v>
      </c>
      <c r="T289" s="239">
        <f t="shared" si="94"/>
        <v>6.2489364166666705</v>
      </c>
      <c r="U289" s="239">
        <f t="shared" si="94"/>
        <v>9.9621563333333327</v>
      </c>
      <c r="V289" s="239">
        <f t="shared" si="94"/>
        <v>9.5892739166666647</v>
      </c>
      <c r="W289" s="239">
        <f t="shared" si="94"/>
        <v>9.9357296666666652</v>
      </c>
      <c r="X289" s="239">
        <f t="shared" si="94"/>
        <v>11.64454875</v>
      </c>
      <c r="Y289" s="239">
        <f t="shared" si="94"/>
        <v>7.4408642500000015</v>
      </c>
      <c r="Z289" s="306">
        <f t="shared" si="94"/>
        <v>12.902220000000005</v>
      </c>
      <c r="AA289" s="306">
        <f t="shared" si="94"/>
        <v>8.3262572500000065</v>
      </c>
      <c r="AB289" s="306">
        <f t="shared" si="94"/>
        <v>5.7671819166666678</v>
      </c>
      <c r="AC289" s="306">
        <f t="shared" si="94"/>
        <v>11.666666666666666</v>
      </c>
      <c r="AD289" s="306">
        <f t="shared" si="94"/>
        <v>14.166666666666666</v>
      </c>
    </row>
    <row r="290" spans="1:30">
      <c r="A290" s="6" t="s">
        <v>105</v>
      </c>
      <c r="B290" s="239">
        <f t="shared" si="93"/>
        <v>4.666666666666667</v>
      </c>
      <c r="C290" s="239">
        <f t="shared" si="93"/>
        <v>2.5</v>
      </c>
      <c r="D290" s="239">
        <f t="shared" si="93"/>
        <v>12.083333333333334</v>
      </c>
      <c r="E290" s="239">
        <f t="shared" si="93"/>
        <v>10.429833333333333</v>
      </c>
      <c r="F290" s="239">
        <f t="shared" si="93"/>
        <v>18.535583333333335</v>
      </c>
      <c r="G290" s="239">
        <f t="shared" si="93"/>
        <v>10.757916666666667</v>
      </c>
      <c r="H290" s="239">
        <f t="shared" si="93"/>
        <v>17.550416666666667</v>
      </c>
      <c r="I290" s="239">
        <f t="shared" si="93"/>
        <v>6.112166666666667</v>
      </c>
      <c r="J290" s="239">
        <f t="shared" si="93"/>
        <v>4.8922595833333338</v>
      </c>
      <c r="K290" s="239">
        <f t="shared" si="93"/>
        <v>3.6904514166666669</v>
      </c>
      <c r="L290" s="239">
        <f t="shared" si="93"/>
        <v>3.8983971666666668</v>
      </c>
      <c r="M290" s="239">
        <f t="shared" si="93"/>
        <v>4.4471185833333342</v>
      </c>
      <c r="N290" s="239">
        <f t="shared" si="93"/>
        <v>4.8223965</v>
      </c>
      <c r="O290" s="239">
        <f t="shared" si="93"/>
        <v>8.2873804999999994</v>
      </c>
      <c r="P290" s="239">
        <f t="shared" si="93"/>
        <v>10.727985583333334</v>
      </c>
      <c r="Q290" s="239">
        <f t="shared" si="93"/>
        <v>7.2764453333333341</v>
      </c>
      <c r="R290" s="239">
        <f t="shared" si="94"/>
        <v>6.7076895833333339</v>
      </c>
      <c r="S290" s="239">
        <f t="shared" si="94"/>
        <v>7.0473854166666641</v>
      </c>
      <c r="T290" s="239">
        <f t="shared" si="94"/>
        <v>6.2489364166666705</v>
      </c>
      <c r="U290" s="239">
        <f t="shared" si="94"/>
        <v>9.9621563333333327</v>
      </c>
      <c r="V290" s="239">
        <f t="shared" si="94"/>
        <v>9.5892739166666647</v>
      </c>
      <c r="W290" s="239">
        <f t="shared" si="94"/>
        <v>9.9357296666666652</v>
      </c>
      <c r="X290" s="239">
        <f t="shared" si="94"/>
        <v>11.64454875</v>
      </c>
      <c r="Y290" s="239">
        <f t="shared" si="94"/>
        <v>7.4408642500000015</v>
      </c>
      <c r="Z290" s="306">
        <f t="shared" si="94"/>
        <v>12.902220000000005</v>
      </c>
      <c r="AA290" s="306">
        <f t="shared" si="94"/>
        <v>8.3262572500000065</v>
      </c>
      <c r="AB290" s="306">
        <f t="shared" si="94"/>
        <v>5.7671819166666678</v>
      </c>
      <c r="AC290" s="306">
        <f t="shared" si="94"/>
        <v>11.666666666666666</v>
      </c>
      <c r="AD290" s="306">
        <f t="shared" si="94"/>
        <v>14.166666666666666</v>
      </c>
    </row>
    <row r="291" spans="1:30">
      <c r="A291" s="6" t="s">
        <v>106</v>
      </c>
      <c r="B291" s="239">
        <f t="shared" si="93"/>
        <v>4.666666666666667</v>
      </c>
      <c r="C291" s="239">
        <f t="shared" si="93"/>
        <v>2.5</v>
      </c>
      <c r="D291" s="239">
        <f t="shared" si="93"/>
        <v>12.083333333333334</v>
      </c>
      <c r="E291" s="239">
        <f t="shared" si="93"/>
        <v>10.429833333333333</v>
      </c>
      <c r="F291" s="239">
        <f t="shared" si="93"/>
        <v>18.535583333333335</v>
      </c>
      <c r="G291" s="239">
        <f t="shared" si="93"/>
        <v>10.757916666666667</v>
      </c>
      <c r="H291" s="239">
        <f t="shared" si="93"/>
        <v>17.550416666666667</v>
      </c>
      <c r="I291" s="239">
        <f t="shared" si="93"/>
        <v>6.112166666666667</v>
      </c>
      <c r="J291" s="239">
        <f t="shared" si="93"/>
        <v>4.8922595833333338</v>
      </c>
      <c r="K291" s="239">
        <f t="shared" si="93"/>
        <v>3.6904514166666669</v>
      </c>
      <c r="L291" s="239">
        <f t="shared" si="93"/>
        <v>3.8983971666666668</v>
      </c>
      <c r="M291" s="239">
        <f t="shared" si="93"/>
        <v>4.4471185833333342</v>
      </c>
      <c r="N291" s="239">
        <f t="shared" si="93"/>
        <v>4.8223965</v>
      </c>
      <c r="O291" s="239">
        <f t="shared" si="93"/>
        <v>8.2873804999999994</v>
      </c>
      <c r="P291" s="239">
        <f t="shared" si="93"/>
        <v>10.727985583333334</v>
      </c>
      <c r="Q291" s="239">
        <f t="shared" si="93"/>
        <v>7.2764453333333341</v>
      </c>
      <c r="R291" s="239">
        <f t="shared" si="94"/>
        <v>6.7076895833333339</v>
      </c>
      <c r="S291" s="239">
        <f t="shared" si="94"/>
        <v>7.0473854166666641</v>
      </c>
      <c r="T291" s="239">
        <f t="shared" si="94"/>
        <v>6.2489364166666705</v>
      </c>
      <c r="U291" s="239">
        <f t="shared" si="94"/>
        <v>9.9621563333333327</v>
      </c>
      <c r="V291" s="239">
        <f t="shared" si="94"/>
        <v>9.5892739166666647</v>
      </c>
      <c r="W291" s="239">
        <f t="shared" si="94"/>
        <v>9.9357296666666652</v>
      </c>
      <c r="X291" s="239">
        <f t="shared" si="94"/>
        <v>11.64454875</v>
      </c>
      <c r="Y291" s="239">
        <f t="shared" si="94"/>
        <v>7.4408642500000015</v>
      </c>
      <c r="Z291" s="306">
        <f t="shared" si="94"/>
        <v>12.902220000000005</v>
      </c>
      <c r="AA291" s="306">
        <f t="shared" si="94"/>
        <v>8.3262572500000065</v>
      </c>
      <c r="AB291" s="306">
        <f t="shared" si="94"/>
        <v>5.7671819166666678</v>
      </c>
      <c r="AC291" s="306">
        <f t="shared" si="94"/>
        <v>11.666666666666666</v>
      </c>
      <c r="AD291" s="306">
        <f t="shared" si="94"/>
        <v>14.166666666666666</v>
      </c>
    </row>
    <row r="292" spans="1:30">
      <c r="A292" s="6" t="s">
        <v>107</v>
      </c>
      <c r="B292" s="239">
        <f t="shared" si="93"/>
        <v>4.666666666666667</v>
      </c>
      <c r="C292" s="239">
        <f t="shared" si="93"/>
        <v>2.5</v>
      </c>
      <c r="D292" s="239">
        <f t="shared" si="93"/>
        <v>12.083333333333334</v>
      </c>
      <c r="E292" s="239">
        <f t="shared" si="93"/>
        <v>10.429833333333333</v>
      </c>
      <c r="F292" s="239">
        <f t="shared" si="93"/>
        <v>18.535583333333335</v>
      </c>
      <c r="G292" s="239">
        <f t="shared" si="93"/>
        <v>10.757916666666667</v>
      </c>
      <c r="H292" s="239">
        <f t="shared" si="93"/>
        <v>17.550416666666667</v>
      </c>
      <c r="I292" s="239">
        <f t="shared" si="93"/>
        <v>6.112166666666667</v>
      </c>
      <c r="J292" s="239">
        <f t="shared" si="93"/>
        <v>4.8922595833333338</v>
      </c>
      <c r="K292" s="239">
        <f t="shared" si="93"/>
        <v>3.6904514166666669</v>
      </c>
      <c r="L292" s="239">
        <f t="shared" si="93"/>
        <v>3.8983971666666668</v>
      </c>
      <c r="M292" s="239">
        <f t="shared" si="93"/>
        <v>4.4471185833333342</v>
      </c>
      <c r="N292" s="239">
        <f t="shared" si="93"/>
        <v>4.8223965</v>
      </c>
      <c r="O292" s="239">
        <f t="shared" si="93"/>
        <v>8.2873804999999994</v>
      </c>
      <c r="P292" s="239">
        <f t="shared" si="93"/>
        <v>10.727985583333334</v>
      </c>
      <c r="Q292" s="239">
        <f t="shared" si="93"/>
        <v>7.2764453333333341</v>
      </c>
      <c r="R292" s="239">
        <f t="shared" si="94"/>
        <v>6.7076895833333339</v>
      </c>
      <c r="S292" s="239">
        <f t="shared" si="94"/>
        <v>7.0473854166666641</v>
      </c>
      <c r="T292" s="239">
        <f t="shared" si="94"/>
        <v>6.2489364166666705</v>
      </c>
      <c r="U292" s="239">
        <f t="shared" si="94"/>
        <v>9.9621563333333327</v>
      </c>
      <c r="V292" s="239">
        <f t="shared" si="94"/>
        <v>9.5892739166666647</v>
      </c>
      <c r="W292" s="239">
        <f t="shared" si="94"/>
        <v>9.9357296666666652</v>
      </c>
      <c r="X292" s="239">
        <f t="shared" si="94"/>
        <v>11.64454875</v>
      </c>
      <c r="Y292" s="239">
        <f t="shared" si="94"/>
        <v>7.4408642500000015</v>
      </c>
      <c r="Z292" s="306">
        <f t="shared" si="94"/>
        <v>12.902220000000005</v>
      </c>
      <c r="AA292" s="306">
        <f t="shared" si="94"/>
        <v>8.3262572500000065</v>
      </c>
      <c r="AB292" s="306">
        <f t="shared" si="94"/>
        <v>5.7671819166666678</v>
      </c>
      <c r="AC292" s="306">
        <f t="shared" si="94"/>
        <v>11.666666666666666</v>
      </c>
      <c r="AD292" s="306">
        <f t="shared" si="94"/>
        <v>14.166666666666666</v>
      </c>
    </row>
    <row r="293" spans="1:30">
      <c r="A293" s="6" t="s">
        <v>108</v>
      </c>
      <c r="B293" s="239">
        <f t="shared" si="93"/>
        <v>4.666666666666667</v>
      </c>
      <c r="C293" s="239">
        <f t="shared" si="93"/>
        <v>2.5</v>
      </c>
      <c r="D293" s="239">
        <f t="shared" si="93"/>
        <v>12.083333333333334</v>
      </c>
      <c r="E293" s="239">
        <f t="shared" si="93"/>
        <v>10.429833333333333</v>
      </c>
      <c r="F293" s="239">
        <f t="shared" si="93"/>
        <v>18.535583333333335</v>
      </c>
      <c r="G293" s="239">
        <f t="shared" si="93"/>
        <v>10.757916666666667</v>
      </c>
      <c r="H293" s="239">
        <f t="shared" si="93"/>
        <v>17.550416666666667</v>
      </c>
      <c r="I293" s="239">
        <f t="shared" si="93"/>
        <v>6.112166666666667</v>
      </c>
      <c r="J293" s="239">
        <f t="shared" si="93"/>
        <v>4.8922595833333338</v>
      </c>
      <c r="K293" s="239">
        <f t="shared" si="93"/>
        <v>3.6904514166666669</v>
      </c>
      <c r="L293" s="239">
        <f t="shared" si="93"/>
        <v>3.8983971666666668</v>
      </c>
      <c r="M293" s="239">
        <f t="shared" si="93"/>
        <v>4.4471185833333342</v>
      </c>
      <c r="N293" s="239">
        <f t="shared" si="93"/>
        <v>4.8223965</v>
      </c>
      <c r="O293" s="239">
        <f t="shared" si="93"/>
        <v>8.2873804999999994</v>
      </c>
      <c r="P293" s="239">
        <f t="shared" si="93"/>
        <v>10.727985583333334</v>
      </c>
      <c r="Q293" s="239">
        <f t="shared" si="93"/>
        <v>7.2764453333333341</v>
      </c>
      <c r="R293" s="239">
        <f t="shared" si="94"/>
        <v>6.7076895833333339</v>
      </c>
      <c r="S293" s="239">
        <f t="shared" si="94"/>
        <v>7.0473854166666641</v>
      </c>
      <c r="T293" s="239">
        <f t="shared" si="94"/>
        <v>6.2489364166666705</v>
      </c>
      <c r="U293" s="239">
        <f t="shared" si="94"/>
        <v>9.9621563333333327</v>
      </c>
      <c r="V293" s="239">
        <f t="shared" si="94"/>
        <v>9.5892739166666647</v>
      </c>
      <c r="W293" s="239">
        <f t="shared" si="94"/>
        <v>9.9357296666666652</v>
      </c>
      <c r="X293" s="239">
        <f t="shared" si="94"/>
        <v>11.64454875</v>
      </c>
      <c r="Y293" s="239">
        <f t="shared" si="94"/>
        <v>7.4408642500000015</v>
      </c>
      <c r="Z293" s="306">
        <f t="shared" si="94"/>
        <v>12.902220000000005</v>
      </c>
      <c r="AA293" s="306">
        <f t="shared" si="94"/>
        <v>8.3262572500000065</v>
      </c>
      <c r="AB293" s="306">
        <f t="shared" si="94"/>
        <v>5.7671819166666678</v>
      </c>
      <c r="AC293" s="306">
        <f t="shared" si="94"/>
        <v>11.666666666666666</v>
      </c>
      <c r="AD293" s="306">
        <f t="shared" si="94"/>
        <v>14.166666666666666</v>
      </c>
    </row>
    <row r="294" spans="1:30">
      <c r="A294" s="6" t="s">
        <v>109</v>
      </c>
      <c r="B294" s="239">
        <f t="shared" si="93"/>
        <v>4.666666666666667</v>
      </c>
      <c r="C294" s="239">
        <f t="shared" si="93"/>
        <v>2.5</v>
      </c>
      <c r="D294" s="239">
        <f t="shared" si="93"/>
        <v>12.083333333333334</v>
      </c>
      <c r="E294" s="239">
        <f t="shared" si="93"/>
        <v>10.429833333333333</v>
      </c>
      <c r="F294" s="239">
        <f t="shared" si="93"/>
        <v>18.535583333333335</v>
      </c>
      <c r="G294" s="239">
        <f t="shared" si="93"/>
        <v>10.757916666666667</v>
      </c>
      <c r="H294" s="239">
        <f t="shared" si="93"/>
        <v>17.550416666666667</v>
      </c>
      <c r="I294" s="239">
        <f t="shared" si="93"/>
        <v>6.112166666666667</v>
      </c>
      <c r="J294" s="239">
        <f t="shared" si="93"/>
        <v>4.8922595833333338</v>
      </c>
      <c r="K294" s="239">
        <f t="shared" si="93"/>
        <v>3.6904514166666669</v>
      </c>
      <c r="L294" s="239">
        <f t="shared" si="93"/>
        <v>3.8983971666666668</v>
      </c>
      <c r="M294" s="239">
        <f t="shared" si="93"/>
        <v>4.4471185833333342</v>
      </c>
      <c r="N294" s="239">
        <f t="shared" si="93"/>
        <v>4.8223965</v>
      </c>
      <c r="O294" s="239">
        <f t="shared" si="93"/>
        <v>8.2873804999999994</v>
      </c>
      <c r="P294" s="239">
        <f t="shared" si="93"/>
        <v>10.727985583333334</v>
      </c>
      <c r="Q294" s="239">
        <f t="shared" si="93"/>
        <v>7.2764453333333341</v>
      </c>
      <c r="R294" s="239">
        <f t="shared" si="94"/>
        <v>6.7076895833333339</v>
      </c>
      <c r="S294" s="239">
        <f t="shared" si="94"/>
        <v>7.0473854166666641</v>
      </c>
      <c r="T294" s="239">
        <f t="shared" si="94"/>
        <v>6.2489364166666705</v>
      </c>
      <c r="U294" s="239">
        <f t="shared" si="94"/>
        <v>9.9621563333333327</v>
      </c>
      <c r="V294" s="239">
        <f t="shared" si="94"/>
        <v>9.5892739166666647</v>
      </c>
      <c r="W294" s="239">
        <f t="shared" si="94"/>
        <v>9.9357296666666652</v>
      </c>
      <c r="X294" s="239">
        <f t="shared" si="94"/>
        <v>11.64454875</v>
      </c>
      <c r="Y294" s="239">
        <f t="shared" si="94"/>
        <v>7.4408642500000015</v>
      </c>
      <c r="Z294" s="306">
        <f t="shared" si="94"/>
        <v>12.902220000000005</v>
      </c>
      <c r="AA294" s="306">
        <f t="shared" si="94"/>
        <v>8.3262572500000065</v>
      </c>
      <c r="AB294" s="306">
        <f t="shared" si="94"/>
        <v>5.7671819166666678</v>
      </c>
      <c r="AC294" s="306">
        <f t="shared" si="94"/>
        <v>11.666666666666666</v>
      </c>
      <c r="AD294" s="306">
        <f t="shared" si="94"/>
        <v>14.166666666666666</v>
      </c>
    </row>
    <row r="295" spans="1:30">
      <c r="A295" s="6" t="s">
        <v>110</v>
      </c>
      <c r="B295" s="239">
        <f t="shared" si="93"/>
        <v>4.666666666666667</v>
      </c>
      <c r="C295" s="239">
        <f t="shared" si="93"/>
        <v>2.5</v>
      </c>
      <c r="D295" s="239">
        <f t="shared" si="93"/>
        <v>12.083333333333334</v>
      </c>
      <c r="E295" s="239">
        <f t="shared" si="93"/>
        <v>10.429833333333333</v>
      </c>
      <c r="F295" s="239">
        <f t="shared" si="93"/>
        <v>18.535583333333335</v>
      </c>
      <c r="G295" s="239">
        <f t="shared" si="93"/>
        <v>10.757916666666667</v>
      </c>
      <c r="H295" s="239">
        <f t="shared" si="93"/>
        <v>17.550416666666667</v>
      </c>
      <c r="I295" s="239">
        <f t="shared" si="93"/>
        <v>6.112166666666667</v>
      </c>
      <c r="J295" s="239">
        <f t="shared" si="93"/>
        <v>4.8922595833333338</v>
      </c>
      <c r="K295" s="239">
        <f t="shared" si="93"/>
        <v>3.6904514166666669</v>
      </c>
      <c r="L295" s="239">
        <f t="shared" si="93"/>
        <v>3.8983971666666668</v>
      </c>
      <c r="M295" s="239">
        <f t="shared" si="93"/>
        <v>4.4471185833333342</v>
      </c>
      <c r="N295" s="239">
        <f t="shared" si="93"/>
        <v>4.8223965</v>
      </c>
      <c r="O295" s="239">
        <f t="shared" si="93"/>
        <v>8.2873804999999994</v>
      </c>
      <c r="P295" s="239">
        <f t="shared" si="93"/>
        <v>10.727985583333334</v>
      </c>
      <c r="Q295" s="239">
        <f t="shared" si="93"/>
        <v>7.2764453333333341</v>
      </c>
      <c r="R295" s="239">
        <f t="shared" si="94"/>
        <v>6.7076895833333339</v>
      </c>
      <c r="S295" s="239">
        <f t="shared" si="94"/>
        <v>7.0473854166666641</v>
      </c>
      <c r="T295" s="239">
        <f t="shared" si="94"/>
        <v>6.2489364166666705</v>
      </c>
      <c r="U295" s="239">
        <f t="shared" si="94"/>
        <v>9.9621563333333327</v>
      </c>
      <c r="V295" s="239">
        <f t="shared" si="94"/>
        <v>9.5892739166666647</v>
      </c>
      <c r="W295" s="239">
        <f t="shared" si="94"/>
        <v>9.9357296666666652</v>
      </c>
      <c r="X295" s="239">
        <f t="shared" si="94"/>
        <v>11.64454875</v>
      </c>
      <c r="Y295" s="239">
        <f t="shared" si="94"/>
        <v>7.4408642500000015</v>
      </c>
      <c r="Z295" s="306">
        <f t="shared" si="94"/>
        <v>12.902220000000005</v>
      </c>
      <c r="AA295" s="306">
        <f t="shared" si="94"/>
        <v>8.3262572500000065</v>
      </c>
      <c r="AB295" s="306">
        <f t="shared" si="94"/>
        <v>5.7671819166666678</v>
      </c>
      <c r="AC295" s="306">
        <f t="shared" si="94"/>
        <v>11.666666666666666</v>
      </c>
      <c r="AD295" s="306">
        <f t="shared" si="94"/>
        <v>14.166666666666666</v>
      </c>
    </row>
    <row r="296" spans="1:30">
      <c r="A296" s="6" t="s">
        <v>111</v>
      </c>
      <c r="B296" s="239">
        <f t="shared" si="93"/>
        <v>4.666666666666667</v>
      </c>
      <c r="C296" s="239">
        <f t="shared" si="93"/>
        <v>2.5</v>
      </c>
      <c r="D296" s="239">
        <f t="shared" si="93"/>
        <v>12.083333333333334</v>
      </c>
      <c r="E296" s="239">
        <f t="shared" si="93"/>
        <v>10.429833333333333</v>
      </c>
      <c r="F296" s="239">
        <f t="shared" si="93"/>
        <v>18.535583333333335</v>
      </c>
      <c r="G296" s="239">
        <f t="shared" si="93"/>
        <v>10.757916666666667</v>
      </c>
      <c r="H296" s="239">
        <f t="shared" si="93"/>
        <v>17.550416666666667</v>
      </c>
      <c r="I296" s="239">
        <f t="shared" si="93"/>
        <v>6.112166666666667</v>
      </c>
      <c r="J296" s="239">
        <f t="shared" si="93"/>
        <v>4.8922595833333338</v>
      </c>
      <c r="K296" s="239">
        <f t="shared" si="93"/>
        <v>3.6904514166666669</v>
      </c>
      <c r="L296" s="239">
        <f t="shared" si="93"/>
        <v>3.8983971666666668</v>
      </c>
      <c r="M296" s="239">
        <f t="shared" si="93"/>
        <v>4.4471185833333342</v>
      </c>
      <c r="N296" s="239">
        <f t="shared" si="93"/>
        <v>4.8223965</v>
      </c>
      <c r="O296" s="239">
        <f t="shared" si="93"/>
        <v>8.2873804999999994</v>
      </c>
      <c r="P296" s="239">
        <f t="shared" si="93"/>
        <v>10.727985583333334</v>
      </c>
      <c r="Q296" s="239">
        <f t="shared" si="93"/>
        <v>7.2764453333333341</v>
      </c>
      <c r="R296" s="239">
        <f t="shared" si="94"/>
        <v>6.7076895833333339</v>
      </c>
      <c r="S296" s="239">
        <f t="shared" si="94"/>
        <v>7.0473854166666641</v>
      </c>
      <c r="T296" s="239">
        <f t="shared" si="94"/>
        <v>6.2489364166666705</v>
      </c>
      <c r="U296" s="239">
        <f t="shared" si="94"/>
        <v>9.9621563333333327</v>
      </c>
      <c r="V296" s="239">
        <f t="shared" si="94"/>
        <v>9.5892739166666647</v>
      </c>
      <c r="W296" s="239">
        <f t="shared" si="94"/>
        <v>9.9357296666666652</v>
      </c>
      <c r="X296" s="239">
        <f t="shared" si="94"/>
        <v>11.64454875</v>
      </c>
      <c r="Y296" s="239">
        <f t="shared" si="94"/>
        <v>7.4408642500000015</v>
      </c>
      <c r="Z296" s="306">
        <f t="shared" si="94"/>
        <v>12.902220000000005</v>
      </c>
      <c r="AA296" s="306">
        <f t="shared" si="94"/>
        <v>8.3262572500000065</v>
      </c>
      <c r="AB296" s="306">
        <f t="shared" si="94"/>
        <v>5.7671819166666678</v>
      </c>
      <c r="AC296" s="306">
        <f t="shared" si="94"/>
        <v>11.666666666666666</v>
      </c>
      <c r="AD296" s="306">
        <f t="shared" si="94"/>
        <v>14.166666666666666</v>
      </c>
    </row>
    <row r="297" spans="1:30">
      <c r="A297" s="6" t="s">
        <v>112</v>
      </c>
      <c r="B297" s="239">
        <f t="shared" si="93"/>
        <v>4.666666666666667</v>
      </c>
      <c r="C297" s="239">
        <f t="shared" si="93"/>
        <v>2.5</v>
      </c>
      <c r="D297" s="239">
        <f t="shared" si="93"/>
        <v>12.083333333333334</v>
      </c>
      <c r="E297" s="239">
        <f t="shared" si="93"/>
        <v>10.429833333333333</v>
      </c>
      <c r="F297" s="239">
        <f t="shared" si="93"/>
        <v>18.535583333333335</v>
      </c>
      <c r="G297" s="239">
        <f t="shared" si="93"/>
        <v>10.757916666666667</v>
      </c>
      <c r="H297" s="239">
        <f t="shared" si="93"/>
        <v>17.550416666666667</v>
      </c>
      <c r="I297" s="239">
        <f t="shared" si="93"/>
        <v>6.112166666666667</v>
      </c>
      <c r="J297" s="239">
        <f t="shared" si="93"/>
        <v>4.8922595833333338</v>
      </c>
      <c r="K297" s="239">
        <f t="shared" si="93"/>
        <v>3.6904514166666669</v>
      </c>
      <c r="L297" s="239">
        <f t="shared" si="93"/>
        <v>3.8983971666666668</v>
      </c>
      <c r="M297" s="239">
        <f t="shared" si="93"/>
        <v>4.4471185833333342</v>
      </c>
      <c r="N297" s="239">
        <f t="shared" si="93"/>
        <v>4.8223965</v>
      </c>
      <c r="O297" s="239">
        <f t="shared" si="93"/>
        <v>8.2873804999999994</v>
      </c>
      <c r="P297" s="239">
        <f t="shared" si="93"/>
        <v>10.727985583333334</v>
      </c>
      <c r="Q297" s="239">
        <f t="shared" si="93"/>
        <v>7.2764453333333341</v>
      </c>
      <c r="R297" s="239">
        <f t="shared" si="94"/>
        <v>6.7076895833333339</v>
      </c>
      <c r="S297" s="239">
        <f t="shared" si="94"/>
        <v>7.0473854166666641</v>
      </c>
      <c r="T297" s="239">
        <f t="shared" si="94"/>
        <v>6.2489364166666705</v>
      </c>
      <c r="U297" s="239">
        <f t="shared" si="94"/>
        <v>9.9621563333333327</v>
      </c>
      <c r="V297" s="239">
        <f t="shared" si="94"/>
        <v>9.5892739166666647</v>
      </c>
      <c r="W297" s="239">
        <f t="shared" si="94"/>
        <v>9.9357296666666652</v>
      </c>
      <c r="X297" s="239">
        <f t="shared" si="94"/>
        <v>11.64454875</v>
      </c>
      <c r="Y297" s="239">
        <f t="shared" si="94"/>
        <v>7.4408642500000015</v>
      </c>
      <c r="Z297" s="306">
        <f t="shared" si="94"/>
        <v>12.902220000000005</v>
      </c>
      <c r="AA297" s="306">
        <f t="shared" si="94"/>
        <v>8.3262572500000065</v>
      </c>
      <c r="AB297" s="306">
        <f t="shared" si="94"/>
        <v>5.7671819166666678</v>
      </c>
      <c r="AC297" s="306">
        <f t="shared" si="94"/>
        <v>11.666666666666666</v>
      </c>
      <c r="AD297" s="306">
        <f t="shared" si="94"/>
        <v>14.166666666666666</v>
      </c>
    </row>
    <row r="298" spans="1:30" ht="15.75" thickBot="1">
      <c r="A298" s="6" t="s">
        <v>114</v>
      </c>
      <c r="B298" s="37">
        <f>B36</f>
        <v>56</v>
      </c>
      <c r="C298" s="37">
        <f t="shared" ref="C298:Y298" si="95">C36</f>
        <v>30</v>
      </c>
      <c r="D298" s="37">
        <f t="shared" si="95"/>
        <v>145</v>
      </c>
      <c r="E298" s="37">
        <f t="shared" si="95"/>
        <v>125.158</v>
      </c>
      <c r="F298" s="37">
        <f t="shared" si="95"/>
        <v>222.42700000000002</v>
      </c>
      <c r="G298" s="37">
        <f t="shared" si="95"/>
        <v>129.095</v>
      </c>
      <c r="H298" s="37">
        <f t="shared" si="95"/>
        <v>210.60499999999999</v>
      </c>
      <c r="I298" s="37">
        <f t="shared" si="95"/>
        <v>73.346000000000004</v>
      </c>
      <c r="J298" s="37">
        <f t="shared" si="95"/>
        <v>58.707115000000009</v>
      </c>
      <c r="K298" s="37">
        <f t="shared" si="95"/>
        <v>44.285417000000002</v>
      </c>
      <c r="L298" s="37">
        <f t="shared" si="95"/>
        <v>46.780766</v>
      </c>
      <c r="M298" s="37">
        <f t="shared" si="95"/>
        <v>53.365423000000007</v>
      </c>
      <c r="N298" s="37">
        <f t="shared" si="95"/>
        <v>57.868758</v>
      </c>
      <c r="O298" s="37">
        <f t="shared" si="95"/>
        <v>99.448566</v>
      </c>
      <c r="P298" s="37">
        <f t="shared" si="95"/>
        <v>128.735827</v>
      </c>
      <c r="Q298" s="37">
        <f t="shared" si="95"/>
        <v>87.317344000000006</v>
      </c>
      <c r="R298" s="37">
        <f t="shared" si="95"/>
        <v>80.492275000000006</v>
      </c>
      <c r="S298" s="37">
        <f t="shared" si="95"/>
        <v>84.568624999999969</v>
      </c>
      <c r="T298" s="37">
        <f t="shared" si="95"/>
        <v>74.98723700000005</v>
      </c>
      <c r="U298" s="37">
        <f t="shared" si="95"/>
        <v>119.54587599999999</v>
      </c>
      <c r="V298" s="37">
        <f t="shared" si="95"/>
        <v>115.07128699999998</v>
      </c>
      <c r="W298" s="37">
        <f t="shared" si="95"/>
        <v>119.22875599999998</v>
      </c>
      <c r="X298" s="37">
        <f t="shared" si="95"/>
        <v>139.73458500000001</v>
      </c>
      <c r="Y298" s="37">
        <f t="shared" si="95"/>
        <v>89.290371000000022</v>
      </c>
      <c r="Z298" s="238">
        <f>Z36</f>
        <v>154.82664000000005</v>
      </c>
      <c r="AA298" s="238">
        <f>AA36</f>
        <v>99.915087000000085</v>
      </c>
      <c r="AB298" s="238">
        <f>AB36</f>
        <v>69.20618300000001</v>
      </c>
      <c r="AC298" s="238">
        <f>AC36</f>
        <v>140</v>
      </c>
      <c r="AD298" s="238">
        <f>AD36</f>
        <v>170</v>
      </c>
    </row>
    <row r="299" spans="1:30">
      <c r="A299" s="1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  <c r="AA299" s="240"/>
      <c r="AB299" s="240"/>
      <c r="AC299" s="240"/>
      <c r="AD299" s="240"/>
    </row>
    <row r="300" spans="1:30" ht="15.75" thickBot="1">
      <c r="A300" s="6" t="s">
        <v>268</v>
      </c>
    </row>
    <row r="301" spans="1:30" ht="15.75" thickBot="1">
      <c r="A301" s="3"/>
      <c r="B301" s="3" t="str">
        <f>B$2</f>
        <v xml:space="preserve">93/94 </v>
      </c>
      <c r="C301" s="3" t="str">
        <f t="shared" ref="C301:AD301" si="96">C$2</f>
        <v xml:space="preserve">94/95 </v>
      </c>
      <c r="D301" s="3" t="str">
        <f t="shared" si="96"/>
        <v xml:space="preserve">95/96 </v>
      </c>
      <c r="E301" s="3" t="str">
        <f t="shared" si="96"/>
        <v xml:space="preserve">96/97 </v>
      </c>
      <c r="F301" s="3" t="str">
        <f t="shared" si="96"/>
        <v xml:space="preserve">97/98 </v>
      </c>
      <c r="G301" s="3" t="str">
        <f t="shared" si="96"/>
        <v xml:space="preserve">98/99 </v>
      </c>
      <c r="H301" s="3" t="str">
        <f t="shared" si="96"/>
        <v xml:space="preserve">99/00 </v>
      </c>
      <c r="I301" s="3" t="str">
        <f t="shared" si="96"/>
        <v xml:space="preserve">00/01 </v>
      </c>
      <c r="J301" s="3" t="str">
        <f t="shared" si="96"/>
        <v xml:space="preserve">01/02 </v>
      </c>
      <c r="K301" s="3" t="str">
        <f t="shared" si="96"/>
        <v xml:space="preserve">02/03 </v>
      </c>
      <c r="L301" s="3" t="str">
        <f t="shared" si="96"/>
        <v xml:space="preserve">03/04 </v>
      </c>
      <c r="M301" s="3" t="str">
        <f t="shared" si="96"/>
        <v xml:space="preserve">04/05 </v>
      </c>
      <c r="N301" s="3" t="str">
        <f t="shared" si="96"/>
        <v xml:space="preserve">05/06 </v>
      </c>
      <c r="O301" s="3" t="str">
        <f t="shared" si="96"/>
        <v xml:space="preserve">06/07 </v>
      </c>
      <c r="P301" s="3" t="str">
        <f t="shared" si="96"/>
        <v xml:space="preserve">07/08 </v>
      </c>
      <c r="Q301" s="3" t="str">
        <f t="shared" si="96"/>
        <v xml:space="preserve">08/09 </v>
      </c>
      <c r="R301" s="3" t="str">
        <f t="shared" si="96"/>
        <v xml:space="preserve">09/10 </v>
      </c>
      <c r="S301" s="3" t="str">
        <f t="shared" si="96"/>
        <v xml:space="preserve">10/11 </v>
      </c>
      <c r="T301" s="3" t="str">
        <f t="shared" si="96"/>
        <v xml:space="preserve">11/12 </v>
      </c>
      <c r="U301" s="3" t="str">
        <f t="shared" si="96"/>
        <v xml:space="preserve">12/13 </v>
      </c>
      <c r="V301" s="3" t="str">
        <f t="shared" si="96"/>
        <v xml:space="preserve">13/14 </v>
      </c>
      <c r="W301" s="3" t="str">
        <f t="shared" si="96"/>
        <v xml:space="preserve">14/15 </v>
      </c>
      <c r="X301" s="3" t="str">
        <f t="shared" si="96"/>
        <v xml:space="preserve">15/16 </v>
      </c>
      <c r="Y301" s="3" t="str">
        <f t="shared" si="96"/>
        <v xml:space="preserve">16/17 </v>
      </c>
      <c r="Z301" s="3" t="str">
        <f t="shared" si="96"/>
        <v xml:space="preserve">17/18 </v>
      </c>
      <c r="AA301" s="3" t="str">
        <f t="shared" si="96"/>
        <v>18/19</v>
      </c>
      <c r="AB301" s="3" t="str">
        <f t="shared" si="96"/>
        <v>19/20</v>
      </c>
      <c r="AC301" s="3" t="str">
        <f t="shared" si="96"/>
        <v>20/21</v>
      </c>
      <c r="AD301" s="3" t="str">
        <f t="shared" si="96"/>
        <v>21/22</v>
      </c>
    </row>
    <row r="302" spans="1:30">
      <c r="A302" s="6" t="s">
        <v>113</v>
      </c>
      <c r="B302" s="239">
        <f>(B$313-B$32)/13+B32</f>
        <v>0</v>
      </c>
      <c r="C302" s="239">
        <f>(C$313-B$313)/13+B313</f>
        <v>0</v>
      </c>
      <c r="D302" s="239">
        <f t="shared" ref="D302:Y302" si="97">(D$313-C$313)/13+C313</f>
        <v>0</v>
      </c>
      <c r="E302" s="239">
        <f t="shared" si="97"/>
        <v>0.38461538461538464</v>
      </c>
      <c r="F302" s="239">
        <f t="shared" si="97"/>
        <v>5</v>
      </c>
      <c r="G302" s="239">
        <f t="shared" si="97"/>
        <v>5</v>
      </c>
      <c r="H302" s="239">
        <f t="shared" si="97"/>
        <v>5</v>
      </c>
      <c r="I302" s="239">
        <f t="shared" si="97"/>
        <v>4.615384615384615</v>
      </c>
      <c r="J302" s="239">
        <f t="shared" si="97"/>
        <v>0</v>
      </c>
      <c r="K302" s="239">
        <f t="shared" si="97"/>
        <v>0</v>
      </c>
      <c r="L302" s="239">
        <f t="shared" si="97"/>
        <v>0</v>
      </c>
      <c r="M302" s="239">
        <f t="shared" si="97"/>
        <v>0.61538461538461542</v>
      </c>
      <c r="N302" s="239">
        <f t="shared" si="97"/>
        <v>8.8461538461538467</v>
      </c>
      <c r="O302" s="239">
        <f t="shared" si="97"/>
        <v>17.53846153846154</v>
      </c>
      <c r="P302" s="239">
        <f t="shared" si="97"/>
        <v>1.2307692307692308</v>
      </c>
      <c r="Q302" s="239">
        <f t="shared" si="97"/>
        <v>16.153846153846153</v>
      </c>
      <c r="R302" s="239">
        <f t="shared" si="97"/>
        <v>18.076923076923077</v>
      </c>
      <c r="S302" s="239">
        <f t="shared" si="97"/>
        <v>18.923076923076923</v>
      </c>
      <c r="T302" s="239">
        <f t="shared" si="97"/>
        <v>17.615384615384617</v>
      </c>
      <c r="U302" s="239">
        <f>(U$313-T$313)/13+T313+0.5</f>
        <v>15.807692307692307</v>
      </c>
      <c r="V302" s="239">
        <f t="shared" si="97"/>
        <v>40.384615384615387</v>
      </c>
      <c r="W302" s="239">
        <f t="shared" si="97"/>
        <v>9</v>
      </c>
      <c r="X302" s="239">
        <f t="shared" si="97"/>
        <v>9.7692307692307701</v>
      </c>
      <c r="Y302" s="239">
        <f t="shared" si="97"/>
        <v>20.384615384615383</v>
      </c>
      <c r="Z302" s="306">
        <f>(Z$313-Z$313)/13+Y313</f>
        <v>37</v>
      </c>
      <c r="AA302" s="306">
        <f>(AA$313-AA$313)/13+Z313</f>
        <v>29</v>
      </c>
      <c r="AB302" s="306">
        <f>(AB$313-AB$313)/13+AA313</f>
        <v>17</v>
      </c>
      <c r="AC302" s="306">
        <f>(AC$313-AC$313)/13+AB313</f>
        <v>7</v>
      </c>
      <c r="AD302" s="306">
        <f>(AD$313-AD$313)/13+AC313</f>
        <v>69</v>
      </c>
    </row>
    <row r="303" spans="1:30">
      <c r="A303" s="6" t="s">
        <v>102</v>
      </c>
      <c r="B303" s="239">
        <f t="shared" ref="B303:B312" si="98">(B$313-B$32)/13+B302</f>
        <v>0</v>
      </c>
      <c r="C303" s="239">
        <f>(C$313-B$313)/13+C302</f>
        <v>0</v>
      </c>
      <c r="D303" s="239">
        <f t="shared" ref="D303:Y312" si="99">(D$313-C$313)/13+D302</f>
        <v>0</v>
      </c>
      <c r="E303" s="239">
        <f t="shared" si="99"/>
        <v>0.76923076923076927</v>
      </c>
      <c r="F303" s="239">
        <f t="shared" si="99"/>
        <v>5</v>
      </c>
      <c r="G303" s="239">
        <f t="shared" si="99"/>
        <v>5</v>
      </c>
      <c r="H303" s="239">
        <f t="shared" si="99"/>
        <v>5</v>
      </c>
      <c r="I303" s="239">
        <f t="shared" si="99"/>
        <v>4.2307692307692299</v>
      </c>
      <c r="J303" s="239">
        <f t="shared" si="99"/>
        <v>0</v>
      </c>
      <c r="K303" s="239">
        <f t="shared" si="99"/>
        <v>0</v>
      </c>
      <c r="L303" s="239">
        <f t="shared" si="99"/>
        <v>0</v>
      </c>
      <c r="M303" s="239">
        <f t="shared" si="99"/>
        <v>1.2307692307692308</v>
      </c>
      <c r="N303" s="239">
        <f t="shared" si="99"/>
        <v>9.6923076923076934</v>
      </c>
      <c r="O303" s="239">
        <f t="shared" si="99"/>
        <v>16.07692307692308</v>
      </c>
      <c r="P303" s="239">
        <f t="shared" si="99"/>
        <v>2.4615384615384617</v>
      </c>
      <c r="Q303" s="239">
        <f t="shared" si="99"/>
        <v>16.307692307692307</v>
      </c>
      <c r="R303" s="239">
        <f t="shared" si="99"/>
        <v>18.153846153846153</v>
      </c>
      <c r="S303" s="239">
        <f t="shared" si="99"/>
        <v>18.846153846153847</v>
      </c>
      <c r="T303" s="239">
        <f t="shared" si="99"/>
        <v>17.230769230769234</v>
      </c>
      <c r="U303" s="239">
        <f t="shared" si="99"/>
        <v>18.115384615384613</v>
      </c>
      <c r="V303" s="239">
        <f t="shared" si="99"/>
        <v>37.769230769230774</v>
      </c>
      <c r="W303" s="239">
        <f t="shared" si="99"/>
        <v>9</v>
      </c>
      <c r="X303" s="239">
        <f t="shared" si="99"/>
        <v>10.53846153846154</v>
      </c>
      <c r="Y303" s="239">
        <f t="shared" si="99"/>
        <v>21.769230769230766</v>
      </c>
      <c r="Z303" s="306">
        <f t="shared" ref="Z303:AD312" si="100">(Z$313-Z$32)/13+Z302</f>
        <v>36.384615384615387</v>
      </c>
      <c r="AA303" s="306">
        <f t="shared" si="100"/>
        <v>28.076923076923077</v>
      </c>
      <c r="AB303" s="306">
        <f t="shared" si="100"/>
        <v>16.23076923076923</v>
      </c>
      <c r="AC303" s="306">
        <f t="shared" si="100"/>
        <v>11.76923076923077</v>
      </c>
      <c r="AD303" s="306">
        <f t="shared" si="100"/>
        <v>68.384615384615387</v>
      </c>
    </row>
    <row r="304" spans="1:30">
      <c r="A304" s="6" t="s">
        <v>103</v>
      </c>
      <c r="B304" s="239">
        <f t="shared" si="98"/>
        <v>0</v>
      </c>
      <c r="C304" s="239">
        <f t="shared" ref="C304:C312" si="101">(C$313-B$313)/13+C303</f>
        <v>0</v>
      </c>
      <c r="D304" s="239">
        <f t="shared" si="99"/>
        <v>0</v>
      </c>
      <c r="E304" s="239">
        <f t="shared" si="99"/>
        <v>1.153846153846154</v>
      </c>
      <c r="F304" s="239">
        <f t="shared" si="99"/>
        <v>5</v>
      </c>
      <c r="G304" s="239">
        <f t="shared" si="99"/>
        <v>5</v>
      </c>
      <c r="H304" s="239">
        <f t="shared" si="99"/>
        <v>5</v>
      </c>
      <c r="I304" s="239">
        <f t="shared" si="99"/>
        <v>3.8461538461538454</v>
      </c>
      <c r="J304" s="239">
        <f t="shared" si="99"/>
        <v>0</v>
      </c>
      <c r="K304" s="239">
        <f t="shared" si="99"/>
        <v>0</v>
      </c>
      <c r="L304" s="239">
        <f t="shared" si="99"/>
        <v>0</v>
      </c>
      <c r="M304" s="239">
        <f t="shared" si="99"/>
        <v>1.8461538461538463</v>
      </c>
      <c r="N304" s="239">
        <f t="shared" si="99"/>
        <v>10.53846153846154</v>
      </c>
      <c r="O304" s="239">
        <f t="shared" si="99"/>
        <v>14.615384615384619</v>
      </c>
      <c r="P304" s="239">
        <f t="shared" si="99"/>
        <v>3.6923076923076925</v>
      </c>
      <c r="Q304" s="239">
        <f t="shared" si="99"/>
        <v>16.46153846153846</v>
      </c>
      <c r="R304" s="239">
        <f t="shared" si="99"/>
        <v>18.23076923076923</v>
      </c>
      <c r="S304" s="239">
        <f t="shared" si="99"/>
        <v>18.76923076923077</v>
      </c>
      <c r="T304" s="239">
        <f t="shared" si="99"/>
        <v>16.84615384615385</v>
      </c>
      <c r="U304" s="239">
        <f t="shared" si="99"/>
        <v>20.42307692307692</v>
      </c>
      <c r="V304" s="239">
        <f t="shared" si="99"/>
        <v>35.15384615384616</v>
      </c>
      <c r="W304" s="239">
        <f t="shared" si="99"/>
        <v>9</v>
      </c>
      <c r="X304" s="239">
        <f t="shared" si="99"/>
        <v>11.30769230769231</v>
      </c>
      <c r="Y304" s="239">
        <f t="shared" si="99"/>
        <v>23.15384615384615</v>
      </c>
      <c r="Z304" s="306">
        <f t="shared" si="100"/>
        <v>35.769230769230774</v>
      </c>
      <c r="AA304" s="306">
        <f t="shared" si="100"/>
        <v>27.153846153846153</v>
      </c>
      <c r="AB304" s="306">
        <f t="shared" si="100"/>
        <v>15.46153846153846</v>
      </c>
      <c r="AC304" s="306">
        <f t="shared" si="100"/>
        <v>16.53846153846154</v>
      </c>
      <c r="AD304" s="306">
        <f t="shared" si="100"/>
        <v>67.769230769230774</v>
      </c>
    </row>
    <row r="305" spans="1:30">
      <c r="A305" s="6" t="s">
        <v>104</v>
      </c>
      <c r="B305" s="239">
        <f t="shared" si="98"/>
        <v>0</v>
      </c>
      <c r="C305" s="239">
        <f t="shared" si="101"/>
        <v>0</v>
      </c>
      <c r="D305" s="239">
        <f t="shared" si="99"/>
        <v>0</v>
      </c>
      <c r="E305" s="239">
        <f t="shared" si="99"/>
        <v>1.5384615384615385</v>
      </c>
      <c r="F305" s="239">
        <f t="shared" si="99"/>
        <v>5</v>
      </c>
      <c r="G305" s="239">
        <f t="shared" si="99"/>
        <v>5</v>
      </c>
      <c r="H305" s="239">
        <f t="shared" si="99"/>
        <v>5</v>
      </c>
      <c r="I305" s="239">
        <f t="shared" si="99"/>
        <v>3.4615384615384608</v>
      </c>
      <c r="J305" s="239">
        <f t="shared" si="99"/>
        <v>0</v>
      </c>
      <c r="K305" s="239">
        <f t="shared" si="99"/>
        <v>0</v>
      </c>
      <c r="L305" s="239">
        <f t="shared" si="99"/>
        <v>0</v>
      </c>
      <c r="M305" s="239">
        <f t="shared" si="99"/>
        <v>2.4615384615384617</v>
      </c>
      <c r="N305" s="239">
        <f t="shared" si="99"/>
        <v>11.384615384615387</v>
      </c>
      <c r="O305" s="239">
        <f t="shared" si="99"/>
        <v>13.153846153846157</v>
      </c>
      <c r="P305" s="239">
        <f t="shared" si="99"/>
        <v>4.9230769230769234</v>
      </c>
      <c r="Q305" s="239">
        <f t="shared" si="99"/>
        <v>16.615384615384613</v>
      </c>
      <c r="R305" s="239">
        <f t="shared" si="99"/>
        <v>18.307692307692307</v>
      </c>
      <c r="S305" s="239">
        <f t="shared" si="99"/>
        <v>18.692307692307693</v>
      </c>
      <c r="T305" s="239">
        <f t="shared" si="99"/>
        <v>16.461538461538467</v>
      </c>
      <c r="U305" s="239">
        <f t="shared" si="99"/>
        <v>22.730769230769226</v>
      </c>
      <c r="V305" s="239">
        <f t="shared" si="99"/>
        <v>32.538461538461547</v>
      </c>
      <c r="W305" s="239">
        <f t="shared" si="99"/>
        <v>9</v>
      </c>
      <c r="X305" s="239">
        <f t="shared" si="99"/>
        <v>12.07692307692308</v>
      </c>
      <c r="Y305" s="239">
        <f t="shared" si="99"/>
        <v>24.538461538461533</v>
      </c>
      <c r="Z305" s="306">
        <f t="shared" si="100"/>
        <v>35.15384615384616</v>
      </c>
      <c r="AA305" s="306">
        <f t="shared" si="100"/>
        <v>26.23076923076923</v>
      </c>
      <c r="AB305" s="306">
        <f t="shared" si="100"/>
        <v>14.69230769230769</v>
      </c>
      <c r="AC305" s="306">
        <f t="shared" si="100"/>
        <v>21.30769230769231</v>
      </c>
      <c r="AD305" s="306">
        <f t="shared" si="100"/>
        <v>67.15384615384616</v>
      </c>
    </row>
    <row r="306" spans="1:30">
      <c r="A306" s="6" t="s">
        <v>105</v>
      </c>
      <c r="B306" s="239">
        <f t="shared" si="98"/>
        <v>0</v>
      </c>
      <c r="C306" s="239">
        <f t="shared" si="101"/>
        <v>0</v>
      </c>
      <c r="D306" s="239">
        <f t="shared" si="99"/>
        <v>0</v>
      </c>
      <c r="E306" s="239">
        <f t="shared" si="99"/>
        <v>1.9230769230769231</v>
      </c>
      <c r="F306" s="239">
        <f t="shared" si="99"/>
        <v>5</v>
      </c>
      <c r="G306" s="239">
        <f t="shared" si="99"/>
        <v>5</v>
      </c>
      <c r="H306" s="239">
        <f t="shared" si="99"/>
        <v>5</v>
      </c>
      <c r="I306" s="239">
        <f t="shared" si="99"/>
        <v>3.0769230769230762</v>
      </c>
      <c r="J306" s="239">
        <f t="shared" si="99"/>
        <v>0</v>
      </c>
      <c r="K306" s="239">
        <f t="shared" si="99"/>
        <v>0</v>
      </c>
      <c r="L306" s="239">
        <f t="shared" si="99"/>
        <v>0</v>
      </c>
      <c r="M306" s="239">
        <f t="shared" si="99"/>
        <v>3.0769230769230771</v>
      </c>
      <c r="N306" s="239">
        <f t="shared" si="99"/>
        <v>12.230769230769234</v>
      </c>
      <c r="O306" s="239">
        <f t="shared" si="99"/>
        <v>11.692307692307695</v>
      </c>
      <c r="P306" s="239">
        <f t="shared" si="99"/>
        <v>6.1538461538461542</v>
      </c>
      <c r="Q306" s="239">
        <f t="shared" si="99"/>
        <v>16.769230769230766</v>
      </c>
      <c r="R306" s="239">
        <f t="shared" si="99"/>
        <v>18.384615384615383</v>
      </c>
      <c r="S306" s="239">
        <f t="shared" si="99"/>
        <v>18.615384615384617</v>
      </c>
      <c r="T306" s="239">
        <f t="shared" si="99"/>
        <v>16.076923076923084</v>
      </c>
      <c r="U306" s="239">
        <f>(U$313-T$313)/13+U305+0.5</f>
        <v>25.538461538461533</v>
      </c>
      <c r="V306" s="239">
        <f t="shared" si="99"/>
        <v>29.92307692307693</v>
      </c>
      <c r="W306" s="239">
        <f t="shared" si="99"/>
        <v>9</v>
      </c>
      <c r="X306" s="239">
        <f t="shared" si="99"/>
        <v>12.84615384615385</v>
      </c>
      <c r="Y306" s="239">
        <f t="shared" si="99"/>
        <v>25.923076923076916</v>
      </c>
      <c r="Z306" s="306">
        <f t="shared" si="100"/>
        <v>34.538461538461547</v>
      </c>
      <c r="AA306" s="306">
        <f t="shared" si="100"/>
        <v>25.307692307692307</v>
      </c>
      <c r="AB306" s="306">
        <f t="shared" si="100"/>
        <v>13.92307692307692</v>
      </c>
      <c r="AC306" s="306">
        <f t="shared" si="100"/>
        <v>26.07692307692308</v>
      </c>
      <c r="AD306" s="306">
        <f t="shared" si="100"/>
        <v>66.538461538461547</v>
      </c>
    </row>
    <row r="307" spans="1:30">
      <c r="A307" s="6" t="s">
        <v>106</v>
      </c>
      <c r="B307" s="239">
        <f t="shared" si="98"/>
        <v>0</v>
      </c>
      <c r="C307" s="239">
        <f t="shared" si="101"/>
        <v>0</v>
      </c>
      <c r="D307" s="239">
        <f t="shared" si="99"/>
        <v>0</v>
      </c>
      <c r="E307" s="239">
        <f t="shared" si="99"/>
        <v>2.3076923076923079</v>
      </c>
      <c r="F307" s="239">
        <f t="shared" si="99"/>
        <v>5</v>
      </c>
      <c r="G307" s="239">
        <f t="shared" si="99"/>
        <v>5</v>
      </c>
      <c r="H307" s="239">
        <f t="shared" si="99"/>
        <v>5</v>
      </c>
      <c r="I307" s="239">
        <f t="shared" si="99"/>
        <v>2.6923076923076916</v>
      </c>
      <c r="J307" s="239">
        <f t="shared" si="99"/>
        <v>0</v>
      </c>
      <c r="K307" s="239">
        <f t="shared" si="99"/>
        <v>0</v>
      </c>
      <c r="L307" s="239">
        <f t="shared" si="99"/>
        <v>0</v>
      </c>
      <c r="M307" s="239">
        <f t="shared" si="99"/>
        <v>3.6923076923076925</v>
      </c>
      <c r="N307" s="239">
        <f t="shared" si="99"/>
        <v>13.07692307692308</v>
      </c>
      <c r="O307" s="239">
        <f t="shared" si="99"/>
        <v>10.230769230769234</v>
      </c>
      <c r="P307" s="239">
        <f t="shared" si="99"/>
        <v>7.384615384615385</v>
      </c>
      <c r="Q307" s="239">
        <f t="shared" si="99"/>
        <v>16.92307692307692</v>
      </c>
      <c r="R307" s="239">
        <f t="shared" si="99"/>
        <v>18.46153846153846</v>
      </c>
      <c r="S307" s="239">
        <f t="shared" si="99"/>
        <v>18.53846153846154</v>
      </c>
      <c r="T307" s="239">
        <f t="shared" si="99"/>
        <v>15.692307692307699</v>
      </c>
      <c r="U307" s="239">
        <f t="shared" si="99"/>
        <v>27.84615384615384</v>
      </c>
      <c r="V307" s="239">
        <f t="shared" si="99"/>
        <v>27.307692307692314</v>
      </c>
      <c r="W307" s="239">
        <f t="shared" si="99"/>
        <v>9</v>
      </c>
      <c r="X307" s="239">
        <f t="shared" si="99"/>
        <v>13.61538461538462</v>
      </c>
      <c r="Y307" s="239">
        <f t="shared" si="99"/>
        <v>27.307692307692299</v>
      </c>
      <c r="Z307" s="306">
        <f t="shared" si="100"/>
        <v>33.923076923076934</v>
      </c>
      <c r="AA307" s="306">
        <f t="shared" si="100"/>
        <v>24.384615384615383</v>
      </c>
      <c r="AB307" s="306">
        <f t="shared" si="100"/>
        <v>13.15384615384615</v>
      </c>
      <c r="AC307" s="306">
        <f t="shared" si="100"/>
        <v>30.84615384615385</v>
      </c>
      <c r="AD307" s="306">
        <f t="shared" si="100"/>
        <v>65.923076923076934</v>
      </c>
    </row>
    <row r="308" spans="1:30">
      <c r="A308" s="6" t="s">
        <v>107</v>
      </c>
      <c r="B308" s="239">
        <f t="shared" si="98"/>
        <v>0</v>
      </c>
      <c r="C308" s="239">
        <f t="shared" si="101"/>
        <v>0</v>
      </c>
      <c r="D308" s="239">
        <f t="shared" si="99"/>
        <v>0</v>
      </c>
      <c r="E308" s="239">
        <f t="shared" si="99"/>
        <v>2.6923076923076925</v>
      </c>
      <c r="F308" s="239">
        <f t="shared" si="99"/>
        <v>5</v>
      </c>
      <c r="G308" s="239">
        <f t="shared" si="99"/>
        <v>5</v>
      </c>
      <c r="H308" s="239">
        <f t="shared" si="99"/>
        <v>5</v>
      </c>
      <c r="I308" s="239">
        <f t="shared" si="99"/>
        <v>2.307692307692307</v>
      </c>
      <c r="J308" s="239">
        <f t="shared" si="99"/>
        <v>0</v>
      </c>
      <c r="K308" s="239">
        <f t="shared" si="99"/>
        <v>0</v>
      </c>
      <c r="L308" s="239">
        <f t="shared" si="99"/>
        <v>0</v>
      </c>
      <c r="M308" s="239">
        <f t="shared" si="99"/>
        <v>4.3076923076923084</v>
      </c>
      <c r="N308" s="239">
        <f t="shared" si="99"/>
        <v>13.923076923076927</v>
      </c>
      <c r="O308" s="239">
        <f t="shared" si="99"/>
        <v>8.7692307692307718</v>
      </c>
      <c r="P308" s="239">
        <f t="shared" si="99"/>
        <v>8.6153846153846168</v>
      </c>
      <c r="Q308" s="239">
        <f t="shared" si="99"/>
        <v>17.076923076923073</v>
      </c>
      <c r="R308" s="239">
        <f t="shared" si="99"/>
        <v>18.538461538461537</v>
      </c>
      <c r="S308" s="239">
        <f t="shared" si="99"/>
        <v>18.461538461538463</v>
      </c>
      <c r="T308" s="239">
        <f t="shared" si="99"/>
        <v>15.307692307692314</v>
      </c>
      <c r="U308" s="239">
        <f>(U$313-T$313)/13+U307+0.5</f>
        <v>30.653846153846146</v>
      </c>
      <c r="V308" s="239">
        <f t="shared" si="99"/>
        <v>24.692307692307697</v>
      </c>
      <c r="W308" s="239">
        <f t="shared" si="99"/>
        <v>9</v>
      </c>
      <c r="X308" s="239">
        <f t="shared" si="99"/>
        <v>14.38461538461539</v>
      </c>
      <c r="Y308" s="239">
        <f t="shared" si="99"/>
        <v>28.692307692307683</v>
      </c>
      <c r="Z308" s="306">
        <f t="shared" si="100"/>
        <v>33.307692307692321</v>
      </c>
      <c r="AA308" s="306">
        <f t="shared" si="100"/>
        <v>23.46153846153846</v>
      </c>
      <c r="AB308" s="306">
        <f t="shared" si="100"/>
        <v>12.38461538461538</v>
      </c>
      <c r="AC308" s="306">
        <f t="shared" si="100"/>
        <v>35.61538461538462</v>
      </c>
      <c r="AD308" s="306">
        <f t="shared" si="100"/>
        <v>65.307692307692321</v>
      </c>
    </row>
    <row r="309" spans="1:30">
      <c r="A309" s="6" t="s">
        <v>108</v>
      </c>
      <c r="B309" s="239">
        <f t="shared" si="98"/>
        <v>0</v>
      </c>
      <c r="C309" s="239">
        <f t="shared" si="101"/>
        <v>0</v>
      </c>
      <c r="D309" s="239">
        <f t="shared" si="99"/>
        <v>0</v>
      </c>
      <c r="E309" s="239">
        <f t="shared" si="99"/>
        <v>3.0769230769230771</v>
      </c>
      <c r="F309" s="239">
        <f t="shared" si="99"/>
        <v>5</v>
      </c>
      <c r="G309" s="239">
        <f t="shared" si="99"/>
        <v>5</v>
      </c>
      <c r="H309" s="239">
        <f t="shared" si="99"/>
        <v>5</v>
      </c>
      <c r="I309" s="239">
        <f t="shared" si="99"/>
        <v>1.9230769230769225</v>
      </c>
      <c r="J309" s="239">
        <f t="shared" si="99"/>
        <v>0</v>
      </c>
      <c r="K309" s="239">
        <f t="shared" si="99"/>
        <v>0</v>
      </c>
      <c r="L309" s="239">
        <f t="shared" si="99"/>
        <v>0</v>
      </c>
      <c r="M309" s="239">
        <f t="shared" si="99"/>
        <v>4.9230769230769234</v>
      </c>
      <c r="N309" s="239">
        <f t="shared" si="99"/>
        <v>14.769230769230774</v>
      </c>
      <c r="O309" s="239">
        <f t="shared" si="99"/>
        <v>7.3076923076923102</v>
      </c>
      <c r="P309" s="239">
        <f t="shared" si="99"/>
        <v>9.8461538461538467</v>
      </c>
      <c r="Q309" s="239">
        <f t="shared" si="99"/>
        <v>17.230769230769226</v>
      </c>
      <c r="R309" s="239">
        <f t="shared" si="99"/>
        <v>18.615384615384613</v>
      </c>
      <c r="S309" s="239">
        <f t="shared" si="99"/>
        <v>18.384615384615387</v>
      </c>
      <c r="T309" s="239">
        <f t="shared" si="99"/>
        <v>14.923076923076929</v>
      </c>
      <c r="U309" s="239">
        <f>(U$313-T$313)/13+U308+0.5</f>
        <v>33.461538461538453</v>
      </c>
      <c r="V309" s="239">
        <f t="shared" si="99"/>
        <v>22.07692307692308</v>
      </c>
      <c r="W309" s="239">
        <f t="shared" si="99"/>
        <v>9</v>
      </c>
      <c r="X309" s="239">
        <f t="shared" si="99"/>
        <v>15.15384615384616</v>
      </c>
      <c r="Y309" s="239">
        <f t="shared" si="99"/>
        <v>30.076923076923066</v>
      </c>
      <c r="Z309" s="306">
        <f t="shared" si="100"/>
        <v>32.692307692307708</v>
      </c>
      <c r="AA309" s="306">
        <f t="shared" si="100"/>
        <v>22.538461538461537</v>
      </c>
      <c r="AB309" s="306">
        <f t="shared" si="100"/>
        <v>11.61538461538461</v>
      </c>
      <c r="AC309" s="306">
        <f t="shared" si="100"/>
        <v>40.384615384615387</v>
      </c>
      <c r="AD309" s="306">
        <f t="shared" si="100"/>
        <v>64.692307692307708</v>
      </c>
    </row>
    <row r="310" spans="1:30">
      <c r="A310" s="6" t="s">
        <v>109</v>
      </c>
      <c r="B310" s="239">
        <f t="shared" si="98"/>
        <v>0</v>
      </c>
      <c r="C310" s="239">
        <f t="shared" si="101"/>
        <v>0</v>
      </c>
      <c r="D310" s="239">
        <f t="shared" si="99"/>
        <v>0</v>
      </c>
      <c r="E310" s="239">
        <f t="shared" si="99"/>
        <v>3.4615384615384617</v>
      </c>
      <c r="F310" s="239">
        <f t="shared" si="99"/>
        <v>5</v>
      </c>
      <c r="G310" s="239">
        <f t="shared" si="99"/>
        <v>5</v>
      </c>
      <c r="H310" s="239">
        <f t="shared" si="99"/>
        <v>5</v>
      </c>
      <c r="I310" s="239">
        <f t="shared" si="99"/>
        <v>1.5384615384615379</v>
      </c>
      <c r="J310" s="239">
        <f t="shared" si="99"/>
        <v>0</v>
      </c>
      <c r="K310" s="239">
        <f t="shared" si="99"/>
        <v>0</v>
      </c>
      <c r="L310" s="239">
        <f t="shared" si="99"/>
        <v>0</v>
      </c>
      <c r="M310" s="239">
        <f t="shared" si="99"/>
        <v>5.5384615384615383</v>
      </c>
      <c r="N310" s="239">
        <f t="shared" si="99"/>
        <v>15.61538461538462</v>
      </c>
      <c r="O310" s="239">
        <f t="shared" si="99"/>
        <v>5.8461538461538485</v>
      </c>
      <c r="P310" s="239">
        <f t="shared" si="99"/>
        <v>11.076923076923077</v>
      </c>
      <c r="Q310" s="239">
        <f t="shared" si="99"/>
        <v>17.38461538461538</v>
      </c>
      <c r="R310" s="239">
        <f t="shared" si="99"/>
        <v>18.69230769230769</v>
      </c>
      <c r="S310" s="239">
        <f t="shared" si="99"/>
        <v>18.30769230769231</v>
      </c>
      <c r="T310" s="239">
        <f t="shared" si="99"/>
        <v>14.538461538461544</v>
      </c>
      <c r="U310" s="239">
        <f>(U$313-T$313)/13+U309+0.5</f>
        <v>36.269230769230759</v>
      </c>
      <c r="V310" s="239">
        <f t="shared" si="99"/>
        <v>19.461538461538463</v>
      </c>
      <c r="W310" s="239">
        <f t="shared" si="99"/>
        <v>9</v>
      </c>
      <c r="X310" s="239">
        <f t="shared" si="99"/>
        <v>15.92307692307693</v>
      </c>
      <c r="Y310" s="239">
        <f t="shared" si="99"/>
        <v>31.461538461538449</v>
      </c>
      <c r="Z310" s="306">
        <f t="shared" si="100"/>
        <v>32.076923076923094</v>
      </c>
      <c r="AA310" s="306">
        <f t="shared" si="100"/>
        <v>21.615384615384613</v>
      </c>
      <c r="AB310" s="306">
        <f t="shared" si="100"/>
        <v>10.84615384615384</v>
      </c>
      <c r="AC310" s="306">
        <f t="shared" si="100"/>
        <v>45.153846153846153</v>
      </c>
      <c r="AD310" s="306">
        <f t="shared" si="100"/>
        <v>64.076923076923094</v>
      </c>
    </row>
    <row r="311" spans="1:30">
      <c r="A311" s="6" t="s">
        <v>110</v>
      </c>
      <c r="B311" s="239">
        <f t="shared" si="98"/>
        <v>0</v>
      </c>
      <c r="C311" s="239">
        <f t="shared" si="101"/>
        <v>0</v>
      </c>
      <c r="D311" s="239">
        <f t="shared" si="99"/>
        <v>0</v>
      </c>
      <c r="E311" s="239">
        <f t="shared" si="99"/>
        <v>3.8461538461538463</v>
      </c>
      <c r="F311" s="239">
        <f t="shared" si="99"/>
        <v>5</v>
      </c>
      <c r="G311" s="239">
        <f t="shared" si="99"/>
        <v>5</v>
      </c>
      <c r="H311" s="239">
        <f t="shared" si="99"/>
        <v>5</v>
      </c>
      <c r="I311" s="239">
        <f t="shared" si="99"/>
        <v>1.1538461538461533</v>
      </c>
      <c r="J311" s="239">
        <f t="shared" si="99"/>
        <v>0</v>
      </c>
      <c r="K311" s="239">
        <f t="shared" si="99"/>
        <v>0</v>
      </c>
      <c r="L311" s="239">
        <f t="shared" si="99"/>
        <v>0</v>
      </c>
      <c r="M311" s="239">
        <f t="shared" si="99"/>
        <v>6.1538461538461533</v>
      </c>
      <c r="N311" s="239">
        <f t="shared" si="99"/>
        <v>16.461538461538467</v>
      </c>
      <c r="O311" s="239">
        <f t="shared" si="99"/>
        <v>4.3846153846153868</v>
      </c>
      <c r="P311" s="239">
        <f t="shared" si="99"/>
        <v>12.307692307692307</v>
      </c>
      <c r="Q311" s="239">
        <f t="shared" si="99"/>
        <v>17.538461538461533</v>
      </c>
      <c r="R311" s="239">
        <f t="shared" si="99"/>
        <v>18.769230769230766</v>
      </c>
      <c r="S311" s="239">
        <f t="shared" si="99"/>
        <v>18.230769230769234</v>
      </c>
      <c r="T311" s="239">
        <f t="shared" si="99"/>
        <v>14.153846153846159</v>
      </c>
      <c r="U311" s="239">
        <f t="shared" si="99"/>
        <v>38.576923076923066</v>
      </c>
      <c r="V311" s="239">
        <f t="shared" si="99"/>
        <v>16.846153846153847</v>
      </c>
      <c r="W311" s="239">
        <f t="shared" si="99"/>
        <v>9</v>
      </c>
      <c r="X311" s="239">
        <f t="shared" si="99"/>
        <v>16.692307692307701</v>
      </c>
      <c r="Y311" s="239">
        <f t="shared" si="99"/>
        <v>32.846153846153832</v>
      </c>
      <c r="Z311" s="306">
        <f t="shared" si="100"/>
        <v>31.461538461538478</v>
      </c>
      <c r="AA311" s="306">
        <f t="shared" si="100"/>
        <v>20.69230769230769</v>
      </c>
      <c r="AB311" s="306">
        <f t="shared" si="100"/>
        <v>10.07692307692307</v>
      </c>
      <c r="AC311" s="306">
        <f t="shared" si="100"/>
        <v>49.92307692307692</v>
      </c>
      <c r="AD311" s="306">
        <f t="shared" si="100"/>
        <v>63.461538461538481</v>
      </c>
    </row>
    <row r="312" spans="1:30">
      <c r="A312" s="6" t="s">
        <v>111</v>
      </c>
      <c r="B312" s="239">
        <f t="shared" si="98"/>
        <v>0</v>
      </c>
      <c r="C312" s="239">
        <f t="shared" si="101"/>
        <v>0</v>
      </c>
      <c r="D312" s="239">
        <f t="shared" si="99"/>
        <v>0</v>
      </c>
      <c r="E312" s="239">
        <f t="shared" si="99"/>
        <v>4.2307692307692308</v>
      </c>
      <c r="F312" s="239">
        <f t="shared" si="99"/>
        <v>5</v>
      </c>
      <c r="G312" s="239">
        <f t="shared" si="99"/>
        <v>5</v>
      </c>
      <c r="H312" s="239">
        <f t="shared" si="99"/>
        <v>5</v>
      </c>
      <c r="I312" s="239">
        <f t="shared" si="99"/>
        <v>0.76923076923076872</v>
      </c>
      <c r="J312" s="239">
        <f t="shared" si="99"/>
        <v>0</v>
      </c>
      <c r="K312" s="239">
        <f t="shared" si="99"/>
        <v>0</v>
      </c>
      <c r="L312" s="239">
        <f t="shared" si="99"/>
        <v>0</v>
      </c>
      <c r="M312" s="239">
        <f t="shared" si="99"/>
        <v>6.7692307692307683</v>
      </c>
      <c r="N312" s="239">
        <f t="shared" si="99"/>
        <v>17.307692307692314</v>
      </c>
      <c r="O312" s="239">
        <f t="shared" si="99"/>
        <v>2.9230769230769251</v>
      </c>
      <c r="P312" s="239">
        <f t="shared" si="99"/>
        <v>13.538461538461537</v>
      </c>
      <c r="Q312" s="239">
        <f t="shared" si="99"/>
        <v>17.692307692307686</v>
      </c>
      <c r="R312" s="239">
        <f t="shared" si="99"/>
        <v>18.846153846153843</v>
      </c>
      <c r="S312" s="239">
        <f t="shared" si="99"/>
        <v>18.153846153846157</v>
      </c>
      <c r="T312" s="239">
        <f t="shared" si="99"/>
        <v>13.769230769230774</v>
      </c>
      <c r="U312" s="239">
        <f>(U$313-T$313)/13+U311-2.5</f>
        <v>38.384615384615373</v>
      </c>
      <c r="V312" s="239">
        <f t="shared" si="99"/>
        <v>14.230769230769232</v>
      </c>
      <c r="W312" s="239">
        <f t="shared" si="99"/>
        <v>9</v>
      </c>
      <c r="X312" s="239">
        <f t="shared" si="99"/>
        <v>17.461538461538471</v>
      </c>
      <c r="Y312" s="239">
        <f t="shared" si="99"/>
        <v>34.230769230769219</v>
      </c>
      <c r="Z312" s="306">
        <f t="shared" si="100"/>
        <v>30.846153846153861</v>
      </c>
      <c r="AA312" s="306">
        <f t="shared" si="100"/>
        <v>19.769230769230766</v>
      </c>
      <c r="AB312" s="306">
        <f t="shared" si="100"/>
        <v>9.3076923076922995</v>
      </c>
      <c r="AC312" s="306">
        <f t="shared" si="100"/>
        <v>54.692307692307686</v>
      </c>
      <c r="AD312" s="306">
        <f t="shared" si="100"/>
        <v>62.846153846153868</v>
      </c>
    </row>
    <row r="313" spans="1:30" ht="15.75" thickBot="1">
      <c r="A313" s="6" t="s">
        <v>112</v>
      </c>
      <c r="B313" s="37">
        <f>B41</f>
        <v>0</v>
      </c>
      <c r="C313" s="37">
        <f t="shared" ref="C313:AC313" si="102">C41</f>
        <v>0</v>
      </c>
      <c r="D313" s="37">
        <f t="shared" si="102"/>
        <v>0</v>
      </c>
      <c r="E313" s="37">
        <f t="shared" si="102"/>
        <v>5</v>
      </c>
      <c r="F313" s="37">
        <f t="shared" si="102"/>
        <v>5</v>
      </c>
      <c r="G313" s="37">
        <f t="shared" si="102"/>
        <v>5</v>
      </c>
      <c r="H313" s="37">
        <f t="shared" si="102"/>
        <v>5</v>
      </c>
      <c r="I313" s="37">
        <f t="shared" si="102"/>
        <v>0</v>
      </c>
      <c r="J313" s="37">
        <f t="shared" si="102"/>
        <v>0</v>
      </c>
      <c r="K313" s="37">
        <f t="shared" si="102"/>
        <v>0</v>
      </c>
      <c r="L313" s="37">
        <f t="shared" si="102"/>
        <v>0</v>
      </c>
      <c r="M313" s="37">
        <f t="shared" si="102"/>
        <v>8</v>
      </c>
      <c r="N313" s="37">
        <f t="shared" si="102"/>
        <v>19</v>
      </c>
      <c r="O313" s="37">
        <f t="shared" si="102"/>
        <v>0</v>
      </c>
      <c r="P313" s="37">
        <f t="shared" si="102"/>
        <v>16</v>
      </c>
      <c r="Q313" s="37">
        <f t="shared" si="102"/>
        <v>18</v>
      </c>
      <c r="R313" s="37">
        <f t="shared" si="102"/>
        <v>19</v>
      </c>
      <c r="S313" s="37">
        <f t="shared" si="102"/>
        <v>18</v>
      </c>
      <c r="T313" s="37">
        <f t="shared" si="102"/>
        <v>13</v>
      </c>
      <c r="U313" s="37">
        <f t="shared" si="102"/>
        <v>43</v>
      </c>
      <c r="V313" s="37">
        <f t="shared" si="102"/>
        <v>9</v>
      </c>
      <c r="W313" s="37">
        <f t="shared" si="102"/>
        <v>9</v>
      </c>
      <c r="X313" s="37">
        <f t="shared" si="102"/>
        <v>19</v>
      </c>
      <c r="Y313" s="37">
        <f t="shared" si="102"/>
        <v>37</v>
      </c>
      <c r="Z313" s="238">
        <f t="shared" si="102"/>
        <v>29</v>
      </c>
      <c r="AA313" s="238">
        <f t="shared" si="102"/>
        <v>17</v>
      </c>
      <c r="AB313" s="238">
        <f t="shared" si="102"/>
        <v>7</v>
      </c>
      <c r="AC313" s="238">
        <f t="shared" si="102"/>
        <v>69</v>
      </c>
      <c r="AD313" s="238">
        <f>AD41</f>
        <v>61</v>
      </c>
    </row>
    <row r="314" spans="1:30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thickBot="1">
      <c r="A315" s="6" t="s">
        <v>269</v>
      </c>
    </row>
    <row r="316" spans="1:30" ht="15.75" thickBot="1">
      <c r="A316" s="3"/>
      <c r="B316" s="3" t="str">
        <f>B$2</f>
        <v xml:space="preserve">93/94 </v>
      </c>
      <c r="C316" s="3" t="str">
        <f t="shared" ref="C316:AD316" si="103">C$2</f>
        <v xml:space="preserve">94/95 </v>
      </c>
      <c r="D316" s="3" t="str">
        <f t="shared" si="103"/>
        <v xml:space="preserve">95/96 </v>
      </c>
      <c r="E316" s="3" t="str">
        <f t="shared" si="103"/>
        <v xml:space="preserve">96/97 </v>
      </c>
      <c r="F316" s="3" t="str">
        <f t="shared" si="103"/>
        <v xml:space="preserve">97/98 </v>
      </c>
      <c r="G316" s="3" t="str">
        <f t="shared" si="103"/>
        <v xml:space="preserve">98/99 </v>
      </c>
      <c r="H316" s="3" t="str">
        <f t="shared" si="103"/>
        <v xml:space="preserve">99/00 </v>
      </c>
      <c r="I316" s="3" t="str">
        <f t="shared" si="103"/>
        <v xml:space="preserve">00/01 </v>
      </c>
      <c r="J316" s="3" t="str">
        <f t="shared" si="103"/>
        <v xml:space="preserve">01/02 </v>
      </c>
      <c r="K316" s="3" t="str">
        <f t="shared" si="103"/>
        <v xml:space="preserve">02/03 </v>
      </c>
      <c r="L316" s="3" t="str">
        <f t="shared" si="103"/>
        <v xml:space="preserve">03/04 </v>
      </c>
      <c r="M316" s="3" t="str">
        <f t="shared" si="103"/>
        <v xml:space="preserve">04/05 </v>
      </c>
      <c r="N316" s="3" t="str">
        <f t="shared" si="103"/>
        <v xml:space="preserve">05/06 </v>
      </c>
      <c r="O316" s="3" t="str">
        <f t="shared" si="103"/>
        <v xml:space="preserve">06/07 </v>
      </c>
      <c r="P316" s="3" t="str">
        <f t="shared" si="103"/>
        <v xml:space="preserve">07/08 </v>
      </c>
      <c r="Q316" s="3" t="str">
        <f t="shared" si="103"/>
        <v xml:space="preserve">08/09 </v>
      </c>
      <c r="R316" s="3" t="str">
        <f t="shared" si="103"/>
        <v xml:space="preserve">09/10 </v>
      </c>
      <c r="S316" s="3" t="str">
        <f t="shared" si="103"/>
        <v xml:space="preserve">10/11 </v>
      </c>
      <c r="T316" s="3" t="str">
        <f t="shared" si="103"/>
        <v xml:space="preserve">11/12 </v>
      </c>
      <c r="U316" s="3" t="str">
        <f t="shared" si="103"/>
        <v xml:space="preserve">12/13 </v>
      </c>
      <c r="V316" s="3" t="str">
        <f t="shared" si="103"/>
        <v xml:space="preserve">13/14 </v>
      </c>
      <c r="W316" s="3" t="str">
        <f t="shared" si="103"/>
        <v xml:space="preserve">14/15 </v>
      </c>
      <c r="X316" s="3" t="str">
        <f t="shared" si="103"/>
        <v xml:space="preserve">15/16 </v>
      </c>
      <c r="Y316" s="3" t="str">
        <f t="shared" si="103"/>
        <v xml:space="preserve">16/17 </v>
      </c>
      <c r="Z316" s="3" t="str">
        <f t="shared" si="103"/>
        <v xml:space="preserve">17/18 </v>
      </c>
      <c r="AA316" s="3" t="str">
        <f t="shared" si="103"/>
        <v>18/19</v>
      </c>
      <c r="AB316" s="3" t="str">
        <f t="shared" si="103"/>
        <v>19/20</v>
      </c>
      <c r="AC316" s="3" t="str">
        <f t="shared" si="103"/>
        <v>20/21</v>
      </c>
      <c r="AD316" s="3" t="str">
        <f t="shared" si="103"/>
        <v>21/22</v>
      </c>
    </row>
    <row r="317" spans="1:30">
      <c r="A317" s="6" t="s">
        <v>113</v>
      </c>
    </row>
    <row r="318" spans="1:30">
      <c r="A318" s="6" t="s">
        <v>102</v>
      </c>
    </row>
    <row r="319" spans="1:30">
      <c r="A319" s="6" t="s">
        <v>103</v>
      </c>
    </row>
    <row r="320" spans="1:30">
      <c r="A320" s="6" t="s">
        <v>104</v>
      </c>
    </row>
    <row r="321" spans="1:30">
      <c r="A321" s="6" t="s">
        <v>105</v>
      </c>
    </row>
    <row r="322" spans="1:30">
      <c r="A322" s="6" t="s">
        <v>106</v>
      </c>
    </row>
    <row r="323" spans="1:30">
      <c r="A323" s="6" t="s">
        <v>107</v>
      </c>
    </row>
    <row r="324" spans="1:30">
      <c r="A324" s="6" t="s">
        <v>108</v>
      </c>
    </row>
    <row r="325" spans="1:30">
      <c r="A325" s="6" t="s">
        <v>109</v>
      </c>
    </row>
    <row r="326" spans="1:30">
      <c r="A326" s="6" t="s">
        <v>110</v>
      </c>
    </row>
    <row r="327" spans="1:30">
      <c r="A327" s="6" t="s">
        <v>111</v>
      </c>
    </row>
    <row r="328" spans="1:30">
      <c r="A328" s="6" t="s">
        <v>112</v>
      </c>
    </row>
    <row r="329" spans="1:30" ht="15.75" thickBot="1">
      <c r="A329" s="6" t="s">
        <v>143</v>
      </c>
    </row>
    <row r="330" spans="1: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116A-D0AB-4C9A-BBE6-4E4CB00CB939}">
  <dimension ref="A1:AE330"/>
  <sheetViews>
    <sheetView zoomScale="85" zoomScaleNormal="85" workbookViewId="0">
      <pane xSplit="1" ySplit="2" topLeftCell="B23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.85546875" defaultRowHeight="15"/>
  <cols>
    <col min="1" max="1" width="32" customWidth="1"/>
  </cols>
  <sheetData>
    <row r="1" spans="1:30" ht="15.75" thickBot="1">
      <c r="A1" s="1" t="s">
        <v>333</v>
      </c>
    </row>
    <row r="2" spans="1:30" ht="15.75" thickBo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</row>
    <row r="3" spans="1:30" ht="16.5">
      <c r="A3" s="5" t="s">
        <v>334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30" ht="16.5">
      <c r="A4" s="5" t="s">
        <v>30</v>
      </c>
      <c r="B4" s="225">
        <f t="shared" ref="B4:G4" si="0">B5/0.985</f>
        <v>1.015228426395939</v>
      </c>
      <c r="C4" s="225">
        <f t="shared" si="0"/>
        <v>1.015228426395939</v>
      </c>
      <c r="D4" s="225">
        <f t="shared" si="0"/>
        <v>1.015228426395939</v>
      </c>
      <c r="E4" s="225">
        <f t="shared" si="0"/>
        <v>1.015228426395939</v>
      </c>
      <c r="F4" s="225">
        <f t="shared" si="0"/>
        <v>1.015228426395939</v>
      </c>
      <c r="G4" s="225">
        <f t="shared" si="0"/>
        <v>1.015228426395939</v>
      </c>
      <c r="H4" s="225">
        <f>H5/0.985</f>
        <v>1.015228426395939</v>
      </c>
      <c r="I4" s="225">
        <f t="shared" ref="I4:Z4" si="1">I5/0.985</f>
        <v>1.015228426395939</v>
      </c>
      <c r="J4" s="225">
        <f t="shared" si="1"/>
        <v>1.015228426395939</v>
      </c>
      <c r="K4" s="225">
        <f t="shared" si="1"/>
        <v>1.015228426395939</v>
      </c>
      <c r="L4" s="225">
        <f t="shared" si="1"/>
        <v>1.015228426395939</v>
      </c>
      <c r="M4" s="225">
        <f t="shared" si="1"/>
        <v>1.015228426395939</v>
      </c>
      <c r="N4" s="225">
        <f t="shared" si="1"/>
        <v>1.015228426395939</v>
      </c>
      <c r="O4" s="225">
        <f t="shared" si="1"/>
        <v>1.015228426395939</v>
      </c>
      <c r="P4" s="225">
        <f t="shared" si="1"/>
        <v>1.015228426395939</v>
      </c>
      <c r="Q4" s="225">
        <f t="shared" si="1"/>
        <v>1.015228426395939</v>
      </c>
      <c r="R4" s="225">
        <f t="shared" si="1"/>
        <v>1.015228426395939</v>
      </c>
      <c r="S4" s="225">
        <f t="shared" si="1"/>
        <v>1.015228426395939</v>
      </c>
      <c r="T4" s="225">
        <f t="shared" si="1"/>
        <v>1.015228426395939</v>
      </c>
      <c r="U4" s="225">
        <f t="shared" si="1"/>
        <v>2.030456852791878</v>
      </c>
      <c r="V4" s="225">
        <f t="shared" si="1"/>
        <v>2.030456852791878</v>
      </c>
      <c r="W4" s="225">
        <f t="shared" si="1"/>
        <v>2.030456852791878</v>
      </c>
      <c r="X4" s="225">
        <f t="shared" si="1"/>
        <v>2.030456852791878</v>
      </c>
      <c r="Y4" s="225">
        <f t="shared" si="1"/>
        <v>2.030456852791878</v>
      </c>
      <c r="Z4" s="226">
        <f t="shared" si="1"/>
        <v>2.030456852791878</v>
      </c>
      <c r="AA4" s="226">
        <f>FORECAST(AA44,B4:Z4,B44:Z44)+0.19</f>
        <v>2.0275634517766457</v>
      </c>
      <c r="AB4" s="226">
        <f>FORECAST(AB44,C4:AA4,C44:AA44)+0.09</f>
        <v>2.028623350253806</v>
      </c>
      <c r="AC4" s="226">
        <f>FORECAST(AC44,D4:AB4,D44:AB44)</f>
        <v>2.0297294822335061</v>
      </c>
      <c r="AD4" s="226">
        <f>FORECAST(AD44,E4:AC4,E44:AC44)-0.08</f>
        <v>2.030878646091379</v>
      </c>
    </row>
    <row r="5" spans="1:30" ht="16.5">
      <c r="A5" s="5" t="s">
        <v>31</v>
      </c>
      <c r="B5" s="225">
        <v>1</v>
      </c>
      <c r="C5" s="225">
        <v>1</v>
      </c>
      <c r="D5" s="225">
        <v>1</v>
      </c>
      <c r="E5" s="225">
        <v>1</v>
      </c>
      <c r="F5" s="225">
        <v>1</v>
      </c>
      <c r="G5" s="225">
        <v>1</v>
      </c>
      <c r="H5" s="225">
        <v>1</v>
      </c>
      <c r="I5" s="225">
        <v>1</v>
      </c>
      <c r="J5" s="225">
        <v>1</v>
      </c>
      <c r="K5" s="225">
        <v>1</v>
      </c>
      <c r="L5" s="225">
        <v>1</v>
      </c>
      <c r="M5" s="225">
        <v>1</v>
      </c>
      <c r="N5" s="225">
        <v>1</v>
      </c>
      <c r="O5" s="225">
        <v>1</v>
      </c>
      <c r="P5" s="225">
        <v>1</v>
      </c>
      <c r="Q5" s="225">
        <v>1</v>
      </c>
      <c r="R5" s="225">
        <v>1</v>
      </c>
      <c r="S5" s="225">
        <v>1</v>
      </c>
      <c r="T5" s="225">
        <v>1</v>
      </c>
      <c r="U5" s="225">
        <v>2</v>
      </c>
      <c r="V5" s="225">
        <v>2</v>
      </c>
      <c r="W5" s="225">
        <v>2</v>
      </c>
      <c r="X5" s="225">
        <v>2</v>
      </c>
      <c r="Y5" s="225">
        <v>2</v>
      </c>
      <c r="Z5" s="226">
        <v>2</v>
      </c>
      <c r="AA5" s="226">
        <f>AVERAGE(B6:Z6)*AA4</f>
        <v>1.9971499999999955</v>
      </c>
      <c r="AB5" s="226">
        <f>AVERAGE(C6:AA6)*AB4</f>
        <v>1.9981939999999985</v>
      </c>
      <c r="AC5" s="226">
        <f>AVERAGE(D6:AB6)*AC4</f>
        <v>1.9992835400000031</v>
      </c>
      <c r="AD5" s="226">
        <f>AVERAGE(E6:AC6)*AD4</f>
        <v>2.0004154664000078</v>
      </c>
    </row>
    <row r="6" spans="1:30" ht="14.25" customHeight="1">
      <c r="A6" s="6" t="s">
        <v>32</v>
      </c>
      <c r="B6" s="107">
        <f>B5/B4</f>
        <v>0.9850000000000001</v>
      </c>
      <c r="C6" s="107">
        <f t="shared" ref="C6:AC6" si="2">C5/C4</f>
        <v>0.9850000000000001</v>
      </c>
      <c r="D6" s="107">
        <f t="shared" si="2"/>
        <v>0.9850000000000001</v>
      </c>
      <c r="E6" s="107">
        <f t="shared" si="2"/>
        <v>0.9850000000000001</v>
      </c>
      <c r="F6" s="107">
        <f t="shared" si="2"/>
        <v>0.9850000000000001</v>
      </c>
      <c r="G6" s="107">
        <f t="shared" si="2"/>
        <v>0.9850000000000001</v>
      </c>
      <c r="H6" s="107">
        <f t="shared" si="2"/>
        <v>0.9850000000000001</v>
      </c>
      <c r="I6" s="107">
        <f t="shared" si="2"/>
        <v>0.9850000000000001</v>
      </c>
      <c r="J6" s="107">
        <f t="shared" si="2"/>
        <v>0.9850000000000001</v>
      </c>
      <c r="K6" s="107">
        <f t="shared" si="2"/>
        <v>0.9850000000000001</v>
      </c>
      <c r="L6" s="107">
        <f t="shared" si="2"/>
        <v>0.9850000000000001</v>
      </c>
      <c r="M6" s="107">
        <f t="shared" si="2"/>
        <v>0.9850000000000001</v>
      </c>
      <c r="N6" s="107">
        <f t="shared" si="2"/>
        <v>0.9850000000000001</v>
      </c>
      <c r="O6" s="107">
        <f t="shared" si="2"/>
        <v>0.9850000000000001</v>
      </c>
      <c r="P6" s="107">
        <f t="shared" si="2"/>
        <v>0.9850000000000001</v>
      </c>
      <c r="Q6" s="107">
        <f t="shared" si="2"/>
        <v>0.9850000000000001</v>
      </c>
      <c r="R6" s="107">
        <f t="shared" si="2"/>
        <v>0.9850000000000001</v>
      </c>
      <c r="S6" s="107">
        <f t="shared" si="2"/>
        <v>0.9850000000000001</v>
      </c>
      <c r="T6" s="107">
        <f t="shared" si="2"/>
        <v>0.9850000000000001</v>
      </c>
      <c r="U6" s="107">
        <f t="shared" si="2"/>
        <v>0.9850000000000001</v>
      </c>
      <c r="V6" s="107">
        <f t="shared" si="2"/>
        <v>0.9850000000000001</v>
      </c>
      <c r="W6" s="107">
        <f t="shared" si="2"/>
        <v>0.9850000000000001</v>
      </c>
      <c r="X6" s="107">
        <f t="shared" si="2"/>
        <v>0.9850000000000001</v>
      </c>
      <c r="Y6" s="107">
        <f t="shared" si="2"/>
        <v>0.9850000000000001</v>
      </c>
      <c r="Z6" s="224">
        <f t="shared" si="2"/>
        <v>0.9850000000000001</v>
      </c>
      <c r="AA6" s="224">
        <f t="shared" si="2"/>
        <v>0.98499999999999976</v>
      </c>
      <c r="AB6" s="224">
        <f t="shared" si="2"/>
        <v>0.98499999999999976</v>
      </c>
      <c r="AC6" s="224">
        <f t="shared" si="2"/>
        <v>0.98499999999999976</v>
      </c>
    </row>
    <row r="7" spans="1:30" ht="16.5">
      <c r="A7" s="5" t="s">
        <v>33</v>
      </c>
      <c r="B7" s="225">
        <f>B9/B5</f>
        <v>1</v>
      </c>
      <c r="C7" s="225">
        <f t="shared" ref="C7:Z7" si="3">C9/C5</f>
        <v>1</v>
      </c>
      <c r="D7" s="225">
        <f t="shared" si="3"/>
        <v>1</v>
      </c>
      <c r="E7" s="225">
        <f t="shared" si="3"/>
        <v>1</v>
      </c>
      <c r="F7" s="225">
        <f t="shared" si="3"/>
        <v>1</v>
      </c>
      <c r="G7" s="225">
        <f t="shared" si="3"/>
        <v>1</v>
      </c>
      <c r="H7" s="225">
        <f t="shared" si="3"/>
        <v>1</v>
      </c>
      <c r="I7" s="225">
        <f t="shared" si="3"/>
        <v>1</v>
      </c>
      <c r="J7" s="225">
        <f t="shared" si="3"/>
        <v>1</v>
      </c>
      <c r="K7" s="225">
        <f t="shared" si="3"/>
        <v>1</v>
      </c>
      <c r="L7" s="225">
        <f t="shared" si="3"/>
        <v>1</v>
      </c>
      <c r="M7" s="225">
        <f t="shared" si="3"/>
        <v>1</v>
      </c>
      <c r="N7" s="225">
        <f t="shared" si="3"/>
        <v>1</v>
      </c>
      <c r="O7" s="225">
        <f t="shared" si="3"/>
        <v>1</v>
      </c>
      <c r="P7" s="225">
        <f t="shared" si="3"/>
        <v>1</v>
      </c>
      <c r="Q7" s="225">
        <f t="shared" si="3"/>
        <v>1</v>
      </c>
      <c r="R7" s="225">
        <f t="shared" si="3"/>
        <v>1</v>
      </c>
      <c r="S7" s="225">
        <f t="shared" si="3"/>
        <v>1</v>
      </c>
      <c r="T7" s="225">
        <f t="shared" si="3"/>
        <v>1</v>
      </c>
      <c r="U7" s="225">
        <f t="shared" si="3"/>
        <v>1</v>
      </c>
      <c r="V7" s="225">
        <f t="shared" si="3"/>
        <v>1</v>
      </c>
      <c r="W7" s="225">
        <f t="shared" si="3"/>
        <v>1.5</v>
      </c>
      <c r="X7" s="225">
        <f t="shared" si="3"/>
        <v>1.5</v>
      </c>
      <c r="Y7" s="225">
        <f t="shared" si="3"/>
        <v>2</v>
      </c>
      <c r="Z7" s="226">
        <f t="shared" si="3"/>
        <v>2</v>
      </c>
      <c r="AA7" s="226">
        <f>FORECAST(AA44,B7:Z7,B44:Z44)+0.55</f>
        <v>1.9950000000000003</v>
      </c>
      <c r="AB7" s="226">
        <f>FORECAST(AB44,C7:AA7,C44:AA44)+0.43</f>
        <v>2.0041999999999978</v>
      </c>
      <c r="AC7" s="226">
        <f>FORECAST(AC44,D7:AB7,D44:AB44)+0.31</f>
        <v>2.0049219999999912</v>
      </c>
    </row>
    <row r="8" spans="1:30" ht="16.5">
      <c r="A8" s="7" t="s">
        <v>47</v>
      </c>
      <c r="B8" s="227">
        <v>182</v>
      </c>
      <c r="C8" s="227">
        <f>B17</f>
        <v>159</v>
      </c>
      <c r="D8" s="227">
        <f t="shared" ref="D8:AC8" si="4">C17</f>
        <v>154</v>
      </c>
      <c r="E8" s="227">
        <f t="shared" si="4"/>
        <v>213</v>
      </c>
      <c r="F8" s="227">
        <f t="shared" si="4"/>
        <v>252</v>
      </c>
      <c r="G8" s="227">
        <f t="shared" si="4"/>
        <v>286</v>
      </c>
      <c r="H8" s="227">
        <f t="shared" si="4"/>
        <v>253</v>
      </c>
      <c r="I8" s="227">
        <f t="shared" si="4"/>
        <v>290</v>
      </c>
      <c r="J8" s="227">
        <f t="shared" si="4"/>
        <v>291</v>
      </c>
      <c r="K8" s="227">
        <f t="shared" si="4"/>
        <v>254</v>
      </c>
      <c r="L8" s="227">
        <f t="shared" si="4"/>
        <v>168</v>
      </c>
      <c r="M8" s="227">
        <f t="shared" si="4"/>
        <v>178</v>
      </c>
      <c r="N8" s="227">
        <f t="shared" si="4"/>
        <v>165</v>
      </c>
      <c r="O8" s="227">
        <f t="shared" si="4"/>
        <v>151</v>
      </c>
      <c r="P8" s="227">
        <f t="shared" si="4"/>
        <v>138</v>
      </c>
      <c r="Q8" s="227">
        <f t="shared" si="4"/>
        <v>168</v>
      </c>
      <c r="R8" s="227">
        <f t="shared" si="4"/>
        <v>107</v>
      </c>
      <c r="S8" s="227">
        <f t="shared" si="4"/>
        <v>101</v>
      </c>
      <c r="T8" s="227">
        <f t="shared" si="4"/>
        <v>75</v>
      </c>
      <c r="U8" s="227">
        <f t="shared" si="4"/>
        <v>54</v>
      </c>
      <c r="V8" s="227">
        <f t="shared" si="4"/>
        <v>107</v>
      </c>
      <c r="W8" s="227">
        <f t="shared" si="4"/>
        <v>82</v>
      </c>
      <c r="X8" s="227">
        <f t="shared" si="4"/>
        <v>96</v>
      </c>
      <c r="Y8" s="227">
        <f t="shared" si="4"/>
        <v>67</v>
      </c>
      <c r="Z8" s="227">
        <f t="shared" si="4"/>
        <v>21</v>
      </c>
      <c r="AA8" s="228">
        <f t="shared" si="4"/>
        <v>20</v>
      </c>
      <c r="AB8" s="228">
        <f t="shared" si="4"/>
        <v>30</v>
      </c>
      <c r="AC8" s="228">
        <f t="shared" si="4"/>
        <v>30</v>
      </c>
    </row>
    <row r="9" spans="1:30" ht="16.5">
      <c r="A9" s="5" t="s">
        <v>35</v>
      </c>
      <c r="B9" s="24">
        <v>1</v>
      </c>
      <c r="C9" s="24">
        <v>1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1</v>
      </c>
      <c r="O9" s="24">
        <v>1</v>
      </c>
      <c r="P9" s="24">
        <v>1</v>
      </c>
      <c r="Q9" s="24">
        <v>1</v>
      </c>
      <c r="R9" s="24">
        <v>1</v>
      </c>
      <c r="S9" s="24">
        <v>1</v>
      </c>
      <c r="T9" s="24">
        <v>1</v>
      </c>
      <c r="U9" s="24">
        <v>2</v>
      </c>
      <c r="V9" s="24">
        <v>2</v>
      </c>
      <c r="W9" s="24">
        <v>3</v>
      </c>
      <c r="X9" s="24">
        <v>3</v>
      </c>
      <c r="Y9" s="24">
        <v>4</v>
      </c>
      <c r="Z9" s="223">
        <v>4</v>
      </c>
      <c r="AA9" s="223">
        <f>AA7*AA5</f>
        <v>3.9843142499999917</v>
      </c>
      <c r="AB9" s="223">
        <f>AB7*AB5</f>
        <v>4.0047804147999928</v>
      </c>
      <c r="AC9" s="223">
        <f>AC7*AC5</f>
        <v>4.0084075535838686</v>
      </c>
    </row>
    <row r="10" spans="1:30" ht="16.5">
      <c r="A10" s="5" t="s">
        <v>36</v>
      </c>
      <c r="B10" s="24">
        <f>B59</f>
        <v>1851.0000000000002</v>
      </c>
      <c r="C10" s="24">
        <f t="shared" ref="C10:Y10" si="5">C59</f>
        <v>1831.9780000000001</v>
      </c>
      <c r="D10" s="24">
        <f t="shared" si="5"/>
        <v>1971.7059999999999</v>
      </c>
      <c r="E10" s="24">
        <f t="shared" si="5"/>
        <v>1996.2469999999998</v>
      </c>
      <c r="F10" s="24">
        <f t="shared" si="5"/>
        <v>2090.8339999999998</v>
      </c>
      <c r="G10" s="24">
        <f t="shared" si="5"/>
        <v>2174.1320000000001</v>
      </c>
      <c r="H10" s="24">
        <f t="shared" si="5"/>
        <v>2230.529</v>
      </c>
      <c r="I10" s="24">
        <f t="shared" si="5"/>
        <v>2180.4180000000001</v>
      </c>
      <c r="J10" s="24">
        <f t="shared" si="5"/>
        <v>2087.7259999999997</v>
      </c>
      <c r="K10" s="24">
        <f t="shared" si="5"/>
        <v>2111.6329999999998</v>
      </c>
      <c r="L10" s="24">
        <f t="shared" si="5"/>
        <v>2283.0589999999997</v>
      </c>
      <c r="M10" s="24">
        <f t="shared" si="5"/>
        <v>2230.7919999999999</v>
      </c>
      <c r="N10" s="24">
        <f t="shared" si="5"/>
        <v>2281.0370000000003</v>
      </c>
      <c r="O10" s="24">
        <f t="shared" si="5"/>
        <v>2164.547</v>
      </c>
      <c r="P10" s="24">
        <f t="shared" si="5"/>
        <v>2256.598</v>
      </c>
      <c r="Q10" s="24">
        <f t="shared" si="5"/>
        <v>2123.4410000000003</v>
      </c>
      <c r="R10" s="24">
        <f t="shared" si="5"/>
        <v>2275.4390000000003</v>
      </c>
      <c r="S10" s="24">
        <f t="shared" si="5"/>
        <v>2321.0300000000002</v>
      </c>
      <c r="T10" s="24">
        <f t="shared" si="5"/>
        <v>2350.3650000000002</v>
      </c>
      <c r="U10" s="24">
        <f t="shared" si="5"/>
        <v>2495.1</v>
      </c>
      <c r="V10" s="24">
        <f t="shared" si="5"/>
        <v>2377.9870000000001</v>
      </c>
      <c r="W10" s="24">
        <f t="shared" si="5"/>
        <v>2488.7729999999997</v>
      </c>
      <c r="X10" s="24">
        <f t="shared" si="5"/>
        <v>2387.3980000000001</v>
      </c>
      <c r="Y10" s="24">
        <f t="shared" si="5"/>
        <v>2392.4340000000002</v>
      </c>
      <c r="Z10" s="223">
        <v>2450</v>
      </c>
      <c r="AA10" s="223">
        <v>2500</v>
      </c>
      <c r="AB10" s="223">
        <v>2500</v>
      </c>
      <c r="AC10" s="223">
        <v>2500</v>
      </c>
    </row>
    <row r="11" spans="1:30" ht="16.5">
      <c r="A11" s="7" t="s">
        <v>37</v>
      </c>
      <c r="B11" s="227">
        <f>SUM(B8:B10)</f>
        <v>2034.0000000000002</v>
      </c>
      <c r="C11" s="227">
        <f t="shared" ref="C11:Z11" si="6">SUM(C8:C10)</f>
        <v>1991.9780000000001</v>
      </c>
      <c r="D11" s="227">
        <f t="shared" si="6"/>
        <v>2126.7060000000001</v>
      </c>
      <c r="E11" s="227">
        <f t="shared" si="6"/>
        <v>2210.2469999999998</v>
      </c>
      <c r="F11" s="227">
        <f t="shared" si="6"/>
        <v>2343.8339999999998</v>
      </c>
      <c r="G11" s="227">
        <f t="shared" si="6"/>
        <v>2461.1320000000001</v>
      </c>
      <c r="H11" s="227">
        <f t="shared" si="6"/>
        <v>2484.529</v>
      </c>
      <c r="I11" s="227">
        <f t="shared" si="6"/>
        <v>2471.4180000000001</v>
      </c>
      <c r="J11" s="227">
        <f t="shared" si="6"/>
        <v>2379.7259999999997</v>
      </c>
      <c r="K11" s="227">
        <f t="shared" si="6"/>
        <v>2366.6329999999998</v>
      </c>
      <c r="L11" s="227">
        <f t="shared" si="6"/>
        <v>2452.0589999999997</v>
      </c>
      <c r="M11" s="227">
        <f t="shared" si="6"/>
        <v>2409.7919999999999</v>
      </c>
      <c r="N11" s="227">
        <f t="shared" si="6"/>
        <v>2447.0370000000003</v>
      </c>
      <c r="O11" s="227">
        <f t="shared" si="6"/>
        <v>2316.547</v>
      </c>
      <c r="P11" s="227">
        <f t="shared" si="6"/>
        <v>2395.598</v>
      </c>
      <c r="Q11" s="227">
        <f t="shared" si="6"/>
        <v>2292.4410000000003</v>
      </c>
      <c r="R11" s="227">
        <f t="shared" si="6"/>
        <v>2383.4390000000003</v>
      </c>
      <c r="S11" s="227">
        <f t="shared" si="6"/>
        <v>2423.0300000000002</v>
      </c>
      <c r="T11" s="227">
        <f t="shared" si="6"/>
        <v>2426.3650000000002</v>
      </c>
      <c r="U11" s="227">
        <f t="shared" si="6"/>
        <v>2551.1</v>
      </c>
      <c r="V11" s="227">
        <f t="shared" si="6"/>
        <v>2486.9870000000001</v>
      </c>
      <c r="W11" s="227">
        <f t="shared" si="6"/>
        <v>2573.7729999999997</v>
      </c>
      <c r="X11" s="227">
        <f t="shared" si="6"/>
        <v>2486.3980000000001</v>
      </c>
      <c r="Y11" s="227">
        <f t="shared" si="6"/>
        <v>2463.4340000000002</v>
      </c>
      <c r="Z11" s="228">
        <f t="shared" si="6"/>
        <v>2475</v>
      </c>
      <c r="AA11" s="228">
        <f>SUM(AA8:AA10)</f>
        <v>2523.9843142499999</v>
      </c>
      <c r="AB11" s="228">
        <f>SUM(AB8:AB10)</f>
        <v>2534.0047804147998</v>
      </c>
      <c r="AC11" s="228">
        <f>SUM(AC8:AC10)</f>
        <v>2534.0084075535838</v>
      </c>
    </row>
    <row r="12" spans="1:30" ht="16.5">
      <c r="A12" s="5" t="s">
        <v>38</v>
      </c>
      <c r="B12" s="24">
        <v>1860</v>
      </c>
      <c r="C12" s="24">
        <v>1830</v>
      </c>
      <c r="D12" s="24">
        <v>1910</v>
      </c>
      <c r="E12" s="24">
        <f t="shared" ref="E12:Y12" si="7">E91</f>
        <v>2008</v>
      </c>
      <c r="F12" s="24">
        <f t="shared" si="7"/>
        <v>2066</v>
      </c>
      <c r="G12" s="24">
        <f t="shared" si="7"/>
        <v>2158</v>
      </c>
      <c r="H12" s="24">
        <f t="shared" si="7"/>
        <v>2223</v>
      </c>
      <c r="I12" s="24">
        <f t="shared" si="7"/>
        <v>2161</v>
      </c>
      <c r="J12" s="24">
        <f t="shared" si="7"/>
        <v>2083</v>
      </c>
      <c r="K12" s="24">
        <f t="shared" si="7"/>
        <v>2072</v>
      </c>
      <c r="L12" s="24">
        <f t="shared" si="7"/>
        <v>2244</v>
      </c>
      <c r="M12" s="24">
        <f t="shared" si="7"/>
        <v>2240</v>
      </c>
      <c r="N12" s="24">
        <f t="shared" si="7"/>
        <v>2291</v>
      </c>
      <c r="O12" s="24">
        <f t="shared" si="7"/>
        <v>2174</v>
      </c>
      <c r="P12" s="24">
        <f t="shared" si="7"/>
        <v>2223</v>
      </c>
      <c r="Q12" s="24">
        <f t="shared" si="7"/>
        <v>2180</v>
      </c>
      <c r="R12" s="24">
        <f t="shared" si="7"/>
        <v>2277</v>
      </c>
      <c r="S12" s="24">
        <f t="shared" si="7"/>
        <v>2342</v>
      </c>
      <c r="T12" s="24">
        <f t="shared" si="7"/>
        <v>2366</v>
      </c>
      <c r="U12" s="24">
        <f t="shared" si="7"/>
        <v>2439</v>
      </c>
      <c r="V12" s="24">
        <f t="shared" si="7"/>
        <v>2401</v>
      </c>
      <c r="W12" s="24">
        <f t="shared" si="7"/>
        <v>2473</v>
      </c>
      <c r="X12" s="24">
        <f t="shared" si="7"/>
        <v>2414</v>
      </c>
      <c r="Y12" s="24">
        <f t="shared" si="7"/>
        <v>2437</v>
      </c>
      <c r="Z12" s="223">
        <v>2450</v>
      </c>
      <c r="AA12" s="223">
        <v>2475</v>
      </c>
      <c r="AB12" s="223">
        <v>2500</v>
      </c>
      <c r="AC12" s="223">
        <v>2500</v>
      </c>
    </row>
    <row r="13" spans="1:30" ht="16.5">
      <c r="A13" s="5" t="s">
        <v>39</v>
      </c>
      <c r="B13" s="24">
        <f>B75</f>
        <v>0</v>
      </c>
      <c r="C13" s="24">
        <f t="shared" ref="C13:Y13" si="8">C75</f>
        <v>0</v>
      </c>
      <c r="D13" s="24">
        <f t="shared" si="8"/>
        <v>0</v>
      </c>
      <c r="E13" s="24">
        <f t="shared" si="8"/>
        <v>0</v>
      </c>
      <c r="F13" s="24">
        <f t="shared" si="8"/>
        <v>0</v>
      </c>
      <c r="G13" s="24">
        <f t="shared" si="8"/>
        <v>2E-3</v>
      </c>
      <c r="H13" s="24">
        <f t="shared" si="8"/>
        <v>0</v>
      </c>
      <c r="I13" s="24">
        <f t="shared" si="8"/>
        <v>2E-3</v>
      </c>
      <c r="J13" s="24">
        <f t="shared" si="8"/>
        <v>0</v>
      </c>
      <c r="K13" s="24">
        <f t="shared" si="8"/>
        <v>1E-3</v>
      </c>
      <c r="L13" s="24">
        <f t="shared" si="8"/>
        <v>0</v>
      </c>
      <c r="M13" s="24">
        <f t="shared" si="8"/>
        <v>0</v>
      </c>
      <c r="N13" s="24">
        <f t="shared" si="8"/>
        <v>0</v>
      </c>
      <c r="O13" s="24">
        <f t="shared" si="8"/>
        <v>0</v>
      </c>
      <c r="P13" s="24">
        <f t="shared" si="8"/>
        <v>3.0000000000000001E-3</v>
      </c>
      <c r="Q13" s="24">
        <f t="shared" si="8"/>
        <v>0</v>
      </c>
      <c r="R13" s="24">
        <f t="shared" si="8"/>
        <v>0</v>
      </c>
      <c r="S13" s="24">
        <f t="shared" si="8"/>
        <v>1E-3</v>
      </c>
      <c r="T13" s="24">
        <f t="shared" si="8"/>
        <v>3.9000000000000007E-2</v>
      </c>
      <c r="U13" s="24">
        <f t="shared" si="8"/>
        <v>1E-3</v>
      </c>
      <c r="V13" s="24">
        <f t="shared" si="8"/>
        <v>0</v>
      </c>
      <c r="W13" s="24">
        <f t="shared" si="8"/>
        <v>0</v>
      </c>
      <c r="X13" s="24">
        <f t="shared" si="8"/>
        <v>1E-3</v>
      </c>
      <c r="Y13" s="24">
        <f t="shared" si="8"/>
        <v>0.312</v>
      </c>
      <c r="Z13" s="223">
        <v>0.3</v>
      </c>
      <c r="AA13" s="223">
        <v>0.3</v>
      </c>
      <c r="AB13" s="223">
        <v>0.3</v>
      </c>
      <c r="AC13" s="223">
        <v>0.3</v>
      </c>
    </row>
    <row r="14" spans="1:30" ht="16.5">
      <c r="A14" s="5" t="s">
        <v>40</v>
      </c>
      <c r="B14" s="24">
        <f>ROUND(C5*0.0072,0)</f>
        <v>0</v>
      </c>
      <c r="C14" s="24">
        <f t="shared" ref="C14:AC14" si="9">ROUND(D5*0.0072,0)</f>
        <v>0</v>
      </c>
      <c r="D14" s="24">
        <f t="shared" si="9"/>
        <v>0</v>
      </c>
      <c r="E14" s="24">
        <f t="shared" si="9"/>
        <v>0</v>
      </c>
      <c r="F14" s="24">
        <f t="shared" si="9"/>
        <v>0</v>
      </c>
      <c r="G14" s="24">
        <f t="shared" si="9"/>
        <v>0</v>
      </c>
      <c r="H14" s="24">
        <f t="shared" si="9"/>
        <v>0</v>
      </c>
      <c r="I14" s="24">
        <f t="shared" si="9"/>
        <v>0</v>
      </c>
      <c r="J14" s="24">
        <f t="shared" si="9"/>
        <v>0</v>
      </c>
      <c r="K14" s="24">
        <f t="shared" si="9"/>
        <v>0</v>
      </c>
      <c r="L14" s="24">
        <f t="shared" si="9"/>
        <v>0</v>
      </c>
      <c r="M14" s="24">
        <f t="shared" si="9"/>
        <v>0</v>
      </c>
      <c r="N14" s="24">
        <f t="shared" si="9"/>
        <v>0</v>
      </c>
      <c r="O14" s="24">
        <f t="shared" si="9"/>
        <v>0</v>
      </c>
      <c r="P14" s="24">
        <f t="shared" si="9"/>
        <v>0</v>
      </c>
      <c r="Q14" s="24">
        <f t="shared" si="9"/>
        <v>0</v>
      </c>
      <c r="R14" s="24">
        <f t="shared" si="9"/>
        <v>0</v>
      </c>
      <c r="S14" s="24">
        <f t="shared" si="9"/>
        <v>0</v>
      </c>
      <c r="T14" s="24">
        <f t="shared" si="9"/>
        <v>0</v>
      </c>
      <c r="U14" s="24">
        <f t="shared" si="9"/>
        <v>0</v>
      </c>
      <c r="V14" s="24">
        <f t="shared" si="9"/>
        <v>0</v>
      </c>
      <c r="W14" s="24">
        <f t="shared" si="9"/>
        <v>0</v>
      </c>
      <c r="X14" s="24">
        <f t="shared" si="9"/>
        <v>0</v>
      </c>
      <c r="Y14" s="24">
        <f t="shared" si="9"/>
        <v>0</v>
      </c>
      <c r="Z14" s="223">
        <f t="shared" si="9"/>
        <v>0</v>
      </c>
      <c r="AA14" s="223">
        <f t="shared" si="9"/>
        <v>0</v>
      </c>
      <c r="AB14" s="223">
        <f t="shared" si="9"/>
        <v>0</v>
      </c>
      <c r="AC14" s="223">
        <f t="shared" si="9"/>
        <v>0</v>
      </c>
    </row>
    <row r="15" spans="1:30" ht="16.5">
      <c r="A15" s="5" t="s">
        <v>41</v>
      </c>
      <c r="B15" s="24">
        <f>B16-SUM(B12:B14)</f>
        <v>15.000000000000227</v>
      </c>
      <c r="C15" s="24">
        <f t="shared" ref="C15:Y15" si="10">C16-SUM(C12:C14)</f>
        <v>7.9780000000000655</v>
      </c>
      <c r="D15" s="24">
        <f t="shared" si="10"/>
        <v>3.706000000000131</v>
      </c>
      <c r="E15" s="24">
        <f t="shared" si="10"/>
        <v>-49.753000000000156</v>
      </c>
      <c r="F15" s="24">
        <f t="shared" si="10"/>
        <v>-8.1660000000001673</v>
      </c>
      <c r="G15" s="24">
        <f t="shared" si="10"/>
        <v>50.130000000000109</v>
      </c>
      <c r="H15" s="24">
        <f t="shared" si="10"/>
        <v>-28.471000000000004</v>
      </c>
      <c r="I15" s="24">
        <f t="shared" si="10"/>
        <v>19.416000000000167</v>
      </c>
      <c r="J15" s="24">
        <f t="shared" si="10"/>
        <v>42.725999999999658</v>
      </c>
      <c r="K15" s="24">
        <f t="shared" si="10"/>
        <v>126.63199999999961</v>
      </c>
      <c r="L15" s="24">
        <f t="shared" si="10"/>
        <v>30.058999999999742</v>
      </c>
      <c r="M15" s="24">
        <f t="shared" si="10"/>
        <v>4.7919999999999163</v>
      </c>
      <c r="N15" s="24">
        <f t="shared" si="10"/>
        <v>5.0370000000002619</v>
      </c>
      <c r="O15" s="24">
        <f t="shared" si="10"/>
        <v>4.5470000000000255</v>
      </c>
      <c r="P15" s="24">
        <f t="shared" si="10"/>
        <v>4.5949999999997999</v>
      </c>
      <c r="Q15" s="24">
        <f t="shared" si="10"/>
        <v>5.4410000000002583</v>
      </c>
      <c r="R15" s="24">
        <f t="shared" si="10"/>
        <v>5.4390000000003056</v>
      </c>
      <c r="S15" s="24">
        <f t="shared" si="10"/>
        <v>6.0289999999999964</v>
      </c>
      <c r="T15" s="24">
        <f t="shared" si="10"/>
        <v>6.3260000000000218</v>
      </c>
      <c r="U15" s="24">
        <f t="shared" si="10"/>
        <v>5.0989999999997053</v>
      </c>
      <c r="V15" s="24">
        <f t="shared" si="10"/>
        <v>3.98700000000008</v>
      </c>
      <c r="W15" s="24">
        <f t="shared" si="10"/>
        <v>4.7729999999996835</v>
      </c>
      <c r="X15" s="24">
        <f t="shared" si="10"/>
        <v>5.3969999999999345</v>
      </c>
      <c r="Y15" s="24">
        <f t="shared" si="10"/>
        <v>5.1220000000002983</v>
      </c>
      <c r="Z15" s="223">
        <f>Z16-SUM(Z12:Z14)</f>
        <v>4.6999999999998181</v>
      </c>
      <c r="AA15" s="223">
        <f>AA16-SUM(AA12:AA14)</f>
        <v>18.684314249999716</v>
      </c>
      <c r="AB15" s="223">
        <f>AB16-SUM(AB12:AB14)</f>
        <v>3.704780414799643</v>
      </c>
      <c r="AC15" s="223">
        <f>AC16-SUM(AC12:AC14)</f>
        <v>3.7084075535835836</v>
      </c>
    </row>
    <row r="16" spans="1:30" ht="16.5">
      <c r="A16" s="7" t="s">
        <v>42</v>
      </c>
      <c r="B16" s="227">
        <f>B11-B17</f>
        <v>1875.0000000000002</v>
      </c>
      <c r="C16" s="227">
        <f t="shared" ref="C16:AC16" si="11">C11-C17</f>
        <v>1837.9780000000001</v>
      </c>
      <c r="D16" s="227">
        <f t="shared" si="11"/>
        <v>1913.7060000000001</v>
      </c>
      <c r="E16" s="227">
        <f t="shared" si="11"/>
        <v>1958.2469999999998</v>
      </c>
      <c r="F16" s="227">
        <f t="shared" si="11"/>
        <v>2057.8339999999998</v>
      </c>
      <c r="G16" s="227">
        <f t="shared" si="11"/>
        <v>2208.1320000000001</v>
      </c>
      <c r="H16" s="227">
        <f t="shared" si="11"/>
        <v>2194.529</v>
      </c>
      <c r="I16" s="227">
        <f t="shared" si="11"/>
        <v>2180.4180000000001</v>
      </c>
      <c r="J16" s="227">
        <f t="shared" si="11"/>
        <v>2125.7259999999997</v>
      </c>
      <c r="K16" s="227">
        <f t="shared" si="11"/>
        <v>2198.6329999999998</v>
      </c>
      <c r="L16" s="227">
        <f t="shared" si="11"/>
        <v>2274.0589999999997</v>
      </c>
      <c r="M16" s="227">
        <f t="shared" si="11"/>
        <v>2244.7919999999999</v>
      </c>
      <c r="N16" s="227">
        <f t="shared" si="11"/>
        <v>2296.0370000000003</v>
      </c>
      <c r="O16" s="227">
        <f t="shared" si="11"/>
        <v>2178.547</v>
      </c>
      <c r="P16" s="227">
        <f t="shared" si="11"/>
        <v>2227.598</v>
      </c>
      <c r="Q16" s="227">
        <f t="shared" si="11"/>
        <v>2185.4410000000003</v>
      </c>
      <c r="R16" s="227">
        <f t="shared" si="11"/>
        <v>2282.4390000000003</v>
      </c>
      <c r="S16" s="227">
        <f t="shared" si="11"/>
        <v>2348.0300000000002</v>
      </c>
      <c r="T16" s="227">
        <f t="shared" si="11"/>
        <v>2372.3650000000002</v>
      </c>
      <c r="U16" s="227">
        <f t="shared" si="11"/>
        <v>2444.1</v>
      </c>
      <c r="V16" s="227">
        <f t="shared" si="11"/>
        <v>2404.9870000000001</v>
      </c>
      <c r="W16" s="227">
        <f t="shared" si="11"/>
        <v>2477.7729999999997</v>
      </c>
      <c r="X16" s="227">
        <f t="shared" si="11"/>
        <v>2419.3980000000001</v>
      </c>
      <c r="Y16" s="227">
        <f t="shared" si="11"/>
        <v>2442.4340000000002</v>
      </c>
      <c r="Z16" s="228">
        <f t="shared" si="11"/>
        <v>2455</v>
      </c>
      <c r="AA16" s="228">
        <f t="shared" si="11"/>
        <v>2493.9843142499999</v>
      </c>
      <c r="AB16" s="228">
        <f t="shared" si="11"/>
        <v>2504.0047804147998</v>
      </c>
      <c r="AC16" s="228">
        <f t="shared" si="11"/>
        <v>2504.0084075535838</v>
      </c>
    </row>
    <row r="17" spans="1:30" ht="16.5">
      <c r="A17" s="5" t="s">
        <v>49</v>
      </c>
      <c r="B17" s="24">
        <v>159</v>
      </c>
      <c r="C17" s="24">
        <v>154</v>
      </c>
      <c r="D17" s="24">
        <v>213</v>
      </c>
      <c r="E17" s="24">
        <v>252</v>
      </c>
      <c r="F17" s="24">
        <v>286</v>
      </c>
      <c r="G17" s="24">
        <v>253</v>
      </c>
      <c r="H17" s="24">
        <v>290</v>
      </c>
      <c r="I17" s="24">
        <v>291</v>
      </c>
      <c r="J17" s="24">
        <v>254</v>
      </c>
      <c r="K17" s="24">
        <v>168</v>
      </c>
      <c r="L17" s="24">
        <v>178</v>
      </c>
      <c r="M17" s="24">
        <v>165</v>
      </c>
      <c r="N17" s="24">
        <v>151</v>
      </c>
      <c r="O17" s="24">
        <v>138</v>
      </c>
      <c r="P17" s="24">
        <v>168</v>
      </c>
      <c r="Q17" s="24">
        <v>107</v>
      </c>
      <c r="R17" s="24">
        <v>101</v>
      </c>
      <c r="S17" s="24">
        <v>75</v>
      </c>
      <c r="T17" s="24">
        <v>54</v>
      </c>
      <c r="U17" s="24">
        <v>107</v>
      </c>
      <c r="V17" s="24">
        <v>82</v>
      </c>
      <c r="W17" s="24">
        <v>96</v>
      </c>
      <c r="X17" s="24">
        <v>67</v>
      </c>
      <c r="Y17" s="24">
        <v>21</v>
      </c>
      <c r="Z17" s="223">
        <v>20</v>
      </c>
      <c r="AA17" s="223">
        <v>30</v>
      </c>
      <c r="AB17" s="223">
        <v>30</v>
      </c>
      <c r="AC17" s="223">
        <v>30</v>
      </c>
    </row>
    <row r="18" spans="1:30">
      <c r="A18" s="7" t="s">
        <v>44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30" ht="15.75" thickBot="1">
      <c r="A19" s="5" t="s">
        <v>248</v>
      </c>
    </row>
    <row r="20" spans="1:30" ht="16.5">
      <c r="A20" s="9" t="s">
        <v>335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</row>
    <row r="21" spans="1:30" ht="16.5">
      <c r="A21" s="5" t="s">
        <v>46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30" ht="16.5">
      <c r="A22" s="7" t="s">
        <v>47</v>
      </c>
      <c r="B22" s="227">
        <v>64</v>
      </c>
      <c r="C22" s="227">
        <f>B29</f>
        <v>56</v>
      </c>
      <c r="D22" s="227">
        <f t="shared" ref="D22:AC22" si="12">C29</f>
        <v>35</v>
      </c>
      <c r="E22" s="227">
        <f t="shared" si="12"/>
        <v>48</v>
      </c>
      <c r="F22" s="227">
        <f t="shared" si="12"/>
        <v>91</v>
      </c>
      <c r="G22" s="227">
        <f t="shared" si="12"/>
        <v>71</v>
      </c>
      <c r="H22" s="227">
        <f t="shared" si="12"/>
        <v>75</v>
      </c>
      <c r="I22" s="227">
        <f t="shared" si="12"/>
        <v>55</v>
      </c>
      <c r="J22" s="227">
        <f t="shared" si="12"/>
        <v>64</v>
      </c>
      <c r="K22" s="227">
        <f t="shared" si="12"/>
        <v>70</v>
      </c>
      <c r="L22" s="227">
        <f t="shared" si="12"/>
        <v>69</v>
      </c>
      <c r="M22" s="227">
        <f t="shared" si="12"/>
        <v>80</v>
      </c>
      <c r="N22" s="227">
        <f t="shared" si="12"/>
        <v>77</v>
      </c>
      <c r="O22" s="227">
        <f t="shared" si="12"/>
        <v>79</v>
      </c>
      <c r="P22" s="227">
        <f t="shared" si="12"/>
        <v>83</v>
      </c>
      <c r="Q22" s="227">
        <f t="shared" si="12"/>
        <v>65</v>
      </c>
      <c r="R22" s="227">
        <f t="shared" si="12"/>
        <v>64</v>
      </c>
      <c r="S22" s="227">
        <f t="shared" si="12"/>
        <v>67</v>
      </c>
      <c r="T22" s="227">
        <f t="shared" si="12"/>
        <v>76</v>
      </c>
      <c r="U22" s="227">
        <f t="shared" si="12"/>
        <v>52</v>
      </c>
      <c r="V22" s="227">
        <f t="shared" si="12"/>
        <v>56</v>
      </c>
      <c r="W22" s="227">
        <f t="shared" si="12"/>
        <v>96</v>
      </c>
      <c r="X22" s="227">
        <f t="shared" si="12"/>
        <v>54</v>
      </c>
      <c r="Y22" s="227">
        <f t="shared" si="12"/>
        <v>72</v>
      </c>
      <c r="Z22" s="227">
        <f t="shared" si="12"/>
        <v>57</v>
      </c>
      <c r="AA22" s="228">
        <f t="shared" si="12"/>
        <v>49</v>
      </c>
      <c r="AB22" s="228">
        <f t="shared" si="12"/>
        <v>50</v>
      </c>
      <c r="AC22" s="228">
        <f t="shared" si="12"/>
        <v>50</v>
      </c>
    </row>
    <row r="23" spans="1:30" ht="16.5">
      <c r="A23" s="5" t="s">
        <v>35</v>
      </c>
      <c r="B23" s="24">
        <v>1067</v>
      </c>
      <c r="C23" s="24">
        <v>1065</v>
      </c>
      <c r="D23" s="24">
        <v>1080</v>
      </c>
      <c r="E23" s="24">
        <f t="shared" ref="E23:Y23" si="13">E107</f>
        <v>1128</v>
      </c>
      <c r="F23" s="24">
        <f t="shared" si="13"/>
        <v>1183</v>
      </c>
      <c r="G23" s="24">
        <f t="shared" si="13"/>
        <v>1256</v>
      </c>
      <c r="H23" s="24">
        <f t="shared" si="13"/>
        <v>1268</v>
      </c>
      <c r="I23" s="24">
        <f t="shared" si="13"/>
        <v>1231</v>
      </c>
      <c r="J23" s="24">
        <f t="shared" si="13"/>
        <v>1194</v>
      </c>
      <c r="K23" s="24">
        <f t="shared" si="13"/>
        <v>1184</v>
      </c>
      <c r="L23" s="24">
        <f t="shared" si="13"/>
        <v>1297</v>
      </c>
      <c r="M23" s="24">
        <f t="shared" si="13"/>
        <v>1299</v>
      </c>
      <c r="N23" s="24">
        <f t="shared" si="13"/>
        <v>1273</v>
      </c>
      <c r="O23" s="24">
        <f t="shared" si="13"/>
        <v>1207</v>
      </c>
      <c r="P23" s="24">
        <f t="shared" si="13"/>
        <v>1251</v>
      </c>
      <c r="Q23" s="24">
        <f t="shared" si="13"/>
        <v>1215</v>
      </c>
      <c r="R23" s="24">
        <f t="shared" si="13"/>
        <v>1260</v>
      </c>
      <c r="S23" s="24">
        <f t="shared" si="13"/>
        <v>1290</v>
      </c>
      <c r="T23" s="24">
        <f t="shared" si="13"/>
        <v>1297</v>
      </c>
      <c r="U23" s="24">
        <f t="shared" si="13"/>
        <v>1370</v>
      </c>
      <c r="V23" s="24">
        <f t="shared" si="13"/>
        <v>1332</v>
      </c>
      <c r="W23" s="24">
        <f t="shared" si="13"/>
        <v>1375</v>
      </c>
      <c r="X23" s="24">
        <f t="shared" si="13"/>
        <v>1341</v>
      </c>
      <c r="Y23" s="24">
        <f t="shared" si="13"/>
        <v>1340.9391649339941</v>
      </c>
      <c r="Z23" s="223">
        <f>Z107</f>
        <v>1340.4677980510692</v>
      </c>
      <c r="AA23" s="223">
        <f>AA107</f>
        <v>1352.1733416917054</v>
      </c>
      <c r="AB23" s="223">
        <f>AB107</f>
        <v>1361.3549492833201</v>
      </c>
      <c r="AC23" s="223">
        <f>AC107</f>
        <v>1356.6749195078219</v>
      </c>
    </row>
    <row r="24" spans="1:30" ht="16.5">
      <c r="A24" s="5" t="s">
        <v>36</v>
      </c>
      <c r="B24" s="24">
        <f>B139</f>
        <v>165.26599999999999</v>
      </c>
      <c r="C24" s="24">
        <f t="shared" ref="C24:Y24" si="14">C139</f>
        <v>208.78100000000001</v>
      </c>
      <c r="D24" s="24">
        <f t="shared" si="14"/>
        <v>203.64099999999999</v>
      </c>
      <c r="E24" s="24">
        <f t="shared" si="14"/>
        <v>208.95100000000002</v>
      </c>
      <c r="F24" s="24">
        <f t="shared" si="14"/>
        <v>112.548</v>
      </c>
      <c r="G24" s="24">
        <f t="shared" si="14"/>
        <v>54.179000000000002</v>
      </c>
      <c r="H24" s="24">
        <f t="shared" si="14"/>
        <v>30.347999999999999</v>
      </c>
      <c r="I24" s="24">
        <f t="shared" si="14"/>
        <v>50.283000000000001</v>
      </c>
      <c r="J24" s="24">
        <f t="shared" si="14"/>
        <v>16.626999999999999</v>
      </c>
      <c r="K24" s="24">
        <f t="shared" si="14"/>
        <v>6.5430000000000001</v>
      </c>
      <c r="L24" s="24">
        <f t="shared" si="14"/>
        <v>2.3560000000000003</v>
      </c>
      <c r="M24" s="24">
        <f t="shared" si="14"/>
        <v>17.055</v>
      </c>
      <c r="N24" s="24">
        <f t="shared" si="14"/>
        <v>16.190999999999999</v>
      </c>
      <c r="O24" s="24">
        <f t="shared" si="14"/>
        <v>38.095999999999997</v>
      </c>
      <c r="P24" s="24">
        <f t="shared" si="14"/>
        <v>9.827</v>
      </c>
      <c r="Q24" s="24">
        <f t="shared" si="14"/>
        <v>76.02</v>
      </c>
      <c r="R24" s="24">
        <f t="shared" si="14"/>
        <v>43.436</v>
      </c>
      <c r="S24" s="24">
        <f t="shared" si="14"/>
        <v>6.9859999999999998</v>
      </c>
      <c r="T24" s="24">
        <f t="shared" si="14"/>
        <v>1.7649999999999999</v>
      </c>
      <c r="U24" s="24">
        <f t="shared" si="14"/>
        <v>46.215999999999994</v>
      </c>
      <c r="V24" s="24">
        <f t="shared" si="14"/>
        <v>51.27</v>
      </c>
      <c r="W24" s="24">
        <f t="shared" si="14"/>
        <v>0.94900000000000007</v>
      </c>
      <c r="X24" s="24">
        <f t="shared" si="14"/>
        <v>7.4190000000000005</v>
      </c>
      <c r="Y24" s="24">
        <f t="shared" si="14"/>
        <v>2.3280000000000003</v>
      </c>
      <c r="Z24" s="223">
        <v>10</v>
      </c>
      <c r="AA24" s="223">
        <v>10</v>
      </c>
      <c r="AB24" s="223">
        <v>10</v>
      </c>
      <c r="AC24" s="223">
        <v>10</v>
      </c>
    </row>
    <row r="25" spans="1:30" ht="16.5">
      <c r="A25" s="7" t="s">
        <v>37</v>
      </c>
      <c r="B25" s="227">
        <f>SUM(B22:B24)</f>
        <v>1296.2660000000001</v>
      </c>
      <c r="C25" s="227">
        <f t="shared" ref="C25:AC25" si="15">SUM(C22:C24)</f>
        <v>1329.7809999999999</v>
      </c>
      <c r="D25" s="227">
        <f t="shared" si="15"/>
        <v>1318.6410000000001</v>
      </c>
      <c r="E25" s="227">
        <f t="shared" si="15"/>
        <v>1384.951</v>
      </c>
      <c r="F25" s="227">
        <f t="shared" si="15"/>
        <v>1386.548</v>
      </c>
      <c r="G25" s="227">
        <f t="shared" si="15"/>
        <v>1381.1790000000001</v>
      </c>
      <c r="H25" s="227">
        <f t="shared" si="15"/>
        <v>1373.348</v>
      </c>
      <c r="I25" s="227">
        <f t="shared" si="15"/>
        <v>1336.2829999999999</v>
      </c>
      <c r="J25" s="227">
        <f t="shared" si="15"/>
        <v>1274.627</v>
      </c>
      <c r="K25" s="227">
        <f t="shared" si="15"/>
        <v>1260.5429999999999</v>
      </c>
      <c r="L25" s="227">
        <f t="shared" si="15"/>
        <v>1368.356</v>
      </c>
      <c r="M25" s="227">
        <f t="shared" si="15"/>
        <v>1396.0550000000001</v>
      </c>
      <c r="N25" s="227">
        <f t="shared" si="15"/>
        <v>1366.191</v>
      </c>
      <c r="O25" s="227">
        <f t="shared" si="15"/>
        <v>1324.096</v>
      </c>
      <c r="P25" s="227">
        <f t="shared" si="15"/>
        <v>1343.827</v>
      </c>
      <c r="Q25" s="227">
        <f t="shared" si="15"/>
        <v>1356.02</v>
      </c>
      <c r="R25" s="227">
        <f t="shared" si="15"/>
        <v>1367.4359999999999</v>
      </c>
      <c r="S25" s="227">
        <f t="shared" si="15"/>
        <v>1363.9860000000001</v>
      </c>
      <c r="T25" s="227">
        <f t="shared" si="15"/>
        <v>1374.7650000000001</v>
      </c>
      <c r="U25" s="227">
        <f t="shared" si="15"/>
        <v>1468.2159999999999</v>
      </c>
      <c r="V25" s="227">
        <f t="shared" si="15"/>
        <v>1439.27</v>
      </c>
      <c r="W25" s="227">
        <f t="shared" si="15"/>
        <v>1471.9490000000001</v>
      </c>
      <c r="X25" s="227">
        <f t="shared" si="15"/>
        <v>1402.4190000000001</v>
      </c>
      <c r="Y25" s="227">
        <f t="shared" si="15"/>
        <v>1415.2671649339941</v>
      </c>
      <c r="Z25" s="228">
        <f t="shared" si="15"/>
        <v>1407.4677980510692</v>
      </c>
      <c r="AA25" s="228">
        <f t="shared" si="15"/>
        <v>1411.1733416917054</v>
      </c>
      <c r="AB25" s="228">
        <f t="shared" si="15"/>
        <v>1421.3549492833201</v>
      </c>
      <c r="AC25" s="228">
        <f t="shared" si="15"/>
        <v>1416.6749195078219</v>
      </c>
    </row>
    <row r="26" spans="1:30" ht="16.5">
      <c r="A26" s="5" t="s">
        <v>48</v>
      </c>
      <c r="B26" s="24">
        <f>B28-B27</f>
        <v>1240.2540000000001</v>
      </c>
      <c r="C26" s="24">
        <f t="shared" ref="C26:AC26" si="16">C28-C27</f>
        <v>1294.7809999999999</v>
      </c>
      <c r="D26" s="24">
        <f t="shared" si="16"/>
        <v>1270.6290000000001</v>
      </c>
      <c r="E26" s="24">
        <f t="shared" si="16"/>
        <v>1293.8679999999999</v>
      </c>
      <c r="F26" s="24">
        <f t="shared" si="16"/>
        <v>1314.029</v>
      </c>
      <c r="G26" s="24">
        <f t="shared" si="16"/>
        <v>1306.171</v>
      </c>
      <c r="H26" s="24">
        <f t="shared" si="16"/>
        <v>1314.57</v>
      </c>
      <c r="I26" s="24">
        <f t="shared" si="16"/>
        <v>1272.2719999999999</v>
      </c>
      <c r="J26" s="24">
        <f t="shared" si="16"/>
        <v>1204.566</v>
      </c>
      <c r="K26" s="24">
        <f t="shared" si="16"/>
        <v>1191.492</v>
      </c>
      <c r="L26" s="24">
        <f t="shared" si="16"/>
        <v>1288.2650000000001</v>
      </c>
      <c r="M26" s="24">
        <f t="shared" si="16"/>
        <v>1308.875</v>
      </c>
      <c r="N26" s="24">
        <f t="shared" si="16"/>
        <v>1287.08</v>
      </c>
      <c r="O26" s="24">
        <f t="shared" si="16"/>
        <v>1240.963</v>
      </c>
      <c r="P26" s="24">
        <f t="shared" si="16"/>
        <v>1259.24</v>
      </c>
      <c r="Q26" s="24">
        <f t="shared" si="16"/>
        <v>1288.3430000000001</v>
      </c>
      <c r="R26" s="24">
        <f t="shared" si="16"/>
        <v>1300.3489999999999</v>
      </c>
      <c r="S26" s="24">
        <f t="shared" si="16"/>
        <v>1287.76</v>
      </c>
      <c r="T26" s="24">
        <f t="shared" si="16"/>
        <v>1315.4240000000002</v>
      </c>
      <c r="U26" s="24">
        <f t="shared" si="16"/>
        <v>1412.0719999999999</v>
      </c>
      <c r="V26" s="24">
        <f t="shared" si="16"/>
        <v>1343.1579999999999</v>
      </c>
      <c r="W26" s="24">
        <f t="shared" si="16"/>
        <v>1364.3910000000001</v>
      </c>
      <c r="X26" s="24">
        <f t="shared" si="16"/>
        <v>1321.499</v>
      </c>
      <c r="Y26" s="24">
        <f t="shared" si="16"/>
        <v>1339.5451649339941</v>
      </c>
      <c r="Z26" s="223">
        <f t="shared" si="16"/>
        <v>1348.4677980510692</v>
      </c>
      <c r="AA26" s="223">
        <f t="shared" si="16"/>
        <v>1351.1733416917054</v>
      </c>
      <c r="AB26" s="223">
        <f t="shared" si="16"/>
        <v>1361.3549492833201</v>
      </c>
      <c r="AC26" s="223">
        <f t="shared" si="16"/>
        <v>1356.6749195078219</v>
      </c>
    </row>
    <row r="27" spans="1:30" ht="16.5">
      <c r="A27" s="5" t="s">
        <v>39</v>
      </c>
      <c r="B27" s="24">
        <f>B155</f>
        <v>1.2E-2</v>
      </c>
      <c r="C27" s="24">
        <f t="shared" ref="C27:Y27" si="17">C155</f>
        <v>0</v>
      </c>
      <c r="D27" s="24">
        <f t="shared" si="17"/>
        <v>1.2E-2</v>
      </c>
      <c r="E27" s="24">
        <f t="shared" si="17"/>
        <v>8.3000000000000004E-2</v>
      </c>
      <c r="F27" s="24">
        <f t="shared" si="17"/>
        <v>1.5189999999999999</v>
      </c>
      <c r="G27" s="24">
        <f t="shared" si="17"/>
        <v>8.0000000000000002E-3</v>
      </c>
      <c r="H27" s="24">
        <f t="shared" si="17"/>
        <v>3.7779999999999996</v>
      </c>
      <c r="I27" s="24">
        <f t="shared" si="17"/>
        <v>1.0999999999999999E-2</v>
      </c>
      <c r="J27" s="24">
        <f t="shared" si="17"/>
        <v>6.1000000000000006E-2</v>
      </c>
      <c r="K27" s="24">
        <f t="shared" si="17"/>
        <v>5.1000000000000004E-2</v>
      </c>
      <c r="L27" s="24">
        <f t="shared" si="17"/>
        <v>9.0999999999999998E-2</v>
      </c>
      <c r="M27" s="24">
        <f t="shared" si="17"/>
        <v>10.180000000000001</v>
      </c>
      <c r="N27" s="24">
        <f t="shared" si="17"/>
        <v>0.11100000000000002</v>
      </c>
      <c r="O27" s="24">
        <f t="shared" si="17"/>
        <v>0.13300000000000001</v>
      </c>
      <c r="P27" s="24">
        <f t="shared" si="17"/>
        <v>19.587000000000003</v>
      </c>
      <c r="Q27" s="24">
        <f t="shared" si="17"/>
        <v>3.677</v>
      </c>
      <c r="R27" s="24">
        <f t="shared" si="17"/>
        <v>8.6999999999999994E-2</v>
      </c>
      <c r="S27" s="24">
        <f t="shared" si="17"/>
        <v>0.22600000000000001</v>
      </c>
      <c r="T27" s="24">
        <f t="shared" si="17"/>
        <v>7.3409999999999993</v>
      </c>
      <c r="U27" s="24">
        <f t="shared" si="17"/>
        <v>0.14400000000000002</v>
      </c>
      <c r="V27" s="24">
        <f t="shared" si="17"/>
        <v>0.112</v>
      </c>
      <c r="W27" s="24">
        <f t="shared" si="17"/>
        <v>53.557999999999993</v>
      </c>
      <c r="X27" s="24">
        <f t="shared" si="17"/>
        <v>8.9199999999999982</v>
      </c>
      <c r="Y27" s="24">
        <f t="shared" si="17"/>
        <v>18.722000000000001</v>
      </c>
      <c r="Z27" s="223">
        <v>10</v>
      </c>
      <c r="AA27" s="223">
        <v>10</v>
      </c>
      <c r="AB27" s="223">
        <v>10</v>
      </c>
      <c r="AC27" s="223">
        <v>10</v>
      </c>
    </row>
    <row r="28" spans="1:30" ht="16.5">
      <c r="A28" s="7" t="s">
        <v>42</v>
      </c>
      <c r="B28" s="227">
        <f>B25-B29</f>
        <v>1240.2660000000001</v>
      </c>
      <c r="C28" s="227">
        <f t="shared" ref="C28:AC28" si="18">C25-C29</f>
        <v>1294.7809999999999</v>
      </c>
      <c r="D28" s="227">
        <f t="shared" si="18"/>
        <v>1270.6410000000001</v>
      </c>
      <c r="E28" s="227">
        <f t="shared" si="18"/>
        <v>1293.951</v>
      </c>
      <c r="F28" s="227">
        <f t="shared" si="18"/>
        <v>1315.548</v>
      </c>
      <c r="G28" s="227">
        <f t="shared" si="18"/>
        <v>1306.1790000000001</v>
      </c>
      <c r="H28" s="227">
        <f t="shared" si="18"/>
        <v>1318.348</v>
      </c>
      <c r="I28" s="227">
        <f t="shared" si="18"/>
        <v>1272.2829999999999</v>
      </c>
      <c r="J28" s="227">
        <f t="shared" si="18"/>
        <v>1204.627</v>
      </c>
      <c r="K28" s="227">
        <f t="shared" si="18"/>
        <v>1191.5429999999999</v>
      </c>
      <c r="L28" s="227">
        <f t="shared" si="18"/>
        <v>1288.356</v>
      </c>
      <c r="M28" s="227">
        <f t="shared" si="18"/>
        <v>1319.0550000000001</v>
      </c>
      <c r="N28" s="227">
        <f t="shared" si="18"/>
        <v>1287.191</v>
      </c>
      <c r="O28" s="227">
        <f t="shared" si="18"/>
        <v>1241.096</v>
      </c>
      <c r="P28" s="227">
        <f t="shared" si="18"/>
        <v>1278.827</v>
      </c>
      <c r="Q28" s="227">
        <f t="shared" si="18"/>
        <v>1292.02</v>
      </c>
      <c r="R28" s="227">
        <f t="shared" si="18"/>
        <v>1300.4359999999999</v>
      </c>
      <c r="S28" s="227">
        <f t="shared" si="18"/>
        <v>1287.9860000000001</v>
      </c>
      <c r="T28" s="227">
        <f t="shared" si="18"/>
        <v>1322.7650000000001</v>
      </c>
      <c r="U28" s="227">
        <f t="shared" si="18"/>
        <v>1412.2159999999999</v>
      </c>
      <c r="V28" s="227">
        <f t="shared" si="18"/>
        <v>1343.27</v>
      </c>
      <c r="W28" s="227">
        <f t="shared" si="18"/>
        <v>1417.9490000000001</v>
      </c>
      <c r="X28" s="227">
        <f t="shared" si="18"/>
        <v>1330.4190000000001</v>
      </c>
      <c r="Y28" s="227">
        <f t="shared" si="18"/>
        <v>1358.2671649339941</v>
      </c>
      <c r="Z28" s="228">
        <f t="shared" si="18"/>
        <v>1358.4677980510692</v>
      </c>
      <c r="AA28" s="228">
        <f t="shared" si="18"/>
        <v>1361.1733416917054</v>
      </c>
      <c r="AB28" s="228">
        <f t="shared" si="18"/>
        <v>1371.3549492833201</v>
      </c>
      <c r="AC28" s="228">
        <f t="shared" si="18"/>
        <v>1366.6749195078219</v>
      </c>
    </row>
    <row r="29" spans="1:30" ht="16.5">
      <c r="A29" s="5" t="s">
        <v>49</v>
      </c>
      <c r="B29" s="24">
        <v>56</v>
      </c>
      <c r="C29" s="24">
        <v>35</v>
      </c>
      <c r="D29" s="24">
        <f>D186</f>
        <v>48</v>
      </c>
      <c r="E29" s="24">
        <f t="shared" ref="E29:Y29" si="19">E186</f>
        <v>91</v>
      </c>
      <c r="F29" s="24">
        <f t="shared" si="19"/>
        <v>71</v>
      </c>
      <c r="G29" s="24">
        <f t="shared" si="19"/>
        <v>75</v>
      </c>
      <c r="H29" s="24">
        <f t="shared" si="19"/>
        <v>55</v>
      </c>
      <c r="I29" s="24">
        <f t="shared" si="19"/>
        <v>64</v>
      </c>
      <c r="J29" s="24">
        <f t="shared" si="19"/>
        <v>70</v>
      </c>
      <c r="K29" s="24">
        <f t="shared" si="19"/>
        <v>69</v>
      </c>
      <c r="L29" s="24">
        <f t="shared" si="19"/>
        <v>80</v>
      </c>
      <c r="M29" s="24">
        <f t="shared" si="19"/>
        <v>77</v>
      </c>
      <c r="N29" s="24">
        <f t="shared" si="19"/>
        <v>79</v>
      </c>
      <c r="O29" s="24">
        <f t="shared" si="19"/>
        <v>83</v>
      </c>
      <c r="P29" s="24">
        <f t="shared" si="19"/>
        <v>65</v>
      </c>
      <c r="Q29" s="24">
        <f t="shared" si="19"/>
        <v>64</v>
      </c>
      <c r="R29" s="24">
        <f t="shared" si="19"/>
        <v>67</v>
      </c>
      <c r="S29" s="24">
        <f t="shared" si="19"/>
        <v>76</v>
      </c>
      <c r="T29" s="24">
        <f t="shared" si="19"/>
        <v>52</v>
      </c>
      <c r="U29" s="24">
        <f t="shared" si="19"/>
        <v>56</v>
      </c>
      <c r="V29" s="24">
        <f t="shared" si="19"/>
        <v>96</v>
      </c>
      <c r="W29" s="24">
        <f t="shared" si="19"/>
        <v>54</v>
      </c>
      <c r="X29" s="24">
        <f t="shared" si="19"/>
        <v>72</v>
      </c>
      <c r="Y29" s="24">
        <f t="shared" si="19"/>
        <v>57</v>
      </c>
      <c r="Z29" s="223">
        <v>49</v>
      </c>
      <c r="AA29" s="223">
        <v>50</v>
      </c>
      <c r="AB29" s="223">
        <v>50</v>
      </c>
      <c r="AC29" s="223">
        <v>50</v>
      </c>
      <c r="AD29" s="24"/>
    </row>
    <row r="30" spans="1:30" ht="15.75" thickBot="1">
      <c r="A30" s="5" t="s">
        <v>250</v>
      </c>
    </row>
    <row r="31" spans="1:30">
      <c r="A31" s="9" t="s">
        <v>336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30" ht="16.5">
      <c r="A32" s="7" t="s">
        <v>47</v>
      </c>
      <c r="B32" s="24">
        <v>24</v>
      </c>
      <c r="C32" s="24">
        <f>B41</f>
        <v>22</v>
      </c>
      <c r="D32" s="24">
        <f t="shared" ref="D32:AC32" si="20">C41</f>
        <v>27</v>
      </c>
      <c r="E32" s="24">
        <f t="shared" si="20"/>
        <v>20</v>
      </c>
      <c r="F32" s="24">
        <f t="shared" si="20"/>
        <v>20</v>
      </c>
      <c r="G32" s="24">
        <f t="shared" si="20"/>
        <v>20</v>
      </c>
      <c r="H32" s="24">
        <f t="shared" si="20"/>
        <v>21</v>
      </c>
      <c r="I32" s="24">
        <f t="shared" si="20"/>
        <v>24</v>
      </c>
      <c r="J32" s="24">
        <f t="shared" si="20"/>
        <v>26</v>
      </c>
      <c r="K32" s="24">
        <f t="shared" si="20"/>
        <v>30</v>
      </c>
      <c r="L32" s="24">
        <f t="shared" si="20"/>
        <v>27</v>
      </c>
      <c r="M32" s="24">
        <f t="shared" si="20"/>
        <v>34</v>
      </c>
      <c r="N32" s="24">
        <f t="shared" si="20"/>
        <v>30</v>
      </c>
      <c r="O32" s="24">
        <f t="shared" si="20"/>
        <v>27</v>
      </c>
      <c r="P32" s="24">
        <f t="shared" si="20"/>
        <v>32</v>
      </c>
      <c r="Q32" s="24">
        <f t="shared" si="20"/>
        <v>32</v>
      </c>
      <c r="R32" s="24">
        <f t="shared" si="20"/>
        <v>35</v>
      </c>
      <c r="S32" s="24">
        <f t="shared" si="20"/>
        <v>36</v>
      </c>
      <c r="T32" s="24">
        <f t="shared" si="20"/>
        <v>30</v>
      </c>
      <c r="U32" s="24">
        <f t="shared" si="20"/>
        <v>30</v>
      </c>
      <c r="V32" s="24">
        <f t="shared" si="20"/>
        <v>39</v>
      </c>
      <c r="W32" s="24">
        <f t="shared" si="20"/>
        <v>33</v>
      </c>
      <c r="X32" s="24">
        <f t="shared" si="20"/>
        <v>37</v>
      </c>
      <c r="Y32" s="24">
        <f t="shared" si="20"/>
        <v>30</v>
      </c>
      <c r="Z32" s="24">
        <f t="shared" si="20"/>
        <v>27</v>
      </c>
      <c r="AA32" s="223">
        <f t="shared" si="20"/>
        <v>13</v>
      </c>
      <c r="AB32" s="223">
        <f t="shared" si="20"/>
        <v>15</v>
      </c>
      <c r="AC32" s="223">
        <f t="shared" si="20"/>
        <v>15</v>
      </c>
    </row>
    <row r="33" spans="1:31" ht="16.5">
      <c r="A33" s="5" t="s">
        <v>35</v>
      </c>
      <c r="B33" s="24">
        <v>790</v>
      </c>
      <c r="C33" s="24">
        <v>750</v>
      </c>
      <c r="D33" s="24">
        <f>D218</f>
        <v>764</v>
      </c>
      <c r="E33" s="24">
        <f t="shared" ref="E33:Y33" si="21">E218</f>
        <v>845</v>
      </c>
      <c r="F33" s="24">
        <f t="shared" si="21"/>
        <v>859</v>
      </c>
      <c r="G33" s="24">
        <f t="shared" si="21"/>
        <v>899</v>
      </c>
      <c r="H33" s="24">
        <f t="shared" si="21"/>
        <v>921</v>
      </c>
      <c r="I33" s="24">
        <f t="shared" si="21"/>
        <v>900</v>
      </c>
      <c r="J33" s="24">
        <f t="shared" si="21"/>
        <v>875</v>
      </c>
      <c r="K33" s="24">
        <f t="shared" si="21"/>
        <v>857</v>
      </c>
      <c r="L33" s="24">
        <f t="shared" si="21"/>
        <v>929</v>
      </c>
      <c r="M33" s="24">
        <f t="shared" si="21"/>
        <v>924</v>
      </c>
      <c r="N33" s="24">
        <f t="shared" si="21"/>
        <v>971</v>
      </c>
      <c r="O33" s="24">
        <f t="shared" si="21"/>
        <v>947</v>
      </c>
      <c r="P33" s="24">
        <f t="shared" si="21"/>
        <v>944</v>
      </c>
      <c r="Q33" s="24">
        <f t="shared" si="21"/>
        <v>932</v>
      </c>
      <c r="R33" s="24">
        <f t="shared" si="21"/>
        <v>985</v>
      </c>
      <c r="S33" s="24">
        <f t="shared" si="21"/>
        <v>1015</v>
      </c>
      <c r="T33" s="24">
        <f t="shared" si="21"/>
        <v>1054</v>
      </c>
      <c r="U33" s="24">
        <f t="shared" si="21"/>
        <v>1059</v>
      </c>
      <c r="V33" s="24">
        <f t="shared" si="21"/>
        <v>1055</v>
      </c>
      <c r="W33" s="24">
        <f t="shared" si="21"/>
        <v>1066</v>
      </c>
      <c r="X33" s="24">
        <f t="shared" si="21"/>
        <v>1036</v>
      </c>
      <c r="Y33" s="24">
        <f t="shared" si="21"/>
        <v>1061</v>
      </c>
      <c r="Z33" s="223">
        <f>Z234*Z91</f>
        <v>1076.072740209936</v>
      </c>
      <c r="AA33" s="223">
        <f>AA234*AA91</f>
        <v>1092.1758785369243</v>
      </c>
      <c r="AB33" s="223">
        <f>AB234*AB91</f>
        <v>1107.327797410529</v>
      </c>
      <c r="AC33" s="223">
        <f>AC234*AC91</f>
        <v>1111.5944213183825</v>
      </c>
    </row>
    <row r="34" spans="1:31" ht="16.5">
      <c r="A34" s="5" t="s">
        <v>36</v>
      </c>
      <c r="B34" s="24">
        <f t="shared" ref="B34:Y34" si="22">B266</f>
        <v>3.5960000000000001</v>
      </c>
      <c r="C34" s="24">
        <f t="shared" si="22"/>
        <v>12.88</v>
      </c>
      <c r="D34" s="24">
        <f t="shared" si="22"/>
        <v>4.7050000000000001</v>
      </c>
      <c r="E34" s="24">
        <f t="shared" si="22"/>
        <v>4.5360000000000005</v>
      </c>
      <c r="F34" s="24">
        <f t="shared" si="22"/>
        <v>4.4690000000000003</v>
      </c>
      <c r="G34" s="24">
        <f t="shared" si="22"/>
        <v>2.1799999999999997</v>
      </c>
      <c r="H34" s="24">
        <f t="shared" si="22"/>
        <v>14.078000000000003</v>
      </c>
      <c r="I34" s="24">
        <f t="shared" si="22"/>
        <v>21.574000000000002</v>
      </c>
      <c r="J34" s="24">
        <f t="shared" si="22"/>
        <v>18.335439000000001</v>
      </c>
      <c r="K34" s="24">
        <f t="shared" si="22"/>
        <v>18.138352999999999</v>
      </c>
      <c r="L34" s="24">
        <f t="shared" si="22"/>
        <v>36.681854000000001</v>
      </c>
      <c r="M34" s="24">
        <f t="shared" si="22"/>
        <v>65.143844000000001</v>
      </c>
      <c r="N34" s="24">
        <f t="shared" si="22"/>
        <v>28.141285000000003</v>
      </c>
      <c r="O34" s="24">
        <f t="shared" si="22"/>
        <v>17.783155000000001</v>
      </c>
      <c r="P34" s="24">
        <f t="shared" si="22"/>
        <v>17.227246000000001</v>
      </c>
      <c r="Q34" s="24">
        <f t="shared" si="22"/>
        <v>19.943533000000002</v>
      </c>
      <c r="R34" s="24">
        <f t="shared" si="22"/>
        <v>8.7605440000000012</v>
      </c>
      <c r="S34" s="24">
        <f t="shared" si="22"/>
        <v>26.109186999999999</v>
      </c>
      <c r="T34" s="24">
        <f t="shared" si="22"/>
        <v>28.905000000000001</v>
      </c>
      <c r="U34" s="24">
        <f t="shared" si="22"/>
        <v>20.857274999999998</v>
      </c>
      <c r="V34" s="24">
        <f t="shared" si="22"/>
        <v>10.430205000000001</v>
      </c>
      <c r="W34" s="24">
        <f t="shared" si="22"/>
        <v>20.299764</v>
      </c>
      <c r="X34" s="24">
        <f t="shared" si="22"/>
        <v>15.532677</v>
      </c>
      <c r="Y34" s="24">
        <f t="shared" si="22"/>
        <v>14.822086000000001</v>
      </c>
      <c r="Z34" s="223">
        <v>15</v>
      </c>
      <c r="AA34" s="223">
        <v>15</v>
      </c>
      <c r="AB34" s="223">
        <v>15</v>
      </c>
      <c r="AC34" s="223">
        <v>15</v>
      </c>
    </row>
    <row r="35" spans="1:31" ht="16.5">
      <c r="A35" s="7" t="s">
        <v>37</v>
      </c>
      <c r="B35" s="227">
        <f>SUM(B32:B34)</f>
        <v>817.596</v>
      </c>
      <c r="C35" s="227">
        <f t="shared" ref="C35:AC35" si="23">SUM(C32:C34)</f>
        <v>784.88</v>
      </c>
      <c r="D35" s="227">
        <f t="shared" si="23"/>
        <v>795.70500000000004</v>
      </c>
      <c r="E35" s="227">
        <f t="shared" si="23"/>
        <v>869.53599999999994</v>
      </c>
      <c r="F35" s="227">
        <f t="shared" si="23"/>
        <v>883.46900000000005</v>
      </c>
      <c r="G35" s="227">
        <f t="shared" si="23"/>
        <v>921.18</v>
      </c>
      <c r="H35" s="227">
        <f t="shared" si="23"/>
        <v>956.07799999999997</v>
      </c>
      <c r="I35" s="227">
        <f t="shared" si="23"/>
        <v>945.57399999999996</v>
      </c>
      <c r="J35" s="227">
        <f t="shared" si="23"/>
        <v>919.33543899999995</v>
      </c>
      <c r="K35" s="227">
        <f t="shared" si="23"/>
        <v>905.13835300000005</v>
      </c>
      <c r="L35" s="227">
        <f t="shared" si="23"/>
        <v>992.68185400000004</v>
      </c>
      <c r="M35" s="227">
        <f t="shared" si="23"/>
        <v>1023.1438439999999</v>
      </c>
      <c r="N35" s="227">
        <f t="shared" si="23"/>
        <v>1029.1412849999999</v>
      </c>
      <c r="O35" s="227">
        <f t="shared" si="23"/>
        <v>991.78315499999997</v>
      </c>
      <c r="P35" s="227">
        <f t="shared" si="23"/>
        <v>993.22724600000004</v>
      </c>
      <c r="Q35" s="227">
        <f t="shared" si="23"/>
        <v>983.943533</v>
      </c>
      <c r="R35" s="227">
        <f t="shared" si="23"/>
        <v>1028.760544</v>
      </c>
      <c r="S35" s="227">
        <f t="shared" si="23"/>
        <v>1077.109187</v>
      </c>
      <c r="T35" s="227">
        <f t="shared" si="23"/>
        <v>1112.905</v>
      </c>
      <c r="U35" s="227">
        <f t="shared" si="23"/>
        <v>1109.8572750000001</v>
      </c>
      <c r="V35" s="227">
        <f t="shared" si="23"/>
        <v>1104.4302050000001</v>
      </c>
      <c r="W35" s="227">
        <f t="shared" si="23"/>
        <v>1119.2997640000001</v>
      </c>
      <c r="X35" s="227">
        <f t="shared" si="23"/>
        <v>1088.5326769999999</v>
      </c>
      <c r="Y35" s="227">
        <f t="shared" si="23"/>
        <v>1105.8220859999999</v>
      </c>
      <c r="Z35" s="228">
        <f t="shared" si="23"/>
        <v>1118.072740209936</v>
      </c>
      <c r="AA35" s="228">
        <f t="shared" si="23"/>
        <v>1120.1758785369243</v>
      </c>
      <c r="AB35" s="228">
        <f t="shared" si="23"/>
        <v>1137.327797410529</v>
      </c>
      <c r="AC35" s="228">
        <f t="shared" si="23"/>
        <v>1141.5944213183825</v>
      </c>
    </row>
    <row r="36" spans="1:31" ht="16.5">
      <c r="A36" s="5" t="s">
        <v>48</v>
      </c>
      <c r="B36" s="24">
        <f>B40-B39</f>
        <v>795.58400000000006</v>
      </c>
      <c r="C36" s="24">
        <f t="shared" ref="C36:AC36" si="24">C40-C39</f>
        <v>757.88</v>
      </c>
      <c r="D36" s="24">
        <f t="shared" si="24"/>
        <v>775.6930000000001</v>
      </c>
      <c r="E36" s="24">
        <f t="shared" si="24"/>
        <v>849.45299999999997</v>
      </c>
      <c r="F36" s="24">
        <f t="shared" si="24"/>
        <v>861.95</v>
      </c>
      <c r="G36" s="24">
        <f t="shared" si="24"/>
        <v>900.17199999999991</v>
      </c>
      <c r="H36" s="24">
        <f t="shared" si="24"/>
        <v>928.3</v>
      </c>
      <c r="I36" s="24">
        <f t="shared" si="24"/>
        <v>919.56299999999999</v>
      </c>
      <c r="J36" s="24">
        <f t="shared" si="24"/>
        <v>889.11443899999995</v>
      </c>
      <c r="K36" s="24">
        <f t="shared" si="24"/>
        <v>877.9633530000001</v>
      </c>
      <c r="L36" s="24">
        <f t="shared" si="24"/>
        <v>958.58685400000002</v>
      </c>
      <c r="M36" s="24">
        <f t="shared" si="24"/>
        <v>993.01084399999991</v>
      </c>
      <c r="N36" s="24">
        <f t="shared" si="24"/>
        <v>1001.9162849999999</v>
      </c>
      <c r="O36" s="24">
        <f t="shared" si="24"/>
        <v>959.57615499999997</v>
      </c>
      <c r="P36" s="24">
        <f t="shared" si="24"/>
        <v>960.93024600000001</v>
      </c>
      <c r="Q36" s="24">
        <f t="shared" si="24"/>
        <v>948.41753300000005</v>
      </c>
      <c r="R36" s="24">
        <f t="shared" si="24"/>
        <v>991.73054400000001</v>
      </c>
      <c r="S36" s="24">
        <f t="shared" si="24"/>
        <v>1046.5291870000001</v>
      </c>
      <c r="T36" s="24">
        <f t="shared" si="24"/>
        <v>1082.5029999999999</v>
      </c>
      <c r="U36" s="24">
        <f>U40-U39</f>
        <v>1070.437275</v>
      </c>
      <c r="V36" s="24">
        <f t="shared" si="24"/>
        <v>1070.684205</v>
      </c>
      <c r="W36" s="24">
        <f t="shared" si="24"/>
        <v>1081.5187640000001</v>
      </c>
      <c r="X36" s="24">
        <f t="shared" si="24"/>
        <v>1057.6766769999999</v>
      </c>
      <c r="Y36" s="24">
        <f t="shared" si="24"/>
        <v>1077.8970859999999</v>
      </c>
      <c r="Z36" s="223">
        <f t="shared" si="24"/>
        <v>1104.072740209936</v>
      </c>
      <c r="AA36" s="223">
        <f t="shared" si="24"/>
        <v>1104.1758785369243</v>
      </c>
      <c r="AB36" s="223">
        <f t="shared" si="24"/>
        <v>1121.327797410529</v>
      </c>
      <c r="AC36" s="223">
        <f t="shared" si="24"/>
        <v>1125.5944213183825</v>
      </c>
    </row>
    <row r="37" spans="1:31" ht="16.5">
      <c r="A37" s="5" t="s">
        <v>329</v>
      </c>
      <c r="B37" s="24">
        <v>35</v>
      </c>
      <c r="C37" s="24">
        <v>40</v>
      </c>
      <c r="D37" s="24">
        <v>40</v>
      </c>
      <c r="E37" s="24">
        <v>39</v>
      </c>
      <c r="F37" s="24">
        <v>40</v>
      </c>
      <c r="G37" s="24">
        <v>50</v>
      </c>
      <c r="H37" s="24">
        <v>50</v>
      </c>
      <c r="I37" s="24">
        <v>48</v>
      </c>
      <c r="J37" s="24">
        <v>46</v>
      </c>
      <c r="K37" s="24">
        <v>47</v>
      </c>
      <c r="L37" s="24">
        <v>50</v>
      </c>
      <c r="M37" s="24">
        <v>50</v>
      </c>
      <c r="N37" s="24">
        <v>60</v>
      </c>
      <c r="O37" s="24">
        <v>60</v>
      </c>
      <c r="P37" s="24">
        <v>60</v>
      </c>
      <c r="Q37" s="24">
        <v>60</v>
      </c>
      <c r="R37" s="24">
        <v>60</v>
      </c>
      <c r="S37" s="24">
        <v>60</v>
      </c>
      <c r="T37" s="24">
        <v>60</v>
      </c>
      <c r="U37" s="24">
        <v>60</v>
      </c>
      <c r="V37" s="24">
        <v>60</v>
      </c>
      <c r="W37" s="24">
        <v>60</v>
      </c>
      <c r="X37" s="24">
        <v>60</v>
      </c>
      <c r="Y37" s="24">
        <v>60</v>
      </c>
      <c r="Z37" s="223">
        <v>60</v>
      </c>
      <c r="AA37" s="223">
        <v>60</v>
      </c>
      <c r="AB37" s="223">
        <v>60</v>
      </c>
      <c r="AC37" s="223">
        <v>60</v>
      </c>
    </row>
    <row r="38" spans="1:31" ht="16.5">
      <c r="A38" s="5" t="s">
        <v>330</v>
      </c>
      <c r="B38" s="24">
        <f>B36-B37</f>
        <v>760.58400000000006</v>
      </c>
      <c r="C38" s="24">
        <f t="shared" ref="C38:AC38" si="25">C36-C37</f>
        <v>717.88</v>
      </c>
      <c r="D38" s="24">
        <f t="shared" si="25"/>
        <v>735.6930000000001</v>
      </c>
      <c r="E38" s="24">
        <f t="shared" si="25"/>
        <v>810.45299999999997</v>
      </c>
      <c r="F38" s="24">
        <f t="shared" si="25"/>
        <v>821.95</v>
      </c>
      <c r="G38" s="24">
        <f t="shared" si="25"/>
        <v>850.17199999999991</v>
      </c>
      <c r="H38" s="24">
        <f t="shared" si="25"/>
        <v>878.3</v>
      </c>
      <c r="I38" s="24">
        <f t="shared" si="25"/>
        <v>871.56299999999999</v>
      </c>
      <c r="J38" s="24">
        <f t="shared" si="25"/>
        <v>843.11443899999995</v>
      </c>
      <c r="K38" s="24">
        <f t="shared" si="25"/>
        <v>830.9633530000001</v>
      </c>
      <c r="L38" s="24">
        <f t="shared" si="25"/>
        <v>908.58685400000002</v>
      </c>
      <c r="M38" s="24">
        <f t="shared" si="25"/>
        <v>943.01084399999991</v>
      </c>
      <c r="N38" s="24">
        <f t="shared" si="25"/>
        <v>941.9162849999999</v>
      </c>
      <c r="O38" s="24">
        <f t="shared" si="25"/>
        <v>899.57615499999997</v>
      </c>
      <c r="P38" s="24">
        <f t="shared" si="25"/>
        <v>900.93024600000001</v>
      </c>
      <c r="Q38" s="24">
        <f t="shared" si="25"/>
        <v>888.41753300000005</v>
      </c>
      <c r="R38" s="24">
        <f t="shared" si="25"/>
        <v>931.73054400000001</v>
      </c>
      <c r="S38" s="24">
        <f t="shared" si="25"/>
        <v>986.52918700000009</v>
      </c>
      <c r="T38" s="24">
        <f t="shared" si="25"/>
        <v>1022.5029999999999</v>
      </c>
      <c r="U38" s="24">
        <f t="shared" si="25"/>
        <v>1010.437275</v>
      </c>
      <c r="V38" s="24">
        <f t="shared" si="25"/>
        <v>1010.684205</v>
      </c>
      <c r="W38" s="24">
        <f t="shared" si="25"/>
        <v>1021.5187640000001</v>
      </c>
      <c r="X38" s="24">
        <f t="shared" si="25"/>
        <v>997.67667699999993</v>
      </c>
      <c r="Y38" s="24">
        <f t="shared" si="25"/>
        <v>1017.8970859999999</v>
      </c>
      <c r="Z38" s="223">
        <f t="shared" si="25"/>
        <v>1044.072740209936</v>
      </c>
      <c r="AA38" s="223">
        <f t="shared" si="25"/>
        <v>1044.1758785369243</v>
      </c>
      <c r="AB38" s="223">
        <f t="shared" si="25"/>
        <v>1061.327797410529</v>
      </c>
      <c r="AC38" s="223">
        <f t="shared" si="25"/>
        <v>1065.5944213183825</v>
      </c>
    </row>
    <row r="39" spans="1:31" ht="16.5">
      <c r="A39" s="5" t="s">
        <v>39</v>
      </c>
      <c r="B39" s="24">
        <f>B282</f>
        <v>1.2E-2</v>
      </c>
      <c r="C39" s="24">
        <f t="shared" ref="C39:Y39" si="26">C282</f>
        <v>0</v>
      </c>
      <c r="D39" s="24">
        <f t="shared" si="26"/>
        <v>1.2E-2</v>
      </c>
      <c r="E39" s="24">
        <f t="shared" si="26"/>
        <v>8.3000000000000004E-2</v>
      </c>
      <c r="F39" s="24">
        <f t="shared" si="26"/>
        <v>1.5189999999999999</v>
      </c>
      <c r="G39" s="24">
        <f t="shared" si="26"/>
        <v>8.0000000000000002E-3</v>
      </c>
      <c r="H39" s="24">
        <f t="shared" si="26"/>
        <v>3.7779999999999996</v>
      </c>
      <c r="I39" s="24">
        <f t="shared" si="26"/>
        <v>1.0999999999999999E-2</v>
      </c>
      <c r="J39" s="24">
        <f t="shared" si="26"/>
        <v>0.221</v>
      </c>
      <c r="K39" s="24">
        <f t="shared" si="26"/>
        <v>0.17500000000000002</v>
      </c>
      <c r="L39" s="24">
        <f t="shared" si="26"/>
        <v>9.5000000000000015E-2</v>
      </c>
      <c r="M39" s="24">
        <f t="shared" si="26"/>
        <v>0.13300000000000001</v>
      </c>
      <c r="N39" s="24">
        <f t="shared" si="26"/>
        <v>0.22499999999999998</v>
      </c>
      <c r="O39" s="24">
        <f t="shared" si="26"/>
        <v>0.20700000000000005</v>
      </c>
      <c r="P39" s="24">
        <f t="shared" si="26"/>
        <v>0.29699999999999993</v>
      </c>
      <c r="Q39" s="24">
        <f t="shared" si="26"/>
        <v>0.52600000000000002</v>
      </c>
      <c r="R39" s="24">
        <f t="shared" si="26"/>
        <v>1.0299999999999998</v>
      </c>
      <c r="S39" s="24">
        <f t="shared" si="26"/>
        <v>0.57999999999999996</v>
      </c>
      <c r="T39" s="24">
        <f t="shared" si="26"/>
        <v>0.40200000000000002</v>
      </c>
      <c r="U39" s="24">
        <f t="shared" si="26"/>
        <v>0.42</v>
      </c>
      <c r="V39" s="24">
        <f t="shared" si="26"/>
        <v>0.74600000000000022</v>
      </c>
      <c r="W39" s="24">
        <f t="shared" si="26"/>
        <v>0.78100000000000014</v>
      </c>
      <c r="X39" s="24">
        <f t="shared" si="26"/>
        <v>0.85600000000000009</v>
      </c>
      <c r="Y39" s="24">
        <f t="shared" si="26"/>
        <v>0.92500000000000016</v>
      </c>
      <c r="Z39" s="223">
        <v>1</v>
      </c>
      <c r="AA39" s="223">
        <v>1</v>
      </c>
      <c r="AB39" s="223">
        <v>1</v>
      </c>
      <c r="AC39" s="223">
        <v>1</v>
      </c>
    </row>
    <row r="40" spans="1:31" ht="16.5">
      <c r="A40" s="7" t="s">
        <v>42</v>
      </c>
      <c r="B40" s="227">
        <f>B35-B41</f>
        <v>795.596</v>
      </c>
      <c r="C40" s="227">
        <f t="shared" ref="C40:AC40" si="27">C35-C41</f>
        <v>757.88</v>
      </c>
      <c r="D40" s="227">
        <f t="shared" si="27"/>
        <v>775.70500000000004</v>
      </c>
      <c r="E40" s="227">
        <f t="shared" si="27"/>
        <v>849.53599999999994</v>
      </c>
      <c r="F40" s="227">
        <f t="shared" si="27"/>
        <v>863.46900000000005</v>
      </c>
      <c r="G40" s="227">
        <f t="shared" si="27"/>
        <v>900.18</v>
      </c>
      <c r="H40" s="227">
        <f t="shared" si="27"/>
        <v>932.07799999999997</v>
      </c>
      <c r="I40" s="227">
        <f t="shared" si="27"/>
        <v>919.57399999999996</v>
      </c>
      <c r="J40" s="227">
        <f t="shared" si="27"/>
        <v>889.33543899999995</v>
      </c>
      <c r="K40" s="227">
        <f t="shared" si="27"/>
        <v>878.13835300000005</v>
      </c>
      <c r="L40" s="227">
        <f t="shared" si="27"/>
        <v>958.68185400000004</v>
      </c>
      <c r="M40" s="227">
        <f t="shared" si="27"/>
        <v>993.14384399999994</v>
      </c>
      <c r="N40" s="227">
        <f t="shared" si="27"/>
        <v>1002.1412849999999</v>
      </c>
      <c r="O40" s="227">
        <f t="shared" si="27"/>
        <v>959.78315499999997</v>
      </c>
      <c r="P40" s="227">
        <f t="shared" si="27"/>
        <v>961.22724600000004</v>
      </c>
      <c r="Q40" s="227">
        <f t="shared" si="27"/>
        <v>948.943533</v>
      </c>
      <c r="R40" s="227">
        <f t="shared" si="27"/>
        <v>992.76054399999998</v>
      </c>
      <c r="S40" s="227">
        <f t="shared" si="27"/>
        <v>1047.109187</v>
      </c>
      <c r="T40" s="227">
        <f t="shared" si="27"/>
        <v>1082.905</v>
      </c>
      <c r="U40" s="227">
        <f t="shared" si="27"/>
        <v>1070.8572750000001</v>
      </c>
      <c r="V40" s="227">
        <f t="shared" si="27"/>
        <v>1071.4302050000001</v>
      </c>
      <c r="W40" s="227">
        <f t="shared" si="27"/>
        <v>1082.2997640000001</v>
      </c>
      <c r="X40" s="227">
        <f t="shared" si="27"/>
        <v>1058.5326769999999</v>
      </c>
      <c r="Y40" s="227">
        <f t="shared" si="27"/>
        <v>1078.8220859999999</v>
      </c>
      <c r="Z40" s="228">
        <f t="shared" si="27"/>
        <v>1105.072740209936</v>
      </c>
      <c r="AA40" s="228">
        <f t="shared" si="27"/>
        <v>1105.1758785369243</v>
      </c>
      <c r="AB40" s="228">
        <f t="shared" si="27"/>
        <v>1122.327797410529</v>
      </c>
      <c r="AC40" s="228">
        <f t="shared" si="27"/>
        <v>1126.5944213183825</v>
      </c>
    </row>
    <row r="41" spans="1:31" ht="16.5">
      <c r="A41" s="5" t="s">
        <v>49</v>
      </c>
      <c r="B41" s="24">
        <v>22</v>
      </c>
      <c r="C41" s="24">
        <v>27</v>
      </c>
      <c r="D41" s="24">
        <f>D313</f>
        <v>20</v>
      </c>
      <c r="E41" s="24">
        <f t="shared" ref="E41:Y41" si="28">E313</f>
        <v>20</v>
      </c>
      <c r="F41" s="24">
        <f t="shared" si="28"/>
        <v>20</v>
      </c>
      <c r="G41" s="24">
        <f t="shared" si="28"/>
        <v>21</v>
      </c>
      <c r="H41" s="24">
        <f t="shared" si="28"/>
        <v>24</v>
      </c>
      <c r="I41" s="24">
        <f t="shared" si="28"/>
        <v>26</v>
      </c>
      <c r="J41" s="24">
        <f t="shared" si="28"/>
        <v>30</v>
      </c>
      <c r="K41" s="24">
        <f t="shared" si="28"/>
        <v>27</v>
      </c>
      <c r="L41" s="24">
        <f t="shared" si="28"/>
        <v>34</v>
      </c>
      <c r="M41" s="24">
        <f t="shared" si="28"/>
        <v>30</v>
      </c>
      <c r="N41" s="24">
        <f t="shared" si="28"/>
        <v>27</v>
      </c>
      <c r="O41" s="24">
        <f t="shared" si="28"/>
        <v>32</v>
      </c>
      <c r="P41" s="24">
        <f t="shared" si="28"/>
        <v>32</v>
      </c>
      <c r="Q41" s="24">
        <f t="shared" si="28"/>
        <v>35</v>
      </c>
      <c r="R41" s="24">
        <f t="shared" si="28"/>
        <v>36</v>
      </c>
      <c r="S41" s="24">
        <f t="shared" si="28"/>
        <v>30</v>
      </c>
      <c r="T41" s="24">
        <f t="shared" si="28"/>
        <v>30</v>
      </c>
      <c r="U41" s="24">
        <f t="shared" si="28"/>
        <v>39</v>
      </c>
      <c r="V41" s="24">
        <f t="shared" si="28"/>
        <v>33</v>
      </c>
      <c r="W41" s="24">
        <f t="shared" si="28"/>
        <v>37</v>
      </c>
      <c r="X41" s="24">
        <f t="shared" si="28"/>
        <v>30</v>
      </c>
      <c r="Y41" s="24">
        <f t="shared" si="28"/>
        <v>27</v>
      </c>
      <c r="Z41" s="223">
        <v>13</v>
      </c>
      <c r="AA41" s="223">
        <v>15</v>
      </c>
      <c r="AB41" s="223">
        <v>15</v>
      </c>
      <c r="AC41" s="223">
        <v>15</v>
      </c>
    </row>
    <row r="42" spans="1:31" ht="15.75" thickBot="1">
      <c r="A42" s="5" t="s">
        <v>250</v>
      </c>
    </row>
    <row r="43" spans="1:31">
      <c r="A43" s="11" t="s">
        <v>51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31">
      <c r="A44" s="5"/>
      <c r="B44" s="5">
        <v>1993</v>
      </c>
      <c r="C44" s="5">
        <v>1994</v>
      </c>
      <c r="D44" s="5">
        <v>1995</v>
      </c>
      <c r="E44" s="5">
        <v>1996</v>
      </c>
      <c r="F44" s="5">
        <v>1997</v>
      </c>
      <c r="G44" s="5">
        <v>1998</v>
      </c>
      <c r="H44" s="5">
        <v>1999</v>
      </c>
      <c r="I44" s="5">
        <v>2000</v>
      </c>
      <c r="J44" s="5">
        <v>2001</v>
      </c>
      <c r="K44" s="5">
        <v>2002</v>
      </c>
      <c r="L44" s="5">
        <v>2003</v>
      </c>
      <c r="M44" s="5">
        <v>2004</v>
      </c>
      <c r="N44" s="5">
        <v>2005</v>
      </c>
      <c r="O44" s="5">
        <v>2006</v>
      </c>
      <c r="P44" s="5">
        <v>2007</v>
      </c>
      <c r="Q44" s="5">
        <v>2008</v>
      </c>
      <c r="R44" s="5">
        <v>2009</v>
      </c>
      <c r="S44" s="5">
        <v>2010</v>
      </c>
      <c r="T44" s="5">
        <v>2011</v>
      </c>
      <c r="U44" s="5">
        <v>2012</v>
      </c>
      <c r="V44" s="5">
        <v>2013</v>
      </c>
      <c r="W44" s="5">
        <v>2014</v>
      </c>
      <c r="X44" s="5">
        <v>2015</v>
      </c>
      <c r="Y44" s="5">
        <v>2016</v>
      </c>
      <c r="Z44" s="5">
        <v>2017</v>
      </c>
      <c r="AA44" s="5">
        <v>2018</v>
      </c>
      <c r="AB44" s="5">
        <v>2019</v>
      </c>
      <c r="AC44" s="5">
        <v>2020</v>
      </c>
      <c r="AD44" s="5">
        <v>2021</v>
      </c>
    </row>
    <row r="45" spans="1:31" ht="15.75" thickBot="1">
      <c r="A45" s="6" t="s">
        <v>252</v>
      </c>
    </row>
    <row r="46" spans="1:31" ht="15.75" thickBot="1">
      <c r="A46" s="3"/>
      <c r="B46" s="3" t="str">
        <f>B$2</f>
        <v xml:space="preserve">93/94 </v>
      </c>
      <c r="C46" s="3" t="str">
        <f t="shared" ref="C46:AC46" si="29">C$2</f>
        <v xml:space="preserve">94/95 </v>
      </c>
      <c r="D46" s="3" t="str">
        <f t="shared" si="29"/>
        <v xml:space="preserve">95/96 </v>
      </c>
      <c r="E46" s="3" t="str">
        <f t="shared" si="29"/>
        <v xml:space="preserve">96/97 </v>
      </c>
      <c r="F46" s="3" t="str">
        <f t="shared" si="29"/>
        <v xml:space="preserve">97/98 </v>
      </c>
      <c r="G46" s="3" t="str">
        <f t="shared" si="29"/>
        <v xml:space="preserve">98/99 </v>
      </c>
      <c r="H46" s="3" t="str">
        <f t="shared" si="29"/>
        <v xml:space="preserve">99/00 </v>
      </c>
      <c r="I46" s="3" t="str">
        <f t="shared" si="29"/>
        <v xml:space="preserve">00/01 </v>
      </c>
      <c r="J46" s="3" t="str">
        <f t="shared" si="29"/>
        <v xml:space="preserve">01/02 </v>
      </c>
      <c r="K46" s="3" t="str">
        <f t="shared" si="29"/>
        <v xml:space="preserve">02/03 </v>
      </c>
      <c r="L46" s="3" t="str">
        <f t="shared" si="29"/>
        <v xml:space="preserve">03/04 </v>
      </c>
      <c r="M46" s="3" t="str">
        <f t="shared" si="29"/>
        <v xml:space="preserve">04/05 </v>
      </c>
      <c r="N46" s="3" t="str">
        <f t="shared" si="29"/>
        <v xml:space="preserve">05/06 </v>
      </c>
      <c r="O46" s="3" t="str">
        <f t="shared" si="29"/>
        <v xml:space="preserve">06/07 </v>
      </c>
      <c r="P46" s="3" t="str">
        <f t="shared" si="29"/>
        <v xml:space="preserve">07/08 </v>
      </c>
      <c r="Q46" s="3" t="str">
        <f t="shared" si="29"/>
        <v xml:space="preserve">08/09 </v>
      </c>
      <c r="R46" s="3" t="str">
        <f t="shared" si="29"/>
        <v xml:space="preserve">09/10 </v>
      </c>
      <c r="S46" s="3" t="str">
        <f t="shared" si="29"/>
        <v xml:space="preserve">10/11 </v>
      </c>
      <c r="T46" s="3" t="str">
        <f t="shared" si="29"/>
        <v xml:space="preserve">11/12 </v>
      </c>
      <c r="U46" s="3" t="str">
        <f t="shared" si="29"/>
        <v xml:space="preserve">12/13 </v>
      </c>
      <c r="V46" s="3" t="str">
        <f t="shared" si="29"/>
        <v xml:space="preserve">13/14 </v>
      </c>
      <c r="W46" s="3" t="str">
        <f t="shared" si="29"/>
        <v xml:space="preserve">14/15 </v>
      </c>
      <c r="X46" s="3" t="str">
        <f t="shared" si="29"/>
        <v xml:space="preserve">15/16 </v>
      </c>
      <c r="Y46" s="3" t="str">
        <f t="shared" si="29"/>
        <v xml:space="preserve">16/17 </v>
      </c>
      <c r="Z46" s="3" t="str">
        <f t="shared" si="29"/>
        <v xml:space="preserve">17/18 </v>
      </c>
      <c r="AA46" s="3" t="str">
        <f t="shared" si="29"/>
        <v>18/19</v>
      </c>
      <c r="AB46" s="3" t="str">
        <f t="shared" si="29"/>
        <v>19/20</v>
      </c>
      <c r="AC46" s="3" t="str">
        <f t="shared" si="29"/>
        <v>20/21</v>
      </c>
    </row>
    <row r="47" spans="1:31">
      <c r="A47" s="6" t="s">
        <v>104</v>
      </c>
      <c r="B47" s="239">
        <v>158.4384124674001</v>
      </c>
      <c r="C47" s="37">
        <f>'[3]Japan Seed Imports'!AP$290</f>
        <v>201.61699999999999</v>
      </c>
      <c r="D47" s="37">
        <f>'[3]Japan Seed Imports'!BB$290</f>
        <v>171.33500000000001</v>
      </c>
      <c r="E47" s="37">
        <f>'[3]Japan Seed Imports'!BN$290</f>
        <v>189.12</v>
      </c>
      <c r="F47" s="37">
        <f>'[3]Japan Seed Imports'!BZ$290</f>
        <v>202.65899999999999</v>
      </c>
      <c r="G47" s="37">
        <f>'[3]Japan Seed Imports'!CL$290</f>
        <v>206.631</v>
      </c>
      <c r="H47" s="37">
        <f>'[3]Japan Seed Imports'!CX$290</f>
        <v>180.32900000000001</v>
      </c>
      <c r="I47" s="37">
        <f>'[3]Japan Seed Imports'!DJ$290</f>
        <v>186.19300000000001</v>
      </c>
      <c r="J47" s="37">
        <f>'[3]Japan Seed Imports'!DV$290</f>
        <v>197.43600000000001</v>
      </c>
      <c r="K47" s="37">
        <f>'[3]Japan Seed Imports'!EH$290</f>
        <v>223.42599999999999</v>
      </c>
      <c r="L47" s="37">
        <f>'[3]Japan Seed Imports'!ET$290</f>
        <v>171.69200000000001</v>
      </c>
      <c r="M47" s="37">
        <f>'[3]Japan Seed Imports'!FF$290</f>
        <v>141.12200000000001</v>
      </c>
      <c r="N47" s="37">
        <f>'[3]Japan Seed Imports'!FR$290</f>
        <v>216.02799999999999</v>
      </c>
      <c r="O47" s="37">
        <f>'[3]Japan Seed Imports'!GD$290</f>
        <v>207.70500000000001</v>
      </c>
      <c r="P47" s="37">
        <f>'[3]Japan Seed Imports'!GP$290</f>
        <v>202.42</v>
      </c>
      <c r="Q47" s="37">
        <f>'[3]Japan Seed Imports'!HB$290</f>
        <v>182.536</v>
      </c>
      <c r="R47" s="37">
        <f>'[3]Japan Seed Imports'!HN$290</f>
        <v>177.001</v>
      </c>
      <c r="S47" s="37">
        <f>'[3]Japan Seed Imports'!HZ$290</f>
        <v>229.31100000000001</v>
      </c>
      <c r="T47" s="37">
        <f>'[3]Japan Seed Imports'!IL$290</f>
        <v>214.50200000000001</v>
      </c>
      <c r="U47" s="37">
        <f>'[3]Japan Seed Imports'!IX$290</f>
        <v>264.53300000000002</v>
      </c>
      <c r="V47" s="37">
        <f>'[3]Japan Seed Imports'!JJ$290</f>
        <v>190.58600000000001</v>
      </c>
      <c r="W47" s="37">
        <f>'[3]Japan Seed Imports'!JV$290</f>
        <v>190.25399999999999</v>
      </c>
      <c r="X47" s="37">
        <f>'[3]Japan Seed Imports'!KH$290</f>
        <v>205.047</v>
      </c>
      <c r="Y47" s="37">
        <f>'[3]Japan Seed Imports'!KT$290</f>
        <v>166.14599999999999</v>
      </c>
      <c r="Z47" s="37">
        <f>'[3]Japan Seed Imports'!LF$290</f>
        <v>234.566</v>
      </c>
      <c r="AA47" s="238">
        <f t="shared" ref="AA47:AC57" si="30">(SUM(U47:Y47)/SUM(U$59:Y$59))*AA$59</f>
        <v>209.31308420605632</v>
      </c>
      <c r="AB47" s="238">
        <f t="shared" si="30"/>
        <v>203.90019767551058</v>
      </c>
      <c r="AC47" s="238">
        <f t="shared" si="30"/>
        <v>205.69575745472915</v>
      </c>
      <c r="AE47" s="303">
        <f>SUM(R47:V47)/SUM(R$59:V$59)</f>
        <v>9.1027088928936142E-2</v>
      </c>
    </row>
    <row r="48" spans="1:31">
      <c r="A48" s="6" t="s">
        <v>105</v>
      </c>
      <c r="B48" s="239">
        <v>157.68729301923108</v>
      </c>
      <c r="C48" s="37">
        <f>'[3]Japan Seed Imports'!AQ$290</f>
        <v>144.578</v>
      </c>
      <c r="D48" s="37">
        <f>'[3]Japan Seed Imports'!BC$290</f>
        <v>213.00399999999999</v>
      </c>
      <c r="E48" s="37">
        <f>'[3]Japan Seed Imports'!BO$290</f>
        <v>190.791</v>
      </c>
      <c r="F48" s="37">
        <f>'[3]Japan Seed Imports'!CA$290</f>
        <v>216.90700000000001</v>
      </c>
      <c r="G48" s="37">
        <f>'[3]Japan Seed Imports'!CM$290</f>
        <v>201.477</v>
      </c>
      <c r="H48" s="37">
        <f>'[3]Japan Seed Imports'!CY$290</f>
        <v>200.977</v>
      </c>
      <c r="I48" s="37">
        <f>'[3]Japan Seed Imports'!DK$290</f>
        <v>192.43899999999999</v>
      </c>
      <c r="J48" s="37">
        <f>'[3]Japan Seed Imports'!DW$290</f>
        <v>155.583</v>
      </c>
      <c r="K48" s="37">
        <f>'[3]Japan Seed Imports'!EI$290</f>
        <v>180.13900000000001</v>
      </c>
      <c r="L48" s="37">
        <f>'[3]Japan Seed Imports'!EU$290</f>
        <v>155.28399999999999</v>
      </c>
      <c r="M48" s="37">
        <f>'[3]Japan Seed Imports'!FG$290</f>
        <v>232.21600000000001</v>
      </c>
      <c r="N48" s="37">
        <f>'[3]Japan Seed Imports'!FS$290</f>
        <v>221.81899999999999</v>
      </c>
      <c r="O48" s="37">
        <f>'[3]Japan Seed Imports'!GE$290</f>
        <v>197.33199999999999</v>
      </c>
      <c r="P48" s="37">
        <f>'[3]Japan Seed Imports'!GQ$290</f>
        <v>205.69499999999999</v>
      </c>
      <c r="Q48" s="37">
        <f>'[3]Japan Seed Imports'!HC$290</f>
        <v>234.51400000000001</v>
      </c>
      <c r="R48" s="37">
        <f>'[3]Japan Seed Imports'!HO$290</f>
        <v>183.685</v>
      </c>
      <c r="S48" s="37">
        <f>'[3]Japan Seed Imports'!IA$290</f>
        <v>222.12200000000001</v>
      </c>
      <c r="T48" s="37">
        <f>'[3]Japan Seed Imports'!IM$290</f>
        <v>212.80799999999999</v>
      </c>
      <c r="U48" s="37">
        <f>'[3]Japan Seed Imports'!IY$290</f>
        <v>201.066</v>
      </c>
      <c r="V48" s="37">
        <f>'[3]Japan Seed Imports'!JK$290</f>
        <v>246.374</v>
      </c>
      <c r="W48" s="37">
        <f>'[3]Japan Seed Imports'!JW$290</f>
        <v>233.73599999999999</v>
      </c>
      <c r="X48" s="37">
        <f>'[3]Japan Seed Imports'!KI$290</f>
        <v>198.09700000000001</v>
      </c>
      <c r="Y48" s="37">
        <f>'[3]Japan Seed Imports'!KU$290</f>
        <v>257.524</v>
      </c>
      <c r="Z48" s="37">
        <f>'[3]Japan Seed Imports'!LG$290</f>
        <v>262.875</v>
      </c>
      <c r="AA48" s="238">
        <f t="shared" si="30"/>
        <v>234.068900775938</v>
      </c>
      <c r="AB48" s="238">
        <f t="shared" si="30"/>
        <v>247.71563759445635</v>
      </c>
      <c r="AC48" s="238">
        <f t="shared" si="30"/>
        <v>242.72429233450504</v>
      </c>
      <c r="AE48" s="303">
        <f>SUM(R48:V48)/SUM(R$59:V$59)</f>
        <v>9.019138114374875E-2</v>
      </c>
    </row>
    <row r="49" spans="1:31">
      <c r="A49" s="6" t="s">
        <v>106</v>
      </c>
      <c r="B49" s="239">
        <v>130.80129451336876</v>
      </c>
      <c r="C49" s="37">
        <f>'[3]Japan Seed Imports'!AR$290</f>
        <v>174.768</v>
      </c>
      <c r="D49" s="37">
        <f>'[3]Japan Seed Imports'!BD$290</f>
        <v>177.71100000000001</v>
      </c>
      <c r="E49" s="37">
        <f>'[3]Japan Seed Imports'!BP$290</f>
        <v>132.857</v>
      </c>
      <c r="F49" s="37">
        <f>'[3]Japan Seed Imports'!CB$290</f>
        <v>158.9</v>
      </c>
      <c r="G49" s="37">
        <f>'[3]Japan Seed Imports'!CN$290</f>
        <v>157.68700000000001</v>
      </c>
      <c r="H49" s="37">
        <f>'[3]Japan Seed Imports'!CZ$290</f>
        <v>211.923</v>
      </c>
      <c r="I49" s="37">
        <f>'[3]Japan Seed Imports'!DL$290</f>
        <v>176.864</v>
      </c>
      <c r="J49" s="37">
        <f>'[3]Japan Seed Imports'!DX$290</f>
        <v>172.02</v>
      </c>
      <c r="K49" s="37">
        <f>'[3]Japan Seed Imports'!EJ$290</f>
        <v>117.386</v>
      </c>
      <c r="L49" s="37">
        <f>'[3]Japan Seed Imports'!EV$290</f>
        <v>166.221</v>
      </c>
      <c r="M49" s="37">
        <f>'[3]Japan Seed Imports'!FH$290</f>
        <v>149.42699999999999</v>
      </c>
      <c r="N49" s="37">
        <f>'[3]Japan Seed Imports'!FT$290</f>
        <v>148.846</v>
      </c>
      <c r="O49" s="37">
        <f>'[3]Japan Seed Imports'!GF$290</f>
        <v>174.666</v>
      </c>
      <c r="P49" s="37">
        <f>'[3]Japan Seed Imports'!GR$290</f>
        <v>140.922</v>
      </c>
      <c r="Q49" s="37">
        <f>'[3]Japan Seed Imports'!HD$290</f>
        <v>187.92500000000001</v>
      </c>
      <c r="R49" s="37">
        <f>'[3]Japan Seed Imports'!HP$290</f>
        <v>193.25</v>
      </c>
      <c r="S49" s="37">
        <f>'[3]Japan Seed Imports'!IB$290</f>
        <v>171.36799999999999</v>
      </c>
      <c r="T49" s="37">
        <f>'[3]Japan Seed Imports'!IN$290</f>
        <v>193.45500000000001</v>
      </c>
      <c r="U49" s="37">
        <f>'[3]Japan Seed Imports'!IZ$290</f>
        <v>213.22399999999999</v>
      </c>
      <c r="V49" s="37">
        <f>'[3]Japan Seed Imports'!JL$290</f>
        <v>207.804</v>
      </c>
      <c r="W49" s="37">
        <f>'[3]Japan Seed Imports'!JX$290</f>
        <v>254.13499999999999</v>
      </c>
      <c r="X49" s="37">
        <f>'[3]Japan Seed Imports'!KJ$290</f>
        <v>227.761</v>
      </c>
      <c r="Y49" s="37">
        <f>'[3]Japan Seed Imports'!KV$290</f>
        <v>185.595</v>
      </c>
      <c r="Z49" s="37">
        <f>'[3]Japan Seed Imports'!LH$290</f>
        <v>160.39500000000001</v>
      </c>
      <c r="AA49" s="238">
        <f t="shared" si="30"/>
        <v>224.12835871639638</v>
      </c>
      <c r="AB49" s="238">
        <f t="shared" si="30"/>
        <v>214.04582381550108</v>
      </c>
      <c r="AC49" s="238">
        <f t="shared" si="30"/>
        <v>215.24845895181906</v>
      </c>
      <c r="AE49" s="303">
        <f>SUM(R49:V49)/SUM(R$59:V$59)</f>
        <v>8.2834817593112495E-2</v>
      </c>
    </row>
    <row r="50" spans="1:31">
      <c r="A50" s="6" t="s">
        <v>107</v>
      </c>
      <c r="B50" s="37">
        <f>'[3]Japan Seed Imports'!AG$290</f>
        <v>160.52199999999999</v>
      </c>
      <c r="C50" s="37">
        <f>'[3]Japan Seed Imports'!AS$290</f>
        <v>141.05500000000001</v>
      </c>
      <c r="D50" s="37">
        <f>'[3]Japan Seed Imports'!BE$290</f>
        <v>134.31</v>
      </c>
      <c r="E50" s="37">
        <f>'[3]Japan Seed Imports'!BQ$290</f>
        <v>157.84299999999999</v>
      </c>
      <c r="F50" s="37">
        <f>'[3]Japan Seed Imports'!CC$290</f>
        <v>173.38900000000001</v>
      </c>
      <c r="G50" s="37">
        <f>'[3]Japan Seed Imports'!CO$290</f>
        <v>214.33799999999999</v>
      </c>
      <c r="H50" s="37">
        <f>'[3]Japan Seed Imports'!DA$290</f>
        <v>134.62799999999999</v>
      </c>
      <c r="I50" s="37">
        <f>'[3]Japan Seed Imports'!DM$290</f>
        <v>171.79</v>
      </c>
      <c r="J50" s="37">
        <f>'[3]Japan Seed Imports'!DY$290</f>
        <v>163.30099999999999</v>
      </c>
      <c r="K50" s="37">
        <f>'[3]Japan Seed Imports'!EK$290</f>
        <v>179.834</v>
      </c>
      <c r="L50" s="37">
        <f>'[3]Japan Seed Imports'!EW$290</f>
        <v>240.04</v>
      </c>
      <c r="M50" s="37">
        <f>'[3]Japan Seed Imports'!FI$290</f>
        <v>177.35</v>
      </c>
      <c r="N50" s="37">
        <f>'[3]Japan Seed Imports'!FU$290</f>
        <v>177.72200000000001</v>
      </c>
      <c r="O50" s="37">
        <f>'[3]Japan Seed Imports'!GG$290</f>
        <v>159.054</v>
      </c>
      <c r="P50" s="37">
        <f>'[3]Japan Seed Imports'!GS$290</f>
        <v>198.82400000000001</v>
      </c>
      <c r="Q50" s="37">
        <f>'[3]Japan Seed Imports'!HE$290</f>
        <v>102.593</v>
      </c>
      <c r="R50" s="37">
        <f>'[3]Japan Seed Imports'!HQ$290</f>
        <v>183.648</v>
      </c>
      <c r="S50" s="37">
        <f>'[3]Japan Seed Imports'!IC$290</f>
        <v>140.17400000000001</v>
      </c>
      <c r="T50" s="37">
        <f>'[3]Japan Seed Imports'!IO$290</f>
        <v>192.60900000000001</v>
      </c>
      <c r="U50" s="37">
        <f>'[3]Japan Seed Imports'!JA$290</f>
        <v>188.321</v>
      </c>
      <c r="V50" s="37">
        <f>'[3]Japan Seed Imports'!JM$290</f>
        <v>78.168000000000006</v>
      </c>
      <c r="W50" s="37">
        <f>'[3]Japan Seed Imports'!JY$290</f>
        <v>188.232</v>
      </c>
      <c r="X50" s="37">
        <f>'[3]Japan Seed Imports'!KK$290</f>
        <v>136.46600000000001</v>
      </c>
      <c r="Y50" s="37">
        <f>'[3]Japan Seed Imports'!KW$290</f>
        <v>217.65299999999999</v>
      </c>
      <c r="Z50" s="37">
        <f>'[3]Japan Seed Imports'!LI$290</f>
        <v>182.351</v>
      </c>
      <c r="AA50" s="238">
        <f t="shared" si="30"/>
        <v>166.54186253448037</v>
      </c>
      <c r="AB50" s="238">
        <f t="shared" si="30"/>
        <v>165.92896577812991</v>
      </c>
      <c r="AC50" s="238">
        <f t="shared" si="30"/>
        <v>182.35384942357993</v>
      </c>
      <c r="AE50" s="303">
        <f t="shared" ref="AE50:AE55" si="31">SUM(R50:V50)/SUM(R$59:V$59)</f>
        <v>6.6237329335788284E-2</v>
      </c>
    </row>
    <row r="51" spans="1:31">
      <c r="A51" s="6" t="s">
        <v>108</v>
      </c>
      <c r="B51" s="37">
        <f>'[3]Japan Seed Imports'!AH$290</f>
        <v>130.202</v>
      </c>
      <c r="C51" s="37">
        <f>'[3]Japan Seed Imports'!AT$290</f>
        <v>118.89400000000001</v>
      </c>
      <c r="D51" s="37">
        <f>'[3]Japan Seed Imports'!BF$290</f>
        <v>152.624</v>
      </c>
      <c r="E51" s="37">
        <f>'[3]Japan Seed Imports'!BR$290</f>
        <v>154.78299999999999</v>
      </c>
      <c r="F51" s="37">
        <f>'[3]Japan Seed Imports'!CD$290</f>
        <v>171.97300000000001</v>
      </c>
      <c r="G51" s="37">
        <f>'[3]Japan Seed Imports'!CP$290</f>
        <v>159.72300000000001</v>
      </c>
      <c r="H51" s="37">
        <f>'[3]Japan Seed Imports'!DB$290</f>
        <v>219.33199999999999</v>
      </c>
      <c r="I51" s="37">
        <f>'[3]Japan Seed Imports'!DN$290</f>
        <v>213.614</v>
      </c>
      <c r="J51" s="37">
        <f>'[3]Japan Seed Imports'!DZ$290</f>
        <v>182.227</v>
      </c>
      <c r="K51" s="37">
        <f>'[3]Japan Seed Imports'!EL$290</f>
        <v>182.36600000000001</v>
      </c>
      <c r="L51" s="37">
        <f>'[3]Japan Seed Imports'!EX$290</f>
        <v>160.322</v>
      </c>
      <c r="M51" s="37">
        <f>'[3]Japan Seed Imports'!FJ$290</f>
        <v>171.649</v>
      </c>
      <c r="N51" s="37">
        <f>'[3]Japan Seed Imports'!FV$290</f>
        <v>141.99</v>
      </c>
      <c r="O51" s="37">
        <f>'[3]Japan Seed Imports'!GH$290</f>
        <v>178.673</v>
      </c>
      <c r="P51" s="37">
        <f>'[3]Japan Seed Imports'!GT$290</f>
        <v>230.52099999999999</v>
      </c>
      <c r="Q51" s="37">
        <f>'[3]Japan Seed Imports'!HF$290</f>
        <v>206.90299999999999</v>
      </c>
      <c r="R51" s="37">
        <f>'[3]Japan Seed Imports'!HR$290</f>
        <v>135.31800000000001</v>
      </c>
      <c r="S51" s="37">
        <f>'[3]Japan Seed Imports'!ID$290</f>
        <v>209.54900000000001</v>
      </c>
      <c r="T51" s="37">
        <f>'[3]Japan Seed Imports'!IP$290</f>
        <v>188.048</v>
      </c>
      <c r="U51" s="37">
        <f>'[3]Japan Seed Imports'!JB$290</f>
        <v>188.86500000000001</v>
      </c>
      <c r="V51" s="37">
        <f>'[3]Japan Seed Imports'!JN$290</f>
        <v>136.45699999999999</v>
      </c>
      <c r="W51" s="37">
        <f>'[3]Japan Seed Imports'!JZ$290</f>
        <v>164.114</v>
      </c>
      <c r="X51" s="37">
        <f>'[3]Japan Seed Imports'!KL$290</f>
        <v>204.51599999999999</v>
      </c>
      <c r="Y51" s="37">
        <f>'[3]Japan Seed Imports'!KX$290</f>
        <v>165.76599999999999</v>
      </c>
      <c r="Z51" s="37">
        <f>'[3]Japan Seed Imports'!LJ$290</f>
        <v>151.69200000000001</v>
      </c>
      <c r="AA51" s="238">
        <f t="shared" si="30"/>
        <v>177.01775007964295</v>
      </c>
      <c r="AB51" s="238">
        <f t="shared" si="30"/>
        <v>169.99519368761051</v>
      </c>
      <c r="AC51" s="238">
        <f t="shared" si="30"/>
        <v>176.59662254398987</v>
      </c>
      <c r="AE51" s="303">
        <f t="shared" si="31"/>
        <v>7.2609368539772803E-2</v>
      </c>
    </row>
    <row r="52" spans="1:31">
      <c r="A52" s="6" t="s">
        <v>109</v>
      </c>
      <c r="B52" s="37">
        <f>'[3]Japan Seed Imports'!AI$290</f>
        <v>110.681</v>
      </c>
      <c r="C52" s="37">
        <f>'[3]Japan Seed Imports'!AU$290</f>
        <v>151.267</v>
      </c>
      <c r="D52" s="37">
        <f>'[3]Japan Seed Imports'!BG$290</f>
        <v>149.87799999999999</v>
      </c>
      <c r="E52" s="37">
        <f>'[3]Japan Seed Imports'!BS$290</f>
        <v>168.55199999999999</v>
      </c>
      <c r="F52" s="37">
        <f>'[3]Japan Seed Imports'!CE$290</f>
        <v>144.88800000000001</v>
      </c>
      <c r="G52" s="37">
        <f>'[3]Japan Seed Imports'!CQ$290</f>
        <v>161.09100000000001</v>
      </c>
      <c r="H52" s="37">
        <f>'[3]Japan Seed Imports'!DC$290</f>
        <v>206.23400000000001</v>
      </c>
      <c r="I52" s="37">
        <f>'[3]Japan Seed Imports'!DO$290</f>
        <v>146.904</v>
      </c>
      <c r="J52" s="37">
        <f>'[3]Japan Seed Imports'!EA$290</f>
        <v>135.77099999999999</v>
      </c>
      <c r="K52" s="37">
        <f>'[3]Japan Seed Imports'!EM$290</f>
        <v>170.69399999999999</v>
      </c>
      <c r="L52" s="37">
        <f>'[3]Japan Seed Imports'!EY$290</f>
        <v>199.982</v>
      </c>
      <c r="M52" s="37">
        <f>'[3]Japan Seed Imports'!FK$290</f>
        <v>211.398</v>
      </c>
      <c r="N52" s="37">
        <f>'[3]Japan Seed Imports'!FW$290</f>
        <v>221.14099999999999</v>
      </c>
      <c r="O52" s="37">
        <f>'[3]Japan Seed Imports'!GI$290</f>
        <v>199.33699999999999</v>
      </c>
      <c r="P52" s="37">
        <f>'[3]Japan Seed Imports'!GU$290</f>
        <v>191.81700000000001</v>
      </c>
      <c r="Q52" s="37">
        <f>'[3]Japan Seed Imports'!HG$290</f>
        <v>129.785</v>
      </c>
      <c r="R52" s="37">
        <f>'[3]Japan Seed Imports'!HS$290</f>
        <v>261.88200000000001</v>
      </c>
      <c r="S52" s="37">
        <f>'[3]Japan Seed Imports'!IE$290</f>
        <v>197.38300000000001</v>
      </c>
      <c r="T52" s="37">
        <f>'[3]Japan Seed Imports'!IQ$290</f>
        <v>204.28700000000001</v>
      </c>
      <c r="U52" s="37">
        <f>'[3]Japan Seed Imports'!JC$290</f>
        <v>206.88399999999999</v>
      </c>
      <c r="V52" s="37">
        <f>'[3]Japan Seed Imports'!JO$290</f>
        <v>230.48699999999999</v>
      </c>
      <c r="W52" s="37">
        <f>'[3]Japan Seed Imports'!KA$290</f>
        <v>222.946</v>
      </c>
      <c r="X52" s="37">
        <f>'[3]Japan Seed Imports'!KM$290</f>
        <v>172.34299999999999</v>
      </c>
      <c r="Y52" s="37">
        <f>'[3]Japan Seed Imports'!KY$290</f>
        <v>227.53</v>
      </c>
      <c r="Z52" s="238">
        <f t="shared" ref="Z52:Z57" si="32">(SUM(T52:X52)/SUM(T$59:X$59))*Z$59</f>
        <v>209.96688491864586</v>
      </c>
      <c r="AA52" s="238">
        <f t="shared" si="30"/>
        <v>218.29535784633643</v>
      </c>
      <c r="AB52" s="238">
        <f t="shared" si="30"/>
        <v>219.74637255655267</v>
      </c>
      <c r="AC52" s="238">
        <f t="shared" si="30"/>
        <v>215.05753782141707</v>
      </c>
      <c r="AE52" s="303">
        <f t="shared" si="31"/>
        <v>9.3141316257528264E-2</v>
      </c>
    </row>
    <row r="53" spans="1:31">
      <c r="A53" s="6" t="s">
        <v>110</v>
      </c>
      <c r="B53" s="37">
        <f>'[3]Japan Seed Imports'!AJ$290</f>
        <v>187.29</v>
      </c>
      <c r="C53" s="37">
        <f>'[3]Japan Seed Imports'!AV$290</f>
        <v>194.56399999999999</v>
      </c>
      <c r="D53" s="37">
        <f>'[3]Japan Seed Imports'!BH$290</f>
        <v>209.24</v>
      </c>
      <c r="E53" s="37">
        <f>'[3]Japan Seed Imports'!BT$290</f>
        <v>173.16200000000001</v>
      </c>
      <c r="F53" s="37">
        <f>'[3]Japan Seed Imports'!CF$290</f>
        <v>212.715</v>
      </c>
      <c r="G53" s="37">
        <f>'[3]Japan Seed Imports'!CR$290</f>
        <v>164.09899999999999</v>
      </c>
      <c r="H53" s="37">
        <f>'[3]Japan Seed Imports'!DD$290</f>
        <v>167.54499999999999</v>
      </c>
      <c r="I53" s="37">
        <f>'[3]Japan Seed Imports'!DP$290</f>
        <v>203.56299999999999</v>
      </c>
      <c r="J53" s="37">
        <f>'[3]Japan Seed Imports'!EB$290</f>
        <v>189.06100000000001</v>
      </c>
      <c r="K53" s="37">
        <f>'[3]Japan Seed Imports'!EN$290</f>
        <v>158.02199999999999</v>
      </c>
      <c r="L53" s="37">
        <f>'[3]Japan Seed Imports'!EZ$290</f>
        <v>209.03200000000001</v>
      </c>
      <c r="M53" s="37">
        <f>'[3]Japan Seed Imports'!FL$290</f>
        <v>185.55</v>
      </c>
      <c r="N53" s="37">
        <f>'[3]Japan Seed Imports'!FX$290</f>
        <v>184.727</v>
      </c>
      <c r="O53" s="37">
        <f>'[3]Japan Seed Imports'!GJ$290</f>
        <v>174.96299999999999</v>
      </c>
      <c r="P53" s="37">
        <f>'[3]Japan Seed Imports'!GV$290</f>
        <v>181.29</v>
      </c>
      <c r="Q53" s="37">
        <f>'[3]Japan Seed Imports'!HH$290</f>
        <v>192.53700000000001</v>
      </c>
      <c r="R53" s="37">
        <f>'[3]Japan Seed Imports'!HT$290</f>
        <v>174.35300000000001</v>
      </c>
      <c r="S53" s="37">
        <f>'[3]Japan Seed Imports'!IF$290</f>
        <v>128.631</v>
      </c>
      <c r="T53" s="37">
        <f>'[3]Japan Seed Imports'!IR$290</f>
        <v>192.27799999999999</v>
      </c>
      <c r="U53" s="37">
        <f>'[3]Japan Seed Imports'!JD$290</f>
        <v>251.874</v>
      </c>
      <c r="V53" s="37">
        <f>'[3]Japan Seed Imports'!JP$290</f>
        <v>205.31200000000001</v>
      </c>
      <c r="W53" s="37">
        <f>'[3]Japan Seed Imports'!KB$290</f>
        <v>199.37100000000001</v>
      </c>
      <c r="X53" s="37">
        <f>'[3]Japan Seed Imports'!KN$290</f>
        <v>196.999</v>
      </c>
      <c r="Y53" s="37">
        <f>'[3]Japan Seed Imports'!KZ$290</f>
        <v>195.262</v>
      </c>
      <c r="Z53" s="238">
        <f t="shared" si="32"/>
        <v>211.76637486969634</v>
      </c>
      <c r="AA53" s="238">
        <f t="shared" si="30"/>
        <v>215.95383905307432</v>
      </c>
      <c r="AB53" s="238">
        <f t="shared" si="30"/>
        <v>208.46995064182047</v>
      </c>
      <c r="AC53" s="238">
        <f t="shared" si="30"/>
        <v>208.56558787250484</v>
      </c>
      <c r="AE53" s="303">
        <f t="shared" si="31"/>
        <v>8.0579895584750524E-2</v>
      </c>
    </row>
    <row r="54" spans="1:31">
      <c r="A54" s="6" t="s">
        <v>111</v>
      </c>
      <c r="B54" s="37">
        <f>'[3]Japan Seed Imports'!AK$290</f>
        <v>225.767</v>
      </c>
      <c r="C54" s="37">
        <f>'[3]Japan Seed Imports'!AW$290</f>
        <v>146.18199999999999</v>
      </c>
      <c r="D54" s="37">
        <f>'[3]Japan Seed Imports'!BI$290</f>
        <v>177.58199999999999</v>
      </c>
      <c r="E54" s="37">
        <f>'[3]Japan Seed Imports'!BU$290</f>
        <v>194.86600000000001</v>
      </c>
      <c r="F54" s="37">
        <f>'[3]Japan Seed Imports'!CG$290</f>
        <v>135.02699999999999</v>
      </c>
      <c r="G54" s="37">
        <f>'[3]Japan Seed Imports'!CS$290</f>
        <v>153.887</v>
      </c>
      <c r="H54" s="37">
        <f>'[3]Japan Seed Imports'!DE$290</f>
        <v>188.709</v>
      </c>
      <c r="I54" s="37">
        <f>'[3]Japan Seed Imports'!DQ$290</f>
        <v>178.99700000000001</v>
      </c>
      <c r="J54" s="37">
        <f>'[3]Japan Seed Imports'!EC$290</f>
        <v>190.089</v>
      </c>
      <c r="K54" s="37">
        <f>'[3]Japan Seed Imports'!EO$290</f>
        <v>159.20400000000001</v>
      </c>
      <c r="L54" s="37">
        <f>'[3]Japan Seed Imports'!FA$290</f>
        <v>216.39400000000001</v>
      </c>
      <c r="M54" s="37">
        <f>'[3]Japan Seed Imports'!FM$290</f>
        <v>234.50299999999999</v>
      </c>
      <c r="N54" s="37">
        <f>'[3]Japan Seed Imports'!FY$290</f>
        <v>207.74100000000001</v>
      </c>
      <c r="O54" s="37">
        <f>'[3]Japan Seed Imports'!GK$290</f>
        <v>167.816</v>
      </c>
      <c r="P54" s="37">
        <f>'[3]Japan Seed Imports'!GW$290</f>
        <v>194.66399999999999</v>
      </c>
      <c r="Q54" s="37">
        <f>'[3]Japan Seed Imports'!HI$290</f>
        <v>202.33500000000001</v>
      </c>
      <c r="R54" s="37">
        <f>'[3]Japan Seed Imports'!HU$290</f>
        <v>246.25899999999999</v>
      </c>
      <c r="S54" s="37">
        <f>'[3]Japan Seed Imports'!IG$290</f>
        <v>284.488</v>
      </c>
      <c r="T54" s="37">
        <f>'[3]Japan Seed Imports'!IS$290</f>
        <v>170.71100000000001</v>
      </c>
      <c r="U54" s="37">
        <f>'[3]Japan Seed Imports'!JE$290</f>
        <v>204.40799999999999</v>
      </c>
      <c r="V54" s="37">
        <f>'[3]Japan Seed Imports'!JQ$290</f>
        <v>251.517</v>
      </c>
      <c r="W54" s="37">
        <f>'[3]Japan Seed Imports'!KC$290</f>
        <v>180.05199999999999</v>
      </c>
      <c r="X54" s="37">
        <f>'[3]Japan Seed Imports'!KO$290</f>
        <v>252.77600000000001</v>
      </c>
      <c r="Y54" s="37">
        <f>'[3]Japan Seed Imports'!LA$290</f>
        <v>212.46600000000001</v>
      </c>
      <c r="Z54" s="238">
        <f t="shared" si="32"/>
        <v>214.5262542477563</v>
      </c>
      <c r="AA54" s="238">
        <f t="shared" si="30"/>
        <v>226.74331551154489</v>
      </c>
      <c r="AB54" s="238">
        <f t="shared" si="30"/>
        <v>229.67982516227636</v>
      </c>
      <c r="AC54" s="238">
        <f t="shared" si="30"/>
        <v>222.31743512440681</v>
      </c>
      <c r="AE54" s="303">
        <f t="shared" si="31"/>
        <v>9.7917997929089354E-2</v>
      </c>
    </row>
    <row r="55" spans="1:31">
      <c r="A55" s="6" t="s">
        <v>112</v>
      </c>
      <c r="B55" s="37">
        <f>'[3]Japan Seed Imports'!AL$290</f>
        <v>193.36</v>
      </c>
      <c r="C55" s="37">
        <f>'[3]Japan Seed Imports'!AX$290</f>
        <v>191.29599999999999</v>
      </c>
      <c r="D55" s="37">
        <f>'[3]Japan Seed Imports'!BJ$290</f>
        <v>163.685</v>
      </c>
      <c r="E55" s="37">
        <f>'[3]Japan Seed Imports'!BV$290</f>
        <v>179.13</v>
      </c>
      <c r="F55" s="37">
        <f>'[3]Japan Seed Imports'!CH$290</f>
        <v>199.71100000000001</v>
      </c>
      <c r="G55" s="37">
        <f>'[3]Japan Seed Imports'!CT$290</f>
        <v>207.18700000000001</v>
      </c>
      <c r="H55" s="37">
        <f>'[3]Japan Seed Imports'!DF$290</f>
        <v>192.809</v>
      </c>
      <c r="I55" s="37">
        <f>'[3]Japan Seed Imports'!DR$290</f>
        <v>200.12700000000001</v>
      </c>
      <c r="J55" s="37">
        <f>'[3]Japan Seed Imports'!ED$290</f>
        <v>162.15700000000001</v>
      </c>
      <c r="K55" s="37">
        <f>'[3]Japan Seed Imports'!EP$290</f>
        <v>206.09800000000001</v>
      </c>
      <c r="L55" s="37">
        <f>'[3]Japan Seed Imports'!FB$290</f>
        <v>181.839</v>
      </c>
      <c r="M55" s="37">
        <f>'[3]Japan Seed Imports'!FN$290</f>
        <v>186.14699999999999</v>
      </c>
      <c r="N55" s="37">
        <f>'[3]Japan Seed Imports'!FZ$290</f>
        <v>182.88200000000001</v>
      </c>
      <c r="O55" s="37">
        <f>'[3]Japan Seed Imports'!GL$290</f>
        <v>195.261</v>
      </c>
      <c r="P55" s="37">
        <f>'[3]Japan Seed Imports'!GX$290</f>
        <v>165.33600000000001</v>
      </c>
      <c r="Q55" s="37">
        <f>'[3]Japan Seed Imports'!HJ$290</f>
        <v>212.52</v>
      </c>
      <c r="R55" s="37">
        <f>'[3]Japan Seed Imports'!HV$290</f>
        <v>131.04499999999999</v>
      </c>
      <c r="S55" s="37">
        <f>'[3]Japan Seed Imports'!IH$290</f>
        <v>228.428</v>
      </c>
      <c r="T55" s="37">
        <f>'[3]Japan Seed Imports'!IT$290</f>
        <v>215.94200000000001</v>
      </c>
      <c r="U55" s="37">
        <f>'[3]Japan Seed Imports'!JF$290</f>
        <v>212.74100000000001</v>
      </c>
      <c r="V55" s="37">
        <f>'[3]Japan Seed Imports'!JR$290</f>
        <v>227.66499999999999</v>
      </c>
      <c r="W55" s="37">
        <f>'[3]Japan Seed Imports'!KD$290</f>
        <v>219.34399999999999</v>
      </c>
      <c r="X55" s="37">
        <f>'[3]Japan Seed Imports'!KP$290</f>
        <v>218.417</v>
      </c>
      <c r="Y55" s="37">
        <f>'[3]Japan Seed Imports'!LB$290</f>
        <v>237.41200000000001</v>
      </c>
      <c r="Z55" s="238">
        <f t="shared" si="32"/>
        <v>221.54136951209139</v>
      </c>
      <c r="AA55" s="238">
        <f t="shared" si="30"/>
        <v>229.70006980905131</v>
      </c>
      <c r="AB55" s="238">
        <f t="shared" si="30"/>
        <v>232.37523624672374</v>
      </c>
      <c r="AC55" s="238">
        <f t="shared" si="30"/>
        <v>230.47116248564029</v>
      </c>
      <c r="AE55" s="303">
        <f t="shared" si="31"/>
        <v>8.5941437341247859E-2</v>
      </c>
    </row>
    <row r="56" spans="1:31">
      <c r="A56" s="6" t="s">
        <v>113</v>
      </c>
      <c r="B56" s="37">
        <f>'[3]Japan Seed Imports'!AM$290</f>
        <v>147.86199999999999</v>
      </c>
      <c r="C56" s="37">
        <f>'[3]Japan Seed Imports'!AY$290</f>
        <v>118.514</v>
      </c>
      <c r="D56" s="37">
        <f>'[3]Japan Seed Imports'!BK$290</f>
        <v>147.91200000000001</v>
      </c>
      <c r="E56" s="37">
        <f>'[3]Japan Seed Imports'!BW$290</f>
        <v>161.084</v>
      </c>
      <c r="F56" s="37">
        <f>'[3]Japan Seed Imports'!CI$290</f>
        <v>165.66399999999999</v>
      </c>
      <c r="G56" s="37">
        <f>'[3]Japan Seed Imports'!CU$290</f>
        <v>223.27099999999999</v>
      </c>
      <c r="H56" s="37">
        <f>'[3]Japan Seed Imports'!DG$290</f>
        <v>172.52699999999999</v>
      </c>
      <c r="I56" s="37">
        <f>'[3]Japan Seed Imports'!DS$290</f>
        <v>196.95</v>
      </c>
      <c r="J56" s="37">
        <f>'[3]Japan Seed Imports'!EE$290</f>
        <v>212.864</v>
      </c>
      <c r="K56" s="37">
        <f>'[3]Japan Seed Imports'!EQ$290</f>
        <v>207.465</v>
      </c>
      <c r="L56" s="37">
        <f>'[3]Japan Seed Imports'!FC$290</f>
        <v>211.518</v>
      </c>
      <c r="M56" s="37">
        <f>'[3]Japan Seed Imports'!FO$290</f>
        <v>137.655</v>
      </c>
      <c r="N56" s="37">
        <f>'[3]Japan Seed Imports'!GA$290</f>
        <v>198.22800000000001</v>
      </c>
      <c r="O56" s="37">
        <f>'[3]Japan Seed Imports'!GM$290</f>
        <v>173.43</v>
      </c>
      <c r="P56" s="37">
        <f>'[3]Japan Seed Imports'!GY$290</f>
        <v>200.02799999999999</v>
      </c>
      <c r="Q56" s="37">
        <f>'[3]Japan Seed Imports'!HK$290</f>
        <v>190.91399999999999</v>
      </c>
      <c r="R56" s="37">
        <f>'[3]Japan Seed Imports'!HW$290</f>
        <v>218.93700000000001</v>
      </c>
      <c r="S56" s="37">
        <f>'[3]Japan Seed Imports'!II$290</f>
        <v>177.971</v>
      </c>
      <c r="T56" s="37">
        <f>'[3]Japan Seed Imports'!IU$290</f>
        <v>266.16699999999997</v>
      </c>
      <c r="U56" s="37">
        <f>'[3]Japan Seed Imports'!JG$290</f>
        <v>164.715</v>
      </c>
      <c r="V56" s="37">
        <f>'[3]Japan Seed Imports'!JS$290</f>
        <v>174.23699999999999</v>
      </c>
      <c r="W56" s="37">
        <f>'[3]Japan Seed Imports'!KE$290</f>
        <v>194.82900000000001</v>
      </c>
      <c r="X56" s="37">
        <f>'[3]Japan Seed Imports'!KQ$290</f>
        <v>168.44399999999999</v>
      </c>
      <c r="Y56" s="37">
        <f>'[3]Japan Seed Imports'!LC$290</f>
        <v>176.774</v>
      </c>
      <c r="Z56" s="238">
        <f t="shared" si="32"/>
        <v>196.08548134103017</v>
      </c>
      <c r="AA56" s="238">
        <f t="shared" si="30"/>
        <v>180.98774865974195</v>
      </c>
      <c r="AB56" s="238">
        <f t="shared" si="30"/>
        <v>188.14585987132369</v>
      </c>
      <c r="AC56" s="238">
        <f t="shared" si="30"/>
        <v>187.64830968853897</v>
      </c>
      <c r="AE56" s="303">
        <f>SUM(R56:V56)/SUM(R$59:V$59)</f>
        <v>8.4774424465273487E-2</v>
      </c>
    </row>
    <row r="57" spans="1:31">
      <c r="A57" s="6" t="s">
        <v>102</v>
      </c>
      <c r="B57" s="37">
        <f>'[3]Japan Seed Imports'!AN$290</f>
        <v>105.053</v>
      </c>
      <c r="C57" s="37">
        <f>'[3]Japan Seed Imports'!AZ$290</f>
        <v>123.809</v>
      </c>
      <c r="D57" s="37">
        <f>'[3]Japan Seed Imports'!BL$290</f>
        <v>109.649</v>
      </c>
      <c r="E57" s="37">
        <f>'[3]Japan Seed Imports'!BX$290</f>
        <v>153.72200000000001</v>
      </c>
      <c r="F57" s="37">
        <f>'[3]Japan Seed Imports'!CJ$290</f>
        <v>126.922</v>
      </c>
      <c r="G57" s="37">
        <f>'[3]Japan Seed Imports'!CV$290</f>
        <v>143.066</v>
      </c>
      <c r="H57" s="37">
        <f>'[3]Japan Seed Imports'!DH$290</f>
        <v>173.72200000000001</v>
      </c>
      <c r="I57" s="37">
        <f>'[3]Japan Seed Imports'!DT$290</f>
        <v>159.91300000000001</v>
      </c>
      <c r="J57" s="37">
        <f>'[3]Japan Seed Imports'!EF$290</f>
        <v>145.47200000000001</v>
      </c>
      <c r="K57" s="37">
        <f>'[3]Japan Seed Imports'!ER$290</f>
        <v>113.959</v>
      </c>
      <c r="L57" s="37">
        <f>'[3]Japan Seed Imports'!FD$290</f>
        <v>161.43600000000001</v>
      </c>
      <c r="M57" s="37">
        <f>'[3]Japan Seed Imports'!FP$290</f>
        <v>170.48</v>
      </c>
      <c r="N57" s="37">
        <f>'[3]Japan Seed Imports'!GB$290</f>
        <v>211.87200000000001</v>
      </c>
      <c r="O57" s="37">
        <f>'[3]Japan Seed Imports'!GN$290</f>
        <v>168.68299999999999</v>
      </c>
      <c r="P57" s="37">
        <f>'[3]Japan Seed Imports'!GZ$290</f>
        <v>146.821</v>
      </c>
      <c r="Q57" s="37">
        <f>'[3]Japan Seed Imports'!HL$290</f>
        <v>108.217</v>
      </c>
      <c r="R57" s="37">
        <f>'[3]Japan Seed Imports'!HX$290</f>
        <v>178.52199999999999</v>
      </c>
      <c r="S57" s="37">
        <f>'[3]Japan Seed Imports'!IJ$290</f>
        <v>186.952</v>
      </c>
      <c r="T57" s="37">
        <f>'[3]Japan Seed Imports'!IV$290</f>
        <v>148.61099999999999</v>
      </c>
      <c r="U57" s="37">
        <f>'[3]Japan Seed Imports'!JH$290</f>
        <v>225.11799999999999</v>
      </c>
      <c r="V57" s="37">
        <f>'[3]Japan Seed Imports'!JT$290</f>
        <v>183.87799999999999</v>
      </c>
      <c r="W57" s="37">
        <f>'[3]Japan Seed Imports'!KF$290</f>
        <v>219.98099999999999</v>
      </c>
      <c r="X57" s="37">
        <f>'[3]Japan Seed Imports'!KR$290</f>
        <v>211.51900000000001</v>
      </c>
      <c r="Y57" s="37">
        <f>'[3]Japan Seed Imports'!LD$290</f>
        <v>176.00200000000001</v>
      </c>
      <c r="Z57" s="238">
        <f t="shared" si="32"/>
        <v>200.27997153299737</v>
      </c>
      <c r="AA57" s="238">
        <f t="shared" si="30"/>
        <v>209.2990828625862</v>
      </c>
      <c r="AB57" s="238">
        <f t="shared" si="30"/>
        <v>204.94614754572964</v>
      </c>
      <c r="AC57" s="238">
        <f t="shared" si="30"/>
        <v>208.10089498669927</v>
      </c>
      <c r="AE57" s="303">
        <f>SUM(R57:V57)/SUM(R$59:V$59)</f>
        <v>7.8095361212651065E-2</v>
      </c>
    </row>
    <row r="58" spans="1:31">
      <c r="A58" s="6" t="s">
        <v>103</v>
      </c>
      <c r="B58" s="37">
        <f>'[3]Japan Seed Imports'!AO$290</f>
        <v>143.33600000000001</v>
      </c>
      <c r="C58" s="37">
        <f>'[3]Japan Seed Imports'!BA$290</f>
        <v>125.434</v>
      </c>
      <c r="D58" s="37">
        <f>'[3]Japan Seed Imports'!BM$290</f>
        <v>164.77600000000001</v>
      </c>
      <c r="E58" s="37">
        <f>'[3]Japan Seed Imports'!BY$290</f>
        <v>140.33699999999999</v>
      </c>
      <c r="F58" s="37">
        <f>'[3]Japan Seed Imports'!CK$290</f>
        <v>182.07900000000001</v>
      </c>
      <c r="G58" s="37">
        <f>'[3]Japan Seed Imports'!CW$290</f>
        <v>181.67500000000001</v>
      </c>
      <c r="H58" s="37">
        <f>'[3]Japan Seed Imports'!DI$290</f>
        <v>181.79400000000001</v>
      </c>
      <c r="I58" s="37">
        <f>'[3]Japan Seed Imports'!DU$290</f>
        <v>153.06399999999999</v>
      </c>
      <c r="J58" s="37">
        <f>'[3]Japan Seed Imports'!EG$290</f>
        <v>181.745</v>
      </c>
      <c r="K58" s="37">
        <f>'[3]Japan Seed Imports'!ES$290</f>
        <v>213.04</v>
      </c>
      <c r="L58" s="37">
        <f>'[3]Japan Seed Imports'!FE$290</f>
        <v>209.29900000000001</v>
      </c>
      <c r="M58" s="37">
        <f>'[3]Japan Seed Imports'!FQ$290</f>
        <v>233.29499999999999</v>
      </c>
      <c r="N58" s="37">
        <f>'[3]Japan Seed Imports'!GC$290</f>
        <v>168.041</v>
      </c>
      <c r="O58" s="37">
        <f>'[3]Japan Seed Imports'!GO$290</f>
        <v>167.62700000000001</v>
      </c>
      <c r="P58" s="37">
        <f>'[3]Japan Seed Imports'!HA$290</f>
        <v>198.26</v>
      </c>
      <c r="Q58" s="37">
        <f>'[3]Japan Seed Imports'!HM$290</f>
        <v>172.66200000000001</v>
      </c>
      <c r="R58" s="37">
        <f>'[3]Japan Seed Imports'!HY$290</f>
        <v>191.53899999999999</v>
      </c>
      <c r="S58" s="37">
        <f>'[3]Japan Seed Imports'!IK$290</f>
        <v>144.65299999999999</v>
      </c>
      <c r="T58" s="37">
        <f>'[3]Japan Seed Imports'!IW$290</f>
        <v>150.947</v>
      </c>
      <c r="U58" s="37">
        <f>'[3]Japan Seed Imports'!JI$290</f>
        <v>173.351</v>
      </c>
      <c r="V58" s="37">
        <f>'[3]Japan Seed Imports'!JU$290</f>
        <v>245.50200000000001</v>
      </c>
      <c r="W58" s="37">
        <f>'[3]Japan Seed Imports'!KG$290</f>
        <v>221.779</v>
      </c>
      <c r="X58" s="37">
        <f>'[3]Japan Seed Imports'!KS$290</f>
        <v>195.01300000000001</v>
      </c>
      <c r="Y58" s="37">
        <f>'[3]Japan Seed Imports'!LE$290</f>
        <v>174.304</v>
      </c>
      <c r="Z58" s="238">
        <f>Z59-SUM(Z48:Z57)</f>
        <v>438.52066357778267</v>
      </c>
      <c r="AA58" s="238">
        <f>AA59-SUM(AA48:AA57)</f>
        <v>417.26371415120684</v>
      </c>
      <c r="AB58" s="238">
        <f>AB59-SUM(AB48:AB57)</f>
        <v>418.95098709987587</v>
      </c>
      <c r="AC58" s="238">
        <f>AC59-SUM(AC48:AC57)</f>
        <v>410.91584876689876</v>
      </c>
      <c r="AE58" s="303">
        <f>SUM(R58:V58)/SUM(R$59:V$59)</f>
        <v>7.6649581668100805E-2</v>
      </c>
    </row>
    <row r="59" spans="1:31" ht="15.75" thickBot="1">
      <c r="A59" s="6" t="s">
        <v>114</v>
      </c>
      <c r="B59" s="304">
        <f>SUM(B47:B58)</f>
        <v>1851.0000000000002</v>
      </c>
      <c r="C59" s="304">
        <f t="shared" ref="C59:Y59" si="33">SUM(C47:C58)</f>
        <v>1831.9780000000001</v>
      </c>
      <c r="D59" s="304">
        <f t="shared" si="33"/>
        <v>1971.7059999999999</v>
      </c>
      <c r="E59" s="304">
        <f t="shared" si="33"/>
        <v>1996.2469999999998</v>
      </c>
      <c r="F59" s="304">
        <f t="shared" si="33"/>
        <v>2090.8339999999998</v>
      </c>
      <c r="G59" s="304">
        <f t="shared" si="33"/>
        <v>2174.1320000000001</v>
      </c>
      <c r="H59" s="304">
        <f t="shared" si="33"/>
        <v>2230.529</v>
      </c>
      <c r="I59" s="304">
        <f t="shared" si="33"/>
        <v>2180.4180000000001</v>
      </c>
      <c r="J59" s="304">
        <f t="shared" si="33"/>
        <v>2087.7259999999997</v>
      </c>
      <c r="K59" s="304">
        <f t="shared" si="33"/>
        <v>2111.6329999999998</v>
      </c>
      <c r="L59" s="304">
        <f t="shared" si="33"/>
        <v>2283.0589999999997</v>
      </c>
      <c r="M59" s="304">
        <f t="shared" si="33"/>
        <v>2230.7919999999999</v>
      </c>
      <c r="N59" s="304">
        <f t="shared" si="33"/>
        <v>2281.0370000000003</v>
      </c>
      <c r="O59" s="304">
        <f t="shared" si="33"/>
        <v>2164.547</v>
      </c>
      <c r="P59" s="304">
        <f t="shared" si="33"/>
        <v>2256.598</v>
      </c>
      <c r="Q59" s="304">
        <f t="shared" si="33"/>
        <v>2123.4410000000003</v>
      </c>
      <c r="R59" s="304">
        <f t="shared" si="33"/>
        <v>2275.4390000000003</v>
      </c>
      <c r="S59" s="304">
        <f t="shared" si="33"/>
        <v>2321.0300000000002</v>
      </c>
      <c r="T59" s="304">
        <f t="shared" si="33"/>
        <v>2350.3650000000002</v>
      </c>
      <c r="U59" s="304">
        <f t="shared" si="33"/>
        <v>2495.1</v>
      </c>
      <c r="V59" s="304">
        <f t="shared" si="33"/>
        <v>2377.9870000000001</v>
      </c>
      <c r="W59" s="304">
        <f t="shared" si="33"/>
        <v>2488.7729999999997</v>
      </c>
      <c r="X59" s="304">
        <f t="shared" si="33"/>
        <v>2387.3980000000001</v>
      </c>
      <c r="Y59" s="304">
        <f t="shared" si="33"/>
        <v>2392.4340000000002</v>
      </c>
      <c r="Z59" s="305">
        <f>Z10</f>
        <v>2450</v>
      </c>
      <c r="AA59" s="305">
        <f>AA10</f>
        <v>2500</v>
      </c>
      <c r="AB59" s="305">
        <f>AB10</f>
        <v>2500</v>
      </c>
      <c r="AC59" s="305">
        <f>AC10</f>
        <v>2500</v>
      </c>
    </row>
    <row r="60" spans="1:3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31" ht="15.75" thickBot="1">
      <c r="A61" s="6" t="s">
        <v>253</v>
      </c>
      <c r="B61" s="319"/>
      <c r="C61" s="26"/>
      <c r="D61" s="26"/>
      <c r="E61" s="26"/>
      <c r="F61" s="26"/>
      <c r="G61" s="26"/>
    </row>
    <row r="62" spans="1:31" ht="15.75" thickBot="1">
      <c r="A62" s="3"/>
      <c r="B62" s="3" t="str">
        <f>B$2</f>
        <v xml:space="preserve">93/94 </v>
      </c>
      <c r="C62" s="3" t="str">
        <f t="shared" ref="C62:AC62" si="34">C$2</f>
        <v xml:space="preserve">94/95 </v>
      </c>
      <c r="D62" s="3" t="str">
        <f t="shared" si="34"/>
        <v xml:space="preserve">95/96 </v>
      </c>
      <c r="E62" s="3" t="str">
        <f t="shared" si="34"/>
        <v xml:space="preserve">96/97 </v>
      </c>
      <c r="F62" s="3" t="str">
        <f t="shared" si="34"/>
        <v xml:space="preserve">97/98 </v>
      </c>
      <c r="G62" s="3" t="str">
        <f t="shared" si="34"/>
        <v xml:space="preserve">98/99 </v>
      </c>
      <c r="H62" s="3" t="str">
        <f t="shared" si="34"/>
        <v xml:space="preserve">99/00 </v>
      </c>
      <c r="I62" s="3" t="str">
        <f t="shared" si="34"/>
        <v xml:space="preserve">00/01 </v>
      </c>
      <c r="J62" s="3" t="str">
        <f t="shared" si="34"/>
        <v xml:space="preserve">01/02 </v>
      </c>
      <c r="K62" s="3" t="str">
        <f t="shared" si="34"/>
        <v xml:space="preserve">02/03 </v>
      </c>
      <c r="L62" s="3" t="str">
        <f t="shared" si="34"/>
        <v xml:space="preserve">03/04 </v>
      </c>
      <c r="M62" s="3" t="str">
        <f t="shared" si="34"/>
        <v xml:space="preserve">04/05 </v>
      </c>
      <c r="N62" s="3" t="str">
        <f t="shared" si="34"/>
        <v xml:space="preserve">05/06 </v>
      </c>
      <c r="O62" s="3" t="str">
        <f t="shared" si="34"/>
        <v xml:space="preserve">06/07 </v>
      </c>
      <c r="P62" s="3" t="str">
        <f t="shared" si="34"/>
        <v xml:space="preserve">07/08 </v>
      </c>
      <c r="Q62" s="3" t="str">
        <f t="shared" si="34"/>
        <v xml:space="preserve">08/09 </v>
      </c>
      <c r="R62" s="3" t="str">
        <f t="shared" si="34"/>
        <v xml:space="preserve">09/10 </v>
      </c>
      <c r="S62" s="3" t="str">
        <f t="shared" si="34"/>
        <v xml:space="preserve">10/11 </v>
      </c>
      <c r="T62" s="3" t="str">
        <f t="shared" si="34"/>
        <v xml:space="preserve">11/12 </v>
      </c>
      <c r="U62" s="3" t="str">
        <f t="shared" si="34"/>
        <v xml:space="preserve">12/13 </v>
      </c>
      <c r="V62" s="3" t="str">
        <f t="shared" si="34"/>
        <v xml:space="preserve">13/14 </v>
      </c>
      <c r="W62" s="3" t="str">
        <f t="shared" si="34"/>
        <v xml:space="preserve">14/15 </v>
      </c>
      <c r="X62" s="3" t="str">
        <f t="shared" si="34"/>
        <v xml:space="preserve">15/16 </v>
      </c>
      <c r="Y62" s="3" t="str">
        <f t="shared" si="34"/>
        <v xml:space="preserve">16/17 </v>
      </c>
      <c r="Z62" s="3" t="str">
        <f t="shared" si="34"/>
        <v xml:space="preserve">17/18 </v>
      </c>
      <c r="AA62" s="3" t="str">
        <f t="shared" si="34"/>
        <v>18/19</v>
      </c>
      <c r="AB62" s="3" t="str">
        <f t="shared" si="34"/>
        <v>19/20</v>
      </c>
      <c r="AC62" s="3" t="str">
        <f t="shared" si="34"/>
        <v>20/21</v>
      </c>
    </row>
    <row r="63" spans="1:31">
      <c r="A63" s="6" t="s">
        <v>104</v>
      </c>
      <c r="B63" s="311">
        <v>0</v>
      </c>
      <c r="C63" s="311">
        <v>0</v>
      </c>
      <c r="D63" s="311">
        <v>0</v>
      </c>
      <c r="E63" s="311">
        <v>0</v>
      </c>
      <c r="F63" s="311">
        <v>0</v>
      </c>
      <c r="G63" s="311">
        <v>0</v>
      </c>
      <c r="H63" s="311">
        <v>0</v>
      </c>
      <c r="I63" s="311">
        <v>0</v>
      </c>
      <c r="J63" s="311">
        <v>0</v>
      </c>
      <c r="K63" s="311">
        <v>0</v>
      </c>
      <c r="L63" s="311">
        <v>0</v>
      </c>
      <c r="M63" s="311">
        <v>0</v>
      </c>
      <c r="N63" s="311">
        <v>0</v>
      </c>
      <c r="O63" s="311">
        <v>0</v>
      </c>
      <c r="P63" s="311">
        <v>0</v>
      </c>
      <c r="Q63" s="311">
        <v>0</v>
      </c>
      <c r="R63" s="311">
        <v>0</v>
      </c>
      <c r="S63" s="311">
        <v>0</v>
      </c>
      <c r="T63" s="311">
        <v>2E-3</v>
      </c>
      <c r="U63" s="311">
        <v>0</v>
      </c>
      <c r="V63" s="311">
        <v>0</v>
      </c>
      <c r="W63" s="311">
        <v>0</v>
      </c>
      <c r="X63" s="311">
        <v>0</v>
      </c>
      <c r="Y63" s="311">
        <v>1E-3</v>
      </c>
      <c r="Z63" s="311">
        <v>0</v>
      </c>
      <c r="AA63" s="247">
        <f>(SUM(U63:Y63)/SUM(U$75:Y$75))*AA$75</f>
        <v>9.5541401273885351E-4</v>
      </c>
      <c r="AB63" s="247">
        <f>(SUM(V63:Z63)/SUM(V$75:Z$75))*AB$75</f>
        <v>4.893964110929853E-4</v>
      </c>
      <c r="AC63" s="247">
        <f>(SUM(W63:AA63)/SUM(W$75:AA$75))*AC$75</f>
        <v>6.4252377198428909E-4</v>
      </c>
    </row>
    <row r="64" spans="1:31">
      <c r="A64" s="6" t="s">
        <v>105</v>
      </c>
      <c r="B64" s="311">
        <v>0</v>
      </c>
      <c r="C64" s="311">
        <v>0</v>
      </c>
      <c r="D64" s="311">
        <v>0</v>
      </c>
      <c r="E64" s="311">
        <v>0</v>
      </c>
      <c r="F64" s="311">
        <v>0</v>
      </c>
      <c r="G64" s="311">
        <v>0</v>
      </c>
      <c r="H64" s="311">
        <v>0</v>
      </c>
      <c r="I64" s="311">
        <v>0</v>
      </c>
      <c r="J64" s="311">
        <v>0</v>
      </c>
      <c r="K64" s="311">
        <v>0</v>
      </c>
      <c r="L64" s="311">
        <v>0</v>
      </c>
      <c r="M64" s="311">
        <v>0</v>
      </c>
      <c r="N64" s="311">
        <v>0</v>
      </c>
      <c r="O64" s="311">
        <v>0</v>
      </c>
      <c r="P64" s="311">
        <v>0</v>
      </c>
      <c r="Q64" s="311">
        <v>0</v>
      </c>
      <c r="R64" s="311">
        <v>0</v>
      </c>
      <c r="S64" s="311">
        <v>0</v>
      </c>
      <c r="T64" s="311">
        <v>0</v>
      </c>
      <c r="U64" s="311">
        <v>0</v>
      </c>
      <c r="V64" s="311">
        <v>0</v>
      </c>
      <c r="W64" s="311">
        <v>0</v>
      </c>
      <c r="X64" s="311">
        <v>0</v>
      </c>
      <c r="Y64" s="311">
        <v>0</v>
      </c>
      <c r="Z64" s="311">
        <v>0</v>
      </c>
      <c r="AA64" s="247">
        <f t="shared" ref="AA64:AC73" si="35">(SUM(U64:Y64)/SUM(U$75:Y$75))*AA$75</f>
        <v>0</v>
      </c>
      <c r="AB64" s="247">
        <f t="shared" si="35"/>
        <v>0</v>
      </c>
      <c r="AC64" s="247">
        <f t="shared" si="35"/>
        <v>0</v>
      </c>
    </row>
    <row r="65" spans="1:29">
      <c r="A65" s="6" t="s">
        <v>106</v>
      </c>
      <c r="B65" s="311">
        <v>0</v>
      </c>
      <c r="C65" s="311">
        <v>0</v>
      </c>
      <c r="D65" s="311">
        <v>0</v>
      </c>
      <c r="E65" s="311">
        <v>0</v>
      </c>
      <c r="F65" s="311">
        <v>0</v>
      </c>
      <c r="G65" s="311">
        <v>0</v>
      </c>
      <c r="H65" s="311">
        <v>0</v>
      </c>
      <c r="I65" s="311">
        <v>0</v>
      </c>
      <c r="J65" s="311">
        <v>0</v>
      </c>
      <c r="K65" s="311">
        <v>0</v>
      </c>
      <c r="L65" s="311">
        <v>0</v>
      </c>
      <c r="M65" s="311">
        <v>0</v>
      </c>
      <c r="N65" s="311">
        <v>0</v>
      </c>
      <c r="O65" s="311">
        <v>0</v>
      </c>
      <c r="P65" s="311">
        <v>0</v>
      </c>
      <c r="Q65" s="311">
        <v>0</v>
      </c>
      <c r="R65" s="311">
        <v>0</v>
      </c>
      <c r="S65" s="311">
        <v>0</v>
      </c>
      <c r="T65" s="311">
        <v>0</v>
      </c>
      <c r="U65" s="311">
        <v>1E-3</v>
      </c>
      <c r="V65" s="311">
        <v>0</v>
      </c>
      <c r="W65" s="311">
        <v>0</v>
      </c>
      <c r="X65" s="311">
        <v>0</v>
      </c>
      <c r="Y65" s="311">
        <v>1E-3</v>
      </c>
      <c r="Z65" s="311">
        <v>1E-3</v>
      </c>
      <c r="AA65" s="247">
        <f t="shared" si="35"/>
        <v>1.910828025477707E-3</v>
      </c>
      <c r="AB65" s="247">
        <f t="shared" si="35"/>
        <v>9.7879282218597059E-4</v>
      </c>
      <c r="AC65" s="247">
        <f t="shared" si="35"/>
        <v>1.2850475439685782E-3</v>
      </c>
    </row>
    <row r="66" spans="1:29">
      <c r="A66" s="6" t="s">
        <v>107</v>
      </c>
      <c r="B66" s="311">
        <v>0</v>
      </c>
      <c r="C66" s="311">
        <v>0</v>
      </c>
      <c r="D66" s="311">
        <v>0</v>
      </c>
      <c r="E66" s="311">
        <v>0</v>
      </c>
      <c r="F66" s="311">
        <v>0</v>
      </c>
      <c r="G66" s="311">
        <v>0</v>
      </c>
      <c r="H66" s="311">
        <v>0</v>
      </c>
      <c r="I66" s="311">
        <v>0</v>
      </c>
      <c r="J66" s="311">
        <v>0</v>
      </c>
      <c r="K66" s="311">
        <v>0</v>
      </c>
      <c r="L66" s="311">
        <v>0</v>
      </c>
      <c r="M66" s="311">
        <v>0</v>
      </c>
      <c r="N66" s="311">
        <v>0</v>
      </c>
      <c r="O66" s="311">
        <v>0</v>
      </c>
      <c r="P66" s="311">
        <v>0</v>
      </c>
      <c r="Q66" s="311">
        <v>0</v>
      </c>
      <c r="R66" s="311">
        <v>0</v>
      </c>
      <c r="S66" s="311">
        <v>0</v>
      </c>
      <c r="T66" s="311">
        <v>0</v>
      </c>
      <c r="U66" s="311">
        <v>0</v>
      </c>
      <c r="V66" s="311">
        <v>0</v>
      </c>
      <c r="W66" s="311">
        <v>0</v>
      </c>
      <c r="X66" s="311">
        <v>0</v>
      </c>
      <c r="Y66" s="311">
        <v>3.0000000000000001E-3</v>
      </c>
      <c r="Z66" s="311">
        <v>0</v>
      </c>
      <c r="AA66" s="247">
        <f t="shared" si="35"/>
        <v>2.8662420382165603E-3</v>
      </c>
      <c r="AB66" s="247">
        <f t="shared" si="35"/>
        <v>1.468189233278956E-3</v>
      </c>
      <c r="AC66" s="247">
        <f t="shared" si="35"/>
        <v>1.9275713159528675E-3</v>
      </c>
    </row>
    <row r="67" spans="1:29">
      <c r="A67" s="6" t="s">
        <v>108</v>
      </c>
      <c r="B67" s="311">
        <v>0</v>
      </c>
      <c r="C67" s="311">
        <v>0</v>
      </c>
      <c r="D67" s="311">
        <v>0</v>
      </c>
      <c r="E67" s="311">
        <v>0</v>
      </c>
      <c r="F67" s="311">
        <v>0</v>
      </c>
      <c r="G67" s="311">
        <v>0</v>
      </c>
      <c r="H67" s="311">
        <v>0</v>
      </c>
      <c r="I67" s="311">
        <v>2E-3</v>
      </c>
      <c r="J67" s="311">
        <v>0</v>
      </c>
      <c r="K67" s="311">
        <v>0</v>
      </c>
      <c r="L67" s="311">
        <v>0</v>
      </c>
      <c r="M67" s="311">
        <v>0</v>
      </c>
      <c r="N67" s="311">
        <v>0</v>
      </c>
      <c r="O67" s="311">
        <v>0</v>
      </c>
      <c r="P67" s="311">
        <v>0</v>
      </c>
      <c r="Q67" s="311">
        <v>0</v>
      </c>
      <c r="R67" s="311">
        <v>0</v>
      </c>
      <c r="S67" s="311">
        <v>0</v>
      </c>
      <c r="T67" s="311">
        <v>0</v>
      </c>
      <c r="U67" s="311">
        <v>0</v>
      </c>
      <c r="V67" s="311">
        <v>0</v>
      </c>
      <c r="W67" s="311">
        <v>0</v>
      </c>
      <c r="X67" s="311">
        <v>0</v>
      </c>
      <c r="Y67" s="311">
        <v>0</v>
      </c>
      <c r="Z67" s="311">
        <v>1E-3</v>
      </c>
      <c r="AA67" s="247">
        <f t="shared" si="35"/>
        <v>0</v>
      </c>
      <c r="AB67" s="247">
        <f t="shared" si="35"/>
        <v>4.893964110929853E-4</v>
      </c>
      <c r="AC67" s="247">
        <f t="shared" si="35"/>
        <v>3.2858707557502739E-4</v>
      </c>
    </row>
    <row r="68" spans="1:29">
      <c r="A68" s="6" t="s">
        <v>109</v>
      </c>
      <c r="B68" s="311">
        <v>0</v>
      </c>
      <c r="C68" s="311">
        <v>0</v>
      </c>
      <c r="D68" s="311">
        <v>0</v>
      </c>
      <c r="E68" s="311">
        <v>0</v>
      </c>
      <c r="F68" s="311">
        <v>0</v>
      </c>
      <c r="G68" s="311">
        <v>0</v>
      </c>
      <c r="H68" s="311">
        <v>0</v>
      </c>
      <c r="I68" s="311">
        <v>0</v>
      </c>
      <c r="J68" s="311">
        <v>0</v>
      </c>
      <c r="K68" s="311">
        <v>0</v>
      </c>
      <c r="L68" s="311">
        <v>0</v>
      </c>
      <c r="M68" s="311">
        <v>0</v>
      </c>
      <c r="N68" s="311">
        <v>0</v>
      </c>
      <c r="O68" s="311">
        <v>0</v>
      </c>
      <c r="P68" s="311">
        <v>3.0000000000000001E-3</v>
      </c>
      <c r="Q68" s="311">
        <v>0</v>
      </c>
      <c r="R68" s="311">
        <v>0</v>
      </c>
      <c r="S68" s="311">
        <v>0</v>
      </c>
      <c r="T68" s="311">
        <v>0</v>
      </c>
      <c r="U68" s="311">
        <v>0</v>
      </c>
      <c r="V68" s="311">
        <v>0</v>
      </c>
      <c r="W68" s="311">
        <v>0</v>
      </c>
      <c r="X68" s="311">
        <v>0</v>
      </c>
      <c r="Y68" s="311">
        <v>0</v>
      </c>
      <c r="Z68" s="247">
        <f t="shared" ref="Z68:Z73" si="36">(SUM(T68:X68)/SUM(T$75:X$75))*Z$75</f>
        <v>0</v>
      </c>
      <c r="AA68" s="247">
        <f t="shared" si="35"/>
        <v>0</v>
      </c>
      <c r="AB68" s="247">
        <f t="shared" si="35"/>
        <v>0</v>
      </c>
      <c r="AC68" s="247">
        <f t="shared" si="35"/>
        <v>0</v>
      </c>
    </row>
    <row r="69" spans="1:29">
      <c r="A69" s="6" t="s">
        <v>110</v>
      </c>
      <c r="B69" s="311">
        <v>0</v>
      </c>
      <c r="C69" s="311">
        <v>0</v>
      </c>
      <c r="D69" s="311">
        <v>0</v>
      </c>
      <c r="E69" s="311">
        <v>0</v>
      </c>
      <c r="F69" s="311">
        <v>0</v>
      </c>
      <c r="G69" s="311">
        <v>0</v>
      </c>
      <c r="H69" s="311">
        <v>0</v>
      </c>
      <c r="I69" s="311">
        <v>0</v>
      </c>
      <c r="J69" s="311">
        <v>0</v>
      </c>
      <c r="K69" s="311">
        <v>0</v>
      </c>
      <c r="L69" s="311">
        <v>0</v>
      </c>
      <c r="M69" s="311">
        <v>0</v>
      </c>
      <c r="N69" s="311">
        <v>0</v>
      </c>
      <c r="O69" s="311">
        <v>0</v>
      </c>
      <c r="P69" s="311">
        <v>0</v>
      </c>
      <c r="Q69" s="311">
        <v>0</v>
      </c>
      <c r="R69" s="311">
        <v>0</v>
      </c>
      <c r="S69" s="311">
        <v>0</v>
      </c>
      <c r="T69" s="311">
        <v>3.5000000000000003E-2</v>
      </c>
      <c r="U69" s="311">
        <v>0</v>
      </c>
      <c r="V69" s="311">
        <v>0</v>
      </c>
      <c r="W69" s="311">
        <v>0</v>
      </c>
      <c r="X69" s="311">
        <v>0</v>
      </c>
      <c r="Y69" s="311">
        <v>0</v>
      </c>
      <c r="Z69" s="247">
        <f t="shared" si="36"/>
        <v>0.25609756097560971</v>
      </c>
      <c r="AA69" s="247">
        <f t="shared" si="35"/>
        <v>0</v>
      </c>
      <c r="AB69" s="247">
        <f>(SUM(V69:Z69)/SUM(V$75:Z$75))*AB$75</f>
        <v>0.12533322723113036</v>
      </c>
      <c r="AC69" s="247">
        <f t="shared" si="35"/>
        <v>8.4150348622872836E-2</v>
      </c>
    </row>
    <row r="70" spans="1:29">
      <c r="A70" s="6" t="s">
        <v>111</v>
      </c>
      <c r="B70" s="311">
        <v>0</v>
      </c>
      <c r="C70" s="311">
        <v>0</v>
      </c>
      <c r="D70" s="311">
        <v>0</v>
      </c>
      <c r="E70" s="311">
        <v>0</v>
      </c>
      <c r="F70" s="311">
        <v>0</v>
      </c>
      <c r="G70" s="311">
        <v>0</v>
      </c>
      <c r="H70" s="311">
        <v>0</v>
      </c>
      <c r="I70" s="311">
        <v>0</v>
      </c>
      <c r="J70" s="311">
        <v>0</v>
      </c>
      <c r="K70" s="311">
        <v>1E-3</v>
      </c>
      <c r="L70" s="311">
        <v>0</v>
      </c>
      <c r="M70" s="311">
        <v>0</v>
      </c>
      <c r="N70" s="311">
        <v>0</v>
      </c>
      <c r="O70" s="311">
        <v>0</v>
      </c>
      <c r="P70" s="311">
        <v>0</v>
      </c>
      <c r="Q70" s="311">
        <v>0</v>
      </c>
      <c r="R70" s="311">
        <v>0</v>
      </c>
      <c r="S70" s="311">
        <v>0</v>
      </c>
      <c r="T70" s="311">
        <v>0</v>
      </c>
      <c r="U70" s="311">
        <v>0</v>
      </c>
      <c r="V70" s="311">
        <v>0</v>
      </c>
      <c r="W70" s="311">
        <v>0</v>
      </c>
      <c r="X70" s="311">
        <v>0</v>
      </c>
      <c r="Y70" s="311">
        <v>0</v>
      </c>
      <c r="Z70" s="247">
        <f t="shared" si="36"/>
        <v>0</v>
      </c>
      <c r="AA70" s="247">
        <f t="shared" si="35"/>
        <v>0</v>
      </c>
      <c r="AB70" s="247">
        <f>(SUM(V70:Z70)/SUM(V$75:Z$75))*AB$75</f>
        <v>0</v>
      </c>
      <c r="AC70" s="247">
        <f t="shared" si="35"/>
        <v>0</v>
      </c>
    </row>
    <row r="71" spans="1:29">
      <c r="A71" s="6" t="s">
        <v>112</v>
      </c>
      <c r="B71" s="311">
        <v>0</v>
      </c>
      <c r="C71" s="311">
        <v>0</v>
      </c>
      <c r="D71" s="311">
        <v>0</v>
      </c>
      <c r="E71" s="311">
        <v>0</v>
      </c>
      <c r="F71" s="311">
        <v>0</v>
      </c>
      <c r="G71" s="311">
        <v>0</v>
      </c>
      <c r="H71" s="311">
        <v>0</v>
      </c>
      <c r="I71" s="311">
        <v>0</v>
      </c>
      <c r="J71" s="311">
        <v>0</v>
      </c>
      <c r="K71" s="311">
        <v>0</v>
      </c>
      <c r="L71" s="311">
        <v>0</v>
      </c>
      <c r="M71" s="311">
        <v>0</v>
      </c>
      <c r="N71" s="311">
        <v>0</v>
      </c>
      <c r="O71" s="311">
        <v>0</v>
      </c>
      <c r="P71" s="311">
        <v>0</v>
      </c>
      <c r="Q71" s="311">
        <v>0</v>
      </c>
      <c r="R71" s="311">
        <v>0</v>
      </c>
      <c r="S71" s="311">
        <v>0</v>
      </c>
      <c r="T71" s="311">
        <v>1E-3</v>
      </c>
      <c r="U71" s="311">
        <v>0</v>
      </c>
      <c r="V71" s="311">
        <v>0</v>
      </c>
      <c r="W71" s="311">
        <v>0</v>
      </c>
      <c r="X71" s="311">
        <v>0</v>
      </c>
      <c r="Y71" s="311">
        <v>3.0000000000000001E-3</v>
      </c>
      <c r="Z71" s="247">
        <f t="shared" si="36"/>
        <v>7.3170731707317051E-3</v>
      </c>
      <c r="AA71" s="247">
        <f t="shared" si="35"/>
        <v>2.8662420382165603E-3</v>
      </c>
      <c r="AB71" s="247">
        <f t="shared" si="35"/>
        <v>5.0491385827398233E-3</v>
      </c>
      <c r="AC71" s="247">
        <f t="shared" si="35"/>
        <v>4.3318669908920917E-3</v>
      </c>
    </row>
    <row r="72" spans="1:29">
      <c r="A72" s="6" t="s">
        <v>113</v>
      </c>
      <c r="B72" s="311">
        <v>0</v>
      </c>
      <c r="C72" s="311">
        <v>0</v>
      </c>
      <c r="D72" s="311">
        <v>0</v>
      </c>
      <c r="E72" s="311">
        <v>0</v>
      </c>
      <c r="F72" s="311">
        <v>0</v>
      </c>
      <c r="G72" s="311">
        <v>2E-3</v>
      </c>
      <c r="H72" s="311">
        <v>0</v>
      </c>
      <c r="I72" s="311">
        <v>0</v>
      </c>
      <c r="J72" s="311">
        <v>0</v>
      </c>
      <c r="K72" s="311">
        <v>0</v>
      </c>
      <c r="L72" s="311">
        <v>0</v>
      </c>
      <c r="M72" s="311">
        <v>0</v>
      </c>
      <c r="N72" s="311">
        <v>0</v>
      </c>
      <c r="O72" s="311">
        <v>0</v>
      </c>
      <c r="P72" s="311">
        <v>0</v>
      </c>
      <c r="Q72" s="311">
        <v>0</v>
      </c>
      <c r="R72" s="311">
        <v>0</v>
      </c>
      <c r="S72" s="311">
        <v>0</v>
      </c>
      <c r="T72" s="311">
        <v>0</v>
      </c>
      <c r="U72" s="311">
        <v>0</v>
      </c>
      <c r="V72" s="311">
        <v>0</v>
      </c>
      <c r="W72" s="311">
        <v>0</v>
      </c>
      <c r="X72" s="311">
        <v>0</v>
      </c>
      <c r="Y72" s="311">
        <v>0.30399999999999999</v>
      </c>
      <c r="Z72" s="247">
        <f t="shared" si="36"/>
        <v>0</v>
      </c>
      <c r="AA72" s="247">
        <f t="shared" si="35"/>
        <v>0.29044585987261146</v>
      </c>
      <c r="AB72" s="247">
        <f t="shared" si="35"/>
        <v>0.14877650897226755</v>
      </c>
      <c r="AC72" s="247">
        <f t="shared" si="35"/>
        <v>0.19532722668322391</v>
      </c>
    </row>
    <row r="73" spans="1:29">
      <c r="A73" s="6" t="s">
        <v>102</v>
      </c>
      <c r="B73" s="311">
        <v>0</v>
      </c>
      <c r="C73" s="311">
        <v>0</v>
      </c>
      <c r="D73" s="311">
        <v>0</v>
      </c>
      <c r="E73" s="311">
        <v>0</v>
      </c>
      <c r="F73" s="311">
        <v>0</v>
      </c>
      <c r="G73" s="311">
        <v>0</v>
      </c>
      <c r="H73" s="311">
        <v>0</v>
      </c>
      <c r="I73" s="311">
        <v>0</v>
      </c>
      <c r="J73" s="311">
        <v>0</v>
      </c>
      <c r="K73" s="311">
        <v>0</v>
      </c>
      <c r="L73" s="311">
        <v>0</v>
      </c>
      <c r="M73" s="311">
        <v>0</v>
      </c>
      <c r="N73" s="311">
        <v>0</v>
      </c>
      <c r="O73" s="311">
        <v>0</v>
      </c>
      <c r="P73" s="311">
        <v>0</v>
      </c>
      <c r="Q73" s="311">
        <v>0</v>
      </c>
      <c r="R73" s="311">
        <v>0</v>
      </c>
      <c r="S73" s="311">
        <v>1E-3</v>
      </c>
      <c r="T73" s="311">
        <v>1E-3</v>
      </c>
      <c r="U73" s="311">
        <v>0</v>
      </c>
      <c r="V73" s="311">
        <v>0</v>
      </c>
      <c r="W73" s="311">
        <v>0</v>
      </c>
      <c r="X73" s="311">
        <v>0</v>
      </c>
      <c r="Y73" s="311">
        <v>0</v>
      </c>
      <c r="Z73" s="247">
        <f t="shared" si="36"/>
        <v>7.3170731707317051E-3</v>
      </c>
      <c r="AA73" s="247">
        <f t="shared" si="35"/>
        <v>0</v>
      </c>
      <c r="AB73" s="247">
        <f t="shared" si="35"/>
        <v>3.5809493494608673E-3</v>
      </c>
      <c r="AC73" s="247">
        <f t="shared" si="35"/>
        <v>2.4042956749392237E-3</v>
      </c>
    </row>
    <row r="74" spans="1:29">
      <c r="A74" s="6" t="s">
        <v>103</v>
      </c>
      <c r="B74" s="311">
        <v>0</v>
      </c>
      <c r="C74" s="311">
        <v>0</v>
      </c>
      <c r="D74" s="311">
        <v>0</v>
      </c>
      <c r="E74" s="311">
        <v>0</v>
      </c>
      <c r="F74" s="311">
        <v>0</v>
      </c>
      <c r="G74" s="311">
        <v>0</v>
      </c>
      <c r="H74" s="311">
        <v>0</v>
      </c>
      <c r="I74" s="311">
        <v>0</v>
      </c>
      <c r="J74" s="311">
        <v>0</v>
      </c>
      <c r="K74" s="311">
        <v>0</v>
      </c>
      <c r="L74" s="311">
        <v>0</v>
      </c>
      <c r="M74" s="311">
        <v>0</v>
      </c>
      <c r="N74" s="311">
        <v>0</v>
      </c>
      <c r="O74" s="311">
        <v>0</v>
      </c>
      <c r="P74" s="311">
        <v>0</v>
      </c>
      <c r="Q74" s="311">
        <v>0</v>
      </c>
      <c r="R74" s="311">
        <v>0</v>
      </c>
      <c r="S74" s="311">
        <v>0</v>
      </c>
      <c r="T74" s="311">
        <v>0</v>
      </c>
      <c r="U74" s="311">
        <v>0</v>
      </c>
      <c r="V74" s="311">
        <v>0</v>
      </c>
      <c r="W74" s="311">
        <v>0</v>
      </c>
      <c r="X74" s="311">
        <v>1E-3</v>
      </c>
      <c r="Y74" s="311">
        <v>0</v>
      </c>
      <c r="Z74" s="247">
        <f>Z75-SUM(Z64:Z73)</f>
        <v>2.7268292682926853E-2</v>
      </c>
      <c r="AA74" s="247">
        <f>AA75-SUM(AA63:AA73)</f>
        <v>9.5541401273885329E-4</v>
      </c>
      <c r="AB74" s="247">
        <f>AB75-SUM(AB63:AB73)</f>
        <v>1.3834400986750539E-2</v>
      </c>
      <c r="AC74" s="247">
        <f>AC75-SUM(AC63:AC73)</f>
        <v>9.6025323205911617E-3</v>
      </c>
    </row>
    <row r="75" spans="1:29" ht="15.75" thickBot="1">
      <c r="A75" s="6" t="s">
        <v>114</v>
      </c>
      <c r="B75" s="311">
        <f>SUM(B63:B74)</f>
        <v>0</v>
      </c>
      <c r="C75" s="311">
        <f t="shared" ref="C75:Y75" si="37">SUM(C63:C74)</f>
        <v>0</v>
      </c>
      <c r="D75" s="311">
        <f t="shared" si="37"/>
        <v>0</v>
      </c>
      <c r="E75" s="311">
        <f t="shared" si="37"/>
        <v>0</v>
      </c>
      <c r="F75" s="311">
        <f t="shared" si="37"/>
        <v>0</v>
      </c>
      <c r="G75" s="311">
        <f t="shared" si="37"/>
        <v>2E-3</v>
      </c>
      <c r="H75" s="311">
        <f t="shared" si="37"/>
        <v>0</v>
      </c>
      <c r="I75" s="311">
        <f t="shared" si="37"/>
        <v>2E-3</v>
      </c>
      <c r="J75" s="311">
        <f t="shared" si="37"/>
        <v>0</v>
      </c>
      <c r="K75" s="311">
        <f t="shared" si="37"/>
        <v>1E-3</v>
      </c>
      <c r="L75" s="311">
        <f t="shared" si="37"/>
        <v>0</v>
      </c>
      <c r="M75" s="311">
        <f t="shared" si="37"/>
        <v>0</v>
      </c>
      <c r="N75" s="311">
        <f t="shared" si="37"/>
        <v>0</v>
      </c>
      <c r="O75" s="311">
        <f t="shared" si="37"/>
        <v>0</v>
      </c>
      <c r="P75" s="311">
        <f t="shared" si="37"/>
        <v>3.0000000000000001E-3</v>
      </c>
      <c r="Q75" s="311">
        <f t="shared" si="37"/>
        <v>0</v>
      </c>
      <c r="R75" s="311">
        <f t="shared" si="37"/>
        <v>0</v>
      </c>
      <c r="S75" s="311">
        <f t="shared" si="37"/>
        <v>1E-3</v>
      </c>
      <c r="T75" s="311">
        <f t="shared" si="37"/>
        <v>3.9000000000000007E-2</v>
      </c>
      <c r="U75" s="311">
        <f t="shared" si="37"/>
        <v>1E-3</v>
      </c>
      <c r="V75" s="311">
        <f t="shared" si="37"/>
        <v>0</v>
      </c>
      <c r="W75" s="311">
        <f t="shared" si="37"/>
        <v>0</v>
      </c>
      <c r="X75" s="311">
        <f t="shared" si="37"/>
        <v>1E-3</v>
      </c>
      <c r="Y75" s="311">
        <f t="shared" si="37"/>
        <v>0.312</v>
      </c>
      <c r="Z75" s="247">
        <f>Z13</f>
        <v>0.3</v>
      </c>
      <c r="AA75" s="247">
        <f>AA13</f>
        <v>0.3</v>
      </c>
      <c r="AB75" s="247">
        <f>AB13</f>
        <v>0.3</v>
      </c>
      <c r="AC75" s="247">
        <f>AC13</f>
        <v>0.3</v>
      </c>
    </row>
    <row r="76" spans="1:29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ht="15.75" thickBot="1">
      <c r="A77" s="6" t="s">
        <v>254</v>
      </c>
    </row>
    <row r="78" spans="1:29" ht="15.75" thickBot="1">
      <c r="A78" s="3"/>
      <c r="B78" s="3" t="str">
        <f>B$2</f>
        <v xml:space="preserve">93/94 </v>
      </c>
      <c r="C78" s="3" t="str">
        <f t="shared" ref="C78:AC78" si="38">C$2</f>
        <v xml:space="preserve">94/95 </v>
      </c>
      <c r="D78" s="3" t="str">
        <f t="shared" si="38"/>
        <v xml:space="preserve">95/96 </v>
      </c>
      <c r="E78" s="3" t="str">
        <f t="shared" si="38"/>
        <v xml:space="preserve">96/97 </v>
      </c>
      <c r="F78" s="3" t="str">
        <f t="shared" si="38"/>
        <v xml:space="preserve">97/98 </v>
      </c>
      <c r="G78" s="3" t="str">
        <f t="shared" si="38"/>
        <v xml:space="preserve">98/99 </v>
      </c>
      <c r="H78" s="3" t="str">
        <f t="shared" si="38"/>
        <v xml:space="preserve">99/00 </v>
      </c>
      <c r="I78" s="3" t="str">
        <f t="shared" si="38"/>
        <v xml:space="preserve">00/01 </v>
      </c>
      <c r="J78" s="3" t="str">
        <f t="shared" si="38"/>
        <v xml:space="preserve">01/02 </v>
      </c>
      <c r="K78" s="3" t="str">
        <f t="shared" si="38"/>
        <v xml:space="preserve">02/03 </v>
      </c>
      <c r="L78" s="3" t="str">
        <f t="shared" si="38"/>
        <v xml:space="preserve">03/04 </v>
      </c>
      <c r="M78" s="3" t="str">
        <f t="shared" si="38"/>
        <v xml:space="preserve">04/05 </v>
      </c>
      <c r="N78" s="3" t="str">
        <f t="shared" si="38"/>
        <v xml:space="preserve">05/06 </v>
      </c>
      <c r="O78" s="3" t="str">
        <f t="shared" si="38"/>
        <v xml:space="preserve">06/07 </v>
      </c>
      <c r="P78" s="3" t="str">
        <f t="shared" si="38"/>
        <v xml:space="preserve">07/08 </v>
      </c>
      <c r="Q78" s="3" t="str">
        <f t="shared" si="38"/>
        <v xml:space="preserve">08/09 </v>
      </c>
      <c r="R78" s="3" t="str">
        <f t="shared" si="38"/>
        <v xml:space="preserve">09/10 </v>
      </c>
      <c r="S78" s="3" t="str">
        <f t="shared" si="38"/>
        <v xml:space="preserve">10/11 </v>
      </c>
      <c r="T78" s="3" t="str">
        <f t="shared" si="38"/>
        <v xml:space="preserve">11/12 </v>
      </c>
      <c r="U78" s="3" t="str">
        <f t="shared" si="38"/>
        <v xml:space="preserve">12/13 </v>
      </c>
      <c r="V78" s="3" t="str">
        <f t="shared" si="38"/>
        <v xml:space="preserve">13/14 </v>
      </c>
      <c r="W78" s="3" t="str">
        <f t="shared" si="38"/>
        <v xml:space="preserve">14/15 </v>
      </c>
      <c r="X78" s="3" t="str">
        <f t="shared" si="38"/>
        <v xml:space="preserve">15/16 </v>
      </c>
      <c r="Y78" s="3" t="str">
        <f t="shared" si="38"/>
        <v xml:space="preserve">16/17 </v>
      </c>
      <c r="Z78" s="3" t="str">
        <f t="shared" si="38"/>
        <v xml:space="preserve">17/18 </v>
      </c>
      <c r="AA78" s="3" t="str">
        <f t="shared" si="38"/>
        <v>18/19</v>
      </c>
      <c r="AB78" s="3" t="str">
        <f t="shared" si="38"/>
        <v>19/20</v>
      </c>
      <c r="AC78" s="3" t="str">
        <f t="shared" si="38"/>
        <v>20/21</v>
      </c>
    </row>
    <row r="79" spans="1:29">
      <c r="A79" s="6" t="s">
        <v>104</v>
      </c>
      <c r="B79" s="239">
        <f>(SUM(E79:I79)/SUM(E$91:I$91))*B$91</f>
        <v>167.49811605124339</v>
      </c>
      <c r="C79" s="239">
        <f>(SUM(F79:J79)/SUM(F$91:J$91))*C$91</f>
        <v>164.66747731736976</v>
      </c>
      <c r="D79" s="239">
        <v>170.65333809353803</v>
      </c>
      <c r="E79" s="320">
        <f>[6]Japan!$F12</f>
        <v>176</v>
      </c>
      <c r="F79" s="320">
        <f>[6]Japan!$F24</f>
        <v>191</v>
      </c>
      <c r="G79" s="320">
        <f>[6]Japan!$F36</f>
        <v>208</v>
      </c>
      <c r="H79" s="320">
        <f>[6]Japan!$F48</f>
        <v>190</v>
      </c>
      <c r="I79" s="320">
        <f>[6]Japan!$F60</f>
        <v>191</v>
      </c>
      <c r="J79" s="320">
        <f>[6]Japan!$F72</f>
        <v>182</v>
      </c>
      <c r="K79" s="320">
        <f>[6]Japan!$F84</f>
        <v>187</v>
      </c>
      <c r="L79" s="320">
        <f>[6]Japan!$F96</f>
        <v>170</v>
      </c>
      <c r="M79" s="320">
        <f>[6]Japan!$F108</f>
        <v>188</v>
      </c>
      <c r="N79" s="320">
        <f>[6]Japan!$F120</f>
        <v>193</v>
      </c>
      <c r="O79" s="320">
        <f>[6]Japan!$F132</f>
        <v>196</v>
      </c>
      <c r="P79" s="320">
        <f>[6]Japan!$F144</f>
        <v>190</v>
      </c>
      <c r="Q79" s="320">
        <f>[6]Japan!$F156</f>
        <v>192</v>
      </c>
      <c r="R79" s="320">
        <f>[6]Japan!$F168</f>
        <v>192</v>
      </c>
      <c r="S79" s="320">
        <f>[6]Japan!$F180</f>
        <v>195</v>
      </c>
      <c r="T79" s="320">
        <f>[6]Japan!$F192</f>
        <v>201</v>
      </c>
      <c r="U79" s="320">
        <f>[6]Japan!$F204</f>
        <v>204</v>
      </c>
      <c r="V79" s="320">
        <f>[6]Japan!$F216</f>
        <v>183</v>
      </c>
      <c r="W79" s="320">
        <f>[6]Japan!$F228</f>
        <v>203</v>
      </c>
      <c r="X79" s="320">
        <f>[6]Japan!$F240</f>
        <v>204</v>
      </c>
      <c r="Y79" s="320">
        <f>[6]Japan!$F252</f>
        <v>203</v>
      </c>
      <c r="Z79" s="239">
        <f>Z206/Z$234</f>
        <v>204.50894526262368</v>
      </c>
      <c r="AA79" s="239">
        <f>AA206/AA$234</f>
        <v>206.03560277259902</v>
      </c>
      <c r="AB79" s="239">
        <f>AB206/AB$234</f>
        <v>208.28447243161287</v>
      </c>
      <c r="AC79" s="239">
        <f>AC206/AC$234</f>
        <v>208.42789330258583</v>
      </c>
    </row>
    <row r="80" spans="1:29">
      <c r="A80" s="6" t="s">
        <v>105</v>
      </c>
      <c r="B80" s="239">
        <f t="shared" ref="B80:C89" si="39">(SUM(E80:I80)/SUM(E$91:I$91))*B$91</f>
        <v>171.87829691032402</v>
      </c>
      <c r="C80" s="239">
        <f t="shared" si="39"/>
        <v>168.43326162192497</v>
      </c>
      <c r="D80" s="239">
        <v>175.11602998928956</v>
      </c>
      <c r="E80" s="320">
        <f>[6]Japan!$F13</f>
        <v>181</v>
      </c>
      <c r="F80" s="320">
        <f>[6]Japan!$F25</f>
        <v>198</v>
      </c>
      <c r="G80" s="320">
        <f>[6]Japan!$F37</f>
        <v>193</v>
      </c>
      <c r="H80" s="320">
        <f>[6]Japan!$F49</f>
        <v>218</v>
      </c>
      <c r="I80" s="320">
        <f>[6]Japan!$F61</f>
        <v>191</v>
      </c>
      <c r="J80" s="320">
        <f>[6]Japan!$F73</f>
        <v>184</v>
      </c>
      <c r="K80" s="320">
        <f>[6]Japan!$F85</f>
        <v>174</v>
      </c>
      <c r="L80" s="320">
        <f>[6]Japan!$F97</f>
        <v>199</v>
      </c>
      <c r="M80" s="320">
        <f>[6]Japan!$F109</f>
        <v>209</v>
      </c>
      <c r="N80" s="320">
        <f>[6]Japan!$F121</f>
        <v>208</v>
      </c>
      <c r="O80" s="320">
        <f>[6]Japan!$F133</f>
        <v>199</v>
      </c>
      <c r="P80" s="320">
        <f>[6]Japan!$F145</f>
        <v>199</v>
      </c>
      <c r="Q80" s="320">
        <f>[6]Japan!$F157</f>
        <v>209</v>
      </c>
      <c r="R80" s="320">
        <f>[6]Japan!$F169</f>
        <v>199</v>
      </c>
      <c r="S80" s="320">
        <f>[6]Japan!$F181</f>
        <v>214</v>
      </c>
      <c r="T80" s="320">
        <f>[6]Japan!$F193</f>
        <v>217</v>
      </c>
      <c r="U80" s="320">
        <f>[6]Japan!$F205</f>
        <v>231</v>
      </c>
      <c r="V80" s="320">
        <f>[6]Japan!$F217</f>
        <v>230</v>
      </c>
      <c r="W80" s="320">
        <f>[6]Japan!$F229</f>
        <v>236</v>
      </c>
      <c r="X80" s="320">
        <f>[6]Japan!$F241</f>
        <v>221</v>
      </c>
      <c r="Y80" s="320">
        <f>[6]Japan!$F253</f>
        <v>231</v>
      </c>
      <c r="Z80" s="239">
        <f t="shared" ref="Z80:AC90" si="40">Z207/Z$234</f>
        <v>203.85112584948305</v>
      </c>
      <c r="AA80" s="239">
        <f t="shared" si="40"/>
        <v>205.57110114794574</v>
      </c>
      <c r="AB80" s="239">
        <f t="shared" si="40"/>
        <v>207.28307447247136</v>
      </c>
      <c r="AC80" s="239">
        <f t="shared" si="40"/>
        <v>207.63706650721326</v>
      </c>
    </row>
    <row r="81" spans="1:29">
      <c r="A81" s="6" t="s">
        <v>106</v>
      </c>
      <c r="B81" s="239">
        <f t="shared" si="39"/>
        <v>151.37905048982668</v>
      </c>
      <c r="C81" s="239">
        <f t="shared" si="39"/>
        <v>149.77551211299223</v>
      </c>
      <c r="D81" s="239">
        <v>154.23063191717242</v>
      </c>
      <c r="E81" s="320">
        <f>[6]Japan!$F14</f>
        <v>155</v>
      </c>
      <c r="F81" s="320">
        <f>[6]Japan!$F26</f>
        <v>166</v>
      </c>
      <c r="G81" s="320">
        <f>[6]Japan!$F38</f>
        <v>175</v>
      </c>
      <c r="H81" s="320">
        <f>[6]Japan!$F50</f>
        <v>185</v>
      </c>
      <c r="I81" s="320">
        <f>[6]Japan!$F62</f>
        <v>183</v>
      </c>
      <c r="J81" s="320">
        <f>[6]Japan!$F74</f>
        <v>166</v>
      </c>
      <c r="K81" s="320">
        <f>[6]Japan!$F86</f>
        <v>162</v>
      </c>
      <c r="L81" s="320">
        <f>[6]Japan!$F98</f>
        <v>176</v>
      </c>
      <c r="M81" s="320">
        <f>[6]Japan!$F110</f>
        <v>187</v>
      </c>
      <c r="N81" s="320">
        <f>[6]Japan!$F122</f>
        <v>196</v>
      </c>
      <c r="O81" s="320">
        <f>[6]Japan!$F134</f>
        <v>184</v>
      </c>
      <c r="P81" s="320">
        <f>[6]Japan!$F146</f>
        <v>192</v>
      </c>
      <c r="Q81" s="320">
        <f>[6]Japan!$F158</f>
        <v>195</v>
      </c>
      <c r="R81" s="320">
        <f>[6]Japan!$F170</f>
        <v>191</v>
      </c>
      <c r="S81" s="320">
        <f>[6]Japan!$F182</f>
        <v>192</v>
      </c>
      <c r="T81" s="320">
        <f>[6]Japan!$F194</f>
        <v>188</v>
      </c>
      <c r="U81" s="320">
        <f>[6]Japan!$F206</f>
        <v>211</v>
      </c>
      <c r="V81" s="320">
        <f>[6]Japan!$F218</f>
        <v>190</v>
      </c>
      <c r="W81" s="320">
        <f>[6]Japan!$F230</f>
        <v>215</v>
      </c>
      <c r="X81" s="320">
        <f>[6]Japan!$F242</f>
        <v>213</v>
      </c>
      <c r="Y81" s="320">
        <f>[6]Japan!$F254</f>
        <v>205</v>
      </c>
      <c r="Z81" s="239">
        <f t="shared" si="40"/>
        <v>205.4494378740628</v>
      </c>
      <c r="AA81" s="239">
        <f t="shared" si="40"/>
        <v>206.02133736143136</v>
      </c>
      <c r="AB81" s="239">
        <f t="shared" si="40"/>
        <v>208.01346776179963</v>
      </c>
      <c r="AC81" s="239">
        <f t="shared" si="40"/>
        <v>208.04745615180508</v>
      </c>
    </row>
    <row r="82" spans="1:29">
      <c r="A82" s="6" t="s">
        <v>107</v>
      </c>
      <c r="B82" s="239">
        <f t="shared" si="39"/>
        <v>147.52449133383573</v>
      </c>
      <c r="C82" s="239">
        <f t="shared" si="39"/>
        <v>148.23496398840146</v>
      </c>
      <c r="D82" s="320">
        <f>[6]Japan!$F3</f>
        <v>156</v>
      </c>
      <c r="E82" s="320">
        <f>[6]Japan!$F15</f>
        <v>145</v>
      </c>
      <c r="F82" s="320">
        <f>[6]Japan!$F27</f>
        <v>162</v>
      </c>
      <c r="G82" s="320">
        <f>[6]Japan!$F39</f>
        <v>176</v>
      </c>
      <c r="H82" s="320">
        <f>[6]Japan!$F51</f>
        <v>169</v>
      </c>
      <c r="I82" s="320">
        <f>[6]Japan!$F63</f>
        <v>190</v>
      </c>
      <c r="J82" s="320">
        <f>[6]Japan!$F75</f>
        <v>169</v>
      </c>
      <c r="K82" s="320">
        <f>[6]Japan!$F87</f>
        <v>169</v>
      </c>
      <c r="L82" s="320">
        <f>[6]Japan!$F99</f>
        <v>180</v>
      </c>
      <c r="M82" s="320">
        <f>[6]Japan!$F111</f>
        <v>177</v>
      </c>
      <c r="N82" s="320">
        <f>[6]Japan!$F123</f>
        <v>180</v>
      </c>
      <c r="O82" s="320">
        <f>[6]Japan!$F135</f>
        <v>181</v>
      </c>
      <c r="P82" s="320">
        <f>[6]Japan!$F147</f>
        <v>180</v>
      </c>
      <c r="Q82" s="320">
        <f>[6]Japan!$F159</f>
        <v>160</v>
      </c>
      <c r="R82" s="320">
        <f>[6]Japan!$F171</f>
        <v>185</v>
      </c>
      <c r="S82" s="320">
        <f>[6]Japan!$F183</f>
        <v>186</v>
      </c>
      <c r="T82" s="320">
        <f>[6]Japan!$F195</f>
        <v>186</v>
      </c>
      <c r="U82" s="320">
        <f>[6]Japan!$F207</f>
        <v>186</v>
      </c>
      <c r="V82" s="320">
        <f>[6]Japan!$F219</f>
        <v>186</v>
      </c>
      <c r="W82" s="320">
        <f>[6]Japan!$F231</f>
        <v>207</v>
      </c>
      <c r="X82" s="320">
        <f>[6]Japan!$F243</f>
        <v>182</v>
      </c>
      <c r="Y82" s="320">
        <f>[6]Japan!$F255</f>
        <v>207</v>
      </c>
      <c r="Z82" s="239">
        <f t="shared" si="40"/>
        <v>206.55823838114301</v>
      </c>
      <c r="AA82" s="239">
        <f t="shared" si="40"/>
        <v>205.60229926019997</v>
      </c>
      <c r="AB82" s="239">
        <f t="shared" si="40"/>
        <v>208.90349298569367</v>
      </c>
      <c r="AC82" s="239">
        <f t="shared" si="40"/>
        <v>208.58446956731845</v>
      </c>
    </row>
    <row r="83" spans="1:29">
      <c r="A83" s="6" t="s">
        <v>108</v>
      </c>
      <c r="B83" s="239">
        <f t="shared" si="39"/>
        <v>138.41371514694799</v>
      </c>
      <c r="C83" s="239">
        <f t="shared" si="39"/>
        <v>135.91057899167527</v>
      </c>
      <c r="D83" s="320">
        <f>[6]Japan!$F4</f>
        <v>164</v>
      </c>
      <c r="E83" s="320">
        <f>[6]Japan!$F16</f>
        <v>154</v>
      </c>
      <c r="F83" s="320">
        <f>[6]Japan!$F28</f>
        <v>157</v>
      </c>
      <c r="G83" s="320">
        <f>[6]Japan!$F40</f>
        <v>156</v>
      </c>
      <c r="H83" s="320">
        <f>[6]Japan!$F52</f>
        <v>170</v>
      </c>
      <c r="I83" s="320">
        <f>[6]Japan!$F64</f>
        <v>153</v>
      </c>
      <c r="J83" s="320">
        <f>[6]Japan!$F76</f>
        <v>158</v>
      </c>
      <c r="K83" s="320">
        <f>[6]Japan!$F88</f>
        <v>155</v>
      </c>
      <c r="L83" s="320">
        <f>[6]Japan!$F100</f>
        <v>179</v>
      </c>
      <c r="M83" s="320">
        <f>[6]Japan!$F112</f>
        <v>161</v>
      </c>
      <c r="N83" s="320">
        <f>[6]Japan!$F124</f>
        <v>165</v>
      </c>
      <c r="O83" s="320">
        <f>[6]Japan!$F136</f>
        <v>140</v>
      </c>
      <c r="P83" s="320">
        <f>[6]Japan!$F148</f>
        <v>168</v>
      </c>
      <c r="Q83" s="320">
        <f>[6]Japan!$F160</f>
        <v>153</v>
      </c>
      <c r="R83" s="320">
        <f>[6]Japan!$F172</f>
        <v>150</v>
      </c>
      <c r="S83" s="320">
        <f>[6]Japan!$F184</f>
        <v>180</v>
      </c>
      <c r="T83" s="320">
        <f>[6]Japan!$F196</f>
        <v>174</v>
      </c>
      <c r="U83" s="320">
        <f>[6]Japan!$F208</f>
        <v>180</v>
      </c>
      <c r="V83" s="320">
        <f>[6]Japan!$F220</f>
        <v>177</v>
      </c>
      <c r="W83" s="320">
        <f>[6]Japan!$F232</f>
        <v>174</v>
      </c>
      <c r="X83" s="320">
        <f>[6]Japan!$F244</f>
        <v>188</v>
      </c>
      <c r="Y83" s="320">
        <f>[6]Japan!$F256</f>
        <v>177</v>
      </c>
      <c r="Z83" s="239">
        <f t="shared" si="40"/>
        <v>205.38113394138844</v>
      </c>
      <c r="AA83" s="239">
        <f t="shared" si="40"/>
        <v>207.12839038699457</v>
      </c>
      <c r="AB83" s="239">
        <f t="shared" si="40"/>
        <v>209.52484888873028</v>
      </c>
      <c r="AC83" s="239">
        <f t="shared" si="40"/>
        <v>209.72010831843863</v>
      </c>
    </row>
    <row r="84" spans="1:29">
      <c r="A84" s="6" t="s">
        <v>109</v>
      </c>
      <c r="B84" s="239">
        <f t="shared" si="39"/>
        <v>152.07987942727956</v>
      </c>
      <c r="C84" s="239">
        <f t="shared" si="39"/>
        <v>154.56832850060798</v>
      </c>
      <c r="D84" s="320">
        <f>[6]Japan!$F5</f>
        <v>164</v>
      </c>
      <c r="E84" s="320">
        <f>[6]Japan!$F17</f>
        <v>147</v>
      </c>
      <c r="F84" s="320">
        <f>[6]Japan!$F29</f>
        <v>177</v>
      </c>
      <c r="G84" s="320">
        <f>[6]Japan!$F41</f>
        <v>163</v>
      </c>
      <c r="H84" s="320">
        <f>[6]Japan!$F53</f>
        <v>202</v>
      </c>
      <c r="I84" s="320">
        <f>[6]Japan!$F65</f>
        <v>179</v>
      </c>
      <c r="J84" s="320">
        <f>[6]Japan!$F77</f>
        <v>182</v>
      </c>
      <c r="K84" s="320">
        <f>[6]Japan!$F89</f>
        <v>190</v>
      </c>
      <c r="L84" s="320">
        <f>[6]Japan!$F101</f>
        <v>193</v>
      </c>
      <c r="M84" s="320">
        <f>[6]Japan!$F113</f>
        <v>190</v>
      </c>
      <c r="N84" s="320">
        <f>[6]Japan!$F125</f>
        <v>201</v>
      </c>
      <c r="O84" s="320">
        <f>[6]Japan!$F137</f>
        <v>196</v>
      </c>
      <c r="P84" s="320">
        <f>[6]Japan!$F149</f>
        <v>197</v>
      </c>
      <c r="Q84" s="320">
        <f>[6]Japan!$F161</f>
        <v>180</v>
      </c>
      <c r="R84" s="320">
        <f>[6]Japan!$F173</f>
        <v>206</v>
      </c>
      <c r="S84" s="320">
        <f>[6]Japan!$F185</f>
        <v>181</v>
      </c>
      <c r="T84" s="320">
        <f>[6]Japan!$F197</f>
        <v>200</v>
      </c>
      <c r="U84" s="320">
        <f>[6]Japan!$F209</f>
        <v>210</v>
      </c>
      <c r="V84" s="320">
        <f>[6]Japan!$F221</f>
        <v>220</v>
      </c>
      <c r="W84" s="320">
        <f>[6]Japan!$F233</f>
        <v>214</v>
      </c>
      <c r="X84" s="320">
        <f>[6]Japan!$F245</f>
        <v>195</v>
      </c>
      <c r="Y84" s="320">
        <f>[6]Japan!$F257</f>
        <v>212</v>
      </c>
      <c r="Z84" s="239">
        <f t="shared" si="40"/>
        <v>205.28099219323215</v>
      </c>
      <c r="AA84" s="239">
        <f t="shared" si="40"/>
        <v>207.47184091308267</v>
      </c>
      <c r="AB84" s="239">
        <f t="shared" si="40"/>
        <v>210.02192312397298</v>
      </c>
      <c r="AC84" s="239">
        <f t="shared" si="40"/>
        <v>209.97688856928806</v>
      </c>
    </row>
    <row r="85" spans="1:29">
      <c r="A85" s="6" t="s">
        <v>110</v>
      </c>
      <c r="B85" s="239">
        <f t="shared" si="39"/>
        <v>164.34438583270534</v>
      </c>
      <c r="C85" s="239">
        <f t="shared" si="39"/>
        <v>156.28004863904221</v>
      </c>
      <c r="D85" s="320">
        <f>[6]Japan!$F6</f>
        <v>157</v>
      </c>
      <c r="E85" s="320">
        <f>[6]Japan!$F18</f>
        <v>195</v>
      </c>
      <c r="F85" s="320">
        <f>[6]Japan!$F30</f>
        <v>171</v>
      </c>
      <c r="G85" s="320">
        <f>[6]Japan!$F42</f>
        <v>189</v>
      </c>
      <c r="H85" s="320">
        <f>[6]Japan!$F54</f>
        <v>188</v>
      </c>
      <c r="I85" s="320">
        <f>[6]Japan!$F66</f>
        <v>195</v>
      </c>
      <c r="J85" s="320">
        <f>[6]Japan!$F78</f>
        <v>170</v>
      </c>
      <c r="K85" s="320">
        <f>[6]Japan!$F90</f>
        <v>181</v>
      </c>
      <c r="L85" s="320">
        <f>[6]Japan!$F102</f>
        <v>193</v>
      </c>
      <c r="M85" s="320">
        <f>[6]Japan!$F114</f>
        <v>196</v>
      </c>
      <c r="N85" s="320">
        <f>[6]Japan!$F126</f>
        <v>211</v>
      </c>
      <c r="O85" s="320">
        <f>[6]Japan!$F138</f>
        <v>205</v>
      </c>
      <c r="P85" s="320">
        <f>[6]Japan!$F150</f>
        <v>213</v>
      </c>
      <c r="Q85" s="320">
        <f>[6]Japan!$F162</f>
        <v>198</v>
      </c>
      <c r="R85" s="320">
        <f>[6]Japan!$F174</f>
        <v>201</v>
      </c>
      <c r="S85" s="320">
        <f>[6]Japan!$F186</f>
        <v>227</v>
      </c>
      <c r="T85" s="320">
        <f>[6]Japan!$F198</f>
        <v>214</v>
      </c>
      <c r="U85" s="320">
        <f>[6]Japan!$F210</f>
        <v>227</v>
      </c>
      <c r="V85" s="320">
        <f>[6]Japan!$F222</f>
        <v>209</v>
      </c>
      <c r="W85" s="320">
        <f>[6]Japan!$F234</f>
        <v>208</v>
      </c>
      <c r="X85" s="320">
        <f>[6]Japan!$F246</f>
        <v>200</v>
      </c>
      <c r="Y85" s="320">
        <f>[6]Japan!$F258</f>
        <v>215</v>
      </c>
      <c r="Z85" s="239">
        <f t="shared" si="40"/>
        <v>205.35003458975567</v>
      </c>
      <c r="AA85" s="239">
        <f t="shared" si="40"/>
        <v>206.41953500024985</v>
      </c>
      <c r="AB85" s="239">
        <f t="shared" si="40"/>
        <v>208.43602153497704</v>
      </c>
      <c r="AC85" s="239">
        <f t="shared" si="40"/>
        <v>208.36217992925148</v>
      </c>
    </row>
    <row r="86" spans="1:29">
      <c r="A86" s="6" t="s">
        <v>111</v>
      </c>
      <c r="B86" s="239">
        <f t="shared" si="39"/>
        <v>154.18236623963827</v>
      </c>
      <c r="C86" s="239">
        <f t="shared" si="39"/>
        <v>148.06379197455803</v>
      </c>
      <c r="D86" s="320">
        <f>[6]Japan!$F7</f>
        <v>161</v>
      </c>
      <c r="E86" s="320">
        <f>[6]Japan!$F19</f>
        <v>179</v>
      </c>
      <c r="F86" s="320">
        <f>[6]Japan!$F31</f>
        <v>176</v>
      </c>
      <c r="G86" s="320">
        <f>[6]Japan!$F43</f>
        <v>173</v>
      </c>
      <c r="H86" s="320">
        <f>[6]Japan!$F55</f>
        <v>178</v>
      </c>
      <c r="I86" s="320">
        <f>[6]Japan!$F67</f>
        <v>174</v>
      </c>
      <c r="J86" s="320">
        <f>[6]Japan!$F79</f>
        <v>164</v>
      </c>
      <c r="K86" s="320">
        <f>[6]Japan!$F91</f>
        <v>173</v>
      </c>
      <c r="L86" s="320">
        <f>[6]Japan!$F103</f>
        <v>191</v>
      </c>
      <c r="M86" s="320">
        <f>[6]Japan!$F115</f>
        <v>177</v>
      </c>
      <c r="N86" s="320">
        <f>[6]Japan!$F127</f>
        <v>178</v>
      </c>
      <c r="O86" s="320">
        <f>[6]Japan!$F139</f>
        <v>177</v>
      </c>
      <c r="P86" s="320">
        <f>[6]Japan!$F151</f>
        <v>181</v>
      </c>
      <c r="Q86" s="320">
        <f>[6]Japan!$F163</f>
        <v>168</v>
      </c>
      <c r="R86" s="320">
        <f>[6]Japan!$F175</f>
        <v>182</v>
      </c>
      <c r="S86" s="320">
        <f>[6]Japan!$F187</f>
        <v>197</v>
      </c>
      <c r="T86" s="320">
        <f>[6]Japan!$F199</f>
        <v>197</v>
      </c>
      <c r="U86" s="320">
        <f>[6]Japan!$F211</f>
        <v>200</v>
      </c>
      <c r="V86" s="320">
        <f>[6]Japan!$F223</f>
        <v>204</v>
      </c>
      <c r="W86" s="320">
        <f>[6]Japan!$F235</f>
        <v>203</v>
      </c>
      <c r="X86" s="320">
        <f>[6]Japan!$F247</f>
        <v>193</v>
      </c>
      <c r="Y86" s="320">
        <f>[6]Japan!$F259</f>
        <v>204</v>
      </c>
      <c r="Z86" s="239">
        <f t="shared" si="40"/>
        <v>203.76692876753211</v>
      </c>
      <c r="AA86" s="239">
        <f t="shared" si="40"/>
        <v>205.6807961450809</v>
      </c>
      <c r="AB86" s="239">
        <f t="shared" si="40"/>
        <v>207.28808074772115</v>
      </c>
      <c r="AC86" s="239">
        <f t="shared" si="40"/>
        <v>207.23937242404773</v>
      </c>
    </row>
    <row r="87" spans="1:29">
      <c r="A87" s="6" t="s">
        <v>112</v>
      </c>
      <c r="B87" s="239">
        <f t="shared" si="39"/>
        <v>162.06669178598344</v>
      </c>
      <c r="C87" s="239">
        <f t="shared" si="39"/>
        <v>159.36114488822375</v>
      </c>
      <c r="D87" s="320">
        <f>[6]Japan!$F8</f>
        <v>163</v>
      </c>
      <c r="E87" s="320">
        <f>[6]Japan!$F20</f>
        <v>182</v>
      </c>
      <c r="F87" s="320">
        <f>[6]Japan!$F32</f>
        <v>166</v>
      </c>
      <c r="G87" s="320">
        <f>[6]Japan!$F44</f>
        <v>188</v>
      </c>
      <c r="H87" s="320">
        <f>[6]Japan!$F56</f>
        <v>201</v>
      </c>
      <c r="I87" s="320">
        <f>[6]Japan!$F68</f>
        <v>188</v>
      </c>
      <c r="J87" s="320">
        <f>[6]Japan!$F80</f>
        <v>188</v>
      </c>
      <c r="K87" s="320">
        <f>[6]Japan!$F92</f>
        <v>181</v>
      </c>
      <c r="L87" s="320">
        <f>[6]Japan!$F104</f>
        <v>203</v>
      </c>
      <c r="M87" s="320">
        <f>[6]Japan!$F116</f>
        <v>199</v>
      </c>
      <c r="N87" s="320">
        <f>[6]Japan!$F128</f>
        <v>193</v>
      </c>
      <c r="O87" s="320">
        <f>[6]Japan!$F140</f>
        <v>178</v>
      </c>
      <c r="P87" s="320">
        <f>[6]Japan!$F152</f>
        <v>187</v>
      </c>
      <c r="Q87" s="320">
        <f>[6]Japan!$F164</f>
        <v>193</v>
      </c>
      <c r="R87" s="320">
        <f>[6]Japan!$F176</f>
        <v>195</v>
      </c>
      <c r="S87" s="320">
        <f>[6]Japan!$F188</f>
        <v>220</v>
      </c>
      <c r="T87" s="320">
        <f>[6]Japan!$F200</f>
        <v>216</v>
      </c>
      <c r="U87" s="320">
        <f>[6]Japan!$F212</f>
        <v>222</v>
      </c>
      <c r="V87" s="320">
        <f>[6]Japan!$F224</f>
        <v>218</v>
      </c>
      <c r="W87" s="320">
        <f>[6]Japan!$F236</f>
        <v>216</v>
      </c>
      <c r="X87" s="320">
        <f>[6]Japan!$F248</f>
        <v>226</v>
      </c>
      <c r="Y87" s="320">
        <f>[6]Japan!$F260</f>
        <v>209</v>
      </c>
      <c r="Z87" s="239">
        <f t="shared" si="40"/>
        <v>205.88011200718529</v>
      </c>
      <c r="AA87" s="239">
        <f t="shared" si="40"/>
        <v>207.50382630963821</v>
      </c>
      <c r="AB87" s="239">
        <f t="shared" si="40"/>
        <v>209.58057197565745</v>
      </c>
      <c r="AC87" s="239">
        <f t="shared" si="40"/>
        <v>209.54369118233524</v>
      </c>
    </row>
    <row r="88" spans="1:29">
      <c r="A88" s="6" t="s">
        <v>113</v>
      </c>
      <c r="B88" s="239">
        <f t="shared" si="39"/>
        <v>167.32290881688019</v>
      </c>
      <c r="C88" s="239">
        <f t="shared" si="39"/>
        <v>167.57740155270787</v>
      </c>
      <c r="D88" s="320">
        <f>[6]Japan!$F9</f>
        <v>168</v>
      </c>
      <c r="E88" s="320">
        <f>[6]Japan!$F21</f>
        <v>174</v>
      </c>
      <c r="F88" s="320">
        <f>[6]Japan!$F33</f>
        <v>193</v>
      </c>
      <c r="G88" s="320">
        <f>[6]Japan!$F45</f>
        <v>205</v>
      </c>
      <c r="H88" s="320">
        <f>[6]Japan!$F57</f>
        <v>181</v>
      </c>
      <c r="I88" s="320">
        <f>[6]Japan!$F69</f>
        <v>202</v>
      </c>
      <c r="J88" s="320">
        <f>[6]Japan!$F81</f>
        <v>198</v>
      </c>
      <c r="K88" s="320">
        <f>[6]Japan!$F93</f>
        <v>179</v>
      </c>
      <c r="L88" s="320">
        <f>[6]Japan!$F105</f>
        <v>211</v>
      </c>
      <c r="M88" s="320">
        <f>[6]Japan!$F117</f>
        <v>210</v>
      </c>
      <c r="N88" s="320">
        <f>[6]Japan!$F129</f>
        <v>213</v>
      </c>
      <c r="O88" s="320">
        <f>[6]Japan!$F141</f>
        <v>180</v>
      </c>
      <c r="P88" s="320">
        <f>[6]Japan!$F153</f>
        <v>198</v>
      </c>
      <c r="Q88" s="320">
        <f>[6]Japan!$F165</f>
        <v>189</v>
      </c>
      <c r="R88" s="320">
        <f>[6]Japan!$F177</f>
        <v>220</v>
      </c>
      <c r="S88" s="320">
        <f>[6]Japan!$F189</f>
        <v>199</v>
      </c>
      <c r="T88" s="320">
        <f>[6]Japan!$F201</f>
        <v>207</v>
      </c>
      <c r="U88" s="320">
        <f>[6]Japan!$F213</f>
        <v>200</v>
      </c>
      <c r="V88" s="320">
        <f>[6]Japan!$F225</f>
        <v>199</v>
      </c>
      <c r="W88" s="320">
        <f>[6]Japan!$F237</f>
        <v>196</v>
      </c>
      <c r="X88" s="320">
        <f>[6]Japan!$F249</f>
        <v>223</v>
      </c>
      <c r="Y88" s="239">
        <v>201.90459849004804</v>
      </c>
      <c r="Z88" s="239">
        <f t="shared" si="40"/>
        <v>202.95889069457036</v>
      </c>
      <c r="AA88" s="239">
        <f t="shared" si="40"/>
        <v>204.06964149889646</v>
      </c>
      <c r="AB88" s="239">
        <f t="shared" si="40"/>
        <v>205.89749644583509</v>
      </c>
      <c r="AC88" s="239">
        <f t="shared" si="40"/>
        <v>205.71347391445971</v>
      </c>
    </row>
    <row r="89" spans="1:29">
      <c r="A89" s="6" t="s">
        <v>102</v>
      </c>
      <c r="B89" s="239">
        <f t="shared" si="39"/>
        <v>127.02524491333835</v>
      </c>
      <c r="C89" s="239">
        <f t="shared" si="39"/>
        <v>124.44205406416613</v>
      </c>
      <c r="D89" s="320">
        <f>[6]Japan!$F10</f>
        <v>125</v>
      </c>
      <c r="E89" s="320">
        <f>[6]Japan!$F22</f>
        <v>145</v>
      </c>
      <c r="F89" s="320">
        <f>[6]Japan!$F34</f>
        <v>141</v>
      </c>
      <c r="G89" s="320">
        <f>[6]Japan!$F46</f>
        <v>146</v>
      </c>
      <c r="H89" s="320">
        <f>[6]Japan!$F58</f>
        <v>154</v>
      </c>
      <c r="I89" s="320">
        <f>[6]Japan!$F70</f>
        <v>139</v>
      </c>
      <c r="J89" s="320">
        <f>[6]Japan!$F82</f>
        <v>147</v>
      </c>
      <c r="K89" s="320">
        <f>[6]Japan!$F94</f>
        <v>139</v>
      </c>
      <c r="L89" s="320">
        <f>[6]Japan!$F106</f>
        <v>149</v>
      </c>
      <c r="M89" s="320">
        <f>[6]Japan!$F118</f>
        <v>143</v>
      </c>
      <c r="N89" s="320">
        <f>[6]Japan!$F130</f>
        <v>153</v>
      </c>
      <c r="O89" s="320">
        <f>[6]Japan!$F142</f>
        <v>149</v>
      </c>
      <c r="P89" s="320">
        <f>[6]Japan!$F154</f>
        <v>141</v>
      </c>
      <c r="Q89" s="320">
        <f>[6]Japan!$F166</f>
        <v>153</v>
      </c>
      <c r="R89" s="320">
        <f>[6]Japan!$F178</f>
        <v>147</v>
      </c>
      <c r="S89" s="320">
        <f>[6]Japan!$F190</f>
        <v>155</v>
      </c>
      <c r="T89" s="320">
        <f>[6]Japan!$F202</f>
        <v>164</v>
      </c>
      <c r="U89" s="320">
        <f>[6]Japan!$F214</f>
        <v>164</v>
      </c>
      <c r="V89" s="320">
        <f>[6]Japan!$F226</f>
        <v>162</v>
      </c>
      <c r="W89" s="320">
        <f>[6]Japan!$F238</f>
        <v>159</v>
      </c>
      <c r="X89" s="320">
        <f>[6]Japan!$F250</f>
        <v>153</v>
      </c>
      <c r="Y89" s="239">
        <v>157.97803706245708</v>
      </c>
      <c r="Z89" s="239">
        <f t="shared" si="40"/>
        <v>205.25983389930826</v>
      </c>
      <c r="AA89" s="239">
        <f t="shared" si="40"/>
        <v>207.21305557494989</v>
      </c>
      <c r="AB89" s="239">
        <f t="shared" si="40"/>
        <v>209.41862819766081</v>
      </c>
      <c r="AC89" s="239">
        <f t="shared" si="40"/>
        <v>209.39711159984657</v>
      </c>
    </row>
    <row r="90" spans="1:29">
      <c r="A90" s="6" t="s">
        <v>103</v>
      </c>
      <c r="B90" s="239">
        <f>B91-SUM(B79:B89)</f>
        <v>156.28485305199683</v>
      </c>
      <c r="C90" s="239">
        <f>C91-SUM(C79:C89)</f>
        <v>152.68543634833031</v>
      </c>
      <c r="D90" s="320">
        <f>[6]Japan!$F11</f>
        <v>152</v>
      </c>
      <c r="E90" s="320">
        <f>[6]Japan!$F23</f>
        <v>175</v>
      </c>
      <c r="F90" s="320">
        <f>[6]Japan!$F35</f>
        <v>168</v>
      </c>
      <c r="G90" s="320">
        <f>[6]Japan!$F47</f>
        <v>186</v>
      </c>
      <c r="H90" s="320">
        <f>[6]Japan!$F59</f>
        <v>187</v>
      </c>
      <c r="I90" s="320">
        <f>[6]Japan!$F71</f>
        <v>176</v>
      </c>
      <c r="J90" s="320">
        <f>[6]Japan!$F83</f>
        <v>175</v>
      </c>
      <c r="K90" s="320">
        <f>[6]Japan!$F95</f>
        <v>182</v>
      </c>
      <c r="L90" s="320">
        <f>[6]Japan!$F107</f>
        <v>200</v>
      </c>
      <c r="M90" s="320">
        <f>[6]Japan!$F119</f>
        <v>203</v>
      </c>
      <c r="N90" s="320">
        <f>[6]Japan!$F131</f>
        <v>200</v>
      </c>
      <c r="O90" s="320">
        <f>[6]Japan!$F143</f>
        <v>189</v>
      </c>
      <c r="P90" s="320">
        <f>[6]Japan!$F155</f>
        <v>177</v>
      </c>
      <c r="Q90" s="320">
        <f>[6]Japan!$F167</f>
        <v>190</v>
      </c>
      <c r="R90" s="320">
        <f>[6]Japan!$F179</f>
        <v>209</v>
      </c>
      <c r="S90" s="320">
        <f>[6]Japan!$F191</f>
        <v>196</v>
      </c>
      <c r="T90" s="320">
        <f>[6]Japan!$F203</f>
        <v>202</v>
      </c>
      <c r="U90" s="320">
        <f>[6]Japan!$F215</f>
        <v>204</v>
      </c>
      <c r="V90" s="320">
        <f>[6]Japan!$F227</f>
        <v>223</v>
      </c>
      <c r="W90" s="320">
        <f>[6]Japan!$F239</f>
        <v>242</v>
      </c>
      <c r="X90" s="320">
        <f>[6]Japan!$F251</f>
        <v>216</v>
      </c>
      <c r="Y90" s="239">
        <v>214.11736444749485</v>
      </c>
      <c r="Z90" s="239">
        <f t="shared" si="40"/>
        <v>195.75432653971546</v>
      </c>
      <c r="AA90" s="239">
        <f t="shared" si="40"/>
        <v>206.28257362893123</v>
      </c>
      <c r="AB90" s="239">
        <f t="shared" si="40"/>
        <v>207.34792143386773</v>
      </c>
      <c r="AC90" s="239">
        <f t="shared" si="40"/>
        <v>207.35028853340964</v>
      </c>
    </row>
    <row r="91" spans="1:29" ht="15.75" thickBot="1">
      <c r="A91" s="6" t="s">
        <v>114</v>
      </c>
      <c r="B91" s="37">
        <f>B12</f>
        <v>1860</v>
      </c>
      <c r="C91" s="37">
        <f>C12</f>
        <v>1830</v>
      </c>
      <c r="D91" s="37">
        <f>SUM(D79:D90)</f>
        <v>1910</v>
      </c>
      <c r="E91" s="37">
        <f t="shared" ref="E91:Y91" si="41">SUM(E79:E90)</f>
        <v>2008</v>
      </c>
      <c r="F91" s="37">
        <f t="shared" si="41"/>
        <v>2066</v>
      </c>
      <c r="G91" s="37">
        <f t="shared" si="41"/>
        <v>2158</v>
      </c>
      <c r="H91" s="37">
        <f t="shared" si="41"/>
        <v>2223</v>
      </c>
      <c r="I91" s="37">
        <f t="shared" si="41"/>
        <v>2161</v>
      </c>
      <c r="J91" s="37">
        <f t="shared" si="41"/>
        <v>2083</v>
      </c>
      <c r="K91" s="37">
        <f t="shared" si="41"/>
        <v>2072</v>
      </c>
      <c r="L91" s="37">
        <f t="shared" si="41"/>
        <v>2244</v>
      </c>
      <c r="M91" s="37">
        <f t="shared" si="41"/>
        <v>2240</v>
      </c>
      <c r="N91" s="37">
        <f t="shared" si="41"/>
        <v>2291</v>
      </c>
      <c r="O91" s="37">
        <f t="shared" si="41"/>
        <v>2174</v>
      </c>
      <c r="P91" s="37">
        <f t="shared" si="41"/>
        <v>2223</v>
      </c>
      <c r="Q91" s="37">
        <f t="shared" si="41"/>
        <v>2180</v>
      </c>
      <c r="R91" s="37">
        <f t="shared" si="41"/>
        <v>2277</v>
      </c>
      <c r="S91" s="37">
        <f t="shared" si="41"/>
        <v>2342</v>
      </c>
      <c r="T91" s="37">
        <f t="shared" si="41"/>
        <v>2366</v>
      </c>
      <c r="U91" s="37">
        <f t="shared" si="41"/>
        <v>2439</v>
      </c>
      <c r="V91" s="37">
        <f t="shared" si="41"/>
        <v>2401</v>
      </c>
      <c r="W91" s="37">
        <f t="shared" si="41"/>
        <v>2473</v>
      </c>
      <c r="X91" s="37">
        <f t="shared" si="41"/>
        <v>2414</v>
      </c>
      <c r="Y91" s="37">
        <f t="shared" si="41"/>
        <v>2437</v>
      </c>
      <c r="Z91" s="238">
        <f>Z12</f>
        <v>2450</v>
      </c>
      <c r="AA91" s="238">
        <f>AA12</f>
        <v>2475</v>
      </c>
      <c r="AB91" s="238">
        <f>AB12</f>
        <v>2500</v>
      </c>
      <c r="AC91" s="238">
        <f>AC12</f>
        <v>2500</v>
      </c>
    </row>
    <row r="92" spans="1:29">
      <c r="A92" s="1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>
        <f>SUM(Z79:Z90)-Z12</f>
        <v>0</v>
      </c>
      <c r="AA92" s="240">
        <f>SUM(AA79:AA90)-AA12</f>
        <v>0</v>
      </c>
      <c r="AB92" s="240">
        <f>SUM(AB79:AB90)-AB12</f>
        <v>0</v>
      </c>
      <c r="AC92" s="240">
        <f>SUM(AC79:AC90)-AC12</f>
        <v>0</v>
      </c>
    </row>
    <row r="93" spans="1:29" ht="15.75" thickBot="1">
      <c r="A93" s="6" t="s">
        <v>255</v>
      </c>
      <c r="D93" s="26"/>
      <c r="E93" s="26"/>
      <c r="F93" s="26"/>
      <c r="G93" s="26"/>
      <c r="H93" s="26"/>
      <c r="I93" s="26"/>
    </row>
    <row r="94" spans="1:29" ht="15.75" thickBot="1">
      <c r="A94" s="3"/>
      <c r="B94" s="3" t="str">
        <f>B$2</f>
        <v xml:space="preserve">93/94 </v>
      </c>
      <c r="C94" s="3" t="str">
        <f t="shared" ref="C94:AC94" si="42">C$2</f>
        <v xml:space="preserve">94/95 </v>
      </c>
      <c r="D94" s="3" t="str">
        <f t="shared" si="42"/>
        <v xml:space="preserve">95/96 </v>
      </c>
      <c r="E94" s="3" t="str">
        <f t="shared" si="42"/>
        <v xml:space="preserve">96/97 </v>
      </c>
      <c r="F94" s="3" t="str">
        <f t="shared" si="42"/>
        <v xml:space="preserve">97/98 </v>
      </c>
      <c r="G94" s="3" t="str">
        <f t="shared" si="42"/>
        <v xml:space="preserve">98/99 </v>
      </c>
      <c r="H94" s="3" t="str">
        <f t="shared" si="42"/>
        <v xml:space="preserve">99/00 </v>
      </c>
      <c r="I94" s="3" t="str">
        <f t="shared" si="42"/>
        <v xml:space="preserve">00/01 </v>
      </c>
      <c r="J94" s="3" t="str">
        <f t="shared" si="42"/>
        <v xml:space="preserve">01/02 </v>
      </c>
      <c r="K94" s="3" t="str">
        <f t="shared" si="42"/>
        <v xml:space="preserve">02/03 </v>
      </c>
      <c r="L94" s="3" t="str">
        <f t="shared" si="42"/>
        <v xml:space="preserve">03/04 </v>
      </c>
      <c r="M94" s="3" t="str">
        <f t="shared" si="42"/>
        <v xml:space="preserve">04/05 </v>
      </c>
      <c r="N94" s="3" t="str">
        <f t="shared" si="42"/>
        <v xml:space="preserve">05/06 </v>
      </c>
      <c r="O94" s="3" t="str">
        <f t="shared" si="42"/>
        <v xml:space="preserve">06/07 </v>
      </c>
      <c r="P94" s="3" t="str">
        <f t="shared" si="42"/>
        <v xml:space="preserve">07/08 </v>
      </c>
      <c r="Q94" s="3" t="str">
        <f t="shared" si="42"/>
        <v xml:space="preserve">08/09 </v>
      </c>
      <c r="R94" s="3" t="str">
        <f t="shared" si="42"/>
        <v xml:space="preserve">09/10 </v>
      </c>
      <c r="S94" s="3" t="str">
        <f t="shared" si="42"/>
        <v xml:space="preserve">10/11 </v>
      </c>
      <c r="T94" s="3" t="str">
        <f t="shared" si="42"/>
        <v xml:space="preserve">11/12 </v>
      </c>
      <c r="U94" s="3" t="str">
        <f t="shared" si="42"/>
        <v xml:space="preserve">12/13 </v>
      </c>
      <c r="V94" s="3" t="str">
        <f t="shared" si="42"/>
        <v xml:space="preserve">13/14 </v>
      </c>
      <c r="W94" s="3" t="str">
        <f t="shared" si="42"/>
        <v xml:space="preserve">14/15 </v>
      </c>
      <c r="X94" s="3" t="str">
        <f t="shared" si="42"/>
        <v xml:space="preserve">15/16 </v>
      </c>
      <c r="Y94" s="3" t="str">
        <f t="shared" si="42"/>
        <v xml:space="preserve">16/17 </v>
      </c>
      <c r="Z94" s="3" t="str">
        <f t="shared" si="42"/>
        <v xml:space="preserve">17/18 </v>
      </c>
      <c r="AA94" s="3" t="str">
        <f t="shared" si="42"/>
        <v>18/19</v>
      </c>
      <c r="AB94" s="3" t="str">
        <f t="shared" si="42"/>
        <v>19/20</v>
      </c>
      <c r="AC94" s="3" t="str">
        <f t="shared" si="42"/>
        <v>20/21</v>
      </c>
    </row>
    <row r="95" spans="1:29">
      <c r="A95" s="6" t="s">
        <v>104</v>
      </c>
      <c r="B95" s="239">
        <f>(SUM(E95:I95)/SUM(E$107:I$107))*B$107</f>
        <v>95.86465545664359</v>
      </c>
      <c r="C95" s="239">
        <f>(SUM(F95:J95)/SUM(F$107:J$107))*C$107</f>
        <v>95.523483365949119</v>
      </c>
      <c r="D95" s="239">
        <v>97.162586315128692</v>
      </c>
      <c r="E95" s="320">
        <f>[6]Japan!$BG12</f>
        <v>99</v>
      </c>
      <c r="F95" s="320">
        <f>[6]Japan!$BG24</f>
        <v>109</v>
      </c>
      <c r="G95" s="320">
        <f>[6]Japan!$BG36</f>
        <v>119</v>
      </c>
      <c r="H95" s="320">
        <f>[6]Japan!$BG48</f>
        <v>109</v>
      </c>
      <c r="I95" s="320">
        <f>[6]Japan!$BG60</f>
        <v>109</v>
      </c>
      <c r="J95" s="320">
        <f>[6]Japan!$BG72</f>
        <v>104</v>
      </c>
      <c r="K95" s="320">
        <f>[6]Japan!$BG84</f>
        <v>106</v>
      </c>
      <c r="L95" s="320">
        <f>[6]Japan!$BG96</f>
        <v>97</v>
      </c>
      <c r="M95" s="320">
        <f>[6]Japan!$BG108</f>
        <v>111</v>
      </c>
      <c r="N95" s="320">
        <f>[6]Japan!$BG120</f>
        <v>112</v>
      </c>
      <c r="O95" s="320">
        <f>[6]Japan!$BG132</f>
        <v>106</v>
      </c>
      <c r="P95" s="320">
        <f>[6]Japan!$BG144</f>
        <v>108</v>
      </c>
      <c r="Q95" s="320">
        <f>[6]Japan!$BG156</f>
        <v>110</v>
      </c>
      <c r="R95" s="320">
        <f>[6]Japan!$BG168</f>
        <v>107</v>
      </c>
      <c r="S95" s="320">
        <f>[6]Japan!$BG180</f>
        <v>106</v>
      </c>
      <c r="T95" s="320">
        <f>[6]Japan!$BG192</f>
        <v>111</v>
      </c>
      <c r="U95" s="320">
        <f>[6]Japan!$BG204</f>
        <v>113</v>
      </c>
      <c r="V95" s="320">
        <f>[6]Japan!$BG216</f>
        <v>102</v>
      </c>
      <c r="W95" s="320">
        <f>[6]Japan!$BG228</f>
        <v>113</v>
      </c>
      <c r="X95" s="320">
        <f>[6]Japan!$BG240</f>
        <v>114</v>
      </c>
      <c r="Y95" s="320">
        <f>[6]Japan!$BG252</f>
        <v>113</v>
      </c>
      <c r="Z95" s="306">
        <f t="shared" ref="Z95:AC106" si="43">Z$123*Z79</f>
        <v>111.89292062772887</v>
      </c>
      <c r="AA95" s="306">
        <f>AA$123*AA79</f>
        <v>112.56397959938992</v>
      </c>
      <c r="AB95" s="306">
        <f t="shared" ref="AB95:AC106" si="44">AB$123*AB79</f>
        <v>113.41963896145656</v>
      </c>
      <c r="AC95" s="306">
        <f t="shared" si="44"/>
        <v>113.10755814778823</v>
      </c>
    </row>
    <row r="96" spans="1:29">
      <c r="A96" s="6" t="s">
        <v>105</v>
      </c>
      <c r="B96" s="239">
        <f t="shared" ref="B96:C105" si="45">(SUM(E96:I96)/SUM(E$107:I$107))*B$107</f>
        <v>98.151335311572694</v>
      </c>
      <c r="C96" s="239">
        <f t="shared" si="45"/>
        <v>97.607632093933461</v>
      </c>
      <c r="D96" s="239">
        <v>99.480225988700568</v>
      </c>
      <c r="E96" s="320">
        <f>[6]Japan!$BG13</f>
        <v>101</v>
      </c>
      <c r="F96" s="320">
        <f>[6]Japan!$BG25</f>
        <v>111</v>
      </c>
      <c r="G96" s="320">
        <f>[6]Japan!$BG37</f>
        <v>112</v>
      </c>
      <c r="H96" s="320">
        <f>[6]Japan!$BG49</f>
        <v>125</v>
      </c>
      <c r="I96" s="320">
        <f>[6]Japan!$BG61</f>
        <v>109</v>
      </c>
      <c r="J96" s="320">
        <f>[6]Japan!$BG73</f>
        <v>105</v>
      </c>
      <c r="K96" s="320">
        <f>[6]Japan!$BG85</f>
        <v>99</v>
      </c>
      <c r="L96" s="320">
        <f>[6]Japan!$BG97</f>
        <v>115</v>
      </c>
      <c r="M96" s="320">
        <f>[6]Japan!$BG109</f>
        <v>124</v>
      </c>
      <c r="N96" s="320">
        <f>[6]Japan!$BG121</f>
        <v>119</v>
      </c>
      <c r="O96" s="320">
        <f>[6]Japan!$BG133</f>
        <v>109</v>
      </c>
      <c r="P96" s="320">
        <f>[6]Japan!$BG145</f>
        <v>111</v>
      </c>
      <c r="Q96" s="320">
        <f>[6]Japan!$BG157</f>
        <v>119</v>
      </c>
      <c r="R96" s="320">
        <f>[6]Japan!$BG169</f>
        <v>110</v>
      </c>
      <c r="S96" s="320">
        <f>[6]Japan!$BG181</f>
        <v>117</v>
      </c>
      <c r="T96" s="320">
        <f>[6]Japan!$BG193</f>
        <v>120</v>
      </c>
      <c r="U96" s="320">
        <f>[6]Japan!$BG205</f>
        <v>130</v>
      </c>
      <c r="V96" s="320">
        <f>[6]Japan!$BG217</f>
        <v>127</v>
      </c>
      <c r="W96" s="320">
        <f>[6]Japan!$BG229</f>
        <v>131</v>
      </c>
      <c r="X96" s="320">
        <f>[6]Japan!$BG241</f>
        <v>122</v>
      </c>
      <c r="Y96" s="320">
        <f>[6]Japan!$BG253</f>
        <v>127</v>
      </c>
      <c r="Z96" s="306">
        <f t="shared" si="43"/>
        <v>111.53300808068893</v>
      </c>
      <c r="AA96" s="306">
        <f t="shared" si="43"/>
        <v>112.31020718968138</v>
      </c>
      <c r="AB96" s="306">
        <f t="shared" si="43"/>
        <v>112.87433573430475</v>
      </c>
      <c r="AC96" s="306">
        <f t="shared" si="43"/>
        <v>112.67840019620554</v>
      </c>
    </row>
    <row r="97" spans="1:29">
      <c r="A97" s="6" t="s">
        <v>106</v>
      </c>
      <c r="B97" s="239">
        <f t="shared" si="45"/>
        <v>86.190240685789647</v>
      </c>
      <c r="C97" s="239">
        <f t="shared" si="45"/>
        <v>86.839530332681008</v>
      </c>
      <c r="D97" s="239">
        <v>87.35718769617074</v>
      </c>
      <c r="E97" s="320">
        <f>[6]Japan!$BG14</f>
        <v>86</v>
      </c>
      <c r="F97" s="320">
        <f>[6]Japan!$BG26</f>
        <v>94</v>
      </c>
      <c r="G97" s="320">
        <f>[6]Japan!$BG38</f>
        <v>102</v>
      </c>
      <c r="H97" s="320">
        <f>[6]Japan!$BG50</f>
        <v>105</v>
      </c>
      <c r="I97" s="320">
        <f>[6]Japan!$BG62</f>
        <v>103</v>
      </c>
      <c r="J97" s="320">
        <f>[6]Japan!$BG74</f>
        <v>96</v>
      </c>
      <c r="K97" s="320">
        <f>[6]Japan!$BG86</f>
        <v>93</v>
      </c>
      <c r="L97" s="320">
        <f>[6]Japan!$BG98</f>
        <v>102</v>
      </c>
      <c r="M97" s="320">
        <f>[6]Japan!$BG110</f>
        <v>112</v>
      </c>
      <c r="N97" s="320">
        <f>[6]Japan!$BG122</f>
        <v>110</v>
      </c>
      <c r="O97" s="320">
        <f>[6]Japan!$BG134</f>
        <v>102</v>
      </c>
      <c r="P97" s="320">
        <f>[6]Japan!$BG146</f>
        <v>107</v>
      </c>
      <c r="Q97" s="320">
        <f>[6]Japan!$BG158</f>
        <v>108</v>
      </c>
      <c r="R97" s="320">
        <f>[6]Japan!$BG170</f>
        <v>105</v>
      </c>
      <c r="S97" s="320">
        <f>[6]Japan!$BG182</f>
        <v>106</v>
      </c>
      <c r="T97" s="320">
        <f>[6]Japan!$BG194</f>
        <v>103</v>
      </c>
      <c r="U97" s="320">
        <f>[6]Japan!$BG206</f>
        <v>120</v>
      </c>
      <c r="V97" s="320">
        <f>[6]Japan!$BG218</f>
        <v>106</v>
      </c>
      <c r="W97" s="320">
        <f>[6]Japan!$BG230</f>
        <v>120</v>
      </c>
      <c r="X97" s="320">
        <f>[6]Japan!$BG242</f>
        <v>119</v>
      </c>
      <c r="Y97" s="320">
        <f>[6]Japan!$BG254</f>
        <v>113</v>
      </c>
      <c r="Z97" s="306">
        <f t="shared" si="43"/>
        <v>112.40749208076524</v>
      </c>
      <c r="AA97" s="306">
        <f t="shared" si="43"/>
        <v>112.55618593931349</v>
      </c>
      <c r="AB97" s="306">
        <f t="shared" si="44"/>
        <v>113.2720655420449</v>
      </c>
      <c r="AC97" s="306">
        <f t="shared" si="44"/>
        <v>112.90110633142292</v>
      </c>
    </row>
    <row r="98" spans="1:29">
      <c r="A98" s="6" t="s">
        <v>107</v>
      </c>
      <c r="B98" s="239">
        <f t="shared" si="45"/>
        <v>84.431256181998009</v>
      </c>
      <c r="C98" s="239">
        <f t="shared" si="45"/>
        <v>85.971135029354201</v>
      </c>
      <c r="D98" s="320">
        <f>[6]Japan!$BG3</f>
        <v>88</v>
      </c>
      <c r="E98" s="320">
        <f>[6]Japan!$BG15</f>
        <v>81</v>
      </c>
      <c r="F98" s="320">
        <f>[6]Japan!$BG27</f>
        <v>92</v>
      </c>
      <c r="G98" s="320">
        <f>[6]Japan!$BG39</f>
        <v>102</v>
      </c>
      <c r="H98" s="320">
        <f>[6]Japan!$BG51</f>
        <v>97</v>
      </c>
      <c r="I98" s="320">
        <f>[6]Japan!$BG63</f>
        <v>108</v>
      </c>
      <c r="J98" s="320">
        <f>[6]Japan!$BG75</f>
        <v>96</v>
      </c>
      <c r="K98" s="320">
        <f>[6]Japan!$BG87</f>
        <v>97</v>
      </c>
      <c r="L98" s="320">
        <f>[6]Japan!$BG99</f>
        <v>103</v>
      </c>
      <c r="M98" s="320">
        <f>[6]Japan!$BG111</f>
        <v>106</v>
      </c>
      <c r="N98" s="320">
        <f>[6]Japan!$BG123</f>
        <v>99</v>
      </c>
      <c r="O98" s="320">
        <f>[6]Japan!$BG135</f>
        <v>101</v>
      </c>
      <c r="P98" s="320">
        <f>[6]Japan!$BG147</f>
        <v>101</v>
      </c>
      <c r="Q98" s="320">
        <f>[6]Japan!$BG159</f>
        <v>89</v>
      </c>
      <c r="R98" s="320">
        <f>[6]Japan!$BG171</f>
        <v>101</v>
      </c>
      <c r="S98" s="320">
        <f>[6]Japan!$BG183</f>
        <v>102</v>
      </c>
      <c r="T98" s="320">
        <f>[6]Japan!$BG195</f>
        <v>102</v>
      </c>
      <c r="U98" s="320">
        <f>[6]Japan!$BG207</f>
        <v>104</v>
      </c>
      <c r="V98" s="320">
        <f>[6]Japan!$BG219</f>
        <v>102</v>
      </c>
      <c r="W98" s="320">
        <f>[6]Japan!$BG231</f>
        <v>114</v>
      </c>
      <c r="X98" s="320">
        <f>[6]Japan!$BG243</f>
        <v>101</v>
      </c>
      <c r="Y98" s="320">
        <f>[6]Japan!$BG255</f>
        <v>113</v>
      </c>
      <c r="Z98" s="306">
        <f t="shared" si="43"/>
        <v>113.01414978452186</v>
      </c>
      <c r="AA98" s="306">
        <f t="shared" si="43"/>
        <v>112.32725173743947</v>
      </c>
      <c r="AB98" s="306">
        <f t="shared" si="44"/>
        <v>113.75672163945896</v>
      </c>
      <c r="AC98" s="306">
        <f t="shared" si="44"/>
        <v>113.19252738432941</v>
      </c>
    </row>
    <row r="99" spans="1:29">
      <c r="A99" s="6" t="s">
        <v>108</v>
      </c>
      <c r="B99" s="239">
        <f t="shared" si="45"/>
        <v>79.154302670623139</v>
      </c>
      <c r="C99" s="239">
        <f t="shared" si="45"/>
        <v>79.197651663405082</v>
      </c>
      <c r="D99" s="320">
        <f>[6]Japan!$BG4</f>
        <v>92</v>
      </c>
      <c r="E99" s="320">
        <f>[6]Japan!$BG16</f>
        <v>86</v>
      </c>
      <c r="F99" s="320">
        <f>[6]Japan!$BG28</f>
        <v>89</v>
      </c>
      <c r="G99" s="320">
        <f>[6]Japan!$BG40</f>
        <v>91</v>
      </c>
      <c r="H99" s="320">
        <f>[6]Japan!$BG52</f>
        <v>97</v>
      </c>
      <c r="I99" s="320">
        <f>[6]Japan!$BG64</f>
        <v>87</v>
      </c>
      <c r="J99" s="320">
        <f>[6]Japan!$BG76</f>
        <v>92</v>
      </c>
      <c r="K99" s="320">
        <f>[6]Japan!$BG88</f>
        <v>89</v>
      </c>
      <c r="L99" s="320">
        <f>[6]Japan!$BG100</f>
        <v>103</v>
      </c>
      <c r="M99" s="320">
        <f>[6]Japan!$BG112</f>
        <v>92</v>
      </c>
      <c r="N99" s="320">
        <f>[6]Japan!$BG124</f>
        <v>91</v>
      </c>
      <c r="O99" s="320">
        <f>[6]Japan!$BG136</f>
        <v>78</v>
      </c>
      <c r="P99" s="320">
        <f>[6]Japan!$BG148</f>
        <v>94</v>
      </c>
      <c r="Q99" s="320">
        <f>[6]Japan!$BG160</f>
        <v>85</v>
      </c>
      <c r="R99" s="320">
        <f>[6]Japan!$BG172</f>
        <v>83</v>
      </c>
      <c r="S99" s="320">
        <f>[6]Japan!$BG184</f>
        <v>99</v>
      </c>
      <c r="T99" s="320">
        <f>[6]Japan!$BG196</f>
        <v>95</v>
      </c>
      <c r="U99" s="320">
        <f>[6]Japan!$BG208</f>
        <v>100</v>
      </c>
      <c r="V99" s="320">
        <f>[6]Japan!$BG220</f>
        <v>99</v>
      </c>
      <c r="W99" s="320">
        <f>[6]Japan!$BG232</f>
        <v>97</v>
      </c>
      <c r="X99" s="320">
        <f>[6]Japan!$BG244</f>
        <v>104</v>
      </c>
      <c r="Y99" s="320">
        <f>[6]Japan!$BG256</f>
        <v>97</v>
      </c>
      <c r="Z99" s="306">
        <f t="shared" si="43"/>
        <v>112.37012096965087</v>
      </c>
      <c r="AA99" s="306">
        <f t="shared" si="43"/>
        <v>113.16100516719459</v>
      </c>
      <c r="AB99" s="306">
        <f t="shared" si="44"/>
        <v>114.09507601300507</v>
      </c>
      <c r="AC99" s="306">
        <f t="shared" si="44"/>
        <v>113.80880442883578</v>
      </c>
    </row>
    <row r="100" spans="1:29">
      <c r="A100" s="6" t="s">
        <v>109</v>
      </c>
      <c r="B100" s="239">
        <f t="shared" si="45"/>
        <v>87.421529838443774</v>
      </c>
      <c r="C100" s="239">
        <f t="shared" si="45"/>
        <v>90.313111545988249</v>
      </c>
      <c r="D100" s="320">
        <f>[6]Japan!$BG5</f>
        <v>92</v>
      </c>
      <c r="E100" s="320">
        <f>[6]Japan!$BG17</f>
        <v>82</v>
      </c>
      <c r="F100" s="320">
        <f>[6]Japan!$BG29</f>
        <v>101</v>
      </c>
      <c r="G100" s="320">
        <f>[6]Japan!$BG41</f>
        <v>95</v>
      </c>
      <c r="H100" s="320">
        <f>[6]Japan!$BG53</f>
        <v>116</v>
      </c>
      <c r="I100" s="320">
        <f>[6]Japan!$BG65</f>
        <v>103</v>
      </c>
      <c r="J100" s="320">
        <f>[6]Japan!$BG77</f>
        <v>105</v>
      </c>
      <c r="K100" s="320">
        <f>[6]Japan!$BG89</f>
        <v>108</v>
      </c>
      <c r="L100" s="320">
        <f>[6]Japan!$BG101</f>
        <v>111</v>
      </c>
      <c r="M100" s="320">
        <f>[6]Japan!$BG113</f>
        <v>109</v>
      </c>
      <c r="N100" s="320">
        <f>[6]Japan!$BG125</f>
        <v>111</v>
      </c>
      <c r="O100" s="320">
        <f>[6]Japan!$BG137</f>
        <v>109</v>
      </c>
      <c r="P100" s="320">
        <f>[6]Japan!$BG149</f>
        <v>111</v>
      </c>
      <c r="Q100" s="320">
        <f>[6]Japan!$BG161</f>
        <v>101</v>
      </c>
      <c r="R100" s="320">
        <f>[6]Japan!$BG173</f>
        <v>115</v>
      </c>
      <c r="S100" s="320">
        <f>[6]Japan!$BG185</f>
        <v>100</v>
      </c>
      <c r="T100" s="320">
        <f>[6]Japan!$BG197</f>
        <v>110</v>
      </c>
      <c r="U100" s="320">
        <f>[6]Japan!$BG209</f>
        <v>118</v>
      </c>
      <c r="V100" s="320">
        <f>[6]Japan!$BG221</f>
        <v>122</v>
      </c>
      <c r="W100" s="320">
        <f>[6]Japan!$BG233</f>
        <v>119</v>
      </c>
      <c r="X100" s="320">
        <f>[6]Japan!$BG245</f>
        <v>108</v>
      </c>
      <c r="Y100" s="320">
        <f>[6]Japan!$BG257</f>
        <v>116</v>
      </c>
      <c r="Z100" s="306">
        <f t="shared" si="43"/>
        <v>112.3153304436737</v>
      </c>
      <c r="AA100" s="306">
        <f t="shared" si="43"/>
        <v>113.34864340782744</v>
      </c>
      <c r="AB100" s="306">
        <f t="shared" si="44"/>
        <v>114.36575380112862</v>
      </c>
      <c r="AC100" s="306">
        <f t="shared" si="44"/>
        <v>113.94815135929672</v>
      </c>
    </row>
    <row r="101" spans="1:29">
      <c r="A101" s="6" t="s">
        <v>110</v>
      </c>
      <c r="B101" s="239">
        <f t="shared" si="45"/>
        <v>94.809264754368613</v>
      </c>
      <c r="C101" s="239">
        <f t="shared" si="45"/>
        <v>91.528864970645785</v>
      </c>
      <c r="D101" s="320">
        <f>[6]Japan!$BG6</f>
        <v>88</v>
      </c>
      <c r="E101" s="320">
        <f>[6]Japan!$BG18</f>
        <v>109</v>
      </c>
      <c r="F101" s="320">
        <f>[6]Japan!$BG30</f>
        <v>98</v>
      </c>
      <c r="G101" s="320">
        <f>[6]Japan!$BG42</f>
        <v>111</v>
      </c>
      <c r="H101" s="320">
        <f>[6]Japan!$BG54</f>
        <v>107</v>
      </c>
      <c r="I101" s="320">
        <f>[6]Japan!$BG66</f>
        <v>114</v>
      </c>
      <c r="J101" s="320">
        <f>[6]Japan!$BG78</f>
        <v>97</v>
      </c>
      <c r="K101" s="320">
        <f>[6]Japan!$BG90</f>
        <v>104</v>
      </c>
      <c r="L101" s="320">
        <f>[6]Japan!$BG102</f>
        <v>110</v>
      </c>
      <c r="M101" s="320">
        <f>[6]Japan!$BG114</f>
        <v>112</v>
      </c>
      <c r="N101" s="320">
        <f>[6]Japan!$BG126</f>
        <v>116</v>
      </c>
      <c r="O101" s="320">
        <f>[6]Japan!$BG138</f>
        <v>114</v>
      </c>
      <c r="P101" s="320">
        <f>[6]Japan!$BG150</f>
        <v>119</v>
      </c>
      <c r="Q101" s="320">
        <f>[6]Japan!$BG162</f>
        <v>110</v>
      </c>
      <c r="R101" s="320">
        <f>[6]Japan!$BG174</f>
        <v>112</v>
      </c>
      <c r="S101" s="320">
        <f>[6]Japan!$BG186</f>
        <v>125</v>
      </c>
      <c r="T101" s="320">
        <f>[6]Japan!$BG198</f>
        <v>118</v>
      </c>
      <c r="U101" s="320">
        <f>[6]Japan!$BG210</f>
        <v>128</v>
      </c>
      <c r="V101" s="320">
        <f>[6]Japan!$BG222</f>
        <v>117</v>
      </c>
      <c r="W101" s="320">
        <f>[6]Japan!$BG234</f>
        <v>116</v>
      </c>
      <c r="X101" s="320">
        <f>[6]Japan!$BG246</f>
        <v>111</v>
      </c>
      <c r="Y101" s="320">
        <f>[6]Japan!$BG258</f>
        <v>118</v>
      </c>
      <c r="Z101" s="306">
        <f t="shared" si="43"/>
        <v>112.35310559030229</v>
      </c>
      <c r="AA101" s="306">
        <f t="shared" si="43"/>
        <v>112.77373431585286</v>
      </c>
      <c r="AB101" s="306">
        <f t="shared" si="44"/>
        <v>113.50216381022626</v>
      </c>
      <c r="AC101" s="306">
        <f t="shared" si="44"/>
        <v>113.07189747359664</v>
      </c>
    </row>
    <row r="102" spans="1:29">
      <c r="A102" s="6" t="s">
        <v>111</v>
      </c>
      <c r="B102" s="239">
        <f t="shared" si="45"/>
        <v>88.652818991097917</v>
      </c>
      <c r="C102" s="239">
        <f t="shared" si="45"/>
        <v>86.144814090019565</v>
      </c>
      <c r="D102" s="320">
        <f>[6]Japan!$BG7</f>
        <v>91</v>
      </c>
      <c r="E102" s="320">
        <f>[6]Japan!$BG19</f>
        <v>101</v>
      </c>
      <c r="F102" s="320">
        <f>[6]Japan!$BG31</f>
        <v>100</v>
      </c>
      <c r="G102" s="320">
        <f>[6]Japan!$BG43</f>
        <v>101</v>
      </c>
      <c r="H102" s="320">
        <f>[6]Japan!$BG55</f>
        <v>102</v>
      </c>
      <c r="I102" s="320">
        <f>[6]Japan!$BG67</f>
        <v>100</v>
      </c>
      <c r="J102" s="320">
        <f>[6]Japan!$BG79</f>
        <v>93</v>
      </c>
      <c r="K102" s="320">
        <f>[6]Japan!$BG91</f>
        <v>99</v>
      </c>
      <c r="L102" s="320">
        <f>[6]Japan!$BG103</f>
        <v>111</v>
      </c>
      <c r="M102" s="320">
        <f>[6]Japan!$BG115</f>
        <v>101</v>
      </c>
      <c r="N102" s="320">
        <f>[6]Japan!$BG127</f>
        <v>98</v>
      </c>
      <c r="O102" s="320">
        <f>[6]Japan!$BG139</f>
        <v>99</v>
      </c>
      <c r="P102" s="320">
        <f>[6]Japan!$BG151</f>
        <v>102</v>
      </c>
      <c r="Q102" s="320">
        <f>[6]Japan!$BG163</f>
        <v>92</v>
      </c>
      <c r="R102" s="320">
        <f>[6]Japan!$BG175</f>
        <v>100</v>
      </c>
      <c r="S102" s="320">
        <f>[6]Japan!$BG187</f>
        <v>109</v>
      </c>
      <c r="T102" s="320">
        <f>[6]Japan!$BG199</f>
        <v>107</v>
      </c>
      <c r="U102" s="320">
        <f>[6]Japan!$BG211</f>
        <v>113</v>
      </c>
      <c r="V102" s="320">
        <f>[6]Japan!$BG223</f>
        <v>113</v>
      </c>
      <c r="W102" s="320">
        <f>[6]Japan!$BG235</f>
        <v>114</v>
      </c>
      <c r="X102" s="320">
        <f>[6]Japan!$BG247</f>
        <v>107</v>
      </c>
      <c r="Y102" s="320">
        <f>[6]Japan!$BG259</f>
        <v>112</v>
      </c>
      <c r="Z102" s="306">
        <f t="shared" si="43"/>
        <v>111.48694135536439</v>
      </c>
      <c r="AA102" s="306">
        <f t="shared" si="43"/>
        <v>112.37013714961799</v>
      </c>
      <c r="AB102" s="306">
        <f t="shared" si="44"/>
        <v>112.87706186134027</v>
      </c>
      <c r="AC102" s="306">
        <f t="shared" si="44"/>
        <v>112.46258356089861</v>
      </c>
    </row>
    <row r="103" spans="1:29">
      <c r="A103" s="6" t="s">
        <v>112</v>
      </c>
      <c r="B103" s="239">
        <f t="shared" si="45"/>
        <v>93.226178700956154</v>
      </c>
      <c r="C103" s="239">
        <f t="shared" si="45"/>
        <v>92.918297455968684</v>
      </c>
      <c r="D103" s="320">
        <f>[6]Japan!$BG8</f>
        <v>92</v>
      </c>
      <c r="E103" s="320">
        <f>[6]Japan!$BG20</f>
        <v>103</v>
      </c>
      <c r="F103" s="320">
        <f>[6]Japan!$BG32</f>
        <v>96</v>
      </c>
      <c r="G103" s="320">
        <f>[6]Japan!$BG44</f>
        <v>110</v>
      </c>
      <c r="H103" s="320">
        <f>[6]Japan!$BG56</f>
        <v>113</v>
      </c>
      <c r="I103" s="320">
        <f>[6]Japan!$BG68</f>
        <v>108</v>
      </c>
      <c r="J103" s="320">
        <f>[6]Japan!$BG80</f>
        <v>108</v>
      </c>
      <c r="K103" s="320">
        <f>[6]Japan!$BG92</f>
        <v>104</v>
      </c>
      <c r="L103" s="320">
        <f>[6]Japan!$BG104</f>
        <v>117</v>
      </c>
      <c r="M103" s="320">
        <f>[6]Japan!$BG116</f>
        <v>114</v>
      </c>
      <c r="N103" s="320">
        <f>[6]Japan!$BG128</f>
        <v>106</v>
      </c>
      <c r="O103" s="320">
        <f>[6]Japan!$BG140</f>
        <v>100</v>
      </c>
      <c r="P103" s="320">
        <f>[6]Japan!$BG152</f>
        <v>105</v>
      </c>
      <c r="Q103" s="320">
        <f>[6]Japan!$BG164</f>
        <v>107</v>
      </c>
      <c r="R103" s="320">
        <f>[6]Japan!$BG176</f>
        <v>109</v>
      </c>
      <c r="S103" s="320">
        <f>[6]Japan!$BG188</f>
        <v>122</v>
      </c>
      <c r="T103" s="320">
        <f>[6]Japan!$BG200</f>
        <v>118</v>
      </c>
      <c r="U103" s="320">
        <f>[6]Japan!$BG212</f>
        <v>125</v>
      </c>
      <c r="V103" s="320">
        <f>[6]Japan!$BG224</f>
        <v>121</v>
      </c>
      <c r="W103" s="320">
        <f>[6]Japan!$BG236</f>
        <v>121</v>
      </c>
      <c r="X103" s="320">
        <f>[6]Japan!$BG248</f>
        <v>126</v>
      </c>
      <c r="Y103" s="320">
        <f>[6]Japan!$BG260</f>
        <v>114</v>
      </c>
      <c r="Z103" s="306">
        <f t="shared" si="43"/>
        <v>112.6431266958282</v>
      </c>
      <c r="AA103" s="306">
        <f t="shared" si="43"/>
        <v>113.36611807471465</v>
      </c>
      <c r="AB103" s="306">
        <f t="shared" si="44"/>
        <v>114.12541957307613</v>
      </c>
      <c r="AC103" s="306">
        <f t="shared" si="44"/>
        <v>113.71306814726663</v>
      </c>
    </row>
    <row r="104" spans="1:29">
      <c r="A104" s="6" t="s">
        <v>113</v>
      </c>
      <c r="B104" s="239">
        <f t="shared" si="45"/>
        <v>95.512858555885273</v>
      </c>
      <c r="C104" s="239">
        <f t="shared" si="45"/>
        <v>96.912915851272004</v>
      </c>
      <c r="D104" s="320">
        <f>[6]Japan!$BG9</f>
        <v>96</v>
      </c>
      <c r="E104" s="320">
        <f>[6]Japan!$BG21</f>
        <v>98</v>
      </c>
      <c r="F104" s="320">
        <f>[6]Japan!$BG33</f>
        <v>111</v>
      </c>
      <c r="G104" s="320">
        <f>[6]Japan!$BG45</f>
        <v>119</v>
      </c>
      <c r="H104" s="320">
        <f>[6]Japan!$BG57</f>
        <v>103</v>
      </c>
      <c r="I104" s="320">
        <f>[6]Japan!$BG69</f>
        <v>112</v>
      </c>
      <c r="J104" s="320">
        <f>[6]Japan!$BG81</f>
        <v>113</v>
      </c>
      <c r="K104" s="320">
        <f>[6]Japan!$BG93</f>
        <v>102</v>
      </c>
      <c r="L104" s="320">
        <f>[6]Japan!$BG105</f>
        <v>122</v>
      </c>
      <c r="M104" s="320">
        <f>[6]Japan!$BG117</f>
        <v>121</v>
      </c>
      <c r="N104" s="320">
        <f>[6]Japan!$BG129</f>
        <v>117</v>
      </c>
      <c r="O104" s="320">
        <f>[6]Japan!$BG141</f>
        <v>101</v>
      </c>
      <c r="P104" s="320">
        <f>[6]Japan!$BG153</f>
        <v>110</v>
      </c>
      <c r="Q104" s="320">
        <f>[6]Japan!$BG165</f>
        <v>104</v>
      </c>
      <c r="R104" s="320">
        <f>[6]Japan!$BG177</f>
        <v>121</v>
      </c>
      <c r="S104" s="320">
        <f>[6]Japan!$BG189</f>
        <v>110</v>
      </c>
      <c r="T104" s="320">
        <f>[6]Japan!$BG201</f>
        <v>113</v>
      </c>
      <c r="U104" s="320">
        <f>[6]Japan!$BG213</f>
        <v>112</v>
      </c>
      <c r="V104" s="320">
        <f>[6]Japan!$BG225</f>
        <v>110</v>
      </c>
      <c r="W104" s="320">
        <f>[6]Japan!$BG237</f>
        <v>108</v>
      </c>
      <c r="X104" s="320">
        <f>[6]Japan!$BG249</f>
        <v>124</v>
      </c>
      <c r="Y104" s="239">
        <f>Y88*AVERAGE(T120:X120)</f>
        <v>111.68279205529694</v>
      </c>
      <c r="Z104" s="306">
        <f t="shared" si="43"/>
        <v>111.04483971601563</v>
      </c>
      <c r="AA104" s="306">
        <f t="shared" si="43"/>
        <v>111.48991074076412</v>
      </c>
      <c r="AB104" s="306">
        <f t="shared" si="44"/>
        <v>112.11983033263294</v>
      </c>
      <c r="AC104" s="306">
        <f t="shared" si="44"/>
        <v>111.63452426582963</v>
      </c>
    </row>
    <row r="105" spans="1:29">
      <c r="A105" s="6" t="s">
        <v>102</v>
      </c>
      <c r="B105" s="239">
        <f t="shared" si="45"/>
        <v>72.821958456973292</v>
      </c>
      <c r="C105" s="239">
        <f t="shared" si="45"/>
        <v>72.424168297455964</v>
      </c>
      <c r="D105" s="320">
        <f>[6]Japan!$BG10</f>
        <v>71</v>
      </c>
      <c r="E105" s="320">
        <f>[6]Japan!$BG22</f>
        <v>82</v>
      </c>
      <c r="F105" s="320">
        <f>[6]Japan!$BG34</f>
        <v>82</v>
      </c>
      <c r="G105" s="320">
        <f>[6]Japan!$BG46</f>
        <v>85</v>
      </c>
      <c r="H105" s="320">
        <f>[6]Japan!$BG58</f>
        <v>88</v>
      </c>
      <c r="I105" s="320">
        <f>[6]Japan!$BG70</f>
        <v>77</v>
      </c>
      <c r="J105" s="320">
        <f>[6]Japan!$BG82</f>
        <v>85</v>
      </c>
      <c r="K105" s="320">
        <f>[6]Japan!$BG94</f>
        <v>79</v>
      </c>
      <c r="L105" s="320">
        <f>[6]Japan!$BG106</f>
        <v>90</v>
      </c>
      <c r="M105" s="320">
        <f>[6]Japan!$BG118</f>
        <v>81</v>
      </c>
      <c r="N105" s="320">
        <f>[6]Japan!$BG130</f>
        <v>84</v>
      </c>
      <c r="O105" s="320">
        <f>[6]Japan!$BG142</f>
        <v>83</v>
      </c>
      <c r="P105" s="320">
        <f>[6]Japan!$BG154</f>
        <v>81</v>
      </c>
      <c r="Q105" s="320">
        <f>[6]Japan!$BG166</f>
        <v>84</v>
      </c>
      <c r="R105" s="320">
        <f>[6]Japan!$BG178</f>
        <v>82</v>
      </c>
      <c r="S105" s="320">
        <f>[6]Japan!$BG190</f>
        <v>86</v>
      </c>
      <c r="T105" s="320">
        <f>[6]Japan!$BG202</f>
        <v>89</v>
      </c>
      <c r="U105" s="320">
        <f>[6]Japan!$BG214</f>
        <v>92</v>
      </c>
      <c r="V105" s="320">
        <f>[6]Japan!$BG226</f>
        <v>89</v>
      </c>
      <c r="W105" s="320">
        <f>[6]Japan!$BG238</f>
        <v>88</v>
      </c>
      <c r="X105" s="320">
        <f>[6]Japan!$BG250</f>
        <v>85</v>
      </c>
      <c r="Y105" s="239">
        <f>Y89*AVERAGE(T121:X121)</f>
        <v>87.268834742548265</v>
      </c>
      <c r="Z105" s="306">
        <f t="shared" si="43"/>
        <v>112.30375411238118</v>
      </c>
      <c r="AA105" s="306">
        <f t="shared" si="43"/>
        <v>113.20726052481983</v>
      </c>
      <c r="AB105" s="306">
        <f t="shared" si="44"/>
        <v>114.03723438760359</v>
      </c>
      <c r="AC105" s="306">
        <f t="shared" si="44"/>
        <v>113.63352380995691</v>
      </c>
    </row>
    <row r="106" spans="1:29">
      <c r="A106" s="6" t="s">
        <v>103</v>
      </c>
      <c r="B106" s="239">
        <f>B107-SUM(B95:B105)</f>
        <v>90.763600395647927</v>
      </c>
      <c r="C106" s="239">
        <f>C107-SUM(C95:C105)</f>
        <v>89.618395303326793</v>
      </c>
      <c r="D106" s="320">
        <f>[6]Japan!$BG11</f>
        <v>86</v>
      </c>
      <c r="E106" s="320">
        <f>[6]Japan!$BG23</f>
        <v>100</v>
      </c>
      <c r="F106" s="320">
        <f>[6]Japan!$BG35</f>
        <v>100</v>
      </c>
      <c r="G106" s="320">
        <f>[6]Japan!$BG47</f>
        <v>109</v>
      </c>
      <c r="H106" s="320">
        <f>[6]Japan!$BG59</f>
        <v>106</v>
      </c>
      <c r="I106" s="320">
        <f>[6]Japan!$BG71</f>
        <v>101</v>
      </c>
      <c r="J106" s="320">
        <f>[6]Japan!$BG83</f>
        <v>100</v>
      </c>
      <c r="K106" s="320">
        <f>[6]Japan!$BG95</f>
        <v>104</v>
      </c>
      <c r="L106" s="320">
        <f>[6]Japan!$BG107</f>
        <v>116</v>
      </c>
      <c r="M106" s="320">
        <f>[6]Japan!$BG119</f>
        <v>116</v>
      </c>
      <c r="N106" s="320">
        <f>[6]Japan!$BG131</f>
        <v>110</v>
      </c>
      <c r="O106" s="320">
        <f>[6]Japan!$BG143</f>
        <v>105</v>
      </c>
      <c r="P106" s="320">
        <f>[6]Japan!$BG155</f>
        <v>102</v>
      </c>
      <c r="Q106" s="320">
        <f>[6]Japan!$BG167</f>
        <v>106</v>
      </c>
      <c r="R106" s="320">
        <f>[6]Japan!$BG179</f>
        <v>115</v>
      </c>
      <c r="S106" s="320">
        <f>[6]Japan!$BG191</f>
        <v>108</v>
      </c>
      <c r="T106" s="320">
        <f>[6]Japan!$BG203</f>
        <v>111</v>
      </c>
      <c r="U106" s="320">
        <f>[6]Japan!$BG215</f>
        <v>115</v>
      </c>
      <c r="V106" s="320">
        <f>[6]Japan!$BG227</f>
        <v>124</v>
      </c>
      <c r="W106" s="320">
        <f>[6]Japan!$BG239</f>
        <v>134</v>
      </c>
      <c r="X106" s="320">
        <f>[6]Japan!$BG251</f>
        <v>120</v>
      </c>
      <c r="Y106" s="239">
        <f>Y90*AVERAGE(T122:X122)</f>
        <v>118.98753813614888</v>
      </c>
      <c r="Z106" s="306">
        <f t="shared" si="43"/>
        <v>107.10300859414788</v>
      </c>
      <c r="AA106" s="306">
        <f t="shared" si="43"/>
        <v>112.69890784508979</v>
      </c>
      <c r="AB106" s="306">
        <f t="shared" si="44"/>
        <v>112.90964762704192</v>
      </c>
      <c r="AC106" s="306">
        <f t="shared" si="44"/>
        <v>112.52277440239487</v>
      </c>
    </row>
    <row r="107" spans="1:29" ht="15.75" thickBot="1">
      <c r="A107" s="6" t="s">
        <v>114</v>
      </c>
      <c r="B107" s="37">
        <f>B23</f>
        <v>1067</v>
      </c>
      <c r="C107" s="37">
        <f>C23</f>
        <v>1065</v>
      </c>
      <c r="D107" s="37">
        <f t="shared" ref="D107:Z107" si="46">SUM(D95:D106)</f>
        <v>1080</v>
      </c>
      <c r="E107" s="37">
        <f t="shared" si="46"/>
        <v>1128</v>
      </c>
      <c r="F107" s="37">
        <f t="shared" si="46"/>
        <v>1183</v>
      </c>
      <c r="G107" s="37">
        <f t="shared" si="46"/>
        <v>1256</v>
      </c>
      <c r="H107" s="37">
        <f t="shared" si="46"/>
        <v>1268</v>
      </c>
      <c r="I107" s="37">
        <f t="shared" si="46"/>
        <v>1231</v>
      </c>
      <c r="J107" s="37">
        <f t="shared" si="46"/>
        <v>1194</v>
      </c>
      <c r="K107" s="37">
        <f t="shared" si="46"/>
        <v>1184</v>
      </c>
      <c r="L107" s="37">
        <f t="shared" si="46"/>
        <v>1297</v>
      </c>
      <c r="M107" s="37">
        <f t="shared" si="46"/>
        <v>1299</v>
      </c>
      <c r="N107" s="37">
        <f t="shared" si="46"/>
        <v>1273</v>
      </c>
      <c r="O107" s="37">
        <f t="shared" si="46"/>
        <v>1207</v>
      </c>
      <c r="P107" s="37">
        <f t="shared" si="46"/>
        <v>1251</v>
      </c>
      <c r="Q107" s="37">
        <f t="shared" si="46"/>
        <v>1215</v>
      </c>
      <c r="R107" s="37">
        <f t="shared" si="46"/>
        <v>1260</v>
      </c>
      <c r="S107" s="37">
        <f t="shared" si="46"/>
        <v>1290</v>
      </c>
      <c r="T107" s="37">
        <f t="shared" si="46"/>
        <v>1297</v>
      </c>
      <c r="U107" s="37">
        <f t="shared" si="46"/>
        <v>1370</v>
      </c>
      <c r="V107" s="37">
        <f t="shared" si="46"/>
        <v>1332</v>
      </c>
      <c r="W107" s="37">
        <f t="shared" si="46"/>
        <v>1375</v>
      </c>
      <c r="X107" s="37">
        <f t="shared" si="46"/>
        <v>1341</v>
      </c>
      <c r="Y107" s="37">
        <f t="shared" si="46"/>
        <v>1340.9391649339941</v>
      </c>
      <c r="Z107" s="238">
        <f t="shared" si="46"/>
        <v>1340.4677980510692</v>
      </c>
      <c r="AA107" s="238">
        <f>SUM(AA95:AA106)</f>
        <v>1352.1733416917054</v>
      </c>
      <c r="AB107" s="238">
        <f>SUM(AB95:AB106)</f>
        <v>1361.3549492833201</v>
      </c>
      <c r="AC107" s="238">
        <f>SUM(AC95:AC106)</f>
        <v>1356.6749195078219</v>
      </c>
    </row>
    <row r="108" spans="1:29">
      <c r="A108" s="1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10"/>
      <c r="AA108" s="10"/>
      <c r="AB108" s="10"/>
      <c r="AC108" s="240"/>
    </row>
    <row r="109" spans="1:29" ht="15.75" thickBot="1">
      <c r="A109" s="6" t="s">
        <v>256</v>
      </c>
      <c r="D109" s="26"/>
      <c r="E109" s="26"/>
      <c r="F109" s="26"/>
      <c r="G109" s="26"/>
      <c r="H109" s="26"/>
      <c r="I109" s="26"/>
    </row>
    <row r="110" spans="1:29" ht="15.75" thickBot="1">
      <c r="A110" s="3"/>
      <c r="B110" s="3" t="str">
        <f>B$2</f>
        <v xml:space="preserve">93/94 </v>
      </c>
      <c r="C110" s="3" t="str">
        <f t="shared" ref="C110:AC110" si="47">C$2</f>
        <v xml:space="preserve">94/95 </v>
      </c>
      <c r="D110" s="3" t="str">
        <f t="shared" si="47"/>
        <v xml:space="preserve">95/96 </v>
      </c>
      <c r="E110" s="3" t="str">
        <f t="shared" si="47"/>
        <v xml:space="preserve">96/97 </v>
      </c>
      <c r="F110" s="3" t="str">
        <f t="shared" si="47"/>
        <v xml:space="preserve">97/98 </v>
      </c>
      <c r="G110" s="3" t="str">
        <f t="shared" si="47"/>
        <v xml:space="preserve">98/99 </v>
      </c>
      <c r="H110" s="3" t="str">
        <f t="shared" si="47"/>
        <v xml:space="preserve">99/00 </v>
      </c>
      <c r="I110" s="3" t="str">
        <f t="shared" si="47"/>
        <v xml:space="preserve">00/01 </v>
      </c>
      <c r="J110" s="3" t="str">
        <f t="shared" si="47"/>
        <v xml:space="preserve">01/02 </v>
      </c>
      <c r="K110" s="3" t="str">
        <f t="shared" si="47"/>
        <v xml:space="preserve">02/03 </v>
      </c>
      <c r="L110" s="3" t="str">
        <f t="shared" si="47"/>
        <v xml:space="preserve">03/04 </v>
      </c>
      <c r="M110" s="3" t="str">
        <f t="shared" si="47"/>
        <v xml:space="preserve">04/05 </v>
      </c>
      <c r="N110" s="3" t="str">
        <f t="shared" si="47"/>
        <v xml:space="preserve">05/06 </v>
      </c>
      <c r="O110" s="3" t="str">
        <f t="shared" si="47"/>
        <v xml:space="preserve">06/07 </v>
      </c>
      <c r="P110" s="3" t="str">
        <f t="shared" si="47"/>
        <v xml:space="preserve">07/08 </v>
      </c>
      <c r="Q110" s="3" t="str">
        <f t="shared" si="47"/>
        <v xml:space="preserve">08/09 </v>
      </c>
      <c r="R110" s="3" t="str">
        <f t="shared" si="47"/>
        <v xml:space="preserve">09/10 </v>
      </c>
      <c r="S110" s="3" t="str">
        <f t="shared" si="47"/>
        <v xml:space="preserve">10/11 </v>
      </c>
      <c r="T110" s="3" t="str">
        <f t="shared" si="47"/>
        <v xml:space="preserve">11/12 </v>
      </c>
      <c r="U110" s="3" t="str">
        <f t="shared" si="47"/>
        <v xml:space="preserve">12/13 </v>
      </c>
      <c r="V110" s="3" t="str">
        <f t="shared" si="47"/>
        <v xml:space="preserve">13/14 </v>
      </c>
      <c r="W110" s="3" t="str">
        <f t="shared" si="47"/>
        <v xml:space="preserve">14/15 </v>
      </c>
      <c r="X110" s="3" t="str">
        <f t="shared" si="47"/>
        <v xml:space="preserve">15/16 </v>
      </c>
      <c r="Y110" s="3" t="str">
        <f t="shared" si="47"/>
        <v xml:space="preserve">16/17 </v>
      </c>
      <c r="Z110" s="3" t="str">
        <f t="shared" si="47"/>
        <v xml:space="preserve">17/18 </v>
      </c>
      <c r="AA110" s="3" t="str">
        <f t="shared" si="47"/>
        <v>18/19</v>
      </c>
      <c r="AB110" s="3" t="str">
        <f t="shared" si="47"/>
        <v>19/20</v>
      </c>
      <c r="AC110" s="3" t="str">
        <f t="shared" si="47"/>
        <v>20/21</v>
      </c>
    </row>
    <row r="111" spans="1:29">
      <c r="A111" s="6" t="s">
        <v>104</v>
      </c>
      <c r="B111" s="241">
        <f>B95/B79</f>
        <v>0.57233273852056532</v>
      </c>
      <c r="C111" s="241">
        <f>C95/C79</f>
        <v>0.5800992698870534</v>
      </c>
      <c r="D111" s="243">
        <f t="shared" ref="D111:E120" si="48">D95/D79</f>
        <v>0.56935649428593194</v>
      </c>
      <c r="E111" s="243">
        <f>E95/E79</f>
        <v>0.5625</v>
      </c>
      <c r="F111" s="243">
        <f t="shared" ref="F111:AC121" si="49">F95/F79</f>
        <v>0.5706806282722513</v>
      </c>
      <c r="G111" s="243">
        <f t="shared" si="49"/>
        <v>0.57211538461538458</v>
      </c>
      <c r="H111" s="243">
        <f t="shared" si="49"/>
        <v>0.5736842105263158</v>
      </c>
      <c r="I111" s="243">
        <f t="shared" si="49"/>
        <v>0.5706806282722513</v>
      </c>
      <c r="J111" s="243">
        <f t="shared" si="49"/>
        <v>0.5714285714285714</v>
      </c>
      <c r="K111" s="243">
        <f t="shared" si="49"/>
        <v>0.5668449197860963</v>
      </c>
      <c r="L111" s="243">
        <f t="shared" si="49"/>
        <v>0.57058823529411762</v>
      </c>
      <c r="M111" s="243">
        <f t="shared" si="49"/>
        <v>0.59042553191489366</v>
      </c>
      <c r="N111" s="243">
        <f t="shared" si="49"/>
        <v>0.5803108808290155</v>
      </c>
      <c r="O111" s="243">
        <f t="shared" si="49"/>
        <v>0.54081632653061229</v>
      </c>
      <c r="P111" s="243">
        <f t="shared" si="49"/>
        <v>0.56842105263157894</v>
      </c>
      <c r="Q111" s="243">
        <f t="shared" si="49"/>
        <v>0.57291666666666663</v>
      </c>
      <c r="R111" s="243">
        <f t="shared" si="49"/>
        <v>0.55729166666666663</v>
      </c>
      <c r="S111" s="243">
        <f t="shared" si="49"/>
        <v>0.54358974358974355</v>
      </c>
      <c r="T111" s="243">
        <f t="shared" si="49"/>
        <v>0.55223880597014929</v>
      </c>
      <c r="U111" s="243">
        <f t="shared" si="49"/>
        <v>0.55392156862745101</v>
      </c>
      <c r="V111" s="243">
        <f t="shared" si="49"/>
        <v>0.55737704918032782</v>
      </c>
      <c r="W111" s="243">
        <f t="shared" si="49"/>
        <v>0.55665024630541871</v>
      </c>
      <c r="X111" s="243">
        <f t="shared" si="49"/>
        <v>0.55882352941176472</v>
      </c>
      <c r="Y111" s="243">
        <f t="shared" si="49"/>
        <v>0.55665024630541871</v>
      </c>
      <c r="Z111" s="242">
        <f t="shared" si="49"/>
        <v>0.54712971349023221</v>
      </c>
      <c r="AA111" s="242">
        <f t="shared" si="49"/>
        <v>0.54633266330978003</v>
      </c>
      <c r="AB111" s="242">
        <f t="shared" si="49"/>
        <v>0.54454197971332796</v>
      </c>
      <c r="AC111" s="242">
        <f t="shared" si="49"/>
        <v>0.54266996780312882</v>
      </c>
    </row>
    <row r="112" spans="1:29">
      <c r="A112" s="6" t="s">
        <v>105</v>
      </c>
      <c r="B112" s="241">
        <f t="shared" ref="B112:D122" si="50">B96/B80</f>
        <v>0.57105136061932404</v>
      </c>
      <c r="C112" s="241">
        <f t="shared" si="50"/>
        <v>0.57950330685294926</v>
      </c>
      <c r="D112" s="243">
        <f>D96/D80</f>
        <v>0.56808177980499541</v>
      </c>
      <c r="E112" s="243">
        <f>E96/E80</f>
        <v>0.55801104972375692</v>
      </c>
      <c r="F112" s="243">
        <f t="shared" si="49"/>
        <v>0.56060606060606055</v>
      </c>
      <c r="G112" s="243">
        <f t="shared" si="49"/>
        <v>0.5803108808290155</v>
      </c>
      <c r="H112" s="243">
        <f t="shared" si="49"/>
        <v>0.57339449541284404</v>
      </c>
      <c r="I112" s="243">
        <f t="shared" si="49"/>
        <v>0.5706806282722513</v>
      </c>
      <c r="J112" s="243">
        <f t="shared" si="49"/>
        <v>0.57065217391304346</v>
      </c>
      <c r="K112" s="243">
        <f t="shared" si="49"/>
        <v>0.56896551724137934</v>
      </c>
      <c r="L112" s="243">
        <f t="shared" si="49"/>
        <v>0.57788944723618085</v>
      </c>
      <c r="M112" s="243">
        <f t="shared" si="49"/>
        <v>0.59330143540669855</v>
      </c>
      <c r="N112" s="243">
        <f t="shared" si="49"/>
        <v>0.57211538461538458</v>
      </c>
      <c r="O112" s="243">
        <f t="shared" si="49"/>
        <v>0.54773869346733672</v>
      </c>
      <c r="P112" s="243">
        <f t="shared" si="49"/>
        <v>0.55778894472361806</v>
      </c>
      <c r="Q112" s="243">
        <f t="shared" si="49"/>
        <v>0.56937799043062198</v>
      </c>
      <c r="R112" s="243">
        <f t="shared" si="49"/>
        <v>0.55276381909547734</v>
      </c>
      <c r="S112" s="243">
        <f t="shared" si="49"/>
        <v>0.54672897196261683</v>
      </c>
      <c r="T112" s="243">
        <f t="shared" si="49"/>
        <v>0.55299539170506917</v>
      </c>
      <c r="U112" s="243">
        <f t="shared" si="49"/>
        <v>0.56277056277056281</v>
      </c>
      <c r="V112" s="243">
        <f t="shared" si="49"/>
        <v>0.55217391304347829</v>
      </c>
      <c r="W112" s="243">
        <f t="shared" si="49"/>
        <v>0.55508474576271183</v>
      </c>
      <c r="X112" s="243">
        <f t="shared" si="49"/>
        <v>0.55203619909502266</v>
      </c>
      <c r="Y112" s="243">
        <f t="shared" si="49"/>
        <v>0.54978354978354982</v>
      </c>
      <c r="Z112" s="242">
        <f t="shared" si="49"/>
        <v>0.54712971349023221</v>
      </c>
      <c r="AA112" s="242">
        <f t="shared" si="49"/>
        <v>0.54633266330978003</v>
      </c>
      <c r="AB112" s="242">
        <f t="shared" si="49"/>
        <v>0.54454197971332796</v>
      </c>
      <c r="AC112" s="242">
        <f t="shared" si="49"/>
        <v>0.54266996780312882</v>
      </c>
    </row>
    <row r="113" spans="1:29">
      <c r="A113" s="6" t="s">
        <v>106</v>
      </c>
      <c r="B113" s="241">
        <f t="shared" si="50"/>
        <v>0.569367032009373</v>
      </c>
      <c r="C113" s="241">
        <f t="shared" si="50"/>
        <v>0.57979791961698213</v>
      </c>
      <c r="D113" s="243">
        <f t="shared" si="48"/>
        <v>0.56640621003929226</v>
      </c>
      <c r="E113" s="243">
        <f t="shared" si="48"/>
        <v>0.55483870967741933</v>
      </c>
      <c r="F113" s="243">
        <f t="shared" si="49"/>
        <v>0.5662650602409639</v>
      </c>
      <c r="G113" s="243">
        <f t="shared" si="49"/>
        <v>0.58285714285714285</v>
      </c>
      <c r="H113" s="243">
        <f t="shared" si="49"/>
        <v>0.56756756756756754</v>
      </c>
      <c r="I113" s="243">
        <f t="shared" si="49"/>
        <v>0.56284153005464477</v>
      </c>
      <c r="J113" s="243">
        <f t="shared" si="49"/>
        <v>0.57831325301204817</v>
      </c>
      <c r="K113" s="243">
        <f t="shared" si="49"/>
        <v>0.57407407407407407</v>
      </c>
      <c r="L113" s="243">
        <f t="shared" si="49"/>
        <v>0.57954545454545459</v>
      </c>
      <c r="M113" s="243">
        <f t="shared" si="49"/>
        <v>0.59893048128342241</v>
      </c>
      <c r="N113" s="243">
        <f t="shared" si="49"/>
        <v>0.56122448979591832</v>
      </c>
      <c r="O113" s="243">
        <f t="shared" si="49"/>
        <v>0.55434782608695654</v>
      </c>
      <c r="P113" s="243">
        <f t="shared" si="49"/>
        <v>0.55729166666666663</v>
      </c>
      <c r="Q113" s="243">
        <f t="shared" si="49"/>
        <v>0.55384615384615388</v>
      </c>
      <c r="R113" s="243">
        <f t="shared" si="49"/>
        <v>0.54973821989528793</v>
      </c>
      <c r="S113" s="243">
        <f t="shared" si="49"/>
        <v>0.55208333333333337</v>
      </c>
      <c r="T113" s="243">
        <f t="shared" si="49"/>
        <v>0.5478723404255319</v>
      </c>
      <c r="U113" s="243">
        <f t="shared" si="49"/>
        <v>0.56872037914691942</v>
      </c>
      <c r="V113" s="243">
        <f t="shared" si="49"/>
        <v>0.55789473684210522</v>
      </c>
      <c r="W113" s="243">
        <f t="shared" si="49"/>
        <v>0.55813953488372092</v>
      </c>
      <c r="X113" s="243">
        <f t="shared" si="49"/>
        <v>0.55868544600938963</v>
      </c>
      <c r="Y113" s="243">
        <f t="shared" si="49"/>
        <v>0.551219512195122</v>
      </c>
      <c r="Z113" s="242">
        <f t="shared" si="49"/>
        <v>0.54712971349023221</v>
      </c>
      <c r="AA113" s="242">
        <f t="shared" si="49"/>
        <v>0.54633266330978003</v>
      </c>
      <c r="AB113" s="242">
        <f t="shared" si="49"/>
        <v>0.54454197971332796</v>
      </c>
      <c r="AC113" s="242">
        <f t="shared" si="49"/>
        <v>0.54266996780312882</v>
      </c>
    </row>
    <row r="114" spans="1:29">
      <c r="A114" s="6" t="s">
        <v>107</v>
      </c>
      <c r="B114" s="241">
        <f t="shared" si="50"/>
        <v>0.57232026640876232</v>
      </c>
      <c r="C114" s="241">
        <f t="shared" si="50"/>
        <v>0.57996529776929651</v>
      </c>
      <c r="D114" s="243">
        <f t="shared" si="48"/>
        <v>0.5641025641025641</v>
      </c>
      <c r="E114" s="243">
        <f t="shared" si="48"/>
        <v>0.55862068965517242</v>
      </c>
      <c r="F114" s="243">
        <f t="shared" si="49"/>
        <v>0.5679012345679012</v>
      </c>
      <c r="G114" s="243">
        <f t="shared" si="49"/>
        <v>0.57954545454545459</v>
      </c>
      <c r="H114" s="243">
        <f t="shared" si="49"/>
        <v>0.57396449704142016</v>
      </c>
      <c r="I114" s="243">
        <f t="shared" si="49"/>
        <v>0.56842105263157894</v>
      </c>
      <c r="J114" s="243">
        <f t="shared" si="49"/>
        <v>0.56804733727810652</v>
      </c>
      <c r="K114" s="243">
        <f t="shared" si="49"/>
        <v>0.57396449704142016</v>
      </c>
      <c r="L114" s="243">
        <f t="shared" si="49"/>
        <v>0.57222222222222219</v>
      </c>
      <c r="M114" s="243">
        <f t="shared" si="49"/>
        <v>0.59887005649717517</v>
      </c>
      <c r="N114" s="243">
        <f t="shared" si="49"/>
        <v>0.55000000000000004</v>
      </c>
      <c r="O114" s="243">
        <f t="shared" si="49"/>
        <v>0.55801104972375692</v>
      </c>
      <c r="P114" s="243">
        <f t="shared" si="49"/>
        <v>0.56111111111111112</v>
      </c>
      <c r="Q114" s="243">
        <f t="shared" si="49"/>
        <v>0.55625000000000002</v>
      </c>
      <c r="R114" s="243">
        <f t="shared" si="49"/>
        <v>0.54594594594594592</v>
      </c>
      <c r="S114" s="243">
        <f t="shared" si="49"/>
        <v>0.54838709677419351</v>
      </c>
      <c r="T114" s="243">
        <f t="shared" si="49"/>
        <v>0.54838709677419351</v>
      </c>
      <c r="U114" s="243">
        <f t="shared" si="49"/>
        <v>0.55913978494623651</v>
      </c>
      <c r="V114" s="243">
        <f t="shared" si="49"/>
        <v>0.54838709677419351</v>
      </c>
      <c r="W114" s="243">
        <f t="shared" si="49"/>
        <v>0.55072463768115942</v>
      </c>
      <c r="X114" s="243">
        <f t="shared" si="49"/>
        <v>0.55494505494505497</v>
      </c>
      <c r="Y114" s="243">
        <f t="shared" si="49"/>
        <v>0.54589371980676327</v>
      </c>
      <c r="Z114" s="242">
        <f t="shared" si="49"/>
        <v>0.54712971349023221</v>
      </c>
      <c r="AA114" s="242">
        <f t="shared" si="49"/>
        <v>0.54633266330978003</v>
      </c>
      <c r="AB114" s="242">
        <f t="shared" si="49"/>
        <v>0.54454197971332796</v>
      </c>
      <c r="AC114" s="242">
        <f t="shared" si="49"/>
        <v>0.54266996780312882</v>
      </c>
    </row>
    <row r="115" spans="1:29">
      <c r="A115" s="6" t="s">
        <v>108</v>
      </c>
      <c r="B115" s="241">
        <f t="shared" si="50"/>
        <v>0.57186748138786936</v>
      </c>
      <c r="C115" s="241">
        <f t="shared" si="50"/>
        <v>0.58271881593747066</v>
      </c>
      <c r="D115" s="243">
        <f t="shared" si="48"/>
        <v>0.56097560975609762</v>
      </c>
      <c r="E115" s="243">
        <f t="shared" si="48"/>
        <v>0.55844155844155841</v>
      </c>
      <c r="F115" s="243">
        <f t="shared" si="49"/>
        <v>0.56687898089171973</v>
      </c>
      <c r="G115" s="243">
        <f t="shared" si="49"/>
        <v>0.58333333333333337</v>
      </c>
      <c r="H115" s="243">
        <f t="shared" si="49"/>
        <v>0.57058823529411762</v>
      </c>
      <c r="I115" s="243">
        <f t="shared" si="49"/>
        <v>0.56862745098039214</v>
      </c>
      <c r="J115" s="243">
        <f t="shared" si="49"/>
        <v>0.58227848101265822</v>
      </c>
      <c r="K115" s="243">
        <f t="shared" si="49"/>
        <v>0.5741935483870968</v>
      </c>
      <c r="L115" s="243">
        <f t="shared" si="49"/>
        <v>0.57541899441340782</v>
      </c>
      <c r="M115" s="243">
        <f t="shared" si="49"/>
        <v>0.5714285714285714</v>
      </c>
      <c r="N115" s="243">
        <f t="shared" si="49"/>
        <v>0.55151515151515151</v>
      </c>
      <c r="O115" s="243">
        <f t="shared" si="49"/>
        <v>0.55714285714285716</v>
      </c>
      <c r="P115" s="243">
        <f t="shared" si="49"/>
        <v>0.55952380952380953</v>
      </c>
      <c r="Q115" s="243">
        <f t="shared" si="49"/>
        <v>0.55555555555555558</v>
      </c>
      <c r="R115" s="243">
        <f t="shared" si="49"/>
        <v>0.55333333333333334</v>
      </c>
      <c r="S115" s="243">
        <f t="shared" si="49"/>
        <v>0.55000000000000004</v>
      </c>
      <c r="T115" s="243">
        <f t="shared" si="49"/>
        <v>0.54597701149425293</v>
      </c>
      <c r="U115" s="243">
        <f t="shared" si="49"/>
        <v>0.55555555555555558</v>
      </c>
      <c r="V115" s="243">
        <f t="shared" si="49"/>
        <v>0.55932203389830504</v>
      </c>
      <c r="W115" s="243">
        <f t="shared" si="49"/>
        <v>0.55747126436781613</v>
      </c>
      <c r="X115" s="243">
        <f t="shared" si="49"/>
        <v>0.55319148936170215</v>
      </c>
      <c r="Y115" s="243">
        <f t="shared" si="49"/>
        <v>0.54802259887005644</v>
      </c>
      <c r="Z115" s="242">
        <f t="shared" si="49"/>
        <v>0.54712971349023221</v>
      </c>
      <c r="AA115" s="242">
        <f t="shared" si="49"/>
        <v>0.54633266330978003</v>
      </c>
      <c r="AB115" s="242">
        <f t="shared" si="49"/>
        <v>0.54454197971332796</v>
      </c>
      <c r="AC115" s="242">
        <f t="shared" si="49"/>
        <v>0.54266996780312882</v>
      </c>
    </row>
    <row r="116" spans="1:29">
      <c r="A116" s="6" t="s">
        <v>109</v>
      </c>
      <c r="B116" s="241">
        <f t="shared" si="50"/>
        <v>0.5748395525276988</v>
      </c>
      <c r="C116" s="241">
        <f t="shared" si="50"/>
        <v>0.58429247713339294</v>
      </c>
      <c r="D116" s="243">
        <f t="shared" si="48"/>
        <v>0.56097560975609762</v>
      </c>
      <c r="E116" s="243">
        <f t="shared" si="48"/>
        <v>0.55782312925170063</v>
      </c>
      <c r="F116" s="243">
        <f t="shared" si="49"/>
        <v>0.57062146892655363</v>
      </c>
      <c r="G116" s="243">
        <f t="shared" si="49"/>
        <v>0.58282208588957052</v>
      </c>
      <c r="H116" s="243">
        <f t="shared" si="49"/>
        <v>0.57425742574257421</v>
      </c>
      <c r="I116" s="243">
        <f t="shared" si="49"/>
        <v>0.57541899441340782</v>
      </c>
      <c r="J116" s="243">
        <f t="shared" si="49"/>
        <v>0.57692307692307687</v>
      </c>
      <c r="K116" s="243">
        <f t="shared" si="49"/>
        <v>0.56842105263157894</v>
      </c>
      <c r="L116" s="243">
        <f t="shared" si="49"/>
        <v>0.57512953367875652</v>
      </c>
      <c r="M116" s="243">
        <f t="shared" si="49"/>
        <v>0.5736842105263158</v>
      </c>
      <c r="N116" s="243">
        <f t="shared" si="49"/>
        <v>0.55223880597014929</v>
      </c>
      <c r="O116" s="243">
        <f t="shared" si="49"/>
        <v>0.55612244897959184</v>
      </c>
      <c r="P116" s="243">
        <f t="shared" si="49"/>
        <v>0.56345177664974622</v>
      </c>
      <c r="Q116" s="243">
        <f t="shared" si="49"/>
        <v>0.56111111111111112</v>
      </c>
      <c r="R116" s="243">
        <f t="shared" si="49"/>
        <v>0.55825242718446599</v>
      </c>
      <c r="S116" s="243">
        <f t="shared" si="49"/>
        <v>0.5524861878453039</v>
      </c>
      <c r="T116" s="243">
        <f t="shared" si="49"/>
        <v>0.55000000000000004</v>
      </c>
      <c r="U116" s="243">
        <f t="shared" si="49"/>
        <v>0.56190476190476191</v>
      </c>
      <c r="V116" s="243">
        <f t="shared" si="49"/>
        <v>0.55454545454545456</v>
      </c>
      <c r="W116" s="243">
        <f t="shared" si="49"/>
        <v>0.55607476635514019</v>
      </c>
      <c r="X116" s="243">
        <f t="shared" si="49"/>
        <v>0.55384615384615388</v>
      </c>
      <c r="Y116" s="243">
        <f t="shared" si="49"/>
        <v>0.54716981132075471</v>
      </c>
      <c r="Z116" s="242">
        <f t="shared" si="49"/>
        <v>0.54712971349023221</v>
      </c>
      <c r="AA116" s="242">
        <f t="shared" si="49"/>
        <v>0.54633266330978003</v>
      </c>
      <c r="AB116" s="242">
        <f t="shared" si="49"/>
        <v>0.54454197971332796</v>
      </c>
      <c r="AC116" s="242">
        <f t="shared" si="49"/>
        <v>0.54266996780312882</v>
      </c>
    </row>
    <row r="117" spans="1:29">
      <c r="A117" s="6" t="s">
        <v>110</v>
      </c>
      <c r="B117" s="241">
        <f t="shared" si="50"/>
        <v>0.57689384565214097</v>
      </c>
      <c r="C117" s="241">
        <f t="shared" si="50"/>
        <v>0.58567210445428441</v>
      </c>
      <c r="D117" s="243">
        <f t="shared" si="48"/>
        <v>0.56050955414012738</v>
      </c>
      <c r="E117" s="243">
        <f t="shared" si="48"/>
        <v>0.55897435897435899</v>
      </c>
      <c r="F117" s="243">
        <f t="shared" si="49"/>
        <v>0.57309941520467833</v>
      </c>
      <c r="G117" s="243">
        <f t="shared" si="49"/>
        <v>0.58730158730158732</v>
      </c>
      <c r="H117" s="243">
        <f t="shared" si="49"/>
        <v>0.56914893617021278</v>
      </c>
      <c r="I117" s="243">
        <f t="shared" si="49"/>
        <v>0.58461538461538465</v>
      </c>
      <c r="J117" s="243">
        <f t="shared" si="49"/>
        <v>0.57058823529411762</v>
      </c>
      <c r="K117" s="243">
        <f t="shared" si="49"/>
        <v>0.574585635359116</v>
      </c>
      <c r="L117" s="243">
        <f t="shared" si="49"/>
        <v>0.56994818652849744</v>
      </c>
      <c r="M117" s="243">
        <f t="shared" si="49"/>
        <v>0.5714285714285714</v>
      </c>
      <c r="N117" s="243">
        <f t="shared" si="49"/>
        <v>0.54976303317535546</v>
      </c>
      <c r="O117" s="243">
        <f t="shared" si="49"/>
        <v>0.55609756097560981</v>
      </c>
      <c r="P117" s="243">
        <f t="shared" si="49"/>
        <v>0.55868544600938963</v>
      </c>
      <c r="Q117" s="243">
        <f t="shared" si="49"/>
        <v>0.55555555555555558</v>
      </c>
      <c r="R117" s="243">
        <f t="shared" si="49"/>
        <v>0.55721393034825872</v>
      </c>
      <c r="S117" s="243">
        <f t="shared" si="49"/>
        <v>0.5506607929515418</v>
      </c>
      <c r="T117" s="243">
        <f t="shared" si="49"/>
        <v>0.55140186915887845</v>
      </c>
      <c r="U117" s="243">
        <f t="shared" si="49"/>
        <v>0.56387665198237891</v>
      </c>
      <c r="V117" s="243">
        <f t="shared" si="49"/>
        <v>0.55980861244019142</v>
      </c>
      <c r="W117" s="243">
        <f t="shared" si="49"/>
        <v>0.55769230769230771</v>
      </c>
      <c r="X117" s="243">
        <f t="shared" si="49"/>
        <v>0.55500000000000005</v>
      </c>
      <c r="Y117" s="243">
        <f t="shared" si="49"/>
        <v>0.5488372093023256</v>
      </c>
      <c r="Z117" s="242">
        <f t="shared" si="49"/>
        <v>0.54712971349023221</v>
      </c>
      <c r="AA117" s="242">
        <f t="shared" si="49"/>
        <v>0.54633266330978003</v>
      </c>
      <c r="AB117" s="242">
        <f t="shared" si="49"/>
        <v>0.54454197971332796</v>
      </c>
      <c r="AC117" s="242">
        <f t="shared" si="49"/>
        <v>0.54266996780312882</v>
      </c>
    </row>
    <row r="118" spans="1:29">
      <c r="A118" s="6" t="s">
        <v>111</v>
      </c>
      <c r="B118" s="241">
        <f t="shared" si="50"/>
        <v>0.57498675855907599</v>
      </c>
      <c r="C118" s="241">
        <f t="shared" si="50"/>
        <v>0.58180877945380416</v>
      </c>
      <c r="D118" s="243">
        <f t="shared" si="48"/>
        <v>0.56521739130434778</v>
      </c>
      <c r="E118" s="243">
        <f t="shared" si="48"/>
        <v>0.56424581005586594</v>
      </c>
      <c r="F118" s="243">
        <f t="shared" si="49"/>
        <v>0.56818181818181823</v>
      </c>
      <c r="G118" s="243">
        <f t="shared" si="49"/>
        <v>0.58381502890173409</v>
      </c>
      <c r="H118" s="243">
        <f t="shared" si="49"/>
        <v>0.5730337078651685</v>
      </c>
      <c r="I118" s="243">
        <f t="shared" si="49"/>
        <v>0.57471264367816088</v>
      </c>
      <c r="J118" s="243">
        <f t="shared" si="49"/>
        <v>0.56707317073170727</v>
      </c>
      <c r="K118" s="243">
        <f t="shared" si="49"/>
        <v>0.5722543352601156</v>
      </c>
      <c r="L118" s="243">
        <f t="shared" si="49"/>
        <v>0.58115183246073299</v>
      </c>
      <c r="M118" s="243">
        <f t="shared" si="49"/>
        <v>0.57062146892655363</v>
      </c>
      <c r="N118" s="243">
        <f t="shared" si="49"/>
        <v>0.550561797752809</v>
      </c>
      <c r="O118" s="243">
        <f t="shared" si="49"/>
        <v>0.55932203389830504</v>
      </c>
      <c r="P118" s="243">
        <f t="shared" si="49"/>
        <v>0.56353591160220995</v>
      </c>
      <c r="Q118" s="243">
        <f t="shared" si="49"/>
        <v>0.54761904761904767</v>
      </c>
      <c r="R118" s="243">
        <f t="shared" si="49"/>
        <v>0.5494505494505495</v>
      </c>
      <c r="S118" s="243">
        <f t="shared" si="49"/>
        <v>0.5532994923857868</v>
      </c>
      <c r="T118" s="243">
        <f t="shared" si="49"/>
        <v>0.54314720812182737</v>
      </c>
      <c r="U118" s="243">
        <f t="shared" si="49"/>
        <v>0.56499999999999995</v>
      </c>
      <c r="V118" s="243">
        <f t="shared" si="49"/>
        <v>0.55392156862745101</v>
      </c>
      <c r="W118" s="243">
        <f t="shared" si="49"/>
        <v>0.56157635467980294</v>
      </c>
      <c r="X118" s="243">
        <f t="shared" si="49"/>
        <v>0.55440414507772018</v>
      </c>
      <c r="Y118" s="243">
        <f t="shared" si="49"/>
        <v>0.5490196078431373</v>
      </c>
      <c r="Z118" s="242">
        <f t="shared" si="49"/>
        <v>0.54712971349023221</v>
      </c>
      <c r="AA118" s="242">
        <f t="shared" si="49"/>
        <v>0.54633266330978003</v>
      </c>
      <c r="AB118" s="242">
        <f t="shared" si="49"/>
        <v>0.54454197971332796</v>
      </c>
      <c r="AC118" s="242">
        <f t="shared" si="49"/>
        <v>0.54266996780312882</v>
      </c>
    </row>
    <row r="119" spans="1:29">
      <c r="A119" s="6" t="s">
        <v>112</v>
      </c>
      <c r="B119" s="241">
        <f t="shared" si="50"/>
        <v>0.57523342812516731</v>
      </c>
      <c r="C119" s="241">
        <f t="shared" si="50"/>
        <v>0.58306745675767946</v>
      </c>
      <c r="D119" s="243">
        <f t="shared" si="48"/>
        <v>0.56441717791411039</v>
      </c>
      <c r="E119" s="243">
        <f t="shared" si="48"/>
        <v>0.56593406593406592</v>
      </c>
      <c r="F119" s="243">
        <f t="shared" si="49"/>
        <v>0.57831325301204817</v>
      </c>
      <c r="G119" s="243">
        <f t="shared" si="49"/>
        <v>0.58510638297872342</v>
      </c>
      <c r="H119" s="243">
        <f t="shared" si="49"/>
        <v>0.56218905472636815</v>
      </c>
      <c r="I119" s="243">
        <f t="shared" si="49"/>
        <v>0.57446808510638303</v>
      </c>
      <c r="J119" s="243">
        <f t="shared" si="49"/>
        <v>0.57446808510638303</v>
      </c>
      <c r="K119" s="243">
        <f t="shared" si="49"/>
        <v>0.574585635359116</v>
      </c>
      <c r="L119" s="243">
        <f t="shared" si="49"/>
        <v>0.57635467980295563</v>
      </c>
      <c r="M119" s="243">
        <f t="shared" si="49"/>
        <v>0.57286432160804024</v>
      </c>
      <c r="N119" s="243">
        <f t="shared" si="49"/>
        <v>0.54922279792746109</v>
      </c>
      <c r="O119" s="243">
        <f t="shared" si="49"/>
        <v>0.5617977528089888</v>
      </c>
      <c r="P119" s="243">
        <f t="shared" si="49"/>
        <v>0.56149732620320858</v>
      </c>
      <c r="Q119" s="243">
        <f t="shared" si="49"/>
        <v>0.55440414507772018</v>
      </c>
      <c r="R119" s="243">
        <f t="shared" si="49"/>
        <v>0.55897435897435899</v>
      </c>
      <c r="S119" s="243">
        <f t="shared" si="49"/>
        <v>0.55454545454545456</v>
      </c>
      <c r="T119" s="243">
        <f t="shared" si="49"/>
        <v>0.54629629629629628</v>
      </c>
      <c r="U119" s="243">
        <f t="shared" si="49"/>
        <v>0.56306306306306309</v>
      </c>
      <c r="V119" s="243">
        <f t="shared" si="49"/>
        <v>0.55504587155963303</v>
      </c>
      <c r="W119" s="243">
        <f t="shared" si="49"/>
        <v>0.56018518518518523</v>
      </c>
      <c r="X119" s="243">
        <f t="shared" si="49"/>
        <v>0.55752212389380529</v>
      </c>
      <c r="Y119" s="243">
        <f t="shared" si="49"/>
        <v>0.54545454545454541</v>
      </c>
      <c r="Z119" s="242">
        <f t="shared" si="49"/>
        <v>0.54712971349023221</v>
      </c>
      <c r="AA119" s="242">
        <f t="shared" si="49"/>
        <v>0.54633266330978003</v>
      </c>
      <c r="AB119" s="242">
        <f t="shared" si="49"/>
        <v>0.54454197971332796</v>
      </c>
      <c r="AC119" s="242">
        <f t="shared" si="49"/>
        <v>0.54266996780312882</v>
      </c>
    </row>
    <row r="120" spans="1:29">
      <c r="A120" s="6" t="s">
        <v>113</v>
      </c>
      <c r="B120" s="241">
        <f t="shared" si="50"/>
        <v>0.57082953691903282</v>
      </c>
      <c r="C120" s="241">
        <f t="shared" si="50"/>
        <v>0.57831733248823602</v>
      </c>
      <c r="D120" s="243">
        <f t="shared" si="48"/>
        <v>0.5714285714285714</v>
      </c>
      <c r="E120" s="243">
        <f t="shared" si="48"/>
        <v>0.56321839080459768</v>
      </c>
      <c r="F120" s="243">
        <f t="shared" si="49"/>
        <v>0.57512953367875652</v>
      </c>
      <c r="G120" s="243">
        <f t="shared" si="49"/>
        <v>0.58048780487804874</v>
      </c>
      <c r="H120" s="243">
        <f t="shared" si="49"/>
        <v>0.56906077348066297</v>
      </c>
      <c r="I120" s="243">
        <f t="shared" si="49"/>
        <v>0.5544554455445545</v>
      </c>
      <c r="J120" s="243">
        <f t="shared" si="49"/>
        <v>0.57070707070707072</v>
      </c>
      <c r="K120" s="243">
        <f t="shared" si="49"/>
        <v>0.56983240223463683</v>
      </c>
      <c r="L120" s="243">
        <f t="shared" si="49"/>
        <v>0.5781990521327014</v>
      </c>
      <c r="M120" s="243">
        <f t="shared" si="49"/>
        <v>0.57619047619047614</v>
      </c>
      <c r="N120" s="243">
        <f t="shared" si="49"/>
        <v>0.54929577464788737</v>
      </c>
      <c r="O120" s="243">
        <f t="shared" si="49"/>
        <v>0.56111111111111112</v>
      </c>
      <c r="P120" s="243">
        <f t="shared" si="49"/>
        <v>0.55555555555555558</v>
      </c>
      <c r="Q120" s="243">
        <f t="shared" si="49"/>
        <v>0.55026455026455023</v>
      </c>
      <c r="R120" s="243">
        <f t="shared" si="49"/>
        <v>0.55000000000000004</v>
      </c>
      <c r="S120" s="243">
        <f t="shared" si="49"/>
        <v>0.55276381909547734</v>
      </c>
      <c r="T120" s="243">
        <f t="shared" si="49"/>
        <v>0.54589371980676327</v>
      </c>
      <c r="U120" s="243">
        <f t="shared" si="49"/>
        <v>0.56000000000000005</v>
      </c>
      <c r="V120" s="243">
        <f t="shared" si="49"/>
        <v>0.55276381909547734</v>
      </c>
      <c r="W120" s="243">
        <f t="shared" si="49"/>
        <v>0.55102040816326525</v>
      </c>
      <c r="X120" s="243">
        <f t="shared" si="49"/>
        <v>0.55605381165919288</v>
      </c>
      <c r="Y120" s="241">
        <f t="shared" si="49"/>
        <v>0.55314635174493976</v>
      </c>
      <c r="Z120" s="242">
        <f t="shared" si="49"/>
        <v>0.54712971349023221</v>
      </c>
      <c r="AA120" s="242">
        <f t="shared" si="49"/>
        <v>0.54633266330978003</v>
      </c>
      <c r="AB120" s="242">
        <f t="shared" si="49"/>
        <v>0.54454197971332796</v>
      </c>
      <c r="AC120" s="242">
        <f t="shared" si="49"/>
        <v>0.54266996780312882</v>
      </c>
    </row>
    <row r="121" spans="1:29">
      <c r="A121" s="6" t="s">
        <v>102</v>
      </c>
      <c r="B121" s="241">
        <f t="shared" si="50"/>
        <v>0.57328729030717718</v>
      </c>
      <c r="C121" s="241">
        <f t="shared" si="50"/>
        <v>0.58199110294428158</v>
      </c>
      <c r="D121" s="243">
        <f t="shared" si="50"/>
        <v>0.56799999999999995</v>
      </c>
      <c r="E121" s="243">
        <f>E105/E89</f>
        <v>0.56551724137931036</v>
      </c>
      <c r="F121" s="243">
        <f t="shared" si="49"/>
        <v>0.58156028368794321</v>
      </c>
      <c r="G121" s="243">
        <f t="shared" si="49"/>
        <v>0.5821917808219178</v>
      </c>
      <c r="H121" s="243">
        <f t="shared" si="49"/>
        <v>0.5714285714285714</v>
      </c>
      <c r="I121" s="243">
        <f t="shared" si="49"/>
        <v>0.5539568345323741</v>
      </c>
      <c r="J121" s="243">
        <f t="shared" si="49"/>
        <v>0.57823129251700678</v>
      </c>
      <c r="K121" s="243">
        <f t="shared" si="49"/>
        <v>0.56834532374100721</v>
      </c>
      <c r="L121" s="243">
        <f t="shared" si="49"/>
        <v>0.60402684563758391</v>
      </c>
      <c r="M121" s="243">
        <f t="shared" si="49"/>
        <v>0.56643356643356646</v>
      </c>
      <c r="N121" s="243">
        <f t="shared" si="49"/>
        <v>0.5490196078431373</v>
      </c>
      <c r="O121" s="243">
        <f t="shared" si="49"/>
        <v>0.55704697986577179</v>
      </c>
      <c r="P121" s="243">
        <f t="shared" si="49"/>
        <v>0.57446808510638303</v>
      </c>
      <c r="Q121" s="243">
        <f t="shared" si="49"/>
        <v>0.5490196078431373</v>
      </c>
      <c r="R121" s="243">
        <f t="shared" si="49"/>
        <v>0.55782312925170063</v>
      </c>
      <c r="S121" s="243">
        <f t="shared" si="49"/>
        <v>0.55483870967741933</v>
      </c>
      <c r="T121" s="243">
        <f t="shared" si="49"/>
        <v>0.54268292682926833</v>
      </c>
      <c r="U121" s="243">
        <f t="shared" ref="F121:AC122" si="51">U105/U89</f>
        <v>0.56097560975609762</v>
      </c>
      <c r="V121" s="243">
        <f t="shared" si="51"/>
        <v>0.54938271604938271</v>
      </c>
      <c r="W121" s="243">
        <f t="shared" si="51"/>
        <v>0.55345911949685533</v>
      </c>
      <c r="X121" s="243">
        <f t="shared" si="51"/>
        <v>0.55555555555555558</v>
      </c>
      <c r="Y121" s="241">
        <f t="shared" si="51"/>
        <v>0.55241118553743185</v>
      </c>
      <c r="Z121" s="242">
        <f t="shared" si="51"/>
        <v>0.54712971349023221</v>
      </c>
      <c r="AA121" s="242">
        <f t="shared" si="51"/>
        <v>0.54633266330978003</v>
      </c>
      <c r="AB121" s="242">
        <f t="shared" si="51"/>
        <v>0.54454197971332796</v>
      </c>
      <c r="AC121" s="242">
        <f t="shared" si="51"/>
        <v>0.54266996780312882</v>
      </c>
    </row>
    <row r="122" spans="1:29">
      <c r="A122" s="6" t="s">
        <v>103</v>
      </c>
      <c r="B122" s="241">
        <f t="shared" si="50"/>
        <v>0.58075749903575347</v>
      </c>
      <c r="C122" s="241">
        <f t="shared" si="50"/>
        <v>0.58694789396203484</v>
      </c>
      <c r="D122" s="243">
        <f t="shared" si="50"/>
        <v>0.56578947368421051</v>
      </c>
      <c r="E122" s="243">
        <f>E106/E90</f>
        <v>0.5714285714285714</v>
      </c>
      <c r="F122" s="243">
        <f t="shared" si="51"/>
        <v>0.59523809523809523</v>
      </c>
      <c r="G122" s="243">
        <f t="shared" si="51"/>
        <v>0.58602150537634412</v>
      </c>
      <c r="H122" s="243">
        <f t="shared" si="51"/>
        <v>0.5668449197860963</v>
      </c>
      <c r="I122" s="243">
        <f t="shared" si="51"/>
        <v>0.57386363636363635</v>
      </c>
      <c r="J122" s="243">
        <f t="shared" si="51"/>
        <v>0.5714285714285714</v>
      </c>
      <c r="K122" s="243">
        <f t="shared" si="51"/>
        <v>0.5714285714285714</v>
      </c>
      <c r="L122" s="243">
        <f t="shared" si="51"/>
        <v>0.57999999999999996</v>
      </c>
      <c r="M122" s="243">
        <f t="shared" si="51"/>
        <v>0.5714285714285714</v>
      </c>
      <c r="N122" s="243">
        <f t="shared" si="51"/>
        <v>0.55000000000000004</v>
      </c>
      <c r="O122" s="243">
        <f t="shared" si="51"/>
        <v>0.55555555555555558</v>
      </c>
      <c r="P122" s="243">
        <f t="shared" si="51"/>
        <v>0.57627118644067798</v>
      </c>
      <c r="Q122" s="243">
        <f t="shared" si="51"/>
        <v>0.55789473684210522</v>
      </c>
      <c r="R122" s="243">
        <f t="shared" si="51"/>
        <v>0.55023923444976075</v>
      </c>
      <c r="S122" s="243">
        <f t="shared" si="51"/>
        <v>0.55102040816326525</v>
      </c>
      <c r="T122" s="243">
        <f t="shared" si="51"/>
        <v>0.54950495049504955</v>
      </c>
      <c r="U122" s="243">
        <f t="shared" si="51"/>
        <v>0.56372549019607843</v>
      </c>
      <c r="V122" s="243">
        <f t="shared" si="51"/>
        <v>0.55605381165919288</v>
      </c>
      <c r="W122" s="243">
        <f t="shared" si="51"/>
        <v>0.55371900826446285</v>
      </c>
      <c r="X122" s="243">
        <f t="shared" si="51"/>
        <v>0.55555555555555558</v>
      </c>
      <c r="Y122" s="241">
        <f t="shared" si="51"/>
        <v>0.5557117632340679</v>
      </c>
      <c r="Z122" s="242">
        <f t="shared" si="51"/>
        <v>0.54712971349023221</v>
      </c>
      <c r="AA122" s="242">
        <f t="shared" si="51"/>
        <v>0.54633266330978003</v>
      </c>
      <c r="AB122" s="242">
        <f t="shared" si="51"/>
        <v>0.54454197971332796</v>
      </c>
      <c r="AC122" s="242">
        <f t="shared" si="51"/>
        <v>0.54266996780312882</v>
      </c>
    </row>
    <row r="123" spans="1:29" ht="15.75" thickBot="1">
      <c r="A123" s="6" t="s">
        <v>143</v>
      </c>
      <c r="B123" s="243">
        <f>AVERAGE(B111:B122)</f>
        <v>0.57364723250599503</v>
      </c>
      <c r="C123" s="243">
        <f>AVERAGE(C111:C122)</f>
        <v>0.58201514643812213</v>
      </c>
      <c r="D123" s="243">
        <f>AVERAGE(D111:D122)</f>
        <v>0.56543836968469552</v>
      </c>
      <c r="E123" s="243">
        <f t="shared" ref="E123:Y123" si="52">AVERAGE(E111:E122)</f>
        <v>0.56162946461053143</v>
      </c>
      <c r="F123" s="243">
        <f t="shared" si="52"/>
        <v>0.57287298604239911</v>
      </c>
      <c r="G123" s="243">
        <f t="shared" si="52"/>
        <v>0.58215903102735467</v>
      </c>
      <c r="H123" s="243">
        <f t="shared" si="52"/>
        <v>0.57043019958682661</v>
      </c>
      <c r="I123" s="243">
        <f t="shared" si="52"/>
        <v>0.56939519287208484</v>
      </c>
      <c r="J123" s="243">
        <f t="shared" si="52"/>
        <v>0.57334494327936347</v>
      </c>
      <c r="K123" s="243">
        <f t="shared" si="52"/>
        <v>0.57145795937868404</v>
      </c>
      <c r="L123" s="243">
        <f t="shared" si="52"/>
        <v>0.57837287366271761</v>
      </c>
      <c r="M123" s="243">
        <f t="shared" si="52"/>
        <v>0.5796339385894046</v>
      </c>
      <c r="N123" s="243">
        <f t="shared" si="52"/>
        <v>0.55543897700602241</v>
      </c>
      <c r="O123" s="243">
        <f t="shared" si="52"/>
        <v>0.55542584967887121</v>
      </c>
      <c r="P123" s="243">
        <f t="shared" si="52"/>
        <v>0.56313348935199625</v>
      </c>
      <c r="Q123" s="243">
        <f t="shared" si="52"/>
        <v>0.5569845934010188</v>
      </c>
      <c r="R123" s="243">
        <f t="shared" si="52"/>
        <v>0.55341888454965049</v>
      </c>
      <c r="S123" s="243">
        <f t="shared" si="52"/>
        <v>0.55086700086034468</v>
      </c>
      <c r="T123" s="243">
        <f t="shared" si="52"/>
        <v>0.54803313475644011</v>
      </c>
      <c r="U123" s="243">
        <f t="shared" si="52"/>
        <v>0.56155445232909196</v>
      </c>
      <c r="V123" s="243">
        <f t="shared" si="52"/>
        <v>0.55472305697626612</v>
      </c>
      <c r="W123" s="243">
        <f t="shared" si="52"/>
        <v>0.5559831315698206</v>
      </c>
      <c r="X123" s="243">
        <f t="shared" si="52"/>
        <v>0.55546825536757638</v>
      </c>
      <c r="Y123" s="243">
        <f t="shared" si="52"/>
        <v>0.55027667511650924</v>
      </c>
      <c r="Z123" s="242">
        <f>FORECAST(Z44,G123:Y123,G44:Y44)</f>
        <v>0.54712971349023221</v>
      </c>
      <c r="AA123" s="242">
        <f>FORECAST(AA44,H123:Z123,H44:Z44)</f>
        <v>0.54633266330978003</v>
      </c>
      <c r="AB123" s="242">
        <f>FORECAST(AB44,I123:AA123,I44:AA44)</f>
        <v>0.54454197971332796</v>
      </c>
      <c r="AC123" s="242">
        <f>FORECAST(AC44,J123:AB123,J44:AB44)</f>
        <v>0.54266996780312882</v>
      </c>
    </row>
    <row r="124" spans="1:29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ht="15.75" thickBot="1">
      <c r="A125" s="6" t="s">
        <v>257</v>
      </c>
    </row>
    <row r="126" spans="1:29" ht="15.75" thickBot="1">
      <c r="A126" s="3"/>
      <c r="B126" s="3" t="str">
        <f>B$2</f>
        <v xml:space="preserve">93/94 </v>
      </c>
      <c r="C126" s="3" t="str">
        <f t="shared" ref="C126:AC126" si="53">C$2</f>
        <v xml:space="preserve">94/95 </v>
      </c>
      <c r="D126" s="3" t="str">
        <f t="shared" si="53"/>
        <v xml:space="preserve">95/96 </v>
      </c>
      <c r="E126" s="3" t="str">
        <f t="shared" si="53"/>
        <v xml:space="preserve">96/97 </v>
      </c>
      <c r="F126" s="3" t="str">
        <f t="shared" si="53"/>
        <v xml:space="preserve">97/98 </v>
      </c>
      <c r="G126" s="3" t="str">
        <f t="shared" si="53"/>
        <v xml:space="preserve">98/99 </v>
      </c>
      <c r="H126" s="3" t="str">
        <f t="shared" si="53"/>
        <v xml:space="preserve">99/00 </v>
      </c>
      <c r="I126" s="3" t="str">
        <f t="shared" si="53"/>
        <v xml:space="preserve">00/01 </v>
      </c>
      <c r="J126" s="3" t="str">
        <f t="shared" si="53"/>
        <v xml:space="preserve">01/02 </v>
      </c>
      <c r="K126" s="3" t="str">
        <f t="shared" si="53"/>
        <v xml:space="preserve">02/03 </v>
      </c>
      <c r="L126" s="3" t="str">
        <f t="shared" si="53"/>
        <v xml:space="preserve">03/04 </v>
      </c>
      <c r="M126" s="3" t="str">
        <f t="shared" si="53"/>
        <v xml:space="preserve">04/05 </v>
      </c>
      <c r="N126" s="3" t="str">
        <f t="shared" si="53"/>
        <v xml:space="preserve">05/06 </v>
      </c>
      <c r="O126" s="3" t="str">
        <f t="shared" si="53"/>
        <v xml:space="preserve">06/07 </v>
      </c>
      <c r="P126" s="3" t="str">
        <f t="shared" si="53"/>
        <v xml:space="preserve">07/08 </v>
      </c>
      <c r="Q126" s="3" t="str">
        <f t="shared" si="53"/>
        <v xml:space="preserve">08/09 </v>
      </c>
      <c r="R126" s="3" t="str">
        <f t="shared" si="53"/>
        <v xml:space="preserve">09/10 </v>
      </c>
      <c r="S126" s="3" t="str">
        <f t="shared" si="53"/>
        <v xml:space="preserve">10/11 </v>
      </c>
      <c r="T126" s="3" t="str">
        <f t="shared" si="53"/>
        <v xml:space="preserve">11/12 </v>
      </c>
      <c r="U126" s="3" t="str">
        <f t="shared" si="53"/>
        <v xml:space="preserve">12/13 </v>
      </c>
      <c r="V126" s="3" t="str">
        <f t="shared" si="53"/>
        <v xml:space="preserve">13/14 </v>
      </c>
      <c r="W126" s="3" t="str">
        <f t="shared" si="53"/>
        <v xml:space="preserve">14/15 </v>
      </c>
      <c r="X126" s="3" t="str">
        <f t="shared" si="53"/>
        <v xml:space="preserve">15/16 </v>
      </c>
      <c r="Y126" s="3" t="str">
        <f t="shared" si="53"/>
        <v xml:space="preserve">16/17 </v>
      </c>
      <c r="Z126" s="3" t="str">
        <f t="shared" si="53"/>
        <v xml:space="preserve">17/18 </v>
      </c>
      <c r="AA126" s="3" t="str">
        <f t="shared" si="53"/>
        <v>18/19</v>
      </c>
      <c r="AB126" s="3" t="str">
        <f t="shared" si="53"/>
        <v>19/20</v>
      </c>
      <c r="AC126" s="3" t="str">
        <f t="shared" si="53"/>
        <v>20/21</v>
      </c>
    </row>
    <row r="127" spans="1:29">
      <c r="A127" s="6" t="s">
        <v>104</v>
      </c>
      <c r="B127" s="244">
        <f>'[3]Japan Meal Imports'!AB$290</f>
        <v>0</v>
      </c>
      <c r="C127" s="244">
        <f>'[3]Japan Meal Imports'!AN$290</f>
        <v>6.069</v>
      </c>
      <c r="D127" s="244">
        <f>'[3]Japan Meal Imports'!AZ$290</f>
        <v>8.2270000000000003</v>
      </c>
      <c r="E127" s="244">
        <f>'[3]Japan Meal Imports'!BL$290</f>
        <v>18.481999999999999</v>
      </c>
      <c r="F127" s="244">
        <f>'[3]Japan Meal Imports'!BX$290</f>
        <v>3.286</v>
      </c>
      <c r="G127" s="244">
        <f>'[3]Japan Meal Imports'!CJ$290</f>
        <v>12.07</v>
      </c>
      <c r="H127" s="244">
        <f>'[3]Japan Meal Imports'!CV$290</f>
        <v>0.33500000000000002</v>
      </c>
      <c r="I127" s="244">
        <f>'[3]Japan Meal Imports'!DH$290</f>
        <v>3.3929999999999998</v>
      </c>
      <c r="J127" s="244">
        <f>'[3]Japan Meal Imports'!DT$290</f>
        <v>0.77700000000000002</v>
      </c>
      <c r="K127" s="244">
        <f>'[3]Japan Meal Imports'!EF$290</f>
        <v>0.16400000000000001</v>
      </c>
      <c r="L127" s="244">
        <f>'[3]Japan Meal Imports'!ER$290</f>
        <v>0.192</v>
      </c>
      <c r="M127" s="244">
        <f>'[3]Japan Meal Imports'!FD$290</f>
        <v>0</v>
      </c>
      <c r="N127" s="244">
        <f>'[3]Japan Meal Imports'!FP$290</f>
        <v>0</v>
      </c>
      <c r="O127" s="244">
        <f>'[3]Japan Meal Imports'!GB$290</f>
        <v>2.81</v>
      </c>
      <c r="P127" s="244">
        <f>'[3]Japan Meal Imports'!GN$290</f>
        <v>2.8000000000000001E-2</v>
      </c>
      <c r="Q127" s="244">
        <f>'[3]Japan Meal Imports'!GZ$290</f>
        <v>0.247</v>
      </c>
      <c r="R127" s="244">
        <f>'[3]Japan Meal Imports'!HL$290</f>
        <v>7.1130000000000004</v>
      </c>
      <c r="S127" s="244">
        <f>'[3]Japan Meal Imports'!HX$290</f>
        <v>0</v>
      </c>
      <c r="T127" s="244">
        <f>'[3]Japan Meal Imports'!IJ$290</f>
        <v>0.14399999999999999</v>
      </c>
      <c r="U127" s="244">
        <f>'[3]Japan Meal Imports'!IV$290</f>
        <v>0.13100000000000001</v>
      </c>
      <c r="V127" s="244">
        <f>'[3]Japan Meal Imports'!JH$290</f>
        <v>2.0390000000000001</v>
      </c>
      <c r="W127" s="244">
        <f>'[3]Japan Meal Imports'!JT$290</f>
        <v>0</v>
      </c>
      <c r="X127" s="244">
        <f>'[3]Japan Meal Imports'!KF$290</f>
        <v>6.9000000000000006E-2</v>
      </c>
      <c r="Y127" s="244">
        <f>'[3]Japan Meal Imports'!KR$290</f>
        <v>4.3999999999999997E-2</v>
      </c>
      <c r="Z127" s="244">
        <f>'[3]Japan Meal Imports'!LD$290</f>
        <v>0.29199999999999998</v>
      </c>
      <c r="AA127" s="245">
        <f>(SUM(U127:Y127)/SUM(U$139:Y$139))*AA$139</f>
        <v>0.21103325876763235</v>
      </c>
      <c r="AB127" s="245">
        <f>(SUM(V127:Z127)/SUM(V$139:Z$139))*AB$139</f>
        <v>0.33960481338409798</v>
      </c>
      <c r="AC127" s="245">
        <f>(SUM(W127:AA127)/SUM(W$139:AA$139))*AC$139</f>
        <v>0.20068844760477986</v>
      </c>
    </row>
    <row r="128" spans="1:29">
      <c r="A128" s="6" t="s">
        <v>105</v>
      </c>
      <c r="B128" s="244">
        <f>'[3]Japan Meal Imports'!AC$290</f>
        <v>0</v>
      </c>
      <c r="C128" s="244">
        <f>'[3]Japan Meal Imports'!AO$290</f>
        <v>12.444000000000001</v>
      </c>
      <c r="D128" s="244">
        <f>'[3]Japan Meal Imports'!BA$290</f>
        <v>12.493</v>
      </c>
      <c r="E128" s="244">
        <f>'[3]Japan Meal Imports'!BM$290</f>
        <v>8.3049999999999997</v>
      </c>
      <c r="F128" s="244">
        <f>'[3]Japan Meal Imports'!BY$290</f>
        <v>6.5069999999999997</v>
      </c>
      <c r="G128" s="244">
        <f>'[3]Japan Meal Imports'!CK$290</f>
        <v>4.9589999999999996</v>
      </c>
      <c r="H128" s="244">
        <f>'[3]Japan Meal Imports'!CW$290</f>
        <v>0.97199999999999998</v>
      </c>
      <c r="I128" s="244">
        <f>'[3]Japan Meal Imports'!DI$290</f>
        <v>4.29</v>
      </c>
      <c r="J128" s="244">
        <f>'[3]Japan Meal Imports'!DU$290</f>
        <v>1.06</v>
      </c>
      <c r="K128" s="244">
        <f>'[3]Japan Meal Imports'!EG$290</f>
        <v>2.0790000000000002</v>
      </c>
      <c r="L128" s="244">
        <f>'[3]Japan Meal Imports'!ES$290</f>
        <v>0.27500000000000002</v>
      </c>
      <c r="M128" s="244">
        <f>'[3]Japan Meal Imports'!FE$290</f>
        <v>0</v>
      </c>
      <c r="N128" s="244">
        <f>'[3]Japan Meal Imports'!FQ$290</f>
        <v>0.16800000000000001</v>
      </c>
      <c r="O128" s="244">
        <f>'[3]Japan Meal Imports'!GC$290</f>
        <v>0.114</v>
      </c>
      <c r="P128" s="244">
        <f>'[3]Japan Meal Imports'!GO$290</f>
        <v>4.13</v>
      </c>
      <c r="Q128" s="244">
        <f>'[3]Japan Meal Imports'!HA$290</f>
        <v>0</v>
      </c>
      <c r="R128" s="244">
        <f>'[3]Japan Meal Imports'!HM$290</f>
        <v>4.524</v>
      </c>
      <c r="S128" s="244">
        <f>'[3]Japan Meal Imports'!HY$290</f>
        <v>0.112</v>
      </c>
      <c r="T128" s="244">
        <f>'[3]Japan Meal Imports'!IK$290</f>
        <v>0.215</v>
      </c>
      <c r="U128" s="244">
        <f>'[3]Japan Meal Imports'!IW$290</f>
        <v>11.768000000000001</v>
      </c>
      <c r="V128" s="244">
        <f>'[3]Japan Meal Imports'!JI$290</f>
        <v>6.0830000000000002</v>
      </c>
      <c r="W128" s="244">
        <f>'[3]Japan Meal Imports'!JU$290</f>
        <v>4.3999999999999997E-2</v>
      </c>
      <c r="X128" s="244">
        <f>'[3]Japan Meal Imports'!KG$290</f>
        <v>5.0780000000000003</v>
      </c>
      <c r="Y128" s="244">
        <f>'[3]Japan Meal Imports'!KS$290</f>
        <v>0</v>
      </c>
      <c r="Z128" s="244">
        <f>'[3]Japan Meal Imports'!LE$290</f>
        <v>0.27400000000000002</v>
      </c>
      <c r="AA128" s="245">
        <f t="shared" ref="Z128:AC137" si="54">(SUM(U128:Y128)/SUM(U$139:Y$139))*AA$139</f>
        <v>2.1235510528553734</v>
      </c>
      <c r="AB128" s="245">
        <f>(SUM(V128:Z128)/SUM(V$139:Z$139))*AB$139</f>
        <v>1.5950587777561622</v>
      </c>
      <c r="AC128" s="245">
        <f>(SUM(W128:AA128)/SUM(W$139:AA$139))*AC$139</f>
        <v>2.4496843409093607</v>
      </c>
    </row>
    <row r="129" spans="1:29">
      <c r="A129" s="6" t="s">
        <v>106</v>
      </c>
      <c r="B129" s="244">
        <f>'[3]Japan Meal Imports'!AD$290</f>
        <v>0</v>
      </c>
      <c r="C129" s="244">
        <f>'[3]Japan Meal Imports'!AP$290</f>
        <v>14.332000000000001</v>
      </c>
      <c r="D129" s="244">
        <f>'[3]Japan Meal Imports'!BB$290</f>
        <v>8.2680000000000007</v>
      </c>
      <c r="E129" s="244">
        <f>'[3]Japan Meal Imports'!BN$290</f>
        <v>25.513000000000002</v>
      </c>
      <c r="F129" s="244">
        <f>'[3]Japan Meal Imports'!BZ$290</f>
        <v>2.9169999999999998</v>
      </c>
      <c r="G129" s="244">
        <f>'[3]Japan Meal Imports'!CL$290</f>
        <v>6.94</v>
      </c>
      <c r="H129" s="244">
        <f>'[3]Japan Meal Imports'!CX$290</f>
        <v>0.76500000000000001</v>
      </c>
      <c r="I129" s="244">
        <f>'[3]Japan Meal Imports'!DJ$290</f>
        <v>2.375</v>
      </c>
      <c r="J129" s="244">
        <f>'[3]Japan Meal Imports'!DV$290</f>
        <v>3.5110000000000001</v>
      </c>
      <c r="K129" s="244">
        <f>'[3]Japan Meal Imports'!EH$290</f>
        <v>0.27500000000000002</v>
      </c>
      <c r="L129" s="244">
        <f>'[3]Japan Meal Imports'!ET$290</f>
        <v>0.35299999999999998</v>
      </c>
      <c r="M129" s="244">
        <f>'[3]Japan Meal Imports'!FF$290</f>
        <v>0.14699999999999999</v>
      </c>
      <c r="N129" s="244">
        <f>'[3]Japan Meal Imports'!FR$290</f>
        <v>0</v>
      </c>
      <c r="O129" s="244">
        <f>'[3]Japan Meal Imports'!GD$290</f>
        <v>0.19800000000000001</v>
      </c>
      <c r="P129" s="244">
        <f>'[3]Japan Meal Imports'!GP$290</f>
        <v>1.5109999999999999</v>
      </c>
      <c r="Q129" s="244">
        <f>'[3]Japan Meal Imports'!HB$290</f>
        <v>8.3000000000000004E-2</v>
      </c>
      <c r="R129" s="244">
        <f>'[3]Japan Meal Imports'!HN$290</f>
        <v>3.8540000000000001</v>
      </c>
      <c r="S129" s="244">
        <f>'[3]Japan Meal Imports'!HZ$290</f>
        <v>0.32200000000000001</v>
      </c>
      <c r="T129" s="244">
        <f>'[3]Japan Meal Imports'!IL$290</f>
        <v>0</v>
      </c>
      <c r="U129" s="244">
        <f>'[3]Japan Meal Imports'!IX$290</f>
        <v>8.5760000000000005</v>
      </c>
      <c r="V129" s="244">
        <f>'[3]Japan Meal Imports'!JJ$290</f>
        <v>4.9390000000000001</v>
      </c>
      <c r="W129" s="244">
        <f>'[3]Japan Meal Imports'!JV$290</f>
        <v>0.14699999999999999</v>
      </c>
      <c r="X129" s="244">
        <f>'[3]Japan Meal Imports'!KH$290</f>
        <v>2.0750000000000002</v>
      </c>
      <c r="Y129" s="244">
        <f>'[3]Japan Meal Imports'!KT$290</f>
        <v>0.1</v>
      </c>
      <c r="Z129" s="244">
        <f>'[3]Japan Meal Imports'!LF$290</f>
        <v>0.86899999999999999</v>
      </c>
      <c r="AA129" s="245">
        <f t="shared" si="54"/>
        <v>1.4639219093749425</v>
      </c>
      <c r="AB129" s="245">
        <f>(SUM(V129:Z129)/SUM(V$139:Z$139))*AB$139</f>
        <v>1.129700136175416</v>
      </c>
      <c r="AC129" s="245">
        <f>(SUM(W129:AA129)/SUM(W$139:AA$139))*AC$139</f>
        <v>1.5164587924729416</v>
      </c>
    </row>
    <row r="130" spans="1:29">
      <c r="A130" s="6" t="s">
        <v>107</v>
      </c>
      <c r="B130" s="244">
        <f>'[3]Japan Meal Imports'!AE$290</f>
        <v>16.032</v>
      </c>
      <c r="C130" s="244">
        <f>'[3]Japan Meal Imports'!AQ$290</f>
        <v>24.001000000000001</v>
      </c>
      <c r="D130" s="244">
        <f>'[3]Japan Meal Imports'!BC$290</f>
        <v>11.116</v>
      </c>
      <c r="E130" s="244">
        <f>'[3]Japan Meal Imports'!BO$290</f>
        <v>9.8119999999999994</v>
      </c>
      <c r="F130" s="244">
        <f>'[3]Japan Meal Imports'!CA$290</f>
        <v>12.462</v>
      </c>
      <c r="G130" s="244">
        <f>'[3]Japan Meal Imports'!CM$290</f>
        <v>3.278</v>
      </c>
      <c r="H130" s="244">
        <f>'[3]Japan Meal Imports'!CY$290</f>
        <v>1.232</v>
      </c>
      <c r="I130" s="244">
        <f>'[3]Japan Meal Imports'!DK$290</f>
        <v>12.769</v>
      </c>
      <c r="J130" s="244">
        <f>'[3]Japan Meal Imports'!DW$290</f>
        <v>2.3650000000000002</v>
      </c>
      <c r="K130" s="244">
        <f>'[3]Japan Meal Imports'!EI$290</f>
        <v>0.6</v>
      </c>
      <c r="L130" s="244">
        <f>'[3]Japan Meal Imports'!EU$290</f>
        <v>0.38900000000000001</v>
      </c>
      <c r="M130" s="244">
        <f>'[3]Japan Meal Imports'!FG$290</f>
        <v>7.3999999999999996E-2</v>
      </c>
      <c r="N130" s="244">
        <f>'[3]Japan Meal Imports'!FS$290</f>
        <v>0.161</v>
      </c>
      <c r="O130" s="244">
        <f>'[3]Japan Meal Imports'!GE$290</f>
        <v>0.114</v>
      </c>
      <c r="P130" s="244">
        <f>'[3]Japan Meal Imports'!GQ$290</f>
        <v>1.486</v>
      </c>
      <c r="Q130" s="244">
        <f>'[3]Japan Meal Imports'!HC$290</f>
        <v>7.3999999999999996E-2</v>
      </c>
      <c r="R130" s="244">
        <f>'[3]Japan Meal Imports'!HO$290</f>
        <v>4.444</v>
      </c>
      <c r="S130" s="244">
        <f>'[3]Japan Meal Imports'!IA$290</f>
        <v>0.28999999999999998</v>
      </c>
      <c r="T130" s="244">
        <f>'[3]Japan Meal Imports'!IM$290</f>
        <v>9.6000000000000002E-2</v>
      </c>
      <c r="U130" s="244">
        <f>'[3]Japan Meal Imports'!IY$290</f>
        <v>11.099</v>
      </c>
      <c r="V130" s="244">
        <f>'[3]Japan Meal Imports'!JK$290</f>
        <v>2.2570000000000001</v>
      </c>
      <c r="W130" s="244">
        <f>'[3]Japan Meal Imports'!JW$290</f>
        <v>0.1</v>
      </c>
      <c r="X130" s="244">
        <f>'[3]Japan Meal Imports'!KI$290</f>
        <v>0</v>
      </c>
      <c r="Y130" s="244">
        <f>'[3]Japan Meal Imports'!KU$290</f>
        <v>0.14299999999999999</v>
      </c>
      <c r="Z130" s="244">
        <f>'[3]Japan Meal Imports'!LG$290</f>
        <v>1.321</v>
      </c>
      <c r="AA130" s="245">
        <f t="shared" si="54"/>
        <v>1.2570483074818364</v>
      </c>
      <c r="AB130" s="245">
        <f t="shared" si="54"/>
        <v>0.53094516855181606</v>
      </c>
      <c r="AC130" s="245">
        <f t="shared" si="54"/>
        <v>0.91902798653956108</v>
      </c>
    </row>
    <row r="131" spans="1:29">
      <c r="A131" s="6" t="s">
        <v>108</v>
      </c>
      <c r="B131" s="244">
        <f>'[3]Japan Meal Imports'!AF$290</f>
        <v>13.448</v>
      </c>
      <c r="C131" s="244">
        <f>'[3]Japan Meal Imports'!AR$290</f>
        <v>26.335000000000001</v>
      </c>
      <c r="D131" s="244">
        <f>'[3]Japan Meal Imports'!BD$290</f>
        <v>20.164999999999999</v>
      </c>
      <c r="E131" s="244">
        <f>'[3]Japan Meal Imports'!BP$290</f>
        <v>25.138000000000002</v>
      </c>
      <c r="F131" s="244">
        <f>'[3]Japan Meal Imports'!CB$290</f>
        <v>11.057</v>
      </c>
      <c r="G131" s="244">
        <f>'[3]Japan Meal Imports'!CN$290</f>
        <v>1.5720000000000001</v>
      </c>
      <c r="H131" s="244">
        <f>'[3]Japan Meal Imports'!CZ$290</f>
        <v>4.43</v>
      </c>
      <c r="I131" s="244">
        <f>'[3]Japan Meal Imports'!DL$290</f>
        <v>2.948</v>
      </c>
      <c r="J131" s="244">
        <f>'[3]Japan Meal Imports'!DX$290</f>
        <v>0.317</v>
      </c>
      <c r="K131" s="244">
        <f>'[3]Japan Meal Imports'!EJ$290</f>
        <v>0.08</v>
      </c>
      <c r="L131" s="244">
        <f>'[3]Japan Meal Imports'!EV$290</f>
        <v>0.187</v>
      </c>
      <c r="M131" s="244">
        <f>'[3]Japan Meal Imports'!FH$290</f>
        <v>1.208</v>
      </c>
      <c r="N131" s="244">
        <f>'[3]Japan Meal Imports'!FT$290</f>
        <v>0</v>
      </c>
      <c r="O131" s="244">
        <f>'[3]Japan Meal Imports'!GF$290</f>
        <v>0.13600000000000001</v>
      </c>
      <c r="P131" s="244">
        <f>'[3]Japan Meal Imports'!GR$290</f>
        <v>1.208</v>
      </c>
      <c r="Q131" s="244">
        <f>'[3]Japan Meal Imports'!HD$290</f>
        <v>7.7869999999999999</v>
      </c>
      <c r="R131" s="244">
        <f>'[3]Japan Meal Imports'!HP$290</f>
        <v>9.0630000000000006</v>
      </c>
      <c r="S131" s="244">
        <f>'[3]Japan Meal Imports'!IB$290</f>
        <v>0.121</v>
      </c>
      <c r="T131" s="244">
        <f>'[3]Japan Meal Imports'!IN$290</f>
        <v>4.8000000000000001E-2</v>
      </c>
      <c r="U131" s="244">
        <f>'[3]Japan Meal Imports'!IZ$290</f>
        <v>0.60499999999999998</v>
      </c>
      <c r="V131" s="244">
        <f>'[3]Japan Meal Imports'!JL$290</f>
        <v>6.6390000000000002</v>
      </c>
      <c r="W131" s="244">
        <f>'[3]Japan Meal Imports'!JX$290</f>
        <v>0.14399999999999999</v>
      </c>
      <c r="X131" s="244">
        <f>'[3]Japan Meal Imports'!KJ$290</f>
        <v>4.4999999999999998E-2</v>
      </c>
      <c r="Y131" s="244">
        <f>'[3]Japan Meal Imports'!KV$290</f>
        <v>0.1</v>
      </c>
      <c r="Z131" s="244">
        <f>'[3]Japan Meal Imports'!LH$290</f>
        <v>0.93</v>
      </c>
      <c r="AA131" s="245">
        <f t="shared" si="54"/>
        <v>0.6963265607956961</v>
      </c>
      <c r="AB131" s="245">
        <f t="shared" si="54"/>
        <v>1.0919045104632743</v>
      </c>
      <c r="AC131" s="245">
        <f t="shared" si="54"/>
        <v>0.62396617174736002</v>
      </c>
    </row>
    <row r="132" spans="1:29">
      <c r="A132" s="6" t="s">
        <v>109</v>
      </c>
      <c r="B132" s="244">
        <f>'[3]Japan Meal Imports'!AG$290</f>
        <v>10.616</v>
      </c>
      <c r="C132" s="244">
        <f>'[3]Japan Meal Imports'!AS$290</f>
        <v>21.922999999999998</v>
      </c>
      <c r="D132" s="244">
        <f>'[3]Japan Meal Imports'!BE$290</f>
        <v>10.048999999999999</v>
      </c>
      <c r="E132" s="244">
        <f>'[3]Japan Meal Imports'!BQ$290</f>
        <v>11.643000000000001</v>
      </c>
      <c r="F132" s="244">
        <f>'[3]Japan Meal Imports'!CC$290</f>
        <v>12.634</v>
      </c>
      <c r="G132" s="244">
        <f>'[3]Japan Meal Imports'!CO$290</f>
        <v>1.3460000000000001</v>
      </c>
      <c r="H132" s="244">
        <f>'[3]Japan Meal Imports'!DA$290</f>
        <v>0.66600000000000004</v>
      </c>
      <c r="I132" s="244">
        <f>'[3]Japan Meal Imports'!DM$290</f>
        <v>6.633</v>
      </c>
      <c r="J132" s="244">
        <f>'[3]Japan Meal Imports'!DY$290</f>
        <v>2.31</v>
      </c>
      <c r="K132" s="244">
        <f>'[3]Japan Meal Imports'!EK$290</f>
        <v>0.57999999999999996</v>
      </c>
      <c r="L132" s="244">
        <f>'[3]Japan Meal Imports'!EW$290</f>
        <v>1.7999999999999999E-2</v>
      </c>
      <c r="M132" s="244">
        <f>'[3]Japan Meal Imports'!FI$290</f>
        <v>1.3740000000000001</v>
      </c>
      <c r="N132" s="244">
        <f>'[3]Japan Meal Imports'!FU$290</f>
        <v>0.11700000000000001</v>
      </c>
      <c r="O132" s="244">
        <f>'[3]Japan Meal Imports'!GG$290</f>
        <v>2.0019999999999998</v>
      </c>
      <c r="P132" s="244">
        <f>'[3]Japan Meal Imports'!GS$290</f>
        <v>0.224</v>
      </c>
      <c r="Q132" s="244">
        <f>'[3]Japan Meal Imports'!HE$290</f>
        <v>13.749000000000001</v>
      </c>
      <c r="R132" s="244">
        <f>'[3]Japan Meal Imports'!HQ$290</f>
        <v>1.599</v>
      </c>
      <c r="S132" s="244">
        <f>'[3]Japan Meal Imports'!IC$290</f>
        <v>0.22</v>
      </c>
      <c r="T132" s="244">
        <f>'[3]Japan Meal Imports'!IO$290</f>
        <v>0</v>
      </c>
      <c r="U132" s="244">
        <f>'[3]Japan Meal Imports'!JA$290</f>
        <v>1.772</v>
      </c>
      <c r="V132" s="244">
        <f>'[3]Japan Meal Imports'!JM$290</f>
        <v>3.9060000000000001</v>
      </c>
      <c r="W132" s="244">
        <f>'[3]Japan Meal Imports'!JY$290</f>
        <v>6.5000000000000002E-2</v>
      </c>
      <c r="X132" s="244">
        <f>'[3]Japan Meal Imports'!KK$290</f>
        <v>0</v>
      </c>
      <c r="Y132" s="244">
        <f>'[3]Japan Meal Imports'!KW$290</f>
        <v>0.14499999999999999</v>
      </c>
      <c r="Z132" s="245">
        <f t="shared" si="54"/>
        <v>0.53364182904505719</v>
      </c>
      <c r="AA132" s="245">
        <f t="shared" si="54"/>
        <v>0.54426799282690286</v>
      </c>
      <c r="AB132" s="245">
        <f t="shared" si="54"/>
        <v>0.64608868480185866</v>
      </c>
      <c r="AC132" s="245">
        <f t="shared" si="54"/>
        <v>0.41956926696376073</v>
      </c>
    </row>
    <row r="133" spans="1:29">
      <c r="A133" s="6" t="s">
        <v>110</v>
      </c>
      <c r="B133" s="244">
        <f>'[3]Japan Meal Imports'!AH$290</f>
        <v>23.23</v>
      </c>
      <c r="C133" s="244">
        <f>'[3]Japan Meal Imports'!AT$290</f>
        <v>38.042000000000002</v>
      </c>
      <c r="D133" s="244">
        <f>'[3]Japan Meal Imports'!BF$290</f>
        <v>21.376999999999999</v>
      </c>
      <c r="E133" s="244">
        <f>'[3]Japan Meal Imports'!BR$290</f>
        <v>13.385</v>
      </c>
      <c r="F133" s="244">
        <f>'[3]Japan Meal Imports'!CD$290</f>
        <v>2.609</v>
      </c>
      <c r="G133" s="244">
        <f>'[3]Japan Meal Imports'!CP$290</f>
        <v>2.3650000000000002</v>
      </c>
      <c r="H133" s="244">
        <f>'[3]Japan Meal Imports'!DB$290</f>
        <v>3.3490000000000002</v>
      </c>
      <c r="I133" s="244">
        <f>'[3]Japan Meal Imports'!DN$290</f>
        <v>3.2160000000000002</v>
      </c>
      <c r="J133" s="244">
        <f>'[3]Japan Meal Imports'!DZ$290</f>
        <v>0.27</v>
      </c>
      <c r="K133" s="244">
        <f>'[3]Japan Meal Imports'!EL$290</f>
        <v>0.27</v>
      </c>
      <c r="L133" s="244">
        <f>'[3]Japan Meal Imports'!EX$290</f>
        <v>5.5E-2</v>
      </c>
      <c r="M133" s="244">
        <f>'[3]Japan Meal Imports'!FJ$290</f>
        <v>5.2949999999999999</v>
      </c>
      <c r="N133" s="244">
        <f>'[3]Japan Meal Imports'!FV$290</f>
        <v>4.4219999999999997</v>
      </c>
      <c r="O133" s="244">
        <f>'[3]Japan Meal Imports'!GH$290</f>
        <v>4.2009999999999996</v>
      </c>
      <c r="P133" s="244">
        <f>'[3]Japan Meal Imports'!GT$290</f>
        <v>0.41399999999999998</v>
      </c>
      <c r="Q133" s="244">
        <f>'[3]Japan Meal Imports'!HF$290</f>
        <v>10.217000000000001</v>
      </c>
      <c r="R133" s="244">
        <f>'[3]Japan Meal Imports'!HR$290</f>
        <v>0.04</v>
      </c>
      <c r="S133" s="244">
        <f>'[3]Japan Meal Imports'!ID$290</f>
        <v>4.8000000000000001E-2</v>
      </c>
      <c r="T133" s="244">
        <f>'[3]Japan Meal Imports'!IP$290</f>
        <v>0.02</v>
      </c>
      <c r="U133" s="244">
        <f>'[3]Japan Meal Imports'!JB$290</f>
        <v>3.9449999999999998</v>
      </c>
      <c r="V133" s="244">
        <f>'[3]Japan Meal Imports'!JN$290</f>
        <v>11.393000000000001</v>
      </c>
      <c r="W133" s="244">
        <f>'[3]Japan Meal Imports'!JZ$290</f>
        <v>0</v>
      </c>
      <c r="X133" s="244">
        <f>'[3]Japan Meal Imports'!KL$290</f>
        <v>0</v>
      </c>
      <c r="Y133" s="244">
        <f>'[3]Japan Meal Imports'!KX$290</f>
        <v>0</v>
      </c>
      <c r="Z133" s="245">
        <f t="shared" si="54"/>
        <v>1.4270714279077115</v>
      </c>
      <c r="AA133" s="245">
        <f t="shared" si="54"/>
        <v>1.4177959364774178</v>
      </c>
      <c r="AB133" s="245">
        <f t="shared" si="54"/>
        <v>1.7814066959269255</v>
      </c>
      <c r="AC133" s="245">
        <f t="shared" si="54"/>
        <v>0.92678764802747227</v>
      </c>
    </row>
    <row r="134" spans="1:29">
      <c r="A134" s="6" t="s">
        <v>111</v>
      </c>
      <c r="B134" s="244">
        <f>'[3]Japan Meal Imports'!AI$290</f>
        <v>15.91</v>
      </c>
      <c r="C134" s="244">
        <f>'[3]Japan Meal Imports'!AU$290</f>
        <v>26.873000000000001</v>
      </c>
      <c r="D134" s="244">
        <f>'[3]Japan Meal Imports'!BG$290</f>
        <v>21.658000000000001</v>
      </c>
      <c r="E134" s="244">
        <f>'[3]Japan Meal Imports'!BS$290</f>
        <v>12.089</v>
      </c>
      <c r="F134" s="244">
        <f>'[3]Japan Meal Imports'!CE$290</f>
        <v>12.989000000000001</v>
      </c>
      <c r="G134" s="244">
        <f>'[3]Japan Meal Imports'!CQ$290</f>
        <v>0.33700000000000002</v>
      </c>
      <c r="H134" s="244">
        <f>'[3]Japan Meal Imports'!DC$290</f>
        <v>7.0960000000000001</v>
      </c>
      <c r="I134" s="244">
        <f>'[3]Japan Meal Imports'!DO$290</f>
        <v>1.3779999999999999</v>
      </c>
      <c r="J134" s="244">
        <f>'[3]Japan Meal Imports'!EA$290</f>
        <v>0.46300000000000002</v>
      </c>
      <c r="K134" s="244">
        <f>'[3]Japan Meal Imports'!EM$290</f>
        <v>1.2909999999999999</v>
      </c>
      <c r="L134" s="244">
        <f>'[3]Japan Meal Imports'!EY$290</f>
        <v>0.09</v>
      </c>
      <c r="M134" s="244">
        <f>'[3]Japan Meal Imports'!FK$290</f>
        <v>3.9340000000000002</v>
      </c>
      <c r="N134" s="244">
        <f>'[3]Japan Meal Imports'!FW$290</f>
        <v>8.4000000000000005E-2</v>
      </c>
      <c r="O134" s="244">
        <f>'[3]Japan Meal Imports'!GI$290</f>
        <v>9.8989999999999991</v>
      </c>
      <c r="P134" s="244">
        <f>'[3]Japan Meal Imports'!GU$290</f>
        <v>0.14799999999999999</v>
      </c>
      <c r="Q134" s="244">
        <f>'[3]Japan Meal Imports'!HG$290</f>
        <v>13.000999999999999</v>
      </c>
      <c r="R134" s="244">
        <f>'[3]Japan Meal Imports'!HS$290</f>
        <v>0</v>
      </c>
      <c r="S134" s="244">
        <f>'[3]Japan Meal Imports'!IE$290</f>
        <v>3.1949999999999998</v>
      </c>
      <c r="T134" s="244">
        <f>'[3]Japan Meal Imports'!IQ$290</f>
        <v>0</v>
      </c>
      <c r="U134" s="244">
        <f>'[3]Japan Meal Imports'!JC$290</f>
        <v>1.9810000000000001</v>
      </c>
      <c r="V134" s="244">
        <f>'[3]Japan Meal Imports'!JO$290</f>
        <v>5.9740000000000002</v>
      </c>
      <c r="W134" s="244">
        <f>'[3]Japan Meal Imports'!KA$290</f>
        <v>0.02</v>
      </c>
      <c r="X134" s="244">
        <f>'[3]Japan Meal Imports'!KM$290</f>
        <v>0</v>
      </c>
      <c r="Y134" s="244">
        <f>'[3]Japan Meal Imports'!KY$290</f>
        <v>0</v>
      </c>
      <c r="Z134" s="245">
        <f t="shared" si="54"/>
        <v>0.74104015090272157</v>
      </c>
      <c r="AA134" s="245">
        <f t="shared" si="54"/>
        <v>0.73718363498548756</v>
      </c>
      <c r="AB134" s="245">
        <f t="shared" si="54"/>
        <v>0.93586417904325936</v>
      </c>
      <c r="AC134" s="245">
        <f t="shared" si="54"/>
        <v>0.48808437121716475</v>
      </c>
    </row>
    <row r="135" spans="1:29">
      <c r="A135" s="6" t="s">
        <v>112</v>
      </c>
      <c r="B135" s="244">
        <f>'[3]Japan Meal Imports'!AJ$290</f>
        <v>37.229999999999997</v>
      </c>
      <c r="C135" s="244">
        <f>'[3]Japan Meal Imports'!AV$290</f>
        <v>14.506</v>
      </c>
      <c r="D135" s="244">
        <f>'[3]Japan Meal Imports'!BH$290</f>
        <v>26.937000000000001</v>
      </c>
      <c r="E135" s="244">
        <f>'[3]Japan Meal Imports'!BT$290</f>
        <v>27.158999999999999</v>
      </c>
      <c r="F135" s="244">
        <f>'[3]Japan Meal Imports'!CF$290</f>
        <v>25.562000000000001</v>
      </c>
      <c r="G135" s="244">
        <f>'[3]Japan Meal Imports'!CR$290</f>
        <v>10.779</v>
      </c>
      <c r="H135" s="244">
        <f>'[3]Japan Meal Imports'!DD$290</f>
        <v>3.37</v>
      </c>
      <c r="I135" s="244">
        <f>'[3]Japan Meal Imports'!DP$290</f>
        <v>0.224</v>
      </c>
      <c r="J135" s="244">
        <f>'[3]Japan Meal Imports'!EB$290</f>
        <v>1.756</v>
      </c>
      <c r="K135" s="244">
        <f>'[3]Japan Meal Imports'!EN$290</f>
        <v>0.34699999999999998</v>
      </c>
      <c r="L135" s="244">
        <f>'[3]Japan Meal Imports'!EZ$290</f>
        <v>0.105</v>
      </c>
      <c r="M135" s="244">
        <f>'[3]Japan Meal Imports'!FL$290</f>
        <v>3.157</v>
      </c>
      <c r="N135" s="244">
        <f>'[3]Japan Meal Imports'!FX$290</f>
        <v>3.8940000000000001</v>
      </c>
      <c r="O135" s="244">
        <f>'[3]Japan Meal Imports'!GJ$290</f>
        <v>6.0140000000000002</v>
      </c>
      <c r="P135" s="244">
        <f>'[3]Japan Meal Imports'!GV$290</f>
        <v>0.105</v>
      </c>
      <c r="Q135" s="244">
        <f>'[3]Japan Meal Imports'!HH$290</f>
        <v>10.718</v>
      </c>
      <c r="R135" s="244">
        <f>'[3]Japan Meal Imports'!HT$290</f>
        <v>0.97599999999999998</v>
      </c>
      <c r="S135" s="244">
        <f>'[3]Japan Meal Imports'!IF$290</f>
        <v>2.218</v>
      </c>
      <c r="T135" s="244">
        <f>'[3]Japan Meal Imports'!IR$290</f>
        <v>0</v>
      </c>
      <c r="U135" s="244">
        <f>'[3]Japan Meal Imports'!JD$290</f>
        <v>2.0310000000000001</v>
      </c>
      <c r="V135" s="244">
        <f>'[3]Japan Meal Imports'!JP$290</f>
        <v>3.9079999999999999</v>
      </c>
      <c r="W135" s="244">
        <f>'[3]Japan Meal Imports'!KB$290</f>
        <v>0</v>
      </c>
      <c r="X135" s="244">
        <f>'[3]Japan Meal Imports'!KN$290</f>
        <v>0</v>
      </c>
      <c r="Y135" s="244">
        <f>'[3]Japan Meal Imports'!KZ$290</f>
        <v>0</v>
      </c>
      <c r="Z135" s="245">
        <f t="shared" si="54"/>
        <v>0.55185422648417104</v>
      </c>
      <c r="AA135" s="245">
        <f t="shared" si="54"/>
        <v>0.54898227061803262</v>
      </c>
      <c r="AB135" s="245">
        <f t="shared" si="54"/>
        <v>0.6197168421871676</v>
      </c>
      <c r="AC135" s="245">
        <f t="shared" si="54"/>
        <v>0.35862538998638371</v>
      </c>
    </row>
    <row r="136" spans="1:29">
      <c r="A136" s="6" t="s">
        <v>113</v>
      </c>
      <c r="B136" s="244">
        <f>'[3]Japan Meal Imports'!AK$290</f>
        <v>16.116</v>
      </c>
      <c r="C136" s="244">
        <f>'[3]Japan Meal Imports'!AW$290</f>
        <v>3.5659999999999998</v>
      </c>
      <c r="D136" s="244">
        <f>'[3]Japan Meal Imports'!BI$290</f>
        <v>23.706</v>
      </c>
      <c r="E136" s="244">
        <f>'[3]Japan Meal Imports'!BU$290</f>
        <v>29.536999999999999</v>
      </c>
      <c r="F136" s="244">
        <f>'[3]Japan Meal Imports'!CG$290</f>
        <v>3.3109999999999999</v>
      </c>
      <c r="G136" s="244">
        <f>'[3]Japan Meal Imports'!CS$290</f>
        <v>6.109</v>
      </c>
      <c r="H136" s="244">
        <f>'[3]Japan Meal Imports'!DE$290</f>
        <v>2.5419999999999998</v>
      </c>
      <c r="I136" s="244">
        <f>'[3]Japan Meal Imports'!DQ$290</f>
        <v>5.3769999999999998</v>
      </c>
      <c r="J136" s="244">
        <f>'[3]Japan Meal Imports'!EC$290</f>
        <v>3.3439999999999999</v>
      </c>
      <c r="K136" s="244">
        <f>'[3]Japan Meal Imports'!EO$290</f>
        <v>0.114</v>
      </c>
      <c r="L136" s="244">
        <f>'[3]Japan Meal Imports'!FA$290</f>
        <v>0.13200000000000001</v>
      </c>
      <c r="M136" s="244">
        <f>'[3]Japan Meal Imports'!FM$290</f>
        <v>1.6060000000000001</v>
      </c>
      <c r="N136" s="244">
        <f>'[3]Japan Meal Imports'!FY$290</f>
        <v>1.4330000000000001</v>
      </c>
      <c r="O136" s="244">
        <f>'[3]Japan Meal Imports'!GK$290</f>
        <v>9.0879999999999992</v>
      </c>
      <c r="P136" s="244">
        <f>'[3]Japan Meal Imports'!GW$290</f>
        <v>0.27900000000000003</v>
      </c>
      <c r="Q136" s="244">
        <f>'[3]Japan Meal Imports'!HI$290</f>
        <v>8.4390000000000001</v>
      </c>
      <c r="R136" s="244">
        <f>'[3]Japan Meal Imports'!HU$290</f>
        <v>10.535</v>
      </c>
      <c r="S136" s="244">
        <f>'[3]Japan Meal Imports'!IG$290</f>
        <v>0.14099999999999999</v>
      </c>
      <c r="T136" s="244">
        <f>'[3]Japan Meal Imports'!IS$290</f>
        <v>3.2000000000000001E-2</v>
      </c>
      <c r="U136" s="244">
        <f>'[3]Japan Meal Imports'!JE$290</f>
        <v>2.0859999999999999</v>
      </c>
      <c r="V136" s="244">
        <f>'[3]Japan Meal Imports'!JQ$290</f>
        <v>3.9550000000000001</v>
      </c>
      <c r="W136" s="244">
        <f>'[3]Japan Meal Imports'!KC$290</f>
        <v>0.20699999999999999</v>
      </c>
      <c r="X136" s="244">
        <f>'[3]Japan Meal Imports'!KO$290</f>
        <v>0</v>
      </c>
      <c r="Y136" s="244">
        <f>'[3]Japan Meal Imports'!LA$290</f>
        <v>0.80500000000000005</v>
      </c>
      <c r="Z136" s="245">
        <f>(SUM(T136:X136)/SUM(T$139:X$139))*Z$139</f>
        <v>0.5835400812124254</v>
      </c>
      <c r="AA136" s="245">
        <f t="shared" si="54"/>
        <v>0.6519568874674162</v>
      </c>
      <c r="AB136" s="245">
        <f>(SUM(V136:Z136)/SUM(V$139:Z$139))*AB$139</f>
        <v>0.7712725566534786</v>
      </c>
      <c r="AC136" s="245">
        <f>(SUM(W136:AA136)/SUM(W$139:AA$139))*AC$139</f>
        <v>0.73217910108152251</v>
      </c>
    </row>
    <row r="137" spans="1:29">
      <c r="A137" s="6" t="s">
        <v>102</v>
      </c>
      <c r="B137" s="244">
        <f>'[3]Japan Meal Imports'!AL$290</f>
        <v>19.401</v>
      </c>
      <c r="C137" s="244">
        <f>'[3]Japan Meal Imports'!AX$290</f>
        <v>11.333</v>
      </c>
      <c r="D137" s="244">
        <f>'[3]Japan Meal Imports'!BJ$290</f>
        <v>15.965999999999999</v>
      </c>
      <c r="E137" s="244">
        <f>'[3]Japan Meal Imports'!BV$290</f>
        <v>13.554</v>
      </c>
      <c r="F137" s="244">
        <f>'[3]Japan Meal Imports'!CH$290</f>
        <v>9.9550000000000001</v>
      </c>
      <c r="G137" s="244">
        <f>'[3]Japan Meal Imports'!CT$290</f>
        <v>4.0339999999999998</v>
      </c>
      <c r="H137" s="244">
        <f>'[3]Japan Meal Imports'!DF$290</f>
        <v>5.3579999999999997</v>
      </c>
      <c r="I137" s="244">
        <f>'[3]Japan Meal Imports'!DR$290</f>
        <v>4.2009999999999996</v>
      </c>
      <c r="J137" s="244">
        <f>'[3]Japan Meal Imports'!ED$290</f>
        <v>0.27800000000000002</v>
      </c>
      <c r="K137" s="244">
        <f>'[3]Japan Meal Imports'!EP$290</f>
        <v>0.47699999999999998</v>
      </c>
      <c r="L137" s="244">
        <f>'[3]Japan Meal Imports'!FB$290</f>
        <v>0.21199999999999999</v>
      </c>
      <c r="M137" s="244">
        <f>'[3]Japan Meal Imports'!FN$290</f>
        <v>0.17399999999999999</v>
      </c>
      <c r="N137" s="244">
        <f>'[3]Japan Meal Imports'!FZ$290</f>
        <v>4.0119999999999996</v>
      </c>
      <c r="O137" s="244">
        <f>'[3]Japan Meal Imports'!GL$290</f>
        <v>0.32800000000000001</v>
      </c>
      <c r="P137" s="244">
        <f>'[3]Japan Meal Imports'!GX$290</f>
        <v>0.13800000000000001</v>
      </c>
      <c r="Q137" s="244">
        <f>'[3]Japan Meal Imports'!HJ$290</f>
        <v>6.66</v>
      </c>
      <c r="R137" s="244">
        <f>'[3]Japan Meal Imports'!HV$290</f>
        <v>0.21299999999999999</v>
      </c>
      <c r="S137" s="244">
        <f>'[3]Japan Meal Imports'!IH$290</f>
        <v>0.183</v>
      </c>
      <c r="T137" s="244">
        <f>'[3]Japan Meal Imports'!IT$290</f>
        <v>0.8</v>
      </c>
      <c r="U137" s="244">
        <f>'[3]Japan Meal Imports'!JF$290</f>
        <v>2.105</v>
      </c>
      <c r="V137" s="244">
        <f>'[3]Japan Meal Imports'!JR$290</f>
        <v>0.11</v>
      </c>
      <c r="W137" s="244">
        <f>'[3]Japan Meal Imports'!KD$290</f>
        <v>4.1000000000000002E-2</v>
      </c>
      <c r="X137" s="244">
        <f>'[3]Japan Meal Imports'!KP$290</f>
        <v>6.2E-2</v>
      </c>
      <c r="Y137" s="244">
        <f>'[3]Japan Meal Imports'!LB$290</f>
        <v>0.63200000000000001</v>
      </c>
      <c r="Z137" s="245">
        <f>(SUM(T137:X137)/SUM(T$139:X$139))*Z$139</f>
        <v>0.28972579191406722</v>
      </c>
      <c r="AA137" s="245">
        <f t="shared" si="54"/>
        <v>0.27268861733005489</v>
      </c>
      <c r="AB137" s="245">
        <f>(SUM(V137:Z137)/SUM(V$139:Z$139))*AB$139</f>
        <v>0.15767526219521261</v>
      </c>
      <c r="AC137" s="245">
        <f>(SUM(W137:AA137)/SUM(W$139:AA$139))*AC$139</f>
        <v>0.42266562719706868</v>
      </c>
    </row>
    <row r="138" spans="1:29">
      <c r="A138" s="6" t="s">
        <v>103</v>
      </c>
      <c r="B138" s="244">
        <f>'[3]Japan Meal Imports'!AM$290</f>
        <v>13.282999999999999</v>
      </c>
      <c r="C138" s="244">
        <f>'[3]Japan Meal Imports'!AY$290</f>
        <v>9.3569999999999993</v>
      </c>
      <c r="D138" s="244">
        <f>'[3]Japan Meal Imports'!BK$290</f>
        <v>23.678999999999998</v>
      </c>
      <c r="E138" s="244">
        <f>'[3]Japan Meal Imports'!BW$290</f>
        <v>14.334</v>
      </c>
      <c r="F138" s="244">
        <f>'[3]Japan Meal Imports'!CI$290</f>
        <v>9.2590000000000003</v>
      </c>
      <c r="G138" s="244">
        <f>'[3]Japan Meal Imports'!CU$290</f>
        <v>0.39</v>
      </c>
      <c r="H138" s="244">
        <f>'[3]Japan Meal Imports'!DG$290</f>
        <v>0.23300000000000001</v>
      </c>
      <c r="I138" s="244">
        <f>'[3]Japan Meal Imports'!DS$290</f>
        <v>3.4790000000000001</v>
      </c>
      <c r="J138" s="244">
        <f>'[3]Japan Meal Imports'!EE$290</f>
        <v>0.17599999999999999</v>
      </c>
      <c r="K138" s="244">
        <f>'[3]Japan Meal Imports'!EQ$290</f>
        <v>0.26600000000000001</v>
      </c>
      <c r="L138" s="244">
        <f>'[3]Japan Meal Imports'!FC$290</f>
        <v>0.34799999999999998</v>
      </c>
      <c r="M138" s="244">
        <f>'[3]Japan Meal Imports'!FO$290</f>
        <v>8.5999999999999993E-2</v>
      </c>
      <c r="N138" s="244">
        <f>'[3]Japan Meal Imports'!GA$290</f>
        <v>1.9</v>
      </c>
      <c r="O138" s="244">
        <f>'[3]Japan Meal Imports'!GM$290</f>
        <v>3.1920000000000002</v>
      </c>
      <c r="P138" s="244">
        <f>'[3]Japan Meal Imports'!GY$290</f>
        <v>0.156</v>
      </c>
      <c r="Q138" s="244">
        <f>'[3]Japan Meal Imports'!HK$290</f>
        <v>5.0449999999999999</v>
      </c>
      <c r="R138" s="244">
        <f>'[3]Japan Meal Imports'!HW$290</f>
        <v>1.075</v>
      </c>
      <c r="S138" s="244">
        <f>'[3]Japan Meal Imports'!II$290</f>
        <v>0.13600000000000001</v>
      </c>
      <c r="T138" s="244">
        <f>'[3]Japan Meal Imports'!IU$290</f>
        <v>0.41</v>
      </c>
      <c r="U138" s="244">
        <f>'[3]Japan Meal Imports'!JG$290</f>
        <v>0.11700000000000001</v>
      </c>
      <c r="V138" s="244">
        <f>'[3]Japan Meal Imports'!JS$290</f>
        <v>6.7000000000000004E-2</v>
      </c>
      <c r="W138" s="244">
        <f>'[3]Japan Meal Imports'!KE$290</f>
        <v>0.18099999999999999</v>
      </c>
      <c r="X138" s="244">
        <f>'[3]Japan Meal Imports'!KQ$290</f>
        <v>0.09</v>
      </c>
      <c r="Y138" s="244">
        <f>'[3]Japan Meal Imports'!LC$290</f>
        <v>0.35899999999999999</v>
      </c>
      <c r="Z138" s="245">
        <f>Z139-SUM(Z127:Z137)</f>
        <v>2.1871264925338449</v>
      </c>
      <c r="AA138" s="245">
        <f>AA139-SUM(AA127:AA137)</f>
        <v>7.5243571019207423E-2</v>
      </c>
      <c r="AB138" s="245">
        <f>AB139-SUM(AB127:AB137)</f>
        <v>0.40076237286133143</v>
      </c>
      <c r="AC138" s="245">
        <f>AC139-SUM(AC127:AC137)</f>
        <v>0.94226285625262385</v>
      </c>
    </row>
    <row r="139" spans="1:29" ht="15.75" thickBot="1">
      <c r="A139" s="6" t="s">
        <v>114</v>
      </c>
      <c r="B139" s="244">
        <f t="shared" ref="B139:X139" si="55">SUM(B127:B138)</f>
        <v>165.26599999999999</v>
      </c>
      <c r="C139" s="244">
        <f t="shared" si="55"/>
        <v>208.78100000000001</v>
      </c>
      <c r="D139" s="244">
        <f t="shared" si="55"/>
        <v>203.64099999999999</v>
      </c>
      <c r="E139" s="244">
        <f t="shared" si="55"/>
        <v>208.95100000000002</v>
      </c>
      <c r="F139" s="244">
        <f t="shared" si="55"/>
        <v>112.548</v>
      </c>
      <c r="G139" s="244">
        <f t="shared" si="55"/>
        <v>54.179000000000002</v>
      </c>
      <c r="H139" s="244">
        <f t="shared" si="55"/>
        <v>30.347999999999999</v>
      </c>
      <c r="I139" s="244">
        <f t="shared" si="55"/>
        <v>50.283000000000001</v>
      </c>
      <c r="J139" s="244">
        <f t="shared" si="55"/>
        <v>16.626999999999999</v>
      </c>
      <c r="K139" s="244">
        <f t="shared" si="55"/>
        <v>6.5430000000000001</v>
      </c>
      <c r="L139" s="244">
        <f t="shared" si="55"/>
        <v>2.3560000000000003</v>
      </c>
      <c r="M139" s="244">
        <f t="shared" si="55"/>
        <v>17.055</v>
      </c>
      <c r="N139" s="244">
        <f t="shared" si="55"/>
        <v>16.190999999999999</v>
      </c>
      <c r="O139" s="244">
        <f t="shared" si="55"/>
        <v>38.095999999999997</v>
      </c>
      <c r="P139" s="244">
        <f t="shared" si="55"/>
        <v>9.827</v>
      </c>
      <c r="Q139" s="244">
        <f t="shared" si="55"/>
        <v>76.02</v>
      </c>
      <c r="R139" s="244">
        <f t="shared" si="55"/>
        <v>43.436</v>
      </c>
      <c r="S139" s="244">
        <f t="shared" si="55"/>
        <v>6.9859999999999998</v>
      </c>
      <c r="T139" s="244">
        <f t="shared" si="55"/>
        <v>1.7649999999999999</v>
      </c>
      <c r="U139" s="244">
        <f t="shared" si="55"/>
        <v>46.215999999999994</v>
      </c>
      <c r="V139" s="244">
        <f t="shared" si="55"/>
        <v>51.27</v>
      </c>
      <c r="W139" s="244">
        <f t="shared" si="55"/>
        <v>0.94900000000000007</v>
      </c>
      <c r="X139" s="244">
        <f t="shared" si="55"/>
        <v>7.4190000000000005</v>
      </c>
      <c r="Y139" s="244">
        <f>SUM(Y127:Y138)</f>
        <v>2.3280000000000003</v>
      </c>
      <c r="Z139" s="245">
        <f>Z24</f>
        <v>10</v>
      </c>
      <c r="AA139" s="245">
        <f>AA24</f>
        <v>10</v>
      </c>
      <c r="AB139" s="245">
        <f>AB24</f>
        <v>10</v>
      </c>
      <c r="AC139" s="245">
        <f>AC24</f>
        <v>10</v>
      </c>
    </row>
    <row r="140" spans="1:29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spans="1:29" ht="15.75" thickBot="1">
      <c r="A141" s="6" t="s">
        <v>258</v>
      </c>
    </row>
    <row r="142" spans="1:29" ht="15.75" thickBot="1">
      <c r="A142" s="3"/>
      <c r="B142" s="3" t="str">
        <f>B$2</f>
        <v xml:space="preserve">93/94 </v>
      </c>
      <c r="C142" s="3" t="str">
        <f t="shared" ref="C142:AC142" si="56">C$2</f>
        <v xml:space="preserve">94/95 </v>
      </c>
      <c r="D142" s="3" t="str">
        <f t="shared" si="56"/>
        <v xml:space="preserve">95/96 </v>
      </c>
      <c r="E142" s="3" t="str">
        <f t="shared" si="56"/>
        <v xml:space="preserve">96/97 </v>
      </c>
      <c r="F142" s="3" t="str">
        <f t="shared" si="56"/>
        <v xml:space="preserve">97/98 </v>
      </c>
      <c r="G142" s="3" t="str">
        <f t="shared" si="56"/>
        <v xml:space="preserve">98/99 </v>
      </c>
      <c r="H142" s="3" t="str">
        <f t="shared" si="56"/>
        <v xml:space="preserve">99/00 </v>
      </c>
      <c r="I142" s="3" t="str">
        <f t="shared" si="56"/>
        <v xml:space="preserve">00/01 </v>
      </c>
      <c r="J142" s="3" t="str">
        <f t="shared" si="56"/>
        <v xml:space="preserve">01/02 </v>
      </c>
      <c r="K142" s="3" t="str">
        <f t="shared" si="56"/>
        <v xml:space="preserve">02/03 </v>
      </c>
      <c r="L142" s="3" t="str">
        <f t="shared" si="56"/>
        <v xml:space="preserve">03/04 </v>
      </c>
      <c r="M142" s="3" t="str">
        <f t="shared" si="56"/>
        <v xml:space="preserve">04/05 </v>
      </c>
      <c r="N142" s="3" t="str">
        <f t="shared" si="56"/>
        <v xml:space="preserve">05/06 </v>
      </c>
      <c r="O142" s="3" t="str">
        <f t="shared" si="56"/>
        <v xml:space="preserve">06/07 </v>
      </c>
      <c r="P142" s="3" t="str">
        <f t="shared" si="56"/>
        <v xml:space="preserve">07/08 </v>
      </c>
      <c r="Q142" s="3" t="str">
        <f t="shared" si="56"/>
        <v xml:space="preserve">08/09 </v>
      </c>
      <c r="R142" s="3" t="str">
        <f t="shared" si="56"/>
        <v xml:space="preserve">09/10 </v>
      </c>
      <c r="S142" s="3" t="str">
        <f t="shared" si="56"/>
        <v xml:space="preserve">10/11 </v>
      </c>
      <c r="T142" s="3" t="str">
        <f t="shared" si="56"/>
        <v xml:space="preserve">11/12 </v>
      </c>
      <c r="U142" s="3" t="str">
        <f t="shared" si="56"/>
        <v xml:space="preserve">12/13 </v>
      </c>
      <c r="V142" s="3" t="str">
        <f t="shared" si="56"/>
        <v xml:space="preserve">13/14 </v>
      </c>
      <c r="W142" s="3" t="str">
        <f t="shared" si="56"/>
        <v xml:space="preserve">14/15 </v>
      </c>
      <c r="X142" s="3" t="str">
        <f t="shared" si="56"/>
        <v xml:space="preserve">15/16 </v>
      </c>
      <c r="Y142" s="3" t="str">
        <f t="shared" si="56"/>
        <v xml:space="preserve">16/17 </v>
      </c>
      <c r="Z142" s="3" t="str">
        <f t="shared" si="56"/>
        <v xml:space="preserve">17/18 </v>
      </c>
      <c r="AA142" s="3" t="str">
        <f t="shared" si="56"/>
        <v>18/19</v>
      </c>
      <c r="AB142" s="3" t="str">
        <f t="shared" si="56"/>
        <v>19/20</v>
      </c>
      <c r="AC142" s="3" t="str">
        <f t="shared" si="56"/>
        <v>20/21</v>
      </c>
    </row>
    <row r="143" spans="1:29">
      <c r="A143" s="6" t="s">
        <v>104</v>
      </c>
      <c r="B143" s="244"/>
      <c r="C143" s="244">
        <v>0</v>
      </c>
      <c r="D143" s="244">
        <v>0</v>
      </c>
      <c r="E143" s="244">
        <v>2E-3</v>
      </c>
      <c r="F143" s="244">
        <v>0</v>
      </c>
      <c r="G143" s="244">
        <v>0</v>
      </c>
      <c r="H143" s="244">
        <v>0</v>
      </c>
      <c r="I143" s="244">
        <v>0</v>
      </c>
      <c r="J143" s="244">
        <v>0</v>
      </c>
      <c r="K143" s="244">
        <v>0</v>
      </c>
      <c r="L143" s="244">
        <v>2.9000000000000001E-2</v>
      </c>
      <c r="M143" s="244">
        <v>0.02</v>
      </c>
      <c r="N143" s="244">
        <v>4.0000000000000001E-3</v>
      </c>
      <c r="O143" s="244">
        <v>0</v>
      </c>
      <c r="P143" s="244">
        <v>3.0000000000000001E-3</v>
      </c>
      <c r="Q143" s="244">
        <v>1.8029999999999999</v>
      </c>
      <c r="R143" s="244">
        <v>0</v>
      </c>
      <c r="S143" s="244">
        <v>0.01</v>
      </c>
      <c r="T143" s="244">
        <v>0</v>
      </c>
      <c r="U143" s="244">
        <v>1.6E-2</v>
      </c>
      <c r="V143" s="244">
        <v>1.6E-2</v>
      </c>
      <c r="W143" s="244">
        <v>2.3660000000000001</v>
      </c>
      <c r="X143" s="244">
        <v>2.5049999999999999</v>
      </c>
      <c r="Y143" s="244">
        <v>10.225</v>
      </c>
      <c r="Z143" s="244">
        <v>1.4999999999999999E-2</v>
      </c>
      <c r="AA143" s="245">
        <f t="shared" ref="AA143:AC153" si="57">(SUM(U143:Y143)/SUM(U$155:Y$155))*AA$155</f>
        <v>1.8571989785896683</v>
      </c>
      <c r="AB143" s="245">
        <f t="shared" si="57"/>
        <v>1.656627825477484</v>
      </c>
      <c r="AC143" s="245">
        <f t="shared" si="57"/>
        <v>1.6766995038132084</v>
      </c>
    </row>
    <row r="144" spans="1:29">
      <c r="A144" s="6" t="s">
        <v>105</v>
      </c>
      <c r="B144" s="244"/>
      <c r="C144" s="244">
        <v>0</v>
      </c>
      <c r="D144" s="244">
        <v>0</v>
      </c>
      <c r="E144" s="244">
        <v>0.08</v>
      </c>
      <c r="F144" s="244">
        <v>0</v>
      </c>
      <c r="G144" s="244">
        <v>0</v>
      </c>
      <c r="H144" s="244">
        <v>0</v>
      </c>
      <c r="I144" s="244">
        <v>0</v>
      </c>
      <c r="J144" s="244">
        <v>0</v>
      </c>
      <c r="K144" s="244">
        <v>2E-3</v>
      </c>
      <c r="L144" s="244">
        <v>2E-3</v>
      </c>
      <c r="M144" s="244">
        <v>7.7549999999999999</v>
      </c>
      <c r="N144" s="244">
        <v>1.2999999999999999E-2</v>
      </c>
      <c r="O144" s="244">
        <v>2E-3</v>
      </c>
      <c r="P144" s="244">
        <v>5.0000000000000001E-3</v>
      </c>
      <c r="Q144" s="244">
        <v>1.8009999999999999</v>
      </c>
      <c r="R144" s="244">
        <v>2E-3</v>
      </c>
      <c r="S144" s="244">
        <v>8.0000000000000002E-3</v>
      </c>
      <c r="T144" s="244">
        <v>0</v>
      </c>
      <c r="U144" s="244">
        <v>0.01</v>
      </c>
      <c r="V144" s="244">
        <v>0</v>
      </c>
      <c r="W144" s="244">
        <v>8.0000000000000002E-3</v>
      </c>
      <c r="X144" s="244">
        <v>8.0000000000000002E-3</v>
      </c>
      <c r="Y144" s="244">
        <v>2.1000000000000001E-2</v>
      </c>
      <c r="Z144" s="244">
        <v>0.02</v>
      </c>
      <c r="AA144" s="245">
        <f t="shared" si="57"/>
        <v>5.7699862502455321E-3</v>
      </c>
      <c r="AB144" s="245">
        <f t="shared" si="57"/>
        <v>6.2423339758191712E-3</v>
      </c>
      <c r="AC144" s="245">
        <f t="shared" si="57"/>
        <v>6.2025678112890862E-3</v>
      </c>
    </row>
    <row r="145" spans="1:29">
      <c r="A145" s="6" t="s">
        <v>106</v>
      </c>
      <c r="B145" s="244"/>
      <c r="C145" s="244">
        <v>0</v>
      </c>
      <c r="D145" s="244">
        <v>0</v>
      </c>
      <c r="E145" s="244">
        <v>0</v>
      </c>
      <c r="F145" s="244">
        <v>1.518</v>
      </c>
      <c r="G145" s="244">
        <v>0</v>
      </c>
      <c r="H145" s="244">
        <v>1.728</v>
      </c>
      <c r="I145" s="244">
        <v>0</v>
      </c>
      <c r="J145" s="244">
        <v>0</v>
      </c>
      <c r="K145" s="244">
        <v>0</v>
      </c>
      <c r="L145" s="244">
        <v>3.0000000000000001E-3</v>
      </c>
      <c r="M145" s="244">
        <v>1.325</v>
      </c>
      <c r="N145" s="244">
        <v>5.0000000000000001E-3</v>
      </c>
      <c r="O145" s="244">
        <v>1.2E-2</v>
      </c>
      <c r="P145" s="244">
        <v>2E-3</v>
      </c>
      <c r="Q145" s="244">
        <v>0</v>
      </c>
      <c r="R145" s="244">
        <v>0</v>
      </c>
      <c r="S145" s="244">
        <v>6.0000000000000001E-3</v>
      </c>
      <c r="T145" s="244">
        <v>2.4950000000000001</v>
      </c>
      <c r="U145" s="244">
        <v>8.0000000000000002E-3</v>
      </c>
      <c r="V145" s="244">
        <v>3.2000000000000001E-2</v>
      </c>
      <c r="W145" s="244">
        <v>0</v>
      </c>
      <c r="X145" s="244">
        <v>1.4E-2</v>
      </c>
      <c r="Y145" s="244">
        <v>2.7519999999999998</v>
      </c>
      <c r="Z145" s="244">
        <v>8.0000000000000002E-3</v>
      </c>
      <c r="AA145" s="245">
        <f t="shared" si="57"/>
        <v>0.3444804557061481</v>
      </c>
      <c r="AB145" s="245">
        <f t="shared" si="57"/>
        <v>0.30729805502015073</v>
      </c>
      <c r="AC145" s="245">
        <f t="shared" si="57"/>
        <v>0.30815024265871027</v>
      </c>
    </row>
    <row r="146" spans="1:29">
      <c r="A146" s="6" t="s">
        <v>107</v>
      </c>
      <c r="B146" s="244">
        <v>0</v>
      </c>
      <c r="C146" s="244">
        <v>0</v>
      </c>
      <c r="D146" s="244">
        <v>0</v>
      </c>
      <c r="E146" s="244">
        <v>0</v>
      </c>
      <c r="F146" s="244">
        <v>0</v>
      </c>
      <c r="G146" s="244">
        <v>0</v>
      </c>
      <c r="H146" s="244">
        <v>2.0499999999999998</v>
      </c>
      <c r="I146" s="244">
        <v>0</v>
      </c>
      <c r="J146" s="244">
        <v>0</v>
      </c>
      <c r="K146" s="244">
        <v>2E-3</v>
      </c>
      <c r="L146" s="244">
        <v>5.0000000000000001E-3</v>
      </c>
      <c r="M146" s="244">
        <v>0.50700000000000001</v>
      </c>
      <c r="N146" s="244">
        <v>1.2999999999999999E-2</v>
      </c>
      <c r="O146" s="244">
        <v>0</v>
      </c>
      <c r="P146" s="244">
        <v>3.0000000000000001E-3</v>
      </c>
      <c r="Q146" s="244">
        <v>1.9E-2</v>
      </c>
      <c r="R146" s="244">
        <v>2.1999999999999999E-2</v>
      </c>
      <c r="S146" s="244">
        <v>1.6E-2</v>
      </c>
      <c r="T146" s="244">
        <v>2.2999999999999998</v>
      </c>
      <c r="U146" s="244">
        <v>0</v>
      </c>
      <c r="V146" s="244">
        <v>0</v>
      </c>
      <c r="W146" s="244">
        <v>2.6179999999999999</v>
      </c>
      <c r="X146" s="244">
        <v>8.0000000000000002E-3</v>
      </c>
      <c r="Y146" s="244">
        <v>4.7729999999999997</v>
      </c>
      <c r="Z146" s="244">
        <v>8.0000000000000002E-3</v>
      </c>
      <c r="AA146" s="245">
        <f>(SUM(U146:Y146)/SUM(U$155:Y$155))*AA$155</f>
        <v>0.90834315458652526</v>
      </c>
      <c r="AB146" s="245">
        <f t="shared" si="57"/>
        <v>0.81117487296302793</v>
      </c>
      <c r="AC146" s="245">
        <f t="shared" si="57"/>
        <v>0.82167422476151442</v>
      </c>
    </row>
    <row r="147" spans="1:29">
      <c r="A147" s="6" t="s">
        <v>108</v>
      </c>
      <c r="B147" s="244">
        <v>0</v>
      </c>
      <c r="C147" s="244">
        <v>0</v>
      </c>
      <c r="D147" s="244">
        <v>0</v>
      </c>
      <c r="E147" s="244">
        <v>0</v>
      </c>
      <c r="F147" s="244">
        <v>0</v>
      </c>
      <c r="G147" s="244">
        <v>0</v>
      </c>
      <c r="H147" s="244">
        <v>0</v>
      </c>
      <c r="I147" s="244">
        <v>0</v>
      </c>
      <c r="J147" s="244">
        <v>0.02</v>
      </c>
      <c r="K147" s="244">
        <v>0</v>
      </c>
      <c r="L147" s="244">
        <v>0.01</v>
      </c>
      <c r="M147" s="244">
        <v>0.51300000000000001</v>
      </c>
      <c r="N147" s="244">
        <v>0</v>
      </c>
      <c r="O147" s="244">
        <v>3.0000000000000001E-3</v>
      </c>
      <c r="P147" s="244">
        <v>0</v>
      </c>
      <c r="Q147" s="244">
        <v>0</v>
      </c>
      <c r="R147" s="244">
        <v>0</v>
      </c>
      <c r="S147" s="244">
        <v>2.4E-2</v>
      </c>
      <c r="T147" s="244">
        <v>2E-3</v>
      </c>
      <c r="U147" s="244">
        <v>5.0000000000000001E-3</v>
      </c>
      <c r="V147" s="244">
        <v>1.6E-2</v>
      </c>
      <c r="W147" s="244">
        <v>5.2960000000000003</v>
      </c>
      <c r="X147" s="244">
        <v>0.01</v>
      </c>
      <c r="Y147" s="244">
        <v>1.6E-2</v>
      </c>
      <c r="Z147" s="244">
        <v>0.1</v>
      </c>
      <c r="AA147" s="245">
        <f t="shared" ref="Z147:AA153" si="58">(SUM(U147:Y147)/SUM(U$155:Y$155))*AA$155</f>
        <v>0.65593694755450804</v>
      </c>
      <c r="AB147" s="245">
        <f t="shared" si="57"/>
        <v>0.59554056421937984</v>
      </c>
      <c r="AC147" s="245">
        <f t="shared" si="57"/>
        <v>0.60058665489669061</v>
      </c>
    </row>
    <row r="148" spans="1:29">
      <c r="A148" s="6" t="s">
        <v>109</v>
      </c>
      <c r="B148" s="244">
        <v>0</v>
      </c>
      <c r="C148" s="244">
        <v>0</v>
      </c>
      <c r="D148" s="244">
        <v>0</v>
      </c>
      <c r="E148" s="244">
        <v>0</v>
      </c>
      <c r="F148" s="244">
        <v>1E-3</v>
      </c>
      <c r="G148" s="244">
        <v>0</v>
      </c>
      <c r="H148" s="244">
        <v>0</v>
      </c>
      <c r="I148" s="244">
        <v>0</v>
      </c>
      <c r="J148" s="244">
        <v>0</v>
      </c>
      <c r="K148" s="244">
        <v>5.0000000000000001E-3</v>
      </c>
      <c r="L148" s="244">
        <v>0</v>
      </c>
      <c r="M148" s="244">
        <v>5.0000000000000001E-3</v>
      </c>
      <c r="N148" s="244">
        <v>1E-3</v>
      </c>
      <c r="O148" s="244">
        <v>0</v>
      </c>
      <c r="P148" s="244">
        <v>0.01</v>
      </c>
      <c r="Q148" s="244">
        <v>0</v>
      </c>
      <c r="R148" s="244">
        <v>1E-3</v>
      </c>
      <c r="S148" s="244">
        <v>1.6E-2</v>
      </c>
      <c r="T148" s="244">
        <v>2E-3</v>
      </c>
      <c r="U148" s="244">
        <v>4.8000000000000001E-2</v>
      </c>
      <c r="V148" s="244">
        <v>3.0000000000000001E-3</v>
      </c>
      <c r="W148" s="244">
        <v>7.7210000000000001</v>
      </c>
      <c r="X148" s="244">
        <v>1.7999999999999999E-2</v>
      </c>
      <c r="Y148" s="244">
        <v>0.23599999999999999</v>
      </c>
      <c r="Z148" s="245">
        <f t="shared" si="58"/>
        <v>1.1119514805565467</v>
      </c>
      <c r="AA148" s="245">
        <f t="shared" si="58"/>
        <v>0.98531722647809872</v>
      </c>
      <c r="AB148" s="245">
        <f t="shared" si="57"/>
        <v>0.99548268360747205</v>
      </c>
      <c r="AC148" s="245">
        <f t="shared" si="57"/>
        <v>0.99528346907456977</v>
      </c>
    </row>
    <row r="149" spans="1:29">
      <c r="A149" s="6" t="s">
        <v>110</v>
      </c>
      <c r="B149" s="244">
        <v>1.2E-2</v>
      </c>
      <c r="C149" s="244">
        <v>0</v>
      </c>
      <c r="D149" s="244">
        <v>0</v>
      </c>
      <c r="E149" s="244">
        <v>0</v>
      </c>
      <c r="F149" s="244">
        <v>0</v>
      </c>
      <c r="G149" s="244">
        <v>0</v>
      </c>
      <c r="H149" s="244">
        <v>0</v>
      </c>
      <c r="I149" s="244">
        <v>0</v>
      </c>
      <c r="J149" s="244">
        <v>0.03</v>
      </c>
      <c r="K149" s="244">
        <v>5.0000000000000001E-3</v>
      </c>
      <c r="L149" s="244">
        <v>5.0000000000000001E-3</v>
      </c>
      <c r="M149" s="244">
        <v>5.0000000000000001E-3</v>
      </c>
      <c r="N149" s="244">
        <v>3.2000000000000001E-2</v>
      </c>
      <c r="O149" s="244">
        <v>6.0000000000000001E-3</v>
      </c>
      <c r="P149" s="244">
        <v>0</v>
      </c>
      <c r="Q149" s="244">
        <v>1E-3</v>
      </c>
      <c r="R149" s="244">
        <v>8.9999999999999993E-3</v>
      </c>
      <c r="S149" s="244">
        <v>1.7999999999999999E-2</v>
      </c>
      <c r="T149" s="244">
        <v>0.01</v>
      </c>
      <c r="U149" s="244">
        <v>0</v>
      </c>
      <c r="V149" s="244">
        <v>0</v>
      </c>
      <c r="W149" s="244">
        <v>1.6E-2</v>
      </c>
      <c r="X149" s="244">
        <v>2.5999999999999999E-2</v>
      </c>
      <c r="Y149" s="244">
        <v>3.4000000000000002E-2</v>
      </c>
      <c r="Z149" s="245">
        <f t="shared" si="58"/>
        <v>7.4206207634677154E-3</v>
      </c>
      <c r="AA149" s="245">
        <f t="shared" si="58"/>
        <v>9.3301905323119241E-3</v>
      </c>
      <c r="AB149" s="245">
        <f t="shared" si="57"/>
        <v>9.1357785136091333E-3</v>
      </c>
      <c r="AC149" s="245">
        <f t="shared" si="57"/>
        <v>9.1650999304130065E-3</v>
      </c>
    </row>
    <row r="150" spans="1:29">
      <c r="A150" s="6" t="s">
        <v>111</v>
      </c>
      <c r="B150" s="244">
        <v>0</v>
      </c>
      <c r="C150" s="244">
        <v>0</v>
      </c>
      <c r="D150" s="244">
        <v>0</v>
      </c>
      <c r="E150" s="244">
        <v>1E-3</v>
      </c>
      <c r="F150" s="244">
        <v>0</v>
      </c>
      <c r="G150" s="244">
        <v>0</v>
      </c>
      <c r="H150" s="244">
        <v>0</v>
      </c>
      <c r="I150" s="244">
        <v>0</v>
      </c>
      <c r="J150" s="244">
        <v>0</v>
      </c>
      <c r="K150" s="244">
        <v>1E-3</v>
      </c>
      <c r="L150" s="244">
        <v>0</v>
      </c>
      <c r="M150" s="244">
        <v>3.0000000000000001E-3</v>
      </c>
      <c r="N150" s="244">
        <v>0</v>
      </c>
      <c r="O150" s="244">
        <v>4.0000000000000001E-3</v>
      </c>
      <c r="P150" s="244">
        <v>3.3929999999999998</v>
      </c>
      <c r="Q150" s="244">
        <v>5.0999999999999997E-2</v>
      </c>
      <c r="R150" s="244">
        <v>0</v>
      </c>
      <c r="S150" s="244">
        <v>2.9000000000000001E-2</v>
      </c>
      <c r="T150" s="244">
        <v>8.0000000000000002E-3</v>
      </c>
      <c r="U150" s="244">
        <v>0</v>
      </c>
      <c r="V150" s="244">
        <v>0</v>
      </c>
      <c r="W150" s="244">
        <v>5.3380000000000001</v>
      </c>
      <c r="X150" s="244">
        <v>0</v>
      </c>
      <c r="Y150" s="244">
        <v>0.34599999999999997</v>
      </c>
      <c r="Z150" s="245">
        <f t="shared" si="58"/>
        <v>0.76289689618266154</v>
      </c>
      <c r="AA150" s="245">
        <f t="shared" si="58"/>
        <v>0.69780003928501277</v>
      </c>
      <c r="AB150" s="245">
        <f t="shared" si="57"/>
        <v>0.70602953567796822</v>
      </c>
      <c r="AC150" s="245">
        <f t="shared" si="57"/>
        <v>0.70599772089601542</v>
      </c>
    </row>
    <row r="151" spans="1:29">
      <c r="A151" s="6" t="s">
        <v>112</v>
      </c>
      <c r="B151" s="244">
        <v>0</v>
      </c>
      <c r="C151" s="244">
        <v>0</v>
      </c>
      <c r="D151" s="244">
        <v>0</v>
      </c>
      <c r="E151" s="244">
        <v>0</v>
      </c>
      <c r="F151" s="244">
        <v>0</v>
      </c>
      <c r="G151" s="244">
        <v>0</v>
      </c>
      <c r="H151" s="244">
        <v>0</v>
      </c>
      <c r="I151" s="244">
        <v>1.0999999999999999E-2</v>
      </c>
      <c r="J151" s="244">
        <v>2E-3</v>
      </c>
      <c r="K151" s="244">
        <v>1.2E-2</v>
      </c>
      <c r="L151" s="244">
        <v>8.0000000000000002E-3</v>
      </c>
      <c r="M151" s="244">
        <v>4.2000000000000003E-2</v>
      </c>
      <c r="N151" s="244">
        <v>5.0000000000000001E-3</v>
      </c>
      <c r="O151" s="244">
        <v>7.6999999999999999E-2</v>
      </c>
      <c r="P151" s="244">
        <v>7.016</v>
      </c>
      <c r="Q151" s="244">
        <v>0</v>
      </c>
      <c r="R151" s="244">
        <v>8.9999999999999993E-3</v>
      </c>
      <c r="S151" s="244">
        <v>0.04</v>
      </c>
      <c r="T151" s="244">
        <v>0</v>
      </c>
      <c r="U151" s="244">
        <v>0</v>
      </c>
      <c r="V151" s="244">
        <v>0</v>
      </c>
      <c r="W151" s="244">
        <v>22.431000000000001</v>
      </c>
      <c r="X151" s="244">
        <v>0.53300000000000003</v>
      </c>
      <c r="Y151" s="244">
        <v>1.2E-2</v>
      </c>
      <c r="Z151" s="245">
        <f t="shared" si="58"/>
        <v>3.2770602925437045</v>
      </c>
      <c r="AA151" s="245">
        <f t="shared" si="58"/>
        <v>2.8206639167157737</v>
      </c>
      <c r="AB151" s="245">
        <f t="shared" si="57"/>
        <v>2.87509421462061</v>
      </c>
      <c r="AC151" s="245">
        <f t="shared" si="57"/>
        <v>2.8728976491363127</v>
      </c>
    </row>
    <row r="152" spans="1:29">
      <c r="A152" s="6" t="s">
        <v>113</v>
      </c>
      <c r="B152" s="244">
        <v>0</v>
      </c>
      <c r="C152" s="244">
        <v>0</v>
      </c>
      <c r="D152" s="244">
        <v>0</v>
      </c>
      <c r="E152" s="244">
        <v>0</v>
      </c>
      <c r="F152" s="244">
        <v>0</v>
      </c>
      <c r="G152" s="244">
        <v>0</v>
      </c>
      <c r="H152" s="244">
        <v>0</v>
      </c>
      <c r="I152" s="244">
        <v>0</v>
      </c>
      <c r="J152" s="244">
        <v>0</v>
      </c>
      <c r="K152" s="244">
        <v>1.4E-2</v>
      </c>
      <c r="L152" s="244">
        <v>5.0000000000000001E-3</v>
      </c>
      <c r="M152" s="244">
        <v>5.0000000000000001E-3</v>
      </c>
      <c r="N152" s="244">
        <v>0</v>
      </c>
      <c r="O152" s="244">
        <v>2.5999999999999999E-2</v>
      </c>
      <c r="P152" s="244">
        <v>2.2080000000000002</v>
      </c>
      <c r="Q152" s="244">
        <v>2E-3</v>
      </c>
      <c r="R152" s="244">
        <v>0.02</v>
      </c>
      <c r="S152" s="244">
        <v>0.04</v>
      </c>
      <c r="T152" s="244">
        <v>2.508</v>
      </c>
      <c r="U152" s="244">
        <v>2.4E-2</v>
      </c>
      <c r="V152" s="244">
        <v>1.6E-2</v>
      </c>
      <c r="W152" s="244">
        <v>5.1230000000000002</v>
      </c>
      <c r="X152" s="244">
        <v>0.51200000000000001</v>
      </c>
      <c r="Y152" s="244">
        <v>0.22800000000000001</v>
      </c>
      <c r="Z152" s="245">
        <f t="shared" si="58"/>
        <v>1.1677488405280059</v>
      </c>
      <c r="AA152" s="245">
        <f t="shared" si="58"/>
        <v>0.72468571989785913</v>
      </c>
      <c r="AB152" s="245">
        <f t="shared" si="57"/>
        <v>0.77172210011039144</v>
      </c>
      <c r="AC152" s="245">
        <f t="shared" si="57"/>
        <v>0.76634728857963097</v>
      </c>
    </row>
    <row r="153" spans="1:29">
      <c r="A153" s="6" t="s">
        <v>102</v>
      </c>
      <c r="B153" s="244">
        <v>0</v>
      </c>
      <c r="C153" s="244">
        <v>0</v>
      </c>
      <c r="D153" s="244">
        <v>0</v>
      </c>
      <c r="E153" s="244">
        <v>0</v>
      </c>
      <c r="F153" s="244">
        <v>0</v>
      </c>
      <c r="G153" s="244">
        <v>0</v>
      </c>
      <c r="H153" s="244">
        <v>0</v>
      </c>
      <c r="I153" s="244">
        <v>0</v>
      </c>
      <c r="J153" s="244">
        <v>0</v>
      </c>
      <c r="K153" s="244">
        <v>0.01</v>
      </c>
      <c r="L153" s="244">
        <v>0</v>
      </c>
      <c r="M153" s="244">
        <v>0</v>
      </c>
      <c r="N153" s="244">
        <v>2.1000000000000001E-2</v>
      </c>
      <c r="O153" s="244">
        <v>2E-3</v>
      </c>
      <c r="P153" s="244">
        <v>3.5209999999999999</v>
      </c>
      <c r="Q153" s="244">
        <v>0</v>
      </c>
      <c r="R153" s="244">
        <v>1.6E-2</v>
      </c>
      <c r="S153" s="244">
        <v>1.7999999999999999E-2</v>
      </c>
      <c r="T153" s="244">
        <v>8.0000000000000002E-3</v>
      </c>
      <c r="U153" s="244">
        <v>1.7000000000000001E-2</v>
      </c>
      <c r="V153" s="244">
        <v>1.2999999999999999E-2</v>
      </c>
      <c r="W153" s="244">
        <v>0</v>
      </c>
      <c r="X153" s="244">
        <v>2.1000000000000001E-2</v>
      </c>
      <c r="Y153" s="244">
        <v>0.01</v>
      </c>
      <c r="Z153" s="245">
        <f t="shared" si="58"/>
        <v>8.41955048162683E-3</v>
      </c>
      <c r="AA153" s="245">
        <f t="shared" si="58"/>
        <v>7.4887055588293084E-3</v>
      </c>
      <c r="AB153" s="245">
        <f t="shared" si="57"/>
        <v>5.7407077362917076E-3</v>
      </c>
      <c r="AC153" s="245">
        <f t="shared" si="57"/>
        <v>4.6352031660529787E-3</v>
      </c>
    </row>
    <row r="154" spans="1:29">
      <c r="A154" s="6" t="s">
        <v>103</v>
      </c>
      <c r="B154" s="244">
        <v>0</v>
      </c>
      <c r="C154" s="244">
        <v>0</v>
      </c>
      <c r="D154" s="244">
        <v>1.2E-2</v>
      </c>
      <c r="E154" s="244">
        <v>0</v>
      </c>
      <c r="F154" s="244">
        <v>0</v>
      </c>
      <c r="G154" s="244">
        <v>8.0000000000000002E-3</v>
      </c>
      <c r="H154" s="244">
        <v>0</v>
      </c>
      <c r="I154" s="244">
        <v>0</v>
      </c>
      <c r="J154" s="244">
        <v>8.9999999999999993E-3</v>
      </c>
      <c r="K154" s="244">
        <v>0</v>
      </c>
      <c r="L154" s="244">
        <v>2.4E-2</v>
      </c>
      <c r="M154" s="244">
        <v>0</v>
      </c>
      <c r="N154" s="244">
        <v>1.7000000000000001E-2</v>
      </c>
      <c r="O154" s="244">
        <v>1E-3</v>
      </c>
      <c r="P154" s="244">
        <v>3.4260000000000002</v>
      </c>
      <c r="Q154" s="244">
        <v>0</v>
      </c>
      <c r="R154" s="244">
        <v>8.0000000000000002E-3</v>
      </c>
      <c r="S154" s="244">
        <v>1E-3</v>
      </c>
      <c r="T154" s="244">
        <v>8.0000000000000002E-3</v>
      </c>
      <c r="U154" s="244">
        <v>1.6E-2</v>
      </c>
      <c r="V154" s="244">
        <v>1.6E-2</v>
      </c>
      <c r="W154" s="244">
        <v>2.641</v>
      </c>
      <c r="X154" s="244">
        <v>5.2649999999999997</v>
      </c>
      <c r="Y154" s="244">
        <v>6.9000000000000006E-2</v>
      </c>
      <c r="Z154" s="245">
        <f>Z155-SUM(Z143:Z153)</f>
        <v>3.5135023189439867</v>
      </c>
      <c r="AA154" s="245">
        <f>AA155-SUM(AA143:AA153)</f>
        <v>0.98298467884501939</v>
      </c>
      <c r="AB154" s="245">
        <f>AB155-SUM(AB143:AB153)</f>
        <v>1.2599113280777949</v>
      </c>
      <c r="AC154" s="245">
        <f>AC155-SUM(AC143:AC153)</f>
        <v>1.2323603752755918</v>
      </c>
    </row>
    <row r="155" spans="1:29" ht="15.75" thickBot="1">
      <c r="A155" s="6" t="s">
        <v>114</v>
      </c>
      <c r="B155" s="244">
        <f>SUM(B143:B154)</f>
        <v>1.2E-2</v>
      </c>
      <c r="C155" s="244">
        <f t="shared" ref="C155:Y155" si="59">SUM(C143:C154)</f>
        <v>0</v>
      </c>
      <c r="D155" s="244">
        <f t="shared" si="59"/>
        <v>1.2E-2</v>
      </c>
      <c r="E155" s="244">
        <f t="shared" si="59"/>
        <v>8.3000000000000004E-2</v>
      </c>
      <c r="F155" s="244">
        <f t="shared" si="59"/>
        <v>1.5189999999999999</v>
      </c>
      <c r="G155" s="244">
        <f t="shared" si="59"/>
        <v>8.0000000000000002E-3</v>
      </c>
      <c r="H155" s="244">
        <f t="shared" si="59"/>
        <v>3.7779999999999996</v>
      </c>
      <c r="I155" s="244">
        <f t="shared" si="59"/>
        <v>1.0999999999999999E-2</v>
      </c>
      <c r="J155" s="244">
        <f t="shared" si="59"/>
        <v>6.1000000000000006E-2</v>
      </c>
      <c r="K155" s="244">
        <f t="shared" si="59"/>
        <v>5.1000000000000004E-2</v>
      </c>
      <c r="L155" s="244">
        <f t="shared" si="59"/>
        <v>9.0999999999999998E-2</v>
      </c>
      <c r="M155" s="244">
        <f t="shared" si="59"/>
        <v>10.180000000000001</v>
      </c>
      <c r="N155" s="244">
        <f t="shared" si="59"/>
        <v>0.11100000000000002</v>
      </c>
      <c r="O155" s="244">
        <f t="shared" si="59"/>
        <v>0.13300000000000001</v>
      </c>
      <c r="P155" s="244">
        <f t="shared" si="59"/>
        <v>19.587000000000003</v>
      </c>
      <c r="Q155" s="244">
        <f t="shared" si="59"/>
        <v>3.677</v>
      </c>
      <c r="R155" s="244">
        <f t="shared" si="59"/>
        <v>8.6999999999999994E-2</v>
      </c>
      <c r="S155" s="244">
        <f t="shared" si="59"/>
        <v>0.22600000000000001</v>
      </c>
      <c r="T155" s="244">
        <f t="shared" si="59"/>
        <v>7.3409999999999993</v>
      </c>
      <c r="U155" s="244">
        <f t="shared" si="59"/>
        <v>0.14400000000000002</v>
      </c>
      <c r="V155" s="244">
        <f t="shared" si="59"/>
        <v>0.112</v>
      </c>
      <c r="W155" s="244">
        <f t="shared" si="59"/>
        <v>53.557999999999993</v>
      </c>
      <c r="X155" s="244">
        <f t="shared" si="59"/>
        <v>8.9199999999999982</v>
      </c>
      <c r="Y155" s="244">
        <f t="shared" si="59"/>
        <v>18.722000000000001</v>
      </c>
      <c r="Z155" s="245">
        <f>Z27</f>
        <v>10</v>
      </c>
      <c r="AA155" s="245">
        <f>AA27</f>
        <v>10</v>
      </c>
      <c r="AB155" s="245">
        <f>AB27</f>
        <v>10</v>
      </c>
      <c r="AC155" s="245">
        <f>AC27</f>
        <v>10</v>
      </c>
    </row>
    <row r="156" spans="1:29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spans="1:29" ht="15.75" thickBot="1">
      <c r="A157" s="6" t="s">
        <v>259</v>
      </c>
    </row>
    <row r="158" spans="1:29" ht="15.75" thickBot="1">
      <c r="A158" s="3"/>
      <c r="B158" s="3" t="str">
        <f>B$2</f>
        <v xml:space="preserve">93/94 </v>
      </c>
      <c r="C158" s="3" t="str">
        <f t="shared" ref="C158:AC158" si="60">C$2</f>
        <v xml:space="preserve">94/95 </v>
      </c>
      <c r="D158" s="3" t="str">
        <f t="shared" si="60"/>
        <v xml:space="preserve">95/96 </v>
      </c>
      <c r="E158" s="3" t="str">
        <f t="shared" si="60"/>
        <v xml:space="preserve">96/97 </v>
      </c>
      <c r="F158" s="3" t="str">
        <f t="shared" si="60"/>
        <v xml:space="preserve">97/98 </v>
      </c>
      <c r="G158" s="3" t="str">
        <f t="shared" si="60"/>
        <v xml:space="preserve">98/99 </v>
      </c>
      <c r="H158" s="3" t="str">
        <f t="shared" si="60"/>
        <v xml:space="preserve">99/00 </v>
      </c>
      <c r="I158" s="3" t="str">
        <f t="shared" si="60"/>
        <v xml:space="preserve">00/01 </v>
      </c>
      <c r="J158" s="3" t="str">
        <f t="shared" si="60"/>
        <v xml:space="preserve">01/02 </v>
      </c>
      <c r="K158" s="3" t="str">
        <f t="shared" si="60"/>
        <v xml:space="preserve">02/03 </v>
      </c>
      <c r="L158" s="3" t="str">
        <f t="shared" si="60"/>
        <v xml:space="preserve">03/04 </v>
      </c>
      <c r="M158" s="3" t="str">
        <f t="shared" si="60"/>
        <v xml:space="preserve">04/05 </v>
      </c>
      <c r="N158" s="3" t="str">
        <f t="shared" si="60"/>
        <v xml:space="preserve">05/06 </v>
      </c>
      <c r="O158" s="3" t="str">
        <f t="shared" si="60"/>
        <v xml:space="preserve">06/07 </v>
      </c>
      <c r="P158" s="3" t="str">
        <f t="shared" si="60"/>
        <v xml:space="preserve">07/08 </v>
      </c>
      <c r="Q158" s="3" t="str">
        <f t="shared" si="60"/>
        <v xml:space="preserve">08/09 </v>
      </c>
      <c r="R158" s="3" t="str">
        <f t="shared" si="60"/>
        <v xml:space="preserve">09/10 </v>
      </c>
      <c r="S158" s="3" t="str">
        <f t="shared" si="60"/>
        <v xml:space="preserve">10/11 </v>
      </c>
      <c r="T158" s="3" t="str">
        <f t="shared" si="60"/>
        <v xml:space="preserve">11/12 </v>
      </c>
      <c r="U158" s="3" t="str">
        <f t="shared" si="60"/>
        <v xml:space="preserve">12/13 </v>
      </c>
      <c r="V158" s="3" t="str">
        <f t="shared" si="60"/>
        <v xml:space="preserve">13/14 </v>
      </c>
      <c r="W158" s="3" t="str">
        <f t="shared" si="60"/>
        <v xml:space="preserve">14/15 </v>
      </c>
      <c r="X158" s="3" t="str">
        <f t="shared" si="60"/>
        <v xml:space="preserve">15/16 </v>
      </c>
      <c r="Y158" s="3" t="str">
        <f t="shared" si="60"/>
        <v xml:space="preserve">16/17 </v>
      </c>
      <c r="Z158" s="3" t="str">
        <f t="shared" si="60"/>
        <v xml:space="preserve">17/18 </v>
      </c>
      <c r="AA158" s="3" t="str">
        <f t="shared" si="60"/>
        <v>18/19</v>
      </c>
      <c r="AB158" s="3" t="str">
        <f t="shared" si="60"/>
        <v>19/20</v>
      </c>
      <c r="AC158" s="3" t="str">
        <f t="shared" si="60"/>
        <v>20/21</v>
      </c>
    </row>
    <row r="159" spans="1:29">
      <c r="A159" s="6" t="s">
        <v>104</v>
      </c>
      <c r="B159" s="239">
        <f t="shared" ref="B159:Y159" si="61">B22+B95+B127-B143-B175</f>
        <v>96.480040072028203</v>
      </c>
      <c r="C159" s="239">
        <f t="shared" si="61"/>
        <v>103.20786798133372</v>
      </c>
      <c r="D159" s="239">
        <f t="shared" si="61"/>
        <v>102.6395863151287</v>
      </c>
      <c r="E159" s="320">
        <f t="shared" si="61"/>
        <v>106.47999999999999</v>
      </c>
      <c r="F159" s="320">
        <f t="shared" si="61"/>
        <v>114.286</v>
      </c>
      <c r="G159" s="320">
        <f t="shared" si="61"/>
        <v>110.07</v>
      </c>
      <c r="H159" s="320">
        <f t="shared" si="61"/>
        <v>102.33500000000001</v>
      </c>
      <c r="I159" s="320">
        <f t="shared" si="61"/>
        <v>107.393</v>
      </c>
      <c r="J159" s="320">
        <f t="shared" si="61"/>
        <v>111.77699999999999</v>
      </c>
      <c r="K159" s="320">
        <f t="shared" si="61"/>
        <v>100.16399999999999</v>
      </c>
      <c r="L159" s="320">
        <f t="shared" si="61"/>
        <v>108.16300000000001</v>
      </c>
      <c r="M159" s="320">
        <f t="shared" si="61"/>
        <v>110.97999999999999</v>
      </c>
      <c r="N159" s="320">
        <f t="shared" si="61"/>
        <v>102.99600000000001</v>
      </c>
      <c r="O159" s="320">
        <f t="shared" si="61"/>
        <v>103.81</v>
      </c>
      <c r="P159" s="320">
        <f t="shared" si="61"/>
        <v>97.025000000000006</v>
      </c>
      <c r="Q159" s="320">
        <f t="shared" si="61"/>
        <v>114.44400000000002</v>
      </c>
      <c r="R159" s="320">
        <f t="shared" si="61"/>
        <v>114.113</v>
      </c>
      <c r="S159" s="320">
        <f t="shared" si="61"/>
        <v>98.990000000000009</v>
      </c>
      <c r="T159" s="320">
        <f t="shared" si="61"/>
        <v>92.144000000000005</v>
      </c>
      <c r="U159" s="320">
        <f t="shared" si="61"/>
        <v>118.11500000000001</v>
      </c>
      <c r="V159" s="320">
        <f t="shared" si="61"/>
        <v>102.023</v>
      </c>
      <c r="W159" s="320">
        <f t="shared" si="61"/>
        <v>101.63399999999999</v>
      </c>
      <c r="X159" s="320">
        <f t="shared" si="61"/>
        <v>116.56399999999999</v>
      </c>
      <c r="Y159" s="320">
        <f t="shared" si="61"/>
        <v>91.819000000000017</v>
      </c>
      <c r="Z159" s="238">
        <f>Y186+Z95+Z127-Z143-Z175</f>
        <v>112.7853052431135</v>
      </c>
      <c r="AA159" s="238">
        <f>AA22+AA95+AA127-AA143-AA175</f>
        <v>110.84089080264481</v>
      </c>
      <c r="AB159" s="238">
        <f>AB22+AB95+AB127-AB143-AB175</f>
        <v>112.10261594936316</v>
      </c>
      <c r="AC159" s="238">
        <f>AC22+AC95+AC127-AC143-AC175</f>
        <v>111.63154709157979</v>
      </c>
    </row>
    <row r="160" spans="1:29">
      <c r="A160" s="6" t="s">
        <v>105</v>
      </c>
      <c r="B160" s="239">
        <f t="shared" ref="B160:AC169" si="62">B175+B96+B128-B144-B176</f>
        <v>98.766719926957308</v>
      </c>
      <c r="C160" s="239">
        <f t="shared" si="62"/>
        <v>111.66701670931806</v>
      </c>
      <c r="D160" s="239">
        <f t="shared" si="62"/>
        <v>109.22322598870056</v>
      </c>
      <c r="E160" s="320">
        <f t="shared" si="62"/>
        <v>92.224999999999994</v>
      </c>
      <c r="F160" s="320">
        <f t="shared" si="62"/>
        <v>106.50700000000001</v>
      </c>
      <c r="G160" s="320">
        <f t="shared" si="62"/>
        <v>113.959</v>
      </c>
      <c r="H160" s="320">
        <f t="shared" si="62"/>
        <v>110.97200000000001</v>
      </c>
      <c r="I160" s="320">
        <f t="shared" si="62"/>
        <v>106.28999999999999</v>
      </c>
      <c r="J160" s="320">
        <f t="shared" si="62"/>
        <v>100.06</v>
      </c>
      <c r="K160" s="320">
        <f t="shared" si="62"/>
        <v>95.076999999999998</v>
      </c>
      <c r="L160" s="320">
        <f t="shared" si="62"/>
        <v>99.272999999999996</v>
      </c>
      <c r="M160" s="320">
        <f t="shared" si="62"/>
        <v>121.245</v>
      </c>
      <c r="N160" s="320">
        <f t="shared" si="62"/>
        <v>114.155</v>
      </c>
      <c r="O160" s="320">
        <f t="shared" si="62"/>
        <v>107.11199999999999</v>
      </c>
      <c r="P160" s="320">
        <f t="shared" si="62"/>
        <v>106.125</v>
      </c>
      <c r="Q160" s="320">
        <f t="shared" si="62"/>
        <v>111.19900000000001</v>
      </c>
      <c r="R160" s="320">
        <f t="shared" si="62"/>
        <v>111.52199999999999</v>
      </c>
      <c r="S160" s="320">
        <f t="shared" si="62"/>
        <v>112.10399999999998</v>
      </c>
      <c r="T160" s="320">
        <f t="shared" si="62"/>
        <v>107.215</v>
      </c>
      <c r="U160" s="320">
        <f t="shared" si="62"/>
        <v>130.75800000000001</v>
      </c>
      <c r="V160" s="320">
        <f t="shared" si="62"/>
        <v>118.083</v>
      </c>
      <c r="W160" s="320">
        <f t="shared" si="62"/>
        <v>116.036</v>
      </c>
      <c r="X160" s="320">
        <f t="shared" si="62"/>
        <v>117.07</v>
      </c>
      <c r="Y160" s="320">
        <f t="shared" si="62"/>
        <v>117.97900000000001</v>
      </c>
      <c r="Z160" s="238">
        <f t="shared" si="62"/>
        <v>112.40239269607352</v>
      </c>
      <c r="AA160" s="238">
        <f t="shared" si="62"/>
        <v>114.35106517936342</v>
      </c>
      <c r="AB160" s="238">
        <f t="shared" si="62"/>
        <v>114.46315217808507</v>
      </c>
      <c r="AC160" s="238">
        <f t="shared" si="62"/>
        <v>115.12188196930359</v>
      </c>
    </row>
    <row r="161" spans="1:29">
      <c r="A161" s="6" t="s">
        <v>106</v>
      </c>
      <c r="B161" s="239">
        <f t="shared" si="62"/>
        <v>86.805625301174274</v>
      </c>
      <c r="C161" s="239">
        <f t="shared" si="62"/>
        <v>102.78691494806563</v>
      </c>
      <c r="D161" s="239">
        <f t="shared" si="62"/>
        <v>92.875187696170741</v>
      </c>
      <c r="E161" s="320">
        <f t="shared" si="62"/>
        <v>109.51300000000001</v>
      </c>
      <c r="F161" s="320">
        <f t="shared" si="62"/>
        <v>123.399</v>
      </c>
      <c r="G161" s="320">
        <f t="shared" si="62"/>
        <v>115.94</v>
      </c>
      <c r="H161" s="320">
        <f t="shared" si="62"/>
        <v>118.03699999999998</v>
      </c>
      <c r="I161" s="320">
        <f t="shared" si="62"/>
        <v>119.375</v>
      </c>
      <c r="J161" s="320">
        <f t="shared" si="62"/>
        <v>108.511</v>
      </c>
      <c r="K161" s="320">
        <f t="shared" si="62"/>
        <v>104.27500000000001</v>
      </c>
      <c r="L161" s="320">
        <f t="shared" si="62"/>
        <v>113.35000000000002</v>
      </c>
      <c r="M161" s="320">
        <f t="shared" si="62"/>
        <v>129.822</v>
      </c>
      <c r="N161" s="320">
        <f t="shared" si="62"/>
        <v>117.995</v>
      </c>
      <c r="O161" s="320">
        <f t="shared" si="62"/>
        <v>118.18600000000001</v>
      </c>
      <c r="P161" s="320">
        <f t="shared" si="62"/>
        <v>125.50899999999999</v>
      </c>
      <c r="Q161" s="320">
        <f t="shared" si="62"/>
        <v>116.083</v>
      </c>
      <c r="R161" s="320">
        <f t="shared" si="62"/>
        <v>123.85400000000001</v>
      </c>
      <c r="S161" s="320">
        <f t="shared" si="62"/>
        <v>125.316</v>
      </c>
      <c r="T161" s="320">
        <f t="shared" si="62"/>
        <v>119.505</v>
      </c>
      <c r="U161" s="320">
        <f t="shared" si="62"/>
        <v>126.56799999999998</v>
      </c>
      <c r="V161" s="320">
        <f t="shared" si="62"/>
        <v>119.90699999999998</v>
      </c>
      <c r="W161" s="320">
        <f t="shared" si="62"/>
        <v>142.14699999999999</v>
      </c>
      <c r="X161" s="320">
        <f t="shared" si="62"/>
        <v>120.06099999999998</v>
      </c>
      <c r="Y161" s="320">
        <f t="shared" si="62"/>
        <v>134.34799999999998</v>
      </c>
      <c r="Z161" s="238">
        <f t="shared" si="62"/>
        <v>113.88387669614983</v>
      </c>
      <c r="AA161" s="238">
        <f t="shared" si="62"/>
        <v>113.5987043160592</v>
      </c>
      <c r="AB161" s="238">
        <f t="shared" si="62"/>
        <v>114.09446762320019</v>
      </c>
      <c r="AC161" s="238">
        <f t="shared" si="62"/>
        <v>114.10941488123714</v>
      </c>
    </row>
    <row r="162" spans="1:29">
      <c r="A162" s="6" t="s">
        <v>107</v>
      </c>
      <c r="B162" s="239">
        <f t="shared" si="62"/>
        <v>101.07864079738263</v>
      </c>
      <c r="C162" s="239">
        <f t="shared" si="62"/>
        <v>111.58751964473882</v>
      </c>
      <c r="D162" s="320">
        <f t="shared" si="62"/>
        <v>96.365999999999985</v>
      </c>
      <c r="E162" s="320">
        <f t="shared" si="62"/>
        <v>94.812000000000012</v>
      </c>
      <c r="F162" s="320">
        <f t="shared" si="62"/>
        <v>92.461999999999989</v>
      </c>
      <c r="G162" s="320">
        <f t="shared" si="62"/>
        <v>104.27799999999999</v>
      </c>
      <c r="H162" s="320">
        <f t="shared" si="62"/>
        <v>105.18199999999999</v>
      </c>
      <c r="I162" s="320">
        <f t="shared" si="62"/>
        <v>109.76900000000001</v>
      </c>
      <c r="J162" s="320">
        <f t="shared" si="62"/>
        <v>92.365000000000009</v>
      </c>
      <c r="K162" s="320">
        <f t="shared" si="62"/>
        <v>94.597999999999985</v>
      </c>
      <c r="L162" s="320">
        <f t="shared" si="62"/>
        <v>102.38400000000001</v>
      </c>
      <c r="M162" s="320">
        <f t="shared" si="62"/>
        <v>109.56700000000001</v>
      </c>
      <c r="N162" s="320">
        <f t="shared" si="62"/>
        <v>102.148</v>
      </c>
      <c r="O162" s="320">
        <f t="shared" si="62"/>
        <v>106.114</v>
      </c>
      <c r="P162" s="320">
        <f t="shared" si="62"/>
        <v>80.483000000000004</v>
      </c>
      <c r="Q162" s="320">
        <f t="shared" si="62"/>
        <v>101.05500000000001</v>
      </c>
      <c r="R162" s="320">
        <f t="shared" si="62"/>
        <v>107.422</v>
      </c>
      <c r="S162" s="320">
        <f t="shared" si="62"/>
        <v>101.274</v>
      </c>
      <c r="T162" s="320">
        <f t="shared" si="62"/>
        <v>103.79599999999999</v>
      </c>
      <c r="U162" s="320">
        <f t="shared" si="62"/>
        <v>111.09899999999999</v>
      </c>
      <c r="V162" s="320">
        <f t="shared" si="62"/>
        <v>112.25700000000001</v>
      </c>
      <c r="W162" s="320">
        <f t="shared" si="62"/>
        <v>89.481999999999999</v>
      </c>
      <c r="X162" s="320">
        <f t="shared" si="62"/>
        <v>95.99199999999999</v>
      </c>
      <c r="Y162" s="320">
        <f t="shared" si="62"/>
        <v>99.37</v>
      </c>
      <c r="Z162" s="238">
        <f t="shared" si="62"/>
        <v>114.94253439990646</v>
      </c>
      <c r="AA162" s="238">
        <f t="shared" si="62"/>
        <v>112.59903381341169</v>
      </c>
      <c r="AB162" s="238">
        <f t="shared" si="62"/>
        <v>113.47649193504776</v>
      </c>
      <c r="AC162" s="238">
        <f t="shared" si="62"/>
        <v>113.28988114610746</v>
      </c>
    </row>
    <row r="163" spans="1:29">
      <c r="A163" s="6" t="s">
        <v>108</v>
      </c>
      <c r="B163" s="239">
        <f t="shared" si="62"/>
        <v>93.217687286007759</v>
      </c>
      <c r="C163" s="239">
        <f t="shared" si="62"/>
        <v>107.1480362787897</v>
      </c>
      <c r="D163" s="320">
        <f t="shared" si="62"/>
        <v>112.16499999999999</v>
      </c>
      <c r="E163" s="320">
        <f t="shared" si="62"/>
        <v>117.13800000000001</v>
      </c>
      <c r="F163" s="320">
        <f t="shared" si="62"/>
        <v>129.05699999999999</v>
      </c>
      <c r="G163" s="320">
        <f t="shared" si="62"/>
        <v>103.572</v>
      </c>
      <c r="H163" s="320">
        <f t="shared" si="62"/>
        <v>119.43</v>
      </c>
      <c r="I163" s="320">
        <f t="shared" si="62"/>
        <v>100.94800000000001</v>
      </c>
      <c r="J163" s="320">
        <f t="shared" si="62"/>
        <v>98.296999999999997</v>
      </c>
      <c r="K163" s="320">
        <f t="shared" si="62"/>
        <v>109.08000000000001</v>
      </c>
      <c r="L163" s="320">
        <f t="shared" si="62"/>
        <v>109.17700000000002</v>
      </c>
      <c r="M163" s="320">
        <f t="shared" si="62"/>
        <v>102.69499999999999</v>
      </c>
      <c r="N163" s="320">
        <f t="shared" si="62"/>
        <v>107</v>
      </c>
      <c r="O163" s="320">
        <f t="shared" si="62"/>
        <v>97.13300000000001</v>
      </c>
      <c r="P163" s="320">
        <f t="shared" si="62"/>
        <v>100.208</v>
      </c>
      <c r="Q163" s="320">
        <f t="shared" si="62"/>
        <v>98.787000000000006</v>
      </c>
      <c r="R163" s="320">
        <f t="shared" si="62"/>
        <v>99.062999999999988</v>
      </c>
      <c r="S163" s="320">
        <f t="shared" si="62"/>
        <v>98.097000000000008</v>
      </c>
      <c r="T163" s="320">
        <f t="shared" si="62"/>
        <v>108.04599999999999</v>
      </c>
      <c r="U163" s="320">
        <f t="shared" si="62"/>
        <v>108.6</v>
      </c>
      <c r="V163" s="320">
        <f t="shared" si="62"/>
        <v>110.62300000000002</v>
      </c>
      <c r="W163" s="320">
        <f t="shared" si="62"/>
        <v>106.84800000000001</v>
      </c>
      <c r="X163" s="320">
        <f t="shared" si="62"/>
        <v>107.035</v>
      </c>
      <c r="Y163" s="320">
        <f t="shared" si="62"/>
        <v>107.084</v>
      </c>
      <c r="Z163" s="238">
        <f t="shared" si="62"/>
        <v>113.81550558503551</v>
      </c>
      <c r="AA163" s="238">
        <f t="shared" si="62"/>
        <v>113.1244717035127</v>
      </c>
      <c r="AB163" s="238">
        <f t="shared" si="62"/>
        <v>114.59143995924896</v>
      </c>
      <c r="AC163" s="238">
        <f t="shared" si="62"/>
        <v>113.83218394568647</v>
      </c>
    </row>
    <row r="164" spans="1:29">
      <c r="A164" s="6" t="s">
        <v>109</v>
      </c>
      <c r="B164" s="239">
        <f t="shared" si="62"/>
        <v>98.652914453828373</v>
      </c>
      <c r="C164" s="239">
        <f t="shared" si="62"/>
        <v>113.85149616137286</v>
      </c>
      <c r="D164" s="320">
        <f t="shared" si="62"/>
        <v>111.04900000000001</v>
      </c>
      <c r="E164" s="320">
        <f t="shared" si="62"/>
        <v>120.643</v>
      </c>
      <c r="F164" s="320">
        <f t="shared" si="62"/>
        <v>121.63300000000001</v>
      </c>
      <c r="G164" s="320">
        <f t="shared" si="62"/>
        <v>117.346</v>
      </c>
      <c r="H164" s="320">
        <f t="shared" si="62"/>
        <v>128.666</v>
      </c>
      <c r="I164" s="320">
        <f t="shared" si="62"/>
        <v>112.63300000000001</v>
      </c>
      <c r="J164" s="320">
        <f t="shared" si="62"/>
        <v>107.31</v>
      </c>
      <c r="K164" s="320">
        <f t="shared" si="62"/>
        <v>106.57500000000002</v>
      </c>
      <c r="L164" s="320">
        <f t="shared" si="62"/>
        <v>119.018</v>
      </c>
      <c r="M164" s="320">
        <f t="shared" si="62"/>
        <v>113.369</v>
      </c>
      <c r="N164" s="320">
        <f t="shared" si="62"/>
        <v>116.11599999999999</v>
      </c>
      <c r="O164" s="320">
        <f t="shared" si="62"/>
        <v>118.00200000000001</v>
      </c>
      <c r="P164" s="320">
        <f t="shared" si="62"/>
        <v>117.214</v>
      </c>
      <c r="Q164" s="320">
        <f t="shared" si="62"/>
        <v>110.749</v>
      </c>
      <c r="R164" s="320">
        <f t="shared" si="62"/>
        <v>110.59799999999998</v>
      </c>
      <c r="S164" s="320">
        <f t="shared" si="62"/>
        <v>107.20400000000001</v>
      </c>
      <c r="T164" s="320">
        <f t="shared" si="62"/>
        <v>121.99799999999999</v>
      </c>
      <c r="U164" s="320">
        <f t="shared" si="62"/>
        <v>127.72399999999999</v>
      </c>
      <c r="V164" s="320">
        <f t="shared" si="62"/>
        <v>121.90300000000002</v>
      </c>
      <c r="W164" s="320">
        <f t="shared" si="62"/>
        <v>140.34399999999999</v>
      </c>
      <c r="X164" s="320">
        <f t="shared" si="62"/>
        <v>111.982</v>
      </c>
      <c r="Y164" s="320">
        <f t="shared" si="62"/>
        <v>123.90900000000002</v>
      </c>
      <c r="Z164" s="238">
        <f t="shared" si="62"/>
        <v>112.35240540754683</v>
      </c>
      <c r="AA164" s="238">
        <f t="shared" si="62"/>
        <v>112.83067109725314</v>
      </c>
      <c r="AB164" s="238">
        <f t="shared" si="62"/>
        <v>114.01635980232302</v>
      </c>
      <c r="AC164" s="238">
        <f t="shared" si="62"/>
        <v>113.37243715718591</v>
      </c>
    </row>
    <row r="165" spans="1:29">
      <c r="A165" s="6" t="s">
        <v>110</v>
      </c>
      <c r="B165" s="239">
        <f t="shared" si="62"/>
        <v>118.6426493697532</v>
      </c>
      <c r="C165" s="239">
        <f t="shared" si="62"/>
        <v>131.18624958603039</v>
      </c>
      <c r="D165" s="320">
        <f t="shared" si="62"/>
        <v>104.37700000000001</v>
      </c>
      <c r="E165" s="320">
        <f t="shared" si="62"/>
        <v>97.384999999999991</v>
      </c>
      <c r="F165" s="320">
        <f t="shared" si="62"/>
        <v>102.60900000000001</v>
      </c>
      <c r="G165" s="320">
        <f t="shared" si="62"/>
        <v>104.36500000000001</v>
      </c>
      <c r="H165" s="320">
        <f t="shared" si="62"/>
        <v>107.34899999999999</v>
      </c>
      <c r="I165" s="320">
        <f t="shared" si="62"/>
        <v>105.21600000000001</v>
      </c>
      <c r="J165" s="320">
        <f t="shared" si="62"/>
        <v>96.240000000000009</v>
      </c>
      <c r="K165" s="320">
        <f t="shared" si="62"/>
        <v>101.26500000000001</v>
      </c>
      <c r="L165" s="320">
        <f t="shared" si="62"/>
        <v>112.05000000000001</v>
      </c>
      <c r="M165" s="320">
        <f t="shared" si="62"/>
        <v>112.28999999999999</v>
      </c>
      <c r="N165" s="320">
        <f t="shared" si="62"/>
        <v>113.38999999999999</v>
      </c>
      <c r="O165" s="320">
        <f t="shared" si="62"/>
        <v>109.19499999999999</v>
      </c>
      <c r="P165" s="320">
        <f t="shared" si="62"/>
        <v>99.413999999999987</v>
      </c>
      <c r="Q165" s="320">
        <f t="shared" si="62"/>
        <v>110.21600000000001</v>
      </c>
      <c r="R165" s="320">
        <f t="shared" si="62"/>
        <v>105.03100000000001</v>
      </c>
      <c r="S165" s="320">
        <f t="shared" si="62"/>
        <v>109.03</v>
      </c>
      <c r="T165" s="320">
        <f t="shared" si="62"/>
        <v>109.01000000000002</v>
      </c>
      <c r="U165" s="320">
        <f t="shared" si="62"/>
        <v>119.94499999999999</v>
      </c>
      <c r="V165" s="320">
        <f t="shared" si="62"/>
        <v>121.393</v>
      </c>
      <c r="W165" s="320">
        <f t="shared" si="62"/>
        <v>112.98400000000001</v>
      </c>
      <c r="X165" s="320">
        <f t="shared" si="62"/>
        <v>104.97399999999999</v>
      </c>
      <c r="Y165" s="320">
        <f t="shared" si="62"/>
        <v>111.96600000000001</v>
      </c>
      <c r="Z165" s="238">
        <f t="shared" si="62"/>
        <v>114.38814101283114</v>
      </c>
      <c r="AA165" s="238">
        <f t="shared" si="62"/>
        <v>114.10527698487486</v>
      </c>
      <c r="AB165" s="238">
        <f t="shared" si="62"/>
        <v>115.27443472763957</v>
      </c>
      <c r="AC165" s="238">
        <f t="shared" si="62"/>
        <v>113.98952002169369</v>
      </c>
    </row>
    <row r="166" spans="1:29">
      <c r="A166" s="6" t="s">
        <v>111</v>
      </c>
      <c r="B166" s="239">
        <f t="shared" si="62"/>
        <v>105.17820360648253</v>
      </c>
      <c r="C166" s="239">
        <f t="shared" si="62"/>
        <v>114.63319870540417</v>
      </c>
      <c r="D166" s="320">
        <f t="shared" si="62"/>
        <v>107.65800000000002</v>
      </c>
      <c r="E166" s="320">
        <f t="shared" si="62"/>
        <v>97.087999999999994</v>
      </c>
      <c r="F166" s="320">
        <f t="shared" si="62"/>
        <v>100.989</v>
      </c>
      <c r="G166" s="320">
        <f t="shared" si="62"/>
        <v>97.336999999999989</v>
      </c>
      <c r="H166" s="320">
        <f t="shared" si="62"/>
        <v>104.096</v>
      </c>
      <c r="I166" s="320">
        <f t="shared" si="62"/>
        <v>101.37799999999999</v>
      </c>
      <c r="J166" s="320">
        <f t="shared" si="62"/>
        <v>90.462999999999994</v>
      </c>
      <c r="K166" s="320">
        <f t="shared" si="62"/>
        <v>94.289999999999992</v>
      </c>
      <c r="L166" s="320">
        <f t="shared" si="62"/>
        <v>98.09</v>
      </c>
      <c r="M166" s="320">
        <f t="shared" si="62"/>
        <v>96.931000000000012</v>
      </c>
      <c r="N166" s="320">
        <f t="shared" si="62"/>
        <v>94.084000000000003</v>
      </c>
      <c r="O166" s="320">
        <f t="shared" si="62"/>
        <v>106.89500000000001</v>
      </c>
      <c r="P166" s="320">
        <f t="shared" si="62"/>
        <v>101.755</v>
      </c>
      <c r="Q166" s="320">
        <f t="shared" si="62"/>
        <v>98.950000000000017</v>
      </c>
      <c r="R166" s="320">
        <f t="shared" si="62"/>
        <v>98</v>
      </c>
      <c r="S166" s="320">
        <f t="shared" si="62"/>
        <v>107.166</v>
      </c>
      <c r="T166" s="320">
        <f t="shared" si="62"/>
        <v>108.99199999999999</v>
      </c>
      <c r="U166" s="320">
        <f t="shared" si="62"/>
        <v>116.98099999999999</v>
      </c>
      <c r="V166" s="320">
        <f t="shared" si="62"/>
        <v>103.97399999999999</v>
      </c>
      <c r="W166" s="320">
        <f t="shared" si="62"/>
        <v>113.68200000000002</v>
      </c>
      <c r="X166" s="320">
        <f t="shared" si="62"/>
        <v>114</v>
      </c>
      <c r="Y166" s="320">
        <f t="shared" si="62"/>
        <v>118.654</v>
      </c>
      <c r="Z166" s="238">
        <f t="shared" si="62"/>
        <v>112.08046922546907</v>
      </c>
      <c r="AA166" s="238">
        <f t="shared" si="62"/>
        <v>112.33259766839541</v>
      </c>
      <c r="AB166" s="238">
        <f t="shared" si="62"/>
        <v>113.10689650470556</v>
      </c>
      <c r="AC166" s="238">
        <f t="shared" si="62"/>
        <v>112.24467021121976</v>
      </c>
    </row>
    <row r="167" spans="1:29">
      <c r="A167" s="6" t="s">
        <v>112</v>
      </c>
      <c r="B167" s="239">
        <f t="shared" si="62"/>
        <v>131.07156331634076</v>
      </c>
      <c r="C167" s="239">
        <f t="shared" si="62"/>
        <v>109.0396820713533</v>
      </c>
      <c r="D167" s="320">
        <f t="shared" si="62"/>
        <v>123.93700000000001</v>
      </c>
      <c r="E167" s="320">
        <f t="shared" si="62"/>
        <v>115.15899999999999</v>
      </c>
      <c r="F167" s="320">
        <f t="shared" si="62"/>
        <v>124.56200000000001</v>
      </c>
      <c r="G167" s="320">
        <f t="shared" si="62"/>
        <v>120.779</v>
      </c>
      <c r="H167" s="320">
        <f t="shared" si="62"/>
        <v>108.37</v>
      </c>
      <c r="I167" s="320">
        <f t="shared" si="62"/>
        <v>98.212999999999994</v>
      </c>
      <c r="J167" s="320">
        <f t="shared" si="62"/>
        <v>96.753999999999991</v>
      </c>
      <c r="K167" s="320">
        <f t="shared" si="62"/>
        <v>96.335000000000008</v>
      </c>
      <c r="L167" s="320">
        <f t="shared" si="62"/>
        <v>105.09699999999998</v>
      </c>
      <c r="M167" s="320">
        <f t="shared" si="62"/>
        <v>110.11500000000001</v>
      </c>
      <c r="N167" s="320">
        <f t="shared" si="62"/>
        <v>104.88900000000001</v>
      </c>
      <c r="O167" s="320">
        <f t="shared" si="62"/>
        <v>105.93700000000001</v>
      </c>
      <c r="P167" s="320">
        <f t="shared" si="62"/>
        <v>114.089</v>
      </c>
      <c r="Q167" s="320">
        <f t="shared" si="62"/>
        <v>120.71799999999999</v>
      </c>
      <c r="R167" s="320">
        <f t="shared" si="62"/>
        <v>107.96700000000001</v>
      </c>
      <c r="S167" s="320">
        <f t="shared" si="62"/>
        <v>110.178</v>
      </c>
      <c r="T167" s="320">
        <f t="shared" si="62"/>
        <v>124</v>
      </c>
      <c r="U167" s="320">
        <f t="shared" si="62"/>
        <v>123.03100000000001</v>
      </c>
      <c r="V167" s="320">
        <f t="shared" si="62"/>
        <v>127.90799999999999</v>
      </c>
      <c r="W167" s="320">
        <f t="shared" si="62"/>
        <v>109.56899999999999</v>
      </c>
      <c r="X167" s="320">
        <f t="shared" si="62"/>
        <v>116.46700000000001</v>
      </c>
      <c r="Y167" s="320">
        <f t="shared" si="62"/>
        <v>118.988</v>
      </c>
      <c r="Z167" s="238">
        <f t="shared" si="62"/>
        <v>110.53330524515329</v>
      </c>
      <c r="AA167" s="238">
        <f t="shared" si="62"/>
        <v>111.01751335169384</v>
      </c>
      <c r="AB167" s="238">
        <f t="shared" si="62"/>
        <v>111.87004220064267</v>
      </c>
      <c r="AC167" s="238">
        <f t="shared" si="62"/>
        <v>111.19879588811668</v>
      </c>
    </row>
    <row r="168" spans="1:29">
      <c r="A168" s="6" t="s">
        <v>113</v>
      </c>
      <c r="B168" s="239">
        <f t="shared" si="62"/>
        <v>112.24424317126989</v>
      </c>
      <c r="C168" s="239">
        <f t="shared" si="62"/>
        <v>102.09430046665662</v>
      </c>
      <c r="D168" s="320">
        <f t="shared" si="62"/>
        <v>106.70599999999999</v>
      </c>
      <c r="E168" s="320">
        <f t="shared" si="62"/>
        <v>118.53700000000001</v>
      </c>
      <c r="F168" s="320">
        <f t="shared" si="62"/>
        <v>98.311000000000007</v>
      </c>
      <c r="G168" s="320">
        <f t="shared" si="62"/>
        <v>109.10900000000001</v>
      </c>
      <c r="H168" s="320">
        <f t="shared" si="62"/>
        <v>96.542000000000002</v>
      </c>
      <c r="I168" s="320">
        <f t="shared" si="62"/>
        <v>107.37700000000001</v>
      </c>
      <c r="J168" s="320">
        <f t="shared" si="62"/>
        <v>96.343999999999994</v>
      </c>
      <c r="K168" s="320">
        <f t="shared" si="62"/>
        <v>90.1</v>
      </c>
      <c r="L168" s="320">
        <f t="shared" si="62"/>
        <v>108.12700000000001</v>
      </c>
      <c r="M168" s="320">
        <f t="shared" si="62"/>
        <v>95.600999999999999</v>
      </c>
      <c r="N168" s="320">
        <f t="shared" si="62"/>
        <v>110.43299999999999</v>
      </c>
      <c r="O168" s="320">
        <f t="shared" si="62"/>
        <v>91.061999999999983</v>
      </c>
      <c r="P168" s="320">
        <f t="shared" si="62"/>
        <v>103.071</v>
      </c>
      <c r="Q168" s="320">
        <f t="shared" si="62"/>
        <v>97.436999999999983</v>
      </c>
      <c r="R168" s="320">
        <f t="shared" si="62"/>
        <v>113.51499999999999</v>
      </c>
      <c r="S168" s="320">
        <f t="shared" si="62"/>
        <v>96.100999999999999</v>
      </c>
      <c r="T168" s="320">
        <f t="shared" si="62"/>
        <v>101.524</v>
      </c>
      <c r="U168" s="320">
        <f t="shared" si="62"/>
        <v>103.06200000000001</v>
      </c>
      <c r="V168" s="320">
        <f t="shared" si="62"/>
        <v>90.939000000000021</v>
      </c>
      <c r="W168" s="320">
        <f t="shared" si="62"/>
        <v>101.084</v>
      </c>
      <c r="X168" s="320">
        <f t="shared" si="62"/>
        <v>95.488</v>
      </c>
      <c r="Y168" s="320">
        <f>Y183+Y104+Z127-Y152-Y184</f>
        <v>110.41345872196359</v>
      </c>
      <c r="Z168" s="238">
        <f t="shared" si="62"/>
        <v>111.07601557208466</v>
      </c>
      <c r="AA168" s="238">
        <f t="shared" si="62"/>
        <v>111.34025883141061</v>
      </c>
      <c r="AB168" s="238">
        <f t="shared" si="62"/>
        <v>112.11938078917603</v>
      </c>
      <c r="AC168" s="238">
        <f t="shared" si="62"/>
        <v>111.60035607833152</v>
      </c>
    </row>
    <row r="169" spans="1:29">
      <c r="A169" s="6" t="s">
        <v>102</v>
      </c>
      <c r="B169" s="239">
        <f t="shared" si="62"/>
        <v>92.838343072357901</v>
      </c>
      <c r="C169" s="239">
        <f t="shared" si="62"/>
        <v>85.372552912840575</v>
      </c>
      <c r="D169" s="320">
        <f t="shared" si="62"/>
        <v>90.966000000000008</v>
      </c>
      <c r="E169" s="320">
        <f t="shared" si="62"/>
        <v>103.554</v>
      </c>
      <c r="F169" s="320">
        <f t="shared" ref="F169:X169" si="63">F184+F105+F137-F153-F185</f>
        <v>93.955000000000013</v>
      </c>
      <c r="G169" s="320">
        <f t="shared" si="63"/>
        <v>98.033999999999992</v>
      </c>
      <c r="H169" s="320">
        <f t="shared" si="63"/>
        <v>108.358</v>
      </c>
      <c r="I169" s="320">
        <f t="shared" si="63"/>
        <v>95.200999999999993</v>
      </c>
      <c r="J169" s="320">
        <f t="shared" si="63"/>
        <v>99.277999999999992</v>
      </c>
      <c r="K169" s="320">
        <f t="shared" si="63"/>
        <v>96.467000000000013</v>
      </c>
      <c r="L169" s="320">
        <f t="shared" si="63"/>
        <v>103.21199999999999</v>
      </c>
      <c r="M169" s="320">
        <f t="shared" si="63"/>
        <v>96.174000000000007</v>
      </c>
      <c r="N169" s="320">
        <f t="shared" si="63"/>
        <v>102.99100000000001</v>
      </c>
      <c r="O169" s="320">
        <f t="shared" si="63"/>
        <v>83.325999999999993</v>
      </c>
      <c r="P169" s="320">
        <f t="shared" si="63"/>
        <v>98.617000000000019</v>
      </c>
      <c r="Q169" s="320">
        <f t="shared" si="63"/>
        <v>94.66</v>
      </c>
      <c r="R169" s="320">
        <f t="shared" si="63"/>
        <v>100.197</v>
      </c>
      <c r="S169" s="320">
        <f t="shared" si="63"/>
        <v>98.164999999999992</v>
      </c>
      <c r="T169" s="320">
        <f t="shared" si="63"/>
        <v>102.792</v>
      </c>
      <c r="U169" s="320">
        <f t="shared" si="63"/>
        <v>106.08799999999999</v>
      </c>
      <c r="V169" s="320">
        <f t="shared" si="63"/>
        <v>95.097000000000008</v>
      </c>
      <c r="W169" s="320">
        <f t="shared" si="63"/>
        <v>100.041</v>
      </c>
      <c r="X169" s="320">
        <f t="shared" si="63"/>
        <v>99.041000000000025</v>
      </c>
      <c r="Y169" s="320">
        <f>Y184+Y105+Z128-Y153-Y185</f>
        <v>86.199501409214932</v>
      </c>
      <c r="Z169" s="238">
        <f t="shared" ref="Z169:AC170" si="64">Z184+Z105+Z137-Z153-Z185</f>
        <v>113.20044496919823</v>
      </c>
      <c r="AA169" s="238">
        <f t="shared" si="64"/>
        <v>113.39553735966796</v>
      </c>
      <c r="AB169" s="238">
        <f t="shared" si="64"/>
        <v>114.18916894206251</v>
      </c>
      <c r="AC169" s="238">
        <f t="shared" si="64"/>
        <v>114.0515542339879</v>
      </c>
    </row>
    <row r="170" spans="1:29">
      <c r="A170" s="6" t="s">
        <v>103</v>
      </c>
      <c r="B170" s="239">
        <f t="shared" ref="B170:X170" si="65">B185+B106+B138-B154-B186</f>
        <v>105.27736962641717</v>
      </c>
      <c r="C170" s="239">
        <f t="shared" si="65"/>
        <v>102.20616453409605</v>
      </c>
      <c r="D170" s="320">
        <f t="shared" si="65"/>
        <v>112.667</v>
      </c>
      <c r="E170" s="320">
        <f t="shared" si="65"/>
        <v>121.334</v>
      </c>
      <c r="F170" s="320">
        <f t="shared" si="65"/>
        <v>106.25900000000001</v>
      </c>
      <c r="G170" s="320">
        <f t="shared" si="65"/>
        <v>111.38199999999998</v>
      </c>
      <c r="H170" s="320">
        <f t="shared" si="65"/>
        <v>105.233</v>
      </c>
      <c r="I170" s="320">
        <f t="shared" si="65"/>
        <v>108.47900000000001</v>
      </c>
      <c r="J170" s="320">
        <f t="shared" si="65"/>
        <v>107.167</v>
      </c>
      <c r="K170" s="320">
        <f t="shared" si="65"/>
        <v>103.26599999999999</v>
      </c>
      <c r="L170" s="320">
        <f t="shared" si="65"/>
        <v>110.32400000000001</v>
      </c>
      <c r="M170" s="320">
        <f t="shared" si="65"/>
        <v>110.08600000000001</v>
      </c>
      <c r="N170" s="320">
        <f t="shared" si="65"/>
        <v>100.88300000000001</v>
      </c>
      <c r="O170" s="320">
        <f t="shared" si="65"/>
        <v>94.191000000000003</v>
      </c>
      <c r="P170" s="320">
        <f t="shared" si="65"/>
        <v>115.73000000000002</v>
      </c>
      <c r="Q170" s="320">
        <f t="shared" si="65"/>
        <v>114.04499999999999</v>
      </c>
      <c r="R170" s="320">
        <f t="shared" si="65"/>
        <v>109.06699999999998</v>
      </c>
      <c r="S170" s="320">
        <f t="shared" si="65"/>
        <v>124.13499999999999</v>
      </c>
      <c r="T170" s="320">
        <f t="shared" si="65"/>
        <v>116.40199999999999</v>
      </c>
      <c r="U170" s="320">
        <f t="shared" si="65"/>
        <v>120.101</v>
      </c>
      <c r="V170" s="320">
        <f t="shared" si="65"/>
        <v>119.05100000000002</v>
      </c>
      <c r="W170" s="320">
        <f t="shared" si="65"/>
        <v>130.54000000000002</v>
      </c>
      <c r="X170" s="320">
        <f t="shared" si="65"/>
        <v>122.82500000000002</v>
      </c>
      <c r="Y170" s="320">
        <f>Y185+Y106+Z129-Y154-Y186</f>
        <v>118.45420480281558</v>
      </c>
      <c r="Z170" s="238">
        <f t="shared" si="64"/>
        <v>107.00740199850702</v>
      </c>
      <c r="AA170" s="238">
        <f t="shared" si="64"/>
        <v>111.63732058341787</v>
      </c>
      <c r="AB170" s="238">
        <f t="shared" si="64"/>
        <v>112.05049867182544</v>
      </c>
      <c r="AC170" s="238">
        <f t="shared" si="64"/>
        <v>112.23267688337191</v>
      </c>
    </row>
    <row r="171" spans="1:29" ht="15.75" thickBot="1">
      <c r="A171" s="6" t="s">
        <v>114</v>
      </c>
      <c r="B171" s="37">
        <f>SUM(B159:B170)</f>
        <v>1240.2539999999999</v>
      </c>
      <c r="C171" s="37">
        <f t="shared" ref="C171:AC171" si="66">SUM(C159:C170)</f>
        <v>1294.7809999999999</v>
      </c>
      <c r="D171" s="37">
        <f t="shared" si="66"/>
        <v>1270.6289999999999</v>
      </c>
      <c r="E171" s="37">
        <f t="shared" si="66"/>
        <v>1293.8680000000002</v>
      </c>
      <c r="F171" s="37">
        <f t="shared" si="66"/>
        <v>1314.029</v>
      </c>
      <c r="G171" s="37">
        <f t="shared" si="66"/>
        <v>1306.1709999999998</v>
      </c>
      <c r="H171" s="37">
        <f t="shared" si="66"/>
        <v>1314.5699999999997</v>
      </c>
      <c r="I171" s="37">
        <f t="shared" si="66"/>
        <v>1272.2719999999999</v>
      </c>
      <c r="J171" s="37">
        <f t="shared" si="66"/>
        <v>1204.5659999999998</v>
      </c>
      <c r="K171" s="37">
        <f t="shared" si="66"/>
        <v>1191.4920000000002</v>
      </c>
      <c r="L171" s="37">
        <f t="shared" si="66"/>
        <v>1288.2650000000003</v>
      </c>
      <c r="M171" s="37">
        <f t="shared" si="66"/>
        <v>1308.875</v>
      </c>
      <c r="N171" s="37">
        <f t="shared" si="66"/>
        <v>1287.0800000000002</v>
      </c>
      <c r="O171" s="37">
        <f t="shared" si="66"/>
        <v>1240.963</v>
      </c>
      <c r="P171" s="37">
        <f t="shared" si="66"/>
        <v>1259.24</v>
      </c>
      <c r="Q171" s="37">
        <f t="shared" si="66"/>
        <v>1288.3430000000001</v>
      </c>
      <c r="R171" s="37">
        <f t="shared" si="66"/>
        <v>1300.3490000000002</v>
      </c>
      <c r="S171" s="37">
        <f t="shared" si="66"/>
        <v>1287.7599999999998</v>
      </c>
      <c r="T171" s="37">
        <f t="shared" si="66"/>
        <v>1315.424</v>
      </c>
      <c r="U171" s="37">
        <f t="shared" si="66"/>
        <v>1412.0719999999997</v>
      </c>
      <c r="V171" s="37">
        <f t="shared" si="66"/>
        <v>1343.1579999999999</v>
      </c>
      <c r="W171" s="37">
        <f t="shared" si="66"/>
        <v>1364.3910000000001</v>
      </c>
      <c r="X171" s="37">
        <f t="shared" si="66"/>
        <v>1321.4989999999998</v>
      </c>
      <c r="Y171" s="37">
        <f t="shared" si="66"/>
        <v>1339.184164933994</v>
      </c>
      <c r="Z171" s="37">
        <f t="shared" si="66"/>
        <v>1348.4677980510692</v>
      </c>
      <c r="AA171" s="37">
        <f t="shared" si="66"/>
        <v>1351.1733416917057</v>
      </c>
      <c r="AB171" s="37">
        <f t="shared" si="66"/>
        <v>1361.3549492833199</v>
      </c>
      <c r="AC171" s="37">
        <f t="shared" si="66"/>
        <v>1356.6749195078216</v>
      </c>
    </row>
    <row r="172" spans="1:29">
      <c r="A172" s="1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  <c r="AA172" s="240"/>
      <c r="AB172" s="240"/>
      <c r="AC172" s="240"/>
    </row>
    <row r="173" spans="1:29" ht="15.75" thickBot="1">
      <c r="A173" s="6" t="s">
        <v>260</v>
      </c>
      <c r="Y173" s="37"/>
    </row>
    <row r="174" spans="1:29" ht="15.75" thickBot="1">
      <c r="A174" s="3"/>
      <c r="B174" s="3" t="str">
        <f>B$2</f>
        <v xml:space="preserve">93/94 </v>
      </c>
      <c r="C174" s="3" t="str">
        <f t="shared" ref="C174:AC174" si="67">C$2</f>
        <v xml:space="preserve">94/95 </v>
      </c>
      <c r="D174" s="3" t="str">
        <f t="shared" si="67"/>
        <v xml:space="preserve">95/96 </v>
      </c>
      <c r="E174" s="3" t="str">
        <f t="shared" si="67"/>
        <v xml:space="preserve">96/97 </v>
      </c>
      <c r="F174" s="3" t="str">
        <f t="shared" si="67"/>
        <v xml:space="preserve">97/98 </v>
      </c>
      <c r="G174" s="3" t="str">
        <f t="shared" si="67"/>
        <v xml:space="preserve">98/99 </v>
      </c>
      <c r="H174" s="3" t="str">
        <f t="shared" si="67"/>
        <v xml:space="preserve">99/00 </v>
      </c>
      <c r="I174" s="3" t="str">
        <f t="shared" si="67"/>
        <v xml:space="preserve">00/01 </v>
      </c>
      <c r="J174" s="3" t="str">
        <f t="shared" si="67"/>
        <v xml:space="preserve">01/02 </v>
      </c>
      <c r="K174" s="3" t="str">
        <f t="shared" si="67"/>
        <v xml:space="preserve">02/03 </v>
      </c>
      <c r="L174" s="3" t="str">
        <f t="shared" si="67"/>
        <v xml:space="preserve">03/04 </v>
      </c>
      <c r="M174" s="3" t="str">
        <f t="shared" si="67"/>
        <v xml:space="preserve">04/05 </v>
      </c>
      <c r="N174" s="3" t="str">
        <f t="shared" si="67"/>
        <v xml:space="preserve">05/06 </v>
      </c>
      <c r="O174" s="3" t="str">
        <f t="shared" si="67"/>
        <v xml:space="preserve">06/07 </v>
      </c>
      <c r="P174" s="3" t="str">
        <f t="shared" si="67"/>
        <v xml:space="preserve">07/08 </v>
      </c>
      <c r="Q174" s="3" t="str">
        <f t="shared" si="67"/>
        <v xml:space="preserve">08/09 </v>
      </c>
      <c r="R174" s="3" t="str">
        <f t="shared" si="67"/>
        <v xml:space="preserve">09/10 </v>
      </c>
      <c r="S174" s="3" t="str">
        <f t="shared" si="67"/>
        <v xml:space="preserve">10/11 </v>
      </c>
      <c r="T174" s="3" t="str">
        <f t="shared" si="67"/>
        <v xml:space="preserve">11/12 </v>
      </c>
      <c r="U174" s="3" t="str">
        <f t="shared" si="67"/>
        <v xml:space="preserve">12/13 </v>
      </c>
      <c r="V174" s="3" t="str">
        <f t="shared" si="67"/>
        <v xml:space="preserve">13/14 </v>
      </c>
      <c r="W174" s="3" t="str">
        <f t="shared" si="67"/>
        <v xml:space="preserve">14/15 </v>
      </c>
      <c r="X174" s="3" t="str">
        <f t="shared" si="67"/>
        <v xml:space="preserve">15/16 </v>
      </c>
      <c r="Y174" s="3" t="str">
        <f t="shared" si="67"/>
        <v xml:space="preserve">16/17 </v>
      </c>
      <c r="Z174" s="3" t="str">
        <f t="shared" si="67"/>
        <v xml:space="preserve">17/18 </v>
      </c>
      <c r="AA174" s="3" t="str">
        <f t="shared" si="67"/>
        <v>18/19</v>
      </c>
      <c r="AB174" s="3" t="str">
        <f t="shared" si="67"/>
        <v>19/20</v>
      </c>
      <c r="AC174" s="3" t="str">
        <f t="shared" si="67"/>
        <v>20/21</v>
      </c>
    </row>
    <row r="175" spans="1:29">
      <c r="A175" s="6" t="s">
        <v>104</v>
      </c>
      <c r="B175" s="239">
        <f>(B$186-B$22)/13+B22</f>
        <v>63.384615384615387</v>
      </c>
      <c r="C175" s="239">
        <f>(C$186-B$186)/13+B186</f>
        <v>54.384615384615387</v>
      </c>
      <c r="D175" s="239">
        <f>(D$178-C$186)/4+C186</f>
        <v>37.75</v>
      </c>
      <c r="E175" s="320">
        <f>[6]Japan!$BS12</f>
        <v>59</v>
      </c>
      <c r="F175" s="320">
        <f>[6]Japan!$BS24</f>
        <v>89</v>
      </c>
      <c r="G175" s="320">
        <f>[6]Japan!$BS36</f>
        <v>92</v>
      </c>
      <c r="H175" s="320">
        <f>[6]Japan!$BS48</f>
        <v>82</v>
      </c>
      <c r="I175" s="320">
        <f>[6]Japan!$BS60</f>
        <v>60</v>
      </c>
      <c r="J175" s="320">
        <f>[6]Japan!$BS72</f>
        <v>57</v>
      </c>
      <c r="K175" s="320">
        <f>[6]Japan!$BS84</f>
        <v>76</v>
      </c>
      <c r="L175" s="320">
        <f>[6]Japan!$BS96</f>
        <v>58</v>
      </c>
      <c r="M175" s="320">
        <f>[6]Japan!$BS108</f>
        <v>80</v>
      </c>
      <c r="N175" s="320">
        <f>[6]Japan!$BS120</f>
        <v>86</v>
      </c>
      <c r="O175" s="320">
        <f>[6]Japan!$BS132</f>
        <v>84</v>
      </c>
      <c r="P175" s="320">
        <f>[6]Japan!$BS144</f>
        <v>94</v>
      </c>
      <c r="Q175" s="320">
        <f>[6]Japan!$BS156</f>
        <v>59</v>
      </c>
      <c r="R175" s="320">
        <f>[6]Japan!$BS168</f>
        <v>64</v>
      </c>
      <c r="S175" s="320">
        <f>[6]Japan!$BS180</f>
        <v>74</v>
      </c>
      <c r="T175" s="320">
        <f>[6]Japan!$BS192</f>
        <v>95</v>
      </c>
      <c r="U175" s="320">
        <f>[6]Japan!$BS204</f>
        <v>47</v>
      </c>
      <c r="V175" s="320">
        <f>[6]Japan!$BS216</f>
        <v>58</v>
      </c>
      <c r="W175" s="320">
        <f>[6]Japan!$BS228</f>
        <v>105</v>
      </c>
      <c r="X175" s="320">
        <f>[6]Japan!$BS240</f>
        <v>49</v>
      </c>
      <c r="Y175" s="320">
        <f>[6]Japan!$BS252</f>
        <v>83</v>
      </c>
      <c r="Z175" s="306">
        <f>(Z$186-Y$186)/13+Y186</f>
        <v>56.384615384615387</v>
      </c>
      <c r="AA175" s="306">
        <f>(AA$186-Z$186)/13+Z186</f>
        <v>49.07692307692308</v>
      </c>
      <c r="AB175" s="306">
        <f>(AB$186-AA$186)/13+AA186</f>
        <v>50</v>
      </c>
      <c r="AC175" s="306">
        <f>(AC$186-AB$186)/13+AB186</f>
        <v>50</v>
      </c>
    </row>
    <row r="176" spans="1:29">
      <c r="A176" s="6" t="s">
        <v>105</v>
      </c>
      <c r="B176" s="239">
        <f>(B$186-B$22)/13+B175</f>
        <v>62.769230769230774</v>
      </c>
      <c r="C176" s="239">
        <f>(C$186-B$186)/13+C175</f>
        <v>52.769230769230774</v>
      </c>
      <c r="D176" s="239">
        <f>(D$178-C$186)/4+D175</f>
        <v>40.5</v>
      </c>
      <c r="E176" s="320">
        <f>[6]Japan!$BS13</f>
        <v>76</v>
      </c>
      <c r="F176" s="320">
        <f>[6]Japan!$BS25</f>
        <v>100</v>
      </c>
      <c r="G176" s="320">
        <f>[6]Japan!$BS37</f>
        <v>95</v>
      </c>
      <c r="H176" s="320">
        <f>[6]Japan!$BS49</f>
        <v>97</v>
      </c>
      <c r="I176" s="320">
        <f>[6]Japan!$BS61</f>
        <v>67</v>
      </c>
      <c r="J176" s="320">
        <f>[6]Japan!$BS73</f>
        <v>63</v>
      </c>
      <c r="K176" s="320">
        <f>[6]Japan!$BS85</f>
        <v>82</v>
      </c>
      <c r="L176" s="320">
        <f>[6]Japan!$BS97</f>
        <v>74</v>
      </c>
      <c r="M176" s="320">
        <f>[6]Japan!$BS109</f>
        <v>75</v>
      </c>
      <c r="N176" s="320">
        <f>[6]Japan!$BS121</f>
        <v>91</v>
      </c>
      <c r="O176" s="320">
        <f>[6]Japan!$BS133</f>
        <v>86</v>
      </c>
      <c r="P176" s="320">
        <f>[6]Japan!$BS145</f>
        <v>103</v>
      </c>
      <c r="Q176" s="320">
        <f>[6]Japan!$BS157</f>
        <v>65</v>
      </c>
      <c r="R176" s="320">
        <f>[6]Japan!$BS169</f>
        <v>67</v>
      </c>
      <c r="S176" s="320">
        <f>[6]Japan!$BS181</f>
        <v>79</v>
      </c>
      <c r="T176" s="320">
        <f>[6]Japan!$BS193</f>
        <v>108</v>
      </c>
      <c r="U176" s="320">
        <f>[6]Japan!$BS205</f>
        <v>58</v>
      </c>
      <c r="V176" s="320">
        <f>[6]Japan!$BS217</f>
        <v>73</v>
      </c>
      <c r="W176" s="320">
        <f>[6]Japan!$BS229</f>
        <v>120</v>
      </c>
      <c r="X176" s="320">
        <f>[6]Japan!$BS241</f>
        <v>59</v>
      </c>
      <c r="Y176" s="320">
        <f>[6]Japan!$BS253</f>
        <v>92</v>
      </c>
      <c r="Z176" s="306">
        <f t="shared" ref="Z176:AC184" si="68">(Z$186-Y$186)/13+Z175</f>
        <v>55.769230769230774</v>
      </c>
      <c r="AA176" s="306">
        <f t="shared" si="68"/>
        <v>49.15384615384616</v>
      </c>
      <c r="AB176" s="306">
        <f t="shared" si="68"/>
        <v>50</v>
      </c>
      <c r="AC176" s="306">
        <f t="shared" si="68"/>
        <v>50</v>
      </c>
    </row>
    <row r="177" spans="1:29">
      <c r="A177" s="6" t="s">
        <v>106</v>
      </c>
      <c r="B177" s="239">
        <f t="shared" ref="B177:B185" si="69">(B$186-B$22)/13+B176</f>
        <v>62.15384615384616</v>
      </c>
      <c r="C177" s="239">
        <f t="shared" ref="C177:C185" si="70">(C$186-B$186)/13+C176</f>
        <v>51.15384615384616</v>
      </c>
      <c r="D177" s="239">
        <f>(D$178-C$186)/4+D176</f>
        <v>43.25</v>
      </c>
      <c r="E177" s="320">
        <f>[6]Japan!$BS14</f>
        <v>78</v>
      </c>
      <c r="F177" s="320">
        <f>[6]Japan!$BS26</f>
        <v>72</v>
      </c>
      <c r="G177" s="320">
        <f>[6]Japan!$BS38</f>
        <v>88</v>
      </c>
      <c r="H177" s="320">
        <f>[6]Japan!$BS50</f>
        <v>83</v>
      </c>
      <c r="I177" s="320">
        <f>[6]Japan!$BS62</f>
        <v>53</v>
      </c>
      <c r="J177" s="320">
        <f>[6]Japan!$BS74</f>
        <v>54</v>
      </c>
      <c r="K177" s="320">
        <f>[6]Japan!$BS86</f>
        <v>71</v>
      </c>
      <c r="L177" s="320">
        <f>[6]Japan!$BS98</f>
        <v>63</v>
      </c>
      <c r="M177" s="320">
        <f>[6]Japan!$BS110</f>
        <v>56</v>
      </c>
      <c r="N177" s="320">
        <f>[6]Japan!$BS122</f>
        <v>83</v>
      </c>
      <c r="O177" s="320">
        <f>[6]Japan!$BS134</f>
        <v>70</v>
      </c>
      <c r="P177" s="320">
        <f>[6]Japan!$BS146</f>
        <v>86</v>
      </c>
      <c r="Q177" s="320">
        <f>[6]Japan!$BS158</f>
        <v>57</v>
      </c>
      <c r="R177" s="320">
        <f>[6]Japan!$BS170</f>
        <v>52</v>
      </c>
      <c r="S177" s="320">
        <f>[6]Japan!$BS182</f>
        <v>60</v>
      </c>
      <c r="T177" s="320">
        <f>[6]Japan!$BS194</f>
        <v>89</v>
      </c>
      <c r="U177" s="320">
        <f>[6]Japan!$BS206</f>
        <v>60</v>
      </c>
      <c r="V177" s="320">
        <f>[6]Japan!$BS218</f>
        <v>64</v>
      </c>
      <c r="W177" s="320">
        <f>[6]Japan!$BS230</f>
        <v>98</v>
      </c>
      <c r="X177" s="320">
        <f>[6]Japan!$BS242</f>
        <v>60</v>
      </c>
      <c r="Y177" s="320">
        <f>[6]Japan!$BS254</f>
        <v>68</v>
      </c>
      <c r="Z177" s="306">
        <f t="shared" si="68"/>
        <v>55.15384615384616</v>
      </c>
      <c r="AA177" s="306">
        <f t="shared" si="68"/>
        <v>49.230769230769241</v>
      </c>
      <c r="AB177" s="306">
        <f t="shared" si="68"/>
        <v>50</v>
      </c>
      <c r="AC177" s="306">
        <f t="shared" si="68"/>
        <v>50</v>
      </c>
    </row>
    <row r="178" spans="1:29">
      <c r="A178" s="6" t="s">
        <v>107</v>
      </c>
      <c r="B178" s="239">
        <f t="shared" si="69"/>
        <v>61.538461538461547</v>
      </c>
      <c r="C178" s="239">
        <f t="shared" si="70"/>
        <v>49.538461538461547</v>
      </c>
      <c r="D178" s="320">
        <f>[6]Japan!$BS3</f>
        <v>46</v>
      </c>
      <c r="E178" s="320">
        <f>[6]Japan!$BS15</f>
        <v>74</v>
      </c>
      <c r="F178" s="320">
        <f>[6]Japan!$BS27</f>
        <v>84</v>
      </c>
      <c r="G178" s="320">
        <f>[6]Japan!$BS39</f>
        <v>89</v>
      </c>
      <c r="H178" s="320">
        <f>[6]Japan!$BS51</f>
        <v>74</v>
      </c>
      <c r="I178" s="320">
        <f>[6]Japan!$BS63</f>
        <v>64</v>
      </c>
      <c r="J178" s="320">
        <f>[6]Japan!$BS75</f>
        <v>60</v>
      </c>
      <c r="K178" s="320">
        <f>[6]Japan!$BS87</f>
        <v>74</v>
      </c>
      <c r="L178" s="320">
        <f>[6]Japan!$BS99</f>
        <v>64</v>
      </c>
      <c r="M178" s="320">
        <f>[6]Japan!$BS111</f>
        <v>52</v>
      </c>
      <c r="N178" s="320">
        <f>[6]Japan!$BS123</f>
        <v>80</v>
      </c>
      <c r="O178" s="320">
        <f>[6]Japan!$BS135</f>
        <v>65</v>
      </c>
      <c r="P178" s="320">
        <f>[6]Japan!$BS147</f>
        <v>108</v>
      </c>
      <c r="Q178" s="320">
        <f>[6]Japan!$BS159</f>
        <v>45</v>
      </c>
      <c r="R178" s="320">
        <f>[6]Japan!$BS171</f>
        <v>50</v>
      </c>
      <c r="S178" s="320">
        <f>[6]Japan!$BS183</f>
        <v>61</v>
      </c>
      <c r="T178" s="320">
        <f>[6]Japan!$BS195</f>
        <v>85</v>
      </c>
      <c r="U178" s="320">
        <f>[6]Japan!$BS207</f>
        <v>64</v>
      </c>
      <c r="V178" s="320">
        <f>[6]Japan!$BS219</f>
        <v>56</v>
      </c>
      <c r="W178" s="320">
        <f>[6]Japan!$BS231</f>
        <v>120</v>
      </c>
      <c r="X178" s="320">
        <f>[6]Japan!$BS243</f>
        <v>65</v>
      </c>
      <c r="Y178" s="320">
        <f>[6]Japan!$BS255</f>
        <v>77</v>
      </c>
      <c r="Z178" s="306">
        <f t="shared" si="68"/>
        <v>54.538461538461547</v>
      </c>
      <c r="AA178" s="306">
        <f t="shared" si="68"/>
        <v>49.307692307692321</v>
      </c>
      <c r="AB178" s="306">
        <f t="shared" si="68"/>
        <v>50</v>
      </c>
      <c r="AC178" s="306">
        <f t="shared" si="68"/>
        <v>50</v>
      </c>
    </row>
    <row r="179" spans="1:29">
      <c r="A179" s="6" t="s">
        <v>108</v>
      </c>
      <c r="B179" s="239">
        <f t="shared" si="69"/>
        <v>60.923076923076934</v>
      </c>
      <c r="C179" s="239">
        <f t="shared" si="70"/>
        <v>47.923076923076934</v>
      </c>
      <c r="D179" s="320">
        <f>[6]Japan!$BS4</f>
        <v>46</v>
      </c>
      <c r="E179" s="320">
        <f>[6]Japan!$BS16</f>
        <v>68</v>
      </c>
      <c r="F179" s="320">
        <f>[6]Japan!$BS28</f>
        <v>55</v>
      </c>
      <c r="G179" s="320">
        <f>[6]Japan!$BS40</f>
        <v>78</v>
      </c>
      <c r="H179" s="320">
        <f>[6]Japan!$BS52</f>
        <v>56</v>
      </c>
      <c r="I179" s="320">
        <f>[6]Japan!$BS64</f>
        <v>53</v>
      </c>
      <c r="J179" s="320">
        <f>[6]Japan!$BS76</f>
        <v>54</v>
      </c>
      <c r="K179" s="320">
        <f>[6]Japan!$BS88</f>
        <v>54</v>
      </c>
      <c r="L179" s="320">
        <f>[6]Japan!$BS100</f>
        <v>58</v>
      </c>
      <c r="M179" s="320">
        <f>[6]Japan!$BS112</f>
        <v>42</v>
      </c>
      <c r="N179" s="320">
        <f>[6]Japan!$BS124</f>
        <v>64</v>
      </c>
      <c r="O179" s="320">
        <f>[6]Japan!$BS136</f>
        <v>46</v>
      </c>
      <c r="P179" s="320">
        <f>[6]Japan!$BS148</f>
        <v>103</v>
      </c>
      <c r="Q179" s="320">
        <f>[6]Japan!$BS160</f>
        <v>39</v>
      </c>
      <c r="R179" s="320">
        <f>[6]Japan!$BS172</f>
        <v>43</v>
      </c>
      <c r="S179" s="320">
        <f>[6]Japan!$BS184</f>
        <v>62</v>
      </c>
      <c r="T179" s="320">
        <f>[6]Japan!$BS196</f>
        <v>72</v>
      </c>
      <c r="U179" s="320">
        <f>[6]Japan!$BS208</f>
        <v>56</v>
      </c>
      <c r="V179" s="320">
        <f>[6]Japan!$BS220</f>
        <v>51</v>
      </c>
      <c r="W179" s="320">
        <f>[6]Japan!$BS232</f>
        <v>105</v>
      </c>
      <c r="X179" s="320">
        <f>[6]Japan!$BS244</f>
        <v>62</v>
      </c>
      <c r="Y179" s="320">
        <f>[6]Japan!$BS256</f>
        <v>67</v>
      </c>
      <c r="Z179" s="306">
        <f t="shared" si="68"/>
        <v>53.923076923076934</v>
      </c>
      <c r="AA179" s="306">
        <f t="shared" si="68"/>
        <v>49.384615384615401</v>
      </c>
      <c r="AB179" s="306">
        <f t="shared" si="68"/>
        <v>50</v>
      </c>
      <c r="AC179" s="306">
        <f t="shared" si="68"/>
        <v>50</v>
      </c>
    </row>
    <row r="180" spans="1:29">
      <c r="A180" s="6" t="s">
        <v>109</v>
      </c>
      <c r="B180" s="239">
        <f t="shared" si="69"/>
        <v>60.307692307692321</v>
      </c>
      <c r="C180" s="239">
        <f t="shared" si="70"/>
        <v>46.307692307692321</v>
      </c>
      <c r="D180" s="320">
        <f>[6]Japan!$BS5</f>
        <v>37</v>
      </c>
      <c r="E180" s="320">
        <f>[6]Japan!$BS17</f>
        <v>41</v>
      </c>
      <c r="F180" s="320">
        <f>[6]Japan!$BS29</f>
        <v>47</v>
      </c>
      <c r="G180" s="320">
        <f>[6]Japan!$BS41</f>
        <v>57</v>
      </c>
      <c r="H180" s="320">
        <f>[6]Japan!$BS53</f>
        <v>44</v>
      </c>
      <c r="I180" s="320">
        <f>[6]Japan!$BS65</f>
        <v>50</v>
      </c>
      <c r="J180" s="320">
        <f>[6]Japan!$BS77</f>
        <v>54</v>
      </c>
      <c r="K180" s="320">
        <f>[6]Japan!$BS89</f>
        <v>56</v>
      </c>
      <c r="L180" s="320">
        <f>[6]Japan!$BS101</f>
        <v>50</v>
      </c>
      <c r="M180" s="320">
        <f>[6]Japan!$BS113</f>
        <v>39</v>
      </c>
      <c r="N180" s="320">
        <f>[6]Japan!$BS125</f>
        <v>59</v>
      </c>
      <c r="O180" s="320">
        <f>[6]Japan!$BS137</f>
        <v>39</v>
      </c>
      <c r="P180" s="320">
        <f>[6]Japan!$BS149</f>
        <v>97</v>
      </c>
      <c r="Q180" s="320">
        <f>[6]Japan!$BS161</f>
        <v>43</v>
      </c>
      <c r="R180" s="320">
        <f>[6]Japan!$BS173</f>
        <v>49</v>
      </c>
      <c r="S180" s="320">
        <f>[6]Japan!$BS185</f>
        <v>55</v>
      </c>
      <c r="T180" s="320">
        <f>[6]Japan!$BS197</f>
        <v>60</v>
      </c>
      <c r="U180" s="320">
        <f>[6]Japan!$BS209</f>
        <v>48</v>
      </c>
      <c r="V180" s="320">
        <f>[6]Japan!$BS221</f>
        <v>55</v>
      </c>
      <c r="W180" s="320">
        <f>[6]Japan!$BS233</f>
        <v>76</v>
      </c>
      <c r="X180" s="320">
        <f>[6]Japan!$BS245</f>
        <v>58</v>
      </c>
      <c r="Y180" s="320">
        <f>[6]Japan!$BS257</f>
        <v>59</v>
      </c>
      <c r="Z180" s="306">
        <f t="shared" si="68"/>
        <v>53.307692307692321</v>
      </c>
      <c r="AA180" s="306">
        <f t="shared" si="68"/>
        <v>49.461538461538481</v>
      </c>
      <c r="AB180" s="306">
        <f t="shared" si="68"/>
        <v>50</v>
      </c>
      <c r="AC180" s="306">
        <f t="shared" si="68"/>
        <v>50</v>
      </c>
    </row>
    <row r="181" spans="1:29">
      <c r="A181" s="6" t="s">
        <v>110</v>
      </c>
      <c r="B181" s="239">
        <f t="shared" si="69"/>
        <v>59.692307692307708</v>
      </c>
      <c r="C181" s="239">
        <f t="shared" si="70"/>
        <v>44.692307692307708</v>
      </c>
      <c r="D181" s="320">
        <f>[6]Japan!$BS6</f>
        <v>42</v>
      </c>
      <c r="E181" s="320">
        <f>[6]Japan!$BS18</f>
        <v>66</v>
      </c>
      <c r="F181" s="320">
        <f>[6]Japan!$BS30</f>
        <v>45</v>
      </c>
      <c r="G181" s="320">
        <f>[6]Japan!$BS42</f>
        <v>66</v>
      </c>
      <c r="H181" s="320">
        <f>[6]Japan!$BS54</f>
        <v>47</v>
      </c>
      <c r="I181" s="320">
        <f>[6]Japan!$BS66</f>
        <v>62</v>
      </c>
      <c r="J181" s="320">
        <f>[6]Japan!$BS78</f>
        <v>55</v>
      </c>
      <c r="K181" s="320">
        <f>[6]Japan!$BS90</f>
        <v>59</v>
      </c>
      <c r="L181" s="320">
        <f>[6]Japan!$BS102</f>
        <v>48</v>
      </c>
      <c r="M181" s="320">
        <f>[6]Japan!$BS114</f>
        <v>44</v>
      </c>
      <c r="N181" s="320">
        <f>[6]Japan!$BS126</f>
        <v>66</v>
      </c>
      <c r="O181" s="320">
        <f>[6]Japan!$BS138</f>
        <v>48</v>
      </c>
      <c r="P181" s="320">
        <f>[6]Japan!$BS150</f>
        <v>117</v>
      </c>
      <c r="Q181" s="320">
        <f>[6]Japan!$BS162</f>
        <v>53</v>
      </c>
      <c r="R181" s="320">
        <f>[6]Japan!$BS174</f>
        <v>56</v>
      </c>
      <c r="S181" s="320">
        <f>[6]Japan!$BS186</f>
        <v>71</v>
      </c>
      <c r="T181" s="320">
        <f>[6]Japan!$BS198</f>
        <v>69</v>
      </c>
      <c r="U181" s="320">
        <f>[6]Japan!$BS210</f>
        <v>60</v>
      </c>
      <c r="V181" s="320">
        <f>[6]Japan!$BS222</f>
        <v>62</v>
      </c>
      <c r="W181" s="320">
        <f>[6]Japan!$BS234</f>
        <v>79</v>
      </c>
      <c r="X181" s="320">
        <f>[6]Japan!$BS246</f>
        <v>64</v>
      </c>
      <c r="Y181" s="320">
        <f>[6]Japan!$BS258</f>
        <v>65</v>
      </c>
      <c r="Z181" s="306">
        <f t="shared" si="68"/>
        <v>52.692307692307708</v>
      </c>
      <c r="AA181" s="306">
        <f t="shared" si="68"/>
        <v>49.538461538461561</v>
      </c>
      <c r="AB181" s="306">
        <f t="shared" si="68"/>
        <v>50</v>
      </c>
      <c r="AC181" s="306">
        <f t="shared" si="68"/>
        <v>50</v>
      </c>
    </row>
    <row r="182" spans="1:29">
      <c r="A182" s="6" t="s">
        <v>111</v>
      </c>
      <c r="B182" s="239">
        <f t="shared" si="69"/>
        <v>59.076923076923094</v>
      </c>
      <c r="C182" s="239">
        <f t="shared" si="70"/>
        <v>43.076923076923094</v>
      </c>
      <c r="D182" s="320">
        <f>[6]Japan!$BS7</f>
        <v>47</v>
      </c>
      <c r="E182" s="320">
        <f>[6]Japan!$BS19</f>
        <v>82</v>
      </c>
      <c r="F182" s="320">
        <f>[6]Japan!$BS31</f>
        <v>57</v>
      </c>
      <c r="G182" s="320">
        <f>[6]Japan!$BS43</f>
        <v>70</v>
      </c>
      <c r="H182" s="320">
        <f>[6]Japan!$BS55</f>
        <v>52</v>
      </c>
      <c r="I182" s="320">
        <f>[6]Japan!$BS67</f>
        <v>62</v>
      </c>
      <c r="J182" s="320">
        <f>[6]Japan!$BS79</f>
        <v>58</v>
      </c>
      <c r="K182" s="320">
        <f>[6]Japan!$BS91</f>
        <v>65</v>
      </c>
      <c r="L182" s="320">
        <f>[6]Japan!$BS103</f>
        <v>61</v>
      </c>
      <c r="M182" s="320">
        <f>[6]Japan!$BS115</f>
        <v>52</v>
      </c>
      <c r="N182" s="320">
        <f>[6]Japan!$BS127</f>
        <v>70</v>
      </c>
      <c r="O182" s="320">
        <f>[6]Japan!$BS139</f>
        <v>50</v>
      </c>
      <c r="P182" s="320">
        <f>[6]Japan!$BS151</f>
        <v>114</v>
      </c>
      <c r="Q182" s="320">
        <f>[6]Japan!$BS163</f>
        <v>59</v>
      </c>
      <c r="R182" s="320">
        <f>[6]Japan!$BS175</f>
        <v>58</v>
      </c>
      <c r="S182" s="320">
        <f>[6]Japan!$BS187</f>
        <v>76</v>
      </c>
      <c r="T182" s="320">
        <f>[6]Japan!$BS199</f>
        <v>67</v>
      </c>
      <c r="U182" s="320">
        <f>[6]Japan!$BS211</f>
        <v>58</v>
      </c>
      <c r="V182" s="320">
        <f>[6]Japan!$BS223</f>
        <v>77</v>
      </c>
      <c r="W182" s="320">
        <f>[6]Japan!$BS235</f>
        <v>74</v>
      </c>
      <c r="X182" s="320">
        <f>[6]Japan!$BS247</f>
        <v>57</v>
      </c>
      <c r="Y182" s="320">
        <f>[6]Japan!$BS259</f>
        <v>58</v>
      </c>
      <c r="Z182" s="306">
        <f t="shared" si="68"/>
        <v>52.076923076923094</v>
      </c>
      <c r="AA182" s="306">
        <f t="shared" si="68"/>
        <v>49.615384615384642</v>
      </c>
      <c r="AB182" s="306">
        <f t="shared" si="68"/>
        <v>50</v>
      </c>
      <c r="AC182" s="306">
        <f t="shared" si="68"/>
        <v>50</v>
      </c>
    </row>
    <row r="183" spans="1:29">
      <c r="A183" s="6" t="s">
        <v>112</v>
      </c>
      <c r="B183" s="239">
        <f t="shared" si="69"/>
        <v>58.461538461538481</v>
      </c>
      <c r="C183" s="239">
        <f t="shared" si="70"/>
        <v>41.461538461538481</v>
      </c>
      <c r="D183" s="320">
        <f>[6]Japan!$BS8</f>
        <v>42</v>
      </c>
      <c r="E183" s="320">
        <f>[6]Japan!$BS20</f>
        <v>97</v>
      </c>
      <c r="F183" s="320">
        <f>[6]Japan!$BS32</f>
        <v>54</v>
      </c>
      <c r="G183" s="320">
        <f>[6]Japan!$BS44</f>
        <v>70</v>
      </c>
      <c r="H183" s="320">
        <f>[6]Japan!$BS56</f>
        <v>60</v>
      </c>
      <c r="I183" s="320">
        <f>[6]Japan!$BS68</f>
        <v>72</v>
      </c>
      <c r="J183" s="320">
        <f>[6]Japan!$BS80</f>
        <v>71</v>
      </c>
      <c r="K183" s="320">
        <f>[6]Japan!$BS92</f>
        <v>73</v>
      </c>
      <c r="L183" s="320">
        <f>[6]Japan!$BS104</f>
        <v>73</v>
      </c>
      <c r="M183" s="320">
        <f>[6]Japan!$BS116</f>
        <v>59</v>
      </c>
      <c r="N183" s="320">
        <f>[6]Japan!$BS128</f>
        <v>75</v>
      </c>
      <c r="O183" s="320">
        <f>[6]Japan!$BS140</f>
        <v>50</v>
      </c>
      <c r="P183" s="320">
        <f>[6]Japan!$BS152</f>
        <v>98</v>
      </c>
      <c r="Q183" s="320">
        <f>[6]Japan!$BS164</f>
        <v>56</v>
      </c>
      <c r="R183" s="320">
        <f>[6]Japan!$BS176</f>
        <v>60</v>
      </c>
      <c r="S183" s="320">
        <f>[6]Japan!$BS188</f>
        <v>90</v>
      </c>
      <c r="T183" s="320">
        <f>[6]Japan!$BS200</f>
        <v>61</v>
      </c>
      <c r="U183" s="320">
        <f>[6]Japan!$BS212</f>
        <v>62</v>
      </c>
      <c r="V183" s="320">
        <f>[6]Japan!$BS224</f>
        <v>74</v>
      </c>
      <c r="W183" s="320">
        <f>[6]Japan!$BS236</f>
        <v>63</v>
      </c>
      <c r="X183" s="320">
        <f>[6]Japan!$BS248</f>
        <v>66</v>
      </c>
      <c r="Y183" s="320">
        <f>[6]Japan!$BS260</f>
        <v>53</v>
      </c>
      <c r="Z183" s="306">
        <f t="shared" si="68"/>
        <v>51.461538461538481</v>
      </c>
      <c r="AA183" s="306">
        <f t="shared" si="68"/>
        <v>49.692307692307722</v>
      </c>
      <c r="AB183" s="306">
        <f t="shared" si="68"/>
        <v>50</v>
      </c>
      <c r="AC183" s="306">
        <f t="shared" si="68"/>
        <v>50</v>
      </c>
    </row>
    <row r="184" spans="1:29">
      <c r="A184" s="6" t="s">
        <v>113</v>
      </c>
      <c r="B184" s="239">
        <f t="shared" si="69"/>
        <v>57.846153846153868</v>
      </c>
      <c r="C184" s="239">
        <f t="shared" si="70"/>
        <v>39.846153846153868</v>
      </c>
      <c r="D184" s="320">
        <f>[6]Japan!$BS9</f>
        <v>55</v>
      </c>
      <c r="E184" s="320">
        <f>[6]Japan!$BS21</f>
        <v>106</v>
      </c>
      <c r="F184" s="320">
        <f>[6]Japan!$BS33</f>
        <v>70</v>
      </c>
      <c r="G184" s="320">
        <f>[6]Japan!$BS45</f>
        <v>86</v>
      </c>
      <c r="H184" s="320">
        <f>[6]Japan!$BS57</f>
        <v>69</v>
      </c>
      <c r="I184" s="320">
        <f>[6]Japan!$BS69</f>
        <v>82</v>
      </c>
      <c r="J184" s="320">
        <f>[6]Japan!$BS81</f>
        <v>91</v>
      </c>
      <c r="K184" s="320">
        <f>[6]Japan!$BS93</f>
        <v>85</v>
      </c>
      <c r="L184" s="320">
        <f>[6]Japan!$BS105</f>
        <v>87</v>
      </c>
      <c r="M184" s="320">
        <f>[6]Japan!$BS117</f>
        <v>86</v>
      </c>
      <c r="N184" s="320">
        <f>[6]Japan!$BS129</f>
        <v>83</v>
      </c>
      <c r="O184" s="320">
        <f>[6]Japan!$BS141</f>
        <v>69</v>
      </c>
      <c r="P184" s="320">
        <f>[6]Japan!$BS153</f>
        <v>103</v>
      </c>
      <c r="Q184" s="320">
        <f>[6]Japan!$BS165</f>
        <v>71</v>
      </c>
      <c r="R184" s="320">
        <f>[6]Japan!$BS177</f>
        <v>78</v>
      </c>
      <c r="S184" s="320">
        <f>[6]Japan!$BS189</f>
        <v>104</v>
      </c>
      <c r="T184" s="320">
        <f>[6]Japan!$BS201</f>
        <v>70</v>
      </c>
      <c r="U184" s="320">
        <f>[6]Japan!$BS213</f>
        <v>73</v>
      </c>
      <c r="V184" s="320">
        <f>[6]Japan!$BS225</f>
        <v>97</v>
      </c>
      <c r="W184" s="320">
        <f>[6]Japan!$BS237</f>
        <v>65</v>
      </c>
      <c r="X184" s="320">
        <f>[6]Japan!$BS249</f>
        <v>94</v>
      </c>
      <c r="Y184" s="239">
        <v>54.333333333333336</v>
      </c>
      <c r="Z184" s="306">
        <f t="shared" si="68"/>
        <v>50.846153846153868</v>
      </c>
      <c r="AA184" s="306">
        <f t="shared" si="68"/>
        <v>49.769230769230802</v>
      </c>
      <c r="AB184" s="306">
        <f t="shared" si="68"/>
        <v>50</v>
      </c>
      <c r="AC184" s="306">
        <f t="shared" si="68"/>
        <v>50</v>
      </c>
    </row>
    <row r="185" spans="1:29">
      <c r="A185" s="6" t="s">
        <v>102</v>
      </c>
      <c r="B185" s="239">
        <f t="shared" si="69"/>
        <v>57.230769230769255</v>
      </c>
      <c r="C185" s="239">
        <f t="shared" si="70"/>
        <v>38.230769230769255</v>
      </c>
      <c r="D185" s="320">
        <f>[6]Japan!$BS10</f>
        <v>51</v>
      </c>
      <c r="E185" s="320">
        <f>[6]Japan!$BS22</f>
        <v>98</v>
      </c>
      <c r="F185" s="320">
        <f>[6]Japan!$BS34</f>
        <v>68</v>
      </c>
      <c r="G185" s="320">
        <f>[6]Japan!$BS46</f>
        <v>77</v>
      </c>
      <c r="H185" s="320">
        <f>[6]Japan!$BS58</f>
        <v>54</v>
      </c>
      <c r="I185" s="320">
        <f>[6]Japan!$BS70</f>
        <v>68</v>
      </c>
      <c r="J185" s="320">
        <f>[6]Japan!$BS82</f>
        <v>77</v>
      </c>
      <c r="K185" s="320">
        <f>[6]Japan!$BS94</f>
        <v>68</v>
      </c>
      <c r="L185" s="320">
        <f>[6]Japan!$BS106</f>
        <v>74</v>
      </c>
      <c r="M185" s="320">
        <f>[6]Japan!$BS118</f>
        <v>71</v>
      </c>
      <c r="N185" s="320">
        <f>[6]Japan!$BS130</f>
        <v>68</v>
      </c>
      <c r="O185" s="320">
        <f>[6]Japan!$BS142</f>
        <v>69</v>
      </c>
      <c r="P185" s="320">
        <f>[6]Japan!$BS154</f>
        <v>82</v>
      </c>
      <c r="Q185" s="320">
        <f>[6]Japan!$BS166</f>
        <v>67</v>
      </c>
      <c r="R185" s="320">
        <f>[6]Japan!$BS178</f>
        <v>60</v>
      </c>
      <c r="S185" s="320">
        <f>[6]Japan!$BS190</f>
        <v>92</v>
      </c>
      <c r="T185" s="320">
        <f>[6]Japan!$BS202</f>
        <v>57</v>
      </c>
      <c r="U185" s="320">
        <f>[6]Japan!$BS214</f>
        <v>61</v>
      </c>
      <c r="V185" s="320">
        <f>[6]Japan!$BS226</f>
        <v>91</v>
      </c>
      <c r="W185" s="320">
        <f>[6]Japan!$BS238</f>
        <v>53</v>
      </c>
      <c r="X185" s="320">
        <f>[6]Japan!$BS250</f>
        <v>80</v>
      </c>
      <c r="Y185" s="239">
        <v>55.666666666666671</v>
      </c>
      <c r="Z185" s="306">
        <f>(Z$186-Y$186)/13+Z184</f>
        <v>50.230769230769255</v>
      </c>
      <c r="AA185" s="306">
        <f>(AA$186-Z$186)/13+AA184</f>
        <v>49.846153846153882</v>
      </c>
      <c r="AB185" s="306">
        <f>(AB$186-AA$186)/13+AB184</f>
        <v>50</v>
      </c>
      <c r="AC185" s="306">
        <f>(AC$186-AB$186)/13+AC184</f>
        <v>50</v>
      </c>
    </row>
    <row r="186" spans="1:29" ht="15.75" thickBot="1">
      <c r="A186" s="6" t="s">
        <v>103</v>
      </c>
      <c r="B186" s="307">
        <f>B29</f>
        <v>56</v>
      </c>
      <c r="C186" s="307">
        <f>C29</f>
        <v>35</v>
      </c>
      <c r="D186" s="320">
        <f>[6]Japan!$BS11</f>
        <v>48</v>
      </c>
      <c r="E186" s="320">
        <f>[6]Japan!$BS23</f>
        <v>91</v>
      </c>
      <c r="F186" s="320">
        <f>[6]Japan!$BS35</f>
        <v>71</v>
      </c>
      <c r="G186" s="320">
        <f>[6]Japan!$BS47</f>
        <v>75</v>
      </c>
      <c r="H186" s="320">
        <f>[6]Japan!$BS59</f>
        <v>55</v>
      </c>
      <c r="I186" s="320">
        <f>[6]Japan!$BS71</f>
        <v>64</v>
      </c>
      <c r="J186" s="320">
        <f>[6]Japan!$BS83</f>
        <v>70</v>
      </c>
      <c r="K186" s="320">
        <f>[6]Japan!$BS95</f>
        <v>69</v>
      </c>
      <c r="L186" s="320">
        <f>[6]Japan!$BS107</f>
        <v>80</v>
      </c>
      <c r="M186" s="320">
        <f>[6]Japan!$BS119</f>
        <v>77</v>
      </c>
      <c r="N186" s="320">
        <f>[6]Japan!$BS131</f>
        <v>79</v>
      </c>
      <c r="O186" s="320">
        <f>[6]Japan!$BS143</f>
        <v>83</v>
      </c>
      <c r="P186" s="320">
        <f>[6]Japan!$BS155</f>
        <v>65</v>
      </c>
      <c r="Q186" s="320">
        <f>[6]Japan!$BS167</f>
        <v>64</v>
      </c>
      <c r="R186" s="320">
        <f>[6]Japan!$BS179</f>
        <v>67</v>
      </c>
      <c r="S186" s="320">
        <f>[6]Japan!$BS191</f>
        <v>76</v>
      </c>
      <c r="T186" s="320">
        <f>[6]Japan!$BS203</f>
        <v>52</v>
      </c>
      <c r="U186" s="320">
        <f>[6]Japan!$BS215</f>
        <v>56</v>
      </c>
      <c r="V186" s="320">
        <f>[6]Japan!$BS227</f>
        <v>96</v>
      </c>
      <c r="W186" s="320">
        <f>[6]Japan!$BS239</f>
        <v>54</v>
      </c>
      <c r="X186" s="320">
        <f>[6]Japan!$BS251</f>
        <v>72</v>
      </c>
      <c r="Y186" s="320">
        <v>57</v>
      </c>
      <c r="Z186" s="307">
        <f>Z29</f>
        <v>49</v>
      </c>
      <c r="AA186" s="307">
        <f>AA29</f>
        <v>50</v>
      </c>
      <c r="AB186" s="307">
        <f>AB29</f>
        <v>50</v>
      </c>
      <c r="AC186" s="307">
        <f>AC29</f>
        <v>50</v>
      </c>
    </row>
    <row r="187" spans="1:29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spans="1:29" ht="15.75" thickBot="1">
      <c r="A188" s="6" t="s">
        <v>261</v>
      </c>
    </row>
    <row r="189" spans="1:29" ht="15.75" thickBot="1">
      <c r="A189" s="3"/>
      <c r="B189" s="3" t="str">
        <f>B$2</f>
        <v xml:space="preserve">93/94 </v>
      </c>
      <c r="C189" s="3" t="str">
        <f t="shared" ref="C189:AC189" si="71">C$2</f>
        <v xml:space="preserve">94/95 </v>
      </c>
      <c r="D189" s="3" t="str">
        <f t="shared" si="71"/>
        <v xml:space="preserve">95/96 </v>
      </c>
      <c r="E189" s="3" t="str">
        <f t="shared" si="71"/>
        <v xml:space="preserve">96/97 </v>
      </c>
      <c r="F189" s="3" t="str">
        <f t="shared" si="71"/>
        <v xml:space="preserve">97/98 </v>
      </c>
      <c r="G189" s="3" t="str">
        <f t="shared" si="71"/>
        <v xml:space="preserve">98/99 </v>
      </c>
      <c r="H189" s="3" t="str">
        <f t="shared" si="71"/>
        <v xml:space="preserve">99/00 </v>
      </c>
      <c r="I189" s="3" t="str">
        <f t="shared" si="71"/>
        <v xml:space="preserve">00/01 </v>
      </c>
      <c r="J189" s="3" t="str">
        <f t="shared" si="71"/>
        <v xml:space="preserve">01/02 </v>
      </c>
      <c r="K189" s="3" t="str">
        <f t="shared" si="71"/>
        <v xml:space="preserve">02/03 </v>
      </c>
      <c r="L189" s="3" t="str">
        <f t="shared" si="71"/>
        <v xml:space="preserve">03/04 </v>
      </c>
      <c r="M189" s="3" t="str">
        <f t="shared" si="71"/>
        <v xml:space="preserve">04/05 </v>
      </c>
      <c r="N189" s="3" t="str">
        <f t="shared" si="71"/>
        <v xml:space="preserve">05/06 </v>
      </c>
      <c r="O189" s="3" t="str">
        <f t="shared" si="71"/>
        <v xml:space="preserve">06/07 </v>
      </c>
      <c r="P189" s="3" t="str">
        <f t="shared" si="71"/>
        <v xml:space="preserve">07/08 </v>
      </c>
      <c r="Q189" s="3" t="str">
        <f t="shared" si="71"/>
        <v xml:space="preserve">08/09 </v>
      </c>
      <c r="R189" s="3" t="str">
        <f t="shared" si="71"/>
        <v xml:space="preserve">09/10 </v>
      </c>
      <c r="S189" s="3" t="str">
        <f t="shared" si="71"/>
        <v xml:space="preserve">10/11 </v>
      </c>
      <c r="T189" s="3" t="str">
        <f t="shared" si="71"/>
        <v xml:space="preserve">11/12 </v>
      </c>
      <c r="U189" s="3" t="str">
        <f t="shared" si="71"/>
        <v xml:space="preserve">12/13 </v>
      </c>
      <c r="V189" s="3" t="str">
        <f t="shared" si="71"/>
        <v xml:space="preserve">13/14 </v>
      </c>
      <c r="W189" s="3" t="str">
        <f t="shared" si="71"/>
        <v xml:space="preserve">14/15 </v>
      </c>
      <c r="X189" s="3" t="str">
        <f t="shared" si="71"/>
        <v xml:space="preserve">15/16 </v>
      </c>
      <c r="Y189" s="3" t="str">
        <f t="shared" si="71"/>
        <v xml:space="preserve">16/17 </v>
      </c>
      <c r="Z189" s="3" t="str">
        <f t="shared" si="71"/>
        <v xml:space="preserve">17/18 </v>
      </c>
      <c r="AA189" s="3" t="str">
        <f t="shared" si="71"/>
        <v>18/19</v>
      </c>
      <c r="AB189" s="3" t="str">
        <f t="shared" si="71"/>
        <v>19/20</v>
      </c>
      <c r="AC189" s="3" t="str">
        <f t="shared" si="71"/>
        <v>20/21</v>
      </c>
    </row>
    <row r="190" spans="1:29">
      <c r="A190" s="6" t="s">
        <v>104</v>
      </c>
    </row>
    <row r="191" spans="1:29">
      <c r="A191" s="6" t="s">
        <v>105</v>
      </c>
    </row>
    <row r="192" spans="1:29">
      <c r="A192" s="6" t="s">
        <v>106</v>
      </c>
    </row>
    <row r="193" spans="1:29">
      <c r="A193" s="6" t="s">
        <v>107</v>
      </c>
    </row>
    <row r="194" spans="1:29">
      <c r="A194" s="6" t="s">
        <v>108</v>
      </c>
    </row>
    <row r="195" spans="1:29">
      <c r="A195" s="6" t="s">
        <v>109</v>
      </c>
    </row>
    <row r="196" spans="1:29">
      <c r="A196" s="6" t="s">
        <v>110</v>
      </c>
    </row>
    <row r="197" spans="1:29">
      <c r="A197" s="6" t="s">
        <v>111</v>
      </c>
    </row>
    <row r="198" spans="1:29">
      <c r="A198" s="6" t="s">
        <v>112</v>
      </c>
    </row>
    <row r="199" spans="1:29">
      <c r="A199" s="6" t="s">
        <v>113</v>
      </c>
    </row>
    <row r="200" spans="1:29">
      <c r="A200" s="6" t="s">
        <v>102</v>
      </c>
    </row>
    <row r="201" spans="1:29">
      <c r="A201" s="6" t="s">
        <v>103</v>
      </c>
    </row>
    <row r="202" spans="1:29" ht="15.75" thickBot="1">
      <c r="A202" s="6" t="s">
        <v>143</v>
      </c>
    </row>
    <row r="203" spans="1:29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spans="1:29" ht="15.75" thickBot="1">
      <c r="A204" s="6" t="s">
        <v>262</v>
      </c>
    </row>
    <row r="205" spans="1:29" ht="15.75" thickBot="1">
      <c r="A205" s="3"/>
      <c r="B205" s="3" t="str">
        <f>B$2</f>
        <v xml:space="preserve">93/94 </v>
      </c>
      <c r="C205" s="3" t="str">
        <f t="shared" ref="C205:AC205" si="72">C$2</f>
        <v xml:space="preserve">94/95 </v>
      </c>
      <c r="D205" s="3" t="str">
        <f t="shared" si="72"/>
        <v xml:space="preserve">95/96 </v>
      </c>
      <c r="E205" s="3" t="str">
        <f t="shared" si="72"/>
        <v xml:space="preserve">96/97 </v>
      </c>
      <c r="F205" s="3" t="str">
        <f t="shared" si="72"/>
        <v xml:space="preserve">97/98 </v>
      </c>
      <c r="G205" s="3" t="str">
        <f t="shared" si="72"/>
        <v xml:space="preserve">98/99 </v>
      </c>
      <c r="H205" s="3" t="str">
        <f t="shared" si="72"/>
        <v xml:space="preserve">99/00 </v>
      </c>
      <c r="I205" s="3" t="str">
        <f t="shared" si="72"/>
        <v xml:space="preserve">00/01 </v>
      </c>
      <c r="J205" s="3" t="str">
        <f t="shared" si="72"/>
        <v xml:space="preserve">01/02 </v>
      </c>
      <c r="K205" s="3" t="str">
        <f t="shared" si="72"/>
        <v xml:space="preserve">02/03 </v>
      </c>
      <c r="L205" s="3" t="str">
        <f t="shared" si="72"/>
        <v xml:space="preserve">03/04 </v>
      </c>
      <c r="M205" s="3" t="str">
        <f t="shared" si="72"/>
        <v xml:space="preserve">04/05 </v>
      </c>
      <c r="N205" s="3" t="str">
        <f t="shared" si="72"/>
        <v xml:space="preserve">05/06 </v>
      </c>
      <c r="O205" s="3" t="str">
        <f t="shared" si="72"/>
        <v xml:space="preserve">06/07 </v>
      </c>
      <c r="P205" s="3" t="str">
        <f t="shared" si="72"/>
        <v xml:space="preserve">07/08 </v>
      </c>
      <c r="Q205" s="3" t="str">
        <f t="shared" si="72"/>
        <v xml:space="preserve">08/09 </v>
      </c>
      <c r="R205" s="3" t="str">
        <f t="shared" si="72"/>
        <v xml:space="preserve">09/10 </v>
      </c>
      <c r="S205" s="3" t="str">
        <f t="shared" si="72"/>
        <v xml:space="preserve">10/11 </v>
      </c>
      <c r="T205" s="3" t="str">
        <f t="shared" si="72"/>
        <v xml:space="preserve">11/12 </v>
      </c>
      <c r="U205" s="3" t="str">
        <f t="shared" si="72"/>
        <v xml:space="preserve">12/13 </v>
      </c>
      <c r="V205" s="3" t="str">
        <f t="shared" si="72"/>
        <v xml:space="preserve">13/14 </v>
      </c>
      <c r="W205" s="3" t="str">
        <f t="shared" si="72"/>
        <v xml:space="preserve">14/15 </v>
      </c>
      <c r="X205" s="3" t="str">
        <f t="shared" si="72"/>
        <v xml:space="preserve">15/16 </v>
      </c>
      <c r="Y205" s="3" t="str">
        <f t="shared" si="72"/>
        <v xml:space="preserve">16/17 </v>
      </c>
      <c r="Z205" s="3" t="str">
        <f t="shared" si="72"/>
        <v xml:space="preserve">17/18 </v>
      </c>
      <c r="AA205" s="3" t="str">
        <f t="shared" si="72"/>
        <v>18/19</v>
      </c>
      <c r="AB205" s="3" t="str">
        <f t="shared" si="72"/>
        <v>19/20</v>
      </c>
      <c r="AC205" s="3" t="str">
        <f t="shared" si="72"/>
        <v>20/21</v>
      </c>
    </row>
    <row r="206" spans="1:29">
      <c r="A206" s="6" t="s">
        <v>104</v>
      </c>
      <c r="B206" s="239">
        <f>(SUM(E206:I206)/SUM(E$218:I$218))*B$218</f>
        <v>71.607142857142861</v>
      </c>
      <c r="C206" s="239">
        <f>(SUM(E206:I206)/SUM(E$218:I$218))*C$218</f>
        <v>67.981464737793857</v>
      </c>
      <c r="D206" s="239">
        <v>57.089193825042884</v>
      </c>
      <c r="E206" s="320">
        <f>[6]Japan!$AE12</f>
        <v>75</v>
      </c>
      <c r="F206" s="320">
        <f>[6]Japan!$AE24</f>
        <v>80</v>
      </c>
      <c r="G206" s="320">
        <f>[6]Japan!$AE36</f>
        <v>87</v>
      </c>
      <c r="H206" s="320">
        <f>[6]Japan!$AE48</f>
        <v>79</v>
      </c>
      <c r="I206" s="320">
        <f>[6]Japan!$AE60</f>
        <v>80</v>
      </c>
      <c r="J206" s="320">
        <f>[6]Japan!$AE72</f>
        <v>76</v>
      </c>
      <c r="K206" s="320">
        <f>[6]Japan!$AE84</f>
        <v>78</v>
      </c>
      <c r="L206" s="320">
        <f>[6]Japan!$AE96</f>
        <v>71</v>
      </c>
      <c r="M206" s="320">
        <f>[6]Japan!$AE108</f>
        <v>78</v>
      </c>
      <c r="N206" s="320">
        <f>[6]Japan!$AE120</f>
        <v>79</v>
      </c>
      <c r="O206" s="320">
        <f>[6]Japan!$AE132</f>
        <v>85</v>
      </c>
      <c r="P206" s="320">
        <f>[6]Japan!$AE144</f>
        <v>82</v>
      </c>
      <c r="Q206" s="320">
        <f>[6]Japan!$AE156</f>
        <v>82</v>
      </c>
      <c r="R206" s="320">
        <f>[6]Japan!$AE168</f>
        <v>83</v>
      </c>
      <c r="S206" s="320">
        <f>[6]Japan!$AE180</f>
        <v>84</v>
      </c>
      <c r="T206" s="320">
        <f>[6]Japan!$AE192</f>
        <v>88</v>
      </c>
      <c r="U206" s="320">
        <f>[6]Japan!$AE204</f>
        <v>88</v>
      </c>
      <c r="V206" s="320">
        <f>[6]Japan!$AE216</f>
        <v>80</v>
      </c>
      <c r="W206" s="320">
        <f>[6]Japan!$AE228</f>
        <v>89</v>
      </c>
      <c r="X206" s="320">
        <f>[6]Japan!$AE240</f>
        <v>89</v>
      </c>
      <c r="Y206" s="320">
        <f>[6]Japan!$AE252</f>
        <v>87</v>
      </c>
      <c r="Z206" s="306">
        <f>Z302-Y313+Z270-Z254+Z286</f>
        <v>89.823061684161331</v>
      </c>
      <c r="AA206" s="306">
        <f>AA302-Z313+AA270-AA254+AA286</f>
        <v>90.920046653756799</v>
      </c>
      <c r="AB206" s="306">
        <f>AB302-AA313+AB270-AB254+AB286</f>
        <v>92.255674437004757</v>
      </c>
      <c r="AC206" s="306">
        <f>AC302-AB313+AC270-AC254+AC286</f>
        <v>92.674913376918994</v>
      </c>
    </row>
    <row r="207" spans="1:29">
      <c r="A207" s="6" t="s">
        <v>105</v>
      </c>
      <c r="B207" s="239">
        <f t="shared" ref="B207:B216" si="73">(SUM(E207:I207)/SUM(E$218:I$218))*B$218</f>
        <v>72.678571428571431</v>
      </c>
      <c r="C207" s="239">
        <f t="shared" ref="C207:C216" si="74">(SUM(E207:I207)/SUM(E$218:I$218))*C$218</f>
        <v>68.998643761301992</v>
      </c>
      <c r="D207" s="239">
        <v>57.943396226415089</v>
      </c>
      <c r="E207" s="320">
        <f>[6]Japan!$AE13</f>
        <v>77</v>
      </c>
      <c r="F207" s="320">
        <f>[6]Japan!$AE25</f>
        <v>81</v>
      </c>
      <c r="G207" s="320">
        <f>[6]Japan!$AE37</f>
        <v>79</v>
      </c>
      <c r="H207" s="320">
        <f>[6]Japan!$AE49</f>
        <v>90</v>
      </c>
      <c r="I207" s="320">
        <f>[6]Japan!$AE61</f>
        <v>80</v>
      </c>
      <c r="J207" s="320">
        <f>[6]Japan!$AE73</f>
        <v>77</v>
      </c>
      <c r="K207" s="320">
        <f>[6]Japan!$AE85</f>
        <v>73</v>
      </c>
      <c r="L207" s="320">
        <f>[6]Japan!$AE97</f>
        <v>81</v>
      </c>
      <c r="M207" s="320">
        <f>[6]Japan!$AE109</f>
        <v>86</v>
      </c>
      <c r="N207" s="320">
        <f>[6]Japan!$AE121</f>
        <v>87</v>
      </c>
      <c r="O207" s="320">
        <f>[6]Japan!$AE133</f>
        <v>86</v>
      </c>
      <c r="P207" s="320">
        <f>[6]Japan!$AE145</f>
        <v>84</v>
      </c>
      <c r="Q207" s="320">
        <f>[6]Japan!$AE157</f>
        <v>89</v>
      </c>
      <c r="R207" s="320">
        <f>[6]Japan!$AE169</f>
        <v>86</v>
      </c>
      <c r="S207" s="320">
        <f>[6]Japan!$AE181</f>
        <v>91</v>
      </c>
      <c r="T207" s="320">
        <f>[6]Japan!$AE193</f>
        <v>97</v>
      </c>
      <c r="U207" s="320">
        <f>[6]Japan!$AE205</f>
        <v>100</v>
      </c>
      <c r="V207" s="320">
        <f>[6]Japan!$AE217</f>
        <v>102</v>
      </c>
      <c r="W207" s="320">
        <f>[6]Japan!$AE229</f>
        <v>102</v>
      </c>
      <c r="X207" s="320">
        <f>[6]Japan!$AE241</f>
        <v>95</v>
      </c>
      <c r="Y207" s="320">
        <f>[6]Japan!$AE253</f>
        <v>100</v>
      </c>
      <c r="Z207" s="306">
        <f t="shared" ref="Z207:AC217" si="75">Z303-Z302+Z271-Z255+Z287</f>
        <v>89.534138607238262</v>
      </c>
      <c r="AA207" s="306">
        <f t="shared" si="75"/>
        <v>90.715069898206295</v>
      </c>
      <c r="AB207" s="306">
        <f t="shared" si="75"/>
        <v>91.812124118433729</v>
      </c>
      <c r="AC207" s="306">
        <f t="shared" si="75"/>
        <v>92.323281915332899</v>
      </c>
    </row>
    <row r="208" spans="1:29">
      <c r="A208" s="6" t="s">
        <v>106</v>
      </c>
      <c r="B208" s="239">
        <f t="shared" si="73"/>
        <v>63.928571428571431</v>
      </c>
      <c r="C208" s="239">
        <f t="shared" si="74"/>
        <v>60.69168173598554</v>
      </c>
      <c r="D208" s="239">
        <v>50.967409948542027</v>
      </c>
      <c r="E208" s="320">
        <f>[6]Japan!$AE14</f>
        <v>65</v>
      </c>
      <c r="F208" s="320">
        <f>[6]Japan!$AE26</f>
        <v>69</v>
      </c>
      <c r="G208" s="320">
        <f>[6]Japan!$AE38</f>
        <v>72</v>
      </c>
      <c r="H208" s="320">
        <f>[6]Japan!$AE50</f>
        <v>76</v>
      </c>
      <c r="I208" s="320">
        <f>[6]Japan!$AE62</f>
        <v>76</v>
      </c>
      <c r="J208" s="320">
        <f>[6]Japan!$AE74</f>
        <v>69</v>
      </c>
      <c r="K208" s="320">
        <f>[6]Japan!$AE86</f>
        <v>66</v>
      </c>
      <c r="L208" s="320">
        <f>[6]Japan!$AE98</f>
        <v>72</v>
      </c>
      <c r="M208" s="320">
        <f>[6]Japan!$AE110</f>
        <v>77</v>
      </c>
      <c r="N208" s="320">
        <f>[6]Japan!$AE122</f>
        <v>82</v>
      </c>
      <c r="O208" s="320">
        <f>[6]Japan!$AE134</f>
        <v>80</v>
      </c>
      <c r="P208" s="320">
        <f>[6]Japan!$AE146</f>
        <v>81</v>
      </c>
      <c r="Q208" s="320">
        <f>[6]Japan!$AE158</f>
        <v>82</v>
      </c>
      <c r="R208" s="320">
        <f>[6]Japan!$AE170</f>
        <v>81</v>
      </c>
      <c r="S208" s="320">
        <f>[6]Japan!$AE182</f>
        <v>82</v>
      </c>
      <c r="T208" s="320">
        <f>[6]Japan!$AE194</f>
        <v>83</v>
      </c>
      <c r="U208" s="320">
        <f>[6]Japan!$AE206</f>
        <v>92</v>
      </c>
      <c r="V208" s="320">
        <f>[6]Japan!$AE218</f>
        <v>83</v>
      </c>
      <c r="W208" s="320">
        <f>[6]Japan!$AE230</f>
        <v>93</v>
      </c>
      <c r="X208" s="320">
        <f>[6]Japan!$AE242</f>
        <v>91</v>
      </c>
      <c r="Y208" s="320">
        <f>[6]Japan!$AE254</f>
        <v>89</v>
      </c>
      <c r="Z208" s="306">
        <f t="shared" si="75"/>
        <v>90.23613860723826</v>
      </c>
      <c r="AA208" s="306">
        <f t="shared" si="75"/>
        <v>90.913751567706413</v>
      </c>
      <c r="AB208" s="306">
        <f t="shared" si="75"/>
        <v>92.135638035359861</v>
      </c>
      <c r="AC208" s="306">
        <f t="shared" si="75"/>
        <v>92.505756651130937</v>
      </c>
    </row>
    <row r="209" spans="1:29">
      <c r="A209" s="6" t="s">
        <v>107</v>
      </c>
      <c r="B209" s="239">
        <f t="shared" si="73"/>
        <v>62.678571428571423</v>
      </c>
      <c r="C209" s="239">
        <f t="shared" si="74"/>
        <v>59.504972875226038</v>
      </c>
      <c r="D209" s="320">
        <f>[6]Japan!$AE3</f>
        <v>66</v>
      </c>
      <c r="E209" s="320">
        <f>[6]Japan!$AE15</f>
        <v>60</v>
      </c>
      <c r="F209" s="320">
        <f>[6]Japan!$AE27</f>
        <v>68</v>
      </c>
      <c r="G209" s="320">
        <f>[6]Japan!$AE39</f>
        <v>73</v>
      </c>
      <c r="H209" s="320">
        <f>[6]Japan!$AE51</f>
        <v>70</v>
      </c>
      <c r="I209" s="320">
        <f>[6]Japan!$AE63</f>
        <v>80</v>
      </c>
      <c r="J209" s="320">
        <f>[6]Japan!$AE75</f>
        <v>70</v>
      </c>
      <c r="K209" s="320">
        <f>[6]Japan!$AE87</f>
        <v>69</v>
      </c>
      <c r="L209" s="320">
        <f>[6]Japan!$AE99</f>
        <v>74</v>
      </c>
      <c r="M209" s="320">
        <f>[6]Japan!$AE111</f>
        <v>73</v>
      </c>
      <c r="N209" s="320">
        <f>[6]Japan!$AE123</f>
        <v>76</v>
      </c>
      <c r="O209" s="320">
        <f>[6]Japan!$AE135</f>
        <v>79</v>
      </c>
      <c r="P209" s="320">
        <f>[6]Japan!$AE147</f>
        <v>77</v>
      </c>
      <c r="Q209" s="320">
        <f>[6]Japan!$AE159</f>
        <v>68</v>
      </c>
      <c r="R209" s="320">
        <f>[6]Japan!$AE171</f>
        <v>80</v>
      </c>
      <c r="S209" s="320">
        <f>[6]Japan!$AE183</f>
        <v>80</v>
      </c>
      <c r="T209" s="320">
        <f>[6]Japan!$AE195</f>
        <v>83</v>
      </c>
      <c r="U209" s="320">
        <f>[6]Japan!$AE207</f>
        <v>81</v>
      </c>
      <c r="V209" s="320">
        <f>[6]Japan!$AE219</f>
        <v>81</v>
      </c>
      <c r="W209" s="320">
        <f>[6]Japan!$AE231</f>
        <v>89</v>
      </c>
      <c r="X209" s="320">
        <f>[6]Japan!$AE243</f>
        <v>77</v>
      </c>
      <c r="Y209" s="320">
        <f>[6]Japan!$AE255</f>
        <v>89</v>
      </c>
      <c r="Z209" s="306">
        <f t="shared" si="75"/>
        <v>90.723138607238255</v>
      </c>
      <c r="AA209" s="306">
        <f t="shared" si="75"/>
        <v>90.728837100493138</v>
      </c>
      <c r="AB209" s="306">
        <f t="shared" si="75"/>
        <v>92.529857903685624</v>
      </c>
      <c r="AC209" s="306">
        <f t="shared" si="75"/>
        <v>92.744533097874054</v>
      </c>
    </row>
    <row r="210" spans="1:29">
      <c r="A210" s="6" t="s">
        <v>108</v>
      </c>
      <c r="B210" s="239">
        <f t="shared" si="73"/>
        <v>58.928571428571431</v>
      </c>
      <c r="C210" s="239">
        <f t="shared" si="74"/>
        <v>55.94484629294756</v>
      </c>
      <c r="D210" s="320">
        <f>[6]Japan!$AE4</f>
        <v>69</v>
      </c>
      <c r="E210" s="320">
        <f>[6]Japan!$AE16</f>
        <v>65</v>
      </c>
      <c r="F210" s="320">
        <f>[6]Japan!$AE28</f>
        <v>65</v>
      </c>
      <c r="G210" s="320">
        <f>[6]Japan!$AE40</f>
        <v>65</v>
      </c>
      <c r="H210" s="320">
        <f>[6]Japan!$AE52</f>
        <v>71</v>
      </c>
      <c r="I210" s="320">
        <f>[6]Japan!$AE64</f>
        <v>64</v>
      </c>
      <c r="J210" s="320">
        <f>[6]Japan!$AE76</f>
        <v>66</v>
      </c>
      <c r="K210" s="320">
        <f>[6]Japan!$AE88</f>
        <v>64</v>
      </c>
      <c r="L210" s="320">
        <f>[6]Japan!$AE100</f>
        <v>76</v>
      </c>
      <c r="M210" s="320">
        <f>[6]Japan!$AE112</f>
        <v>66</v>
      </c>
      <c r="N210" s="320">
        <f>[6]Japan!$AE124</f>
        <v>70</v>
      </c>
      <c r="O210" s="320">
        <f>[6]Japan!$AE136</f>
        <v>61</v>
      </c>
      <c r="P210" s="320">
        <f>[6]Japan!$AE148</f>
        <v>70</v>
      </c>
      <c r="Q210" s="320">
        <f>[6]Japan!$AE160</f>
        <v>65</v>
      </c>
      <c r="R210" s="320">
        <f>[6]Japan!$AE172</f>
        <v>64</v>
      </c>
      <c r="S210" s="320">
        <f>[6]Japan!$AE184</f>
        <v>78</v>
      </c>
      <c r="T210" s="320">
        <f>[6]Japan!$AE196</f>
        <v>77</v>
      </c>
      <c r="U210" s="320">
        <f>[6]Japan!$AE208</f>
        <v>77</v>
      </c>
      <c r="V210" s="320">
        <f>[6]Japan!$AE220</f>
        <v>78</v>
      </c>
      <c r="W210" s="320">
        <f>[6]Japan!$AE232</f>
        <v>75</v>
      </c>
      <c r="X210" s="320">
        <f>[6]Japan!$AE244</f>
        <v>80</v>
      </c>
      <c r="Y210" s="320">
        <f>[6]Japan!$AE256</f>
        <v>77</v>
      </c>
      <c r="Z210" s="306">
        <f t="shared" si="75"/>
        <v>90.206138607238259</v>
      </c>
      <c r="AA210" s="306">
        <f t="shared" si="75"/>
        <v>91.402275450850425</v>
      </c>
      <c r="AB210" s="306">
        <f t="shared" si="75"/>
        <v>92.805075769092639</v>
      </c>
      <c r="AC210" s="306">
        <f t="shared" si="75"/>
        <v>93.249480978025318</v>
      </c>
    </row>
    <row r="211" spans="1:29">
      <c r="A211" s="6" t="s">
        <v>109</v>
      </c>
      <c r="B211" s="239">
        <f t="shared" si="73"/>
        <v>65</v>
      </c>
      <c r="C211" s="239">
        <f t="shared" si="74"/>
        <v>61.708860759493668</v>
      </c>
      <c r="D211" s="320">
        <f>[6]Japan!$AE5</f>
        <v>70</v>
      </c>
      <c r="E211" s="320">
        <f>[6]Japan!$AE17</f>
        <v>62</v>
      </c>
      <c r="F211" s="320">
        <f>[6]Japan!$AE29</f>
        <v>74</v>
      </c>
      <c r="G211" s="320">
        <f>[6]Japan!$AE41</f>
        <v>68</v>
      </c>
      <c r="H211" s="320">
        <f>[6]Japan!$AE53</f>
        <v>85</v>
      </c>
      <c r="I211" s="320">
        <f>[6]Japan!$AE65</f>
        <v>75</v>
      </c>
      <c r="J211" s="320">
        <f>[6]Japan!$AE77</f>
        <v>76</v>
      </c>
      <c r="K211" s="320">
        <f>[6]Japan!$AE89</f>
        <v>79</v>
      </c>
      <c r="L211" s="320">
        <f>[6]Japan!$AE101</f>
        <v>79</v>
      </c>
      <c r="M211" s="320">
        <f>[6]Japan!$AE113</f>
        <v>79</v>
      </c>
      <c r="N211" s="320">
        <f>[6]Japan!$AE125</f>
        <v>86</v>
      </c>
      <c r="O211" s="320">
        <f>[6]Japan!$AE137</f>
        <v>85</v>
      </c>
      <c r="P211" s="320">
        <f>[6]Japan!$AE149</f>
        <v>83</v>
      </c>
      <c r="Q211" s="320">
        <f>[6]Japan!$AE161</f>
        <v>77</v>
      </c>
      <c r="R211" s="320">
        <f>[6]Japan!$AE173</f>
        <v>89</v>
      </c>
      <c r="S211" s="320">
        <f>[6]Japan!$AE185</f>
        <v>79</v>
      </c>
      <c r="T211" s="320">
        <f>[6]Japan!$AE197</f>
        <v>89</v>
      </c>
      <c r="U211" s="320">
        <f>[6]Japan!$AE209</f>
        <v>91</v>
      </c>
      <c r="V211" s="320">
        <f>[6]Japan!$AE221</f>
        <v>96</v>
      </c>
      <c r="W211" s="320">
        <f>[6]Japan!$AE233</f>
        <v>93</v>
      </c>
      <c r="X211" s="320">
        <f>[6]Japan!$AE245</f>
        <v>83</v>
      </c>
      <c r="Y211" s="320">
        <f>[6]Japan!$AE257</f>
        <v>92</v>
      </c>
      <c r="Z211" s="306">
        <f t="shared" si="75"/>
        <v>90.162155013218694</v>
      </c>
      <c r="AA211" s="306">
        <f t="shared" si="75"/>
        <v>91.553834392290526</v>
      </c>
      <c r="AB211" s="306">
        <f t="shared" si="75"/>
        <v>93.025245416316977</v>
      </c>
      <c r="AC211" s="306">
        <f t="shared" si="75"/>
        <v>93.363655175764904</v>
      </c>
    </row>
    <row r="212" spans="1:29">
      <c r="A212" s="6" t="s">
        <v>110</v>
      </c>
      <c r="B212" s="239">
        <f t="shared" si="73"/>
        <v>69.642857142857153</v>
      </c>
      <c r="C212" s="239">
        <f t="shared" si="74"/>
        <v>66.116636528028934</v>
      </c>
      <c r="D212" s="320">
        <f>[6]Japan!$AE6</f>
        <v>67</v>
      </c>
      <c r="E212" s="320">
        <f>[6]Japan!$AE18</f>
        <v>82</v>
      </c>
      <c r="F212" s="320">
        <f>[6]Japan!$AE30</f>
        <v>72</v>
      </c>
      <c r="G212" s="320">
        <f>[6]Japan!$AE42</f>
        <v>79</v>
      </c>
      <c r="H212" s="320">
        <f>[6]Japan!$AE54</f>
        <v>78</v>
      </c>
      <c r="I212" s="320">
        <f>[6]Japan!$AE66</f>
        <v>79</v>
      </c>
      <c r="J212" s="320">
        <f>[6]Japan!$AE78</f>
        <v>71</v>
      </c>
      <c r="K212" s="320">
        <f>[6]Japan!$AE90</f>
        <v>75</v>
      </c>
      <c r="L212" s="320">
        <f>[6]Japan!$AE102</f>
        <v>80</v>
      </c>
      <c r="M212" s="320">
        <f>[6]Japan!$AE114</f>
        <v>81</v>
      </c>
      <c r="N212" s="320">
        <f>[6]Japan!$AE126</f>
        <v>90</v>
      </c>
      <c r="O212" s="320">
        <f>[6]Japan!$AE138</f>
        <v>90</v>
      </c>
      <c r="P212" s="320">
        <f>[6]Japan!$AE150</f>
        <v>90</v>
      </c>
      <c r="Q212" s="320">
        <f>[6]Japan!$AE162</f>
        <v>86</v>
      </c>
      <c r="R212" s="320">
        <f>[6]Japan!$AE174</f>
        <v>87</v>
      </c>
      <c r="S212" s="320">
        <f>[6]Japan!$AE186</f>
        <v>99</v>
      </c>
      <c r="T212" s="320">
        <f>[6]Japan!$AE198</f>
        <v>96</v>
      </c>
      <c r="U212" s="320">
        <f>[6]Japan!$AE210</f>
        <v>98</v>
      </c>
      <c r="V212" s="320">
        <f>[6]Japan!$AE222</f>
        <v>92</v>
      </c>
      <c r="W212" s="320">
        <f>[6]Japan!$AE234</f>
        <v>81</v>
      </c>
      <c r="X212" s="320">
        <f>[6]Japan!$AE246</f>
        <v>86</v>
      </c>
      <c r="Y212" s="320">
        <f>[6]Japan!$AE258</f>
        <v>96</v>
      </c>
      <c r="Z212" s="306">
        <f t="shared" si="75"/>
        <v>90.192479356409592</v>
      </c>
      <c r="AA212" s="306">
        <f t="shared" si="75"/>
        <v>91.089469489325765</v>
      </c>
      <c r="AB212" s="306">
        <f t="shared" si="75"/>
        <v>92.322800250935884</v>
      </c>
      <c r="AC212" s="306">
        <f t="shared" si="75"/>
        <v>92.645694729237206</v>
      </c>
    </row>
    <row r="213" spans="1:29">
      <c r="A213" s="6" t="s">
        <v>111</v>
      </c>
      <c r="B213" s="239">
        <f t="shared" si="73"/>
        <v>65.892857142857153</v>
      </c>
      <c r="C213" s="239">
        <f t="shared" si="74"/>
        <v>62.556509945750456</v>
      </c>
      <c r="D213" s="320">
        <f>[6]Japan!$AE7</f>
        <v>68</v>
      </c>
      <c r="E213" s="320">
        <f>[6]Japan!$AE19</f>
        <v>75</v>
      </c>
      <c r="F213" s="320">
        <f>[6]Japan!$AE31</f>
        <v>74</v>
      </c>
      <c r="G213" s="320">
        <f>[6]Japan!$AE43</f>
        <v>72</v>
      </c>
      <c r="H213" s="320">
        <f>[6]Japan!$AE55</f>
        <v>74</v>
      </c>
      <c r="I213" s="320">
        <f>[6]Japan!$AE67</f>
        <v>74</v>
      </c>
      <c r="J213" s="320">
        <f>[6]Japan!$AE79</f>
        <v>70</v>
      </c>
      <c r="K213" s="320">
        <f>[6]Japan!$AE91</f>
        <v>71</v>
      </c>
      <c r="L213" s="320">
        <f>[6]Japan!$AE103</f>
        <v>79</v>
      </c>
      <c r="M213" s="320">
        <f>[6]Japan!$AE115</f>
        <v>72</v>
      </c>
      <c r="N213" s="320">
        <f>[6]Japan!$AE127</f>
        <v>76</v>
      </c>
      <c r="O213" s="320">
        <f>[6]Japan!$AE139</f>
        <v>78</v>
      </c>
      <c r="P213" s="320">
        <f>[6]Japan!$AE151</f>
        <v>77</v>
      </c>
      <c r="Q213" s="320">
        <f>[6]Japan!$AE163</f>
        <v>73</v>
      </c>
      <c r="R213" s="320">
        <f>[6]Japan!$AE175</f>
        <v>79</v>
      </c>
      <c r="S213" s="320">
        <f>[6]Japan!$AE187</f>
        <v>86</v>
      </c>
      <c r="T213" s="320">
        <f>[6]Japan!$AE199</f>
        <v>88</v>
      </c>
      <c r="U213" s="320">
        <f>[6]Japan!$AE211</f>
        <v>87</v>
      </c>
      <c r="V213" s="320">
        <f>[6]Japan!$AE223</f>
        <v>90</v>
      </c>
      <c r="W213" s="320">
        <f>[6]Japan!$AE235</f>
        <v>88</v>
      </c>
      <c r="X213" s="320">
        <f>[6]Japan!$AE247</f>
        <v>82</v>
      </c>
      <c r="Y213" s="320">
        <f>[6]Japan!$AE259</f>
        <v>89</v>
      </c>
      <c r="Z213" s="306">
        <f t="shared" si="75"/>
        <v>89.497158123690241</v>
      </c>
      <c r="AA213" s="306">
        <f t="shared" si="75"/>
        <v>90.763476455728394</v>
      </c>
      <c r="AB213" s="306">
        <f t="shared" si="75"/>
        <v>91.814341553531975</v>
      </c>
      <c r="AC213" s="306">
        <f t="shared" si="75"/>
        <v>92.14645210563765</v>
      </c>
    </row>
    <row r="214" spans="1:29">
      <c r="A214" s="6" t="s">
        <v>112</v>
      </c>
      <c r="B214" s="239">
        <f t="shared" si="73"/>
        <v>68.928571428571431</v>
      </c>
      <c r="C214" s="239">
        <f t="shared" si="74"/>
        <v>65.438517179023506</v>
      </c>
      <c r="D214" s="320">
        <f>[6]Japan!$AE8</f>
        <v>69</v>
      </c>
      <c r="E214" s="320">
        <f>[6]Japan!$AE20</f>
        <v>77</v>
      </c>
      <c r="F214" s="320">
        <f>[6]Japan!$AE32</f>
        <v>69</v>
      </c>
      <c r="G214" s="320">
        <f>[6]Japan!$AE44</f>
        <v>79</v>
      </c>
      <c r="H214" s="320">
        <f>[6]Japan!$AE56</f>
        <v>82</v>
      </c>
      <c r="I214" s="320">
        <f>[6]Japan!$AE68</f>
        <v>79</v>
      </c>
      <c r="J214" s="320">
        <f>[6]Japan!$AE80</f>
        <v>80</v>
      </c>
      <c r="K214" s="320">
        <f>[6]Japan!$AE92</f>
        <v>74</v>
      </c>
      <c r="L214" s="320">
        <f>[6]Japan!$AE104</f>
        <v>84</v>
      </c>
      <c r="M214" s="320">
        <f>[6]Japan!$AE116</f>
        <v>82</v>
      </c>
      <c r="N214" s="320">
        <f>[6]Japan!$AE128</f>
        <v>82</v>
      </c>
      <c r="O214" s="320">
        <f>[6]Japan!$AE140</f>
        <v>78</v>
      </c>
      <c r="P214" s="320">
        <f>[6]Japan!$AE152</f>
        <v>79</v>
      </c>
      <c r="Q214" s="320">
        <f>[6]Japan!$AE164</f>
        <v>83</v>
      </c>
      <c r="R214" s="320">
        <f>[6]Japan!$AE176</f>
        <v>84</v>
      </c>
      <c r="S214" s="320">
        <f>[6]Japan!$AE188</f>
        <v>96</v>
      </c>
      <c r="T214" s="320">
        <f>[6]Japan!$AE200</f>
        <v>97</v>
      </c>
      <c r="U214" s="320">
        <f>[6]Japan!$AE212</f>
        <v>97</v>
      </c>
      <c r="V214" s="320">
        <f>[6]Japan!$AE224</f>
        <v>96</v>
      </c>
      <c r="W214" s="320">
        <f>[6]Japan!$AE236</f>
        <v>94</v>
      </c>
      <c r="X214" s="320">
        <f>[6]Japan!$AE248</f>
        <v>97</v>
      </c>
      <c r="Y214" s="320">
        <f>[6]Japan!$AE260</f>
        <v>91</v>
      </c>
      <c r="Z214" s="306">
        <f t="shared" si="75"/>
        <v>90.425296441755265</v>
      </c>
      <c r="AA214" s="306">
        <f t="shared" si="75"/>
        <v>91.567949009899991</v>
      </c>
      <c r="AB214" s="306">
        <f t="shared" si="75"/>
        <v>92.829757258337438</v>
      </c>
      <c r="AC214" s="306">
        <f t="shared" si="75"/>
        <v>93.171039256298329</v>
      </c>
    </row>
    <row r="215" spans="1:29">
      <c r="A215" s="6" t="s">
        <v>113</v>
      </c>
      <c r="B215" s="239">
        <f t="shared" si="73"/>
        <v>70.714285714285708</v>
      </c>
      <c r="C215" s="239">
        <f t="shared" si="74"/>
        <v>67.133815551537069</v>
      </c>
      <c r="D215" s="320">
        <f>[6]Japan!$AE9</f>
        <v>71</v>
      </c>
      <c r="E215" s="320">
        <f>[6]Japan!$AE21</f>
        <v>73</v>
      </c>
      <c r="F215" s="320">
        <f>[6]Japan!$AE33</f>
        <v>80</v>
      </c>
      <c r="G215" s="320">
        <f>[6]Japan!$AE45</f>
        <v>86</v>
      </c>
      <c r="H215" s="320">
        <f>[6]Japan!$AE57</f>
        <v>75</v>
      </c>
      <c r="I215" s="320">
        <f>[6]Japan!$AE69</f>
        <v>82</v>
      </c>
      <c r="J215" s="320">
        <f>[6]Japan!$AE81</f>
        <v>83</v>
      </c>
      <c r="K215" s="320">
        <f>[6]Japan!$AE93</f>
        <v>74</v>
      </c>
      <c r="L215" s="320">
        <f>[6]Japan!$AE105</f>
        <v>88</v>
      </c>
      <c r="M215" s="320">
        <f>[6]Japan!$AE117</f>
        <v>87</v>
      </c>
      <c r="N215" s="320">
        <f>[6]Japan!$AE129</f>
        <v>91</v>
      </c>
      <c r="O215" s="320">
        <f>[6]Japan!$AE141</f>
        <v>77</v>
      </c>
      <c r="P215" s="320">
        <f>[6]Japan!$AE153</f>
        <v>85</v>
      </c>
      <c r="Q215" s="320">
        <f>[6]Japan!$AE165</f>
        <v>80</v>
      </c>
      <c r="R215" s="320">
        <f>[6]Japan!$AE177</f>
        <v>96</v>
      </c>
      <c r="S215" s="320">
        <f>[6]Japan!$AE189</f>
        <v>87</v>
      </c>
      <c r="T215" s="320">
        <f>[6]Japan!$AE201</f>
        <v>92</v>
      </c>
      <c r="U215" s="320">
        <f>[6]Japan!$AE213</f>
        <v>87</v>
      </c>
      <c r="V215" s="320">
        <f>[6]Japan!$AE225</f>
        <v>88</v>
      </c>
      <c r="W215" s="320">
        <f>[6]Japan!$AE237</f>
        <v>86</v>
      </c>
      <c r="X215" s="320">
        <f>[6]Japan!$AE249</f>
        <v>97</v>
      </c>
      <c r="Y215" s="239">
        <v>88.311180609851434</v>
      </c>
      <c r="Z215" s="306">
        <f t="shared" si="75"/>
        <v>89.142257003949055</v>
      </c>
      <c r="AA215" s="306">
        <f t="shared" si="75"/>
        <v>90.052501004756536</v>
      </c>
      <c r="AB215" s="306">
        <f t="shared" si="75"/>
        <v>91.198408492683512</v>
      </c>
      <c r="AC215" s="306">
        <f t="shared" si="75"/>
        <v>91.46797999733522</v>
      </c>
    </row>
    <row r="216" spans="1:29">
      <c r="A216" s="6" t="s">
        <v>102</v>
      </c>
      <c r="B216" s="239">
        <f t="shared" si="73"/>
        <v>53.928571428571431</v>
      </c>
      <c r="C216" s="239">
        <f t="shared" si="74"/>
        <v>51.198010849909586</v>
      </c>
      <c r="D216" s="320">
        <f>[6]Japan!$AE10</f>
        <v>53</v>
      </c>
      <c r="E216" s="320">
        <f>[6]Japan!$AE22</f>
        <v>61</v>
      </c>
      <c r="F216" s="320">
        <f>[6]Japan!$AE34</f>
        <v>57</v>
      </c>
      <c r="G216" s="320">
        <f>[6]Japan!$AE46</f>
        <v>62</v>
      </c>
      <c r="H216" s="320">
        <f>[6]Japan!$AE58</f>
        <v>64</v>
      </c>
      <c r="I216" s="320">
        <f>[6]Japan!$AE70</f>
        <v>58</v>
      </c>
      <c r="J216" s="320">
        <f>[6]Japan!$AE82</f>
        <v>63</v>
      </c>
      <c r="K216" s="320">
        <f>[6]Japan!$AE94</f>
        <v>58</v>
      </c>
      <c r="L216" s="320">
        <f>[6]Japan!$AE106</f>
        <v>62</v>
      </c>
      <c r="M216" s="320">
        <f>[6]Japan!$AE118</f>
        <v>59</v>
      </c>
      <c r="N216" s="320">
        <f>[6]Japan!$AE130</f>
        <v>66</v>
      </c>
      <c r="O216" s="320">
        <f>[6]Japan!$AE142</f>
        <v>65</v>
      </c>
      <c r="P216" s="320">
        <f>[6]Japan!$AE154</f>
        <v>60</v>
      </c>
      <c r="Q216" s="320">
        <f>[6]Japan!$AE166</f>
        <v>65</v>
      </c>
      <c r="R216" s="320">
        <f>[6]Japan!$AE178</f>
        <v>65</v>
      </c>
      <c r="S216" s="320">
        <f>[6]Japan!$AE190</f>
        <v>68</v>
      </c>
      <c r="T216" s="320">
        <f>[6]Japan!$AE202</f>
        <v>74</v>
      </c>
      <c r="U216" s="320">
        <f>[6]Japan!$AE214</f>
        <v>72</v>
      </c>
      <c r="V216" s="320">
        <f>[6]Japan!$AE226</f>
        <v>71</v>
      </c>
      <c r="W216" s="320">
        <f>[6]Japan!$AE238</f>
        <v>70</v>
      </c>
      <c r="X216" s="320">
        <f>[6]Japan!$AE250</f>
        <v>66</v>
      </c>
      <c r="Y216" s="239">
        <v>69.275215011727923</v>
      </c>
      <c r="Z216" s="306">
        <f t="shared" si="75"/>
        <v>90.152862007781607</v>
      </c>
      <c r="AA216" s="306">
        <f t="shared" si="75"/>
        <v>91.439636774501579</v>
      </c>
      <c r="AB216" s="306">
        <f t="shared" si="75"/>
        <v>92.758027319540091</v>
      </c>
      <c r="AC216" s="306">
        <f t="shared" si="75"/>
        <v>93.105864437828885</v>
      </c>
    </row>
    <row r="217" spans="1:29">
      <c r="A217" s="6" t="s">
        <v>103</v>
      </c>
      <c r="B217" s="239">
        <f>B218-SUM(B206:B216)</f>
        <v>66.071428571428555</v>
      </c>
      <c r="C217" s="239">
        <f>C218-SUM(C206:C216)</f>
        <v>62.726039783001738</v>
      </c>
      <c r="D217" s="320">
        <f>[6]Japan!$AE11</f>
        <v>65</v>
      </c>
      <c r="E217" s="320">
        <f>[6]Japan!$AE23</f>
        <v>73</v>
      </c>
      <c r="F217" s="320">
        <f>[6]Japan!$AE35</f>
        <v>70</v>
      </c>
      <c r="G217" s="320">
        <f>[6]Japan!$AE47</f>
        <v>77</v>
      </c>
      <c r="H217" s="320">
        <f>[6]Japan!$AE59</f>
        <v>77</v>
      </c>
      <c r="I217" s="320">
        <f>[6]Japan!$AE71</f>
        <v>73</v>
      </c>
      <c r="J217" s="320">
        <f>[6]Japan!$AE83</f>
        <v>74</v>
      </c>
      <c r="K217" s="320">
        <f>[6]Japan!$AE95</f>
        <v>76</v>
      </c>
      <c r="L217" s="320">
        <f>[6]Japan!$AE107</f>
        <v>83</v>
      </c>
      <c r="M217" s="320">
        <f>[6]Japan!$AE119</f>
        <v>84</v>
      </c>
      <c r="N217" s="320">
        <f>[6]Japan!$AE131</f>
        <v>86</v>
      </c>
      <c r="O217" s="320">
        <f>[6]Japan!$AE143</f>
        <v>83</v>
      </c>
      <c r="P217" s="320">
        <f>[6]Japan!$AE155</f>
        <v>76</v>
      </c>
      <c r="Q217" s="320">
        <f>[6]Japan!$AE167</f>
        <v>82</v>
      </c>
      <c r="R217" s="320">
        <f>[6]Japan!$AE179</f>
        <v>91</v>
      </c>
      <c r="S217" s="320">
        <f>[6]Japan!$AE191</f>
        <v>85</v>
      </c>
      <c r="T217" s="320">
        <f>[6]Japan!$AE203</f>
        <v>90</v>
      </c>
      <c r="U217" s="320">
        <f>[6]Japan!$AE215</f>
        <v>89</v>
      </c>
      <c r="V217" s="320">
        <f>[6]Japan!$AE227</f>
        <v>98</v>
      </c>
      <c r="W217" s="320">
        <f>[6]Japan!$AE239</f>
        <v>106</v>
      </c>
      <c r="X217" s="320">
        <f>[6]Japan!$AE251</f>
        <v>93</v>
      </c>
      <c r="Y217" s="239">
        <v>93.413604378420644</v>
      </c>
      <c r="Z217" s="306">
        <f t="shared" si="75"/>
        <v>85.977916150017222</v>
      </c>
      <c r="AA217" s="306">
        <f t="shared" si="75"/>
        <v>91.029030739408384</v>
      </c>
      <c r="AB217" s="306">
        <f t="shared" si="75"/>
        <v>91.840846855606458</v>
      </c>
      <c r="AC217" s="306">
        <f t="shared" si="75"/>
        <v>92.195769596998062</v>
      </c>
    </row>
    <row r="218" spans="1:29" ht="15.75" thickBot="1">
      <c r="A218" s="6" t="s">
        <v>114</v>
      </c>
      <c r="B218" s="37">
        <f>B33</f>
        <v>790</v>
      </c>
      <c r="C218" s="37">
        <f>C33</f>
        <v>750</v>
      </c>
      <c r="D218" s="37">
        <f>SUM(D206:D217)</f>
        <v>764</v>
      </c>
      <c r="E218" s="37">
        <f>SUM(E206:E217)</f>
        <v>845</v>
      </c>
      <c r="F218" s="37">
        <f t="shared" ref="F218:Y218" si="76">SUM(F206:F217)</f>
        <v>859</v>
      </c>
      <c r="G218" s="37">
        <f t="shared" si="76"/>
        <v>899</v>
      </c>
      <c r="H218" s="37">
        <f t="shared" si="76"/>
        <v>921</v>
      </c>
      <c r="I218" s="37">
        <f t="shared" si="76"/>
        <v>900</v>
      </c>
      <c r="J218" s="37">
        <f t="shared" si="76"/>
        <v>875</v>
      </c>
      <c r="K218" s="37">
        <f t="shared" si="76"/>
        <v>857</v>
      </c>
      <c r="L218" s="37">
        <f t="shared" si="76"/>
        <v>929</v>
      </c>
      <c r="M218" s="37">
        <f t="shared" si="76"/>
        <v>924</v>
      </c>
      <c r="N218" s="37">
        <f t="shared" si="76"/>
        <v>971</v>
      </c>
      <c r="O218" s="37">
        <f t="shared" si="76"/>
        <v>947</v>
      </c>
      <c r="P218" s="37">
        <f t="shared" si="76"/>
        <v>944</v>
      </c>
      <c r="Q218" s="37">
        <f t="shared" si="76"/>
        <v>932</v>
      </c>
      <c r="R218" s="37">
        <f t="shared" si="76"/>
        <v>985</v>
      </c>
      <c r="S218" s="37">
        <f t="shared" si="76"/>
        <v>1015</v>
      </c>
      <c r="T218" s="37">
        <f t="shared" si="76"/>
        <v>1054</v>
      </c>
      <c r="U218" s="37">
        <f t="shared" si="76"/>
        <v>1059</v>
      </c>
      <c r="V218" s="37">
        <f t="shared" si="76"/>
        <v>1055</v>
      </c>
      <c r="W218" s="37">
        <f t="shared" si="76"/>
        <v>1066</v>
      </c>
      <c r="X218" s="37">
        <f t="shared" si="76"/>
        <v>1036</v>
      </c>
      <c r="Y218" s="37">
        <f t="shared" si="76"/>
        <v>1061</v>
      </c>
      <c r="Z218" s="306">
        <f>Z33</f>
        <v>1076.072740209936</v>
      </c>
      <c r="AA218" s="306">
        <f>AA33</f>
        <v>1092.1758785369243</v>
      </c>
      <c r="AB218" s="306">
        <f>AB33</f>
        <v>1107.327797410529</v>
      </c>
      <c r="AC218" s="306">
        <f>AC33</f>
        <v>1111.5944213183825</v>
      </c>
    </row>
    <row r="219" spans="1:29">
      <c r="A219" s="1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  <c r="AC219" s="240"/>
    </row>
    <row r="220" spans="1:29" ht="15.75" thickBot="1">
      <c r="A220" s="6" t="s">
        <v>263</v>
      </c>
      <c r="D220" s="26"/>
      <c r="E220" s="26"/>
      <c r="F220" s="26"/>
      <c r="G220" s="26"/>
      <c r="H220" s="26"/>
      <c r="I220" s="26"/>
      <c r="T220" s="26"/>
      <c r="U220" s="26"/>
      <c r="V220" s="26"/>
      <c r="W220" s="26"/>
      <c r="X220" s="26"/>
      <c r="Y220" s="26"/>
    </row>
    <row r="221" spans="1:29" ht="15.75" thickBot="1">
      <c r="A221" s="3"/>
      <c r="B221" s="3" t="str">
        <f>B$2</f>
        <v xml:space="preserve">93/94 </v>
      </c>
      <c r="C221" s="3" t="str">
        <f t="shared" ref="C221:AC221" si="77">C$2</f>
        <v xml:space="preserve">94/95 </v>
      </c>
      <c r="D221" s="3" t="str">
        <f t="shared" si="77"/>
        <v xml:space="preserve">95/96 </v>
      </c>
      <c r="E221" s="3" t="str">
        <f t="shared" si="77"/>
        <v xml:space="preserve">96/97 </v>
      </c>
      <c r="F221" s="3" t="str">
        <f t="shared" si="77"/>
        <v xml:space="preserve">97/98 </v>
      </c>
      <c r="G221" s="3" t="str">
        <f t="shared" si="77"/>
        <v xml:space="preserve">98/99 </v>
      </c>
      <c r="H221" s="3" t="str">
        <f t="shared" si="77"/>
        <v xml:space="preserve">99/00 </v>
      </c>
      <c r="I221" s="3" t="str">
        <f t="shared" si="77"/>
        <v xml:space="preserve">00/01 </v>
      </c>
      <c r="J221" s="3" t="str">
        <f t="shared" si="77"/>
        <v xml:space="preserve">01/02 </v>
      </c>
      <c r="K221" s="3" t="str">
        <f t="shared" si="77"/>
        <v xml:space="preserve">02/03 </v>
      </c>
      <c r="L221" s="3" t="str">
        <f t="shared" si="77"/>
        <v xml:space="preserve">03/04 </v>
      </c>
      <c r="M221" s="3" t="str">
        <f t="shared" si="77"/>
        <v xml:space="preserve">04/05 </v>
      </c>
      <c r="N221" s="3" t="str">
        <f t="shared" si="77"/>
        <v xml:space="preserve">05/06 </v>
      </c>
      <c r="O221" s="3" t="str">
        <f t="shared" si="77"/>
        <v xml:space="preserve">06/07 </v>
      </c>
      <c r="P221" s="3" t="str">
        <f t="shared" si="77"/>
        <v xml:space="preserve">07/08 </v>
      </c>
      <c r="Q221" s="3" t="str">
        <f t="shared" si="77"/>
        <v xml:space="preserve">08/09 </v>
      </c>
      <c r="R221" s="3" t="str">
        <f t="shared" si="77"/>
        <v xml:space="preserve">09/10 </v>
      </c>
      <c r="S221" s="3" t="str">
        <f t="shared" si="77"/>
        <v xml:space="preserve">10/11 </v>
      </c>
      <c r="T221" s="3" t="str">
        <f t="shared" si="77"/>
        <v xml:space="preserve">11/12 </v>
      </c>
      <c r="U221" s="3" t="str">
        <f t="shared" si="77"/>
        <v xml:space="preserve">12/13 </v>
      </c>
      <c r="V221" s="3" t="str">
        <f t="shared" si="77"/>
        <v xml:space="preserve">13/14 </v>
      </c>
      <c r="W221" s="3" t="str">
        <f t="shared" si="77"/>
        <v xml:space="preserve">14/15 </v>
      </c>
      <c r="X221" s="3" t="str">
        <f t="shared" si="77"/>
        <v xml:space="preserve">15/16 </v>
      </c>
      <c r="Y221" s="3" t="str">
        <f t="shared" si="77"/>
        <v xml:space="preserve">16/17 </v>
      </c>
      <c r="Z221" s="3" t="str">
        <f t="shared" si="77"/>
        <v xml:space="preserve">17/18 </v>
      </c>
      <c r="AA221" s="3" t="str">
        <f t="shared" si="77"/>
        <v>18/19</v>
      </c>
      <c r="AB221" s="3" t="str">
        <f t="shared" si="77"/>
        <v>19/20</v>
      </c>
      <c r="AC221" s="3" t="str">
        <f t="shared" si="77"/>
        <v>20/21</v>
      </c>
    </row>
    <row r="222" spans="1:29">
      <c r="A222" s="6" t="s">
        <v>104</v>
      </c>
      <c r="B222" s="241">
        <f t="shared" ref="B222:AC231" si="78">B206/B79</f>
        <v>0.42751013889156697</v>
      </c>
      <c r="C222" s="241">
        <f t="shared" si="78"/>
        <v>0.41284087085861315</v>
      </c>
      <c r="D222" s="241">
        <f t="shared" si="78"/>
        <v>0.33453312113796047</v>
      </c>
      <c r="E222" s="243">
        <f t="shared" si="78"/>
        <v>0.42613636363636365</v>
      </c>
      <c r="F222" s="243">
        <f t="shared" si="78"/>
        <v>0.41884816753926701</v>
      </c>
      <c r="G222" s="243">
        <f t="shared" si="78"/>
        <v>0.41826923076923078</v>
      </c>
      <c r="H222" s="243">
        <f t="shared" si="78"/>
        <v>0.41578947368421054</v>
      </c>
      <c r="I222" s="243">
        <f t="shared" si="78"/>
        <v>0.41884816753926701</v>
      </c>
      <c r="J222" s="243">
        <f t="shared" si="78"/>
        <v>0.4175824175824176</v>
      </c>
      <c r="K222" s="243">
        <f t="shared" si="78"/>
        <v>0.41711229946524064</v>
      </c>
      <c r="L222" s="243">
        <f t="shared" si="78"/>
        <v>0.41764705882352943</v>
      </c>
      <c r="M222" s="243">
        <f t="shared" si="78"/>
        <v>0.41489361702127658</v>
      </c>
      <c r="N222" s="243">
        <f t="shared" si="78"/>
        <v>0.40932642487046633</v>
      </c>
      <c r="O222" s="243">
        <f t="shared" si="78"/>
        <v>0.43367346938775508</v>
      </c>
      <c r="P222" s="243">
        <f t="shared" si="78"/>
        <v>0.43157894736842106</v>
      </c>
      <c r="Q222" s="243">
        <f t="shared" si="78"/>
        <v>0.42708333333333331</v>
      </c>
      <c r="R222" s="243">
        <f t="shared" si="78"/>
        <v>0.43229166666666669</v>
      </c>
      <c r="S222" s="243">
        <f t="shared" si="78"/>
        <v>0.43076923076923079</v>
      </c>
      <c r="T222" s="243">
        <f t="shared" si="78"/>
        <v>0.43781094527363185</v>
      </c>
      <c r="U222" s="243">
        <f t="shared" si="78"/>
        <v>0.43137254901960786</v>
      </c>
      <c r="V222" s="243">
        <f t="shared" si="78"/>
        <v>0.43715846994535518</v>
      </c>
      <c r="W222" s="243">
        <f t="shared" si="78"/>
        <v>0.43842364532019706</v>
      </c>
      <c r="X222" s="243">
        <f t="shared" si="78"/>
        <v>0.43627450980392157</v>
      </c>
      <c r="Y222" s="243">
        <f t="shared" si="78"/>
        <v>0.42857142857142855</v>
      </c>
      <c r="Z222" s="242">
        <f t="shared" si="78"/>
        <v>0.43921336335099426</v>
      </c>
      <c r="AA222" s="242">
        <f t="shared" si="78"/>
        <v>0.44128318324724214</v>
      </c>
      <c r="AB222" s="242">
        <f t="shared" si="78"/>
        <v>0.44293111896421156</v>
      </c>
      <c r="AC222" s="242">
        <f t="shared" si="78"/>
        <v>0.44463776852735304</v>
      </c>
    </row>
    <row r="223" spans="1:29">
      <c r="A223" s="6" t="s">
        <v>105</v>
      </c>
      <c r="B223" s="241">
        <f t="shared" si="78"/>
        <v>0.42284903175699273</v>
      </c>
      <c r="C223" s="241">
        <f t="shared" si="78"/>
        <v>0.40964975146168181</v>
      </c>
      <c r="D223" s="241">
        <f t="shared" si="78"/>
        <v>0.3308857346181216</v>
      </c>
      <c r="E223" s="243">
        <f t="shared" si="78"/>
        <v>0.425414364640884</v>
      </c>
      <c r="F223" s="243">
        <f t="shared" si="78"/>
        <v>0.40909090909090912</v>
      </c>
      <c r="G223" s="243">
        <f t="shared" si="78"/>
        <v>0.40932642487046633</v>
      </c>
      <c r="H223" s="243">
        <f t="shared" si="78"/>
        <v>0.41284403669724773</v>
      </c>
      <c r="I223" s="243">
        <f t="shared" si="78"/>
        <v>0.41884816753926701</v>
      </c>
      <c r="J223" s="243">
        <f t="shared" si="78"/>
        <v>0.41847826086956524</v>
      </c>
      <c r="K223" s="243">
        <f t="shared" si="78"/>
        <v>0.41954022988505746</v>
      </c>
      <c r="L223" s="243">
        <f t="shared" si="78"/>
        <v>0.40703517587939697</v>
      </c>
      <c r="M223" s="243">
        <f t="shared" si="78"/>
        <v>0.41148325358851673</v>
      </c>
      <c r="N223" s="243">
        <f t="shared" si="78"/>
        <v>0.41826923076923078</v>
      </c>
      <c r="O223" s="243">
        <f t="shared" si="78"/>
        <v>0.43216080402010049</v>
      </c>
      <c r="P223" s="243">
        <f t="shared" si="78"/>
        <v>0.42211055276381909</v>
      </c>
      <c r="Q223" s="243">
        <f t="shared" si="78"/>
        <v>0.42583732057416268</v>
      </c>
      <c r="R223" s="243">
        <f t="shared" si="78"/>
        <v>0.43216080402010049</v>
      </c>
      <c r="S223" s="243">
        <f t="shared" si="78"/>
        <v>0.42523364485981308</v>
      </c>
      <c r="T223" s="243">
        <f t="shared" si="78"/>
        <v>0.44700460829493088</v>
      </c>
      <c r="U223" s="243">
        <f t="shared" si="78"/>
        <v>0.4329004329004329</v>
      </c>
      <c r="V223" s="243">
        <f t="shared" si="78"/>
        <v>0.44347826086956521</v>
      </c>
      <c r="W223" s="243">
        <f t="shared" si="78"/>
        <v>0.43220338983050849</v>
      </c>
      <c r="X223" s="243">
        <f t="shared" si="78"/>
        <v>0.42986425339366519</v>
      </c>
      <c r="Y223" s="243">
        <f t="shared" si="78"/>
        <v>0.4329004329004329</v>
      </c>
      <c r="Z223" s="242">
        <f t="shared" si="78"/>
        <v>0.43921336335099426</v>
      </c>
      <c r="AA223" s="242">
        <f t="shared" si="78"/>
        <v>0.44128318324724219</v>
      </c>
      <c r="AB223" s="242">
        <f t="shared" si="78"/>
        <v>0.44293111896421156</v>
      </c>
      <c r="AC223" s="242">
        <f t="shared" si="78"/>
        <v>0.44463776852735304</v>
      </c>
    </row>
    <row r="224" spans="1:29">
      <c r="A224" s="6" t="s">
        <v>106</v>
      </c>
      <c r="B224" s="241">
        <f t="shared" si="78"/>
        <v>0.422307916595551</v>
      </c>
      <c r="C224" s="241">
        <f t="shared" si="78"/>
        <v>0.40521765460697667</v>
      </c>
      <c r="D224" s="241">
        <f t="shared" si="78"/>
        <v>0.33046230385617187</v>
      </c>
      <c r="E224" s="243">
        <f t="shared" si="78"/>
        <v>0.41935483870967744</v>
      </c>
      <c r="F224" s="243">
        <f t="shared" si="78"/>
        <v>0.41566265060240964</v>
      </c>
      <c r="G224" s="243">
        <f t="shared" si="78"/>
        <v>0.41142857142857142</v>
      </c>
      <c r="H224" s="243">
        <f t="shared" si="78"/>
        <v>0.41081081081081083</v>
      </c>
      <c r="I224" s="243">
        <f t="shared" si="78"/>
        <v>0.41530054644808745</v>
      </c>
      <c r="J224" s="243">
        <f t="shared" si="78"/>
        <v>0.41566265060240964</v>
      </c>
      <c r="K224" s="243">
        <f t="shared" si="78"/>
        <v>0.40740740740740738</v>
      </c>
      <c r="L224" s="243">
        <f t="shared" si="78"/>
        <v>0.40909090909090912</v>
      </c>
      <c r="M224" s="243">
        <f t="shared" si="78"/>
        <v>0.41176470588235292</v>
      </c>
      <c r="N224" s="243">
        <f t="shared" si="78"/>
        <v>0.41836734693877553</v>
      </c>
      <c r="O224" s="243">
        <f t="shared" si="78"/>
        <v>0.43478260869565216</v>
      </c>
      <c r="P224" s="243">
        <f t="shared" si="78"/>
        <v>0.421875</v>
      </c>
      <c r="Q224" s="243">
        <f t="shared" si="78"/>
        <v>0.42051282051282052</v>
      </c>
      <c r="R224" s="243">
        <f t="shared" si="78"/>
        <v>0.42408376963350786</v>
      </c>
      <c r="S224" s="243">
        <f t="shared" si="78"/>
        <v>0.42708333333333331</v>
      </c>
      <c r="T224" s="243">
        <f t="shared" si="78"/>
        <v>0.44148936170212766</v>
      </c>
      <c r="U224" s="243">
        <f t="shared" si="78"/>
        <v>0.43601895734597157</v>
      </c>
      <c r="V224" s="243">
        <f t="shared" si="78"/>
        <v>0.43684210526315792</v>
      </c>
      <c r="W224" s="243">
        <f t="shared" si="78"/>
        <v>0.4325581395348837</v>
      </c>
      <c r="X224" s="243">
        <f t="shared" si="78"/>
        <v>0.42723004694835681</v>
      </c>
      <c r="Y224" s="243">
        <f t="shared" si="78"/>
        <v>0.43414634146341463</v>
      </c>
      <c r="Z224" s="242">
        <f t="shared" si="78"/>
        <v>0.43921336335099426</v>
      </c>
      <c r="AA224" s="242">
        <f t="shared" si="78"/>
        <v>0.44128318324724214</v>
      </c>
      <c r="AB224" s="242">
        <f t="shared" si="78"/>
        <v>0.44293111896421156</v>
      </c>
      <c r="AC224" s="242">
        <f t="shared" si="78"/>
        <v>0.44463776852735304</v>
      </c>
    </row>
    <row r="225" spans="1:29">
      <c r="A225" s="6" t="s">
        <v>107</v>
      </c>
      <c r="B225" s="241">
        <f t="shared" si="78"/>
        <v>0.42486892082708488</v>
      </c>
      <c r="C225" s="241">
        <f t="shared" si="78"/>
        <v>0.40142333005782604</v>
      </c>
      <c r="D225" s="243">
        <f t="shared" si="78"/>
        <v>0.42307692307692307</v>
      </c>
      <c r="E225" s="243">
        <f t="shared" si="78"/>
        <v>0.41379310344827586</v>
      </c>
      <c r="F225" s="243">
        <f t="shared" si="78"/>
        <v>0.41975308641975306</v>
      </c>
      <c r="G225" s="243">
        <f t="shared" si="78"/>
        <v>0.41477272727272729</v>
      </c>
      <c r="H225" s="243">
        <f t="shared" si="78"/>
        <v>0.41420118343195267</v>
      </c>
      <c r="I225" s="243">
        <f t="shared" si="78"/>
        <v>0.42105263157894735</v>
      </c>
      <c r="J225" s="243">
        <f t="shared" si="78"/>
        <v>0.41420118343195267</v>
      </c>
      <c r="K225" s="243">
        <f t="shared" si="78"/>
        <v>0.40828402366863903</v>
      </c>
      <c r="L225" s="243">
        <f t="shared" si="78"/>
        <v>0.41111111111111109</v>
      </c>
      <c r="M225" s="243">
        <f t="shared" si="78"/>
        <v>0.41242937853107342</v>
      </c>
      <c r="N225" s="243">
        <f t="shared" si="78"/>
        <v>0.42222222222222222</v>
      </c>
      <c r="O225" s="243">
        <f t="shared" si="78"/>
        <v>0.43646408839779005</v>
      </c>
      <c r="P225" s="243">
        <f t="shared" si="78"/>
        <v>0.42777777777777776</v>
      </c>
      <c r="Q225" s="243">
        <f t="shared" si="78"/>
        <v>0.42499999999999999</v>
      </c>
      <c r="R225" s="243">
        <f t="shared" si="78"/>
        <v>0.43243243243243246</v>
      </c>
      <c r="S225" s="243">
        <f t="shared" si="78"/>
        <v>0.43010752688172044</v>
      </c>
      <c r="T225" s="243">
        <f t="shared" si="78"/>
        <v>0.44623655913978494</v>
      </c>
      <c r="U225" s="243">
        <f t="shared" si="78"/>
        <v>0.43548387096774194</v>
      </c>
      <c r="V225" s="243">
        <f t="shared" si="78"/>
        <v>0.43548387096774194</v>
      </c>
      <c r="W225" s="243">
        <f t="shared" si="78"/>
        <v>0.42995169082125606</v>
      </c>
      <c r="X225" s="243">
        <f t="shared" si="78"/>
        <v>0.42307692307692307</v>
      </c>
      <c r="Y225" s="243">
        <f t="shared" si="78"/>
        <v>0.42995169082125606</v>
      </c>
      <c r="Z225" s="242">
        <f t="shared" si="78"/>
        <v>0.43921336335099426</v>
      </c>
      <c r="AA225" s="242">
        <f t="shared" si="78"/>
        <v>0.44128318324724214</v>
      </c>
      <c r="AB225" s="242">
        <f t="shared" si="78"/>
        <v>0.44293111896421156</v>
      </c>
      <c r="AC225" s="242">
        <f t="shared" si="78"/>
        <v>0.44463776852735304</v>
      </c>
    </row>
    <row r="226" spans="1:29">
      <c r="A226" s="6" t="s">
        <v>108</v>
      </c>
      <c r="B226" s="241">
        <f t="shared" si="78"/>
        <v>0.42574228548095439</v>
      </c>
      <c r="C226" s="241">
        <f t="shared" si="78"/>
        <v>0.41162981357304251</v>
      </c>
      <c r="D226" s="243">
        <f t="shared" si="78"/>
        <v>0.42073170731707316</v>
      </c>
      <c r="E226" s="243">
        <f t="shared" si="78"/>
        <v>0.42207792207792205</v>
      </c>
      <c r="F226" s="243">
        <f t="shared" si="78"/>
        <v>0.4140127388535032</v>
      </c>
      <c r="G226" s="243">
        <f t="shared" si="78"/>
        <v>0.41666666666666669</v>
      </c>
      <c r="H226" s="243">
        <f t="shared" si="78"/>
        <v>0.41764705882352943</v>
      </c>
      <c r="I226" s="243">
        <f t="shared" si="78"/>
        <v>0.41830065359477125</v>
      </c>
      <c r="J226" s="243">
        <f t="shared" si="78"/>
        <v>0.41772151898734178</v>
      </c>
      <c r="K226" s="243">
        <f t="shared" si="78"/>
        <v>0.41290322580645161</v>
      </c>
      <c r="L226" s="243">
        <f t="shared" si="78"/>
        <v>0.42458100558659218</v>
      </c>
      <c r="M226" s="243">
        <f t="shared" si="78"/>
        <v>0.40993788819875776</v>
      </c>
      <c r="N226" s="243">
        <f t="shared" si="78"/>
        <v>0.42424242424242425</v>
      </c>
      <c r="O226" s="243">
        <f t="shared" si="78"/>
        <v>0.43571428571428572</v>
      </c>
      <c r="P226" s="243">
        <f t="shared" si="78"/>
        <v>0.41666666666666669</v>
      </c>
      <c r="Q226" s="243">
        <f t="shared" si="78"/>
        <v>0.42483660130718953</v>
      </c>
      <c r="R226" s="243">
        <f t="shared" si="78"/>
        <v>0.42666666666666669</v>
      </c>
      <c r="S226" s="243">
        <f t="shared" si="78"/>
        <v>0.43333333333333335</v>
      </c>
      <c r="T226" s="243">
        <f t="shared" si="78"/>
        <v>0.44252873563218392</v>
      </c>
      <c r="U226" s="243">
        <f t="shared" si="78"/>
        <v>0.42777777777777776</v>
      </c>
      <c r="V226" s="243">
        <f t="shared" si="78"/>
        <v>0.44067796610169491</v>
      </c>
      <c r="W226" s="243">
        <f t="shared" si="78"/>
        <v>0.43103448275862066</v>
      </c>
      <c r="X226" s="243">
        <f t="shared" si="78"/>
        <v>0.42553191489361702</v>
      </c>
      <c r="Y226" s="243">
        <f t="shared" si="78"/>
        <v>0.43502824858757061</v>
      </c>
      <c r="Z226" s="242">
        <f t="shared" si="78"/>
        <v>0.43921336335099426</v>
      </c>
      <c r="AA226" s="242">
        <f t="shared" si="78"/>
        <v>0.44128318324724208</v>
      </c>
      <c r="AB226" s="242">
        <f t="shared" si="78"/>
        <v>0.44293111896421156</v>
      </c>
      <c r="AC226" s="242">
        <f t="shared" si="78"/>
        <v>0.44463776852735298</v>
      </c>
    </row>
    <row r="227" spans="1:29">
      <c r="A227" s="6" t="s">
        <v>109</v>
      </c>
      <c r="B227" s="241">
        <f t="shared" si="78"/>
        <v>0.42740696694911057</v>
      </c>
      <c r="C227" s="241">
        <f t="shared" si="78"/>
        <v>0.39923353870809919</v>
      </c>
      <c r="D227" s="243">
        <f t="shared" si="78"/>
        <v>0.42682926829268292</v>
      </c>
      <c r="E227" s="243">
        <f t="shared" si="78"/>
        <v>0.42176870748299322</v>
      </c>
      <c r="F227" s="243">
        <f t="shared" si="78"/>
        <v>0.41807909604519772</v>
      </c>
      <c r="G227" s="243">
        <f t="shared" si="78"/>
        <v>0.41717791411042943</v>
      </c>
      <c r="H227" s="243">
        <f t="shared" si="78"/>
        <v>0.42079207920792078</v>
      </c>
      <c r="I227" s="243">
        <f t="shared" si="78"/>
        <v>0.41899441340782123</v>
      </c>
      <c r="J227" s="243">
        <f t="shared" si="78"/>
        <v>0.4175824175824176</v>
      </c>
      <c r="K227" s="243">
        <f t="shared" si="78"/>
        <v>0.41578947368421054</v>
      </c>
      <c r="L227" s="243">
        <f t="shared" si="78"/>
        <v>0.40932642487046633</v>
      </c>
      <c r="M227" s="243">
        <f t="shared" si="78"/>
        <v>0.41578947368421054</v>
      </c>
      <c r="N227" s="243">
        <f t="shared" si="78"/>
        <v>0.42786069651741293</v>
      </c>
      <c r="O227" s="243">
        <f t="shared" si="78"/>
        <v>0.43367346938775508</v>
      </c>
      <c r="P227" s="243">
        <f t="shared" si="78"/>
        <v>0.42131979695431471</v>
      </c>
      <c r="Q227" s="243">
        <f t="shared" si="78"/>
        <v>0.42777777777777776</v>
      </c>
      <c r="R227" s="243">
        <f t="shared" si="78"/>
        <v>0.43203883495145629</v>
      </c>
      <c r="S227" s="243">
        <f t="shared" si="78"/>
        <v>0.43646408839779005</v>
      </c>
      <c r="T227" s="243">
        <f t="shared" si="78"/>
        <v>0.44500000000000001</v>
      </c>
      <c r="U227" s="243">
        <f t="shared" si="78"/>
        <v>0.43333333333333335</v>
      </c>
      <c r="V227" s="243">
        <f t="shared" si="78"/>
        <v>0.43636363636363634</v>
      </c>
      <c r="W227" s="243">
        <f t="shared" si="78"/>
        <v>0.43457943925233644</v>
      </c>
      <c r="X227" s="243">
        <f t="shared" si="78"/>
        <v>0.42564102564102563</v>
      </c>
      <c r="Y227" s="243">
        <f t="shared" si="78"/>
        <v>0.43396226415094341</v>
      </c>
      <c r="Z227" s="242">
        <f t="shared" si="78"/>
        <v>0.43921336335099426</v>
      </c>
      <c r="AA227" s="242">
        <f t="shared" si="78"/>
        <v>0.44128318324724214</v>
      </c>
      <c r="AB227" s="242">
        <f t="shared" si="78"/>
        <v>0.44293111896421161</v>
      </c>
      <c r="AC227" s="242">
        <f t="shared" si="78"/>
        <v>0.44463776852735304</v>
      </c>
    </row>
    <row r="228" spans="1:29">
      <c r="A228" s="6" t="s">
        <v>110</v>
      </c>
      <c r="B228" s="241">
        <f t="shared" si="78"/>
        <v>0.42376170497086663</v>
      </c>
      <c r="C228" s="241">
        <f t="shared" si="78"/>
        <v>0.42306511358169324</v>
      </c>
      <c r="D228" s="243">
        <f t="shared" si="78"/>
        <v>0.42675159235668791</v>
      </c>
      <c r="E228" s="243">
        <f t="shared" si="78"/>
        <v>0.42051282051282052</v>
      </c>
      <c r="F228" s="243">
        <f t="shared" si="78"/>
        <v>0.42105263157894735</v>
      </c>
      <c r="G228" s="243">
        <f t="shared" si="78"/>
        <v>0.41798941798941797</v>
      </c>
      <c r="H228" s="243">
        <f t="shared" si="78"/>
        <v>0.41489361702127658</v>
      </c>
      <c r="I228" s="243">
        <f t="shared" si="78"/>
        <v>0.40512820512820513</v>
      </c>
      <c r="J228" s="243">
        <f t="shared" si="78"/>
        <v>0.41764705882352943</v>
      </c>
      <c r="K228" s="243">
        <f t="shared" si="78"/>
        <v>0.4143646408839779</v>
      </c>
      <c r="L228" s="243">
        <f t="shared" si="78"/>
        <v>0.41450777202072536</v>
      </c>
      <c r="M228" s="243">
        <f t="shared" si="78"/>
        <v>0.41326530612244899</v>
      </c>
      <c r="N228" s="243">
        <f t="shared" si="78"/>
        <v>0.42654028436018959</v>
      </c>
      <c r="O228" s="243">
        <f t="shared" si="78"/>
        <v>0.43902439024390244</v>
      </c>
      <c r="P228" s="243">
        <f t="shared" si="78"/>
        <v>0.42253521126760563</v>
      </c>
      <c r="Q228" s="243">
        <f t="shared" si="78"/>
        <v>0.43434343434343436</v>
      </c>
      <c r="R228" s="243">
        <f t="shared" si="78"/>
        <v>0.43283582089552236</v>
      </c>
      <c r="S228" s="243">
        <f t="shared" si="78"/>
        <v>0.43612334801762115</v>
      </c>
      <c r="T228" s="243">
        <f t="shared" si="78"/>
        <v>0.44859813084112149</v>
      </c>
      <c r="U228" s="243">
        <f t="shared" si="78"/>
        <v>0.43171806167400884</v>
      </c>
      <c r="V228" s="243">
        <f t="shared" si="78"/>
        <v>0.44019138755980863</v>
      </c>
      <c r="W228" s="243">
        <f t="shared" si="78"/>
        <v>0.38942307692307693</v>
      </c>
      <c r="X228" s="243">
        <f t="shared" si="78"/>
        <v>0.43</v>
      </c>
      <c r="Y228" s="243">
        <f t="shared" si="78"/>
        <v>0.44651162790697674</v>
      </c>
      <c r="Z228" s="242">
        <f t="shared" si="78"/>
        <v>0.43921336335099426</v>
      </c>
      <c r="AA228" s="242">
        <f t="shared" si="78"/>
        <v>0.44128318324724214</v>
      </c>
      <c r="AB228" s="242">
        <f t="shared" si="78"/>
        <v>0.44293111896421156</v>
      </c>
      <c r="AC228" s="242">
        <f t="shared" si="78"/>
        <v>0.44463776852735304</v>
      </c>
    </row>
    <row r="229" spans="1:29">
      <c r="A229" s="6" t="s">
        <v>111</v>
      </c>
      <c r="B229" s="241">
        <f t="shared" si="78"/>
        <v>0.42736960620025144</v>
      </c>
      <c r="C229" s="241">
        <f t="shared" si="78"/>
        <v>0.42249701369595893</v>
      </c>
      <c r="D229" s="243">
        <f t="shared" si="78"/>
        <v>0.42236024844720499</v>
      </c>
      <c r="E229" s="243">
        <f t="shared" si="78"/>
        <v>0.41899441340782123</v>
      </c>
      <c r="F229" s="243">
        <f t="shared" si="78"/>
        <v>0.42045454545454547</v>
      </c>
      <c r="G229" s="243">
        <f t="shared" si="78"/>
        <v>0.41618497109826591</v>
      </c>
      <c r="H229" s="243">
        <f t="shared" si="78"/>
        <v>0.4157303370786517</v>
      </c>
      <c r="I229" s="243">
        <f t="shared" si="78"/>
        <v>0.42528735632183906</v>
      </c>
      <c r="J229" s="243">
        <f t="shared" si="78"/>
        <v>0.42682926829268292</v>
      </c>
      <c r="K229" s="243">
        <f t="shared" si="78"/>
        <v>0.41040462427745666</v>
      </c>
      <c r="L229" s="243">
        <f t="shared" si="78"/>
        <v>0.41361256544502617</v>
      </c>
      <c r="M229" s="243">
        <f t="shared" si="78"/>
        <v>0.40677966101694918</v>
      </c>
      <c r="N229" s="243">
        <f t="shared" si="78"/>
        <v>0.42696629213483145</v>
      </c>
      <c r="O229" s="243">
        <f t="shared" si="78"/>
        <v>0.44067796610169491</v>
      </c>
      <c r="P229" s="243">
        <f t="shared" si="78"/>
        <v>0.425414364640884</v>
      </c>
      <c r="Q229" s="243">
        <f t="shared" si="78"/>
        <v>0.43452380952380953</v>
      </c>
      <c r="R229" s="243">
        <f t="shared" si="78"/>
        <v>0.43406593406593408</v>
      </c>
      <c r="S229" s="243">
        <f t="shared" si="78"/>
        <v>0.43654822335025378</v>
      </c>
      <c r="T229" s="243">
        <f t="shared" si="78"/>
        <v>0.4467005076142132</v>
      </c>
      <c r="U229" s="243">
        <f t="shared" si="78"/>
        <v>0.435</v>
      </c>
      <c r="V229" s="243">
        <f t="shared" si="78"/>
        <v>0.44117647058823528</v>
      </c>
      <c r="W229" s="243">
        <f t="shared" si="78"/>
        <v>0.43349753694581283</v>
      </c>
      <c r="X229" s="243">
        <f t="shared" si="78"/>
        <v>0.42487046632124353</v>
      </c>
      <c r="Y229" s="243">
        <f t="shared" si="78"/>
        <v>0.43627450980392157</v>
      </c>
      <c r="Z229" s="242">
        <f t="shared" si="78"/>
        <v>0.43921336335099426</v>
      </c>
      <c r="AA229" s="242">
        <f t="shared" si="78"/>
        <v>0.44128318324724214</v>
      </c>
      <c r="AB229" s="242">
        <f t="shared" si="78"/>
        <v>0.44293111896421156</v>
      </c>
      <c r="AC229" s="242">
        <f t="shared" si="78"/>
        <v>0.44463776852735304</v>
      </c>
    </row>
    <row r="230" spans="1:29">
      <c r="A230" s="6" t="s">
        <v>112</v>
      </c>
      <c r="B230" s="241">
        <f t="shared" si="78"/>
        <v>0.42530991821314401</v>
      </c>
      <c r="C230" s="241">
        <f t="shared" si="78"/>
        <v>0.41063031534394551</v>
      </c>
      <c r="D230" s="243">
        <f t="shared" si="78"/>
        <v>0.42331288343558282</v>
      </c>
      <c r="E230" s="243">
        <f t="shared" si="78"/>
        <v>0.42307692307692307</v>
      </c>
      <c r="F230" s="243">
        <f t="shared" si="78"/>
        <v>0.41566265060240964</v>
      </c>
      <c r="G230" s="243">
        <f t="shared" si="78"/>
        <v>0.42021276595744683</v>
      </c>
      <c r="H230" s="243">
        <f t="shared" si="78"/>
        <v>0.4079601990049751</v>
      </c>
      <c r="I230" s="243">
        <f t="shared" si="78"/>
        <v>0.42021276595744683</v>
      </c>
      <c r="J230" s="243">
        <f t="shared" si="78"/>
        <v>0.42553191489361702</v>
      </c>
      <c r="K230" s="243">
        <f t="shared" si="78"/>
        <v>0.40883977900552487</v>
      </c>
      <c r="L230" s="243">
        <f t="shared" si="78"/>
        <v>0.41379310344827586</v>
      </c>
      <c r="M230" s="243">
        <f t="shared" si="78"/>
        <v>0.4120603015075377</v>
      </c>
      <c r="N230" s="243">
        <f t="shared" si="78"/>
        <v>0.42487046632124353</v>
      </c>
      <c r="O230" s="243">
        <f t="shared" si="78"/>
        <v>0.43820224719101125</v>
      </c>
      <c r="P230" s="243">
        <f t="shared" si="78"/>
        <v>0.42245989304812837</v>
      </c>
      <c r="Q230" s="243">
        <f t="shared" si="78"/>
        <v>0.43005181347150256</v>
      </c>
      <c r="R230" s="243">
        <f t="shared" si="78"/>
        <v>0.43076923076923079</v>
      </c>
      <c r="S230" s="243">
        <f t="shared" si="78"/>
        <v>0.43636363636363634</v>
      </c>
      <c r="T230" s="243">
        <f t="shared" si="78"/>
        <v>0.44907407407407407</v>
      </c>
      <c r="U230" s="243">
        <f t="shared" si="78"/>
        <v>0.43693693693693691</v>
      </c>
      <c r="V230" s="243">
        <f t="shared" si="78"/>
        <v>0.44036697247706424</v>
      </c>
      <c r="W230" s="243">
        <f t="shared" si="78"/>
        <v>0.43518518518518517</v>
      </c>
      <c r="X230" s="243">
        <f t="shared" si="78"/>
        <v>0.42920353982300885</v>
      </c>
      <c r="Y230" s="243">
        <f t="shared" si="78"/>
        <v>0.4354066985645933</v>
      </c>
      <c r="Z230" s="242">
        <f t="shared" si="78"/>
        <v>0.43921336335099426</v>
      </c>
      <c r="AA230" s="242">
        <f t="shared" si="78"/>
        <v>0.44128318324724219</v>
      </c>
      <c r="AB230" s="242">
        <f t="shared" si="78"/>
        <v>0.44293111896421156</v>
      </c>
      <c r="AC230" s="242">
        <f t="shared" si="78"/>
        <v>0.44463776852735304</v>
      </c>
    </row>
    <row r="231" spans="1:29">
      <c r="A231" s="6" t="s">
        <v>113</v>
      </c>
      <c r="B231" s="241">
        <f t="shared" si="78"/>
        <v>0.4226216613988949</v>
      </c>
      <c r="C231" s="241">
        <f t="shared" si="78"/>
        <v>0.40061377566128192</v>
      </c>
      <c r="D231" s="243">
        <f t="shared" si="78"/>
        <v>0.42261904761904762</v>
      </c>
      <c r="E231" s="243">
        <f t="shared" ref="E231:AC233" si="79">E215/E88</f>
        <v>0.41954022988505746</v>
      </c>
      <c r="F231" s="243">
        <f t="shared" si="79"/>
        <v>0.41450777202072536</v>
      </c>
      <c r="G231" s="243">
        <f t="shared" si="79"/>
        <v>0.4195121951219512</v>
      </c>
      <c r="H231" s="243">
        <f t="shared" si="79"/>
        <v>0.4143646408839779</v>
      </c>
      <c r="I231" s="243">
        <f t="shared" si="79"/>
        <v>0.40594059405940597</v>
      </c>
      <c r="J231" s="243">
        <f t="shared" si="79"/>
        <v>0.41919191919191917</v>
      </c>
      <c r="K231" s="243">
        <f t="shared" si="79"/>
        <v>0.41340782122905029</v>
      </c>
      <c r="L231" s="243">
        <f t="shared" si="79"/>
        <v>0.41706161137440756</v>
      </c>
      <c r="M231" s="243">
        <f t="shared" si="79"/>
        <v>0.41428571428571431</v>
      </c>
      <c r="N231" s="243">
        <f t="shared" si="79"/>
        <v>0.42723004694835681</v>
      </c>
      <c r="O231" s="243">
        <f t="shared" si="79"/>
        <v>0.42777777777777776</v>
      </c>
      <c r="P231" s="243">
        <f t="shared" si="79"/>
        <v>0.42929292929292928</v>
      </c>
      <c r="Q231" s="243">
        <f t="shared" si="79"/>
        <v>0.42328042328042326</v>
      </c>
      <c r="R231" s="243">
        <f t="shared" si="79"/>
        <v>0.43636363636363634</v>
      </c>
      <c r="S231" s="243">
        <f t="shared" si="79"/>
        <v>0.43718592964824121</v>
      </c>
      <c r="T231" s="243">
        <f t="shared" si="79"/>
        <v>0.44444444444444442</v>
      </c>
      <c r="U231" s="243">
        <f t="shared" si="79"/>
        <v>0.435</v>
      </c>
      <c r="V231" s="243">
        <f t="shared" si="79"/>
        <v>0.44221105527638194</v>
      </c>
      <c r="W231" s="243">
        <f t="shared" si="79"/>
        <v>0.43877551020408162</v>
      </c>
      <c r="X231" s="243">
        <f t="shared" si="79"/>
        <v>0.4349775784753363</v>
      </c>
      <c r="Y231" s="243">
        <f t="shared" si="79"/>
        <v>0.43739063533119243</v>
      </c>
      <c r="Z231" s="242">
        <f t="shared" si="79"/>
        <v>0.43921336335099426</v>
      </c>
      <c r="AA231" s="242">
        <f t="shared" si="79"/>
        <v>0.44128318324724214</v>
      </c>
      <c r="AB231" s="242">
        <f t="shared" si="79"/>
        <v>0.44293111896421156</v>
      </c>
      <c r="AC231" s="242">
        <f t="shared" si="79"/>
        <v>0.44463776852735304</v>
      </c>
    </row>
    <row r="232" spans="1:29">
      <c r="A232" s="6" t="s">
        <v>102</v>
      </c>
      <c r="B232" s="241">
        <f t="shared" ref="B232:D233" si="80">B216/B89</f>
        <v>0.42455002913289902</v>
      </c>
      <c r="C232" s="241">
        <f t="shared" si="80"/>
        <v>0.41142048992144026</v>
      </c>
      <c r="D232" s="243">
        <f t="shared" si="80"/>
        <v>0.42399999999999999</v>
      </c>
      <c r="E232" s="243">
        <f t="shared" si="79"/>
        <v>0.4206896551724138</v>
      </c>
      <c r="F232" s="243">
        <f t="shared" si="79"/>
        <v>0.40425531914893614</v>
      </c>
      <c r="G232" s="243">
        <f t="shared" si="79"/>
        <v>0.42465753424657532</v>
      </c>
      <c r="H232" s="243">
        <f t="shared" si="79"/>
        <v>0.41558441558441561</v>
      </c>
      <c r="I232" s="243">
        <f t="shared" si="79"/>
        <v>0.41726618705035973</v>
      </c>
      <c r="J232" s="243">
        <f t="shared" si="79"/>
        <v>0.42857142857142855</v>
      </c>
      <c r="K232" s="243">
        <f t="shared" si="79"/>
        <v>0.41726618705035973</v>
      </c>
      <c r="L232" s="243">
        <f t="shared" si="79"/>
        <v>0.41610738255033558</v>
      </c>
      <c r="M232" s="243">
        <f t="shared" si="79"/>
        <v>0.41258741258741261</v>
      </c>
      <c r="N232" s="243">
        <f t="shared" si="79"/>
        <v>0.43137254901960786</v>
      </c>
      <c r="O232" s="243">
        <f t="shared" si="79"/>
        <v>0.43624161073825501</v>
      </c>
      <c r="P232" s="243">
        <f t="shared" si="79"/>
        <v>0.42553191489361702</v>
      </c>
      <c r="Q232" s="243">
        <f t="shared" si="79"/>
        <v>0.42483660130718953</v>
      </c>
      <c r="R232" s="243">
        <f t="shared" si="79"/>
        <v>0.44217687074829931</v>
      </c>
      <c r="S232" s="243">
        <f t="shared" si="79"/>
        <v>0.43870967741935485</v>
      </c>
      <c r="T232" s="243">
        <f t="shared" si="79"/>
        <v>0.45121951219512196</v>
      </c>
      <c r="U232" s="243">
        <f t="shared" si="79"/>
        <v>0.43902439024390244</v>
      </c>
      <c r="V232" s="243">
        <f t="shared" si="79"/>
        <v>0.43827160493827161</v>
      </c>
      <c r="W232" s="243">
        <f t="shared" si="79"/>
        <v>0.44025157232704404</v>
      </c>
      <c r="X232" s="243">
        <f t="shared" si="79"/>
        <v>0.43137254901960786</v>
      </c>
      <c r="Y232" s="243">
        <f t="shared" si="79"/>
        <v>0.43851168364840337</v>
      </c>
      <c r="Z232" s="242">
        <f t="shared" si="79"/>
        <v>0.43921336335099426</v>
      </c>
      <c r="AA232" s="242">
        <f t="shared" si="79"/>
        <v>0.44128318324724214</v>
      </c>
      <c r="AB232" s="242">
        <f t="shared" si="79"/>
        <v>0.44293111896421156</v>
      </c>
      <c r="AC232" s="242">
        <f t="shared" si="79"/>
        <v>0.44463776852735304</v>
      </c>
    </row>
    <row r="233" spans="1:29">
      <c r="A233" s="6" t="s">
        <v>103</v>
      </c>
      <c r="B233" s="241">
        <f t="shared" si="80"/>
        <v>0.42276284157522437</v>
      </c>
      <c r="C233" s="241">
        <f t="shared" si="80"/>
        <v>0.41081874789879186</v>
      </c>
      <c r="D233" s="243">
        <f t="shared" si="80"/>
        <v>0.42763157894736842</v>
      </c>
      <c r="E233" s="243">
        <f t="shared" si="79"/>
        <v>0.41714285714285715</v>
      </c>
      <c r="F233" s="243">
        <f t="shared" si="79"/>
        <v>0.41666666666666669</v>
      </c>
      <c r="G233" s="243">
        <f t="shared" si="79"/>
        <v>0.41397849462365593</v>
      </c>
      <c r="H233" s="243">
        <f t="shared" si="79"/>
        <v>0.41176470588235292</v>
      </c>
      <c r="I233" s="243">
        <f t="shared" si="79"/>
        <v>0.41477272727272729</v>
      </c>
      <c r="J233" s="243">
        <f t="shared" si="79"/>
        <v>0.42285714285714288</v>
      </c>
      <c r="K233" s="243">
        <f t="shared" si="79"/>
        <v>0.4175824175824176</v>
      </c>
      <c r="L233" s="243">
        <f t="shared" si="79"/>
        <v>0.41499999999999998</v>
      </c>
      <c r="M233" s="243">
        <f t="shared" si="79"/>
        <v>0.41379310344827586</v>
      </c>
      <c r="N233" s="243">
        <f t="shared" si="79"/>
        <v>0.43</v>
      </c>
      <c r="O233" s="243">
        <f t="shared" si="79"/>
        <v>0.43915343915343913</v>
      </c>
      <c r="P233" s="243">
        <f t="shared" si="79"/>
        <v>0.42937853107344631</v>
      </c>
      <c r="Q233" s="243">
        <f t="shared" si="79"/>
        <v>0.43157894736842106</v>
      </c>
      <c r="R233" s="243">
        <f t="shared" si="79"/>
        <v>0.4354066985645933</v>
      </c>
      <c r="S233" s="243">
        <f t="shared" si="79"/>
        <v>0.43367346938775508</v>
      </c>
      <c r="T233" s="243">
        <f t="shared" si="79"/>
        <v>0.44554455445544555</v>
      </c>
      <c r="U233" s="243">
        <f t="shared" si="79"/>
        <v>0.43627450980392157</v>
      </c>
      <c r="V233" s="243">
        <f t="shared" si="79"/>
        <v>0.43946188340807174</v>
      </c>
      <c r="W233" s="243">
        <f t="shared" si="79"/>
        <v>0.43801652892561982</v>
      </c>
      <c r="X233" s="243">
        <f t="shared" si="79"/>
        <v>0.43055555555555558</v>
      </c>
      <c r="Y233" s="243">
        <f t="shared" si="79"/>
        <v>0.43627290397237828</v>
      </c>
      <c r="Z233" s="242">
        <f t="shared" si="79"/>
        <v>0.43921336335099426</v>
      </c>
      <c r="AA233" s="242">
        <f t="shared" si="79"/>
        <v>0.44128318324724214</v>
      </c>
      <c r="AB233" s="242">
        <f t="shared" si="79"/>
        <v>0.44293111896421156</v>
      </c>
      <c r="AC233" s="242">
        <f t="shared" si="79"/>
        <v>0.44463776852735304</v>
      </c>
    </row>
    <row r="234" spans="1:29" ht="15.75" thickBot="1">
      <c r="A234" s="6" t="s">
        <v>143</v>
      </c>
      <c r="B234" s="243">
        <f>AVERAGE(B222:B233)</f>
        <v>0.4247550851660451</v>
      </c>
      <c r="C234" s="243">
        <f>AVERAGE(C222:C233)</f>
        <v>0.40992003461411253</v>
      </c>
      <c r="D234" s="243">
        <f>AVERAGE(D222:D233)</f>
        <v>0.40109953409206872</v>
      </c>
      <c r="E234" s="243">
        <f t="shared" ref="E234:Y234" si="81">AVERAGE(E222:E233)</f>
        <v>0.42070851659950076</v>
      </c>
      <c r="F234" s="243">
        <f t="shared" si="81"/>
        <v>0.41567051950193917</v>
      </c>
      <c r="G234" s="243">
        <f t="shared" si="81"/>
        <v>0.41668140951295052</v>
      </c>
      <c r="H234" s="243">
        <f t="shared" si="81"/>
        <v>0.41436521317594349</v>
      </c>
      <c r="I234" s="243">
        <f t="shared" si="81"/>
        <v>0.41666270132484545</v>
      </c>
      <c r="J234" s="243">
        <f t="shared" si="81"/>
        <v>0.42015476514053535</v>
      </c>
      <c r="K234" s="243">
        <f t="shared" si="81"/>
        <v>0.41357517749548284</v>
      </c>
      <c r="L234" s="243">
        <f t="shared" si="81"/>
        <v>0.41407284335006467</v>
      </c>
      <c r="M234" s="243">
        <f t="shared" si="81"/>
        <v>0.41242248465621056</v>
      </c>
      <c r="N234" s="243">
        <f t="shared" si="81"/>
        <v>0.42393899869539681</v>
      </c>
      <c r="O234" s="243">
        <f t="shared" si="81"/>
        <v>0.43562884640078497</v>
      </c>
      <c r="P234" s="243">
        <f t="shared" si="81"/>
        <v>0.42466179881230087</v>
      </c>
      <c r="Q234" s="243">
        <f t="shared" si="81"/>
        <v>0.42747190690000531</v>
      </c>
      <c r="R234" s="243">
        <f t="shared" si="81"/>
        <v>0.43260769714817054</v>
      </c>
      <c r="S234" s="243">
        <f t="shared" si="81"/>
        <v>0.43346628681350691</v>
      </c>
      <c r="T234" s="243">
        <f t="shared" si="81"/>
        <v>0.44547095280559001</v>
      </c>
      <c r="U234" s="243">
        <f t="shared" si="81"/>
        <v>0.43423673500030296</v>
      </c>
      <c r="V234" s="243">
        <f t="shared" si="81"/>
        <v>0.43930697364658206</v>
      </c>
      <c r="W234" s="243">
        <f t="shared" si="81"/>
        <v>0.4311583498357186</v>
      </c>
      <c r="X234" s="243">
        <f t="shared" si="81"/>
        <v>0.42904986357935515</v>
      </c>
      <c r="Y234" s="243">
        <f t="shared" si="81"/>
        <v>0.43541070547687605</v>
      </c>
      <c r="Z234" s="242">
        <f>FORECAST(Z44,E234:Y234,E44:Y44)</f>
        <v>0.43921336335099426</v>
      </c>
      <c r="AA234" s="242">
        <f>FORECAST(AA44,F234:Z234,F44:Z44)</f>
        <v>0.44128318324724214</v>
      </c>
      <c r="AB234" s="242">
        <f>FORECAST(AB44,G234:AA234,G44:AA44)</f>
        <v>0.44293111896421156</v>
      </c>
      <c r="AC234" s="242">
        <f>FORECAST(AC44,H234:AB234,H44:AB44)</f>
        <v>0.44463776852735304</v>
      </c>
    </row>
    <row r="235" spans="1:29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5.75" thickBot="1">
      <c r="A236" s="6" t="s">
        <v>264</v>
      </c>
    </row>
    <row r="237" spans="1:29" ht="15.75" thickBot="1">
      <c r="A237" s="3"/>
      <c r="B237" s="3" t="str">
        <f>B$2</f>
        <v xml:space="preserve">93/94 </v>
      </c>
      <c r="C237" s="3" t="str">
        <f t="shared" ref="C237:AC237" si="82">C$2</f>
        <v xml:space="preserve">94/95 </v>
      </c>
      <c r="D237" s="3" t="str">
        <f t="shared" si="82"/>
        <v xml:space="preserve">95/96 </v>
      </c>
      <c r="E237" s="3" t="str">
        <f t="shared" si="82"/>
        <v xml:space="preserve">96/97 </v>
      </c>
      <c r="F237" s="3" t="str">
        <f t="shared" si="82"/>
        <v xml:space="preserve">97/98 </v>
      </c>
      <c r="G237" s="3" t="str">
        <f t="shared" si="82"/>
        <v xml:space="preserve">98/99 </v>
      </c>
      <c r="H237" s="3" t="str">
        <f t="shared" si="82"/>
        <v xml:space="preserve">99/00 </v>
      </c>
      <c r="I237" s="3" t="str">
        <f t="shared" si="82"/>
        <v xml:space="preserve">00/01 </v>
      </c>
      <c r="J237" s="3" t="str">
        <f t="shared" si="82"/>
        <v xml:space="preserve">01/02 </v>
      </c>
      <c r="K237" s="3" t="str">
        <f t="shared" si="82"/>
        <v xml:space="preserve">02/03 </v>
      </c>
      <c r="L237" s="3" t="str">
        <f t="shared" si="82"/>
        <v xml:space="preserve">03/04 </v>
      </c>
      <c r="M237" s="3" t="str">
        <f t="shared" si="82"/>
        <v xml:space="preserve">04/05 </v>
      </c>
      <c r="N237" s="3" t="str">
        <f t="shared" si="82"/>
        <v xml:space="preserve">05/06 </v>
      </c>
      <c r="O237" s="3" t="str">
        <f t="shared" si="82"/>
        <v xml:space="preserve">06/07 </v>
      </c>
      <c r="P237" s="3" t="str">
        <f t="shared" si="82"/>
        <v xml:space="preserve">07/08 </v>
      </c>
      <c r="Q237" s="3" t="str">
        <f t="shared" si="82"/>
        <v xml:space="preserve">08/09 </v>
      </c>
      <c r="R237" s="3" t="str">
        <f t="shared" si="82"/>
        <v xml:space="preserve">09/10 </v>
      </c>
      <c r="S237" s="3" t="str">
        <f t="shared" si="82"/>
        <v xml:space="preserve">10/11 </v>
      </c>
      <c r="T237" s="3" t="str">
        <f t="shared" si="82"/>
        <v xml:space="preserve">11/12 </v>
      </c>
      <c r="U237" s="3" t="str">
        <f t="shared" si="82"/>
        <v xml:space="preserve">12/13 </v>
      </c>
      <c r="V237" s="3" t="str">
        <f t="shared" si="82"/>
        <v xml:space="preserve">13/14 </v>
      </c>
      <c r="W237" s="3" t="str">
        <f t="shared" si="82"/>
        <v xml:space="preserve">14/15 </v>
      </c>
      <c r="X237" s="3" t="str">
        <f t="shared" si="82"/>
        <v xml:space="preserve">15/16 </v>
      </c>
      <c r="Y237" s="3" t="str">
        <f t="shared" si="82"/>
        <v xml:space="preserve">16/17 </v>
      </c>
      <c r="Z237" s="3" t="str">
        <f t="shared" si="82"/>
        <v xml:space="preserve">17/18 </v>
      </c>
      <c r="AA237" s="3" t="str">
        <f t="shared" si="82"/>
        <v>18/19</v>
      </c>
      <c r="AB237" s="3" t="str">
        <f t="shared" si="82"/>
        <v>19/20</v>
      </c>
      <c r="AC237" s="3" t="str">
        <f t="shared" si="82"/>
        <v>20/21</v>
      </c>
    </row>
    <row r="238" spans="1:29">
      <c r="A238" s="6" t="s">
        <v>104</v>
      </c>
      <c r="B238" s="241">
        <f t="shared" ref="B238:AC247" si="83">B222+B111</f>
        <v>0.99984287741213229</v>
      </c>
      <c r="C238" s="241">
        <f t="shared" si="83"/>
        <v>0.99294014074566661</v>
      </c>
      <c r="D238" s="241">
        <f t="shared" si="83"/>
        <v>0.90388961542389246</v>
      </c>
      <c r="E238" s="241">
        <f t="shared" si="83"/>
        <v>0.98863636363636365</v>
      </c>
      <c r="F238" s="241">
        <f t="shared" si="83"/>
        <v>0.98952879581151831</v>
      </c>
      <c r="G238" s="241">
        <f t="shared" si="83"/>
        <v>0.99038461538461542</v>
      </c>
      <c r="H238" s="241">
        <f t="shared" si="83"/>
        <v>0.98947368421052628</v>
      </c>
      <c r="I238" s="241">
        <f t="shared" si="83"/>
        <v>0.98952879581151831</v>
      </c>
      <c r="J238" s="241">
        <f t="shared" si="83"/>
        <v>0.98901098901098905</v>
      </c>
      <c r="K238" s="241">
        <f t="shared" si="83"/>
        <v>0.98395721925133695</v>
      </c>
      <c r="L238" s="241">
        <f t="shared" si="83"/>
        <v>0.9882352941176471</v>
      </c>
      <c r="M238" s="241">
        <f t="shared" si="83"/>
        <v>1.0053191489361701</v>
      </c>
      <c r="N238" s="241">
        <f t="shared" si="83"/>
        <v>0.98963730569948183</v>
      </c>
      <c r="O238" s="241">
        <f t="shared" si="83"/>
        <v>0.97448979591836737</v>
      </c>
      <c r="P238" s="241">
        <f t="shared" si="83"/>
        <v>1</v>
      </c>
      <c r="Q238" s="241">
        <f t="shared" si="83"/>
        <v>1</v>
      </c>
      <c r="R238" s="241">
        <f t="shared" si="83"/>
        <v>0.98958333333333326</v>
      </c>
      <c r="S238" s="241">
        <f t="shared" si="83"/>
        <v>0.97435897435897434</v>
      </c>
      <c r="T238" s="241">
        <f t="shared" si="83"/>
        <v>0.99004975124378114</v>
      </c>
      <c r="U238" s="241">
        <f t="shared" si="83"/>
        <v>0.98529411764705888</v>
      </c>
      <c r="V238" s="241">
        <f t="shared" si="83"/>
        <v>0.99453551912568305</v>
      </c>
      <c r="W238" s="241">
        <f t="shared" si="83"/>
        <v>0.99507389162561577</v>
      </c>
      <c r="X238" s="241">
        <f t="shared" si="83"/>
        <v>0.99509803921568629</v>
      </c>
      <c r="Y238" s="241">
        <f t="shared" si="83"/>
        <v>0.9852216748768472</v>
      </c>
      <c r="Z238" s="242">
        <f t="shared" si="83"/>
        <v>0.98634307684122646</v>
      </c>
      <c r="AA238" s="242">
        <f t="shared" si="83"/>
        <v>0.98761584655702217</v>
      </c>
      <c r="AB238" s="242">
        <f t="shared" si="83"/>
        <v>0.98747309867753952</v>
      </c>
      <c r="AC238" s="242">
        <f t="shared" si="83"/>
        <v>0.98730773633048186</v>
      </c>
    </row>
    <row r="239" spans="1:29">
      <c r="A239" s="6" t="s">
        <v>105</v>
      </c>
      <c r="B239" s="241">
        <f t="shared" si="83"/>
        <v>0.99390039237631678</v>
      </c>
      <c r="C239" s="241">
        <f t="shared" si="83"/>
        <v>0.98915305831463107</v>
      </c>
      <c r="D239" s="241">
        <f t="shared" si="83"/>
        <v>0.89896751442311706</v>
      </c>
      <c r="E239" s="241">
        <f t="shared" si="83"/>
        <v>0.98342541436464093</v>
      </c>
      <c r="F239" s="241">
        <f t="shared" si="83"/>
        <v>0.96969696969696972</v>
      </c>
      <c r="G239" s="241">
        <f t="shared" si="83"/>
        <v>0.98963730569948183</v>
      </c>
      <c r="H239" s="241">
        <f t="shared" si="83"/>
        <v>0.98623853211009171</v>
      </c>
      <c r="I239" s="241">
        <f t="shared" si="83"/>
        <v>0.98952879581151831</v>
      </c>
      <c r="J239" s="241">
        <f t="shared" si="83"/>
        <v>0.98913043478260865</v>
      </c>
      <c r="K239" s="241">
        <f t="shared" si="83"/>
        <v>0.9885057471264368</v>
      </c>
      <c r="L239" s="241">
        <f t="shared" si="83"/>
        <v>0.98492462311557782</v>
      </c>
      <c r="M239" s="241">
        <f t="shared" si="83"/>
        <v>1.0047846889952152</v>
      </c>
      <c r="N239" s="241">
        <f t="shared" si="83"/>
        <v>0.99038461538461542</v>
      </c>
      <c r="O239" s="241">
        <f t="shared" si="83"/>
        <v>0.97989949748743721</v>
      </c>
      <c r="P239" s="241">
        <f t="shared" si="83"/>
        <v>0.9798994974874371</v>
      </c>
      <c r="Q239" s="241">
        <f t="shared" si="83"/>
        <v>0.99521531100478466</v>
      </c>
      <c r="R239" s="241">
        <f t="shared" si="83"/>
        <v>0.98492462311557782</v>
      </c>
      <c r="S239" s="241">
        <f t="shared" si="83"/>
        <v>0.9719626168224299</v>
      </c>
      <c r="T239" s="241">
        <f t="shared" si="83"/>
        <v>1</v>
      </c>
      <c r="U239" s="241">
        <f t="shared" si="83"/>
        <v>0.99567099567099571</v>
      </c>
      <c r="V239" s="241">
        <f t="shared" si="83"/>
        <v>0.9956521739130435</v>
      </c>
      <c r="W239" s="241">
        <f t="shared" si="83"/>
        <v>0.98728813559322037</v>
      </c>
      <c r="X239" s="241">
        <f t="shared" si="83"/>
        <v>0.98190045248868785</v>
      </c>
      <c r="Y239" s="241">
        <f t="shared" si="83"/>
        <v>0.98268398268398272</v>
      </c>
      <c r="Z239" s="242">
        <f t="shared" si="83"/>
        <v>0.98634307684122646</v>
      </c>
      <c r="AA239" s="242">
        <f t="shared" si="83"/>
        <v>0.98761584655702217</v>
      </c>
      <c r="AB239" s="242">
        <f t="shared" si="83"/>
        <v>0.98747309867753952</v>
      </c>
      <c r="AC239" s="242">
        <f t="shared" si="83"/>
        <v>0.98730773633048186</v>
      </c>
    </row>
    <row r="240" spans="1:29">
      <c r="A240" s="6" t="s">
        <v>106</v>
      </c>
      <c r="B240" s="241">
        <f t="shared" si="83"/>
        <v>0.991674948604924</v>
      </c>
      <c r="C240" s="241">
        <f t="shared" si="83"/>
        <v>0.9850155742239588</v>
      </c>
      <c r="D240" s="241">
        <f t="shared" si="83"/>
        <v>0.89686851389546418</v>
      </c>
      <c r="E240" s="241">
        <f t="shared" si="83"/>
        <v>0.97419354838709671</v>
      </c>
      <c r="F240" s="241">
        <f t="shared" si="83"/>
        <v>0.98192771084337349</v>
      </c>
      <c r="G240" s="241">
        <f t="shared" si="83"/>
        <v>0.99428571428571422</v>
      </c>
      <c r="H240" s="241">
        <f t="shared" si="83"/>
        <v>0.97837837837837838</v>
      </c>
      <c r="I240" s="241">
        <f t="shared" si="83"/>
        <v>0.97814207650273222</v>
      </c>
      <c r="J240" s="241">
        <f t="shared" si="83"/>
        <v>0.99397590361445776</v>
      </c>
      <c r="K240" s="241">
        <f t="shared" si="83"/>
        <v>0.9814814814814814</v>
      </c>
      <c r="L240" s="241">
        <f t="shared" si="83"/>
        <v>0.98863636363636376</v>
      </c>
      <c r="M240" s="241">
        <f t="shared" si="83"/>
        <v>1.0106951871657754</v>
      </c>
      <c r="N240" s="241">
        <f t="shared" si="83"/>
        <v>0.97959183673469385</v>
      </c>
      <c r="O240" s="241">
        <f t="shared" si="83"/>
        <v>0.98913043478260865</v>
      </c>
      <c r="P240" s="241">
        <f t="shared" si="83"/>
        <v>0.97916666666666663</v>
      </c>
      <c r="Q240" s="241">
        <f t="shared" si="83"/>
        <v>0.97435897435897445</v>
      </c>
      <c r="R240" s="241">
        <f t="shared" si="83"/>
        <v>0.97382198952879584</v>
      </c>
      <c r="S240" s="241">
        <f t="shared" si="83"/>
        <v>0.97916666666666674</v>
      </c>
      <c r="T240" s="241">
        <f t="shared" si="83"/>
        <v>0.9893617021276595</v>
      </c>
      <c r="U240" s="241">
        <f t="shared" si="83"/>
        <v>1.0047393364928909</v>
      </c>
      <c r="V240" s="241">
        <f t="shared" si="83"/>
        <v>0.99473684210526314</v>
      </c>
      <c r="W240" s="241">
        <f t="shared" si="83"/>
        <v>0.99069767441860468</v>
      </c>
      <c r="X240" s="241">
        <f t="shared" si="83"/>
        <v>0.9859154929577465</v>
      </c>
      <c r="Y240" s="241">
        <f t="shared" si="83"/>
        <v>0.98536585365853657</v>
      </c>
      <c r="Z240" s="242">
        <f t="shared" si="83"/>
        <v>0.98634307684122646</v>
      </c>
      <c r="AA240" s="242">
        <f t="shared" si="83"/>
        <v>0.98761584655702217</v>
      </c>
      <c r="AB240" s="242">
        <f t="shared" si="83"/>
        <v>0.98747309867753952</v>
      </c>
      <c r="AC240" s="242">
        <f t="shared" si="83"/>
        <v>0.98730773633048186</v>
      </c>
    </row>
    <row r="241" spans="1:30">
      <c r="A241" s="6" t="s">
        <v>107</v>
      </c>
      <c r="B241" s="241">
        <f t="shared" si="83"/>
        <v>0.99718918723584715</v>
      </c>
      <c r="C241" s="241">
        <f t="shared" si="83"/>
        <v>0.98138862782712255</v>
      </c>
      <c r="D241" s="241">
        <f t="shared" si="83"/>
        <v>0.98717948717948723</v>
      </c>
      <c r="E241" s="241">
        <f t="shared" si="83"/>
        <v>0.97241379310344822</v>
      </c>
      <c r="F241" s="241">
        <f t="shared" si="83"/>
        <v>0.98765432098765427</v>
      </c>
      <c r="G241" s="241">
        <f t="shared" si="83"/>
        <v>0.99431818181818188</v>
      </c>
      <c r="H241" s="241">
        <f t="shared" si="83"/>
        <v>0.98816568047337283</v>
      </c>
      <c r="I241" s="241">
        <f t="shared" si="83"/>
        <v>0.98947368421052628</v>
      </c>
      <c r="J241" s="241">
        <f t="shared" si="83"/>
        <v>0.98224852071005919</v>
      </c>
      <c r="K241" s="241">
        <f t="shared" si="83"/>
        <v>0.98224852071005919</v>
      </c>
      <c r="L241" s="241">
        <f t="shared" si="83"/>
        <v>0.98333333333333328</v>
      </c>
      <c r="M241" s="241">
        <f t="shared" si="83"/>
        <v>1.0112994350282487</v>
      </c>
      <c r="N241" s="241">
        <f t="shared" si="83"/>
        <v>0.97222222222222232</v>
      </c>
      <c r="O241" s="241">
        <f t="shared" si="83"/>
        <v>0.99447513812154698</v>
      </c>
      <c r="P241" s="241">
        <f t="shared" si="83"/>
        <v>0.98888888888888893</v>
      </c>
      <c r="Q241" s="241">
        <f t="shared" si="83"/>
        <v>0.98124999999999996</v>
      </c>
      <c r="R241" s="241">
        <f t="shared" si="83"/>
        <v>0.97837837837837838</v>
      </c>
      <c r="S241" s="241">
        <f t="shared" si="83"/>
        <v>0.978494623655914</v>
      </c>
      <c r="T241" s="241">
        <f t="shared" si="83"/>
        <v>0.9946236559139785</v>
      </c>
      <c r="U241" s="241">
        <f t="shared" si="83"/>
        <v>0.9946236559139785</v>
      </c>
      <c r="V241" s="241">
        <f t="shared" si="83"/>
        <v>0.9838709677419355</v>
      </c>
      <c r="W241" s="241">
        <f t="shared" si="83"/>
        <v>0.98067632850241548</v>
      </c>
      <c r="X241" s="241">
        <f t="shared" si="83"/>
        <v>0.9780219780219781</v>
      </c>
      <c r="Y241" s="241">
        <f t="shared" si="83"/>
        <v>0.97584541062801933</v>
      </c>
      <c r="Z241" s="242">
        <f t="shared" si="83"/>
        <v>0.98634307684122646</v>
      </c>
      <c r="AA241" s="242">
        <f t="shared" si="83"/>
        <v>0.98761584655702217</v>
      </c>
      <c r="AB241" s="242">
        <f t="shared" si="83"/>
        <v>0.98747309867753952</v>
      </c>
      <c r="AC241" s="242">
        <f t="shared" si="83"/>
        <v>0.98730773633048186</v>
      </c>
    </row>
    <row r="242" spans="1:30">
      <c r="A242" s="6" t="s">
        <v>108</v>
      </c>
      <c r="B242" s="241">
        <f t="shared" si="83"/>
        <v>0.99760976686882374</v>
      </c>
      <c r="C242" s="241">
        <f t="shared" si="83"/>
        <v>0.99434862951051317</v>
      </c>
      <c r="D242" s="241">
        <f t="shared" si="83"/>
        <v>0.98170731707317072</v>
      </c>
      <c r="E242" s="241">
        <f t="shared" si="83"/>
        <v>0.98051948051948046</v>
      </c>
      <c r="F242" s="241">
        <f t="shared" si="83"/>
        <v>0.98089171974522293</v>
      </c>
      <c r="G242" s="241">
        <f t="shared" si="83"/>
        <v>1</v>
      </c>
      <c r="H242" s="241">
        <f t="shared" si="83"/>
        <v>0.9882352941176471</v>
      </c>
      <c r="I242" s="241">
        <f t="shared" si="83"/>
        <v>0.98692810457516345</v>
      </c>
      <c r="J242" s="241">
        <f t="shared" si="83"/>
        <v>1</v>
      </c>
      <c r="K242" s="241">
        <f t="shared" si="83"/>
        <v>0.98709677419354835</v>
      </c>
      <c r="L242" s="241">
        <f t="shared" si="83"/>
        <v>1</v>
      </c>
      <c r="M242" s="241">
        <f t="shared" si="83"/>
        <v>0.98136645962732916</v>
      </c>
      <c r="N242" s="241">
        <f t="shared" si="83"/>
        <v>0.97575757575757582</v>
      </c>
      <c r="O242" s="241">
        <f t="shared" si="83"/>
        <v>0.99285714285714288</v>
      </c>
      <c r="P242" s="241">
        <f t="shared" si="83"/>
        <v>0.97619047619047628</v>
      </c>
      <c r="Q242" s="241">
        <f t="shared" si="83"/>
        <v>0.98039215686274517</v>
      </c>
      <c r="R242" s="241">
        <f t="shared" si="83"/>
        <v>0.98</v>
      </c>
      <c r="S242" s="241">
        <f t="shared" si="83"/>
        <v>0.98333333333333339</v>
      </c>
      <c r="T242" s="241">
        <f t="shared" si="83"/>
        <v>0.98850574712643691</v>
      </c>
      <c r="U242" s="241">
        <f t="shared" si="83"/>
        <v>0.98333333333333339</v>
      </c>
      <c r="V242" s="241">
        <f t="shared" si="83"/>
        <v>1</v>
      </c>
      <c r="W242" s="241">
        <f t="shared" si="83"/>
        <v>0.9885057471264368</v>
      </c>
      <c r="X242" s="241">
        <f t="shared" si="83"/>
        <v>0.97872340425531923</v>
      </c>
      <c r="Y242" s="241">
        <f t="shared" si="83"/>
        <v>0.98305084745762705</v>
      </c>
      <c r="Z242" s="242">
        <f t="shared" si="83"/>
        <v>0.98634307684122646</v>
      </c>
      <c r="AA242" s="242">
        <f t="shared" si="83"/>
        <v>0.98761584655702217</v>
      </c>
      <c r="AB242" s="242">
        <f t="shared" si="83"/>
        <v>0.98747309867753952</v>
      </c>
      <c r="AC242" s="242">
        <f t="shared" si="83"/>
        <v>0.98730773633048186</v>
      </c>
    </row>
    <row r="243" spans="1:30">
      <c r="A243" s="6" t="s">
        <v>109</v>
      </c>
      <c r="B243" s="241">
        <f t="shared" si="83"/>
        <v>1.0022465194768093</v>
      </c>
      <c r="C243" s="241">
        <f t="shared" si="83"/>
        <v>0.98352601584149213</v>
      </c>
      <c r="D243" s="241">
        <f t="shared" si="83"/>
        <v>0.98780487804878048</v>
      </c>
      <c r="E243" s="241">
        <f t="shared" si="83"/>
        <v>0.97959183673469385</v>
      </c>
      <c r="F243" s="241">
        <f t="shared" si="83"/>
        <v>0.98870056497175129</v>
      </c>
      <c r="G243" s="241">
        <f t="shared" si="83"/>
        <v>1</v>
      </c>
      <c r="H243" s="241">
        <f t="shared" si="83"/>
        <v>0.99504950495049505</v>
      </c>
      <c r="I243" s="241">
        <f t="shared" si="83"/>
        <v>0.994413407821229</v>
      </c>
      <c r="J243" s="241">
        <f t="shared" si="83"/>
        <v>0.99450549450549453</v>
      </c>
      <c r="K243" s="241">
        <f t="shared" si="83"/>
        <v>0.98421052631578942</v>
      </c>
      <c r="L243" s="241">
        <f t="shared" si="83"/>
        <v>0.98445595854922285</v>
      </c>
      <c r="M243" s="241">
        <f t="shared" si="83"/>
        <v>0.98947368421052628</v>
      </c>
      <c r="N243" s="241">
        <f t="shared" si="83"/>
        <v>0.98009950248756228</v>
      </c>
      <c r="O243" s="241">
        <f t="shared" si="83"/>
        <v>0.98979591836734693</v>
      </c>
      <c r="P243" s="241">
        <f t="shared" si="83"/>
        <v>0.98477157360406098</v>
      </c>
      <c r="Q243" s="241">
        <f t="shared" si="83"/>
        <v>0.98888888888888893</v>
      </c>
      <c r="R243" s="241">
        <f t="shared" si="83"/>
        <v>0.99029126213592233</v>
      </c>
      <c r="S243" s="241">
        <f t="shared" si="83"/>
        <v>0.98895027624309395</v>
      </c>
      <c r="T243" s="241">
        <f t="shared" si="83"/>
        <v>0.99500000000000011</v>
      </c>
      <c r="U243" s="241">
        <f t="shared" si="83"/>
        <v>0.99523809523809526</v>
      </c>
      <c r="V243" s="241">
        <f t="shared" si="83"/>
        <v>0.99090909090909096</v>
      </c>
      <c r="W243" s="241">
        <f t="shared" si="83"/>
        <v>0.99065420560747663</v>
      </c>
      <c r="X243" s="241">
        <f t="shared" si="83"/>
        <v>0.97948717948717956</v>
      </c>
      <c r="Y243" s="241">
        <f t="shared" si="83"/>
        <v>0.98113207547169812</v>
      </c>
      <c r="Z243" s="242">
        <f t="shared" si="83"/>
        <v>0.98634307684122646</v>
      </c>
      <c r="AA243" s="242">
        <f t="shared" si="83"/>
        <v>0.98761584655702217</v>
      </c>
      <c r="AB243" s="242">
        <f t="shared" si="83"/>
        <v>0.98747309867753952</v>
      </c>
      <c r="AC243" s="242">
        <f t="shared" si="83"/>
        <v>0.98730773633048186</v>
      </c>
    </row>
    <row r="244" spans="1:30">
      <c r="A244" s="6" t="s">
        <v>110</v>
      </c>
      <c r="B244" s="241">
        <f t="shared" si="83"/>
        <v>1.0006555506230077</v>
      </c>
      <c r="C244" s="241">
        <f t="shared" si="83"/>
        <v>1.0087372180359777</v>
      </c>
      <c r="D244" s="241">
        <f t="shared" si="83"/>
        <v>0.98726114649681529</v>
      </c>
      <c r="E244" s="241">
        <f t="shared" si="83"/>
        <v>0.97948717948717956</v>
      </c>
      <c r="F244" s="241">
        <f t="shared" si="83"/>
        <v>0.99415204678362568</v>
      </c>
      <c r="G244" s="241">
        <f t="shared" si="83"/>
        <v>1.0052910052910053</v>
      </c>
      <c r="H244" s="241">
        <f t="shared" si="83"/>
        <v>0.98404255319148937</v>
      </c>
      <c r="I244" s="241">
        <f t="shared" si="83"/>
        <v>0.98974358974358978</v>
      </c>
      <c r="J244" s="241">
        <f t="shared" si="83"/>
        <v>0.9882352941176471</v>
      </c>
      <c r="K244" s="241">
        <f t="shared" si="83"/>
        <v>0.98895027624309395</v>
      </c>
      <c r="L244" s="241">
        <f t="shared" si="83"/>
        <v>0.98445595854922274</v>
      </c>
      <c r="M244" s="241">
        <f t="shared" si="83"/>
        <v>0.98469387755102034</v>
      </c>
      <c r="N244" s="241">
        <f t="shared" si="83"/>
        <v>0.97630331753554511</v>
      </c>
      <c r="O244" s="241">
        <f t="shared" si="83"/>
        <v>0.99512195121951219</v>
      </c>
      <c r="P244" s="241">
        <f t="shared" si="83"/>
        <v>0.98122065727699526</v>
      </c>
      <c r="Q244" s="241">
        <f t="shared" si="83"/>
        <v>0.98989898989898994</v>
      </c>
      <c r="R244" s="241">
        <f t="shared" si="83"/>
        <v>0.99004975124378114</v>
      </c>
      <c r="S244" s="241">
        <f t="shared" si="83"/>
        <v>0.98678414096916289</v>
      </c>
      <c r="T244" s="241">
        <f t="shared" si="83"/>
        <v>1</v>
      </c>
      <c r="U244" s="241">
        <f t="shared" si="83"/>
        <v>0.99559471365638774</v>
      </c>
      <c r="V244" s="241">
        <f t="shared" si="83"/>
        <v>1</v>
      </c>
      <c r="W244" s="241">
        <f t="shared" si="83"/>
        <v>0.94711538461538458</v>
      </c>
      <c r="X244" s="241">
        <f t="shared" si="83"/>
        <v>0.9850000000000001</v>
      </c>
      <c r="Y244" s="241">
        <f t="shared" si="83"/>
        <v>0.99534883720930234</v>
      </c>
      <c r="Z244" s="242">
        <f t="shared" si="83"/>
        <v>0.98634307684122646</v>
      </c>
      <c r="AA244" s="242">
        <f t="shared" si="83"/>
        <v>0.98761584655702217</v>
      </c>
      <c r="AB244" s="242">
        <f t="shared" si="83"/>
        <v>0.98747309867753952</v>
      </c>
      <c r="AC244" s="242">
        <f t="shared" si="83"/>
        <v>0.98730773633048186</v>
      </c>
    </row>
    <row r="245" spans="1:30">
      <c r="A245" s="6" t="s">
        <v>111</v>
      </c>
      <c r="B245" s="241">
        <f t="shared" si="83"/>
        <v>1.0023563647593274</v>
      </c>
      <c r="C245" s="241">
        <f t="shared" si="83"/>
        <v>1.0043057931497632</v>
      </c>
      <c r="D245" s="241">
        <f t="shared" si="83"/>
        <v>0.98757763975155277</v>
      </c>
      <c r="E245" s="241">
        <f t="shared" si="83"/>
        <v>0.98324022346368722</v>
      </c>
      <c r="F245" s="241">
        <f t="shared" si="83"/>
        <v>0.98863636363636376</v>
      </c>
      <c r="G245" s="241">
        <f t="shared" si="83"/>
        <v>1</v>
      </c>
      <c r="H245" s="241">
        <f t="shared" si="83"/>
        <v>0.9887640449438202</v>
      </c>
      <c r="I245" s="241">
        <f t="shared" si="83"/>
        <v>1</v>
      </c>
      <c r="J245" s="241">
        <f t="shared" si="83"/>
        <v>0.99390243902439024</v>
      </c>
      <c r="K245" s="241">
        <f t="shared" si="83"/>
        <v>0.98265895953757232</v>
      </c>
      <c r="L245" s="241">
        <f t="shared" si="83"/>
        <v>0.99476439790575921</v>
      </c>
      <c r="M245" s="241">
        <f t="shared" si="83"/>
        <v>0.97740112994350281</v>
      </c>
      <c r="N245" s="241">
        <f t="shared" si="83"/>
        <v>0.97752808988764039</v>
      </c>
      <c r="O245" s="241">
        <f t="shared" si="83"/>
        <v>1</v>
      </c>
      <c r="P245" s="241">
        <f t="shared" si="83"/>
        <v>0.98895027624309395</v>
      </c>
      <c r="Q245" s="241">
        <f t="shared" si="83"/>
        <v>0.98214285714285721</v>
      </c>
      <c r="R245" s="241">
        <f t="shared" si="83"/>
        <v>0.98351648351648358</v>
      </c>
      <c r="S245" s="241">
        <f t="shared" si="83"/>
        <v>0.98984771573604058</v>
      </c>
      <c r="T245" s="241">
        <f t="shared" si="83"/>
        <v>0.98984771573604058</v>
      </c>
      <c r="U245" s="241">
        <f t="shared" si="83"/>
        <v>1</v>
      </c>
      <c r="V245" s="241">
        <f t="shared" si="83"/>
        <v>0.99509803921568629</v>
      </c>
      <c r="W245" s="241">
        <f t="shared" si="83"/>
        <v>0.99507389162561577</v>
      </c>
      <c r="X245" s="241">
        <f t="shared" si="83"/>
        <v>0.97927461139896366</v>
      </c>
      <c r="Y245" s="241">
        <f t="shared" si="83"/>
        <v>0.98529411764705888</v>
      </c>
      <c r="Z245" s="242">
        <f t="shared" si="83"/>
        <v>0.98634307684122646</v>
      </c>
      <c r="AA245" s="242">
        <f t="shared" si="83"/>
        <v>0.98761584655702217</v>
      </c>
      <c r="AB245" s="242">
        <f t="shared" si="83"/>
        <v>0.98747309867753952</v>
      </c>
      <c r="AC245" s="242">
        <f t="shared" si="83"/>
        <v>0.98730773633048186</v>
      </c>
    </row>
    <row r="246" spans="1:30">
      <c r="A246" s="6" t="s">
        <v>112</v>
      </c>
      <c r="B246" s="241">
        <f t="shared" si="83"/>
        <v>1.0005433463383113</v>
      </c>
      <c r="C246" s="241">
        <f t="shared" si="83"/>
        <v>0.99369777210162491</v>
      </c>
      <c r="D246" s="241">
        <f t="shared" si="83"/>
        <v>0.98773006134969321</v>
      </c>
      <c r="E246" s="241">
        <f t="shared" si="83"/>
        <v>0.98901098901098905</v>
      </c>
      <c r="F246" s="241">
        <f t="shared" si="83"/>
        <v>0.99397590361445776</v>
      </c>
      <c r="G246" s="241">
        <f t="shared" si="83"/>
        <v>1.0053191489361701</v>
      </c>
      <c r="H246" s="241">
        <f t="shared" si="83"/>
        <v>0.9701492537313432</v>
      </c>
      <c r="I246" s="241">
        <f t="shared" si="83"/>
        <v>0.99468085106382986</v>
      </c>
      <c r="J246" s="241">
        <f t="shared" si="83"/>
        <v>1</v>
      </c>
      <c r="K246" s="241">
        <f t="shared" si="83"/>
        <v>0.98342541436464082</v>
      </c>
      <c r="L246" s="241">
        <f t="shared" si="83"/>
        <v>0.99014778325123154</v>
      </c>
      <c r="M246" s="241">
        <f t="shared" si="83"/>
        <v>0.98492462311557794</v>
      </c>
      <c r="N246" s="241">
        <f t="shared" si="83"/>
        <v>0.97409326424870457</v>
      </c>
      <c r="O246" s="241">
        <f t="shared" si="83"/>
        <v>1</v>
      </c>
      <c r="P246" s="241">
        <f t="shared" si="83"/>
        <v>0.98395721925133695</v>
      </c>
      <c r="Q246" s="241">
        <f t="shared" si="83"/>
        <v>0.98445595854922274</v>
      </c>
      <c r="R246" s="241">
        <f t="shared" si="83"/>
        <v>0.98974358974358978</v>
      </c>
      <c r="S246" s="241">
        <f t="shared" si="83"/>
        <v>0.99090909090909096</v>
      </c>
      <c r="T246" s="241">
        <f t="shared" si="83"/>
        <v>0.99537037037037035</v>
      </c>
      <c r="U246" s="241">
        <f t="shared" si="83"/>
        <v>1</v>
      </c>
      <c r="V246" s="241">
        <f t="shared" si="83"/>
        <v>0.99541284403669728</v>
      </c>
      <c r="W246" s="241">
        <f t="shared" si="83"/>
        <v>0.99537037037037046</v>
      </c>
      <c r="X246" s="241">
        <f t="shared" si="83"/>
        <v>0.98672566371681414</v>
      </c>
      <c r="Y246" s="241">
        <f t="shared" si="83"/>
        <v>0.98086124401913866</v>
      </c>
      <c r="Z246" s="242">
        <f t="shared" si="83"/>
        <v>0.98634307684122646</v>
      </c>
      <c r="AA246" s="242">
        <f t="shared" si="83"/>
        <v>0.98761584655702217</v>
      </c>
      <c r="AB246" s="242">
        <f t="shared" si="83"/>
        <v>0.98747309867753952</v>
      </c>
      <c r="AC246" s="242">
        <f t="shared" si="83"/>
        <v>0.98730773633048186</v>
      </c>
    </row>
    <row r="247" spans="1:30">
      <c r="A247" s="6" t="s">
        <v>113</v>
      </c>
      <c r="B247" s="241">
        <f t="shared" si="83"/>
        <v>0.99345119831792772</v>
      </c>
      <c r="C247" s="241">
        <f t="shared" si="83"/>
        <v>0.978931108149518</v>
      </c>
      <c r="D247" s="241">
        <f t="shared" si="83"/>
        <v>0.99404761904761907</v>
      </c>
      <c r="E247" s="241">
        <f t="shared" ref="E247:AC247" si="84">E231+E120</f>
        <v>0.98275862068965514</v>
      </c>
      <c r="F247" s="241">
        <f t="shared" si="84"/>
        <v>0.98963730569948183</v>
      </c>
      <c r="G247" s="241">
        <f t="shared" si="84"/>
        <v>1</v>
      </c>
      <c r="H247" s="241">
        <f t="shared" si="84"/>
        <v>0.98342541436464082</v>
      </c>
      <c r="I247" s="241">
        <f t="shared" si="84"/>
        <v>0.96039603960396047</v>
      </c>
      <c r="J247" s="241">
        <f t="shared" si="84"/>
        <v>0.98989898989898983</v>
      </c>
      <c r="K247" s="241">
        <f t="shared" si="84"/>
        <v>0.98324022346368711</v>
      </c>
      <c r="L247" s="241">
        <f t="shared" si="84"/>
        <v>0.99526066350710896</v>
      </c>
      <c r="M247" s="241">
        <f t="shared" si="84"/>
        <v>0.99047619047619051</v>
      </c>
      <c r="N247" s="241">
        <f t="shared" si="84"/>
        <v>0.97652582159624424</v>
      </c>
      <c r="O247" s="241">
        <f t="shared" si="84"/>
        <v>0.98888888888888893</v>
      </c>
      <c r="P247" s="241">
        <f t="shared" si="84"/>
        <v>0.98484848484848486</v>
      </c>
      <c r="Q247" s="241">
        <f t="shared" si="84"/>
        <v>0.97354497354497349</v>
      </c>
      <c r="R247" s="241">
        <f t="shared" si="84"/>
        <v>0.98636363636363633</v>
      </c>
      <c r="S247" s="241">
        <f t="shared" si="84"/>
        <v>0.98994974874371855</v>
      </c>
      <c r="T247" s="241">
        <f t="shared" si="84"/>
        <v>0.99033816425120769</v>
      </c>
      <c r="U247" s="241">
        <f t="shared" si="84"/>
        <v>0.99500000000000011</v>
      </c>
      <c r="V247" s="241">
        <f t="shared" si="84"/>
        <v>0.99497487437185927</v>
      </c>
      <c r="W247" s="241">
        <f t="shared" si="84"/>
        <v>0.98979591836734682</v>
      </c>
      <c r="X247" s="241">
        <f t="shared" si="84"/>
        <v>0.99103139013452912</v>
      </c>
      <c r="Y247" s="241">
        <f t="shared" si="84"/>
        <v>0.99053698707613225</v>
      </c>
      <c r="Z247" s="242">
        <f t="shared" si="84"/>
        <v>0.98634307684122646</v>
      </c>
      <c r="AA247" s="242">
        <f t="shared" si="84"/>
        <v>0.98761584655702217</v>
      </c>
      <c r="AB247" s="242">
        <f t="shared" si="84"/>
        <v>0.98747309867753952</v>
      </c>
      <c r="AC247" s="242">
        <f t="shared" si="84"/>
        <v>0.98730773633048186</v>
      </c>
    </row>
    <row r="248" spans="1:30">
      <c r="A248" s="6" t="s">
        <v>102</v>
      </c>
      <c r="B248" s="241">
        <f t="shared" ref="B248:AC250" si="85">B232+B121</f>
        <v>0.99783731944007625</v>
      </c>
      <c r="C248" s="241">
        <f t="shared" si="85"/>
        <v>0.99341159286572189</v>
      </c>
      <c r="D248" s="241">
        <f t="shared" si="85"/>
        <v>0.99199999999999999</v>
      </c>
      <c r="E248" s="241">
        <f t="shared" si="85"/>
        <v>0.98620689655172411</v>
      </c>
      <c r="F248" s="241">
        <f t="shared" si="85"/>
        <v>0.98581560283687941</v>
      </c>
      <c r="G248" s="241">
        <f t="shared" si="85"/>
        <v>1.0068493150684932</v>
      </c>
      <c r="H248" s="241">
        <f t="shared" si="85"/>
        <v>0.98701298701298701</v>
      </c>
      <c r="I248" s="241">
        <f t="shared" si="85"/>
        <v>0.97122302158273377</v>
      </c>
      <c r="J248" s="241">
        <f t="shared" si="85"/>
        <v>1.0068027210884354</v>
      </c>
      <c r="K248" s="241">
        <f t="shared" si="85"/>
        <v>0.985611510791367</v>
      </c>
      <c r="L248" s="241">
        <f t="shared" si="85"/>
        <v>1.0201342281879195</v>
      </c>
      <c r="M248" s="241">
        <f t="shared" si="85"/>
        <v>0.97902097902097907</v>
      </c>
      <c r="N248" s="241">
        <f t="shared" si="85"/>
        <v>0.98039215686274517</v>
      </c>
      <c r="O248" s="241">
        <f t="shared" si="85"/>
        <v>0.99328859060402674</v>
      </c>
      <c r="P248" s="241">
        <f t="shared" si="85"/>
        <v>1</v>
      </c>
      <c r="Q248" s="241">
        <f t="shared" si="85"/>
        <v>0.97385620915032689</v>
      </c>
      <c r="R248" s="241">
        <f t="shared" si="85"/>
        <v>1</v>
      </c>
      <c r="S248" s="241">
        <f t="shared" si="85"/>
        <v>0.99354838709677418</v>
      </c>
      <c r="T248" s="241">
        <f t="shared" si="85"/>
        <v>0.99390243902439024</v>
      </c>
      <c r="U248" s="241">
        <f t="shared" si="85"/>
        <v>1</v>
      </c>
      <c r="V248" s="241">
        <f t="shared" si="85"/>
        <v>0.98765432098765427</v>
      </c>
      <c r="W248" s="241">
        <f t="shared" si="85"/>
        <v>0.99371069182389937</v>
      </c>
      <c r="X248" s="241">
        <f t="shared" si="85"/>
        <v>0.98692810457516345</v>
      </c>
      <c r="Y248" s="241">
        <f t="shared" si="85"/>
        <v>0.99092286918583516</v>
      </c>
      <c r="Z248" s="242">
        <f t="shared" si="85"/>
        <v>0.98634307684122646</v>
      </c>
      <c r="AA248" s="242">
        <f t="shared" si="85"/>
        <v>0.98761584655702217</v>
      </c>
      <c r="AB248" s="242">
        <f t="shared" si="85"/>
        <v>0.98747309867753952</v>
      </c>
      <c r="AC248" s="242">
        <f t="shared" si="85"/>
        <v>0.98730773633048186</v>
      </c>
    </row>
    <row r="249" spans="1:30">
      <c r="A249" s="6" t="s">
        <v>103</v>
      </c>
      <c r="B249" s="241">
        <f t="shared" si="85"/>
        <v>1.0035203406109778</v>
      </c>
      <c r="C249" s="241">
        <f t="shared" si="85"/>
        <v>0.99776664186082664</v>
      </c>
      <c r="D249" s="241">
        <f t="shared" si="85"/>
        <v>0.99342105263157898</v>
      </c>
      <c r="E249" s="241">
        <f t="shared" si="85"/>
        <v>0.98857142857142855</v>
      </c>
      <c r="F249" s="241">
        <f t="shared" si="85"/>
        <v>1.0119047619047619</v>
      </c>
      <c r="G249" s="241">
        <f t="shared" si="85"/>
        <v>1</v>
      </c>
      <c r="H249" s="241">
        <f t="shared" si="85"/>
        <v>0.97860962566844922</v>
      </c>
      <c r="I249" s="241">
        <f t="shared" si="85"/>
        <v>0.98863636363636365</v>
      </c>
      <c r="J249" s="241">
        <f t="shared" si="85"/>
        <v>0.99428571428571422</v>
      </c>
      <c r="K249" s="241">
        <f t="shared" si="85"/>
        <v>0.98901098901098905</v>
      </c>
      <c r="L249" s="241">
        <f t="shared" si="85"/>
        <v>0.99499999999999988</v>
      </c>
      <c r="M249" s="241">
        <f t="shared" si="85"/>
        <v>0.9852216748768472</v>
      </c>
      <c r="N249" s="241">
        <f t="shared" si="85"/>
        <v>0.98</v>
      </c>
      <c r="O249" s="241">
        <f t="shared" si="85"/>
        <v>0.99470899470899465</v>
      </c>
      <c r="P249" s="241">
        <f t="shared" si="85"/>
        <v>1.0056497175141244</v>
      </c>
      <c r="Q249" s="241">
        <f t="shared" si="85"/>
        <v>0.98947368421052628</v>
      </c>
      <c r="R249" s="241">
        <f t="shared" si="85"/>
        <v>0.9856459330143541</v>
      </c>
      <c r="S249" s="241">
        <f t="shared" si="85"/>
        <v>0.98469387755102034</v>
      </c>
      <c r="T249" s="241">
        <f t="shared" si="85"/>
        <v>0.99504950495049505</v>
      </c>
      <c r="U249" s="241">
        <f t="shared" si="85"/>
        <v>1</v>
      </c>
      <c r="V249" s="241">
        <f t="shared" si="85"/>
        <v>0.99551569506726456</v>
      </c>
      <c r="W249" s="241">
        <f t="shared" si="85"/>
        <v>0.99173553719008267</v>
      </c>
      <c r="X249" s="241">
        <f t="shared" si="85"/>
        <v>0.98611111111111116</v>
      </c>
      <c r="Y249" s="241">
        <f t="shared" si="85"/>
        <v>0.99198466720644618</v>
      </c>
      <c r="Z249" s="242">
        <f t="shared" si="85"/>
        <v>0.98634307684122646</v>
      </c>
      <c r="AA249" s="242">
        <f t="shared" si="85"/>
        <v>0.98761584655702217</v>
      </c>
      <c r="AB249" s="242">
        <f t="shared" si="85"/>
        <v>0.98747309867753952</v>
      </c>
      <c r="AC249" s="242">
        <f t="shared" si="85"/>
        <v>0.98730773633048186</v>
      </c>
    </row>
    <row r="250" spans="1:30" ht="15.75" thickBot="1">
      <c r="A250" s="6" t="s">
        <v>143</v>
      </c>
      <c r="B250" s="243">
        <f>B234+B123</f>
        <v>0.99840231767204013</v>
      </c>
      <c r="C250" s="243">
        <f t="shared" si="85"/>
        <v>0.99193518105223466</v>
      </c>
      <c r="D250" s="243">
        <f t="shared" si="85"/>
        <v>0.9665379037767643</v>
      </c>
      <c r="E250" s="243">
        <f t="shared" si="85"/>
        <v>0.98233798121003213</v>
      </c>
      <c r="F250" s="243">
        <f t="shared" si="85"/>
        <v>0.98854350554433834</v>
      </c>
      <c r="G250" s="243">
        <f t="shared" si="85"/>
        <v>0.99884044054030519</v>
      </c>
      <c r="H250" s="243">
        <f t="shared" si="85"/>
        <v>0.98479541276277005</v>
      </c>
      <c r="I250" s="243">
        <f t="shared" si="85"/>
        <v>0.98605789419693024</v>
      </c>
      <c r="J250" s="243">
        <f t="shared" si="85"/>
        <v>0.99349970841989887</v>
      </c>
      <c r="K250" s="243">
        <f t="shared" si="85"/>
        <v>0.98503313687416694</v>
      </c>
      <c r="L250" s="243">
        <f t="shared" si="85"/>
        <v>0.99244571701278228</v>
      </c>
      <c r="M250" s="243">
        <f t="shared" si="85"/>
        <v>0.99205642324561516</v>
      </c>
      <c r="N250" s="243">
        <f t="shared" si="85"/>
        <v>0.97937797570141916</v>
      </c>
      <c r="O250" s="243">
        <f t="shared" si="85"/>
        <v>0.99105469607965624</v>
      </c>
      <c r="P250" s="243">
        <f t="shared" si="85"/>
        <v>0.98779528816429707</v>
      </c>
      <c r="Q250" s="243">
        <f t="shared" si="85"/>
        <v>0.98445650030102416</v>
      </c>
      <c r="R250" s="243">
        <f t="shared" si="85"/>
        <v>0.98602658169782109</v>
      </c>
      <c r="S250" s="243">
        <f t="shared" si="85"/>
        <v>0.98433328767385153</v>
      </c>
      <c r="T250" s="243">
        <f t="shared" si="85"/>
        <v>0.99350408756203012</v>
      </c>
      <c r="U250" s="243">
        <f t="shared" si="85"/>
        <v>0.99579118732939498</v>
      </c>
      <c r="V250" s="243">
        <f t="shared" si="85"/>
        <v>0.99403003062284823</v>
      </c>
      <c r="W250" s="243">
        <f t="shared" si="85"/>
        <v>0.98714148140553926</v>
      </c>
      <c r="X250" s="243">
        <f t="shared" si="85"/>
        <v>0.98451811894693153</v>
      </c>
      <c r="Y250" s="243">
        <f t="shared" si="85"/>
        <v>0.98568738059338523</v>
      </c>
      <c r="Z250" s="242">
        <f t="shared" si="85"/>
        <v>0.98634307684122646</v>
      </c>
      <c r="AA250" s="242">
        <f t="shared" si="85"/>
        <v>0.98761584655702217</v>
      </c>
      <c r="AB250" s="242">
        <f t="shared" si="85"/>
        <v>0.98747309867753952</v>
      </c>
      <c r="AC250" s="242">
        <f t="shared" si="85"/>
        <v>0.98730773633048186</v>
      </c>
    </row>
    <row r="251" spans="1:30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30" ht="15.75" thickBot="1">
      <c r="A252" s="6" t="s">
        <v>265</v>
      </c>
    </row>
    <row r="253" spans="1:30" ht="15.75" thickBot="1">
      <c r="A253" s="3"/>
      <c r="B253" s="3" t="str">
        <f>B$2</f>
        <v xml:space="preserve">93/94 </v>
      </c>
      <c r="C253" s="3" t="str">
        <f t="shared" ref="C253:AC253" si="86">C$2</f>
        <v xml:space="preserve">94/95 </v>
      </c>
      <c r="D253" s="3" t="str">
        <f t="shared" si="86"/>
        <v xml:space="preserve">95/96 </v>
      </c>
      <c r="E253" s="3" t="str">
        <f t="shared" si="86"/>
        <v xml:space="preserve">96/97 </v>
      </c>
      <c r="F253" s="3" t="str">
        <f t="shared" si="86"/>
        <v xml:space="preserve">97/98 </v>
      </c>
      <c r="G253" s="3" t="str">
        <f t="shared" si="86"/>
        <v xml:space="preserve">98/99 </v>
      </c>
      <c r="H253" s="3" t="str">
        <f t="shared" si="86"/>
        <v xml:space="preserve">99/00 </v>
      </c>
      <c r="I253" s="3" t="str">
        <f t="shared" si="86"/>
        <v xml:space="preserve">00/01 </v>
      </c>
      <c r="J253" s="3" t="str">
        <f t="shared" si="86"/>
        <v xml:space="preserve">01/02 </v>
      </c>
      <c r="K253" s="3" t="str">
        <f t="shared" si="86"/>
        <v xml:space="preserve">02/03 </v>
      </c>
      <c r="L253" s="3" t="str">
        <f t="shared" si="86"/>
        <v xml:space="preserve">03/04 </v>
      </c>
      <c r="M253" s="3" t="str">
        <f t="shared" si="86"/>
        <v xml:space="preserve">04/05 </v>
      </c>
      <c r="N253" s="3" t="str">
        <f t="shared" si="86"/>
        <v xml:space="preserve">05/06 </v>
      </c>
      <c r="O253" s="3" t="str">
        <f t="shared" si="86"/>
        <v xml:space="preserve">06/07 </v>
      </c>
      <c r="P253" s="3" t="str">
        <f t="shared" si="86"/>
        <v xml:space="preserve">07/08 </v>
      </c>
      <c r="Q253" s="3" t="str">
        <f t="shared" si="86"/>
        <v xml:space="preserve">08/09 </v>
      </c>
      <c r="R253" s="3" t="str">
        <f t="shared" si="86"/>
        <v xml:space="preserve">09/10 </v>
      </c>
      <c r="S253" s="3" t="str">
        <f t="shared" si="86"/>
        <v xml:space="preserve">10/11 </v>
      </c>
      <c r="T253" s="3" t="str">
        <f t="shared" si="86"/>
        <v xml:space="preserve">11/12 </v>
      </c>
      <c r="U253" s="3" t="str">
        <f t="shared" si="86"/>
        <v xml:space="preserve">12/13 </v>
      </c>
      <c r="V253" s="3" t="str">
        <f t="shared" si="86"/>
        <v xml:space="preserve">13/14 </v>
      </c>
      <c r="W253" s="3" t="str">
        <f t="shared" si="86"/>
        <v xml:space="preserve">14/15 </v>
      </c>
      <c r="X253" s="3" t="str">
        <f t="shared" si="86"/>
        <v xml:space="preserve">15/16 </v>
      </c>
      <c r="Y253" s="3" t="str">
        <f t="shared" si="86"/>
        <v xml:space="preserve">16/17 </v>
      </c>
      <c r="Z253" s="3" t="str">
        <f t="shared" si="86"/>
        <v xml:space="preserve">17/18 </v>
      </c>
      <c r="AA253" s="3" t="str">
        <f t="shared" si="86"/>
        <v>18/19</v>
      </c>
      <c r="AB253" s="3" t="str">
        <f t="shared" si="86"/>
        <v>19/20</v>
      </c>
      <c r="AC253" s="3" t="str">
        <f t="shared" si="86"/>
        <v>20/21</v>
      </c>
      <c r="AD253" s="321"/>
    </row>
    <row r="254" spans="1:30">
      <c r="A254" s="6" t="s">
        <v>104</v>
      </c>
      <c r="B254" s="244">
        <f>'[3]Japan Oil Imports'!AB$290</f>
        <v>0</v>
      </c>
      <c r="C254" s="244">
        <f>'[3]Japan Oil Imports'!AN$290</f>
        <v>2E-3</v>
      </c>
      <c r="D254" s="244">
        <f>'[3]Japan Oil Imports'!AZ$290</f>
        <v>0.377</v>
      </c>
      <c r="E254" s="244">
        <f>'[3]Japan Oil Imports'!BL$290</f>
        <v>0.13800000000000001</v>
      </c>
      <c r="F254" s="244">
        <f>'[3]Japan Oil Imports'!BX$290</f>
        <v>0.114</v>
      </c>
      <c r="G254" s="244">
        <f>'[3]Japan Oil Imports'!CJ$290</f>
        <v>0.161</v>
      </c>
      <c r="H254" s="244">
        <f>'[3]Japan Oil Imports'!CV$290</f>
        <v>0.14599999999999999</v>
      </c>
      <c r="I254" s="244">
        <f>'[3]Japan Oil Imports'!DH$290</f>
        <v>1.5820000000000001</v>
      </c>
      <c r="J254" s="244">
        <f>'[3]Japan Oil Imports'!DT$290</f>
        <v>4.7409999999999997</v>
      </c>
      <c r="K254" s="244">
        <f>'[3]Japan Oil Imports'!EF$290</f>
        <v>2.6570209999999999</v>
      </c>
      <c r="L254" s="244">
        <f>'[3]Japan Oil Imports'!ER$290</f>
        <v>0.58402299999999996</v>
      </c>
      <c r="M254" s="244">
        <f>'[3]Japan Oil Imports'!FD$290</f>
        <v>1.6658850000000001</v>
      </c>
      <c r="N254" s="244">
        <f>'[3]Japan Oil Imports'!FP$290</f>
        <v>6.6125020000000001</v>
      </c>
      <c r="O254" s="244">
        <f>'[3]Japan Oil Imports'!GB$290</f>
        <v>0.71741699999999997</v>
      </c>
      <c r="P254" s="244">
        <f>'[3]Japan Oil Imports'!GN$290</f>
        <v>0.54842400000000002</v>
      </c>
      <c r="Q254" s="244">
        <f>'[3]Japan Oil Imports'!GZ$290</f>
        <v>0.94965999999999995</v>
      </c>
      <c r="R254" s="244">
        <f>'[3]Japan Oil Imports'!HL$290</f>
        <v>0.26506200000000002</v>
      </c>
      <c r="S254" s="244">
        <f>'[3]Japan Oil Imports'!HX$290</f>
        <v>0.70440000000000003</v>
      </c>
      <c r="T254" s="244">
        <f>'[3]Japan Oil Imports'!IJ$290</f>
        <v>1.978556</v>
      </c>
      <c r="U254" s="244">
        <f>'[3]Japan Oil Imports'!IV$290</f>
        <v>2.233584</v>
      </c>
      <c r="V254" s="244">
        <f>'[3]Japan Oil Imports'!JH$290</f>
        <v>1.0856349999999999</v>
      </c>
      <c r="W254" s="244">
        <f>'[3]Japan Oil Imports'!JT$290</f>
        <v>1.71069</v>
      </c>
      <c r="X254" s="244">
        <f>'[3]Japan Oil Imports'!KF$290</f>
        <v>0.88433300000000004</v>
      </c>
      <c r="Y254" s="244">
        <f>'[3]Japan Oil Imports'!KR$290</f>
        <v>0.48594700000000002</v>
      </c>
      <c r="Z254" s="244">
        <f>'[3]Japan Oil Imports'!LD$290</f>
        <v>2.2400000000000002</v>
      </c>
      <c r="AA254" s="245">
        <f t="shared" ref="AA254:AA264" si="87">(SUM(U254:Y254)/SUM(U$266:Y$266))*AA$266</f>
        <v>1.1715948695276648</v>
      </c>
      <c r="AB254" s="245">
        <f t="shared" ref="AB254:AC264" si="88">(SUM(V254:Z254)/SUM(V$266:Z$266))*AB$266</f>
        <v>1.2630533416349552</v>
      </c>
      <c r="AC254" s="245">
        <f t="shared" si="88"/>
        <v>1.2074768356513328</v>
      </c>
    </row>
    <row r="255" spans="1:30">
      <c r="A255" s="6" t="s">
        <v>105</v>
      </c>
      <c r="B255" s="244">
        <f>'[3]Japan Oil Imports'!AC$290</f>
        <v>0</v>
      </c>
      <c r="C255" s="244">
        <f>'[3]Japan Oil Imports'!AO$290</f>
        <v>0.55300000000000005</v>
      </c>
      <c r="D255" s="244">
        <f>'[3]Japan Oil Imports'!BA$290</f>
        <v>1.018</v>
      </c>
      <c r="E255" s="244">
        <f>'[3]Japan Oil Imports'!BM$290</f>
        <v>0.66100000000000003</v>
      </c>
      <c r="F255" s="244">
        <f>'[3]Japan Oil Imports'!BY$290</f>
        <v>0.20200000000000001</v>
      </c>
      <c r="G255" s="244">
        <f>'[3]Japan Oil Imports'!CK$290</f>
        <v>0.10199999999999999</v>
      </c>
      <c r="H255" s="244">
        <f>'[3]Japan Oil Imports'!CW$290</f>
        <v>0.159</v>
      </c>
      <c r="I255" s="244">
        <f>'[3]Japan Oil Imports'!DI$290</f>
        <v>2.097</v>
      </c>
      <c r="J255" s="244">
        <f>'[3]Japan Oil Imports'!DU$290</f>
        <v>0.70799999999999996</v>
      </c>
      <c r="K255" s="244">
        <f>'[3]Japan Oil Imports'!EG$290</f>
        <v>1.198653</v>
      </c>
      <c r="L255" s="244">
        <f>'[3]Japan Oil Imports'!ES$290</f>
        <v>0.64348099999999997</v>
      </c>
      <c r="M255" s="244">
        <f>'[3]Japan Oil Imports'!FE$290</f>
        <v>6.6681290000000004</v>
      </c>
      <c r="N255" s="244">
        <f>'[3]Japan Oil Imports'!FQ$290</f>
        <v>2.6083620000000001</v>
      </c>
      <c r="O255" s="244">
        <f>'[3]Japan Oil Imports'!GC$290</f>
        <v>0.46073399999999998</v>
      </c>
      <c r="P255" s="244">
        <f>'[3]Japan Oil Imports'!GO$290</f>
        <v>0.55978000000000006</v>
      </c>
      <c r="Q255" s="244">
        <f>'[3]Japan Oil Imports'!HA$290</f>
        <v>4.8881009999999998</v>
      </c>
      <c r="R255" s="244">
        <f>'[3]Japan Oil Imports'!HM$290</f>
        <v>0.50492999999999999</v>
      </c>
      <c r="S255" s="244">
        <f>'[3]Japan Oil Imports'!HY$290</f>
        <v>0.98884799999999995</v>
      </c>
      <c r="T255" s="244">
        <f>'[3]Japan Oil Imports'!IK$290</f>
        <v>3.8189920000000002</v>
      </c>
      <c r="U255" s="244">
        <f>'[3]Japan Oil Imports'!IW$290</f>
        <v>1.16188</v>
      </c>
      <c r="V255" s="244">
        <f>'[3]Japan Oil Imports'!JI$290</f>
        <v>1.8884890000000001</v>
      </c>
      <c r="W255" s="244">
        <f>'[3]Japan Oil Imports'!JU$290</f>
        <v>0.29292299999999999</v>
      </c>
      <c r="X255" s="244">
        <f>'[3]Japan Oil Imports'!KG$290</f>
        <v>3.944404</v>
      </c>
      <c r="Y255" s="244">
        <f>'[3]Japan Oil Imports'!KS$290</f>
        <v>1.1752450000000001</v>
      </c>
      <c r="Z255" s="244">
        <f>'[3]Japan Oil Imports'!LE$290</f>
        <v>1.4790000000000001</v>
      </c>
      <c r="AA255" s="245">
        <f t="shared" si="87"/>
        <v>1.5491946029586512</v>
      </c>
      <c r="AB255" s="245">
        <f t="shared" si="88"/>
        <v>1.7309769192589126</v>
      </c>
      <c r="AC255" s="245">
        <f t="shared" si="88"/>
        <v>1.5698002797087853</v>
      </c>
    </row>
    <row r="256" spans="1:30">
      <c r="A256" s="6" t="s">
        <v>106</v>
      </c>
      <c r="B256" s="244">
        <f>'[3]Japan Oil Imports'!AD$290</f>
        <v>0</v>
      </c>
      <c r="C256" s="244">
        <f>'[3]Japan Oil Imports'!AP$290</f>
        <v>0</v>
      </c>
      <c r="D256" s="244">
        <f>'[3]Japan Oil Imports'!BB$290</f>
        <v>0.109</v>
      </c>
      <c r="E256" s="244">
        <f>'[3]Japan Oil Imports'!BN$290</f>
        <v>0.68300000000000005</v>
      </c>
      <c r="F256" s="244">
        <f>'[3]Japan Oil Imports'!BZ$290</f>
        <v>0.186</v>
      </c>
      <c r="G256" s="244">
        <f>'[3]Japan Oil Imports'!CL$290</f>
        <v>7.0999999999999994E-2</v>
      </c>
      <c r="H256" s="244">
        <f>'[3]Japan Oil Imports'!CX$290</f>
        <v>0.48299999999999998</v>
      </c>
      <c r="I256" s="244">
        <f>'[3]Japan Oil Imports'!DJ$290</f>
        <v>1.788</v>
      </c>
      <c r="J256" s="244">
        <f>'[3]Japan Oil Imports'!DV$290</f>
        <v>0.68400000000000005</v>
      </c>
      <c r="K256" s="244">
        <f>'[3]Japan Oil Imports'!EH$290</f>
        <v>0.90838700000000006</v>
      </c>
      <c r="L256" s="244">
        <f>'[3]Japan Oil Imports'!ET$290</f>
        <v>2.4743309999999998</v>
      </c>
      <c r="M256" s="244">
        <f>'[3]Japan Oil Imports'!FF$290</f>
        <v>7.1631270000000002</v>
      </c>
      <c r="N256" s="244">
        <f>'[3]Japan Oil Imports'!FR$290</f>
        <v>4.3592529999999998</v>
      </c>
      <c r="O256" s="244">
        <f>'[3]Japan Oil Imports'!GD$290</f>
        <v>1.335337</v>
      </c>
      <c r="P256" s="244">
        <f>'[3]Japan Oil Imports'!GP$290</f>
        <v>1.474653</v>
      </c>
      <c r="Q256" s="244">
        <f>'[3]Japan Oil Imports'!HB$290</f>
        <v>1.602476</v>
      </c>
      <c r="R256" s="244">
        <f>'[3]Japan Oil Imports'!HN$290</f>
        <v>1.036918</v>
      </c>
      <c r="S256" s="244">
        <f>'[3]Japan Oil Imports'!HZ$290</f>
        <v>0.40077600000000002</v>
      </c>
      <c r="T256" s="244">
        <f>'[3]Japan Oil Imports'!IL$290</f>
        <v>2.3778100000000002</v>
      </c>
      <c r="U256" s="244">
        <f>'[3]Japan Oil Imports'!IX$290</f>
        <v>1.082157</v>
      </c>
      <c r="V256" s="244">
        <f>'[3]Japan Oil Imports'!JJ$290</f>
        <v>1.015854</v>
      </c>
      <c r="W256" s="244">
        <f>'[3]Japan Oil Imports'!JV$290</f>
        <v>4.4313529999999997</v>
      </c>
      <c r="X256" s="244">
        <f>'[3]Japan Oil Imports'!KH$290</f>
        <v>0.40401300000000001</v>
      </c>
      <c r="Y256" s="244">
        <f>'[3]Japan Oil Imports'!KT$290</f>
        <v>0.58634399999999998</v>
      </c>
      <c r="Z256" s="244">
        <f>'[3]Japan Oil Imports'!LF$290</f>
        <v>0.77100000000000002</v>
      </c>
      <c r="AA256" s="245">
        <f t="shared" si="87"/>
        <v>1.3765322467632501</v>
      </c>
      <c r="AB256" s="245">
        <f t="shared" si="88"/>
        <v>1.4211584526577552</v>
      </c>
      <c r="AC256" s="245">
        <f t="shared" si="88"/>
        <v>1.4077155731314219</v>
      </c>
    </row>
    <row r="257" spans="1:30">
      <c r="A257" s="6" t="s">
        <v>107</v>
      </c>
      <c r="B257" s="244">
        <f>'[3]Japan Oil Imports'!AE$290</f>
        <v>0.51800000000000002</v>
      </c>
      <c r="C257" s="244">
        <f>'[3]Japan Oil Imports'!AQ$290</f>
        <v>0.49199999999999999</v>
      </c>
      <c r="D257" s="244">
        <f>'[3]Japan Oil Imports'!BC$290</f>
        <v>4.1000000000000002E-2</v>
      </c>
      <c r="E257" s="244">
        <f>'[3]Japan Oil Imports'!BO$290</f>
        <v>0.17299999999999999</v>
      </c>
      <c r="F257" s="244">
        <f>'[3]Japan Oil Imports'!CA$290</f>
        <v>0.75</v>
      </c>
      <c r="G257" s="244">
        <f>'[3]Japan Oil Imports'!CM$290</f>
        <v>3.6999999999999998E-2</v>
      </c>
      <c r="H257" s="244">
        <f>'[3]Japan Oil Imports'!CY$290</f>
        <v>0.32900000000000001</v>
      </c>
      <c r="I257" s="244">
        <f>'[3]Japan Oil Imports'!DK$290</f>
        <v>1.599</v>
      </c>
      <c r="J257" s="244">
        <f>'[3]Japan Oil Imports'!DW$290</f>
        <v>0.77854000000000001</v>
      </c>
      <c r="K257" s="244">
        <f>'[3]Japan Oil Imports'!EI$290</f>
        <v>1.6276969999999999</v>
      </c>
      <c r="L257" s="244">
        <f>'[3]Japan Oil Imports'!EU$290</f>
        <v>0.56373499999999999</v>
      </c>
      <c r="M257" s="244">
        <f>'[3]Japan Oil Imports'!FG$290</f>
        <v>6.6321289999999999</v>
      </c>
      <c r="N257" s="244">
        <f>'[3]Japan Oil Imports'!FS$290</f>
        <v>2.2377259999999999</v>
      </c>
      <c r="O257" s="244">
        <f>'[3]Japan Oil Imports'!GE$290</f>
        <v>2.4883449999999998</v>
      </c>
      <c r="P257" s="244">
        <f>'[3]Japan Oil Imports'!GQ$290</f>
        <v>0.50147900000000001</v>
      </c>
      <c r="Q257" s="244">
        <f>'[3]Japan Oil Imports'!HC$290</f>
        <v>1.8565370000000001</v>
      </c>
      <c r="R257" s="244">
        <f>'[3]Japan Oil Imports'!HO$290</f>
        <v>0.97490900000000003</v>
      </c>
      <c r="S257" s="244">
        <f>'[3]Japan Oil Imports'!IA$290</f>
        <v>1.7280199999999999</v>
      </c>
      <c r="T257" s="244">
        <f>'[3]Japan Oil Imports'!IM$290</f>
        <v>0.56972699999999998</v>
      </c>
      <c r="U257" s="244">
        <f>'[3]Japan Oil Imports'!IY$290</f>
        <v>3.5167009999999999</v>
      </c>
      <c r="V257" s="244">
        <f>'[3]Japan Oil Imports'!JK$290</f>
        <v>0.41463899999999998</v>
      </c>
      <c r="W257" s="244">
        <f>'[3]Japan Oil Imports'!JW$290</f>
        <v>1.1475519999999999</v>
      </c>
      <c r="X257" s="244">
        <f>'[3]Japan Oil Imports'!KI$290</f>
        <v>2.74871</v>
      </c>
      <c r="Y257" s="244">
        <f>'[3]Japan Oil Imports'!KU$290</f>
        <v>0.34033000000000002</v>
      </c>
      <c r="Z257" s="244">
        <f>'[3]Japan Oil Imports'!LG$290</f>
        <v>0.314</v>
      </c>
      <c r="AA257" s="245">
        <f t="shared" si="87"/>
        <v>1.4951913491696633</v>
      </c>
      <c r="AB257" s="245">
        <f t="shared" si="88"/>
        <v>0.97888844505623007</v>
      </c>
      <c r="AC257" s="245">
        <f t="shared" si="88"/>
        <v>1.124385122704209</v>
      </c>
    </row>
    <row r="258" spans="1:30">
      <c r="A258" s="6" t="s">
        <v>108</v>
      </c>
      <c r="B258" s="244">
        <f>'[3]Japan Oil Imports'!AF$290</f>
        <v>0</v>
      </c>
      <c r="C258" s="244">
        <f>'[3]Japan Oil Imports'!AR$290</f>
        <v>0.505</v>
      </c>
      <c r="D258" s="244">
        <f>'[3]Japan Oil Imports'!BD$290</f>
        <v>0.52900000000000003</v>
      </c>
      <c r="E258" s="244">
        <f>'[3]Japan Oil Imports'!BP$290</f>
        <v>0.501</v>
      </c>
      <c r="F258" s="244">
        <f>'[3]Japan Oil Imports'!CB$290</f>
        <v>0.57599999999999996</v>
      </c>
      <c r="G258" s="244">
        <f>'[3]Japan Oil Imports'!CN$290</f>
        <v>0.111</v>
      </c>
      <c r="H258" s="244">
        <f>'[3]Japan Oil Imports'!CZ$290</f>
        <v>1.173</v>
      </c>
      <c r="I258" s="244">
        <f>'[3]Japan Oil Imports'!DL$290</f>
        <v>1.4910000000000001</v>
      </c>
      <c r="J258" s="244">
        <f>'[3]Japan Oil Imports'!DX$290</f>
        <v>2.7273260000000001</v>
      </c>
      <c r="K258" s="244">
        <f>'[3]Japan Oil Imports'!EJ$290</f>
        <v>0.70467999999999997</v>
      </c>
      <c r="L258" s="244">
        <f>'[3]Japan Oil Imports'!EV$290</f>
        <v>1.4409920000000001</v>
      </c>
      <c r="M258" s="244">
        <f>'[3]Japan Oil Imports'!FH$290</f>
        <v>4.9464940000000004</v>
      </c>
      <c r="N258" s="244">
        <f>'[3]Japan Oil Imports'!FT$290</f>
        <v>2.2199939999999998</v>
      </c>
      <c r="O258" s="244">
        <f>'[3]Japan Oil Imports'!GF$290</f>
        <v>1.759879</v>
      </c>
      <c r="P258" s="244">
        <f>'[3]Japan Oil Imports'!GR$290</f>
        <v>0.74005299999999996</v>
      </c>
      <c r="Q258" s="244">
        <f>'[3]Japan Oil Imports'!HD$290</f>
        <v>0.61718399999999995</v>
      </c>
      <c r="R258" s="244">
        <f>'[3]Japan Oil Imports'!HP$290</f>
        <v>0.83082299999999998</v>
      </c>
      <c r="S258" s="244">
        <f>'[3]Japan Oil Imports'!IB$290</f>
        <v>1.255557</v>
      </c>
      <c r="T258" s="244">
        <f>'[3]Japan Oil Imports'!IN$290</f>
        <v>3.4752939999999999</v>
      </c>
      <c r="U258" s="244">
        <f>'[3]Japan Oil Imports'!IZ$290</f>
        <v>1.7648349999999999</v>
      </c>
      <c r="V258" s="244">
        <f>'[3]Japan Oil Imports'!JL$290</f>
        <v>1.101145</v>
      </c>
      <c r="W258" s="244">
        <f>'[3]Japan Oil Imports'!JX$290</f>
        <v>0.36332199999999998</v>
      </c>
      <c r="X258" s="244">
        <f>'[3]Japan Oil Imports'!KJ$290</f>
        <v>0.36980000000000002</v>
      </c>
      <c r="Y258" s="244">
        <f>'[3]Japan Oil Imports'!KV$290</f>
        <v>0.93832700000000002</v>
      </c>
      <c r="Z258" s="244">
        <f>'[3]Japan Oil Imports'!LH$290</f>
        <v>0.79900000000000004</v>
      </c>
      <c r="AA258" s="245">
        <f t="shared" si="87"/>
        <v>0.83060493014285086</v>
      </c>
      <c r="AB258" s="245">
        <f t="shared" si="88"/>
        <v>0.70413483220260276</v>
      </c>
      <c r="AC258" s="245">
        <f t="shared" si="88"/>
        <v>0.61392473298049055</v>
      </c>
    </row>
    <row r="259" spans="1:30">
      <c r="A259" s="6" t="s">
        <v>109</v>
      </c>
      <c r="B259" s="244">
        <f>'[3]Japan Oil Imports'!AG$290</f>
        <v>0.51</v>
      </c>
      <c r="C259" s="244">
        <f>'[3]Japan Oil Imports'!AS$290</f>
        <v>2.476</v>
      </c>
      <c r="D259" s="244">
        <f>'[3]Japan Oil Imports'!BE$290</f>
        <v>5.8000000000000003E-2</v>
      </c>
      <c r="E259" s="244">
        <f>'[3]Japan Oil Imports'!BQ$290</f>
        <v>0.224</v>
      </c>
      <c r="F259" s="244">
        <f>'[3]Japan Oil Imports'!CC$290</f>
        <v>0.26700000000000002</v>
      </c>
      <c r="G259" s="244">
        <f>'[3]Japan Oil Imports'!CO$290</f>
        <v>0.85</v>
      </c>
      <c r="H259" s="244">
        <f>'[3]Japan Oil Imports'!DA$290</f>
        <v>0.98199999999999998</v>
      </c>
      <c r="I259" s="244">
        <f>'[3]Japan Oil Imports'!DM$290</f>
        <v>5.3550000000000004</v>
      </c>
      <c r="J259" s="244">
        <f>'[3]Japan Oil Imports'!DY$290</f>
        <v>0.450932</v>
      </c>
      <c r="K259" s="244">
        <f>'[3]Japan Oil Imports'!EK$290</f>
        <v>0.820465</v>
      </c>
      <c r="L259" s="244">
        <f>'[3]Japan Oil Imports'!EW$290</f>
        <v>1.460761</v>
      </c>
      <c r="M259" s="244">
        <f>'[3]Japan Oil Imports'!FI$290</f>
        <v>6.7646119999999996</v>
      </c>
      <c r="N259" s="244">
        <f>'[3]Japan Oil Imports'!FU$290</f>
        <v>1.631699</v>
      </c>
      <c r="O259" s="244">
        <f>'[3]Japan Oil Imports'!GG$290</f>
        <v>0.72108499999999998</v>
      </c>
      <c r="P259" s="244">
        <f>'[3]Japan Oil Imports'!GS$290</f>
        <v>0.409918</v>
      </c>
      <c r="Q259" s="244">
        <f>'[3]Japan Oil Imports'!HE$290</f>
        <v>2.450021</v>
      </c>
      <c r="R259" s="244">
        <f>'[3]Japan Oil Imports'!HQ$290</f>
        <v>0.94061600000000001</v>
      </c>
      <c r="S259" s="244">
        <f>'[3]Japan Oil Imports'!IC$290</f>
        <v>1.175233</v>
      </c>
      <c r="T259" s="244">
        <f>'[3]Japan Oil Imports'!IO$290</f>
        <v>2.0647190000000002</v>
      </c>
      <c r="U259" s="244">
        <f>'[3]Japan Oil Imports'!JA$290</f>
        <v>2.1036630000000001</v>
      </c>
      <c r="V259" s="244">
        <f>'[3]Japan Oil Imports'!JM$290</f>
        <v>0.48230000000000001</v>
      </c>
      <c r="W259" s="244">
        <f>'[3]Japan Oil Imports'!JY$290</f>
        <v>0.37519200000000003</v>
      </c>
      <c r="X259" s="244">
        <f>'[3]Japan Oil Imports'!KK$290</f>
        <v>0.41939799999999999</v>
      </c>
      <c r="Y259" s="244">
        <f>'[3]Japan Oil Imports'!KW$290</f>
        <v>0.46228599999999997</v>
      </c>
      <c r="Z259" s="245">
        <f t="shared" ref="Z259:Z264" si="89">(SUM(T259:X259)/SUM(T$266:X$266))*Z$266</f>
        <v>0.8506029387933578</v>
      </c>
      <c r="AA259" s="245">
        <f t="shared" si="87"/>
        <v>0.70345585994738946</v>
      </c>
      <c r="AB259" s="245">
        <f t="shared" si="88"/>
        <v>0.51057134671776672</v>
      </c>
      <c r="AC259" s="245">
        <f t="shared" si="88"/>
        <v>0.52277316040934962</v>
      </c>
    </row>
    <row r="260" spans="1:30">
      <c r="A260" s="6" t="s">
        <v>110</v>
      </c>
      <c r="B260" s="244">
        <f>'[3]Japan Oil Imports'!AH$290</f>
        <v>0.50900000000000001</v>
      </c>
      <c r="C260" s="244">
        <f>'[3]Japan Oil Imports'!AT$290</f>
        <v>3.9740000000000002</v>
      </c>
      <c r="D260" s="244">
        <f>'[3]Japan Oil Imports'!BF$290</f>
        <v>0.58599999999999997</v>
      </c>
      <c r="E260" s="244">
        <f>'[3]Japan Oil Imports'!BR$290</f>
        <v>0.83699999999999997</v>
      </c>
      <c r="F260" s="244">
        <f>'[3]Japan Oil Imports'!CD$290</f>
        <v>0.26</v>
      </c>
      <c r="G260" s="244">
        <f>'[3]Japan Oil Imports'!CP$290</f>
        <v>4.5999999999999999E-2</v>
      </c>
      <c r="H260" s="244">
        <f>'[3]Japan Oil Imports'!DB$290</f>
        <v>2.1179999999999999</v>
      </c>
      <c r="I260" s="244">
        <f>'[3]Japan Oil Imports'!DN$290</f>
        <v>0.86399999999999999</v>
      </c>
      <c r="J260" s="244">
        <f>'[3]Japan Oil Imports'!DZ$290</f>
        <v>0.68416999999999994</v>
      </c>
      <c r="K260" s="244">
        <f>'[3]Japan Oil Imports'!EL$290</f>
        <v>2.9235069999999999</v>
      </c>
      <c r="L260" s="244">
        <f>'[3]Japan Oil Imports'!EX$290</f>
        <v>1.9003319999999999</v>
      </c>
      <c r="M260" s="244">
        <f>'[3]Japan Oil Imports'!FJ$290</f>
        <v>6.280875</v>
      </c>
      <c r="N260" s="244">
        <f>'[3]Japan Oil Imports'!FV$290</f>
        <v>3.851699</v>
      </c>
      <c r="O260" s="244">
        <f>'[3]Japan Oil Imports'!GH$290</f>
        <v>2.034421</v>
      </c>
      <c r="P260" s="244">
        <f>'[3]Japan Oil Imports'!GT$290</f>
        <v>0.93051499999999998</v>
      </c>
      <c r="Q260" s="244">
        <f>'[3]Japan Oil Imports'!HF$290</f>
        <v>2.1002869999999998</v>
      </c>
      <c r="R260" s="244">
        <f>'[3]Japan Oil Imports'!HR$290</f>
        <v>0.86552799999999996</v>
      </c>
      <c r="S260" s="244">
        <f>'[3]Japan Oil Imports'!ID$290</f>
        <v>3.5104679999999999</v>
      </c>
      <c r="T260" s="244">
        <f>'[3]Japan Oil Imports'!IP$290</f>
        <v>0.70702299999999996</v>
      </c>
      <c r="U260" s="244">
        <f>'[3]Japan Oil Imports'!JB$290</f>
        <v>1.0693779999999999</v>
      </c>
      <c r="V260" s="244">
        <f>'[3]Japan Oil Imports'!JN$290</f>
        <v>0.61341100000000004</v>
      </c>
      <c r="W260" s="244">
        <f>'[3]Japan Oil Imports'!JZ$290</f>
        <v>2.4934430000000001</v>
      </c>
      <c r="X260" s="244">
        <f>'[3]Japan Oil Imports'!KL$290</f>
        <v>0.39385700000000001</v>
      </c>
      <c r="Y260" s="244">
        <f>'[3]Japan Oil Imports'!KX$290</f>
        <v>1.7889679999999999</v>
      </c>
      <c r="Z260" s="245">
        <f t="shared" si="89"/>
        <v>0.82433475784895449</v>
      </c>
      <c r="AA260" s="245">
        <f t="shared" si="87"/>
        <v>1.164065398105272</v>
      </c>
      <c r="AB260" s="245">
        <f t="shared" si="88"/>
        <v>1.2053693817011055</v>
      </c>
      <c r="AC260" s="245">
        <f t="shared" si="88"/>
        <v>1.2394843297427485</v>
      </c>
    </row>
    <row r="261" spans="1:30">
      <c r="A261" s="6" t="s">
        <v>111</v>
      </c>
      <c r="B261" s="244">
        <f>'[3]Japan Oil Imports'!AI$290</f>
        <v>0.53900000000000003</v>
      </c>
      <c r="C261" s="244">
        <f>'[3]Japan Oil Imports'!AU$290</f>
        <v>3.3380000000000001</v>
      </c>
      <c r="D261" s="244">
        <f>'[3]Japan Oil Imports'!BG$290</f>
        <v>0.20100000000000001</v>
      </c>
      <c r="E261" s="244">
        <f>'[3]Japan Oil Imports'!BS$290</f>
        <v>0.214</v>
      </c>
      <c r="F261" s="244">
        <f>'[3]Japan Oil Imports'!CE$290</f>
        <v>0.33800000000000002</v>
      </c>
      <c r="G261" s="244">
        <f>'[3]Japan Oil Imports'!CQ$290</f>
        <v>7.6999999999999999E-2</v>
      </c>
      <c r="H261" s="244">
        <f>'[3]Japan Oil Imports'!DC$290</f>
        <v>0.84099999999999997</v>
      </c>
      <c r="I261" s="244">
        <f>'[3]Japan Oil Imports'!DO$290</f>
        <v>2.1139999999999999</v>
      </c>
      <c r="J261" s="244">
        <f>'[3]Japan Oil Imports'!EA$290</f>
        <v>1.769844</v>
      </c>
      <c r="K261" s="244">
        <f>'[3]Japan Oil Imports'!EM$290</f>
        <v>3.3984290000000001</v>
      </c>
      <c r="L261" s="244">
        <f>'[3]Japan Oil Imports'!EY$290</f>
        <v>3.3071549999999998</v>
      </c>
      <c r="M261" s="244">
        <f>'[3]Japan Oil Imports'!FK$290</f>
        <v>7.4258139999999999</v>
      </c>
      <c r="N261" s="244">
        <f>'[3]Japan Oil Imports'!FW$290</f>
        <v>0.90168199999999998</v>
      </c>
      <c r="O261" s="244">
        <f>'[3]Japan Oil Imports'!GI$290</f>
        <v>2.7120099999999998</v>
      </c>
      <c r="P261" s="244">
        <f>'[3]Japan Oil Imports'!GU$290</f>
        <v>2.1216200000000001</v>
      </c>
      <c r="Q261" s="244">
        <f>'[3]Japan Oil Imports'!HG$290</f>
        <v>1.3724050000000001</v>
      </c>
      <c r="R261" s="244">
        <f>'[3]Japan Oil Imports'!HS$290</f>
        <v>1.3341890000000001</v>
      </c>
      <c r="S261" s="244">
        <f>'[3]Japan Oil Imports'!IE$290</f>
        <v>6.7830890000000004</v>
      </c>
      <c r="T261" s="244">
        <f>'[3]Japan Oil Imports'!IQ$290</f>
        <v>3.170191</v>
      </c>
      <c r="U261" s="244">
        <f>'[3]Japan Oil Imports'!JC$290</f>
        <v>1.0276959999999999</v>
      </c>
      <c r="V261" s="244">
        <f>'[3]Japan Oil Imports'!JO$290</f>
        <v>0.89045399999999997</v>
      </c>
      <c r="W261" s="244">
        <f>'[3]Japan Oil Imports'!KA$290</f>
        <v>1.7518229999999999</v>
      </c>
      <c r="X261" s="244">
        <f>'[3]Japan Oil Imports'!KM$290</f>
        <v>2.9980159999999998</v>
      </c>
      <c r="Y261" s="244">
        <f>'[3]Japan Oil Imports'!KY$290</f>
        <v>1.583269</v>
      </c>
      <c r="Z261" s="245">
        <f t="shared" si="89"/>
        <v>1.5368166769957559</v>
      </c>
      <c r="AA261" s="245">
        <f t="shared" si="87"/>
        <v>1.5104446977970649</v>
      </c>
      <c r="AB261" s="245">
        <f t="shared" si="88"/>
        <v>1.7270965764187265</v>
      </c>
      <c r="AC261" s="245">
        <f t="shared" si="88"/>
        <v>1.744546101198911</v>
      </c>
    </row>
    <row r="262" spans="1:30">
      <c r="A262" s="6" t="s">
        <v>112</v>
      </c>
      <c r="B262" s="244">
        <f>'[3]Japan Oil Imports'!AJ$290</f>
        <v>0</v>
      </c>
      <c r="C262" s="244">
        <f>'[3]Japan Oil Imports'!AV$290</f>
        <v>0.55300000000000005</v>
      </c>
      <c r="D262" s="244">
        <f>'[3]Japan Oil Imports'!BH$290</f>
        <v>0.98899999999999999</v>
      </c>
      <c r="E262" s="244">
        <f>'[3]Japan Oil Imports'!BT$290</f>
        <v>0.12</v>
      </c>
      <c r="F262" s="244">
        <f>'[3]Japan Oil Imports'!CF$290</f>
        <v>0.13</v>
      </c>
      <c r="G262" s="244">
        <f>'[3]Japan Oil Imports'!CR$290</f>
        <v>0.38600000000000001</v>
      </c>
      <c r="H262" s="244">
        <f>'[3]Japan Oil Imports'!DD$290</f>
        <v>2.9420000000000002</v>
      </c>
      <c r="I262" s="244">
        <f>'[3]Japan Oil Imports'!DP$290</f>
        <v>1.7669999999999999</v>
      </c>
      <c r="J262" s="244">
        <f>'[3]Japan Oil Imports'!EB$290</f>
        <v>2.397386</v>
      </c>
      <c r="K262" s="244">
        <f>'[3]Japan Oil Imports'!EN$290</f>
        <v>1.326929</v>
      </c>
      <c r="L262" s="244">
        <f>'[3]Japan Oil Imports'!EZ$290</f>
        <v>5.5605659999999997</v>
      </c>
      <c r="M262" s="244">
        <f>'[3]Japan Oil Imports'!FL$290</f>
        <v>3.9454129999999998</v>
      </c>
      <c r="N262" s="244">
        <f>'[3]Japan Oil Imports'!FX$290</f>
        <v>1.008</v>
      </c>
      <c r="O262" s="244">
        <f>'[3]Japan Oil Imports'!GJ$290</f>
        <v>1.6452659999999999</v>
      </c>
      <c r="P262" s="244">
        <f>'[3]Japan Oil Imports'!GV$290</f>
        <v>0.49987300000000001</v>
      </c>
      <c r="Q262" s="244">
        <f>'[3]Japan Oil Imports'!HH$290</f>
        <v>1.5994159999999999</v>
      </c>
      <c r="R262" s="244">
        <f>'[3]Japan Oil Imports'!HT$290</f>
        <v>0.50778100000000004</v>
      </c>
      <c r="S262" s="244">
        <f>'[3]Japan Oil Imports'!IF$290</f>
        <v>0.92629899999999998</v>
      </c>
      <c r="T262" s="244">
        <f>'[3]Japan Oil Imports'!IR$290</f>
        <v>1.1031569999999999</v>
      </c>
      <c r="U262" s="244">
        <f>'[3]Japan Oil Imports'!JD$290</f>
        <v>0.76291399999999998</v>
      </c>
      <c r="V262" s="244">
        <f>'[3]Japan Oil Imports'!JP$290</f>
        <v>0.37235800000000002</v>
      </c>
      <c r="W262" s="244">
        <f>'[3]Japan Oil Imports'!KB$290</f>
        <v>0.60807599999999995</v>
      </c>
      <c r="X262" s="244">
        <f>'[3]Japan Oil Imports'!KN$290</f>
        <v>0.77041199999999999</v>
      </c>
      <c r="Y262" s="244">
        <f>'[3]Japan Oil Imports'!KZ$290</f>
        <v>1.1083700000000001</v>
      </c>
      <c r="Z262" s="245">
        <f t="shared" si="89"/>
        <v>0.56499661166084159</v>
      </c>
      <c r="AA262" s="245">
        <f t="shared" si="87"/>
        <v>0.66305368868985604</v>
      </c>
      <c r="AB262" s="245">
        <f t="shared" si="88"/>
        <v>0.67507879471682475</v>
      </c>
      <c r="AC262" s="245">
        <f t="shared" si="88"/>
        <v>0.69089270717886009</v>
      </c>
    </row>
    <row r="263" spans="1:30">
      <c r="A263" s="6" t="s">
        <v>113</v>
      </c>
      <c r="B263" s="244">
        <f>'[3]Japan Oil Imports'!AK$290</f>
        <v>0.499</v>
      </c>
      <c r="C263" s="244">
        <f>'[3]Japan Oil Imports'!AW$290</f>
        <v>0.13300000000000001</v>
      </c>
      <c r="D263" s="244">
        <f>'[3]Japan Oil Imports'!BI$290</f>
        <v>5.0999999999999997E-2</v>
      </c>
      <c r="E263" s="244">
        <f>'[3]Japan Oil Imports'!BU$290</f>
        <v>0.36799999999999999</v>
      </c>
      <c r="F263" s="244">
        <f>'[3]Japan Oil Imports'!CG$290</f>
        <v>1.0880000000000001</v>
      </c>
      <c r="G263" s="244">
        <f>'[3]Japan Oil Imports'!CS$290</f>
        <v>8.4000000000000005E-2</v>
      </c>
      <c r="H263" s="244">
        <f>'[3]Japan Oil Imports'!DE$290</f>
        <v>2.4220000000000002</v>
      </c>
      <c r="I263" s="244">
        <f>'[3]Japan Oil Imports'!DQ$290</f>
        <v>1.2989999999999999</v>
      </c>
      <c r="J263" s="244">
        <f>'[3]Japan Oil Imports'!EC$290</f>
        <v>1.1574120000000001</v>
      </c>
      <c r="K263" s="244">
        <f>'[3]Japan Oil Imports'!EO$290</f>
        <v>1.2307509999999999</v>
      </c>
      <c r="L263" s="244">
        <f>'[3]Japan Oil Imports'!FA$290</f>
        <v>7.3281929999999997</v>
      </c>
      <c r="M263" s="244">
        <f>'[3]Japan Oil Imports'!FM$290</f>
        <v>7.3980769999999998</v>
      </c>
      <c r="N263" s="244">
        <f>'[3]Japan Oil Imports'!FY$290</f>
        <v>1.447943</v>
      </c>
      <c r="O263" s="244">
        <f>'[3]Japan Oil Imports'!GK$290</f>
        <v>2.1821220000000001</v>
      </c>
      <c r="P263" s="244">
        <f>'[3]Japan Oil Imports'!GW$290</f>
        <v>2.7759640000000001</v>
      </c>
      <c r="Q263" s="244">
        <f>'[3]Japan Oil Imports'!HI$290</f>
        <v>0.48388100000000001</v>
      </c>
      <c r="R263" s="244">
        <f>'[3]Japan Oil Imports'!HU$290</f>
        <v>0.39050800000000002</v>
      </c>
      <c r="S263" s="244">
        <f>'[3]Japan Oil Imports'!IG$290</f>
        <v>4.6665599999999996</v>
      </c>
      <c r="T263" s="244">
        <f>'[3]Japan Oil Imports'!IS$290</f>
        <v>4.4216170000000004</v>
      </c>
      <c r="U263" s="244">
        <f>'[3]Japan Oil Imports'!JE$290</f>
        <v>2.0500430000000001</v>
      </c>
      <c r="V263" s="244">
        <f>'[3]Japan Oil Imports'!JQ$290</f>
        <v>1.01454</v>
      </c>
      <c r="W263" s="244">
        <f>'[3]Japan Oil Imports'!KC$290</f>
        <v>3.2771129999999999</v>
      </c>
      <c r="X263" s="244">
        <f>'[3]Japan Oil Imports'!KO$290</f>
        <v>1.1171230000000001</v>
      </c>
      <c r="Y263" s="244">
        <f>'[3]Japan Oil Imports'!LA$290</f>
        <v>4.4800000000000004</v>
      </c>
      <c r="Z263" s="245">
        <f t="shared" si="89"/>
        <v>1.855836361479537</v>
      </c>
      <c r="AA263" s="245">
        <f t="shared" si="87"/>
        <v>2.1854759427603474</v>
      </c>
      <c r="AB263" s="245">
        <f t="shared" si="88"/>
        <v>2.315434132332792</v>
      </c>
      <c r="AC263" s="245">
        <f t="shared" si="88"/>
        <v>2.4020130272860971</v>
      </c>
    </row>
    <row r="264" spans="1:30">
      <c r="A264" s="6" t="s">
        <v>102</v>
      </c>
      <c r="B264" s="244">
        <f>'[3]Japan Oil Imports'!AL$290</f>
        <v>0.51</v>
      </c>
      <c r="C264" s="244">
        <f>'[3]Japan Oil Imports'!AX$290</f>
        <v>0.80400000000000005</v>
      </c>
      <c r="D264" s="244">
        <f>'[3]Japan Oil Imports'!BJ$290</f>
        <v>7.2999999999999995E-2</v>
      </c>
      <c r="E264" s="244">
        <f>'[3]Japan Oil Imports'!BV$290</f>
        <v>0.378</v>
      </c>
      <c r="F264" s="244">
        <f>'[3]Japan Oil Imports'!CH$290</f>
        <v>0.39200000000000002</v>
      </c>
      <c r="G264" s="244">
        <f>'[3]Japan Oil Imports'!CT$290</f>
        <v>9.2999999999999999E-2</v>
      </c>
      <c r="H264" s="244">
        <f>'[3]Japan Oil Imports'!DF$290</f>
        <v>0.27800000000000002</v>
      </c>
      <c r="I264" s="244">
        <f>'[3]Japan Oil Imports'!DR$290</f>
        <v>1.46</v>
      </c>
      <c r="J264" s="244">
        <f>'[3]Japan Oil Imports'!ED$290</f>
        <v>0.111262</v>
      </c>
      <c r="K264" s="244">
        <f>'[3]Japan Oil Imports'!EP$290</f>
        <v>0.64979600000000004</v>
      </c>
      <c r="L264" s="244">
        <f>'[3]Japan Oil Imports'!FB$290</f>
        <v>5.305167</v>
      </c>
      <c r="M264" s="244">
        <f>'[3]Japan Oil Imports'!FN$290</f>
        <v>4.3171439999999999</v>
      </c>
      <c r="N264" s="244">
        <f>'[3]Japan Oil Imports'!FZ$290</f>
        <v>0.57665699999999998</v>
      </c>
      <c r="O264" s="244">
        <f>'[3]Japan Oil Imports'!GL$290</f>
        <v>0.94363200000000003</v>
      </c>
      <c r="P264" s="244">
        <f>'[3]Japan Oil Imports'!GX$290</f>
        <v>4.5439350000000003</v>
      </c>
      <c r="Q264" s="244">
        <f>'[3]Japan Oil Imports'!HJ$290</f>
        <v>0.55002499999999999</v>
      </c>
      <c r="R264" s="244">
        <f>'[3]Japan Oil Imports'!HV$290</f>
        <v>0.54492200000000002</v>
      </c>
      <c r="S264" s="244">
        <f>'[3]Japan Oil Imports'!IH$290</f>
        <v>0.69514799999999999</v>
      </c>
      <c r="T264" s="244">
        <f>'[3]Japan Oil Imports'!IT$290</f>
        <v>2.0076779999999999</v>
      </c>
      <c r="U264" s="244">
        <f>'[3]Japan Oil Imports'!JF$290</f>
        <v>1.385073</v>
      </c>
      <c r="V264" s="244">
        <f>'[3]Japan Oil Imports'!JR$290</f>
        <v>0.53861499999999995</v>
      </c>
      <c r="W264" s="244">
        <f>'[3]Japan Oil Imports'!KD$290</f>
        <v>0.51842500000000002</v>
      </c>
      <c r="X264" s="244">
        <f>'[3]Japan Oil Imports'!KP$290</f>
        <v>0.91115900000000005</v>
      </c>
      <c r="Y264" s="244">
        <f>'[3]Japan Oil Imports'!LB$290</f>
        <v>1.046</v>
      </c>
      <c r="Z264" s="245">
        <f t="shared" si="89"/>
        <v>0.83743104563449711</v>
      </c>
      <c r="AA264" s="245">
        <f t="shared" si="87"/>
        <v>0.80531442194233782</v>
      </c>
      <c r="AB264" s="245">
        <f t="shared" si="88"/>
        <v>0.7593435524556682</v>
      </c>
      <c r="AC264" s="245">
        <f t="shared" si="88"/>
        <v>0.7659203309648388</v>
      </c>
    </row>
    <row r="265" spans="1:30">
      <c r="A265" s="6" t="s">
        <v>103</v>
      </c>
      <c r="B265" s="244">
        <f>'[3]Japan Oil Imports'!AM$290</f>
        <v>0.51100000000000001</v>
      </c>
      <c r="C265" s="244">
        <f>'[3]Japan Oil Imports'!AY$290</f>
        <v>0.05</v>
      </c>
      <c r="D265" s="244">
        <f>'[3]Japan Oil Imports'!BK$290</f>
        <v>0.67300000000000004</v>
      </c>
      <c r="E265" s="244">
        <f>'[3]Japan Oil Imports'!BW$290</f>
        <v>0.23899999999999999</v>
      </c>
      <c r="F265" s="244">
        <f>'[3]Japan Oil Imports'!CI$290</f>
        <v>0.16600000000000001</v>
      </c>
      <c r="G265" s="244">
        <f>'[3]Japan Oil Imports'!CU$290</f>
        <v>0.16200000000000001</v>
      </c>
      <c r="H265" s="244">
        <f>'[3]Japan Oil Imports'!DG$290</f>
        <v>2.2050000000000001</v>
      </c>
      <c r="I265" s="244">
        <f>'[3]Japan Oil Imports'!DS$290</f>
        <v>0.158</v>
      </c>
      <c r="J265" s="244">
        <f>'[3]Japan Oil Imports'!EE$290</f>
        <v>2.1255670000000002</v>
      </c>
      <c r="K265" s="244">
        <f>'[3]Japan Oil Imports'!EQ$290</f>
        <v>0.69203800000000004</v>
      </c>
      <c r="L265" s="244">
        <f>'[3]Japan Oil Imports'!FC$290</f>
        <v>6.1131180000000001</v>
      </c>
      <c r="M265" s="244">
        <f>'[3]Japan Oil Imports'!FO$290</f>
        <v>1.936145</v>
      </c>
      <c r="N265" s="244">
        <f>'[3]Japan Oil Imports'!GA$290</f>
        <v>0.68576800000000004</v>
      </c>
      <c r="O265" s="244">
        <f>'[3]Japan Oil Imports'!GM$290</f>
        <v>0.78290700000000002</v>
      </c>
      <c r="P265" s="244">
        <f>'[3]Japan Oil Imports'!GY$290</f>
        <v>2.121032</v>
      </c>
      <c r="Q265" s="244">
        <f>'[3]Japan Oil Imports'!HK$290</f>
        <v>1.4735400000000001</v>
      </c>
      <c r="R265" s="244">
        <f>'[3]Japan Oil Imports'!HW$290</f>
        <v>0.56435800000000003</v>
      </c>
      <c r="S265" s="244">
        <f>'[3]Japan Oil Imports'!II$290</f>
        <v>3.2747890000000002</v>
      </c>
      <c r="T265" s="244">
        <f>'[3]Japan Oil Imports'!IU$290</f>
        <v>3.2102360000000001</v>
      </c>
      <c r="U265" s="244">
        <f>'[3]Japan Oil Imports'!JG$290</f>
        <v>2.6993510000000001</v>
      </c>
      <c r="V265" s="244">
        <f>'[3]Japan Oil Imports'!JS$290</f>
        <v>1.0127649999999999</v>
      </c>
      <c r="W265" s="244">
        <f>'[3]Japan Oil Imports'!KE$290</f>
        <v>3.3298519999999998</v>
      </c>
      <c r="X265" s="244">
        <f>'[3]Japan Oil Imports'!KQ$290</f>
        <v>0.57145199999999996</v>
      </c>
      <c r="Y265" s="244">
        <f>'[3]Japan Oil Imports'!LC$290</f>
        <v>0.82699999999999996</v>
      </c>
      <c r="Z265" s="245">
        <f>Z266-SUM(Z254:Z264)</f>
        <v>2.9269816075870541</v>
      </c>
      <c r="AA265" s="245">
        <f>AA266-SUM(AA254:AA264)</f>
        <v>1.5450719921956519</v>
      </c>
      <c r="AB265" s="245">
        <f>AB266-SUM(AB254:AB264)</f>
        <v>1.7088942248466612</v>
      </c>
      <c r="AC265" s="245">
        <f>AC266-SUM(AC254:AC264)</f>
        <v>1.7110677990429561</v>
      </c>
    </row>
    <row r="266" spans="1:30" ht="15.75" thickBot="1">
      <c r="A266" s="6" t="s">
        <v>114</v>
      </c>
      <c r="B266" s="304">
        <f t="shared" ref="B266:X266" si="90">SUM(B254:B265)</f>
        <v>3.5960000000000001</v>
      </c>
      <c r="C266" s="304">
        <f t="shared" si="90"/>
        <v>12.88</v>
      </c>
      <c r="D266" s="304">
        <f t="shared" si="90"/>
        <v>4.7050000000000001</v>
      </c>
      <c r="E266" s="304">
        <f t="shared" si="90"/>
        <v>4.5360000000000005</v>
      </c>
      <c r="F266" s="304">
        <f t="shared" si="90"/>
        <v>4.4690000000000003</v>
      </c>
      <c r="G266" s="304">
        <f t="shared" si="90"/>
        <v>2.1799999999999997</v>
      </c>
      <c r="H266" s="304">
        <f t="shared" si="90"/>
        <v>14.078000000000003</v>
      </c>
      <c r="I266" s="304">
        <f t="shared" si="90"/>
        <v>21.574000000000002</v>
      </c>
      <c r="J266" s="304">
        <f t="shared" si="90"/>
        <v>18.335439000000001</v>
      </c>
      <c r="K266" s="304">
        <f t="shared" si="90"/>
        <v>18.138352999999999</v>
      </c>
      <c r="L266" s="304">
        <f t="shared" si="90"/>
        <v>36.681854000000001</v>
      </c>
      <c r="M266" s="304">
        <f t="shared" si="90"/>
        <v>65.143844000000001</v>
      </c>
      <c r="N266" s="304">
        <f t="shared" si="90"/>
        <v>28.141285000000003</v>
      </c>
      <c r="O266" s="304">
        <f t="shared" si="90"/>
        <v>17.783155000000001</v>
      </c>
      <c r="P266" s="304">
        <f t="shared" si="90"/>
        <v>17.227246000000001</v>
      </c>
      <c r="Q266" s="304">
        <f t="shared" si="90"/>
        <v>19.943533000000002</v>
      </c>
      <c r="R266" s="304">
        <f t="shared" si="90"/>
        <v>8.7605440000000012</v>
      </c>
      <c r="S266" s="304">
        <f t="shared" si="90"/>
        <v>26.109186999999999</v>
      </c>
      <c r="T266" s="304">
        <f t="shared" si="90"/>
        <v>28.905000000000001</v>
      </c>
      <c r="U266" s="304">
        <f t="shared" si="90"/>
        <v>20.857274999999998</v>
      </c>
      <c r="V266" s="304">
        <f t="shared" si="90"/>
        <v>10.430205000000001</v>
      </c>
      <c r="W266" s="304">
        <f t="shared" si="90"/>
        <v>20.299764</v>
      </c>
      <c r="X266" s="304">
        <f t="shared" si="90"/>
        <v>15.532677</v>
      </c>
      <c r="Y266" s="304">
        <f>SUM(Y254:Y265)</f>
        <v>14.822086000000001</v>
      </c>
      <c r="Z266" s="245">
        <f>Z34</f>
        <v>15</v>
      </c>
      <c r="AA266" s="245">
        <f>AA34</f>
        <v>15</v>
      </c>
      <c r="AB266" s="245">
        <f>AB34</f>
        <v>15</v>
      </c>
      <c r="AC266" s="245">
        <f>AC34</f>
        <v>15</v>
      </c>
    </row>
    <row r="267" spans="1:30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30" ht="15.75" thickBot="1">
      <c r="A268" s="6" t="s">
        <v>266</v>
      </c>
    </row>
    <row r="269" spans="1:30" ht="15.75" thickBot="1">
      <c r="A269" s="3"/>
      <c r="B269" s="3" t="str">
        <f>B$2</f>
        <v xml:space="preserve">93/94 </v>
      </c>
      <c r="C269" s="3" t="str">
        <f t="shared" ref="C269:AC269" si="91">C$2</f>
        <v xml:space="preserve">94/95 </v>
      </c>
      <c r="D269" s="3" t="str">
        <f t="shared" si="91"/>
        <v xml:space="preserve">95/96 </v>
      </c>
      <c r="E269" s="3" t="str">
        <f t="shared" si="91"/>
        <v xml:space="preserve">96/97 </v>
      </c>
      <c r="F269" s="3" t="str">
        <f t="shared" si="91"/>
        <v xml:space="preserve">97/98 </v>
      </c>
      <c r="G269" s="3" t="str">
        <f t="shared" si="91"/>
        <v xml:space="preserve">98/99 </v>
      </c>
      <c r="H269" s="3" t="str">
        <f t="shared" si="91"/>
        <v xml:space="preserve">99/00 </v>
      </c>
      <c r="I269" s="3" t="str">
        <f t="shared" si="91"/>
        <v xml:space="preserve">00/01 </v>
      </c>
      <c r="J269" s="3" t="str">
        <f t="shared" si="91"/>
        <v xml:space="preserve">01/02 </v>
      </c>
      <c r="K269" s="3" t="str">
        <f t="shared" si="91"/>
        <v xml:space="preserve">02/03 </v>
      </c>
      <c r="L269" s="3" t="str">
        <f t="shared" si="91"/>
        <v xml:space="preserve">03/04 </v>
      </c>
      <c r="M269" s="3" t="str">
        <f t="shared" si="91"/>
        <v xml:space="preserve">04/05 </v>
      </c>
      <c r="N269" s="3" t="str">
        <f t="shared" si="91"/>
        <v xml:space="preserve">05/06 </v>
      </c>
      <c r="O269" s="3" t="str">
        <f t="shared" si="91"/>
        <v xml:space="preserve">06/07 </v>
      </c>
      <c r="P269" s="3" t="str">
        <f t="shared" si="91"/>
        <v xml:space="preserve">07/08 </v>
      </c>
      <c r="Q269" s="3" t="str">
        <f t="shared" si="91"/>
        <v xml:space="preserve">08/09 </v>
      </c>
      <c r="R269" s="3" t="str">
        <f t="shared" si="91"/>
        <v xml:space="preserve">09/10 </v>
      </c>
      <c r="S269" s="3" t="str">
        <f t="shared" si="91"/>
        <v xml:space="preserve">10/11 </v>
      </c>
      <c r="T269" s="3" t="str">
        <f t="shared" si="91"/>
        <v xml:space="preserve">11/12 </v>
      </c>
      <c r="U269" s="3" t="str">
        <f t="shared" si="91"/>
        <v xml:space="preserve">12/13 </v>
      </c>
      <c r="V269" s="3" t="str">
        <f t="shared" si="91"/>
        <v xml:space="preserve">13/14 </v>
      </c>
      <c r="W269" s="3" t="str">
        <f t="shared" si="91"/>
        <v xml:space="preserve">14/15 </v>
      </c>
      <c r="X269" s="3" t="str">
        <f t="shared" si="91"/>
        <v xml:space="preserve">15/16 </v>
      </c>
      <c r="Y269" s="3" t="str">
        <f t="shared" si="91"/>
        <v xml:space="preserve">16/17 </v>
      </c>
      <c r="Z269" s="3" t="str">
        <f t="shared" si="91"/>
        <v xml:space="preserve">17/18 </v>
      </c>
      <c r="AA269" s="3" t="str">
        <f t="shared" si="91"/>
        <v>18/19</v>
      </c>
      <c r="AB269" s="3" t="str">
        <f t="shared" si="91"/>
        <v>19/20</v>
      </c>
      <c r="AC269" s="3" t="str">
        <f t="shared" si="91"/>
        <v>20/21</v>
      </c>
      <c r="AD269" s="321"/>
    </row>
    <row r="270" spans="1:30">
      <c r="A270" s="6" t="s">
        <v>104</v>
      </c>
      <c r="B270" s="244"/>
      <c r="C270" s="244">
        <v>0</v>
      </c>
      <c r="D270" s="244">
        <v>0</v>
      </c>
      <c r="E270" s="244">
        <v>2E-3</v>
      </c>
      <c r="F270" s="244">
        <v>0</v>
      </c>
      <c r="G270" s="244">
        <v>0</v>
      </c>
      <c r="H270" s="244">
        <v>0</v>
      </c>
      <c r="I270" s="244">
        <v>0</v>
      </c>
      <c r="J270" s="244">
        <v>0</v>
      </c>
      <c r="K270" s="244">
        <v>1.2999999999999999E-2</v>
      </c>
      <c r="L270" s="244">
        <v>3.0000000000000001E-3</v>
      </c>
      <c r="M270" s="244">
        <v>1.7999999999999999E-2</v>
      </c>
      <c r="N270" s="244">
        <v>5.0000000000000001E-3</v>
      </c>
      <c r="O270" s="244">
        <v>3.4000000000000002E-2</v>
      </c>
      <c r="P270" s="244">
        <v>1.9E-2</v>
      </c>
      <c r="Q270" s="244">
        <v>2.9000000000000001E-2</v>
      </c>
      <c r="R270" s="244">
        <v>6.4000000000000001E-2</v>
      </c>
      <c r="S270" s="244">
        <v>7.3999999999999996E-2</v>
      </c>
      <c r="T270" s="244">
        <v>9.9000000000000005E-2</v>
      </c>
      <c r="U270" s="244">
        <v>2.1999999999999999E-2</v>
      </c>
      <c r="V270" s="244">
        <v>2.1000000000000001E-2</v>
      </c>
      <c r="W270" s="244">
        <v>9.0999999999999998E-2</v>
      </c>
      <c r="X270" s="244">
        <v>8.7999999999999995E-2</v>
      </c>
      <c r="Y270" s="244">
        <v>6.5000000000000002E-2</v>
      </c>
      <c r="Z270" s="244">
        <v>5.7000000000000002E-2</v>
      </c>
      <c r="AA270" s="245">
        <f t="shared" ref="AA270:AA280" si="92">(SUM(U270:Y270)/SUM(U$282:Y$282))*AA$282</f>
        <v>7.6984978540772533E-2</v>
      </c>
      <c r="AB270" s="245">
        <f t="shared" ref="AB270:AB280" si="93">(SUM(V270:Z270)/SUM(V$282:Z$282))*AB$282</f>
        <v>7.4744661095636017E-2</v>
      </c>
      <c r="AC270" s="245">
        <f t="shared" ref="AC270:AC280" si="94">(SUM(W270:AA270)/SUM(W$282:AA$282))*AC$282</f>
        <v>8.2855102705123293E-2</v>
      </c>
      <c r="AD270" s="37"/>
    </row>
    <row r="271" spans="1:30">
      <c r="A271" s="6" t="s">
        <v>105</v>
      </c>
      <c r="B271" s="244"/>
      <c r="C271" s="244">
        <v>0</v>
      </c>
      <c r="D271" s="244">
        <v>0</v>
      </c>
      <c r="E271" s="244">
        <v>0.08</v>
      </c>
      <c r="F271" s="244">
        <v>0</v>
      </c>
      <c r="G271" s="244">
        <v>0</v>
      </c>
      <c r="H271" s="244">
        <v>0</v>
      </c>
      <c r="I271" s="244">
        <v>0</v>
      </c>
      <c r="J271" s="244">
        <v>0</v>
      </c>
      <c r="K271" s="244">
        <v>0.04</v>
      </c>
      <c r="L271" s="244">
        <v>0</v>
      </c>
      <c r="M271" s="244">
        <v>2E-3</v>
      </c>
      <c r="N271" s="244">
        <v>1.9E-2</v>
      </c>
      <c r="O271" s="244">
        <v>1.0999999999999999E-2</v>
      </c>
      <c r="P271" s="244">
        <v>3.2000000000000001E-2</v>
      </c>
      <c r="Q271" s="244">
        <v>2.8000000000000001E-2</v>
      </c>
      <c r="R271" s="244">
        <v>3.7999999999999999E-2</v>
      </c>
      <c r="S271" s="244">
        <v>4.7E-2</v>
      </c>
      <c r="T271" s="244">
        <v>7.3999999999999996E-2</v>
      </c>
      <c r="U271" s="244">
        <v>1.4E-2</v>
      </c>
      <c r="V271" s="244">
        <v>9.6000000000000002E-2</v>
      </c>
      <c r="W271" s="244">
        <v>9.6000000000000002E-2</v>
      </c>
      <c r="X271" s="244">
        <v>8.2000000000000003E-2</v>
      </c>
      <c r="Y271" s="244">
        <v>6.9000000000000006E-2</v>
      </c>
      <c r="Z271" s="244">
        <v>8.4000000000000005E-2</v>
      </c>
      <c r="AA271" s="245">
        <f t="shared" si="92"/>
        <v>9.5761802575107288E-2</v>
      </c>
      <c r="AB271" s="245">
        <f t="shared" si="93"/>
        <v>9.9117920148560815E-2</v>
      </c>
      <c r="AC271" s="245">
        <f t="shared" si="94"/>
        <v>9.3547085176481207E-2</v>
      </c>
      <c r="AD271" s="37"/>
    </row>
    <row r="272" spans="1:30">
      <c r="A272" s="6" t="s">
        <v>106</v>
      </c>
      <c r="B272" s="244"/>
      <c r="C272" s="244">
        <v>0</v>
      </c>
      <c r="D272" s="244">
        <v>0</v>
      </c>
      <c r="E272" s="244">
        <v>0</v>
      </c>
      <c r="F272" s="244">
        <v>1.518</v>
      </c>
      <c r="G272" s="244">
        <v>0</v>
      </c>
      <c r="H272" s="244">
        <v>1.728</v>
      </c>
      <c r="I272" s="244">
        <v>0</v>
      </c>
      <c r="J272" s="244">
        <v>0</v>
      </c>
      <c r="K272" s="244">
        <v>2E-3</v>
      </c>
      <c r="L272" s="244">
        <v>1.7000000000000001E-2</v>
      </c>
      <c r="M272" s="244">
        <v>1.6E-2</v>
      </c>
      <c r="N272" s="244">
        <v>1.9E-2</v>
      </c>
      <c r="O272" s="244">
        <v>2.4E-2</v>
      </c>
      <c r="P272" s="244">
        <v>4.2000000000000003E-2</v>
      </c>
      <c r="Q272" s="244">
        <v>4.9000000000000002E-2</v>
      </c>
      <c r="R272" s="244">
        <v>6.4000000000000001E-2</v>
      </c>
      <c r="S272" s="244">
        <v>4.8000000000000001E-2</v>
      </c>
      <c r="T272" s="244">
        <v>8.0000000000000002E-3</v>
      </c>
      <c r="U272" s="244">
        <v>4.5999999999999999E-2</v>
      </c>
      <c r="V272" s="244">
        <v>8.7999999999999995E-2</v>
      </c>
      <c r="W272" s="244">
        <v>9.5000000000000001E-2</v>
      </c>
      <c r="X272" s="244">
        <v>7.8E-2</v>
      </c>
      <c r="Y272" s="244">
        <v>0.14699999999999999</v>
      </c>
      <c r="Z272" s="244">
        <v>7.8E-2</v>
      </c>
      <c r="AA272" s="245">
        <f t="shared" si="92"/>
        <v>0.12178111587982829</v>
      </c>
      <c r="AB272" s="245">
        <f t="shared" si="93"/>
        <v>0.11281337047353759</v>
      </c>
      <c r="AC272" s="245">
        <f t="shared" si="94"/>
        <v>0.11393711439715655</v>
      </c>
      <c r="AD272" s="37"/>
    </row>
    <row r="273" spans="1:30">
      <c r="A273" s="6" t="s">
        <v>107</v>
      </c>
      <c r="B273" s="244">
        <v>0</v>
      </c>
      <c r="C273" s="244">
        <v>0</v>
      </c>
      <c r="D273" s="244">
        <v>0</v>
      </c>
      <c r="E273" s="244">
        <v>0</v>
      </c>
      <c r="F273" s="244">
        <v>0</v>
      </c>
      <c r="G273" s="244">
        <v>0</v>
      </c>
      <c r="H273" s="244">
        <v>2.0499999999999998</v>
      </c>
      <c r="I273" s="244">
        <v>0</v>
      </c>
      <c r="J273" s="244">
        <v>0.06</v>
      </c>
      <c r="K273" s="244">
        <v>3.6999999999999998E-2</v>
      </c>
      <c r="L273" s="244">
        <v>8.0000000000000002E-3</v>
      </c>
      <c r="M273" s="244">
        <v>5.0000000000000001E-3</v>
      </c>
      <c r="N273" s="244">
        <v>1.2E-2</v>
      </c>
      <c r="O273" s="244">
        <v>1.4999999999999999E-2</v>
      </c>
      <c r="P273" s="244">
        <v>3.9E-2</v>
      </c>
      <c r="Q273" s="244">
        <v>3.2000000000000001E-2</v>
      </c>
      <c r="R273" s="244">
        <v>5.1999999999999998E-2</v>
      </c>
      <c r="S273" s="244">
        <v>3.5000000000000003E-2</v>
      </c>
      <c r="T273" s="244">
        <v>3.7999999999999999E-2</v>
      </c>
      <c r="U273" s="244">
        <v>3.5999999999999997E-2</v>
      </c>
      <c r="V273" s="244">
        <v>1.7999999999999999E-2</v>
      </c>
      <c r="W273" s="244">
        <v>7.6999999999999999E-2</v>
      </c>
      <c r="X273" s="244">
        <v>4.1000000000000002E-2</v>
      </c>
      <c r="Y273" s="244">
        <v>3.5000000000000003E-2</v>
      </c>
      <c r="Z273" s="244">
        <v>0.108</v>
      </c>
      <c r="AA273" s="245">
        <f t="shared" si="92"/>
        <v>5.5525751072961371E-2</v>
      </c>
      <c r="AB273" s="245">
        <f t="shared" si="93"/>
        <v>6.4763231197771581E-2</v>
      </c>
      <c r="AC273" s="245">
        <f t="shared" si="94"/>
        <v>6.9383110713055973E-2</v>
      </c>
      <c r="AD273" s="37"/>
    </row>
    <row r="274" spans="1:30">
      <c r="A274" s="6" t="s">
        <v>108</v>
      </c>
      <c r="B274" s="244">
        <v>0</v>
      </c>
      <c r="C274" s="244">
        <v>0</v>
      </c>
      <c r="D274" s="244">
        <v>0</v>
      </c>
      <c r="E274" s="244">
        <v>0</v>
      </c>
      <c r="F274" s="244">
        <v>0</v>
      </c>
      <c r="G274" s="244">
        <v>0</v>
      </c>
      <c r="H274" s="244">
        <v>0</v>
      </c>
      <c r="I274" s="244">
        <v>0</v>
      </c>
      <c r="J274" s="244">
        <v>5.0000000000000001E-3</v>
      </c>
      <c r="K274" s="244">
        <v>0</v>
      </c>
      <c r="L274" s="244">
        <v>3.0000000000000001E-3</v>
      </c>
      <c r="M274" s="244">
        <v>3.0000000000000001E-3</v>
      </c>
      <c r="N274" s="244">
        <v>2.4E-2</v>
      </c>
      <c r="O274" s="244">
        <v>1.2999999999999999E-2</v>
      </c>
      <c r="P274" s="244">
        <v>2.1000000000000001E-2</v>
      </c>
      <c r="Q274" s="244">
        <v>7.4999999999999997E-2</v>
      </c>
      <c r="R274" s="244">
        <v>7.3999999999999996E-2</v>
      </c>
      <c r="S274" s="244">
        <v>5.8000000000000003E-2</v>
      </c>
      <c r="T274" s="244">
        <v>1.7999999999999999E-2</v>
      </c>
      <c r="U274" s="244">
        <v>3.5000000000000003E-2</v>
      </c>
      <c r="V274" s="244">
        <v>5.3999999999999999E-2</v>
      </c>
      <c r="W274" s="244">
        <v>3.1E-2</v>
      </c>
      <c r="X274" s="244">
        <v>5.8999999999999997E-2</v>
      </c>
      <c r="Y274" s="244">
        <v>6.0999999999999999E-2</v>
      </c>
      <c r="Z274" s="244">
        <v>7.5999999999999998E-2</v>
      </c>
      <c r="AA274" s="245">
        <f t="shared" si="92"/>
        <v>6.4377682403433459E-2</v>
      </c>
      <c r="AB274" s="245">
        <f t="shared" si="93"/>
        <v>6.5227483751160609E-2</v>
      </c>
      <c r="AC274" s="245">
        <f t="shared" si="94"/>
        <v>6.3870601140603556E-2</v>
      </c>
      <c r="AD274" s="37"/>
    </row>
    <row r="275" spans="1:30">
      <c r="A275" s="6" t="s">
        <v>109</v>
      </c>
      <c r="B275" s="244">
        <v>0</v>
      </c>
      <c r="C275" s="244">
        <v>0</v>
      </c>
      <c r="D275" s="244">
        <v>0</v>
      </c>
      <c r="E275" s="244">
        <v>0</v>
      </c>
      <c r="F275" s="244">
        <v>1E-3</v>
      </c>
      <c r="G275" s="244">
        <v>0</v>
      </c>
      <c r="H275" s="244">
        <v>0</v>
      </c>
      <c r="I275" s="244">
        <v>0</v>
      </c>
      <c r="J275" s="244">
        <v>2.1999999999999999E-2</v>
      </c>
      <c r="K275" s="244">
        <v>1.7000000000000001E-2</v>
      </c>
      <c r="L275" s="244">
        <v>0.01</v>
      </c>
      <c r="M275" s="244">
        <v>8.0000000000000002E-3</v>
      </c>
      <c r="N275" s="244">
        <v>1.2E-2</v>
      </c>
      <c r="O275" s="244">
        <v>2.1000000000000001E-2</v>
      </c>
      <c r="P275" s="244">
        <v>2.8000000000000001E-2</v>
      </c>
      <c r="Q275" s="244">
        <v>2.8000000000000001E-2</v>
      </c>
      <c r="R275" s="244">
        <v>0.11899999999999999</v>
      </c>
      <c r="S275" s="244">
        <v>2.8000000000000001E-2</v>
      </c>
      <c r="T275" s="244">
        <v>0.02</v>
      </c>
      <c r="U275" s="244">
        <v>1.9E-2</v>
      </c>
      <c r="V275" s="244">
        <v>8.7999999999999995E-2</v>
      </c>
      <c r="W275" s="244">
        <v>7.0999999999999994E-2</v>
      </c>
      <c r="X275" s="244">
        <v>7.0000000000000007E-2</v>
      </c>
      <c r="Y275" s="244">
        <v>8.3000000000000004E-2</v>
      </c>
      <c r="Z275" s="245">
        <f t="shared" ref="Z275:Z280" si="95">(SUM(T275:X275)/SUM(T$282:X$282))*Z$282</f>
        <v>8.361934477379096E-2</v>
      </c>
      <c r="AA275" s="245">
        <f t="shared" si="92"/>
        <v>8.8787553648068659E-2</v>
      </c>
      <c r="AB275" s="245">
        <f t="shared" si="93"/>
        <v>9.1833645490666416E-2</v>
      </c>
      <c r="AC275" s="245">
        <f t="shared" si="94"/>
        <v>8.6893226309044197E-2</v>
      </c>
      <c r="AD275" s="37"/>
    </row>
    <row r="276" spans="1:30">
      <c r="A276" s="6" t="s">
        <v>110</v>
      </c>
      <c r="B276" s="244">
        <v>1.2E-2</v>
      </c>
      <c r="C276" s="244">
        <v>0</v>
      </c>
      <c r="D276" s="244">
        <v>0</v>
      </c>
      <c r="E276" s="244">
        <v>0</v>
      </c>
      <c r="F276" s="244">
        <v>0</v>
      </c>
      <c r="G276" s="244">
        <v>0</v>
      </c>
      <c r="H276" s="244">
        <v>0</v>
      </c>
      <c r="I276" s="244">
        <v>0</v>
      </c>
      <c r="J276" s="244">
        <v>1.7000000000000001E-2</v>
      </c>
      <c r="K276" s="244">
        <v>1.2E-2</v>
      </c>
      <c r="L276" s="244">
        <v>1.2999999999999999E-2</v>
      </c>
      <c r="M276" s="244">
        <v>1.7999999999999999E-2</v>
      </c>
      <c r="N276" s="244">
        <v>1.4E-2</v>
      </c>
      <c r="O276" s="244">
        <v>7.0000000000000001E-3</v>
      </c>
      <c r="P276" s="244">
        <v>0.02</v>
      </c>
      <c r="Q276" s="244">
        <v>3.5000000000000003E-2</v>
      </c>
      <c r="R276" s="244">
        <v>0.18099999999999999</v>
      </c>
      <c r="S276" s="244">
        <v>4.2000000000000003E-2</v>
      </c>
      <c r="T276" s="244">
        <v>2.1000000000000001E-2</v>
      </c>
      <c r="U276" s="244">
        <v>4.2000000000000003E-2</v>
      </c>
      <c r="V276" s="244">
        <v>5.7000000000000002E-2</v>
      </c>
      <c r="W276" s="244">
        <v>7.8E-2</v>
      </c>
      <c r="X276" s="244">
        <v>8.3000000000000004E-2</v>
      </c>
      <c r="Y276" s="244">
        <v>5.7000000000000002E-2</v>
      </c>
      <c r="Z276" s="245">
        <f t="shared" si="95"/>
        <v>8.7675507020280818E-2</v>
      </c>
      <c r="AA276" s="245">
        <f t="shared" si="92"/>
        <v>8.50321888412017E-2</v>
      </c>
      <c r="AB276" s="245">
        <f t="shared" si="93"/>
        <v>8.4186515092915692E-2</v>
      </c>
      <c r="AC276" s="245">
        <f t="shared" si="94"/>
        <v>8.5643949114748458E-2</v>
      </c>
      <c r="AD276" s="37"/>
    </row>
    <row r="277" spans="1:30">
      <c r="A277" s="6" t="s">
        <v>111</v>
      </c>
      <c r="B277" s="244">
        <v>0</v>
      </c>
      <c r="C277" s="244">
        <v>0</v>
      </c>
      <c r="D277" s="244">
        <v>0</v>
      </c>
      <c r="E277" s="244">
        <v>1E-3</v>
      </c>
      <c r="F277" s="244">
        <v>0</v>
      </c>
      <c r="G277" s="244">
        <v>0</v>
      </c>
      <c r="H277" s="244">
        <v>0</v>
      </c>
      <c r="I277" s="244">
        <v>0</v>
      </c>
      <c r="J277" s="244">
        <v>5.1999999999999998E-2</v>
      </c>
      <c r="K277" s="244">
        <v>0.01</v>
      </c>
      <c r="L277" s="244">
        <v>1.4999999999999999E-2</v>
      </c>
      <c r="M277" s="244">
        <v>5.0000000000000001E-3</v>
      </c>
      <c r="N277" s="244">
        <v>2.8000000000000001E-2</v>
      </c>
      <c r="O277" s="244">
        <v>8.9999999999999993E-3</v>
      </c>
      <c r="P277" s="244">
        <v>1.9E-2</v>
      </c>
      <c r="Q277" s="244">
        <v>2.5999999999999999E-2</v>
      </c>
      <c r="R277" s="244">
        <v>6.2E-2</v>
      </c>
      <c r="S277" s="244">
        <v>3.7999999999999999E-2</v>
      </c>
      <c r="T277" s="244">
        <v>8.9999999999999993E-3</v>
      </c>
      <c r="U277" s="244">
        <v>7.8E-2</v>
      </c>
      <c r="V277" s="244">
        <v>0.108</v>
      </c>
      <c r="W277" s="244">
        <v>3.7999999999999999E-2</v>
      </c>
      <c r="X277" s="244">
        <v>0.10299999999999999</v>
      </c>
      <c r="Y277" s="244">
        <v>6.6000000000000003E-2</v>
      </c>
      <c r="Z277" s="245">
        <f t="shared" si="95"/>
        <v>0.10483619344773791</v>
      </c>
      <c r="AA277" s="245">
        <f t="shared" si="92"/>
        <v>0.10541845493562231</v>
      </c>
      <c r="AB277" s="245">
        <f t="shared" si="93"/>
        <v>9.7455012406624381E-2</v>
      </c>
      <c r="AC277" s="245">
        <f t="shared" si="94"/>
        <v>9.146309697136347E-2</v>
      </c>
      <c r="AD277" s="37"/>
    </row>
    <row r="278" spans="1:30">
      <c r="A278" s="6" t="s">
        <v>112</v>
      </c>
      <c r="B278" s="244">
        <v>0</v>
      </c>
      <c r="C278" s="244">
        <v>0</v>
      </c>
      <c r="D278" s="244">
        <v>0</v>
      </c>
      <c r="E278" s="244">
        <v>0</v>
      </c>
      <c r="F278" s="244">
        <v>0</v>
      </c>
      <c r="G278" s="244">
        <v>0</v>
      </c>
      <c r="H278" s="244">
        <v>0</v>
      </c>
      <c r="I278" s="244">
        <v>1.0999999999999999E-2</v>
      </c>
      <c r="J278" s="244">
        <v>1.0999999999999999E-2</v>
      </c>
      <c r="K278" s="244">
        <v>8.0000000000000002E-3</v>
      </c>
      <c r="L278" s="244">
        <v>8.0000000000000002E-3</v>
      </c>
      <c r="M278" s="244">
        <v>1.7999999999999999E-2</v>
      </c>
      <c r="N278" s="244">
        <v>3.5000000000000003E-2</v>
      </c>
      <c r="O278" s="244">
        <v>1.2999999999999999E-2</v>
      </c>
      <c r="P278" s="244">
        <v>1.9E-2</v>
      </c>
      <c r="Q278" s="244">
        <v>8.4000000000000005E-2</v>
      </c>
      <c r="R278" s="244">
        <v>7.0999999999999994E-2</v>
      </c>
      <c r="S278" s="244">
        <v>8.7999999999999995E-2</v>
      </c>
      <c r="T278" s="244">
        <v>1.9E-2</v>
      </c>
      <c r="U278" s="244">
        <v>3.2000000000000001E-2</v>
      </c>
      <c r="V278" s="244">
        <v>0.04</v>
      </c>
      <c r="W278" s="244">
        <v>4.3999999999999997E-2</v>
      </c>
      <c r="X278" s="244">
        <v>6.0999999999999999E-2</v>
      </c>
      <c r="Y278" s="244">
        <v>5.6000000000000001E-2</v>
      </c>
      <c r="Z278" s="245">
        <f t="shared" si="95"/>
        <v>6.1154446177847113E-2</v>
      </c>
      <c r="AA278" s="245">
        <f t="shared" si="92"/>
        <v>6.2499999999999986E-2</v>
      </c>
      <c r="AB278" s="245">
        <f t="shared" si="93"/>
        <v>6.0852935510178056E-2</v>
      </c>
      <c r="AC278" s="245">
        <f t="shared" si="94"/>
        <v>6.2396853611978761E-2</v>
      </c>
      <c r="AD278" s="37"/>
    </row>
    <row r="279" spans="1:30">
      <c r="A279" s="6" t="s">
        <v>113</v>
      </c>
      <c r="B279" s="244">
        <v>0</v>
      </c>
      <c r="C279" s="244">
        <v>0</v>
      </c>
      <c r="D279" s="244">
        <v>0</v>
      </c>
      <c r="E279" s="244">
        <v>0</v>
      </c>
      <c r="F279" s="244">
        <v>0</v>
      </c>
      <c r="G279" s="244">
        <v>0</v>
      </c>
      <c r="H279" s="244">
        <v>0</v>
      </c>
      <c r="I279" s="244">
        <v>0</v>
      </c>
      <c r="J279" s="244">
        <v>0</v>
      </c>
      <c r="K279" s="244">
        <v>8.9999999999999993E-3</v>
      </c>
      <c r="L279" s="244">
        <v>0.01</v>
      </c>
      <c r="M279" s="244">
        <v>0.01</v>
      </c>
      <c r="N279" s="244">
        <v>1.0999999999999999E-2</v>
      </c>
      <c r="O279" s="244">
        <v>1.2999999999999999E-2</v>
      </c>
      <c r="P279" s="244">
        <v>1.9E-2</v>
      </c>
      <c r="Q279" s="244">
        <v>4.4999999999999998E-2</v>
      </c>
      <c r="R279" s="244">
        <v>8.5999999999999993E-2</v>
      </c>
      <c r="S279" s="244">
        <v>2.1000000000000001E-2</v>
      </c>
      <c r="T279" s="244">
        <v>4.2999999999999997E-2</v>
      </c>
      <c r="U279" s="244">
        <v>2.7E-2</v>
      </c>
      <c r="V279" s="244">
        <v>4.9000000000000002E-2</v>
      </c>
      <c r="W279" s="244">
        <v>0.04</v>
      </c>
      <c r="X279" s="244">
        <v>6.2E-2</v>
      </c>
      <c r="Y279" s="244">
        <v>8.1000000000000003E-2</v>
      </c>
      <c r="Z279" s="245">
        <f t="shared" si="95"/>
        <v>6.8954758190327606E-2</v>
      </c>
      <c r="AA279" s="245">
        <f t="shared" si="92"/>
        <v>6.9474248927038615E-2</v>
      </c>
      <c r="AB279" s="245">
        <f t="shared" si="93"/>
        <v>6.9859507472220875E-2</v>
      </c>
      <c r="AC279" s="245">
        <f t="shared" si="94"/>
        <v>7.0457914756108325E-2</v>
      </c>
      <c r="AD279" s="37"/>
    </row>
    <row r="280" spans="1:30">
      <c r="A280" s="6" t="s">
        <v>102</v>
      </c>
      <c r="B280" s="244">
        <v>0</v>
      </c>
      <c r="C280" s="244">
        <v>0</v>
      </c>
      <c r="D280" s="244">
        <v>0</v>
      </c>
      <c r="E280" s="244">
        <v>0</v>
      </c>
      <c r="F280" s="244">
        <v>0</v>
      </c>
      <c r="G280" s="244">
        <v>0</v>
      </c>
      <c r="H280" s="244">
        <v>0</v>
      </c>
      <c r="I280" s="244">
        <v>0</v>
      </c>
      <c r="J280" s="244">
        <v>0.02</v>
      </c>
      <c r="K280" s="244">
        <v>2.1999999999999999E-2</v>
      </c>
      <c r="L280" s="244">
        <v>4.0000000000000001E-3</v>
      </c>
      <c r="M280" s="244">
        <v>1.4E-2</v>
      </c>
      <c r="N280" s="244">
        <v>2.5999999999999999E-2</v>
      </c>
      <c r="O280" s="244">
        <v>3.5000000000000003E-2</v>
      </c>
      <c r="P280" s="244">
        <v>8.9999999999999993E-3</v>
      </c>
      <c r="Q280" s="244">
        <v>8.5000000000000006E-2</v>
      </c>
      <c r="R280" s="244">
        <v>0.14899999999999999</v>
      </c>
      <c r="S280" s="244">
        <v>1.4999999999999999E-2</v>
      </c>
      <c r="T280" s="244">
        <v>1.9E-2</v>
      </c>
      <c r="U280" s="244">
        <v>0.03</v>
      </c>
      <c r="V280" s="244">
        <v>6.3E-2</v>
      </c>
      <c r="W280" s="244">
        <v>5.0999999999999997E-2</v>
      </c>
      <c r="X280" s="244">
        <v>3.3000000000000002E-2</v>
      </c>
      <c r="Y280" s="244">
        <v>0.108</v>
      </c>
      <c r="Z280" s="245">
        <f t="shared" si="95"/>
        <v>6.1154446177847113E-2</v>
      </c>
      <c r="AA280" s="245">
        <f t="shared" si="92"/>
        <v>7.644849785407723E-2</v>
      </c>
      <c r="AB280" s="245">
        <f t="shared" si="93"/>
        <v>7.3387754451682233E-2</v>
      </c>
      <c r="AC280" s="245">
        <f t="shared" si="94"/>
        <v>7.224965892852353E-2</v>
      </c>
      <c r="AD280" s="37"/>
    </row>
    <row r="281" spans="1:30">
      <c r="A281" s="6" t="s">
        <v>103</v>
      </c>
      <c r="B281" s="244">
        <v>0</v>
      </c>
      <c r="C281" s="244">
        <v>0</v>
      </c>
      <c r="D281" s="244">
        <v>1.2E-2</v>
      </c>
      <c r="E281" s="244">
        <v>0</v>
      </c>
      <c r="F281" s="244">
        <v>0</v>
      </c>
      <c r="G281" s="244">
        <v>8.0000000000000002E-3</v>
      </c>
      <c r="H281" s="244">
        <v>0</v>
      </c>
      <c r="I281" s="244">
        <v>0</v>
      </c>
      <c r="J281" s="244">
        <v>3.4000000000000002E-2</v>
      </c>
      <c r="K281" s="244">
        <v>5.0000000000000001E-3</v>
      </c>
      <c r="L281" s="244">
        <v>4.0000000000000001E-3</v>
      </c>
      <c r="M281" s="244">
        <v>1.6E-2</v>
      </c>
      <c r="N281" s="244">
        <v>0.02</v>
      </c>
      <c r="O281" s="244">
        <v>1.2E-2</v>
      </c>
      <c r="P281" s="244">
        <v>0.03</v>
      </c>
      <c r="Q281" s="244">
        <v>0.01</v>
      </c>
      <c r="R281" s="244">
        <v>7.0000000000000007E-2</v>
      </c>
      <c r="S281" s="244">
        <v>8.5999999999999993E-2</v>
      </c>
      <c r="T281" s="244">
        <v>3.4000000000000002E-2</v>
      </c>
      <c r="U281" s="244">
        <v>3.9E-2</v>
      </c>
      <c r="V281" s="244">
        <v>6.4000000000000001E-2</v>
      </c>
      <c r="W281" s="244">
        <v>6.9000000000000006E-2</v>
      </c>
      <c r="X281" s="244">
        <v>9.6000000000000002E-2</v>
      </c>
      <c r="Y281" s="244">
        <v>9.7000000000000003E-2</v>
      </c>
      <c r="Z281" s="245">
        <f>Z282-SUM(Z270:Z280)</f>
        <v>0.12960530421216843</v>
      </c>
      <c r="AA281" s="245">
        <f>AA282-SUM(AA270:AA280)</f>
        <v>9.7907725321888628E-2</v>
      </c>
      <c r="AB281" s="245">
        <f>AB282-SUM(AB270:AB280)</f>
        <v>0.10575796290904571</v>
      </c>
      <c r="AC281" s="245">
        <f>AC282-SUM(AC270:AC280)</f>
        <v>0.10730228617581272</v>
      </c>
      <c r="AD281" s="37"/>
    </row>
    <row r="282" spans="1:30" ht="15.75" thickBot="1">
      <c r="A282" s="6" t="s">
        <v>114</v>
      </c>
      <c r="B282" s="244">
        <f>SUM(B270:B281)</f>
        <v>1.2E-2</v>
      </c>
      <c r="C282" s="244">
        <f t="shared" ref="C282:Y282" si="96">SUM(C270:C281)</f>
        <v>0</v>
      </c>
      <c r="D282" s="244">
        <f t="shared" si="96"/>
        <v>1.2E-2</v>
      </c>
      <c r="E282" s="244">
        <f t="shared" si="96"/>
        <v>8.3000000000000004E-2</v>
      </c>
      <c r="F282" s="244">
        <f t="shared" si="96"/>
        <v>1.5189999999999999</v>
      </c>
      <c r="G282" s="244">
        <f t="shared" si="96"/>
        <v>8.0000000000000002E-3</v>
      </c>
      <c r="H282" s="244">
        <f t="shared" si="96"/>
        <v>3.7779999999999996</v>
      </c>
      <c r="I282" s="244">
        <f t="shared" si="96"/>
        <v>1.0999999999999999E-2</v>
      </c>
      <c r="J282" s="244">
        <f t="shared" si="96"/>
        <v>0.221</v>
      </c>
      <c r="K282" s="244">
        <f t="shared" si="96"/>
        <v>0.17500000000000002</v>
      </c>
      <c r="L282" s="244">
        <f t="shared" si="96"/>
        <v>9.5000000000000015E-2</v>
      </c>
      <c r="M282" s="244">
        <f t="shared" si="96"/>
        <v>0.13300000000000001</v>
      </c>
      <c r="N282" s="244">
        <f t="shared" si="96"/>
        <v>0.22499999999999998</v>
      </c>
      <c r="O282" s="244">
        <f t="shared" si="96"/>
        <v>0.20700000000000005</v>
      </c>
      <c r="P282" s="244">
        <f t="shared" si="96"/>
        <v>0.29699999999999993</v>
      </c>
      <c r="Q282" s="244">
        <f t="shared" si="96"/>
        <v>0.52600000000000002</v>
      </c>
      <c r="R282" s="244">
        <f t="shared" si="96"/>
        <v>1.0299999999999998</v>
      </c>
      <c r="S282" s="244">
        <f t="shared" si="96"/>
        <v>0.57999999999999996</v>
      </c>
      <c r="T282" s="244">
        <f t="shared" si="96"/>
        <v>0.40200000000000002</v>
      </c>
      <c r="U282" s="244">
        <f t="shared" si="96"/>
        <v>0.42</v>
      </c>
      <c r="V282" s="244">
        <f t="shared" si="96"/>
        <v>0.74600000000000022</v>
      </c>
      <c r="W282" s="244">
        <f t="shared" si="96"/>
        <v>0.78100000000000014</v>
      </c>
      <c r="X282" s="244">
        <f t="shared" si="96"/>
        <v>0.85600000000000009</v>
      </c>
      <c r="Y282" s="244">
        <f t="shared" si="96"/>
        <v>0.92500000000000016</v>
      </c>
      <c r="Z282" s="245">
        <f>Z39</f>
        <v>1</v>
      </c>
      <c r="AA282" s="245">
        <f>AA39</f>
        <v>1</v>
      </c>
      <c r="AB282" s="245">
        <f>AB39</f>
        <v>1</v>
      </c>
      <c r="AC282" s="245">
        <f>AC39</f>
        <v>1</v>
      </c>
      <c r="AD282" s="37"/>
    </row>
    <row r="283" spans="1:30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30" ht="15.75" thickBot="1">
      <c r="A284" s="6" t="s">
        <v>267</v>
      </c>
    </row>
    <row r="285" spans="1:30" ht="15.75" thickBot="1">
      <c r="A285" s="3"/>
      <c r="B285" s="3" t="str">
        <f>B$2</f>
        <v xml:space="preserve">93/94 </v>
      </c>
      <c r="C285" s="3" t="str">
        <f t="shared" ref="C285:AC285" si="97">C$2</f>
        <v xml:space="preserve">94/95 </v>
      </c>
      <c r="D285" s="3" t="str">
        <f t="shared" si="97"/>
        <v xml:space="preserve">95/96 </v>
      </c>
      <c r="E285" s="3" t="str">
        <f t="shared" si="97"/>
        <v xml:space="preserve">96/97 </v>
      </c>
      <c r="F285" s="3" t="str">
        <f t="shared" si="97"/>
        <v xml:space="preserve">97/98 </v>
      </c>
      <c r="G285" s="3" t="str">
        <f t="shared" si="97"/>
        <v xml:space="preserve">98/99 </v>
      </c>
      <c r="H285" s="3" t="str">
        <f t="shared" si="97"/>
        <v xml:space="preserve">99/00 </v>
      </c>
      <c r="I285" s="3" t="str">
        <f t="shared" si="97"/>
        <v xml:space="preserve">00/01 </v>
      </c>
      <c r="J285" s="3" t="str">
        <f t="shared" si="97"/>
        <v xml:space="preserve">01/02 </v>
      </c>
      <c r="K285" s="3" t="str">
        <f t="shared" si="97"/>
        <v xml:space="preserve">02/03 </v>
      </c>
      <c r="L285" s="3" t="str">
        <f t="shared" si="97"/>
        <v xml:space="preserve">03/04 </v>
      </c>
      <c r="M285" s="3" t="str">
        <f t="shared" si="97"/>
        <v xml:space="preserve">04/05 </v>
      </c>
      <c r="N285" s="3" t="str">
        <f t="shared" si="97"/>
        <v xml:space="preserve">05/06 </v>
      </c>
      <c r="O285" s="3" t="str">
        <f t="shared" si="97"/>
        <v xml:space="preserve">06/07 </v>
      </c>
      <c r="P285" s="3" t="str">
        <f t="shared" si="97"/>
        <v xml:space="preserve">07/08 </v>
      </c>
      <c r="Q285" s="3" t="str">
        <f t="shared" si="97"/>
        <v xml:space="preserve">08/09 </v>
      </c>
      <c r="R285" s="3" t="str">
        <f t="shared" si="97"/>
        <v xml:space="preserve">09/10 </v>
      </c>
      <c r="S285" s="3" t="str">
        <f t="shared" si="97"/>
        <v xml:space="preserve">10/11 </v>
      </c>
      <c r="T285" s="3" t="str">
        <f t="shared" si="97"/>
        <v xml:space="preserve">11/12 </v>
      </c>
      <c r="U285" s="3" t="str">
        <f t="shared" si="97"/>
        <v xml:space="preserve">12/13 </v>
      </c>
      <c r="V285" s="3" t="str">
        <f t="shared" si="97"/>
        <v xml:space="preserve">13/14 </v>
      </c>
      <c r="W285" s="3" t="str">
        <f t="shared" si="97"/>
        <v xml:space="preserve">14/15 </v>
      </c>
      <c r="X285" s="3" t="str">
        <f t="shared" si="97"/>
        <v xml:space="preserve">15/16 </v>
      </c>
      <c r="Y285" s="3" t="str">
        <f t="shared" si="97"/>
        <v xml:space="preserve">16/17 </v>
      </c>
      <c r="Z285" s="3" t="str">
        <f t="shared" si="97"/>
        <v xml:space="preserve">17/18 </v>
      </c>
      <c r="AA285" s="3" t="str">
        <f t="shared" si="97"/>
        <v>18/19</v>
      </c>
      <c r="AB285" s="3" t="str">
        <f t="shared" si="97"/>
        <v>19/20</v>
      </c>
      <c r="AC285" s="3" t="str">
        <f t="shared" si="97"/>
        <v>20/21</v>
      </c>
      <c r="AD285" s="321"/>
    </row>
    <row r="286" spans="1:30">
      <c r="A286" s="6" t="s">
        <v>104</v>
      </c>
      <c r="B286" s="239">
        <f t="shared" ref="B286:Q297" si="98">B$298/12</f>
        <v>66.298666666666676</v>
      </c>
      <c r="C286" s="239">
        <f t="shared" si="98"/>
        <v>63.156666666666666</v>
      </c>
      <c r="D286" s="239">
        <f t="shared" si="98"/>
        <v>64.641083333333341</v>
      </c>
      <c r="E286" s="239">
        <f t="shared" si="98"/>
        <v>70.787750000000003</v>
      </c>
      <c r="F286" s="239">
        <f t="shared" si="98"/>
        <v>71.829166666666666</v>
      </c>
      <c r="G286" s="239">
        <f t="shared" si="98"/>
        <v>75.014333333333326</v>
      </c>
      <c r="H286" s="239">
        <f t="shared" si="98"/>
        <v>77.358333333333334</v>
      </c>
      <c r="I286" s="239">
        <f t="shared" si="98"/>
        <v>76.630250000000004</v>
      </c>
      <c r="J286" s="239">
        <f t="shared" si="98"/>
        <v>74.092869916666658</v>
      </c>
      <c r="K286" s="239">
        <f t="shared" si="98"/>
        <v>73.163612750000013</v>
      </c>
      <c r="L286" s="239">
        <f t="shared" si="98"/>
        <v>79.882237833333335</v>
      </c>
      <c r="M286" s="239">
        <f t="shared" si="98"/>
        <v>82.750903666666659</v>
      </c>
      <c r="N286" s="239">
        <f t="shared" si="98"/>
        <v>83.493023749999992</v>
      </c>
      <c r="O286" s="239">
        <f t="shared" si="98"/>
        <v>79.964679583333336</v>
      </c>
      <c r="P286" s="239">
        <f t="shared" si="98"/>
        <v>80.077520500000006</v>
      </c>
      <c r="Q286" s="239">
        <f t="shared" si="98"/>
        <v>79.034794416666671</v>
      </c>
      <c r="R286" s="239">
        <f t="shared" ref="R286:AC297" si="99">R$298/12</f>
        <v>82.644211999999996</v>
      </c>
      <c r="S286" s="239">
        <f t="shared" si="99"/>
        <v>87.210765583333341</v>
      </c>
      <c r="T286" s="239">
        <f t="shared" si="99"/>
        <v>90.208583333333323</v>
      </c>
      <c r="U286" s="239">
        <f t="shared" si="99"/>
        <v>89.203106250000005</v>
      </c>
      <c r="V286" s="239">
        <f t="shared" si="99"/>
        <v>89.223683750000006</v>
      </c>
      <c r="W286" s="239">
        <f t="shared" si="99"/>
        <v>90.126563666666684</v>
      </c>
      <c r="X286" s="239">
        <f t="shared" si="99"/>
        <v>88.139723083333323</v>
      </c>
      <c r="Y286" s="239">
        <f t="shared" si="99"/>
        <v>89.824757166666657</v>
      </c>
      <c r="Z286" s="306">
        <f t="shared" si="99"/>
        <v>92.006061684161338</v>
      </c>
      <c r="AA286" s="306">
        <f t="shared" si="99"/>
        <v>92.014656544743687</v>
      </c>
      <c r="AB286" s="306">
        <f t="shared" si="99"/>
        <v>93.443983117544079</v>
      </c>
      <c r="AC286" s="306">
        <f t="shared" si="99"/>
        <v>93.799535109865204</v>
      </c>
      <c r="AD286" s="37"/>
    </row>
    <row r="287" spans="1:30">
      <c r="A287" s="6" t="s">
        <v>105</v>
      </c>
      <c r="B287" s="239">
        <f t="shared" si="98"/>
        <v>66.298666666666676</v>
      </c>
      <c r="C287" s="239">
        <f t="shared" si="98"/>
        <v>63.156666666666666</v>
      </c>
      <c r="D287" s="239">
        <f t="shared" si="98"/>
        <v>64.641083333333341</v>
      </c>
      <c r="E287" s="239">
        <f t="shared" si="98"/>
        <v>70.787750000000003</v>
      </c>
      <c r="F287" s="239">
        <f t="shared" si="98"/>
        <v>71.829166666666666</v>
      </c>
      <c r="G287" s="239">
        <f t="shared" si="98"/>
        <v>75.014333333333326</v>
      </c>
      <c r="H287" s="239">
        <f t="shared" si="98"/>
        <v>77.358333333333334</v>
      </c>
      <c r="I287" s="239">
        <f t="shared" si="98"/>
        <v>76.630250000000004</v>
      </c>
      <c r="J287" s="239">
        <f t="shared" si="98"/>
        <v>74.092869916666658</v>
      </c>
      <c r="K287" s="239">
        <f t="shared" si="98"/>
        <v>73.163612750000013</v>
      </c>
      <c r="L287" s="239">
        <f t="shared" si="98"/>
        <v>79.882237833333335</v>
      </c>
      <c r="M287" s="239">
        <f t="shared" si="98"/>
        <v>82.750903666666659</v>
      </c>
      <c r="N287" s="239">
        <f t="shared" si="98"/>
        <v>83.493023749999992</v>
      </c>
      <c r="O287" s="239">
        <f t="shared" si="98"/>
        <v>79.964679583333336</v>
      </c>
      <c r="P287" s="239">
        <f t="shared" si="98"/>
        <v>80.077520500000006</v>
      </c>
      <c r="Q287" s="239">
        <f t="shared" si="98"/>
        <v>79.034794416666671</v>
      </c>
      <c r="R287" s="239">
        <f t="shared" si="99"/>
        <v>82.644211999999996</v>
      </c>
      <c r="S287" s="239">
        <f t="shared" si="99"/>
        <v>87.210765583333341</v>
      </c>
      <c r="T287" s="239">
        <f t="shared" si="99"/>
        <v>90.208583333333323</v>
      </c>
      <c r="U287" s="239">
        <f t="shared" si="99"/>
        <v>89.203106250000005</v>
      </c>
      <c r="V287" s="239">
        <f t="shared" si="99"/>
        <v>89.223683750000006</v>
      </c>
      <c r="W287" s="239">
        <f t="shared" si="99"/>
        <v>90.126563666666684</v>
      </c>
      <c r="X287" s="239">
        <f t="shared" si="99"/>
        <v>88.139723083333323</v>
      </c>
      <c r="Y287" s="239">
        <f t="shared" si="99"/>
        <v>89.824757166666657</v>
      </c>
      <c r="Z287" s="306">
        <f t="shared" si="99"/>
        <v>92.006061684161338</v>
      </c>
      <c r="AA287" s="306">
        <f>AA$298/12</f>
        <v>92.014656544743687</v>
      </c>
      <c r="AB287" s="306">
        <f>AB$298/12</f>
        <v>93.443983117544079</v>
      </c>
      <c r="AC287" s="306">
        <f>AC$298/12</f>
        <v>93.799535109865204</v>
      </c>
      <c r="AD287" s="37"/>
    </row>
    <row r="288" spans="1:30">
      <c r="A288" s="6" t="s">
        <v>106</v>
      </c>
      <c r="B288" s="239">
        <f t="shared" si="98"/>
        <v>66.298666666666676</v>
      </c>
      <c r="C288" s="239">
        <f t="shared" si="98"/>
        <v>63.156666666666666</v>
      </c>
      <c r="D288" s="239">
        <f t="shared" si="98"/>
        <v>64.641083333333341</v>
      </c>
      <c r="E288" s="239">
        <f t="shared" si="98"/>
        <v>70.787750000000003</v>
      </c>
      <c r="F288" s="239">
        <f t="shared" si="98"/>
        <v>71.829166666666666</v>
      </c>
      <c r="G288" s="239">
        <f t="shared" si="98"/>
        <v>75.014333333333326</v>
      </c>
      <c r="H288" s="239">
        <f t="shared" si="98"/>
        <v>77.358333333333334</v>
      </c>
      <c r="I288" s="239">
        <f t="shared" si="98"/>
        <v>76.630250000000004</v>
      </c>
      <c r="J288" s="239">
        <f t="shared" si="98"/>
        <v>74.092869916666658</v>
      </c>
      <c r="K288" s="239">
        <f t="shared" si="98"/>
        <v>73.163612750000013</v>
      </c>
      <c r="L288" s="239">
        <f t="shared" si="98"/>
        <v>79.882237833333335</v>
      </c>
      <c r="M288" s="239">
        <f t="shared" si="98"/>
        <v>82.750903666666659</v>
      </c>
      <c r="N288" s="239">
        <f t="shared" si="98"/>
        <v>83.493023749999992</v>
      </c>
      <c r="O288" s="239">
        <f t="shared" si="98"/>
        <v>79.964679583333336</v>
      </c>
      <c r="P288" s="239">
        <f t="shared" si="98"/>
        <v>80.077520500000006</v>
      </c>
      <c r="Q288" s="239">
        <f t="shared" si="98"/>
        <v>79.034794416666671</v>
      </c>
      <c r="R288" s="239">
        <f t="shared" si="99"/>
        <v>82.644211999999996</v>
      </c>
      <c r="S288" s="239">
        <f t="shared" si="99"/>
        <v>87.210765583333341</v>
      </c>
      <c r="T288" s="239">
        <f t="shared" si="99"/>
        <v>90.208583333333323</v>
      </c>
      <c r="U288" s="239">
        <f t="shared" si="99"/>
        <v>89.203106250000005</v>
      </c>
      <c r="V288" s="239">
        <f t="shared" si="99"/>
        <v>89.223683750000006</v>
      </c>
      <c r="W288" s="239">
        <f t="shared" si="99"/>
        <v>90.126563666666684</v>
      </c>
      <c r="X288" s="239">
        <f t="shared" si="99"/>
        <v>88.139723083333323</v>
      </c>
      <c r="Y288" s="239">
        <f t="shared" si="99"/>
        <v>89.824757166666657</v>
      </c>
      <c r="Z288" s="306">
        <f t="shared" si="99"/>
        <v>92.006061684161338</v>
      </c>
      <c r="AA288" s="306">
        <f t="shared" si="99"/>
        <v>92.014656544743687</v>
      </c>
      <c r="AB288" s="306">
        <f t="shared" si="99"/>
        <v>93.443983117544079</v>
      </c>
      <c r="AC288" s="306">
        <f t="shared" si="99"/>
        <v>93.799535109865204</v>
      </c>
      <c r="AD288" s="37"/>
    </row>
    <row r="289" spans="1:30">
      <c r="A289" s="6" t="s">
        <v>107</v>
      </c>
      <c r="B289" s="239">
        <f t="shared" si="98"/>
        <v>66.298666666666676</v>
      </c>
      <c r="C289" s="239">
        <f t="shared" si="98"/>
        <v>63.156666666666666</v>
      </c>
      <c r="D289" s="239">
        <f t="shared" si="98"/>
        <v>64.641083333333341</v>
      </c>
      <c r="E289" s="239">
        <f t="shared" si="98"/>
        <v>70.787750000000003</v>
      </c>
      <c r="F289" s="239">
        <f t="shared" si="98"/>
        <v>71.829166666666666</v>
      </c>
      <c r="G289" s="239">
        <f t="shared" si="98"/>
        <v>75.014333333333326</v>
      </c>
      <c r="H289" s="239">
        <f t="shared" si="98"/>
        <v>77.358333333333334</v>
      </c>
      <c r="I289" s="239">
        <f t="shared" si="98"/>
        <v>76.630250000000004</v>
      </c>
      <c r="J289" s="239">
        <f t="shared" si="98"/>
        <v>74.092869916666658</v>
      </c>
      <c r="K289" s="239">
        <f t="shared" si="98"/>
        <v>73.163612750000013</v>
      </c>
      <c r="L289" s="239">
        <f t="shared" si="98"/>
        <v>79.882237833333335</v>
      </c>
      <c r="M289" s="239">
        <f t="shared" si="98"/>
        <v>82.750903666666659</v>
      </c>
      <c r="N289" s="239">
        <f t="shared" si="98"/>
        <v>83.493023749999992</v>
      </c>
      <c r="O289" s="239">
        <f t="shared" si="98"/>
        <v>79.964679583333336</v>
      </c>
      <c r="P289" s="239">
        <f t="shared" si="98"/>
        <v>80.077520500000006</v>
      </c>
      <c r="Q289" s="239">
        <f t="shared" si="98"/>
        <v>79.034794416666671</v>
      </c>
      <c r="R289" s="239">
        <f t="shared" si="99"/>
        <v>82.644211999999996</v>
      </c>
      <c r="S289" s="239">
        <f t="shared" si="99"/>
        <v>87.210765583333341</v>
      </c>
      <c r="T289" s="239">
        <f t="shared" si="99"/>
        <v>90.208583333333323</v>
      </c>
      <c r="U289" s="239">
        <f t="shared" si="99"/>
        <v>89.203106250000005</v>
      </c>
      <c r="V289" s="239">
        <f t="shared" si="99"/>
        <v>89.223683750000006</v>
      </c>
      <c r="W289" s="239">
        <f t="shared" si="99"/>
        <v>90.126563666666684</v>
      </c>
      <c r="X289" s="239">
        <f t="shared" si="99"/>
        <v>88.139723083333323</v>
      </c>
      <c r="Y289" s="239">
        <f t="shared" si="99"/>
        <v>89.824757166666657</v>
      </c>
      <c r="Z289" s="306">
        <f t="shared" si="99"/>
        <v>92.006061684161338</v>
      </c>
      <c r="AA289" s="306">
        <f t="shared" si="99"/>
        <v>92.014656544743687</v>
      </c>
      <c r="AB289" s="306">
        <f t="shared" si="99"/>
        <v>93.443983117544079</v>
      </c>
      <c r="AC289" s="306">
        <f t="shared" si="99"/>
        <v>93.799535109865204</v>
      </c>
      <c r="AD289" s="37"/>
    </row>
    <row r="290" spans="1:30">
      <c r="A290" s="6" t="s">
        <v>108</v>
      </c>
      <c r="B290" s="239">
        <f t="shared" si="98"/>
        <v>66.298666666666676</v>
      </c>
      <c r="C290" s="239">
        <f t="shared" si="98"/>
        <v>63.156666666666666</v>
      </c>
      <c r="D290" s="239">
        <f t="shared" si="98"/>
        <v>64.641083333333341</v>
      </c>
      <c r="E290" s="239">
        <f t="shared" si="98"/>
        <v>70.787750000000003</v>
      </c>
      <c r="F290" s="239">
        <f t="shared" si="98"/>
        <v>71.829166666666666</v>
      </c>
      <c r="G290" s="239">
        <f t="shared" si="98"/>
        <v>75.014333333333326</v>
      </c>
      <c r="H290" s="239">
        <f t="shared" si="98"/>
        <v>77.358333333333334</v>
      </c>
      <c r="I290" s="239">
        <f t="shared" si="98"/>
        <v>76.630250000000004</v>
      </c>
      <c r="J290" s="239">
        <f t="shared" si="98"/>
        <v>74.092869916666658</v>
      </c>
      <c r="K290" s="239">
        <f t="shared" si="98"/>
        <v>73.163612750000013</v>
      </c>
      <c r="L290" s="239">
        <f t="shared" si="98"/>
        <v>79.882237833333335</v>
      </c>
      <c r="M290" s="239">
        <f t="shared" si="98"/>
        <v>82.750903666666659</v>
      </c>
      <c r="N290" s="239">
        <f t="shared" si="98"/>
        <v>83.493023749999992</v>
      </c>
      <c r="O290" s="239">
        <f t="shared" si="98"/>
        <v>79.964679583333336</v>
      </c>
      <c r="P290" s="239">
        <f t="shared" si="98"/>
        <v>80.077520500000006</v>
      </c>
      <c r="Q290" s="239">
        <f t="shared" si="98"/>
        <v>79.034794416666671</v>
      </c>
      <c r="R290" s="239">
        <f t="shared" si="99"/>
        <v>82.644211999999996</v>
      </c>
      <c r="S290" s="239">
        <f t="shared" si="99"/>
        <v>87.210765583333341</v>
      </c>
      <c r="T290" s="239">
        <f t="shared" si="99"/>
        <v>90.208583333333323</v>
      </c>
      <c r="U290" s="239">
        <f t="shared" si="99"/>
        <v>89.203106250000005</v>
      </c>
      <c r="V290" s="239">
        <f t="shared" si="99"/>
        <v>89.223683750000006</v>
      </c>
      <c r="W290" s="239">
        <f t="shared" si="99"/>
        <v>90.126563666666684</v>
      </c>
      <c r="X290" s="239">
        <f t="shared" si="99"/>
        <v>88.139723083333323</v>
      </c>
      <c r="Y290" s="239">
        <f t="shared" si="99"/>
        <v>89.824757166666657</v>
      </c>
      <c r="Z290" s="306">
        <f t="shared" si="99"/>
        <v>92.006061684161338</v>
      </c>
      <c r="AA290" s="306">
        <f t="shared" si="99"/>
        <v>92.014656544743687</v>
      </c>
      <c r="AB290" s="306">
        <f t="shared" si="99"/>
        <v>93.443983117544079</v>
      </c>
      <c r="AC290" s="306">
        <f t="shared" si="99"/>
        <v>93.799535109865204</v>
      </c>
      <c r="AD290" s="37"/>
    </row>
    <row r="291" spans="1:30">
      <c r="A291" s="6" t="s">
        <v>109</v>
      </c>
      <c r="B291" s="239">
        <f t="shared" si="98"/>
        <v>66.298666666666676</v>
      </c>
      <c r="C291" s="239">
        <f t="shared" si="98"/>
        <v>63.156666666666666</v>
      </c>
      <c r="D291" s="239">
        <f t="shared" si="98"/>
        <v>64.641083333333341</v>
      </c>
      <c r="E291" s="239">
        <f t="shared" si="98"/>
        <v>70.787750000000003</v>
      </c>
      <c r="F291" s="239">
        <f t="shared" si="98"/>
        <v>71.829166666666666</v>
      </c>
      <c r="G291" s="239">
        <f t="shared" si="98"/>
        <v>75.014333333333326</v>
      </c>
      <c r="H291" s="239">
        <f t="shared" si="98"/>
        <v>77.358333333333334</v>
      </c>
      <c r="I291" s="239">
        <f t="shared" si="98"/>
        <v>76.630250000000004</v>
      </c>
      <c r="J291" s="239">
        <f t="shared" si="98"/>
        <v>74.092869916666658</v>
      </c>
      <c r="K291" s="239">
        <f t="shared" si="98"/>
        <v>73.163612750000013</v>
      </c>
      <c r="L291" s="239">
        <f t="shared" si="98"/>
        <v>79.882237833333335</v>
      </c>
      <c r="M291" s="239">
        <f t="shared" si="98"/>
        <v>82.750903666666659</v>
      </c>
      <c r="N291" s="239">
        <f t="shared" si="98"/>
        <v>83.493023749999992</v>
      </c>
      <c r="O291" s="239">
        <f t="shared" si="98"/>
        <v>79.964679583333336</v>
      </c>
      <c r="P291" s="239">
        <f t="shared" si="98"/>
        <v>80.077520500000006</v>
      </c>
      <c r="Q291" s="239">
        <f t="shared" si="98"/>
        <v>79.034794416666671</v>
      </c>
      <c r="R291" s="239">
        <f t="shared" si="99"/>
        <v>82.644211999999996</v>
      </c>
      <c r="S291" s="239">
        <f t="shared" si="99"/>
        <v>87.210765583333341</v>
      </c>
      <c r="T291" s="239">
        <f t="shared" si="99"/>
        <v>90.208583333333323</v>
      </c>
      <c r="U291" s="239">
        <f t="shared" si="99"/>
        <v>89.203106250000005</v>
      </c>
      <c r="V291" s="239">
        <f t="shared" si="99"/>
        <v>89.223683750000006</v>
      </c>
      <c r="W291" s="239">
        <f t="shared" si="99"/>
        <v>90.126563666666684</v>
      </c>
      <c r="X291" s="239">
        <f t="shared" si="99"/>
        <v>88.139723083333323</v>
      </c>
      <c r="Y291" s="239">
        <f t="shared" si="99"/>
        <v>89.824757166666657</v>
      </c>
      <c r="Z291" s="306">
        <f t="shared" si="99"/>
        <v>92.006061684161338</v>
      </c>
      <c r="AA291" s="306">
        <f t="shared" si="99"/>
        <v>92.014656544743687</v>
      </c>
      <c r="AB291" s="306">
        <f t="shared" si="99"/>
        <v>93.443983117544079</v>
      </c>
      <c r="AC291" s="306">
        <f t="shared" si="99"/>
        <v>93.799535109865204</v>
      </c>
      <c r="AD291" s="37"/>
    </row>
    <row r="292" spans="1:30">
      <c r="A292" s="6" t="s">
        <v>110</v>
      </c>
      <c r="B292" s="239">
        <f t="shared" si="98"/>
        <v>66.298666666666676</v>
      </c>
      <c r="C292" s="239">
        <f t="shared" si="98"/>
        <v>63.156666666666666</v>
      </c>
      <c r="D292" s="239">
        <f t="shared" si="98"/>
        <v>64.641083333333341</v>
      </c>
      <c r="E292" s="239">
        <f t="shared" si="98"/>
        <v>70.787750000000003</v>
      </c>
      <c r="F292" s="239">
        <f t="shared" si="98"/>
        <v>71.829166666666666</v>
      </c>
      <c r="G292" s="239">
        <f t="shared" si="98"/>
        <v>75.014333333333326</v>
      </c>
      <c r="H292" s="239">
        <f t="shared" si="98"/>
        <v>77.358333333333334</v>
      </c>
      <c r="I292" s="239">
        <f t="shared" si="98"/>
        <v>76.630250000000004</v>
      </c>
      <c r="J292" s="239">
        <f t="shared" si="98"/>
        <v>74.092869916666658</v>
      </c>
      <c r="K292" s="239">
        <f t="shared" si="98"/>
        <v>73.163612750000013</v>
      </c>
      <c r="L292" s="239">
        <f t="shared" si="98"/>
        <v>79.882237833333335</v>
      </c>
      <c r="M292" s="239">
        <f t="shared" si="98"/>
        <v>82.750903666666659</v>
      </c>
      <c r="N292" s="239">
        <f t="shared" si="98"/>
        <v>83.493023749999992</v>
      </c>
      <c r="O292" s="239">
        <f t="shared" si="98"/>
        <v>79.964679583333336</v>
      </c>
      <c r="P292" s="239">
        <f t="shared" si="98"/>
        <v>80.077520500000006</v>
      </c>
      <c r="Q292" s="239">
        <f t="shared" si="98"/>
        <v>79.034794416666671</v>
      </c>
      <c r="R292" s="239">
        <f t="shared" si="99"/>
        <v>82.644211999999996</v>
      </c>
      <c r="S292" s="239">
        <f t="shared" si="99"/>
        <v>87.210765583333341</v>
      </c>
      <c r="T292" s="239">
        <f t="shared" si="99"/>
        <v>90.208583333333323</v>
      </c>
      <c r="U292" s="239">
        <f t="shared" si="99"/>
        <v>89.203106250000005</v>
      </c>
      <c r="V292" s="239">
        <f t="shared" si="99"/>
        <v>89.223683750000006</v>
      </c>
      <c r="W292" s="239">
        <f t="shared" si="99"/>
        <v>90.126563666666684</v>
      </c>
      <c r="X292" s="239">
        <f t="shared" si="99"/>
        <v>88.139723083333323</v>
      </c>
      <c r="Y292" s="239">
        <f t="shared" si="99"/>
        <v>89.824757166666657</v>
      </c>
      <c r="Z292" s="306">
        <f t="shared" si="99"/>
        <v>92.006061684161338</v>
      </c>
      <c r="AA292" s="306">
        <f t="shared" si="99"/>
        <v>92.014656544743687</v>
      </c>
      <c r="AB292" s="306">
        <f t="shared" si="99"/>
        <v>93.443983117544079</v>
      </c>
      <c r="AC292" s="306">
        <f t="shared" si="99"/>
        <v>93.799535109865204</v>
      </c>
      <c r="AD292" s="37"/>
    </row>
    <row r="293" spans="1:30">
      <c r="A293" s="6" t="s">
        <v>111</v>
      </c>
      <c r="B293" s="239">
        <f t="shared" si="98"/>
        <v>66.298666666666676</v>
      </c>
      <c r="C293" s="239">
        <f t="shared" si="98"/>
        <v>63.156666666666666</v>
      </c>
      <c r="D293" s="239">
        <f t="shared" si="98"/>
        <v>64.641083333333341</v>
      </c>
      <c r="E293" s="239">
        <f t="shared" si="98"/>
        <v>70.787750000000003</v>
      </c>
      <c r="F293" s="239">
        <f t="shared" si="98"/>
        <v>71.829166666666666</v>
      </c>
      <c r="G293" s="239">
        <f t="shared" si="98"/>
        <v>75.014333333333326</v>
      </c>
      <c r="H293" s="239">
        <f t="shared" si="98"/>
        <v>77.358333333333334</v>
      </c>
      <c r="I293" s="239">
        <f t="shared" si="98"/>
        <v>76.630250000000004</v>
      </c>
      <c r="J293" s="239">
        <f t="shared" si="98"/>
        <v>74.092869916666658</v>
      </c>
      <c r="K293" s="239">
        <f t="shared" si="98"/>
        <v>73.163612750000013</v>
      </c>
      <c r="L293" s="239">
        <f t="shared" si="98"/>
        <v>79.882237833333335</v>
      </c>
      <c r="M293" s="239">
        <f t="shared" si="98"/>
        <v>82.750903666666659</v>
      </c>
      <c r="N293" s="239">
        <f t="shared" si="98"/>
        <v>83.493023749999992</v>
      </c>
      <c r="O293" s="239">
        <f t="shared" si="98"/>
        <v>79.964679583333336</v>
      </c>
      <c r="P293" s="239">
        <f t="shared" si="98"/>
        <v>80.077520500000006</v>
      </c>
      <c r="Q293" s="239">
        <f t="shared" si="98"/>
        <v>79.034794416666671</v>
      </c>
      <c r="R293" s="239">
        <f t="shared" si="99"/>
        <v>82.644211999999996</v>
      </c>
      <c r="S293" s="239">
        <f t="shared" si="99"/>
        <v>87.210765583333341</v>
      </c>
      <c r="T293" s="239">
        <f t="shared" si="99"/>
        <v>90.208583333333323</v>
      </c>
      <c r="U293" s="239">
        <f t="shared" si="99"/>
        <v>89.203106250000005</v>
      </c>
      <c r="V293" s="239">
        <f t="shared" si="99"/>
        <v>89.223683750000006</v>
      </c>
      <c r="W293" s="239">
        <f t="shared" si="99"/>
        <v>90.126563666666684</v>
      </c>
      <c r="X293" s="239">
        <f t="shared" si="99"/>
        <v>88.139723083333323</v>
      </c>
      <c r="Y293" s="239">
        <f t="shared" si="99"/>
        <v>89.824757166666657</v>
      </c>
      <c r="Z293" s="306">
        <f t="shared" si="99"/>
        <v>92.006061684161338</v>
      </c>
      <c r="AA293" s="306">
        <f t="shared" si="99"/>
        <v>92.014656544743687</v>
      </c>
      <c r="AB293" s="306">
        <f t="shared" si="99"/>
        <v>93.443983117544079</v>
      </c>
      <c r="AC293" s="306">
        <f t="shared" si="99"/>
        <v>93.799535109865204</v>
      </c>
      <c r="AD293" s="37"/>
    </row>
    <row r="294" spans="1:30">
      <c r="A294" s="6" t="s">
        <v>112</v>
      </c>
      <c r="B294" s="239">
        <f t="shared" si="98"/>
        <v>66.298666666666676</v>
      </c>
      <c r="C294" s="239">
        <f t="shared" si="98"/>
        <v>63.156666666666666</v>
      </c>
      <c r="D294" s="239">
        <f t="shared" si="98"/>
        <v>64.641083333333341</v>
      </c>
      <c r="E294" s="239">
        <f t="shared" si="98"/>
        <v>70.787750000000003</v>
      </c>
      <c r="F294" s="239">
        <f t="shared" si="98"/>
        <v>71.829166666666666</v>
      </c>
      <c r="G294" s="239">
        <f t="shared" si="98"/>
        <v>75.014333333333326</v>
      </c>
      <c r="H294" s="239">
        <f t="shared" si="98"/>
        <v>77.358333333333334</v>
      </c>
      <c r="I294" s="239">
        <f t="shared" si="98"/>
        <v>76.630250000000004</v>
      </c>
      <c r="J294" s="239">
        <f t="shared" si="98"/>
        <v>74.092869916666658</v>
      </c>
      <c r="K294" s="239">
        <f t="shared" si="98"/>
        <v>73.163612750000013</v>
      </c>
      <c r="L294" s="239">
        <f t="shared" si="98"/>
        <v>79.882237833333335</v>
      </c>
      <c r="M294" s="239">
        <f t="shared" si="98"/>
        <v>82.750903666666659</v>
      </c>
      <c r="N294" s="239">
        <f t="shared" si="98"/>
        <v>83.493023749999992</v>
      </c>
      <c r="O294" s="239">
        <f t="shared" si="98"/>
        <v>79.964679583333336</v>
      </c>
      <c r="P294" s="239">
        <f t="shared" si="98"/>
        <v>80.077520500000006</v>
      </c>
      <c r="Q294" s="239">
        <f t="shared" si="98"/>
        <v>79.034794416666671</v>
      </c>
      <c r="R294" s="239">
        <f t="shared" si="99"/>
        <v>82.644211999999996</v>
      </c>
      <c r="S294" s="239">
        <f t="shared" si="99"/>
        <v>87.210765583333341</v>
      </c>
      <c r="T294" s="239">
        <f t="shared" si="99"/>
        <v>90.208583333333323</v>
      </c>
      <c r="U294" s="239">
        <f t="shared" si="99"/>
        <v>89.203106250000005</v>
      </c>
      <c r="V294" s="239">
        <f t="shared" si="99"/>
        <v>89.223683750000006</v>
      </c>
      <c r="W294" s="239">
        <f t="shared" si="99"/>
        <v>90.126563666666684</v>
      </c>
      <c r="X294" s="239">
        <f t="shared" si="99"/>
        <v>88.139723083333323</v>
      </c>
      <c r="Y294" s="239">
        <f t="shared" si="99"/>
        <v>89.824757166666657</v>
      </c>
      <c r="Z294" s="306">
        <f t="shared" si="99"/>
        <v>92.006061684161338</v>
      </c>
      <c r="AA294" s="306">
        <f t="shared" si="99"/>
        <v>92.014656544743687</v>
      </c>
      <c r="AB294" s="306">
        <f t="shared" si="99"/>
        <v>93.443983117544079</v>
      </c>
      <c r="AC294" s="306">
        <f t="shared" si="99"/>
        <v>93.799535109865204</v>
      </c>
      <c r="AD294" s="37"/>
    </row>
    <row r="295" spans="1:30">
      <c r="A295" s="6" t="s">
        <v>113</v>
      </c>
      <c r="B295" s="239">
        <f t="shared" si="98"/>
        <v>66.298666666666676</v>
      </c>
      <c r="C295" s="239">
        <f t="shared" si="98"/>
        <v>63.156666666666666</v>
      </c>
      <c r="D295" s="239">
        <f t="shared" si="98"/>
        <v>64.641083333333341</v>
      </c>
      <c r="E295" s="239">
        <f t="shared" si="98"/>
        <v>70.787750000000003</v>
      </c>
      <c r="F295" s="239">
        <f t="shared" si="98"/>
        <v>71.829166666666666</v>
      </c>
      <c r="G295" s="239">
        <f t="shared" si="98"/>
        <v>75.014333333333326</v>
      </c>
      <c r="H295" s="239">
        <f t="shared" si="98"/>
        <v>77.358333333333334</v>
      </c>
      <c r="I295" s="239">
        <f t="shared" si="98"/>
        <v>76.630250000000004</v>
      </c>
      <c r="J295" s="239">
        <f t="shared" si="98"/>
        <v>74.092869916666658</v>
      </c>
      <c r="K295" s="239">
        <f t="shared" si="98"/>
        <v>73.163612750000013</v>
      </c>
      <c r="L295" s="239">
        <f t="shared" si="98"/>
        <v>79.882237833333335</v>
      </c>
      <c r="M295" s="239">
        <f t="shared" si="98"/>
        <v>82.750903666666659</v>
      </c>
      <c r="N295" s="239">
        <f t="shared" si="98"/>
        <v>83.493023749999992</v>
      </c>
      <c r="O295" s="239">
        <f t="shared" si="98"/>
        <v>79.964679583333336</v>
      </c>
      <c r="P295" s="239">
        <f t="shared" si="98"/>
        <v>80.077520500000006</v>
      </c>
      <c r="Q295" s="239">
        <f t="shared" si="98"/>
        <v>79.034794416666671</v>
      </c>
      <c r="R295" s="239">
        <f t="shared" si="99"/>
        <v>82.644211999999996</v>
      </c>
      <c r="S295" s="239">
        <f t="shared" si="99"/>
        <v>87.210765583333341</v>
      </c>
      <c r="T295" s="239">
        <f t="shared" si="99"/>
        <v>90.208583333333323</v>
      </c>
      <c r="U295" s="239">
        <f t="shared" si="99"/>
        <v>89.203106250000005</v>
      </c>
      <c r="V295" s="239">
        <f t="shared" si="99"/>
        <v>89.223683750000006</v>
      </c>
      <c r="W295" s="239">
        <f t="shared" si="99"/>
        <v>90.126563666666684</v>
      </c>
      <c r="X295" s="239">
        <f t="shared" si="99"/>
        <v>88.139723083333323</v>
      </c>
      <c r="Y295" s="239">
        <f t="shared" si="99"/>
        <v>89.824757166666657</v>
      </c>
      <c r="Z295" s="306">
        <f t="shared" si="99"/>
        <v>92.006061684161338</v>
      </c>
      <c r="AA295" s="306">
        <f t="shared" si="99"/>
        <v>92.014656544743687</v>
      </c>
      <c r="AB295" s="306">
        <f t="shared" si="99"/>
        <v>93.443983117544079</v>
      </c>
      <c r="AC295" s="306">
        <f t="shared" si="99"/>
        <v>93.799535109865204</v>
      </c>
      <c r="AD295" s="37"/>
    </row>
    <row r="296" spans="1:30">
      <c r="A296" s="6" t="s">
        <v>102</v>
      </c>
      <c r="B296" s="239">
        <f t="shared" si="98"/>
        <v>66.298666666666676</v>
      </c>
      <c r="C296" s="239">
        <f t="shared" si="98"/>
        <v>63.156666666666666</v>
      </c>
      <c r="D296" s="239">
        <f t="shared" si="98"/>
        <v>64.641083333333341</v>
      </c>
      <c r="E296" s="239">
        <f t="shared" si="98"/>
        <v>70.787750000000003</v>
      </c>
      <c r="F296" s="239">
        <f t="shared" si="98"/>
        <v>71.829166666666666</v>
      </c>
      <c r="G296" s="239">
        <f t="shared" si="98"/>
        <v>75.014333333333326</v>
      </c>
      <c r="H296" s="239">
        <f t="shared" si="98"/>
        <v>77.358333333333334</v>
      </c>
      <c r="I296" s="239">
        <f t="shared" si="98"/>
        <v>76.630250000000004</v>
      </c>
      <c r="J296" s="239">
        <f t="shared" si="98"/>
        <v>74.092869916666658</v>
      </c>
      <c r="K296" s="239">
        <f t="shared" si="98"/>
        <v>73.163612750000013</v>
      </c>
      <c r="L296" s="239">
        <f t="shared" si="98"/>
        <v>79.882237833333335</v>
      </c>
      <c r="M296" s="239">
        <f t="shared" si="98"/>
        <v>82.750903666666659</v>
      </c>
      <c r="N296" s="239">
        <f t="shared" si="98"/>
        <v>83.493023749999992</v>
      </c>
      <c r="O296" s="239">
        <f t="shared" si="98"/>
        <v>79.964679583333336</v>
      </c>
      <c r="P296" s="239">
        <f t="shared" si="98"/>
        <v>80.077520500000006</v>
      </c>
      <c r="Q296" s="239">
        <f t="shared" si="98"/>
        <v>79.034794416666671</v>
      </c>
      <c r="R296" s="239">
        <f t="shared" si="99"/>
        <v>82.644211999999996</v>
      </c>
      <c r="S296" s="239">
        <f t="shared" si="99"/>
        <v>87.210765583333341</v>
      </c>
      <c r="T296" s="239">
        <f t="shared" si="99"/>
        <v>90.208583333333323</v>
      </c>
      <c r="U296" s="239">
        <f t="shared" si="99"/>
        <v>89.203106250000005</v>
      </c>
      <c r="V296" s="239">
        <f t="shared" si="99"/>
        <v>89.223683750000006</v>
      </c>
      <c r="W296" s="239">
        <f t="shared" si="99"/>
        <v>90.126563666666684</v>
      </c>
      <c r="X296" s="239">
        <f t="shared" si="99"/>
        <v>88.139723083333323</v>
      </c>
      <c r="Y296" s="239">
        <f t="shared" si="99"/>
        <v>89.824757166666657</v>
      </c>
      <c r="Z296" s="306">
        <f t="shared" si="99"/>
        <v>92.006061684161338</v>
      </c>
      <c r="AA296" s="306">
        <f t="shared" si="99"/>
        <v>92.014656544743687</v>
      </c>
      <c r="AB296" s="306">
        <f t="shared" si="99"/>
        <v>93.443983117544079</v>
      </c>
      <c r="AC296" s="306">
        <f t="shared" si="99"/>
        <v>93.799535109865204</v>
      </c>
      <c r="AD296" s="37"/>
    </row>
    <row r="297" spans="1:30">
      <c r="A297" s="6" t="s">
        <v>103</v>
      </c>
      <c r="B297" s="239">
        <f t="shared" si="98"/>
        <v>66.298666666666676</v>
      </c>
      <c r="C297" s="239">
        <f t="shared" si="98"/>
        <v>63.156666666666666</v>
      </c>
      <c r="D297" s="239">
        <f t="shared" si="98"/>
        <v>64.641083333333341</v>
      </c>
      <c r="E297" s="239">
        <f t="shared" si="98"/>
        <v>70.787750000000003</v>
      </c>
      <c r="F297" s="239">
        <f t="shared" si="98"/>
        <v>71.829166666666666</v>
      </c>
      <c r="G297" s="239">
        <f t="shared" si="98"/>
        <v>75.014333333333326</v>
      </c>
      <c r="H297" s="239">
        <f t="shared" si="98"/>
        <v>77.358333333333334</v>
      </c>
      <c r="I297" s="239">
        <f t="shared" si="98"/>
        <v>76.630250000000004</v>
      </c>
      <c r="J297" s="239">
        <f t="shared" si="98"/>
        <v>74.092869916666658</v>
      </c>
      <c r="K297" s="239">
        <f t="shared" si="98"/>
        <v>73.163612750000013</v>
      </c>
      <c r="L297" s="239">
        <f t="shared" si="98"/>
        <v>79.882237833333335</v>
      </c>
      <c r="M297" s="239">
        <f t="shared" si="98"/>
        <v>82.750903666666659</v>
      </c>
      <c r="N297" s="239">
        <f t="shared" si="98"/>
        <v>83.493023749999992</v>
      </c>
      <c r="O297" s="239">
        <f t="shared" si="98"/>
        <v>79.964679583333336</v>
      </c>
      <c r="P297" s="239">
        <f t="shared" si="98"/>
        <v>80.077520500000006</v>
      </c>
      <c r="Q297" s="239">
        <f t="shared" si="98"/>
        <v>79.034794416666671</v>
      </c>
      <c r="R297" s="239">
        <f t="shared" si="99"/>
        <v>82.644211999999996</v>
      </c>
      <c r="S297" s="239">
        <f t="shared" si="99"/>
        <v>87.210765583333341</v>
      </c>
      <c r="T297" s="239">
        <f t="shared" si="99"/>
        <v>90.208583333333323</v>
      </c>
      <c r="U297" s="239">
        <f t="shared" si="99"/>
        <v>89.203106250000005</v>
      </c>
      <c r="V297" s="239">
        <f t="shared" si="99"/>
        <v>89.223683750000006</v>
      </c>
      <c r="W297" s="239">
        <f t="shared" si="99"/>
        <v>90.126563666666684</v>
      </c>
      <c r="X297" s="239">
        <f t="shared" si="99"/>
        <v>88.139723083333323</v>
      </c>
      <c r="Y297" s="239">
        <f t="shared" si="99"/>
        <v>89.824757166666657</v>
      </c>
      <c r="Z297" s="306">
        <f t="shared" si="99"/>
        <v>92.006061684161338</v>
      </c>
      <c r="AA297" s="306">
        <f t="shared" si="99"/>
        <v>92.014656544743687</v>
      </c>
      <c r="AB297" s="306">
        <f t="shared" si="99"/>
        <v>93.443983117544079</v>
      </c>
      <c r="AC297" s="306">
        <f t="shared" si="99"/>
        <v>93.799535109865204</v>
      </c>
      <c r="AD297" s="37"/>
    </row>
    <row r="298" spans="1:30" ht="15.75" thickBot="1">
      <c r="A298" s="6" t="s">
        <v>114</v>
      </c>
      <c r="B298" s="37">
        <f>B36</f>
        <v>795.58400000000006</v>
      </c>
      <c r="C298" s="37">
        <f t="shared" ref="C298:Y298" si="100">C36</f>
        <v>757.88</v>
      </c>
      <c r="D298" s="37">
        <f t="shared" si="100"/>
        <v>775.6930000000001</v>
      </c>
      <c r="E298" s="37">
        <f t="shared" si="100"/>
        <v>849.45299999999997</v>
      </c>
      <c r="F298" s="37">
        <f t="shared" si="100"/>
        <v>861.95</v>
      </c>
      <c r="G298" s="37">
        <f t="shared" si="100"/>
        <v>900.17199999999991</v>
      </c>
      <c r="H298" s="37">
        <f t="shared" si="100"/>
        <v>928.3</v>
      </c>
      <c r="I298" s="37">
        <f t="shared" si="100"/>
        <v>919.56299999999999</v>
      </c>
      <c r="J298" s="37">
        <f t="shared" si="100"/>
        <v>889.11443899999995</v>
      </c>
      <c r="K298" s="37">
        <f t="shared" si="100"/>
        <v>877.9633530000001</v>
      </c>
      <c r="L298" s="37">
        <f t="shared" si="100"/>
        <v>958.58685400000002</v>
      </c>
      <c r="M298" s="37">
        <f t="shared" si="100"/>
        <v>993.01084399999991</v>
      </c>
      <c r="N298" s="37">
        <f t="shared" si="100"/>
        <v>1001.9162849999999</v>
      </c>
      <c r="O298" s="37">
        <f t="shared" si="100"/>
        <v>959.57615499999997</v>
      </c>
      <c r="P298" s="37">
        <f t="shared" si="100"/>
        <v>960.93024600000001</v>
      </c>
      <c r="Q298" s="37">
        <f t="shared" si="100"/>
        <v>948.41753300000005</v>
      </c>
      <c r="R298" s="37">
        <f t="shared" si="100"/>
        <v>991.73054400000001</v>
      </c>
      <c r="S298" s="37">
        <f t="shared" si="100"/>
        <v>1046.5291870000001</v>
      </c>
      <c r="T298" s="37">
        <f t="shared" si="100"/>
        <v>1082.5029999999999</v>
      </c>
      <c r="U298" s="37">
        <f t="shared" si="100"/>
        <v>1070.437275</v>
      </c>
      <c r="V298" s="37">
        <f t="shared" si="100"/>
        <v>1070.684205</v>
      </c>
      <c r="W298" s="37">
        <f t="shared" si="100"/>
        <v>1081.5187640000001</v>
      </c>
      <c r="X298" s="37">
        <f t="shared" si="100"/>
        <v>1057.6766769999999</v>
      </c>
      <c r="Y298" s="37">
        <f t="shared" si="100"/>
        <v>1077.8970859999999</v>
      </c>
      <c r="Z298" s="238">
        <f>Z36</f>
        <v>1104.072740209936</v>
      </c>
      <c r="AA298" s="238">
        <f>AA36</f>
        <v>1104.1758785369243</v>
      </c>
      <c r="AB298" s="238">
        <f>AB36</f>
        <v>1121.327797410529</v>
      </c>
      <c r="AC298" s="238">
        <f>AC36</f>
        <v>1125.5944213183825</v>
      </c>
      <c r="AD298" s="37"/>
    </row>
    <row r="299" spans="1:30">
      <c r="A299" s="1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  <c r="AA299" s="240"/>
      <c r="AB299" s="240"/>
      <c r="AC299" s="240"/>
    </row>
    <row r="300" spans="1:30" ht="15.75" thickBot="1">
      <c r="A300" s="6" t="s">
        <v>268</v>
      </c>
    </row>
    <row r="301" spans="1:30" ht="15.75" thickBot="1">
      <c r="A301" s="3"/>
      <c r="B301" s="3" t="str">
        <f>B$2</f>
        <v xml:space="preserve">93/94 </v>
      </c>
      <c r="C301" s="3" t="str">
        <f t="shared" ref="C301:AC301" si="101">C$2</f>
        <v xml:space="preserve">94/95 </v>
      </c>
      <c r="D301" s="3" t="str">
        <f t="shared" si="101"/>
        <v xml:space="preserve">95/96 </v>
      </c>
      <c r="E301" s="3" t="str">
        <f t="shared" si="101"/>
        <v xml:space="preserve">96/97 </v>
      </c>
      <c r="F301" s="3" t="str">
        <f t="shared" si="101"/>
        <v xml:space="preserve">97/98 </v>
      </c>
      <c r="G301" s="3" t="str">
        <f t="shared" si="101"/>
        <v xml:space="preserve">98/99 </v>
      </c>
      <c r="H301" s="3" t="str">
        <f t="shared" si="101"/>
        <v xml:space="preserve">99/00 </v>
      </c>
      <c r="I301" s="3" t="str">
        <f t="shared" si="101"/>
        <v xml:space="preserve">00/01 </v>
      </c>
      <c r="J301" s="3" t="str">
        <f t="shared" si="101"/>
        <v xml:space="preserve">01/02 </v>
      </c>
      <c r="K301" s="3" t="str">
        <f t="shared" si="101"/>
        <v xml:space="preserve">02/03 </v>
      </c>
      <c r="L301" s="3" t="str">
        <f t="shared" si="101"/>
        <v xml:space="preserve">03/04 </v>
      </c>
      <c r="M301" s="3" t="str">
        <f t="shared" si="101"/>
        <v xml:space="preserve">04/05 </v>
      </c>
      <c r="N301" s="3" t="str">
        <f t="shared" si="101"/>
        <v xml:space="preserve">05/06 </v>
      </c>
      <c r="O301" s="3" t="str">
        <f t="shared" si="101"/>
        <v xml:space="preserve">06/07 </v>
      </c>
      <c r="P301" s="3" t="str">
        <f t="shared" si="101"/>
        <v xml:space="preserve">07/08 </v>
      </c>
      <c r="Q301" s="3" t="str">
        <f t="shared" si="101"/>
        <v xml:space="preserve">08/09 </v>
      </c>
      <c r="R301" s="3" t="str">
        <f t="shared" si="101"/>
        <v xml:space="preserve">09/10 </v>
      </c>
      <c r="S301" s="3" t="str">
        <f t="shared" si="101"/>
        <v xml:space="preserve">10/11 </v>
      </c>
      <c r="T301" s="3" t="str">
        <f t="shared" si="101"/>
        <v xml:space="preserve">11/12 </v>
      </c>
      <c r="U301" s="3" t="str">
        <f t="shared" si="101"/>
        <v xml:space="preserve">12/13 </v>
      </c>
      <c r="V301" s="3" t="str">
        <f t="shared" si="101"/>
        <v xml:space="preserve">13/14 </v>
      </c>
      <c r="W301" s="3" t="str">
        <f t="shared" si="101"/>
        <v xml:space="preserve">14/15 </v>
      </c>
      <c r="X301" s="3" t="str">
        <f t="shared" si="101"/>
        <v xml:space="preserve">15/16 </v>
      </c>
      <c r="Y301" s="3" t="str">
        <f t="shared" si="101"/>
        <v xml:space="preserve">16/17 </v>
      </c>
      <c r="Z301" s="3" t="str">
        <f t="shared" si="101"/>
        <v xml:space="preserve">17/18 </v>
      </c>
      <c r="AA301" s="3" t="str">
        <f t="shared" si="101"/>
        <v>18/19</v>
      </c>
      <c r="AB301" s="3" t="str">
        <f t="shared" si="101"/>
        <v>19/20</v>
      </c>
      <c r="AC301" s="3" t="str">
        <f t="shared" si="101"/>
        <v>20/21</v>
      </c>
      <c r="AD301" s="321"/>
    </row>
    <row r="302" spans="1:30">
      <c r="A302" s="6" t="s">
        <v>104</v>
      </c>
      <c r="B302" s="239">
        <f>(B$313-B$32)/13+B32</f>
        <v>23.846153846153847</v>
      </c>
      <c r="C302" s="239">
        <f>(C$313-B$313)/13+B313</f>
        <v>22.384615384615383</v>
      </c>
      <c r="D302" s="239">
        <f>(D$305-C$313)/4+C313</f>
        <v>27</v>
      </c>
      <c r="E302" s="320">
        <f>[6]Japan!$AS12</f>
        <v>22</v>
      </c>
      <c r="F302" s="320">
        <f>[6]Japan!$AS24</f>
        <v>18</v>
      </c>
      <c r="G302" s="320">
        <f>[6]Japan!$AS36</f>
        <v>26</v>
      </c>
      <c r="H302" s="320">
        <f>[6]Japan!$AS48</f>
        <v>22</v>
      </c>
      <c r="I302" s="320">
        <f>[6]Japan!$AS60</f>
        <v>25</v>
      </c>
      <c r="J302" s="320">
        <f>[6]Japan!$AS72</f>
        <v>27</v>
      </c>
      <c r="K302" s="320">
        <f>[6]Japan!$AS84</f>
        <v>32</v>
      </c>
      <c r="L302" s="320">
        <f>[6]Japan!$AS96</f>
        <v>23</v>
      </c>
      <c r="M302" s="320">
        <f>[6]Japan!$AS108</f>
        <v>24</v>
      </c>
      <c r="N302" s="320">
        <f>[6]Japan!$AS120</f>
        <v>30</v>
      </c>
      <c r="O302" s="320">
        <f>[6]Japan!$AS132</f>
        <v>29</v>
      </c>
      <c r="P302" s="320">
        <f>[6]Japan!$AS144</f>
        <v>33</v>
      </c>
      <c r="Q302" s="320">
        <f>[6]Japan!$AS156</f>
        <v>35</v>
      </c>
      <c r="R302" s="320">
        <f>[6]Japan!$AS168</f>
        <v>34</v>
      </c>
      <c r="S302" s="320">
        <f>[6]Japan!$AS180</f>
        <v>37</v>
      </c>
      <c r="T302" s="320">
        <f>[6]Japan!$AS192</f>
        <v>32</v>
      </c>
      <c r="U302" s="320">
        <f>[6]Japan!$AS204</f>
        <v>31</v>
      </c>
      <c r="V302" s="320">
        <f>[6]Japan!$AS216</f>
        <v>36</v>
      </c>
      <c r="W302" s="320">
        <f>[6]Japan!$AS228</f>
        <v>30</v>
      </c>
      <c r="X302" s="320">
        <f>[6]Japan!$AS240</f>
        <v>41</v>
      </c>
      <c r="Y302" s="320">
        <f>[6]Japan!$AS252</f>
        <v>27</v>
      </c>
      <c r="Z302" s="306">
        <f>(Z$313-Z$313)/13+Y313</f>
        <v>27</v>
      </c>
      <c r="AA302" s="306">
        <f>(AA$313-AA$313)/13+Z313</f>
        <v>13</v>
      </c>
      <c r="AB302" s="306">
        <f>(AB$313-AB$313)/13+AA313</f>
        <v>15</v>
      </c>
      <c r="AC302" s="306">
        <f>(AC$313-AC$313)/13+AB313</f>
        <v>15</v>
      </c>
    </row>
    <row r="303" spans="1:30">
      <c r="A303" s="6" t="s">
        <v>105</v>
      </c>
      <c r="B303" s="239">
        <f t="shared" ref="B303:B312" si="102">(B$313-B$32)/13+B302</f>
        <v>23.692307692307693</v>
      </c>
      <c r="C303" s="239">
        <f>(C$313-B$313)/13+C302</f>
        <v>22.769230769230766</v>
      </c>
      <c r="D303" s="239">
        <f>(D$305-C$313)/4+D302</f>
        <v>27</v>
      </c>
      <c r="E303" s="320">
        <f>[6]Japan!$AS13</f>
        <v>19</v>
      </c>
      <c r="F303" s="320">
        <f>[6]Japan!$AS25</f>
        <v>18</v>
      </c>
      <c r="G303" s="320">
        <f>[6]Japan!$AS37</f>
        <v>21</v>
      </c>
      <c r="H303" s="320">
        <f>[6]Japan!$AS49</f>
        <v>27</v>
      </c>
      <c r="I303" s="320">
        <f>[6]Japan!$AS61</f>
        <v>24</v>
      </c>
      <c r="J303" s="320">
        <f>[6]Japan!$AS73</f>
        <v>28</v>
      </c>
      <c r="K303" s="320">
        <f>[6]Japan!$AS85</f>
        <v>27</v>
      </c>
      <c r="L303" s="320">
        <f>[6]Japan!$AS97</f>
        <v>23</v>
      </c>
      <c r="M303" s="320">
        <f>[6]Japan!$AS109</f>
        <v>25</v>
      </c>
      <c r="N303" s="320">
        <f>[6]Japan!$AS121</f>
        <v>30</v>
      </c>
      <c r="O303" s="320">
        <f>[6]Japan!$AS133</f>
        <v>33</v>
      </c>
      <c r="P303" s="320">
        <f>[6]Japan!$AS145</f>
        <v>31</v>
      </c>
      <c r="Q303" s="320">
        <f>[6]Japan!$AS157</f>
        <v>39</v>
      </c>
      <c r="R303" s="320">
        <f>[6]Japan!$AS169</f>
        <v>34</v>
      </c>
      <c r="S303" s="320">
        <f>[6]Japan!$AS181</f>
        <v>38</v>
      </c>
      <c r="T303" s="320">
        <f>[6]Japan!$AS193</f>
        <v>35</v>
      </c>
      <c r="U303" s="320">
        <f>[6]Japan!$AS205</f>
        <v>35</v>
      </c>
      <c r="V303" s="320">
        <f>[6]Japan!$AS217</f>
        <v>42</v>
      </c>
      <c r="W303" s="320">
        <f>[6]Japan!$AS229</f>
        <v>30</v>
      </c>
      <c r="X303" s="320">
        <f>[6]Japan!$AS241</f>
        <v>43</v>
      </c>
      <c r="Y303" s="320">
        <f>[6]Japan!$AS253</f>
        <v>33</v>
      </c>
      <c r="Z303" s="306">
        <f t="shared" ref="Z303:AC312" si="103">(Z$313-Z$32)/13+Z302</f>
        <v>25.923076923076923</v>
      </c>
      <c r="AA303" s="306">
        <f t="shared" si="103"/>
        <v>13.153846153846153</v>
      </c>
      <c r="AB303" s="306">
        <f t="shared" si="103"/>
        <v>15</v>
      </c>
      <c r="AC303" s="306">
        <f t="shared" si="103"/>
        <v>15</v>
      </c>
    </row>
    <row r="304" spans="1:30">
      <c r="A304" s="6" t="s">
        <v>106</v>
      </c>
      <c r="B304" s="239">
        <f t="shared" si="102"/>
        <v>23.53846153846154</v>
      </c>
      <c r="C304" s="239">
        <f t="shared" ref="C304:C312" si="104">(C$313-B$313)/13+C303</f>
        <v>23.15384615384615</v>
      </c>
      <c r="D304" s="239">
        <f>(D$305-C$313)/4+D303</f>
        <v>27</v>
      </c>
      <c r="E304" s="320">
        <f>[6]Japan!$AS14</f>
        <v>14</v>
      </c>
      <c r="F304" s="320">
        <f>[6]Japan!$AS26</f>
        <v>18</v>
      </c>
      <c r="G304" s="320">
        <f>[6]Japan!$AS38</f>
        <v>16</v>
      </c>
      <c r="H304" s="320">
        <f>[6]Japan!$AS50</f>
        <v>21</v>
      </c>
      <c r="I304" s="320">
        <f>[6]Japan!$AS62</f>
        <v>22</v>
      </c>
      <c r="J304" s="320">
        <f>[6]Japan!$AS74</f>
        <v>20</v>
      </c>
      <c r="K304" s="320">
        <f>[6]Japan!$AS86</f>
        <v>18</v>
      </c>
      <c r="L304" s="320">
        <f>[6]Japan!$AS98</f>
        <v>18</v>
      </c>
      <c r="M304" s="320">
        <f>[6]Japan!$AS110</f>
        <v>25</v>
      </c>
      <c r="N304" s="320">
        <f>[6]Japan!$AS122</f>
        <v>26</v>
      </c>
      <c r="O304" s="320">
        <f>[6]Japan!$AS134</f>
        <v>28</v>
      </c>
      <c r="P304" s="320">
        <f>[6]Japan!$AS146</f>
        <v>20</v>
      </c>
      <c r="Q304" s="320">
        <f>[6]Japan!$AS158</f>
        <v>39</v>
      </c>
      <c r="R304" s="320">
        <f>[6]Japan!$AS170</f>
        <v>30</v>
      </c>
      <c r="S304" s="320">
        <f>[6]Japan!$AS182</f>
        <v>25</v>
      </c>
      <c r="T304" s="320">
        <f>[6]Japan!$AS194</f>
        <v>24</v>
      </c>
      <c r="U304" s="320">
        <f>[6]Japan!$AS206</f>
        <v>28</v>
      </c>
      <c r="V304" s="320">
        <f>[6]Japan!$AS218</f>
        <v>30</v>
      </c>
      <c r="W304" s="320">
        <f>[6]Japan!$AS230</f>
        <v>28</v>
      </c>
      <c r="X304" s="320">
        <f>[6]Japan!$AS242</f>
        <v>39</v>
      </c>
      <c r="Y304" s="320">
        <f>[6]Japan!$AS254</f>
        <v>28</v>
      </c>
      <c r="Z304" s="306">
        <f t="shared" si="103"/>
        <v>24.846153846153847</v>
      </c>
      <c r="AA304" s="306">
        <f t="shared" si="103"/>
        <v>13.307692307692307</v>
      </c>
      <c r="AB304" s="306">
        <f t="shared" si="103"/>
        <v>15</v>
      </c>
      <c r="AC304" s="306">
        <f t="shared" si="103"/>
        <v>15</v>
      </c>
    </row>
    <row r="305" spans="1:30">
      <c r="A305" s="6" t="s">
        <v>107</v>
      </c>
      <c r="B305" s="239">
        <f t="shared" si="102"/>
        <v>23.384615384615387</v>
      </c>
      <c r="C305" s="239">
        <f t="shared" si="104"/>
        <v>23.538461538461533</v>
      </c>
      <c r="D305" s="320">
        <f>[6]Japan!$AS3</f>
        <v>27</v>
      </c>
      <c r="E305" s="320">
        <f>[6]Japan!$AS15</f>
        <v>13</v>
      </c>
      <c r="F305" s="320">
        <f>[6]Japan!$AS27</f>
        <v>23</v>
      </c>
      <c r="G305" s="320">
        <f>[6]Japan!$AS39</f>
        <v>24</v>
      </c>
      <c r="H305" s="320">
        <f>[6]Japan!$AS51</f>
        <v>27</v>
      </c>
      <c r="I305" s="320">
        <f>[6]Japan!$AS63</f>
        <v>28</v>
      </c>
      <c r="J305" s="320">
        <f>[6]Japan!$AS75</f>
        <v>22</v>
      </c>
      <c r="K305" s="320">
        <f>[6]Japan!$AS87</f>
        <v>23</v>
      </c>
      <c r="L305" s="320">
        <f>[6]Japan!$AS99</f>
        <v>22</v>
      </c>
      <c r="M305" s="320">
        <f>[6]Japan!$AS111</f>
        <v>27</v>
      </c>
      <c r="N305" s="320">
        <f>[6]Japan!$AS123</f>
        <v>27</v>
      </c>
      <c r="O305" s="320">
        <f>[6]Japan!$AS135</f>
        <v>35</v>
      </c>
      <c r="P305" s="320">
        <f>[6]Japan!$AS147</f>
        <v>25</v>
      </c>
      <c r="Q305" s="320">
        <f>[6]Japan!$AS159</f>
        <v>43</v>
      </c>
      <c r="R305" s="320">
        <f>[6]Japan!$AS171</f>
        <v>39</v>
      </c>
      <c r="S305" s="320">
        <f>[6]Japan!$AS183</f>
        <v>28</v>
      </c>
      <c r="T305" s="320">
        <f>[6]Japan!$AS195</f>
        <v>30</v>
      </c>
      <c r="U305" s="320">
        <f>[6]Japan!$AS207</f>
        <v>37</v>
      </c>
      <c r="V305" s="320">
        <f>[6]Japan!$AS219</f>
        <v>33</v>
      </c>
      <c r="W305" s="320">
        <f>[6]Japan!$AS231</f>
        <v>34</v>
      </c>
      <c r="X305" s="320">
        <f>[6]Japan!$AS243</f>
        <v>42</v>
      </c>
      <c r="Y305" s="320">
        <f>[6]Japan!$AS255</f>
        <v>33</v>
      </c>
      <c r="Z305" s="306">
        <f t="shared" si="103"/>
        <v>23.76923076923077</v>
      </c>
      <c r="AA305" s="306">
        <f t="shared" si="103"/>
        <v>13.46153846153846</v>
      </c>
      <c r="AB305" s="306">
        <f t="shared" si="103"/>
        <v>15</v>
      </c>
      <c r="AC305" s="306">
        <f t="shared" si="103"/>
        <v>15</v>
      </c>
    </row>
    <row r="306" spans="1:30">
      <c r="A306" s="6" t="s">
        <v>108</v>
      </c>
      <c r="B306" s="239">
        <f t="shared" si="102"/>
        <v>23.230769230769234</v>
      </c>
      <c r="C306" s="239">
        <f t="shared" si="104"/>
        <v>23.923076923076916</v>
      </c>
      <c r="D306" s="320">
        <f>[6]Japan!$AS4</f>
        <v>33</v>
      </c>
      <c r="E306" s="320">
        <f>[6]Japan!$AS16</f>
        <v>15</v>
      </c>
      <c r="F306" s="320">
        <f>[6]Japan!$AS28</f>
        <v>25</v>
      </c>
      <c r="G306" s="320">
        <f>[6]Japan!$AS40</f>
        <v>25</v>
      </c>
      <c r="H306" s="320">
        <f>[6]Japan!$AS52</f>
        <v>34</v>
      </c>
      <c r="I306" s="320">
        <f>[6]Japan!$AS64</f>
        <v>30</v>
      </c>
      <c r="J306" s="320">
        <f>[6]Japan!$AS76</f>
        <v>24</v>
      </c>
      <c r="K306" s="320">
        <f>[6]Japan!$AS88</f>
        <v>26</v>
      </c>
      <c r="L306" s="320">
        <f>[6]Japan!$AS100</f>
        <v>27</v>
      </c>
      <c r="M306" s="320">
        <f>[6]Japan!$AS112</f>
        <v>28</v>
      </c>
      <c r="N306" s="320">
        <f>[6]Japan!$AS124</f>
        <v>31</v>
      </c>
      <c r="O306" s="320">
        <f>[6]Japan!$AS136</f>
        <v>33</v>
      </c>
      <c r="P306" s="320">
        <f>[6]Japan!$AS148</f>
        <v>21</v>
      </c>
      <c r="Q306" s="320">
        <f>[6]Japan!$AS160</f>
        <v>38</v>
      </c>
      <c r="R306" s="320">
        <f>[6]Japan!$AS172</f>
        <v>31</v>
      </c>
      <c r="S306" s="320">
        <f>[6]Japan!$AS184</f>
        <v>29</v>
      </c>
      <c r="T306" s="320">
        <f>[6]Japan!$AS196</f>
        <v>31</v>
      </c>
      <c r="U306" s="320">
        <f>[6]Japan!$AS208</f>
        <v>34</v>
      </c>
      <c r="V306" s="320">
        <f>[6]Japan!$AS220</f>
        <v>33</v>
      </c>
      <c r="W306" s="320">
        <f>[6]Japan!$AS232</f>
        <v>29</v>
      </c>
      <c r="X306" s="320">
        <f>[6]Japan!$AS244</f>
        <v>44</v>
      </c>
      <c r="Y306" s="320">
        <f>[6]Japan!$AS256</f>
        <v>32</v>
      </c>
      <c r="Z306" s="306">
        <f t="shared" si="103"/>
        <v>22.692307692307693</v>
      </c>
      <c r="AA306" s="306">
        <f t="shared" si="103"/>
        <v>13.615384615384613</v>
      </c>
      <c r="AB306" s="306">
        <f t="shared" si="103"/>
        <v>15</v>
      </c>
      <c r="AC306" s="306">
        <f t="shared" si="103"/>
        <v>15</v>
      </c>
    </row>
    <row r="307" spans="1:30">
      <c r="A307" s="6" t="s">
        <v>109</v>
      </c>
      <c r="B307" s="239">
        <f t="shared" si="102"/>
        <v>23.07692307692308</v>
      </c>
      <c r="C307" s="239">
        <f t="shared" si="104"/>
        <v>24.307692307692299</v>
      </c>
      <c r="D307" s="320">
        <f>[6]Japan!$AS5</f>
        <v>30</v>
      </c>
      <c r="E307" s="320">
        <f>[6]Japan!$AS17</f>
        <v>11</v>
      </c>
      <c r="F307" s="320">
        <f>[6]Japan!$AS29</f>
        <v>27</v>
      </c>
      <c r="G307" s="320">
        <f>[6]Japan!$AS41</f>
        <v>18</v>
      </c>
      <c r="H307" s="320">
        <f>[6]Japan!$AS53</f>
        <v>33</v>
      </c>
      <c r="I307" s="320">
        <f>[6]Japan!$AS65</f>
        <v>27</v>
      </c>
      <c r="J307" s="320">
        <f>[6]Japan!$AS77</f>
        <v>24</v>
      </c>
      <c r="K307" s="320">
        <f>[6]Japan!$AS89</f>
        <v>29</v>
      </c>
      <c r="L307" s="320">
        <f>[6]Japan!$AS101</f>
        <v>21</v>
      </c>
      <c r="M307" s="320">
        <f>[6]Japan!$AS113</f>
        <v>28</v>
      </c>
      <c r="N307" s="320">
        <f>[6]Japan!$AS125</f>
        <v>28</v>
      </c>
      <c r="O307" s="320">
        <f>[6]Japan!$AS137</f>
        <v>34</v>
      </c>
      <c r="P307" s="320">
        <f>[6]Japan!$AS149</f>
        <v>18</v>
      </c>
      <c r="Q307" s="320">
        <f>[6]Japan!$AS161</f>
        <v>36</v>
      </c>
      <c r="R307" s="320">
        <f>[6]Japan!$AS173</f>
        <v>33</v>
      </c>
      <c r="S307" s="320">
        <f>[6]Japan!$AS185</f>
        <v>23</v>
      </c>
      <c r="T307" s="320">
        <f>[6]Japan!$AS197</f>
        <v>29</v>
      </c>
      <c r="U307" s="320">
        <f>[6]Japan!$AS209</f>
        <v>27</v>
      </c>
      <c r="V307" s="320">
        <f>[6]Japan!$AS221</f>
        <v>25</v>
      </c>
      <c r="W307" s="320">
        <f>[6]Japan!$AS233</f>
        <v>23</v>
      </c>
      <c r="X307" s="320">
        <f>[6]Japan!$AS245</f>
        <v>34</v>
      </c>
      <c r="Y307" s="320">
        <f>[6]Japan!$AS257</f>
        <v>27</v>
      </c>
      <c r="Z307" s="306">
        <f t="shared" si="103"/>
        <v>21.615384615384617</v>
      </c>
      <c r="AA307" s="306">
        <f t="shared" si="103"/>
        <v>13.769230769230766</v>
      </c>
      <c r="AB307" s="306">
        <f t="shared" si="103"/>
        <v>15</v>
      </c>
      <c r="AC307" s="306">
        <f t="shared" si="103"/>
        <v>15</v>
      </c>
    </row>
    <row r="308" spans="1:30">
      <c r="A308" s="6" t="s">
        <v>110</v>
      </c>
      <c r="B308" s="239">
        <f t="shared" si="102"/>
        <v>22.923076923076927</v>
      </c>
      <c r="C308" s="239">
        <f t="shared" si="104"/>
        <v>24.692307692307683</v>
      </c>
      <c r="D308" s="320">
        <f>[6]Japan!$AS6</f>
        <v>25</v>
      </c>
      <c r="E308" s="320">
        <f>[6]Japan!$AS18</f>
        <v>14</v>
      </c>
      <c r="F308" s="320">
        <f>[6]Japan!$AS30</f>
        <v>25</v>
      </c>
      <c r="G308" s="320">
        <f>[6]Japan!$AS42</f>
        <v>20</v>
      </c>
      <c r="H308" s="320">
        <f>[6]Japan!$AS54</f>
        <v>29</v>
      </c>
      <c r="I308" s="320">
        <f>[6]Japan!$AS66</f>
        <v>26</v>
      </c>
      <c r="J308" s="320">
        <f>[6]Japan!$AS78</f>
        <v>21</v>
      </c>
      <c r="K308" s="320">
        <f>[6]Japan!$AS90</f>
        <v>30</v>
      </c>
      <c r="L308" s="320">
        <f>[6]Japan!$AS102</f>
        <v>21</v>
      </c>
      <c r="M308" s="320">
        <f>[6]Japan!$AS114</f>
        <v>25</v>
      </c>
      <c r="N308" s="320">
        <f>[6]Japan!$AS126</f>
        <v>29</v>
      </c>
      <c r="O308" s="320">
        <f>[6]Japan!$AS138</f>
        <v>37</v>
      </c>
      <c r="P308" s="320">
        <f>[6]Japan!$AS150</f>
        <v>21</v>
      </c>
      <c r="Q308" s="320">
        <f>[6]Japan!$AS162</f>
        <v>39</v>
      </c>
      <c r="R308" s="320">
        <f>[6]Japan!$AS174</f>
        <v>31</v>
      </c>
      <c r="S308" s="320">
        <f>[6]Japan!$AS186</f>
        <v>25</v>
      </c>
      <c r="T308" s="320">
        <f>[6]Japan!$AS198</f>
        <v>25</v>
      </c>
      <c r="U308" s="320">
        <f>[6]Japan!$AS210</f>
        <v>30</v>
      </c>
      <c r="V308" s="320">
        <f>[6]Japan!$AS222</f>
        <v>25</v>
      </c>
      <c r="W308" s="320">
        <f>[6]Japan!$AS234</f>
        <v>22</v>
      </c>
      <c r="X308" s="320">
        <f>[6]Japan!$AS246</f>
        <v>28</v>
      </c>
      <c r="Y308" s="320">
        <f>[6]Japan!$AS258</f>
        <v>29</v>
      </c>
      <c r="Z308" s="306">
        <f t="shared" si="103"/>
        <v>20.53846153846154</v>
      </c>
      <c r="AA308" s="306">
        <f t="shared" si="103"/>
        <v>13.92307692307692</v>
      </c>
      <c r="AB308" s="306">
        <f t="shared" si="103"/>
        <v>15</v>
      </c>
      <c r="AC308" s="306">
        <f t="shared" si="103"/>
        <v>15</v>
      </c>
    </row>
    <row r="309" spans="1:30">
      <c r="A309" s="6" t="s">
        <v>111</v>
      </c>
      <c r="B309" s="239">
        <f t="shared" si="102"/>
        <v>22.769230769230774</v>
      </c>
      <c r="C309" s="239">
        <f t="shared" si="104"/>
        <v>25.076923076923066</v>
      </c>
      <c r="D309" s="320">
        <f>[6]Japan!$AS7</f>
        <v>23</v>
      </c>
      <c r="E309" s="320">
        <f>[6]Japan!$AS19</f>
        <v>17</v>
      </c>
      <c r="F309" s="320">
        <f>[6]Japan!$AS31</f>
        <v>24</v>
      </c>
      <c r="G309" s="320">
        <f>[6]Japan!$AS43</f>
        <v>16</v>
      </c>
      <c r="H309" s="320">
        <f>[6]Japan!$AS55</f>
        <v>27</v>
      </c>
      <c r="I309" s="320">
        <f>[6]Japan!$AS67</f>
        <v>23</v>
      </c>
      <c r="J309" s="320">
        <f>[6]Japan!$AS79</f>
        <v>23</v>
      </c>
      <c r="K309" s="320">
        <f>[6]Japan!$AS91</f>
        <v>30</v>
      </c>
      <c r="L309" s="320">
        <f>[6]Japan!$AS103</f>
        <v>21</v>
      </c>
      <c r="M309" s="320">
        <f>[6]Japan!$AS115</f>
        <v>25</v>
      </c>
      <c r="N309" s="320">
        <f>[6]Japan!$AS127</f>
        <v>24</v>
      </c>
      <c r="O309" s="320">
        <f>[6]Japan!$AS139</f>
        <v>39</v>
      </c>
      <c r="P309" s="320">
        <f>[6]Japan!$AS151</f>
        <v>26</v>
      </c>
      <c r="Q309" s="320">
        <f>[6]Japan!$AS163</f>
        <v>35</v>
      </c>
      <c r="R309" s="320">
        <f>[6]Japan!$AS175</f>
        <v>30</v>
      </c>
      <c r="S309" s="320">
        <f>[6]Japan!$AS187</f>
        <v>28</v>
      </c>
      <c r="T309" s="320">
        <f>[6]Japan!$AS199</f>
        <v>26</v>
      </c>
      <c r="U309" s="320">
        <f>[6]Japan!$AS211</f>
        <v>33</v>
      </c>
      <c r="V309" s="320">
        <f>[6]Japan!$AS223</f>
        <v>31</v>
      </c>
      <c r="W309" s="320">
        <f>[6]Japan!$AS235</f>
        <v>30</v>
      </c>
      <c r="X309" s="320">
        <f>[6]Japan!$AS247</f>
        <v>29</v>
      </c>
      <c r="Y309" s="320">
        <f>[6]Japan!$AS259</f>
        <v>34</v>
      </c>
      <c r="Z309" s="306">
        <f t="shared" si="103"/>
        <v>19.461538461538463</v>
      </c>
      <c r="AA309" s="306">
        <f t="shared" si="103"/>
        <v>14.076923076923073</v>
      </c>
      <c r="AB309" s="306">
        <f t="shared" si="103"/>
        <v>15</v>
      </c>
      <c r="AC309" s="306">
        <f t="shared" si="103"/>
        <v>15</v>
      </c>
    </row>
    <row r="310" spans="1:30">
      <c r="A310" s="6" t="s">
        <v>112</v>
      </c>
      <c r="B310" s="239">
        <f t="shared" si="102"/>
        <v>22.61538461538462</v>
      </c>
      <c r="C310" s="239">
        <f t="shared" si="104"/>
        <v>25.461538461538449</v>
      </c>
      <c r="D310" s="320">
        <f>[6]Japan!$AS8</f>
        <v>22</v>
      </c>
      <c r="E310" s="320">
        <f>[6]Japan!$AS20</f>
        <v>22</v>
      </c>
      <c r="F310" s="320">
        <f>[6]Japan!$AS32</f>
        <v>23</v>
      </c>
      <c r="G310" s="320">
        <f>[6]Japan!$AS44</f>
        <v>20</v>
      </c>
      <c r="H310" s="320">
        <f>[6]Japan!$AS56</f>
        <v>29</v>
      </c>
      <c r="I310" s="320">
        <f>[6]Japan!$AS68</f>
        <v>26</v>
      </c>
      <c r="J310" s="320">
        <f>[6]Japan!$AS80</f>
        <v>24</v>
      </c>
      <c r="K310" s="320">
        <f>[6]Japan!$AS92</f>
        <v>30</v>
      </c>
      <c r="L310" s="320">
        <f>[6]Japan!$AS104</f>
        <v>24</v>
      </c>
      <c r="M310" s="320">
        <f>[6]Japan!$AS116</f>
        <v>25</v>
      </c>
      <c r="N310" s="320">
        <f>[6]Japan!$AS128</f>
        <v>25</v>
      </c>
      <c r="O310" s="320">
        <f>[6]Japan!$AS140</f>
        <v>39</v>
      </c>
      <c r="P310" s="320">
        <f>[6]Japan!$AS152</f>
        <v>28</v>
      </c>
      <c r="Q310" s="320">
        <f>[6]Japan!$AS164</f>
        <v>37</v>
      </c>
      <c r="R310" s="320">
        <f>[6]Japan!$AS176</f>
        <v>31</v>
      </c>
      <c r="S310" s="320">
        <f>[6]Japan!$AS188</f>
        <v>36</v>
      </c>
      <c r="T310" s="320">
        <f>[6]Japan!$AS200</f>
        <v>34</v>
      </c>
      <c r="U310" s="320">
        <f>[6]Japan!$AS212</f>
        <v>40</v>
      </c>
      <c r="V310" s="320">
        <f>[6]Japan!$AS224</f>
        <v>35</v>
      </c>
      <c r="W310" s="320">
        <f>[6]Japan!$AS236</f>
        <v>33</v>
      </c>
      <c r="X310" s="320">
        <f>[6]Japan!$AS248</f>
        <v>36</v>
      </c>
      <c r="Y310" s="320">
        <f>[6]Japan!$AS260</f>
        <v>35</v>
      </c>
      <c r="Z310" s="306">
        <f t="shared" si="103"/>
        <v>18.384615384615387</v>
      </c>
      <c r="AA310" s="306">
        <f t="shared" si="103"/>
        <v>14.230769230769226</v>
      </c>
      <c r="AB310" s="306">
        <f t="shared" si="103"/>
        <v>15</v>
      </c>
      <c r="AC310" s="306">
        <f t="shared" si="103"/>
        <v>15</v>
      </c>
    </row>
    <row r="311" spans="1:30">
      <c r="A311" s="6" t="s">
        <v>113</v>
      </c>
      <c r="B311" s="239">
        <f t="shared" si="102"/>
        <v>22.461538461538467</v>
      </c>
      <c r="C311" s="239">
        <f t="shared" si="104"/>
        <v>25.846153846153832</v>
      </c>
      <c r="D311" s="320">
        <f>[6]Japan!$AS9</f>
        <v>20</v>
      </c>
      <c r="E311" s="320">
        <f>[6]Japan!$AS21</f>
        <v>20</v>
      </c>
      <c r="F311" s="320">
        <f>[6]Japan!$AS33</f>
        <v>30</v>
      </c>
      <c r="G311" s="320">
        <f>[6]Japan!$AS45</f>
        <v>24</v>
      </c>
      <c r="H311" s="320">
        <f>[6]Japan!$AS57</f>
        <v>29</v>
      </c>
      <c r="I311" s="320">
        <f>[6]Japan!$AS69</f>
        <v>30</v>
      </c>
      <c r="J311" s="320">
        <f>[6]Japan!$AS81</f>
        <v>32</v>
      </c>
      <c r="K311" s="320">
        <f>[6]Japan!$AS93</f>
        <v>31</v>
      </c>
      <c r="L311" s="320">
        <f>[6]Japan!$AS105</f>
        <v>32</v>
      </c>
      <c r="M311" s="320">
        <f>[6]Japan!$AS117</f>
        <v>30</v>
      </c>
      <c r="N311" s="320">
        <f>[6]Japan!$AS129</f>
        <v>30</v>
      </c>
      <c r="O311" s="320">
        <f>[6]Japan!$AS141</f>
        <v>36</v>
      </c>
      <c r="P311" s="320">
        <f>[6]Japan!$AS153</f>
        <v>35</v>
      </c>
      <c r="Q311" s="320">
        <f>[6]Japan!$AS165</f>
        <v>36</v>
      </c>
      <c r="R311" s="320">
        <f>[6]Japan!$AS177</f>
        <v>37</v>
      </c>
      <c r="S311" s="320">
        <f>[6]Japan!$AS189</f>
        <v>38</v>
      </c>
      <c r="T311" s="320">
        <f>[6]Japan!$AS201</f>
        <v>40</v>
      </c>
      <c r="U311" s="320">
        <f>[6]Japan!$AS213</f>
        <v>41</v>
      </c>
      <c r="V311" s="320">
        <f>[6]Japan!$AS225</f>
        <v>36</v>
      </c>
      <c r="W311" s="320">
        <f>[6]Japan!$AS237</f>
        <v>29</v>
      </c>
      <c r="X311" s="320">
        <f>[6]Japan!$AS249</f>
        <v>37</v>
      </c>
      <c r="Y311" s="239">
        <f>($Y$313-$Y$310)/3+Y310</f>
        <v>32.333333333333336</v>
      </c>
      <c r="Z311" s="306">
        <f t="shared" si="103"/>
        <v>17.30769230769231</v>
      </c>
      <c r="AA311" s="306">
        <f t="shared" si="103"/>
        <v>14.38461538461538</v>
      </c>
      <c r="AB311" s="306">
        <f t="shared" si="103"/>
        <v>15</v>
      </c>
      <c r="AC311" s="306">
        <f t="shared" si="103"/>
        <v>15</v>
      </c>
    </row>
    <row r="312" spans="1:30">
      <c r="A312" s="6" t="s">
        <v>102</v>
      </c>
      <c r="B312" s="239">
        <f t="shared" si="102"/>
        <v>22.307692307692314</v>
      </c>
      <c r="C312" s="239">
        <f t="shared" si="104"/>
        <v>26.230769230769216</v>
      </c>
      <c r="D312" s="320">
        <f>[6]Japan!$AS10</f>
        <v>22</v>
      </c>
      <c r="E312" s="320">
        <f>[6]Japan!$AS22</f>
        <v>20</v>
      </c>
      <c r="F312" s="320">
        <f>[6]Japan!$AS34</f>
        <v>22</v>
      </c>
      <c r="G312" s="320">
        <f>[6]Japan!$AS46</f>
        <v>23</v>
      </c>
      <c r="H312" s="320">
        <f>[6]Japan!$AS58</f>
        <v>28</v>
      </c>
      <c r="I312" s="320">
        <f>[6]Japan!$AS70</f>
        <v>29</v>
      </c>
      <c r="J312" s="320">
        <f>[6]Japan!$AS82</f>
        <v>34</v>
      </c>
      <c r="K312" s="320">
        <f>[6]Japan!$AS94</f>
        <v>27</v>
      </c>
      <c r="L312" s="320">
        <f>[6]Japan!$AS106</f>
        <v>28</v>
      </c>
      <c r="M312" s="320">
        <f>[6]Japan!$AS118</f>
        <v>24</v>
      </c>
      <c r="N312" s="320">
        <f>[6]Japan!$AS130</f>
        <v>26</v>
      </c>
      <c r="O312" s="320">
        <f>[6]Japan!$AS142</f>
        <v>33</v>
      </c>
      <c r="P312" s="320">
        <f>[6]Japan!$AS154</f>
        <v>31</v>
      </c>
      <c r="Q312" s="320">
        <f>[6]Japan!$AS166</f>
        <v>31</v>
      </c>
      <c r="R312" s="320">
        <f>[6]Japan!$AS178</f>
        <v>30</v>
      </c>
      <c r="S312" s="320">
        <f>[6]Japan!$AS190</f>
        <v>31</v>
      </c>
      <c r="T312" s="320">
        <f>[6]Japan!$AS202</f>
        <v>33</v>
      </c>
      <c r="U312" s="320">
        <f>[6]Japan!$AS214</f>
        <v>42</v>
      </c>
      <c r="V312" s="320">
        <f>[6]Japan!$AS226</f>
        <v>30</v>
      </c>
      <c r="W312" s="320">
        <f>[6]Japan!$AS238</f>
        <v>26</v>
      </c>
      <c r="X312" s="320">
        <f>[6]Japan!$AS250</f>
        <v>27</v>
      </c>
      <c r="Y312" s="239">
        <f>($Y$313-$Y$310)/3+Y311</f>
        <v>29.666666666666668</v>
      </c>
      <c r="Z312" s="306">
        <f t="shared" si="103"/>
        <v>16.230769230769234</v>
      </c>
      <c r="AA312" s="306">
        <f t="shared" si="103"/>
        <v>14.538461538461533</v>
      </c>
      <c r="AB312" s="306">
        <f t="shared" si="103"/>
        <v>15</v>
      </c>
      <c r="AC312" s="306">
        <f t="shared" si="103"/>
        <v>15</v>
      </c>
    </row>
    <row r="313" spans="1:30" ht="15.75" thickBot="1">
      <c r="A313" s="6" t="s">
        <v>103</v>
      </c>
      <c r="B313" s="37">
        <f>B41</f>
        <v>22</v>
      </c>
      <c r="C313" s="37">
        <f>C41</f>
        <v>27</v>
      </c>
      <c r="D313" s="320">
        <f>[6]Japan!$AS11</f>
        <v>20</v>
      </c>
      <c r="E313" s="320">
        <f>[6]Japan!$AS23</f>
        <v>20</v>
      </c>
      <c r="F313" s="320">
        <f>[6]Japan!$AS35</f>
        <v>20</v>
      </c>
      <c r="G313" s="320">
        <f>[6]Japan!$AS47</f>
        <v>21</v>
      </c>
      <c r="H313" s="320">
        <f>[6]Japan!$AS59</f>
        <v>24</v>
      </c>
      <c r="I313" s="320">
        <f>[6]Japan!$AS71</f>
        <v>26</v>
      </c>
      <c r="J313" s="320">
        <f>[6]Japan!$AS83</f>
        <v>30</v>
      </c>
      <c r="K313" s="320">
        <f>[6]Japan!$AS95</f>
        <v>27</v>
      </c>
      <c r="L313" s="320">
        <f>[6]Japan!$AS107</f>
        <v>34</v>
      </c>
      <c r="M313" s="320">
        <f>[6]Japan!$AS119</f>
        <v>30</v>
      </c>
      <c r="N313" s="320">
        <f>[6]Japan!$AS131</f>
        <v>27</v>
      </c>
      <c r="O313" s="320">
        <f>[6]Japan!$AS143</f>
        <v>32</v>
      </c>
      <c r="P313" s="320">
        <f>[6]Japan!$AS155</f>
        <v>32</v>
      </c>
      <c r="Q313" s="320">
        <f>[6]Japan!$AS167</f>
        <v>35</v>
      </c>
      <c r="R313" s="320">
        <f>[6]Japan!$AS179</f>
        <v>36</v>
      </c>
      <c r="S313" s="320">
        <f>[6]Japan!$AS191</f>
        <v>30</v>
      </c>
      <c r="T313" s="320">
        <f>[6]Japan!$AS203</f>
        <v>30</v>
      </c>
      <c r="U313" s="320">
        <f>[6]Japan!$AS215</f>
        <v>39</v>
      </c>
      <c r="V313" s="320">
        <f>[6]Japan!$AS227</f>
        <v>33</v>
      </c>
      <c r="W313" s="320">
        <f>[6]Japan!$AS239</f>
        <v>37</v>
      </c>
      <c r="X313" s="320">
        <f>[6]Japan!$AS251</f>
        <v>30</v>
      </c>
      <c r="Y313" s="320">
        <v>27</v>
      </c>
      <c r="Z313" s="238">
        <f>Z41</f>
        <v>13</v>
      </c>
      <c r="AA313" s="238">
        <f>AA41</f>
        <v>15</v>
      </c>
      <c r="AB313" s="238">
        <f>AB41</f>
        <v>15</v>
      </c>
      <c r="AC313" s="238">
        <f>AC41</f>
        <v>15</v>
      </c>
    </row>
    <row r="314" spans="1:30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spans="1:30" ht="15.75" thickBot="1">
      <c r="A315" s="6" t="s">
        <v>269</v>
      </c>
    </row>
    <row r="316" spans="1:30" ht="15.75" thickBot="1">
      <c r="A316" s="3"/>
      <c r="B316" s="3" t="str">
        <f>B$2</f>
        <v xml:space="preserve">93/94 </v>
      </c>
      <c r="C316" s="3" t="str">
        <f t="shared" ref="C316:AC316" si="105">C$2</f>
        <v xml:space="preserve">94/95 </v>
      </c>
      <c r="D316" s="3" t="str">
        <f t="shared" si="105"/>
        <v xml:space="preserve">95/96 </v>
      </c>
      <c r="E316" s="3" t="str">
        <f t="shared" si="105"/>
        <v xml:space="preserve">96/97 </v>
      </c>
      <c r="F316" s="3" t="str">
        <f t="shared" si="105"/>
        <v xml:space="preserve">97/98 </v>
      </c>
      <c r="G316" s="3" t="str">
        <f t="shared" si="105"/>
        <v xml:space="preserve">98/99 </v>
      </c>
      <c r="H316" s="3" t="str">
        <f t="shared" si="105"/>
        <v xml:space="preserve">99/00 </v>
      </c>
      <c r="I316" s="3" t="str">
        <f t="shared" si="105"/>
        <v xml:space="preserve">00/01 </v>
      </c>
      <c r="J316" s="3" t="str">
        <f t="shared" si="105"/>
        <v xml:space="preserve">01/02 </v>
      </c>
      <c r="K316" s="3" t="str">
        <f t="shared" si="105"/>
        <v xml:space="preserve">02/03 </v>
      </c>
      <c r="L316" s="3" t="str">
        <f t="shared" si="105"/>
        <v xml:space="preserve">03/04 </v>
      </c>
      <c r="M316" s="3" t="str">
        <f t="shared" si="105"/>
        <v xml:space="preserve">04/05 </v>
      </c>
      <c r="N316" s="3" t="str">
        <f t="shared" si="105"/>
        <v xml:space="preserve">05/06 </v>
      </c>
      <c r="O316" s="3" t="str">
        <f t="shared" si="105"/>
        <v xml:space="preserve">06/07 </v>
      </c>
      <c r="P316" s="3" t="str">
        <f t="shared" si="105"/>
        <v xml:space="preserve">07/08 </v>
      </c>
      <c r="Q316" s="3" t="str">
        <f t="shared" si="105"/>
        <v xml:space="preserve">08/09 </v>
      </c>
      <c r="R316" s="3" t="str">
        <f t="shared" si="105"/>
        <v xml:space="preserve">09/10 </v>
      </c>
      <c r="S316" s="3" t="str">
        <f t="shared" si="105"/>
        <v xml:space="preserve">10/11 </v>
      </c>
      <c r="T316" s="3" t="str">
        <f t="shared" si="105"/>
        <v xml:space="preserve">11/12 </v>
      </c>
      <c r="U316" s="3" t="str">
        <f t="shared" si="105"/>
        <v xml:space="preserve">12/13 </v>
      </c>
      <c r="V316" s="3" t="str">
        <f t="shared" si="105"/>
        <v xml:space="preserve">13/14 </v>
      </c>
      <c r="W316" s="3" t="str">
        <f t="shared" si="105"/>
        <v xml:space="preserve">14/15 </v>
      </c>
      <c r="X316" s="3" t="str">
        <f t="shared" si="105"/>
        <v xml:space="preserve">15/16 </v>
      </c>
      <c r="Y316" s="3" t="str">
        <f t="shared" si="105"/>
        <v xml:space="preserve">16/17 </v>
      </c>
      <c r="Z316" s="3" t="str">
        <f t="shared" si="105"/>
        <v xml:space="preserve">17/18 </v>
      </c>
      <c r="AA316" s="3" t="str">
        <f t="shared" si="105"/>
        <v>18/19</v>
      </c>
      <c r="AB316" s="3" t="str">
        <f t="shared" si="105"/>
        <v>19/20</v>
      </c>
      <c r="AC316" s="3" t="str">
        <f t="shared" si="105"/>
        <v>20/21</v>
      </c>
      <c r="AD316" s="321"/>
    </row>
    <row r="317" spans="1:30">
      <c r="A317" s="6" t="s">
        <v>104</v>
      </c>
    </row>
    <row r="318" spans="1:30">
      <c r="A318" s="6" t="s">
        <v>105</v>
      </c>
    </row>
    <row r="319" spans="1:30">
      <c r="A319" s="6" t="s">
        <v>106</v>
      </c>
    </row>
    <row r="320" spans="1:30">
      <c r="A320" s="6" t="s">
        <v>107</v>
      </c>
    </row>
    <row r="321" spans="1:29">
      <c r="A321" s="6" t="s">
        <v>108</v>
      </c>
    </row>
    <row r="322" spans="1:29">
      <c r="A322" s="6" t="s">
        <v>109</v>
      </c>
    </row>
    <row r="323" spans="1:29">
      <c r="A323" s="6" t="s">
        <v>110</v>
      </c>
    </row>
    <row r="324" spans="1:29">
      <c r="A324" s="6" t="s">
        <v>111</v>
      </c>
    </row>
    <row r="325" spans="1:29">
      <c r="A325" s="6" t="s">
        <v>112</v>
      </c>
    </row>
    <row r="326" spans="1:29">
      <c r="A326" s="6" t="s">
        <v>113</v>
      </c>
    </row>
    <row r="327" spans="1:29">
      <c r="A327" s="6" t="s">
        <v>102</v>
      </c>
    </row>
    <row r="328" spans="1:29">
      <c r="A328" s="6" t="s">
        <v>103</v>
      </c>
    </row>
    <row r="329" spans="1:29" ht="15.75" thickBot="1">
      <c r="A329" s="6" t="s">
        <v>143</v>
      </c>
    </row>
    <row r="330" spans="1:29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C753-30D9-4EF1-B7BA-BB25BE5C8901}">
  <dimension ref="A1:BC331"/>
  <sheetViews>
    <sheetView zoomScale="85" zoomScaleNormal="85" workbookViewId="0">
      <pane xSplit="1" ySplit="2" topLeftCell="AG68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.85546875" defaultRowHeight="15"/>
  <cols>
    <col min="1" max="1" width="32" customWidth="1"/>
  </cols>
  <sheetData>
    <row r="1" spans="1:30" ht="15.75" thickBot="1">
      <c r="A1" s="1" t="s">
        <v>337</v>
      </c>
    </row>
    <row r="2" spans="1:30" ht="15.75" thickBo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</row>
    <row r="3" spans="1:30" ht="16.5">
      <c r="A3" s="5" t="s">
        <v>338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30" ht="16.5">
      <c r="A4" s="5" t="s">
        <v>30</v>
      </c>
      <c r="B4" s="24">
        <f t="shared" ref="B4:G4" si="0">B5/0.985</f>
        <v>6391.878172588833</v>
      </c>
      <c r="C4" s="24">
        <f t="shared" si="0"/>
        <v>6324.8730964467004</v>
      </c>
      <c r="D4" s="24">
        <f t="shared" si="0"/>
        <v>6645.6852791878173</v>
      </c>
      <c r="E4" s="24">
        <f t="shared" si="0"/>
        <v>6960.4060913705589</v>
      </c>
      <c r="F4" s="24">
        <f t="shared" si="0"/>
        <v>6802.0304568527918</v>
      </c>
      <c r="G4" s="24">
        <f t="shared" si="0"/>
        <v>6700.5076142131984</v>
      </c>
      <c r="H4" s="24">
        <f>H5/0.985</f>
        <v>5720.8121827411169</v>
      </c>
      <c r="I4" s="24">
        <f t="shared" ref="I4:Z4" si="1">I5/0.985</f>
        <v>5096.446700507614</v>
      </c>
      <c r="J4" s="24">
        <f t="shared" si="1"/>
        <v>5329.9492385786807</v>
      </c>
      <c r="K4" s="24">
        <f t="shared" si="1"/>
        <v>4380.7106598984774</v>
      </c>
      <c r="L4" s="24">
        <f t="shared" si="1"/>
        <v>6852.7918781725893</v>
      </c>
      <c r="M4" s="24">
        <f t="shared" si="1"/>
        <v>7427.4111675126906</v>
      </c>
      <c r="N4" s="24">
        <f t="shared" si="1"/>
        <v>7387.8172588832485</v>
      </c>
      <c r="O4" s="24">
        <f t="shared" si="1"/>
        <v>6893.4010152284263</v>
      </c>
      <c r="P4" s="24">
        <f t="shared" si="1"/>
        <v>5914.7208121827416</v>
      </c>
      <c r="Q4" s="24">
        <f t="shared" si="1"/>
        <v>6393.9086294416247</v>
      </c>
      <c r="R4" s="24">
        <f t="shared" si="1"/>
        <v>5673.0964467005078</v>
      </c>
      <c r="S4" s="24">
        <f t="shared" si="1"/>
        <v>7005.0761421319794</v>
      </c>
      <c r="T4" s="24">
        <f t="shared" si="1"/>
        <v>5983.756345177665</v>
      </c>
      <c r="U4" s="24">
        <f t="shared" si="1"/>
        <v>6459.8984771573605</v>
      </c>
      <c r="V4" s="24">
        <f t="shared" si="1"/>
        <v>6747.2081218274116</v>
      </c>
      <c r="W4" s="24">
        <f t="shared" si="1"/>
        <v>5887.3096446700511</v>
      </c>
      <c r="X4" s="24">
        <f t="shared" si="1"/>
        <v>5833.5025380710658</v>
      </c>
      <c r="Y4" s="24">
        <f t="shared" si="1"/>
        <v>6157.3604060913704</v>
      </c>
      <c r="Z4" s="223">
        <f t="shared" si="1"/>
        <v>5786.8020304568527</v>
      </c>
      <c r="AA4" s="223">
        <f>MROUND(FORECAST(AA45,B4:Z4,B45:Z45),25)</f>
        <v>6150</v>
      </c>
      <c r="AB4" s="223">
        <f>MROUND(FORECAST(AB45,C4:AA4,C45:AA45),25)</f>
        <v>6125</v>
      </c>
      <c r="AC4" s="223">
        <f>MROUND(FORECAST(AC45,D4:AB4,D45:AB45),25)</f>
        <v>6125</v>
      </c>
      <c r="AD4" s="223">
        <f>MROUND(FORECAST(AD45,E4:AC4,E45:AC45),25)</f>
        <v>6125</v>
      </c>
    </row>
    <row r="5" spans="1:30" ht="16.5">
      <c r="A5" s="5" t="s">
        <v>31</v>
      </c>
      <c r="B5" s="24">
        <v>6296</v>
      </c>
      <c r="C5" s="24">
        <v>6230</v>
      </c>
      <c r="D5" s="24">
        <v>6546</v>
      </c>
      <c r="E5" s="24">
        <v>6856</v>
      </c>
      <c r="F5" s="24">
        <v>6700</v>
      </c>
      <c r="G5" s="24">
        <v>6600</v>
      </c>
      <c r="H5" s="24">
        <v>5635</v>
      </c>
      <c r="I5" s="24">
        <v>5020</v>
      </c>
      <c r="J5" s="24">
        <v>5250</v>
      </c>
      <c r="K5" s="24">
        <v>4315</v>
      </c>
      <c r="L5" s="24">
        <v>6750</v>
      </c>
      <c r="M5" s="24">
        <v>7316</v>
      </c>
      <c r="N5" s="24">
        <v>7277</v>
      </c>
      <c r="O5" s="24">
        <v>6790</v>
      </c>
      <c r="P5" s="24">
        <v>5826</v>
      </c>
      <c r="Q5" s="24">
        <v>6298</v>
      </c>
      <c r="R5" s="24">
        <v>5588</v>
      </c>
      <c r="S5" s="24">
        <v>6900</v>
      </c>
      <c r="T5" s="24">
        <v>5894</v>
      </c>
      <c r="U5" s="24">
        <v>6363</v>
      </c>
      <c r="V5" s="24">
        <v>6646</v>
      </c>
      <c r="W5" s="24">
        <v>5799</v>
      </c>
      <c r="X5" s="24">
        <v>5746</v>
      </c>
      <c r="Y5" s="24">
        <v>6065</v>
      </c>
      <c r="Z5" s="223">
        <v>5700</v>
      </c>
      <c r="AA5" s="223">
        <f>AVERAGE(B6:Z6)*AA4</f>
        <v>6057.7499999999982</v>
      </c>
      <c r="AB5" s="223">
        <f>AVERAGE(C6:AA6)*AB4</f>
        <v>6033.1249999999982</v>
      </c>
      <c r="AC5" s="223">
        <f>AVERAGE(D6:AB6)*AC4</f>
        <v>6033.1249999999982</v>
      </c>
      <c r="AD5" s="223">
        <f>AVERAGE(E6:AC6)*AD4</f>
        <v>6033.1249999999982</v>
      </c>
    </row>
    <row r="6" spans="1:30" ht="14.25" customHeight="1">
      <c r="A6" s="6" t="s">
        <v>32</v>
      </c>
      <c r="B6" s="107">
        <f>B5/B4</f>
        <v>0.98499999999999988</v>
      </c>
      <c r="C6" s="107">
        <f t="shared" ref="C6:AC6" si="2">C5/C4</f>
        <v>0.98499999999999999</v>
      </c>
      <c r="D6" s="107">
        <f t="shared" si="2"/>
        <v>0.98499999999999999</v>
      </c>
      <c r="E6" s="107">
        <f t="shared" si="2"/>
        <v>0.98499999999999988</v>
      </c>
      <c r="F6" s="107">
        <f t="shared" si="2"/>
        <v>0.98499999999999999</v>
      </c>
      <c r="G6" s="107">
        <f t="shared" si="2"/>
        <v>0.98499999999999999</v>
      </c>
      <c r="H6" s="107">
        <f t="shared" si="2"/>
        <v>0.98499999999999999</v>
      </c>
      <c r="I6" s="107">
        <f t="shared" si="2"/>
        <v>0.9850000000000001</v>
      </c>
      <c r="J6" s="107">
        <f t="shared" si="2"/>
        <v>0.98499999999999988</v>
      </c>
      <c r="K6" s="107">
        <f t="shared" si="2"/>
        <v>0.98499999999999999</v>
      </c>
      <c r="L6" s="107">
        <f t="shared" si="2"/>
        <v>0.98499999999999988</v>
      </c>
      <c r="M6" s="107">
        <f t="shared" si="2"/>
        <v>0.98499999999999999</v>
      </c>
      <c r="N6" s="107">
        <f t="shared" si="2"/>
        <v>0.98499999999999999</v>
      </c>
      <c r="O6" s="107">
        <f t="shared" si="2"/>
        <v>0.98499999999999999</v>
      </c>
      <c r="P6" s="107">
        <f t="shared" si="2"/>
        <v>0.98499999999999988</v>
      </c>
      <c r="Q6" s="107">
        <f t="shared" si="2"/>
        <v>0.98499999999999999</v>
      </c>
      <c r="R6" s="107">
        <f t="shared" si="2"/>
        <v>0.98499999999999999</v>
      </c>
      <c r="S6" s="107">
        <f t="shared" si="2"/>
        <v>0.9850000000000001</v>
      </c>
      <c r="T6" s="107">
        <f t="shared" si="2"/>
        <v>0.98499999999999999</v>
      </c>
      <c r="U6" s="107">
        <f t="shared" si="2"/>
        <v>0.98499999999999999</v>
      </c>
      <c r="V6" s="107">
        <f t="shared" si="2"/>
        <v>0.98499999999999999</v>
      </c>
      <c r="W6" s="107">
        <f t="shared" si="2"/>
        <v>0.98499999999999999</v>
      </c>
      <c r="X6" s="107">
        <f t="shared" si="2"/>
        <v>0.98499999999999999</v>
      </c>
      <c r="Y6" s="107">
        <f t="shared" si="2"/>
        <v>0.98499999999999999</v>
      </c>
      <c r="Z6" s="224">
        <f t="shared" si="2"/>
        <v>0.98499999999999999</v>
      </c>
      <c r="AA6" s="224">
        <f t="shared" si="2"/>
        <v>0.98499999999999965</v>
      </c>
      <c r="AB6" s="224">
        <f t="shared" si="2"/>
        <v>0.98499999999999965</v>
      </c>
      <c r="AC6" s="224">
        <f t="shared" si="2"/>
        <v>0.98499999999999965</v>
      </c>
    </row>
    <row r="7" spans="1:30" ht="16.5">
      <c r="A7" s="5" t="s">
        <v>33</v>
      </c>
      <c r="B7" s="225">
        <f>B9/B5</f>
        <v>0.85609911054637866</v>
      </c>
      <c r="C7" s="225">
        <f t="shared" ref="C7:Z7" si="3">C9/C5</f>
        <v>0.94446227929373994</v>
      </c>
      <c r="D7" s="225">
        <f t="shared" si="3"/>
        <v>0.91659028414298804</v>
      </c>
      <c r="E7" s="225">
        <f t="shared" si="3"/>
        <v>1.0125437572928822</v>
      </c>
      <c r="F7" s="225">
        <f t="shared" si="3"/>
        <v>0.73656716417910451</v>
      </c>
      <c r="G7" s="225">
        <f t="shared" si="3"/>
        <v>0.74242424242424243</v>
      </c>
      <c r="H7" s="225">
        <f t="shared" si="3"/>
        <v>0.90683229813664601</v>
      </c>
      <c r="I7" s="225">
        <f t="shared" si="3"/>
        <v>0.74203187250996017</v>
      </c>
      <c r="J7" s="225">
        <f t="shared" si="3"/>
        <v>0.8571428571428571</v>
      </c>
      <c r="K7" s="225">
        <f t="shared" si="3"/>
        <v>0.93858632676709153</v>
      </c>
      <c r="L7" s="225">
        <f t="shared" si="3"/>
        <v>1.0074074074074073</v>
      </c>
      <c r="M7" s="225">
        <f t="shared" si="3"/>
        <v>0.9021323127392018</v>
      </c>
      <c r="N7" s="225">
        <f t="shared" si="3"/>
        <v>0.96468324859145249</v>
      </c>
      <c r="O7" s="225">
        <f t="shared" si="3"/>
        <v>0.91605301914580262</v>
      </c>
      <c r="P7" s="225">
        <f t="shared" si="3"/>
        <v>0.82217645039478204</v>
      </c>
      <c r="Q7" s="225">
        <f t="shared" si="3"/>
        <v>1.0082565893934583</v>
      </c>
      <c r="R7" s="225">
        <f t="shared" si="3"/>
        <v>1.0790980672870436</v>
      </c>
      <c r="S7" s="225">
        <f t="shared" si="3"/>
        <v>1.0289855072463767</v>
      </c>
      <c r="T7" s="225">
        <f t="shared" si="3"/>
        <v>1.0230743128605362</v>
      </c>
      <c r="U7" s="225">
        <f t="shared" si="3"/>
        <v>1.0766933836240766</v>
      </c>
      <c r="V7" s="225">
        <f t="shared" si="3"/>
        <v>1.0006018657839302</v>
      </c>
      <c r="W7" s="225">
        <f t="shared" si="3"/>
        <v>0.87601310570788071</v>
      </c>
      <c r="X7" s="225">
        <f t="shared" si="3"/>
        <v>1.0302819352593109</v>
      </c>
      <c r="Y7" s="225">
        <f t="shared" si="3"/>
        <v>1.1691673536685903</v>
      </c>
      <c r="Z7" s="226">
        <f t="shared" si="3"/>
        <v>1</v>
      </c>
      <c r="AA7" s="226">
        <f>FORECAST(AA45,B7:Z7,B45:Z45)</f>
        <v>1.0566299842874827</v>
      </c>
      <c r="AB7" s="226">
        <f>FORECAST(AB45,C7:AA7,C45:AA45)</f>
        <v>1.0671606542071963</v>
      </c>
      <c r="AC7" s="226">
        <f>FORECAST(AC45,D7:AB7,D45:AB45)</f>
        <v>1.0853236077639146</v>
      </c>
    </row>
    <row r="8" spans="1:30" ht="16.5">
      <c r="A8" s="7" t="s">
        <v>47</v>
      </c>
      <c r="B8" s="227">
        <v>0</v>
      </c>
      <c r="C8" s="227">
        <f>B18</f>
        <v>0</v>
      </c>
      <c r="D8" s="227">
        <f t="shared" ref="D8:AC8" si="4">C18</f>
        <v>0</v>
      </c>
      <c r="E8" s="227">
        <f t="shared" si="4"/>
        <v>0</v>
      </c>
      <c r="F8" s="227">
        <f t="shared" si="4"/>
        <v>1000</v>
      </c>
      <c r="G8" s="227">
        <f t="shared" si="4"/>
        <v>300</v>
      </c>
      <c r="H8" s="227">
        <f t="shared" si="4"/>
        <v>900</v>
      </c>
      <c r="I8" s="227">
        <f t="shared" si="4"/>
        <v>1110</v>
      </c>
      <c r="J8" s="227">
        <f t="shared" si="4"/>
        <v>501</v>
      </c>
      <c r="K8" s="227">
        <f t="shared" si="4"/>
        <v>485</v>
      </c>
      <c r="L8" s="227">
        <f t="shared" si="4"/>
        <v>271</v>
      </c>
      <c r="M8" s="227">
        <f t="shared" si="4"/>
        <v>684</v>
      </c>
      <c r="N8" s="227">
        <f t="shared" si="4"/>
        <v>1110</v>
      </c>
      <c r="O8" s="227">
        <f t="shared" si="4"/>
        <v>1228</v>
      </c>
      <c r="P8" s="227">
        <f t="shared" si="4"/>
        <v>1151</v>
      </c>
      <c r="Q8" s="227">
        <f t="shared" si="4"/>
        <v>311</v>
      </c>
      <c r="R8" s="227">
        <f t="shared" si="4"/>
        <v>530</v>
      </c>
      <c r="S8" s="227">
        <f t="shared" si="4"/>
        <v>295</v>
      </c>
      <c r="T8" s="227">
        <f t="shared" si="4"/>
        <v>849</v>
      </c>
      <c r="U8" s="227">
        <f t="shared" si="4"/>
        <v>419</v>
      </c>
      <c r="V8" s="227">
        <f t="shared" si="4"/>
        <v>570</v>
      </c>
      <c r="W8" s="227">
        <f t="shared" si="4"/>
        <v>439</v>
      </c>
      <c r="X8" s="227">
        <f t="shared" si="4"/>
        <v>479</v>
      </c>
      <c r="Y8" s="227">
        <f t="shared" si="4"/>
        <v>469</v>
      </c>
      <c r="Z8" s="227">
        <f t="shared" si="4"/>
        <v>710</v>
      </c>
      <c r="AA8" s="228">
        <f t="shared" si="4"/>
        <v>340</v>
      </c>
      <c r="AB8" s="228">
        <f t="shared" si="4"/>
        <v>400</v>
      </c>
      <c r="AC8" s="228">
        <f t="shared" si="4"/>
        <v>425</v>
      </c>
    </row>
    <row r="9" spans="1:30" ht="16.5">
      <c r="A9" s="5" t="s">
        <v>35</v>
      </c>
      <c r="B9" s="24">
        <v>5390</v>
      </c>
      <c r="C9" s="24">
        <v>5884</v>
      </c>
      <c r="D9" s="24">
        <v>6000</v>
      </c>
      <c r="E9" s="24">
        <v>6942</v>
      </c>
      <c r="F9" s="24">
        <v>4935</v>
      </c>
      <c r="G9" s="24">
        <v>4900</v>
      </c>
      <c r="H9" s="24">
        <v>5110</v>
      </c>
      <c r="I9" s="24">
        <v>3725</v>
      </c>
      <c r="J9" s="24">
        <v>4500</v>
      </c>
      <c r="K9" s="24">
        <v>4050</v>
      </c>
      <c r="L9" s="24">
        <v>6800</v>
      </c>
      <c r="M9" s="24">
        <v>6600</v>
      </c>
      <c r="N9" s="24">
        <v>7020</v>
      </c>
      <c r="O9" s="24">
        <v>6220</v>
      </c>
      <c r="P9" s="24">
        <v>4790</v>
      </c>
      <c r="Q9" s="24">
        <v>6350</v>
      </c>
      <c r="R9" s="24">
        <v>6030</v>
      </c>
      <c r="S9" s="24">
        <v>7100</v>
      </c>
      <c r="T9" s="24">
        <v>6030</v>
      </c>
      <c r="U9" s="24">
        <v>6851</v>
      </c>
      <c r="V9" s="24">
        <v>6650</v>
      </c>
      <c r="W9" s="24">
        <v>5080</v>
      </c>
      <c r="X9" s="24">
        <v>5920</v>
      </c>
      <c r="Y9" s="24">
        <v>7091</v>
      </c>
      <c r="Z9" s="223">
        <v>5700</v>
      </c>
      <c r="AA9" s="223">
        <f>AA7*AA5</f>
        <v>6400.8002873174964</v>
      </c>
      <c r="AB9" s="223">
        <f>AB7*AB5</f>
        <v>6438.3136219137896</v>
      </c>
      <c r="AC9" s="223">
        <f>AC7*AC5</f>
        <v>6547.8929910906654</v>
      </c>
    </row>
    <row r="10" spans="1:30" ht="16.5">
      <c r="A10" s="5" t="s">
        <v>36</v>
      </c>
      <c r="B10" s="24">
        <f>B60</f>
        <v>0</v>
      </c>
      <c r="C10" s="24">
        <f t="shared" ref="C10:Y10" si="5">C60</f>
        <v>0</v>
      </c>
      <c r="D10" s="24">
        <f t="shared" si="5"/>
        <v>0</v>
      </c>
      <c r="E10" s="24">
        <f t="shared" si="5"/>
        <v>0</v>
      </c>
      <c r="F10" s="24">
        <f t="shared" si="5"/>
        <v>0</v>
      </c>
      <c r="G10" s="24">
        <f t="shared" si="5"/>
        <v>0</v>
      </c>
      <c r="H10" s="24">
        <f t="shared" si="5"/>
        <v>5.7000000000000002E-2</v>
      </c>
      <c r="I10" s="24">
        <f t="shared" si="5"/>
        <v>0</v>
      </c>
      <c r="J10" s="24">
        <f t="shared" si="5"/>
        <v>0</v>
      </c>
      <c r="K10" s="24">
        <f t="shared" si="5"/>
        <v>0</v>
      </c>
      <c r="L10" s="24">
        <f t="shared" si="5"/>
        <v>0</v>
      </c>
      <c r="M10" s="24">
        <f t="shared" si="5"/>
        <v>0</v>
      </c>
      <c r="N10" s="24">
        <f t="shared" si="5"/>
        <v>0</v>
      </c>
      <c r="O10" s="24">
        <f t="shared" si="5"/>
        <v>0</v>
      </c>
      <c r="P10" s="24">
        <f t="shared" si="5"/>
        <v>0</v>
      </c>
      <c r="Q10" s="24">
        <f t="shared" si="5"/>
        <v>0</v>
      </c>
      <c r="R10" s="24">
        <f t="shared" si="5"/>
        <v>0.10200000000000001</v>
      </c>
      <c r="S10" s="24">
        <f t="shared" si="5"/>
        <v>0</v>
      </c>
      <c r="T10" s="24">
        <f t="shared" si="5"/>
        <v>0</v>
      </c>
      <c r="U10" s="24">
        <f t="shared" si="5"/>
        <v>9.5000000000000001E-2</v>
      </c>
      <c r="V10" s="24">
        <f t="shared" si="5"/>
        <v>0</v>
      </c>
      <c r="W10" s="24">
        <f t="shared" si="5"/>
        <v>0</v>
      </c>
      <c r="X10" s="24">
        <f t="shared" si="5"/>
        <v>2.5000000000000001E-2</v>
      </c>
      <c r="Y10" s="24">
        <f t="shared" si="5"/>
        <v>0</v>
      </c>
      <c r="Z10" s="223">
        <v>0</v>
      </c>
      <c r="AA10" s="223">
        <v>0</v>
      </c>
      <c r="AB10" s="223">
        <v>0</v>
      </c>
      <c r="AC10" s="223">
        <v>0</v>
      </c>
    </row>
    <row r="11" spans="1:30" ht="16.5">
      <c r="A11" s="7" t="s">
        <v>37</v>
      </c>
      <c r="B11" s="227">
        <f>SUM(B8:B10)</f>
        <v>5390</v>
      </c>
      <c r="C11" s="227">
        <f t="shared" ref="C11:Z11" si="6">SUM(C8:C10)</f>
        <v>5884</v>
      </c>
      <c r="D11" s="227">
        <f t="shared" si="6"/>
        <v>6000</v>
      </c>
      <c r="E11" s="227">
        <f t="shared" si="6"/>
        <v>6942</v>
      </c>
      <c r="F11" s="227">
        <f t="shared" si="6"/>
        <v>5935</v>
      </c>
      <c r="G11" s="227">
        <f t="shared" si="6"/>
        <v>5200</v>
      </c>
      <c r="H11" s="227">
        <f t="shared" si="6"/>
        <v>6010.0569999999998</v>
      </c>
      <c r="I11" s="227">
        <f t="shared" si="6"/>
        <v>4835</v>
      </c>
      <c r="J11" s="227">
        <f t="shared" si="6"/>
        <v>5001</v>
      </c>
      <c r="K11" s="227">
        <f t="shared" si="6"/>
        <v>4535</v>
      </c>
      <c r="L11" s="227">
        <f t="shared" si="6"/>
        <v>7071</v>
      </c>
      <c r="M11" s="227">
        <f t="shared" si="6"/>
        <v>7284</v>
      </c>
      <c r="N11" s="227">
        <f t="shared" si="6"/>
        <v>8130</v>
      </c>
      <c r="O11" s="227">
        <f t="shared" si="6"/>
        <v>7448</v>
      </c>
      <c r="P11" s="227">
        <f t="shared" si="6"/>
        <v>5941</v>
      </c>
      <c r="Q11" s="227">
        <f t="shared" si="6"/>
        <v>6661</v>
      </c>
      <c r="R11" s="227">
        <f t="shared" si="6"/>
        <v>6560.1019999999999</v>
      </c>
      <c r="S11" s="227">
        <f t="shared" si="6"/>
        <v>7395</v>
      </c>
      <c r="T11" s="227">
        <f t="shared" si="6"/>
        <v>6879</v>
      </c>
      <c r="U11" s="227">
        <f t="shared" si="6"/>
        <v>7270.0950000000003</v>
      </c>
      <c r="V11" s="227">
        <f t="shared" si="6"/>
        <v>7220</v>
      </c>
      <c r="W11" s="227">
        <f t="shared" si="6"/>
        <v>5519</v>
      </c>
      <c r="X11" s="227">
        <f t="shared" si="6"/>
        <v>6399.0249999999996</v>
      </c>
      <c r="Y11" s="227">
        <f t="shared" si="6"/>
        <v>7560</v>
      </c>
      <c r="Z11" s="228">
        <f t="shared" si="6"/>
        <v>6410</v>
      </c>
      <c r="AA11" s="228">
        <f>SUM(AA8:AA10)</f>
        <v>6740.8002873174964</v>
      </c>
      <c r="AB11" s="228">
        <f>SUM(AB8:AB10)</f>
        <v>6838.3136219137896</v>
      </c>
      <c r="AC11" s="228">
        <f>SUM(AC8:AC10)</f>
        <v>6972.8929910906654</v>
      </c>
    </row>
    <row r="12" spans="1:30" ht="16.5">
      <c r="A12" s="5" t="s">
        <v>38</v>
      </c>
      <c r="B12" s="24">
        <v>4910</v>
      </c>
      <c r="C12" s="24">
        <v>5324</v>
      </c>
      <c r="D12" s="24">
        <v>5450</v>
      </c>
      <c r="E12" s="24">
        <v>5412</v>
      </c>
      <c r="F12" s="24">
        <v>5100</v>
      </c>
      <c r="G12" s="24">
        <v>3900</v>
      </c>
      <c r="H12" s="24">
        <v>4300</v>
      </c>
      <c r="I12" s="24">
        <v>3750</v>
      </c>
      <c r="J12" s="24">
        <v>3985</v>
      </c>
      <c r="K12" s="24">
        <v>3568</v>
      </c>
      <c r="L12" s="24">
        <v>5637</v>
      </c>
      <c r="M12" s="24">
        <v>5455</v>
      </c>
      <c r="N12" s="24">
        <v>6210</v>
      </c>
      <c r="O12" s="24">
        <v>5657</v>
      </c>
      <c r="P12" s="24">
        <v>4962</v>
      </c>
      <c r="Q12" s="24">
        <v>5450</v>
      </c>
      <c r="R12" s="24">
        <v>5500</v>
      </c>
      <c r="S12" s="24">
        <v>5800</v>
      </c>
      <c r="T12" s="24">
        <v>5690</v>
      </c>
      <c r="U12" s="24">
        <v>5900</v>
      </c>
      <c r="V12" s="24">
        <v>6000</v>
      </c>
      <c r="W12" s="24">
        <v>4200</v>
      </c>
      <c r="X12" s="24">
        <v>5000</v>
      </c>
      <c r="Y12" s="24">
        <v>5800</v>
      </c>
      <c r="Z12" s="223">
        <v>5120</v>
      </c>
      <c r="AA12" s="223">
        <f>MROUND(FORECAST(AA11,B12:Z12,B11:Z11),25)</f>
        <v>5375</v>
      </c>
      <c r="AB12" s="223">
        <f>MROUND(FORECAST(AB11,C12:AA12,C11:AA11),25)</f>
        <v>5450</v>
      </c>
      <c r="AC12" s="223">
        <f>MROUND(FORECAST(AC11,D12:AB12,D11:AB11),25)</f>
        <v>5525</v>
      </c>
    </row>
    <row r="13" spans="1:30" ht="16.5">
      <c r="A13" s="5" t="s">
        <v>39</v>
      </c>
      <c r="B13" s="24">
        <f>B76</f>
        <v>0</v>
      </c>
      <c r="C13" s="24">
        <f t="shared" ref="C13:Y13" si="7">C76</f>
        <v>0</v>
      </c>
      <c r="D13" s="24">
        <f t="shared" si="7"/>
        <v>0</v>
      </c>
      <c r="E13" s="24">
        <f t="shared" si="7"/>
        <v>0</v>
      </c>
      <c r="F13" s="24">
        <f t="shared" si="7"/>
        <v>0</v>
      </c>
      <c r="G13" s="24">
        <f t="shared" si="7"/>
        <v>0</v>
      </c>
      <c r="H13" s="24">
        <f t="shared" si="7"/>
        <v>2.1000000000000001E-2</v>
      </c>
      <c r="I13" s="24">
        <f t="shared" si="7"/>
        <v>3.9289999999999998</v>
      </c>
      <c r="J13" s="24">
        <f t="shared" si="7"/>
        <v>1</v>
      </c>
      <c r="K13" s="24">
        <f t="shared" si="7"/>
        <v>0</v>
      </c>
      <c r="L13" s="24">
        <f t="shared" si="7"/>
        <v>0</v>
      </c>
      <c r="M13" s="24">
        <f t="shared" si="7"/>
        <v>0</v>
      </c>
      <c r="N13" s="24">
        <f t="shared" si="7"/>
        <v>0</v>
      </c>
      <c r="O13" s="24">
        <f t="shared" si="7"/>
        <v>0.25954199999999999</v>
      </c>
      <c r="P13" s="24">
        <f t="shared" si="7"/>
        <v>2.7527900000000001</v>
      </c>
      <c r="Q13" s="24">
        <f t="shared" si="7"/>
        <v>0.54059999999999997</v>
      </c>
      <c r="R13" s="24">
        <f t="shared" si="7"/>
        <v>4.0000000000000001E-3</v>
      </c>
      <c r="S13" s="24">
        <f t="shared" si="7"/>
        <v>1.4558769999999999</v>
      </c>
      <c r="T13" s="24">
        <f t="shared" si="7"/>
        <v>0.26167200000000002</v>
      </c>
      <c r="U13" s="24">
        <f t="shared" si="7"/>
        <v>0.16953499999999999</v>
      </c>
      <c r="V13" s="24">
        <f t="shared" si="7"/>
        <v>0.54099999999999993</v>
      </c>
      <c r="W13" s="24">
        <f t="shared" si="7"/>
        <v>2.2006000000000001E-2</v>
      </c>
      <c r="X13" s="24">
        <f t="shared" si="7"/>
        <v>0.144485</v>
      </c>
      <c r="Y13" s="24">
        <f t="shared" si="7"/>
        <v>0.105076</v>
      </c>
      <c r="Z13" s="223">
        <v>0</v>
      </c>
      <c r="AA13" s="223">
        <v>0</v>
      </c>
      <c r="AB13" s="223">
        <v>0</v>
      </c>
      <c r="AC13" s="223">
        <v>0</v>
      </c>
    </row>
    <row r="14" spans="1:30" ht="16.5">
      <c r="A14" s="5" t="s">
        <v>339</v>
      </c>
      <c r="B14" s="24">
        <v>350</v>
      </c>
      <c r="C14" s="24">
        <v>400</v>
      </c>
      <c r="D14" s="24">
        <v>400</v>
      </c>
      <c r="E14" s="24">
        <v>350</v>
      </c>
      <c r="F14" s="24">
        <v>360</v>
      </c>
      <c r="G14" s="24">
        <v>275</v>
      </c>
      <c r="H14" s="24">
        <v>350</v>
      </c>
      <c r="I14" s="24">
        <v>330</v>
      </c>
      <c r="J14" s="24">
        <v>310</v>
      </c>
      <c r="K14" s="24">
        <v>350</v>
      </c>
      <c r="L14" s="24">
        <v>340</v>
      </c>
      <c r="M14" s="24">
        <v>350</v>
      </c>
      <c r="N14" s="24">
        <v>350</v>
      </c>
      <c r="O14" s="24">
        <v>350</v>
      </c>
      <c r="P14" s="24">
        <v>350</v>
      </c>
      <c r="Q14" s="24">
        <v>400</v>
      </c>
      <c r="R14" s="24">
        <v>420</v>
      </c>
      <c r="S14" s="24">
        <v>450</v>
      </c>
      <c r="T14" s="24">
        <v>450</v>
      </c>
      <c r="U14" s="24">
        <v>470</v>
      </c>
      <c r="V14" s="24">
        <v>490</v>
      </c>
      <c r="W14" s="24">
        <v>550</v>
      </c>
      <c r="X14" s="24">
        <v>650</v>
      </c>
      <c r="Y14" s="24">
        <v>700</v>
      </c>
      <c r="Z14" s="223">
        <v>600</v>
      </c>
      <c r="AA14" s="223">
        <v>650</v>
      </c>
      <c r="AB14" s="223">
        <v>650</v>
      </c>
      <c r="AC14" s="223">
        <v>650</v>
      </c>
    </row>
    <row r="15" spans="1:30" ht="16.5">
      <c r="A15" s="5" t="s">
        <v>40</v>
      </c>
      <c r="B15" s="24">
        <f>ROUND(C5*0.0072,0)</f>
        <v>45</v>
      </c>
      <c r="C15" s="24">
        <f t="shared" ref="C15:AC15" si="8">ROUND(D5*0.0072,0)</f>
        <v>47</v>
      </c>
      <c r="D15" s="24">
        <f t="shared" si="8"/>
        <v>49</v>
      </c>
      <c r="E15" s="24">
        <f t="shared" si="8"/>
        <v>48</v>
      </c>
      <c r="F15" s="24">
        <f t="shared" si="8"/>
        <v>48</v>
      </c>
      <c r="G15" s="24">
        <f t="shared" si="8"/>
        <v>41</v>
      </c>
      <c r="H15" s="24">
        <f t="shared" si="8"/>
        <v>36</v>
      </c>
      <c r="I15" s="24">
        <f t="shared" si="8"/>
        <v>38</v>
      </c>
      <c r="J15" s="24">
        <f t="shared" si="8"/>
        <v>31</v>
      </c>
      <c r="K15" s="24">
        <f t="shared" si="8"/>
        <v>49</v>
      </c>
      <c r="L15" s="24">
        <f t="shared" si="8"/>
        <v>53</v>
      </c>
      <c r="M15" s="24">
        <f t="shared" si="8"/>
        <v>52</v>
      </c>
      <c r="N15" s="24">
        <f t="shared" si="8"/>
        <v>49</v>
      </c>
      <c r="O15" s="24">
        <f t="shared" si="8"/>
        <v>42</v>
      </c>
      <c r="P15" s="24">
        <f t="shared" si="8"/>
        <v>45</v>
      </c>
      <c r="Q15" s="24">
        <f t="shared" si="8"/>
        <v>40</v>
      </c>
      <c r="R15" s="24">
        <f t="shared" si="8"/>
        <v>50</v>
      </c>
      <c r="S15" s="24">
        <f t="shared" si="8"/>
        <v>42</v>
      </c>
      <c r="T15" s="24">
        <f t="shared" si="8"/>
        <v>46</v>
      </c>
      <c r="U15" s="24">
        <f t="shared" si="8"/>
        <v>48</v>
      </c>
      <c r="V15" s="24">
        <f t="shared" si="8"/>
        <v>42</v>
      </c>
      <c r="W15" s="24">
        <f t="shared" si="8"/>
        <v>41</v>
      </c>
      <c r="X15" s="24">
        <f t="shared" si="8"/>
        <v>44</v>
      </c>
      <c r="Y15" s="24">
        <f t="shared" si="8"/>
        <v>41</v>
      </c>
      <c r="Z15" s="223">
        <f t="shared" si="8"/>
        <v>44</v>
      </c>
      <c r="AA15" s="223">
        <f t="shared" si="8"/>
        <v>43</v>
      </c>
      <c r="AB15" s="223">
        <f t="shared" si="8"/>
        <v>43</v>
      </c>
      <c r="AC15" s="223">
        <f t="shared" si="8"/>
        <v>43</v>
      </c>
    </row>
    <row r="16" spans="1:30" ht="16.5">
      <c r="A16" s="5" t="s">
        <v>41</v>
      </c>
      <c r="B16" s="24">
        <f>B17-SUM(B12:B15)</f>
        <v>85</v>
      </c>
      <c r="C16" s="24">
        <f t="shared" ref="C16:Y16" si="9">C17-SUM(C12:C15)</f>
        <v>113</v>
      </c>
      <c r="D16" s="24">
        <f t="shared" si="9"/>
        <v>101</v>
      </c>
      <c r="E16" s="24">
        <f t="shared" si="9"/>
        <v>132</v>
      </c>
      <c r="F16" s="24">
        <f t="shared" si="9"/>
        <v>127</v>
      </c>
      <c r="G16" s="24">
        <f t="shared" si="9"/>
        <v>84</v>
      </c>
      <c r="H16" s="24">
        <f t="shared" si="9"/>
        <v>214.03600000000006</v>
      </c>
      <c r="I16" s="24">
        <f t="shared" si="9"/>
        <v>212.07099999999991</v>
      </c>
      <c r="J16" s="24">
        <f t="shared" si="9"/>
        <v>189</v>
      </c>
      <c r="K16" s="24">
        <f t="shared" si="9"/>
        <v>297</v>
      </c>
      <c r="L16" s="24">
        <f t="shared" si="9"/>
        <v>357</v>
      </c>
      <c r="M16" s="24">
        <f t="shared" si="9"/>
        <v>317</v>
      </c>
      <c r="N16" s="24">
        <f t="shared" si="9"/>
        <v>293</v>
      </c>
      <c r="O16" s="24">
        <f t="shared" si="9"/>
        <v>247.74045800000022</v>
      </c>
      <c r="P16" s="24">
        <f t="shared" si="9"/>
        <v>270.24721000000045</v>
      </c>
      <c r="Q16" s="24">
        <f t="shared" si="9"/>
        <v>240.45939999999973</v>
      </c>
      <c r="R16" s="24">
        <f t="shared" si="9"/>
        <v>295.09799999999996</v>
      </c>
      <c r="S16" s="24">
        <f t="shared" si="9"/>
        <v>252.54412299999967</v>
      </c>
      <c r="T16" s="24">
        <f t="shared" si="9"/>
        <v>273.73832800000037</v>
      </c>
      <c r="U16" s="24">
        <f t="shared" si="9"/>
        <v>281.92546500000026</v>
      </c>
      <c r="V16" s="24">
        <f t="shared" si="9"/>
        <v>248.45899999999983</v>
      </c>
      <c r="W16" s="24">
        <f t="shared" si="9"/>
        <v>248.97799399999985</v>
      </c>
      <c r="X16" s="24">
        <f t="shared" si="9"/>
        <v>235.88051499999983</v>
      </c>
      <c r="Y16" s="24">
        <f t="shared" si="9"/>
        <v>308.89492400000017</v>
      </c>
      <c r="Z16" s="223">
        <f>Z17-SUM(Z12:Z15)</f>
        <v>306</v>
      </c>
      <c r="AA16" s="223">
        <f>AA17-SUM(AA12:AA15)</f>
        <v>272.80028731749644</v>
      </c>
      <c r="AB16" s="223">
        <f>AB17-SUM(AB12:AB15)</f>
        <v>270.31362191378958</v>
      </c>
      <c r="AC16" s="223">
        <f>AC17-SUM(AC12:AC15)</f>
        <v>279.89299109066542</v>
      </c>
    </row>
    <row r="17" spans="1:30" ht="16.5">
      <c r="A17" s="7" t="s">
        <v>42</v>
      </c>
      <c r="B17" s="227">
        <f>B11-B18</f>
        <v>5390</v>
      </c>
      <c r="C17" s="227">
        <f t="shared" ref="C17:AC17" si="10">C11-C18</f>
        <v>5884</v>
      </c>
      <c r="D17" s="227">
        <f t="shared" si="10"/>
        <v>6000</v>
      </c>
      <c r="E17" s="227">
        <f t="shared" si="10"/>
        <v>5942</v>
      </c>
      <c r="F17" s="227">
        <f t="shared" si="10"/>
        <v>5635</v>
      </c>
      <c r="G17" s="227">
        <f t="shared" si="10"/>
        <v>4300</v>
      </c>
      <c r="H17" s="227">
        <f t="shared" si="10"/>
        <v>4900.0569999999998</v>
      </c>
      <c r="I17" s="227">
        <f t="shared" si="10"/>
        <v>4334</v>
      </c>
      <c r="J17" s="227">
        <f t="shared" si="10"/>
        <v>4516</v>
      </c>
      <c r="K17" s="227">
        <f t="shared" si="10"/>
        <v>4264</v>
      </c>
      <c r="L17" s="227">
        <f t="shared" si="10"/>
        <v>6387</v>
      </c>
      <c r="M17" s="227">
        <f t="shared" si="10"/>
        <v>6174</v>
      </c>
      <c r="N17" s="227">
        <f t="shared" si="10"/>
        <v>6902</v>
      </c>
      <c r="O17" s="227">
        <f t="shared" si="10"/>
        <v>6297</v>
      </c>
      <c r="P17" s="227">
        <f t="shared" si="10"/>
        <v>5630</v>
      </c>
      <c r="Q17" s="227">
        <f t="shared" si="10"/>
        <v>6131</v>
      </c>
      <c r="R17" s="227">
        <f t="shared" si="10"/>
        <v>6265.1019999999999</v>
      </c>
      <c r="S17" s="227">
        <f t="shared" si="10"/>
        <v>6546</v>
      </c>
      <c r="T17" s="227">
        <f t="shared" si="10"/>
        <v>6460</v>
      </c>
      <c r="U17" s="227">
        <f t="shared" si="10"/>
        <v>6700.0950000000003</v>
      </c>
      <c r="V17" s="227">
        <f t="shared" si="10"/>
        <v>6781</v>
      </c>
      <c r="W17" s="227">
        <f t="shared" si="10"/>
        <v>5040</v>
      </c>
      <c r="X17" s="227">
        <f t="shared" si="10"/>
        <v>5930.0249999999996</v>
      </c>
      <c r="Y17" s="227">
        <f t="shared" si="10"/>
        <v>6850</v>
      </c>
      <c r="Z17" s="228">
        <f t="shared" si="10"/>
        <v>6070</v>
      </c>
      <c r="AA17" s="228">
        <f t="shared" si="10"/>
        <v>6340.8002873174964</v>
      </c>
      <c r="AB17" s="228">
        <f t="shared" si="10"/>
        <v>6413.3136219137896</v>
      </c>
      <c r="AC17" s="228">
        <f t="shared" si="10"/>
        <v>6497.8929910906654</v>
      </c>
    </row>
    <row r="18" spans="1:30" ht="16.5">
      <c r="A18" s="5" t="s">
        <v>49</v>
      </c>
      <c r="B18" s="24">
        <v>0</v>
      </c>
      <c r="C18" s="24">
        <v>0</v>
      </c>
      <c r="D18" s="24">
        <v>0</v>
      </c>
      <c r="E18" s="24">
        <v>1000</v>
      </c>
      <c r="F18" s="24">
        <v>300</v>
      </c>
      <c r="G18" s="24">
        <v>900</v>
      </c>
      <c r="H18" s="24">
        <v>1110</v>
      </c>
      <c r="I18" s="24">
        <v>501</v>
      </c>
      <c r="J18" s="24">
        <v>485</v>
      </c>
      <c r="K18" s="24">
        <v>271</v>
      </c>
      <c r="L18" s="24">
        <v>684</v>
      </c>
      <c r="M18" s="24">
        <v>1110</v>
      </c>
      <c r="N18" s="24">
        <v>1228</v>
      </c>
      <c r="O18" s="24">
        <v>1151</v>
      </c>
      <c r="P18" s="24">
        <v>311</v>
      </c>
      <c r="Q18" s="24">
        <v>530</v>
      </c>
      <c r="R18" s="24">
        <v>295</v>
      </c>
      <c r="S18" s="24">
        <v>849</v>
      </c>
      <c r="T18" s="24">
        <v>419</v>
      </c>
      <c r="U18" s="24">
        <v>570</v>
      </c>
      <c r="V18" s="24">
        <v>439</v>
      </c>
      <c r="W18" s="24">
        <v>479</v>
      </c>
      <c r="X18" s="24">
        <v>469</v>
      </c>
      <c r="Y18" s="24">
        <v>710</v>
      </c>
      <c r="Z18" s="223">
        <v>340</v>
      </c>
      <c r="AA18" s="223">
        <v>400</v>
      </c>
      <c r="AB18" s="223">
        <v>425</v>
      </c>
      <c r="AC18" s="223">
        <v>475</v>
      </c>
    </row>
    <row r="19" spans="1:30">
      <c r="A19" s="7" t="s">
        <v>44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30" ht="15.75" thickBot="1">
      <c r="A20" s="5" t="s">
        <v>248</v>
      </c>
    </row>
    <row r="21" spans="1:30" ht="16.5">
      <c r="A21" s="9" t="s">
        <v>340</v>
      </c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</row>
    <row r="22" spans="1:30" ht="16.5">
      <c r="A22" s="5" t="s">
        <v>46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30" ht="16.5">
      <c r="A23" s="7" t="s">
        <v>47</v>
      </c>
      <c r="B23" s="227">
        <v>0</v>
      </c>
      <c r="C23" s="227">
        <f>B30</f>
        <v>0</v>
      </c>
      <c r="D23" s="227">
        <f t="shared" ref="D23:AC23" si="11">C30</f>
        <v>0</v>
      </c>
      <c r="E23" s="227">
        <f t="shared" si="11"/>
        <v>0</v>
      </c>
      <c r="F23" s="227">
        <f t="shared" si="11"/>
        <v>0</v>
      </c>
      <c r="G23" s="227">
        <f t="shared" si="11"/>
        <v>0</v>
      </c>
      <c r="H23" s="227">
        <f t="shared" si="11"/>
        <v>0</v>
      </c>
      <c r="I23" s="227">
        <f t="shared" si="11"/>
        <v>98</v>
      </c>
      <c r="J23" s="227">
        <f t="shared" si="11"/>
        <v>110</v>
      </c>
      <c r="K23" s="227">
        <f t="shared" si="11"/>
        <v>240</v>
      </c>
      <c r="L23" s="227">
        <f t="shared" si="11"/>
        <v>370</v>
      </c>
      <c r="M23" s="227">
        <f t="shared" si="11"/>
        <v>633</v>
      </c>
      <c r="N23" s="227">
        <f t="shared" si="11"/>
        <v>501</v>
      </c>
      <c r="O23" s="227">
        <f t="shared" si="11"/>
        <v>517</v>
      </c>
      <c r="P23" s="227">
        <f t="shared" si="11"/>
        <v>424</v>
      </c>
      <c r="Q23" s="227">
        <f t="shared" si="11"/>
        <v>259</v>
      </c>
      <c r="R23" s="227">
        <f t="shared" si="11"/>
        <v>518</v>
      </c>
      <c r="S23" s="227">
        <f t="shared" si="11"/>
        <v>740</v>
      </c>
      <c r="T23" s="227">
        <f t="shared" si="11"/>
        <v>423</v>
      </c>
      <c r="U23" s="227">
        <f t="shared" si="11"/>
        <v>343</v>
      </c>
      <c r="V23" s="227">
        <f t="shared" si="11"/>
        <v>427</v>
      </c>
      <c r="W23" s="227">
        <f t="shared" si="11"/>
        <v>300</v>
      </c>
      <c r="X23" s="227">
        <f t="shared" si="11"/>
        <v>148</v>
      </c>
      <c r="Y23" s="227">
        <f t="shared" si="11"/>
        <v>245</v>
      </c>
      <c r="Z23" s="227">
        <f t="shared" si="11"/>
        <v>405</v>
      </c>
      <c r="AA23" s="228">
        <f t="shared" si="11"/>
        <v>255</v>
      </c>
      <c r="AB23" s="228">
        <f t="shared" si="11"/>
        <v>250</v>
      </c>
      <c r="AC23" s="228">
        <f t="shared" si="11"/>
        <v>250</v>
      </c>
    </row>
    <row r="24" spans="1:30" ht="16.5">
      <c r="A24" s="5" t="s">
        <v>35</v>
      </c>
      <c r="B24" s="24">
        <v>3290</v>
      </c>
      <c r="C24" s="24">
        <v>3570</v>
      </c>
      <c r="D24" s="24">
        <v>3650</v>
      </c>
      <c r="E24" s="24">
        <v>3625</v>
      </c>
      <c r="F24" s="24">
        <v>3400</v>
      </c>
      <c r="G24" s="24">
        <v>2600</v>
      </c>
      <c r="H24" s="24">
        <v>2571</v>
      </c>
      <c r="I24" s="24">
        <v>2243</v>
      </c>
      <c r="J24" s="24">
        <v>2383</v>
      </c>
      <c r="K24" s="24">
        <v>2123</v>
      </c>
      <c r="L24" s="24">
        <v>3365</v>
      </c>
      <c r="M24" s="24">
        <v>3257</v>
      </c>
      <c r="N24" s="24">
        <v>3707</v>
      </c>
      <c r="O24" s="24">
        <v>3377</v>
      </c>
      <c r="P24" s="24">
        <v>2962</v>
      </c>
      <c r="Q24" s="24">
        <v>3254</v>
      </c>
      <c r="R24" s="24">
        <v>3284</v>
      </c>
      <c r="S24" s="24">
        <v>3463</v>
      </c>
      <c r="T24" s="24">
        <v>3397</v>
      </c>
      <c r="U24" s="24">
        <v>3522</v>
      </c>
      <c r="V24" s="24">
        <v>3582</v>
      </c>
      <c r="W24" s="24">
        <v>2507</v>
      </c>
      <c r="X24" s="24">
        <v>2985</v>
      </c>
      <c r="Y24" s="24">
        <v>3460</v>
      </c>
      <c r="Z24" s="223">
        <v>3050</v>
      </c>
      <c r="AA24" s="223">
        <f>AA108</f>
        <v>3206.0483973762334</v>
      </c>
      <c r="AB24" s="223">
        <f>AB108</f>
        <v>3250.8601445059949</v>
      </c>
      <c r="AC24" s="223">
        <f>AC108</f>
        <v>3295.9827203248656</v>
      </c>
    </row>
    <row r="25" spans="1:30" ht="16.5">
      <c r="A25" s="5" t="s">
        <v>36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f t="shared" ref="G25:Y25" si="12">G140</f>
        <v>1.2E-2</v>
      </c>
      <c r="H25" s="24">
        <f t="shared" si="12"/>
        <v>0.52</v>
      </c>
      <c r="I25" s="24">
        <f t="shared" si="12"/>
        <v>0</v>
      </c>
      <c r="J25" s="24">
        <f t="shared" si="12"/>
        <v>0.48899999999999999</v>
      </c>
      <c r="K25" s="24">
        <f t="shared" si="12"/>
        <v>6.6000000000000003E-2</v>
      </c>
      <c r="L25" s="24">
        <f t="shared" si="12"/>
        <v>0.06</v>
      </c>
      <c r="M25" s="24">
        <f t="shared" si="12"/>
        <v>0</v>
      </c>
      <c r="N25" s="24">
        <f t="shared" si="12"/>
        <v>0</v>
      </c>
      <c r="O25" s="24">
        <f t="shared" si="12"/>
        <v>0</v>
      </c>
      <c r="P25" s="24">
        <f t="shared" si="12"/>
        <v>0</v>
      </c>
      <c r="Q25" s="24">
        <f t="shared" si="12"/>
        <v>0</v>
      </c>
      <c r="R25" s="24">
        <f t="shared" si="12"/>
        <v>0</v>
      </c>
      <c r="S25" s="24">
        <f t="shared" si="12"/>
        <v>0</v>
      </c>
      <c r="T25" s="24">
        <f t="shared" si="12"/>
        <v>0</v>
      </c>
      <c r="U25" s="24">
        <f t="shared" si="12"/>
        <v>0</v>
      </c>
      <c r="V25" s="24">
        <f t="shared" si="12"/>
        <v>0</v>
      </c>
      <c r="W25" s="24">
        <f t="shared" si="12"/>
        <v>0</v>
      </c>
      <c r="X25" s="24">
        <f t="shared" si="12"/>
        <v>3.1879999999999997</v>
      </c>
      <c r="Y25" s="24">
        <f t="shared" si="12"/>
        <v>0.17600000000000002</v>
      </c>
      <c r="Z25" s="223">
        <v>0.3</v>
      </c>
      <c r="AA25" s="223">
        <v>0.3</v>
      </c>
      <c r="AB25" s="223">
        <v>0.3</v>
      </c>
      <c r="AC25" s="223">
        <v>0.3</v>
      </c>
    </row>
    <row r="26" spans="1:30" ht="16.5">
      <c r="A26" s="7" t="s">
        <v>37</v>
      </c>
      <c r="B26" s="227">
        <f>SUM(B23:B25)</f>
        <v>3290</v>
      </c>
      <c r="C26" s="227">
        <f t="shared" ref="C26:AC26" si="13">SUM(C23:C25)</f>
        <v>3570</v>
      </c>
      <c r="D26" s="227">
        <f t="shared" si="13"/>
        <v>3650</v>
      </c>
      <c r="E26" s="227">
        <f t="shared" si="13"/>
        <v>3625</v>
      </c>
      <c r="F26" s="227">
        <f t="shared" si="13"/>
        <v>3400</v>
      </c>
      <c r="G26" s="227">
        <f t="shared" si="13"/>
        <v>2600.0120000000002</v>
      </c>
      <c r="H26" s="227">
        <f t="shared" si="13"/>
        <v>2571.52</v>
      </c>
      <c r="I26" s="227">
        <f t="shared" si="13"/>
        <v>2341</v>
      </c>
      <c r="J26" s="227">
        <f t="shared" si="13"/>
        <v>2493.489</v>
      </c>
      <c r="K26" s="227">
        <f t="shared" si="13"/>
        <v>2363.0659999999998</v>
      </c>
      <c r="L26" s="227">
        <f t="shared" si="13"/>
        <v>3735.06</v>
      </c>
      <c r="M26" s="227">
        <f t="shared" si="13"/>
        <v>3890</v>
      </c>
      <c r="N26" s="227">
        <f t="shared" si="13"/>
        <v>4208</v>
      </c>
      <c r="O26" s="227">
        <f t="shared" si="13"/>
        <v>3894</v>
      </c>
      <c r="P26" s="227">
        <f t="shared" si="13"/>
        <v>3386</v>
      </c>
      <c r="Q26" s="227">
        <f t="shared" si="13"/>
        <v>3513</v>
      </c>
      <c r="R26" s="227">
        <f t="shared" si="13"/>
        <v>3802</v>
      </c>
      <c r="S26" s="227">
        <f t="shared" si="13"/>
        <v>4203</v>
      </c>
      <c r="T26" s="227">
        <f t="shared" si="13"/>
        <v>3820</v>
      </c>
      <c r="U26" s="227">
        <f t="shared" si="13"/>
        <v>3865</v>
      </c>
      <c r="V26" s="227">
        <f t="shared" si="13"/>
        <v>4009</v>
      </c>
      <c r="W26" s="227">
        <f t="shared" si="13"/>
        <v>2807</v>
      </c>
      <c r="X26" s="227">
        <f t="shared" si="13"/>
        <v>3136.1880000000001</v>
      </c>
      <c r="Y26" s="227">
        <f t="shared" si="13"/>
        <v>3705.1759999999999</v>
      </c>
      <c r="Z26" s="228">
        <f t="shared" si="13"/>
        <v>3455.3</v>
      </c>
      <c r="AA26" s="228">
        <f t="shared" si="13"/>
        <v>3461.3483973762336</v>
      </c>
      <c r="AB26" s="228">
        <f t="shared" si="13"/>
        <v>3501.160144505995</v>
      </c>
      <c r="AC26" s="228">
        <f t="shared" si="13"/>
        <v>3546.2827203248657</v>
      </c>
    </row>
    <row r="27" spans="1:30" ht="16.5">
      <c r="A27" s="5" t="s">
        <v>48</v>
      </c>
      <c r="B27" s="24">
        <f>B29-B28</f>
        <v>3290</v>
      </c>
      <c r="C27" s="24">
        <f t="shared" ref="C27:AC27" si="14">C29-C28</f>
        <v>3570</v>
      </c>
      <c r="D27" s="24">
        <f t="shared" si="14"/>
        <v>3650</v>
      </c>
      <c r="E27" s="24">
        <f t="shared" si="14"/>
        <v>3625</v>
      </c>
      <c r="F27" s="24">
        <f t="shared" si="14"/>
        <v>3400</v>
      </c>
      <c r="G27" s="24">
        <f t="shared" si="14"/>
        <v>2483.6150000000002</v>
      </c>
      <c r="H27" s="24">
        <f t="shared" si="14"/>
        <v>2440.163</v>
      </c>
      <c r="I27" s="24">
        <f t="shared" si="14"/>
        <v>2099.605</v>
      </c>
      <c r="J27" s="24">
        <f t="shared" si="14"/>
        <v>2200.748</v>
      </c>
      <c r="K27" s="24">
        <f t="shared" si="14"/>
        <v>1993.0659999999998</v>
      </c>
      <c r="L27" s="24">
        <f t="shared" si="14"/>
        <v>3102.06</v>
      </c>
      <c r="M27" s="24">
        <f t="shared" si="14"/>
        <v>3389</v>
      </c>
      <c r="N27" s="24">
        <f t="shared" si="14"/>
        <v>3691</v>
      </c>
      <c r="O27" s="24">
        <f t="shared" si="14"/>
        <v>3414.0520700000002</v>
      </c>
      <c r="P27" s="24">
        <f t="shared" si="14"/>
        <v>3080.1030799999999</v>
      </c>
      <c r="Q27" s="24">
        <f t="shared" si="14"/>
        <v>2976.6570000000002</v>
      </c>
      <c r="R27" s="24">
        <f t="shared" si="14"/>
        <v>3008.29828</v>
      </c>
      <c r="S27" s="24">
        <f t="shared" si="14"/>
        <v>3650.4391860000001</v>
      </c>
      <c r="T27" s="24">
        <f t="shared" si="14"/>
        <v>3302.8168000000001</v>
      </c>
      <c r="U27" s="24">
        <f t="shared" si="14"/>
        <v>3287.9079999999999</v>
      </c>
      <c r="V27" s="24">
        <f t="shared" si="14"/>
        <v>3405.7889999999998</v>
      </c>
      <c r="W27" s="24">
        <f t="shared" si="14"/>
        <v>2514.4495000000002</v>
      </c>
      <c r="X27" s="24">
        <f t="shared" si="14"/>
        <v>2889.4405000000002</v>
      </c>
      <c r="Y27" s="24">
        <f t="shared" si="14"/>
        <v>3168.3409999999999</v>
      </c>
      <c r="Z27" s="223">
        <f t="shared" si="14"/>
        <v>2600.3000000000002</v>
      </c>
      <c r="AA27" s="223">
        <f t="shared" si="14"/>
        <v>2711.3483973762336</v>
      </c>
      <c r="AB27" s="223">
        <f t="shared" si="14"/>
        <v>2751.160144505995</v>
      </c>
      <c r="AC27" s="223">
        <f t="shared" si="14"/>
        <v>2546.2827203248657</v>
      </c>
    </row>
    <row r="28" spans="1:30" ht="16.5">
      <c r="A28" s="5" t="s">
        <v>39</v>
      </c>
      <c r="B28" s="24">
        <f>B156</f>
        <v>0</v>
      </c>
      <c r="C28" s="24">
        <f t="shared" ref="C28:Y28" si="15">C156</f>
        <v>0</v>
      </c>
      <c r="D28" s="24">
        <f t="shared" si="15"/>
        <v>0</v>
      </c>
      <c r="E28" s="24">
        <f t="shared" si="15"/>
        <v>0</v>
      </c>
      <c r="F28" s="24">
        <f t="shared" si="15"/>
        <v>0</v>
      </c>
      <c r="G28" s="24">
        <f t="shared" si="15"/>
        <v>116.39699999999999</v>
      </c>
      <c r="H28" s="24">
        <f t="shared" si="15"/>
        <v>33.356999999999999</v>
      </c>
      <c r="I28" s="24">
        <f t="shared" si="15"/>
        <v>131.39500000000001</v>
      </c>
      <c r="J28" s="24">
        <f t="shared" si="15"/>
        <v>52.741</v>
      </c>
      <c r="K28" s="24">
        <f t="shared" si="15"/>
        <v>0</v>
      </c>
      <c r="L28" s="24">
        <f t="shared" si="15"/>
        <v>0</v>
      </c>
      <c r="M28" s="24">
        <f t="shared" si="15"/>
        <v>0</v>
      </c>
      <c r="N28" s="24">
        <f t="shared" si="15"/>
        <v>0</v>
      </c>
      <c r="O28" s="24">
        <f t="shared" si="15"/>
        <v>55.947929999999999</v>
      </c>
      <c r="P28" s="24">
        <f t="shared" si="15"/>
        <v>46.896920000000001</v>
      </c>
      <c r="Q28" s="24">
        <f t="shared" si="15"/>
        <v>18.343</v>
      </c>
      <c r="R28" s="24">
        <f t="shared" si="15"/>
        <v>53.701719999999995</v>
      </c>
      <c r="S28" s="24">
        <f t="shared" si="15"/>
        <v>129.56081399999999</v>
      </c>
      <c r="T28" s="24">
        <f t="shared" si="15"/>
        <v>174.18320000000003</v>
      </c>
      <c r="U28" s="24">
        <f t="shared" si="15"/>
        <v>150.09200000000001</v>
      </c>
      <c r="V28" s="24">
        <f t="shared" si="15"/>
        <v>303.21100000000007</v>
      </c>
      <c r="W28" s="24">
        <f t="shared" si="15"/>
        <v>144.5505</v>
      </c>
      <c r="X28" s="24">
        <f t="shared" si="15"/>
        <v>1.7475000000000001</v>
      </c>
      <c r="Y28" s="24">
        <f t="shared" si="15"/>
        <v>131.83500000000001</v>
      </c>
      <c r="Z28" s="223">
        <v>600</v>
      </c>
      <c r="AA28" s="223">
        <v>500</v>
      </c>
      <c r="AB28" s="223">
        <v>500</v>
      </c>
      <c r="AC28" s="223">
        <v>750</v>
      </c>
    </row>
    <row r="29" spans="1:30" ht="16.5">
      <c r="A29" s="7" t="s">
        <v>42</v>
      </c>
      <c r="B29" s="227">
        <f>B26-B30</f>
        <v>3290</v>
      </c>
      <c r="C29" s="227">
        <f t="shared" ref="C29:AC29" si="16">C26-C30</f>
        <v>3570</v>
      </c>
      <c r="D29" s="227">
        <f t="shared" si="16"/>
        <v>3650</v>
      </c>
      <c r="E29" s="227">
        <f t="shared" si="16"/>
        <v>3625</v>
      </c>
      <c r="F29" s="227">
        <f t="shared" si="16"/>
        <v>3400</v>
      </c>
      <c r="G29" s="227">
        <f t="shared" si="16"/>
        <v>2600.0120000000002</v>
      </c>
      <c r="H29" s="227">
        <f t="shared" si="16"/>
        <v>2473.52</v>
      </c>
      <c r="I29" s="227">
        <f t="shared" si="16"/>
        <v>2231</v>
      </c>
      <c r="J29" s="227">
        <f t="shared" si="16"/>
        <v>2253.489</v>
      </c>
      <c r="K29" s="227">
        <f t="shared" si="16"/>
        <v>1993.0659999999998</v>
      </c>
      <c r="L29" s="227">
        <f t="shared" si="16"/>
        <v>3102.06</v>
      </c>
      <c r="M29" s="227">
        <f t="shared" si="16"/>
        <v>3389</v>
      </c>
      <c r="N29" s="227">
        <f t="shared" si="16"/>
        <v>3691</v>
      </c>
      <c r="O29" s="227">
        <f t="shared" si="16"/>
        <v>3470</v>
      </c>
      <c r="P29" s="227">
        <f t="shared" si="16"/>
        <v>3127</v>
      </c>
      <c r="Q29" s="227">
        <f t="shared" si="16"/>
        <v>2995</v>
      </c>
      <c r="R29" s="227">
        <f t="shared" si="16"/>
        <v>3062</v>
      </c>
      <c r="S29" s="227">
        <f t="shared" si="16"/>
        <v>3780</v>
      </c>
      <c r="T29" s="227">
        <f t="shared" si="16"/>
        <v>3477</v>
      </c>
      <c r="U29" s="227">
        <f t="shared" si="16"/>
        <v>3438</v>
      </c>
      <c r="V29" s="227">
        <f t="shared" si="16"/>
        <v>3709</v>
      </c>
      <c r="W29" s="227">
        <f t="shared" si="16"/>
        <v>2659</v>
      </c>
      <c r="X29" s="227">
        <f t="shared" si="16"/>
        <v>2891.1880000000001</v>
      </c>
      <c r="Y29" s="227">
        <f t="shared" si="16"/>
        <v>3300.1759999999999</v>
      </c>
      <c r="Z29" s="228">
        <f t="shared" si="16"/>
        <v>3200.3</v>
      </c>
      <c r="AA29" s="228">
        <f t="shared" si="16"/>
        <v>3211.3483973762336</v>
      </c>
      <c r="AB29" s="228">
        <f t="shared" si="16"/>
        <v>3251.160144505995</v>
      </c>
      <c r="AC29" s="228">
        <f t="shared" si="16"/>
        <v>3296.2827203248657</v>
      </c>
    </row>
    <row r="30" spans="1:30" ht="16.5">
      <c r="A30" s="5" t="s">
        <v>49</v>
      </c>
      <c r="B30" s="24">
        <v>0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98</v>
      </c>
      <c r="I30" s="24">
        <v>110</v>
      </c>
      <c r="J30" s="24">
        <v>240</v>
      </c>
      <c r="K30" s="24">
        <v>370</v>
      </c>
      <c r="L30" s="24">
        <v>633</v>
      </c>
      <c r="M30" s="24">
        <v>501</v>
      </c>
      <c r="N30" s="24">
        <v>517</v>
      </c>
      <c r="O30" s="24">
        <v>424</v>
      </c>
      <c r="P30" s="24">
        <v>259</v>
      </c>
      <c r="Q30" s="24">
        <v>518</v>
      </c>
      <c r="R30" s="24">
        <v>740</v>
      </c>
      <c r="S30" s="24">
        <v>423</v>
      </c>
      <c r="T30" s="24">
        <v>343</v>
      </c>
      <c r="U30" s="24">
        <v>427</v>
      </c>
      <c r="V30" s="24">
        <v>300</v>
      </c>
      <c r="W30" s="24">
        <v>148</v>
      </c>
      <c r="X30" s="24">
        <v>245</v>
      </c>
      <c r="Y30" s="24">
        <v>405</v>
      </c>
      <c r="Z30" s="223">
        <v>255</v>
      </c>
      <c r="AA30" s="223">
        <v>250</v>
      </c>
      <c r="AB30" s="223">
        <v>250</v>
      </c>
      <c r="AC30" s="223">
        <v>250</v>
      </c>
      <c r="AD30" s="24"/>
    </row>
    <row r="31" spans="1:30" ht="15.75" thickBot="1">
      <c r="A31" s="5" t="s">
        <v>250</v>
      </c>
    </row>
    <row r="32" spans="1:30">
      <c r="A32" s="9" t="s">
        <v>341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31" ht="16.5">
      <c r="A33" s="7" t="s">
        <v>47</v>
      </c>
      <c r="B33" s="24">
        <v>50</v>
      </c>
      <c r="C33" s="24">
        <f>B42</f>
        <v>30</v>
      </c>
      <c r="D33" s="24">
        <f t="shared" ref="D33:AC33" si="17">C42</f>
        <v>0</v>
      </c>
      <c r="E33" s="24">
        <f t="shared" si="17"/>
        <v>0</v>
      </c>
      <c r="F33" s="24">
        <f t="shared" si="17"/>
        <v>0</v>
      </c>
      <c r="G33" s="24">
        <f t="shared" si="17"/>
        <v>11</v>
      </c>
      <c r="H33" s="24">
        <f t="shared" si="17"/>
        <v>0</v>
      </c>
      <c r="I33" s="24">
        <f t="shared" si="17"/>
        <v>180</v>
      </c>
      <c r="J33" s="24">
        <f t="shared" si="17"/>
        <v>153</v>
      </c>
      <c r="K33" s="24">
        <f t="shared" si="17"/>
        <v>161</v>
      </c>
      <c r="L33" s="24">
        <f t="shared" si="17"/>
        <v>106</v>
      </c>
      <c r="M33" s="24">
        <f t="shared" si="17"/>
        <v>96</v>
      </c>
      <c r="N33" s="24">
        <f t="shared" si="17"/>
        <v>96</v>
      </c>
      <c r="O33" s="24">
        <f t="shared" si="17"/>
        <v>96</v>
      </c>
      <c r="P33" s="24">
        <f t="shared" si="17"/>
        <v>96</v>
      </c>
      <c r="Q33" s="24">
        <f t="shared" si="17"/>
        <v>96</v>
      </c>
      <c r="R33" s="24">
        <f t="shared" si="17"/>
        <v>151</v>
      </c>
      <c r="S33" s="24">
        <f t="shared" si="17"/>
        <v>155</v>
      </c>
      <c r="T33" s="24">
        <f t="shared" si="17"/>
        <v>172</v>
      </c>
      <c r="U33" s="24">
        <f t="shared" si="17"/>
        <v>323</v>
      </c>
      <c r="V33" s="24">
        <f t="shared" si="17"/>
        <v>263</v>
      </c>
      <c r="W33" s="24">
        <f t="shared" si="17"/>
        <v>325</v>
      </c>
      <c r="X33" s="24">
        <f t="shared" si="17"/>
        <v>222</v>
      </c>
      <c r="Y33" s="24">
        <f t="shared" si="17"/>
        <v>222</v>
      </c>
      <c r="Z33" s="24">
        <f t="shared" si="17"/>
        <v>316</v>
      </c>
      <c r="AA33" s="223">
        <f t="shared" si="17"/>
        <v>228</v>
      </c>
      <c r="AB33" s="223">
        <f t="shared" si="17"/>
        <v>250</v>
      </c>
      <c r="AC33" s="223">
        <f t="shared" si="17"/>
        <v>300</v>
      </c>
    </row>
    <row r="34" spans="1:31" ht="16.5">
      <c r="A34" s="5" t="s">
        <v>35</v>
      </c>
      <c r="B34" s="24">
        <v>1620</v>
      </c>
      <c r="C34" s="24">
        <v>1750</v>
      </c>
      <c r="D34" s="24">
        <v>1800</v>
      </c>
      <c r="E34" s="24">
        <v>1750</v>
      </c>
      <c r="F34" s="24">
        <v>1650</v>
      </c>
      <c r="G34" s="24">
        <v>1262</v>
      </c>
      <c r="H34" s="24">
        <v>1630</v>
      </c>
      <c r="I34" s="24">
        <v>1421</v>
      </c>
      <c r="J34" s="24">
        <v>1510</v>
      </c>
      <c r="K34" s="24">
        <v>1345</v>
      </c>
      <c r="L34" s="24">
        <v>2142</v>
      </c>
      <c r="M34" s="24">
        <v>2073</v>
      </c>
      <c r="N34" s="24">
        <v>2360</v>
      </c>
      <c r="O34" s="24">
        <v>2150</v>
      </c>
      <c r="P34" s="24">
        <v>1886</v>
      </c>
      <c r="Q34" s="24">
        <v>2071</v>
      </c>
      <c r="R34" s="24">
        <v>2090</v>
      </c>
      <c r="S34" s="24">
        <v>2204</v>
      </c>
      <c r="T34" s="24">
        <v>2162</v>
      </c>
      <c r="U34" s="24">
        <v>2242</v>
      </c>
      <c r="V34" s="24">
        <v>2280</v>
      </c>
      <c r="W34" s="24">
        <v>1596</v>
      </c>
      <c r="X34" s="24">
        <v>1900</v>
      </c>
      <c r="Y34" s="24">
        <v>2200</v>
      </c>
      <c r="Z34" s="223">
        <v>1950</v>
      </c>
      <c r="AA34" s="223">
        <f>AA12*AA235</f>
        <v>2045.0555831132301</v>
      </c>
      <c r="AB34" s="223">
        <f>AB12*AB235</f>
        <v>2074.067847910645</v>
      </c>
      <c r="AC34" s="223">
        <f>AC12*AC235</f>
        <v>2102.9661240753198</v>
      </c>
    </row>
    <row r="35" spans="1:31" ht="16.5">
      <c r="A35" s="5" t="s">
        <v>36</v>
      </c>
      <c r="B35" s="24">
        <v>15</v>
      </c>
      <c r="C35" s="24">
        <v>20</v>
      </c>
      <c r="D35" s="24">
        <v>40</v>
      </c>
      <c r="E35" s="24">
        <v>30</v>
      </c>
      <c r="F35" s="24">
        <v>77</v>
      </c>
      <c r="G35" s="24">
        <v>248</v>
      </c>
      <c r="H35" s="24">
        <f t="shared" ref="H35:Y35" si="18">H267</f>
        <v>239.66399999999996</v>
      </c>
      <c r="I35" s="24">
        <f t="shared" si="18"/>
        <v>43.625999999999998</v>
      </c>
      <c r="J35" s="24">
        <f t="shared" si="18"/>
        <v>3.0599999999999996</v>
      </c>
      <c r="K35" s="24">
        <f t="shared" si="18"/>
        <v>0</v>
      </c>
      <c r="L35" s="24">
        <f t="shared" si="18"/>
        <v>0</v>
      </c>
      <c r="M35" s="24">
        <f t="shared" si="18"/>
        <v>0</v>
      </c>
      <c r="N35" s="24">
        <f t="shared" si="18"/>
        <v>0</v>
      </c>
      <c r="O35" s="24">
        <f t="shared" si="18"/>
        <v>3.8984000000000005E-2</v>
      </c>
      <c r="P35" s="24">
        <f t="shared" si="18"/>
        <v>7.1070000000000005E-3</v>
      </c>
      <c r="Q35" s="24">
        <f t="shared" si="18"/>
        <v>37.429434000000001</v>
      </c>
      <c r="R35" s="24">
        <f t="shared" si="18"/>
        <v>16.434678999999999</v>
      </c>
      <c r="S35" s="24">
        <f t="shared" si="18"/>
        <v>4.5557099999999995</v>
      </c>
      <c r="T35" s="24">
        <f t="shared" si="18"/>
        <v>108.714118</v>
      </c>
      <c r="U35" s="24">
        <f t="shared" si="18"/>
        <v>10.494390000000001</v>
      </c>
      <c r="V35" s="24">
        <f t="shared" si="18"/>
        <v>154.53526899999997</v>
      </c>
      <c r="W35" s="24">
        <f t="shared" si="18"/>
        <v>382.63761700000003</v>
      </c>
      <c r="X35" s="24">
        <f t="shared" si="18"/>
        <v>383.30116900000002</v>
      </c>
      <c r="Y35" s="24">
        <f t="shared" si="18"/>
        <v>316.98797299999995</v>
      </c>
      <c r="Z35" s="223">
        <v>300</v>
      </c>
      <c r="AA35" s="223">
        <v>300</v>
      </c>
      <c r="AB35" s="223">
        <v>300</v>
      </c>
      <c r="AC35" s="223">
        <v>300</v>
      </c>
    </row>
    <row r="36" spans="1:31" ht="16.5">
      <c r="A36" s="7" t="s">
        <v>37</v>
      </c>
      <c r="B36" s="227">
        <f>SUM(B33:B35)</f>
        <v>1685</v>
      </c>
      <c r="C36" s="227">
        <f t="shared" ref="C36:AC36" si="19">SUM(C33:C35)</f>
        <v>1800</v>
      </c>
      <c r="D36" s="227">
        <f t="shared" si="19"/>
        <v>1840</v>
      </c>
      <c r="E36" s="227">
        <f t="shared" si="19"/>
        <v>1780</v>
      </c>
      <c r="F36" s="227">
        <f t="shared" si="19"/>
        <v>1727</v>
      </c>
      <c r="G36" s="227">
        <f t="shared" si="19"/>
        <v>1521</v>
      </c>
      <c r="H36" s="227">
        <f t="shared" si="19"/>
        <v>1869.664</v>
      </c>
      <c r="I36" s="227">
        <f t="shared" si="19"/>
        <v>1644.626</v>
      </c>
      <c r="J36" s="227">
        <f t="shared" si="19"/>
        <v>1666.06</v>
      </c>
      <c r="K36" s="227">
        <f t="shared" si="19"/>
        <v>1506</v>
      </c>
      <c r="L36" s="227">
        <f t="shared" si="19"/>
        <v>2248</v>
      </c>
      <c r="M36" s="227">
        <f t="shared" si="19"/>
        <v>2169</v>
      </c>
      <c r="N36" s="227">
        <f t="shared" si="19"/>
        <v>2456</v>
      </c>
      <c r="O36" s="227">
        <f t="shared" si="19"/>
        <v>2246.0389839999998</v>
      </c>
      <c r="P36" s="227">
        <f t="shared" si="19"/>
        <v>1982.0071069999999</v>
      </c>
      <c r="Q36" s="227">
        <f t="shared" si="19"/>
        <v>2204.4294340000001</v>
      </c>
      <c r="R36" s="227">
        <f t="shared" si="19"/>
        <v>2257.434679</v>
      </c>
      <c r="S36" s="227">
        <f t="shared" si="19"/>
        <v>2363.5557100000001</v>
      </c>
      <c r="T36" s="227">
        <f t="shared" si="19"/>
        <v>2442.7141179999999</v>
      </c>
      <c r="U36" s="227">
        <f t="shared" si="19"/>
        <v>2575.4943899999998</v>
      </c>
      <c r="V36" s="227">
        <f t="shared" si="19"/>
        <v>2697.535269</v>
      </c>
      <c r="W36" s="227">
        <f t="shared" si="19"/>
        <v>2303.6376169999999</v>
      </c>
      <c r="X36" s="227">
        <f t="shared" si="19"/>
        <v>2505.3011689999998</v>
      </c>
      <c r="Y36" s="227">
        <f t="shared" si="19"/>
        <v>2738.9879729999998</v>
      </c>
      <c r="Z36" s="228">
        <f t="shared" si="19"/>
        <v>2566</v>
      </c>
      <c r="AA36" s="228">
        <f t="shared" si="19"/>
        <v>2573.0555831132301</v>
      </c>
      <c r="AB36" s="228">
        <f t="shared" si="19"/>
        <v>2624.067847910645</v>
      </c>
      <c r="AC36" s="228">
        <f t="shared" si="19"/>
        <v>2702.9661240753198</v>
      </c>
    </row>
    <row r="37" spans="1:31" ht="16.5">
      <c r="A37" s="5" t="s">
        <v>48</v>
      </c>
      <c r="B37" s="24">
        <f>B41-B40</f>
        <v>1655</v>
      </c>
      <c r="C37" s="24">
        <f t="shared" ref="C37:AC37" si="20">C41-C40</f>
        <v>1800</v>
      </c>
      <c r="D37" s="24">
        <f t="shared" si="20"/>
        <v>1840</v>
      </c>
      <c r="E37" s="24">
        <f t="shared" si="20"/>
        <v>1780</v>
      </c>
      <c r="F37" s="24">
        <f t="shared" si="20"/>
        <v>1716</v>
      </c>
      <c r="G37" s="24">
        <f t="shared" si="20"/>
        <v>1520.7360000000001</v>
      </c>
      <c r="H37" s="24">
        <f t="shared" si="20"/>
        <v>1689.3409999999999</v>
      </c>
      <c r="I37" s="24">
        <f t="shared" si="20"/>
        <v>1490.5529999999999</v>
      </c>
      <c r="J37" s="24">
        <f t="shared" si="20"/>
        <v>1501.835</v>
      </c>
      <c r="K37" s="24">
        <f t="shared" si="20"/>
        <v>1398.662</v>
      </c>
      <c r="L37" s="24">
        <f t="shared" si="20"/>
        <v>2149.8290000000002</v>
      </c>
      <c r="M37" s="24">
        <f t="shared" si="20"/>
        <v>2071.8429999999998</v>
      </c>
      <c r="N37" s="24">
        <f t="shared" si="20"/>
        <v>2358.152</v>
      </c>
      <c r="O37" s="24">
        <f t="shared" si="20"/>
        <v>2148.4019839999996</v>
      </c>
      <c r="P37" s="24">
        <f t="shared" si="20"/>
        <v>1884.792107</v>
      </c>
      <c r="Q37" s="24">
        <f t="shared" si="20"/>
        <v>2050.7474340000003</v>
      </c>
      <c r="R37" s="24">
        <f t="shared" si="20"/>
        <v>2100.5706789999999</v>
      </c>
      <c r="S37" s="24">
        <f t="shared" si="20"/>
        <v>2189.6347100000003</v>
      </c>
      <c r="T37" s="24">
        <f t="shared" si="20"/>
        <v>2117.6241179999997</v>
      </c>
      <c r="U37" s="24">
        <f>U41-U40</f>
        <v>2310.07339</v>
      </c>
      <c r="V37" s="24">
        <f t="shared" si="20"/>
        <v>2369.6522690000002</v>
      </c>
      <c r="W37" s="24">
        <f t="shared" si="20"/>
        <v>2079.2816169999996</v>
      </c>
      <c r="X37" s="24">
        <f t="shared" si="20"/>
        <v>2280.7821690000001</v>
      </c>
      <c r="Y37" s="24">
        <f t="shared" si="20"/>
        <v>2420.1729729999997</v>
      </c>
      <c r="Z37" s="223">
        <f t="shared" si="20"/>
        <v>2335</v>
      </c>
      <c r="AA37" s="223">
        <f t="shared" si="20"/>
        <v>2320.0555831132301</v>
      </c>
      <c r="AB37" s="223">
        <f t="shared" si="20"/>
        <v>2321.067847910645</v>
      </c>
      <c r="AC37" s="223">
        <f t="shared" si="20"/>
        <v>2399.9661240753198</v>
      </c>
    </row>
    <row r="38" spans="1:31" ht="16.5">
      <c r="A38" s="5" t="s">
        <v>329</v>
      </c>
      <c r="B38" s="24">
        <v>55</v>
      </c>
      <c r="C38" s="24">
        <v>50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40</v>
      </c>
      <c r="T38" s="24">
        <v>50</v>
      </c>
      <c r="U38" s="24">
        <v>60</v>
      </c>
      <c r="V38" s="24">
        <v>70</v>
      </c>
      <c r="W38" s="24">
        <v>80</v>
      </c>
      <c r="X38" s="24">
        <v>80</v>
      </c>
      <c r="Y38" s="24">
        <v>85</v>
      </c>
      <c r="Z38" s="223">
        <v>80</v>
      </c>
      <c r="AA38" s="223">
        <v>20</v>
      </c>
      <c r="AB38" s="223">
        <v>20</v>
      </c>
      <c r="AC38" s="223">
        <v>20</v>
      </c>
    </row>
    <row r="39" spans="1:31" ht="16.5">
      <c r="A39" s="5" t="s">
        <v>330</v>
      </c>
      <c r="B39" s="24">
        <f>B37-B38</f>
        <v>1600</v>
      </c>
      <c r="C39" s="24">
        <f t="shared" ref="C39:AC39" si="21">C37-C38</f>
        <v>1750</v>
      </c>
      <c r="D39" s="24">
        <f t="shared" si="21"/>
        <v>1840</v>
      </c>
      <c r="E39" s="24">
        <f t="shared" si="21"/>
        <v>1780</v>
      </c>
      <c r="F39" s="24">
        <f t="shared" si="21"/>
        <v>1716</v>
      </c>
      <c r="G39" s="24">
        <f t="shared" si="21"/>
        <v>1520.7360000000001</v>
      </c>
      <c r="H39" s="24">
        <f t="shared" si="21"/>
        <v>1689.3409999999999</v>
      </c>
      <c r="I39" s="24">
        <f t="shared" si="21"/>
        <v>1490.5529999999999</v>
      </c>
      <c r="J39" s="24">
        <f t="shared" si="21"/>
        <v>1501.835</v>
      </c>
      <c r="K39" s="24">
        <f t="shared" si="21"/>
        <v>1398.662</v>
      </c>
      <c r="L39" s="24">
        <f t="shared" si="21"/>
        <v>2149.8290000000002</v>
      </c>
      <c r="M39" s="24">
        <f t="shared" si="21"/>
        <v>2071.8429999999998</v>
      </c>
      <c r="N39" s="24">
        <f t="shared" si="21"/>
        <v>2358.152</v>
      </c>
      <c r="O39" s="24">
        <f t="shared" si="21"/>
        <v>2148.4019839999996</v>
      </c>
      <c r="P39" s="24">
        <f t="shared" si="21"/>
        <v>1884.792107</v>
      </c>
      <c r="Q39" s="24">
        <f t="shared" si="21"/>
        <v>2050.7474340000003</v>
      </c>
      <c r="R39" s="24">
        <f t="shared" si="21"/>
        <v>2100.5706789999999</v>
      </c>
      <c r="S39" s="24">
        <f t="shared" si="21"/>
        <v>2149.6347100000003</v>
      </c>
      <c r="T39" s="24">
        <f t="shared" si="21"/>
        <v>2067.6241179999997</v>
      </c>
      <c r="U39" s="24">
        <f t="shared" si="21"/>
        <v>2250.07339</v>
      </c>
      <c r="V39" s="24">
        <f t="shared" si="21"/>
        <v>2299.6522690000002</v>
      </c>
      <c r="W39" s="24">
        <f t="shared" si="21"/>
        <v>1999.2816169999996</v>
      </c>
      <c r="X39" s="24">
        <f t="shared" si="21"/>
        <v>2200.7821690000001</v>
      </c>
      <c r="Y39" s="24">
        <f t="shared" si="21"/>
        <v>2335.1729729999997</v>
      </c>
      <c r="Z39" s="223">
        <f t="shared" si="21"/>
        <v>2255</v>
      </c>
      <c r="AA39" s="223">
        <f t="shared" si="21"/>
        <v>2300.0555831132301</v>
      </c>
      <c r="AB39" s="223">
        <f t="shared" si="21"/>
        <v>2301.067847910645</v>
      </c>
      <c r="AC39" s="223">
        <f t="shared" si="21"/>
        <v>2379.9661240753198</v>
      </c>
    </row>
    <row r="40" spans="1:31" ht="16.5">
      <c r="A40" s="5" t="s">
        <v>39</v>
      </c>
      <c r="B40" s="24">
        <v>0</v>
      </c>
      <c r="C40" s="24">
        <v>0</v>
      </c>
      <c r="D40" s="24">
        <v>0</v>
      </c>
      <c r="E40" s="24">
        <v>0</v>
      </c>
      <c r="F40" s="24">
        <v>0</v>
      </c>
      <c r="G40" s="24">
        <f t="shared" ref="G40:Y40" si="22">G283</f>
        <v>0.26400000000000001</v>
      </c>
      <c r="H40" s="24">
        <f t="shared" si="22"/>
        <v>0.32300000000000006</v>
      </c>
      <c r="I40" s="24">
        <f t="shared" si="22"/>
        <v>1.073</v>
      </c>
      <c r="J40" s="24">
        <f t="shared" si="22"/>
        <v>3.2250000000000001</v>
      </c>
      <c r="K40" s="24">
        <f t="shared" si="22"/>
        <v>1.3380000000000001</v>
      </c>
      <c r="L40" s="24">
        <f t="shared" si="22"/>
        <v>2.1709999999999998</v>
      </c>
      <c r="M40" s="24">
        <f t="shared" si="22"/>
        <v>1.157</v>
      </c>
      <c r="N40" s="24">
        <f t="shared" si="22"/>
        <v>1.8480000000000001</v>
      </c>
      <c r="O40" s="24">
        <f t="shared" si="22"/>
        <v>1.637</v>
      </c>
      <c r="P40" s="24">
        <f t="shared" si="22"/>
        <v>1.2149999999999999</v>
      </c>
      <c r="Q40" s="24">
        <f t="shared" si="22"/>
        <v>2.6820000000000004</v>
      </c>
      <c r="R40" s="24">
        <f t="shared" si="22"/>
        <v>1.8640000000000001</v>
      </c>
      <c r="S40" s="24">
        <f t="shared" si="22"/>
        <v>1.9210000000000003</v>
      </c>
      <c r="T40" s="24">
        <f t="shared" si="22"/>
        <v>2.09</v>
      </c>
      <c r="U40" s="24">
        <f t="shared" si="22"/>
        <v>2.4210000000000003</v>
      </c>
      <c r="V40" s="24">
        <f t="shared" si="22"/>
        <v>2.883</v>
      </c>
      <c r="W40" s="24">
        <f t="shared" si="22"/>
        <v>2.3560000000000003</v>
      </c>
      <c r="X40" s="24">
        <f t="shared" si="22"/>
        <v>2.5189999999999997</v>
      </c>
      <c r="Y40" s="24">
        <f t="shared" si="22"/>
        <v>2.8149999999999999</v>
      </c>
      <c r="Z40" s="223">
        <v>3</v>
      </c>
      <c r="AA40" s="223">
        <v>3</v>
      </c>
      <c r="AB40" s="223">
        <v>3</v>
      </c>
      <c r="AC40" s="223">
        <v>3</v>
      </c>
    </row>
    <row r="41" spans="1:31" ht="16.5">
      <c r="A41" s="7" t="s">
        <v>42</v>
      </c>
      <c r="B41" s="227">
        <f>B36-B42</f>
        <v>1655</v>
      </c>
      <c r="C41" s="227">
        <f t="shared" ref="C41:AC41" si="23">C36-C42</f>
        <v>1800</v>
      </c>
      <c r="D41" s="227">
        <f t="shared" si="23"/>
        <v>1840</v>
      </c>
      <c r="E41" s="227">
        <f t="shared" si="23"/>
        <v>1780</v>
      </c>
      <c r="F41" s="227">
        <f t="shared" si="23"/>
        <v>1716</v>
      </c>
      <c r="G41" s="227">
        <f t="shared" si="23"/>
        <v>1521</v>
      </c>
      <c r="H41" s="227">
        <f t="shared" si="23"/>
        <v>1689.664</v>
      </c>
      <c r="I41" s="227">
        <f t="shared" si="23"/>
        <v>1491.626</v>
      </c>
      <c r="J41" s="227">
        <f t="shared" si="23"/>
        <v>1505.06</v>
      </c>
      <c r="K41" s="227">
        <f t="shared" si="23"/>
        <v>1400</v>
      </c>
      <c r="L41" s="227">
        <f t="shared" si="23"/>
        <v>2152</v>
      </c>
      <c r="M41" s="227">
        <f t="shared" si="23"/>
        <v>2073</v>
      </c>
      <c r="N41" s="227">
        <f t="shared" si="23"/>
        <v>2360</v>
      </c>
      <c r="O41" s="227">
        <f t="shared" si="23"/>
        <v>2150.0389839999998</v>
      </c>
      <c r="P41" s="227">
        <f t="shared" si="23"/>
        <v>1886.0071069999999</v>
      </c>
      <c r="Q41" s="227">
        <f t="shared" si="23"/>
        <v>2053.4294340000001</v>
      </c>
      <c r="R41" s="227">
        <f t="shared" si="23"/>
        <v>2102.434679</v>
      </c>
      <c r="S41" s="227">
        <f t="shared" si="23"/>
        <v>2191.5557100000001</v>
      </c>
      <c r="T41" s="227">
        <f t="shared" si="23"/>
        <v>2119.7141179999999</v>
      </c>
      <c r="U41" s="227">
        <f t="shared" si="23"/>
        <v>2312.4943899999998</v>
      </c>
      <c r="V41" s="227">
        <f t="shared" si="23"/>
        <v>2372.535269</v>
      </c>
      <c r="W41" s="227">
        <f t="shared" si="23"/>
        <v>2081.6376169999999</v>
      </c>
      <c r="X41" s="227">
        <f t="shared" si="23"/>
        <v>2283.3011689999998</v>
      </c>
      <c r="Y41" s="227">
        <f t="shared" si="23"/>
        <v>2422.9879729999998</v>
      </c>
      <c r="Z41" s="228">
        <f t="shared" si="23"/>
        <v>2338</v>
      </c>
      <c r="AA41" s="228">
        <f t="shared" si="23"/>
        <v>2323.0555831132301</v>
      </c>
      <c r="AB41" s="228">
        <f t="shared" si="23"/>
        <v>2324.067847910645</v>
      </c>
      <c r="AC41" s="228">
        <f t="shared" si="23"/>
        <v>2402.9661240753198</v>
      </c>
    </row>
    <row r="42" spans="1:31" ht="16.5">
      <c r="A42" s="5" t="s">
        <v>49</v>
      </c>
      <c r="B42" s="24">
        <v>30</v>
      </c>
      <c r="C42" s="24">
        <v>0</v>
      </c>
      <c r="D42" s="24">
        <v>0</v>
      </c>
      <c r="E42" s="24">
        <v>0</v>
      </c>
      <c r="F42" s="24">
        <v>11</v>
      </c>
      <c r="G42" s="24">
        <v>0</v>
      </c>
      <c r="H42" s="24">
        <v>180</v>
      </c>
      <c r="I42" s="24">
        <v>153</v>
      </c>
      <c r="J42" s="24">
        <v>161</v>
      </c>
      <c r="K42" s="24">
        <v>106</v>
      </c>
      <c r="L42" s="24">
        <v>96</v>
      </c>
      <c r="M42" s="24">
        <v>96</v>
      </c>
      <c r="N42" s="24">
        <v>96</v>
      </c>
      <c r="O42" s="24">
        <v>96</v>
      </c>
      <c r="P42" s="24">
        <v>96</v>
      </c>
      <c r="Q42" s="24">
        <v>151</v>
      </c>
      <c r="R42" s="24">
        <v>155</v>
      </c>
      <c r="S42" s="24">
        <v>172</v>
      </c>
      <c r="T42" s="24">
        <v>323</v>
      </c>
      <c r="U42" s="24">
        <v>263</v>
      </c>
      <c r="V42" s="24">
        <v>325</v>
      </c>
      <c r="W42" s="24">
        <v>222</v>
      </c>
      <c r="X42" s="24">
        <v>222</v>
      </c>
      <c r="Y42" s="24">
        <v>316</v>
      </c>
      <c r="Z42" s="223">
        <v>228</v>
      </c>
      <c r="AA42" s="223">
        <v>250</v>
      </c>
      <c r="AB42" s="223">
        <v>300</v>
      </c>
      <c r="AC42" s="223">
        <v>300</v>
      </c>
    </row>
    <row r="43" spans="1:31" ht="15.75" thickBot="1">
      <c r="A43" s="5" t="s">
        <v>250</v>
      </c>
    </row>
    <row r="44" spans="1:31">
      <c r="A44" s="11" t="s">
        <v>51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31">
      <c r="A45" s="5"/>
      <c r="B45" s="5">
        <v>1993</v>
      </c>
      <c r="C45" s="5">
        <v>1994</v>
      </c>
      <c r="D45" s="5">
        <v>1995</v>
      </c>
      <c r="E45" s="5">
        <v>1996</v>
      </c>
      <c r="F45" s="5">
        <v>1997</v>
      </c>
      <c r="G45" s="5">
        <v>1998</v>
      </c>
      <c r="H45" s="5">
        <v>1999</v>
      </c>
      <c r="I45" s="5">
        <v>2000</v>
      </c>
      <c r="J45" s="5">
        <v>2001</v>
      </c>
      <c r="K45" s="5">
        <v>2002</v>
      </c>
      <c r="L45" s="5">
        <v>2003</v>
      </c>
      <c r="M45" s="5">
        <v>2004</v>
      </c>
      <c r="N45" s="5">
        <v>2005</v>
      </c>
      <c r="O45" s="5">
        <v>2006</v>
      </c>
      <c r="P45" s="5">
        <v>2007</v>
      </c>
      <c r="Q45" s="5">
        <v>2008</v>
      </c>
      <c r="R45" s="5">
        <v>2009</v>
      </c>
      <c r="S45" s="5">
        <v>2010</v>
      </c>
      <c r="T45" s="5">
        <v>2011</v>
      </c>
      <c r="U45" s="5">
        <v>2012</v>
      </c>
      <c r="V45" s="5">
        <v>2013</v>
      </c>
      <c r="W45" s="5">
        <v>2014</v>
      </c>
      <c r="X45" s="5">
        <v>2015</v>
      </c>
      <c r="Y45" s="5">
        <v>2016</v>
      </c>
      <c r="Z45" s="5">
        <v>2017</v>
      </c>
      <c r="AA45" s="5">
        <v>2018</v>
      </c>
      <c r="AB45" s="5">
        <v>2019</v>
      </c>
      <c r="AC45" s="5">
        <v>2020</v>
      </c>
      <c r="AD45" s="5">
        <v>2021</v>
      </c>
    </row>
    <row r="46" spans="1:31" ht="15.75" thickBot="1">
      <c r="A46" s="6" t="s">
        <v>252</v>
      </c>
      <c r="M46" s="107">
        <f t="shared" ref="M46:Y46" si="24">M16/M11</f>
        <v>4.3520043931905547E-2</v>
      </c>
      <c r="N46" s="107">
        <f t="shared" si="24"/>
        <v>3.6039360393603934E-2</v>
      </c>
      <c r="O46" s="107">
        <f t="shared" si="24"/>
        <v>3.3262682330827097E-2</v>
      </c>
      <c r="P46" s="107">
        <f t="shared" si="24"/>
        <v>4.5488505302137765E-2</v>
      </c>
      <c r="Q46" s="107">
        <f t="shared" si="24"/>
        <v>3.6099594655457097E-2</v>
      </c>
      <c r="R46" s="107">
        <f t="shared" si="24"/>
        <v>4.498375177703029E-2</v>
      </c>
      <c r="S46" s="107">
        <f t="shared" si="24"/>
        <v>3.4150658958755874E-2</v>
      </c>
      <c r="T46" s="107">
        <f t="shared" si="24"/>
        <v>3.9793331588893789E-2</v>
      </c>
      <c r="U46" s="107">
        <f t="shared" si="24"/>
        <v>3.8778786934696212E-2</v>
      </c>
      <c r="V46" s="107">
        <f t="shared" si="24"/>
        <v>3.4412603878116323E-2</v>
      </c>
      <c r="W46" s="107">
        <f t="shared" si="24"/>
        <v>4.5112881681464004E-2</v>
      </c>
      <c r="X46" s="107">
        <f t="shared" si="24"/>
        <v>3.6861946155859658E-2</v>
      </c>
      <c r="Y46" s="107">
        <f t="shared" si="24"/>
        <v>4.0859116931216952E-2</v>
      </c>
      <c r="Z46" s="107">
        <f>Z16/Z11</f>
        <v>4.7737909516380655E-2</v>
      </c>
      <c r="AA46" s="107">
        <f>AA16/AA11</f>
        <v>4.0470014789009183E-2</v>
      </c>
      <c r="AB46" s="107">
        <f>AB16/AB11</f>
        <v>3.952928117358543E-2</v>
      </c>
      <c r="AC46" s="107">
        <f>AC16/AC11</f>
        <v>4.0140152939144122E-2</v>
      </c>
    </row>
    <row r="47" spans="1:31" ht="15.75" thickBot="1">
      <c r="A47" s="3"/>
      <c r="B47" s="3" t="str">
        <f>B$2</f>
        <v xml:space="preserve">93/94 </v>
      </c>
      <c r="C47" s="3" t="str">
        <f t="shared" ref="C47:AC47" si="25">C$2</f>
        <v xml:space="preserve">94/95 </v>
      </c>
      <c r="D47" s="3" t="str">
        <f t="shared" si="25"/>
        <v xml:space="preserve">95/96 </v>
      </c>
      <c r="E47" s="3" t="str">
        <f t="shared" si="25"/>
        <v xml:space="preserve">96/97 </v>
      </c>
      <c r="F47" s="3" t="str">
        <f t="shared" si="25"/>
        <v xml:space="preserve">97/98 </v>
      </c>
      <c r="G47" s="3" t="str">
        <f t="shared" si="25"/>
        <v xml:space="preserve">98/99 </v>
      </c>
      <c r="H47" s="3" t="str">
        <f t="shared" si="25"/>
        <v xml:space="preserve">99/00 </v>
      </c>
      <c r="I47" s="3" t="str">
        <f t="shared" si="25"/>
        <v xml:space="preserve">00/01 </v>
      </c>
      <c r="J47" s="3" t="str">
        <f t="shared" si="25"/>
        <v xml:space="preserve">01/02 </v>
      </c>
      <c r="K47" s="3" t="str">
        <f t="shared" si="25"/>
        <v xml:space="preserve">02/03 </v>
      </c>
      <c r="L47" s="3" t="str">
        <f t="shared" si="25"/>
        <v xml:space="preserve">03/04 </v>
      </c>
      <c r="M47" s="3" t="str">
        <f t="shared" si="25"/>
        <v xml:space="preserve">04/05 </v>
      </c>
      <c r="N47" s="3" t="str">
        <f t="shared" si="25"/>
        <v xml:space="preserve">05/06 </v>
      </c>
      <c r="O47" s="3" t="str">
        <f t="shared" si="25"/>
        <v xml:space="preserve">06/07 </v>
      </c>
      <c r="P47" s="3" t="str">
        <f t="shared" si="25"/>
        <v xml:space="preserve">07/08 </v>
      </c>
      <c r="Q47" s="3" t="str">
        <f t="shared" si="25"/>
        <v xml:space="preserve">08/09 </v>
      </c>
      <c r="R47" s="3" t="str">
        <f t="shared" si="25"/>
        <v xml:space="preserve">09/10 </v>
      </c>
      <c r="S47" s="3" t="str">
        <f t="shared" si="25"/>
        <v xml:space="preserve">10/11 </v>
      </c>
      <c r="T47" s="3" t="str">
        <f t="shared" si="25"/>
        <v xml:space="preserve">11/12 </v>
      </c>
      <c r="U47" s="3" t="str">
        <f t="shared" si="25"/>
        <v xml:space="preserve">12/13 </v>
      </c>
      <c r="V47" s="3" t="str">
        <f t="shared" si="25"/>
        <v xml:space="preserve">13/14 </v>
      </c>
      <c r="W47" s="3" t="str">
        <f t="shared" si="25"/>
        <v xml:space="preserve">14/15 </v>
      </c>
      <c r="X47" s="3" t="str">
        <f t="shared" si="25"/>
        <v xml:space="preserve">15/16 </v>
      </c>
      <c r="Y47" s="3" t="str">
        <f t="shared" si="25"/>
        <v xml:space="preserve">16/17 </v>
      </c>
      <c r="Z47" s="3" t="str">
        <f t="shared" si="25"/>
        <v xml:space="preserve">17/18 </v>
      </c>
      <c r="AA47" s="3" t="str">
        <f t="shared" si="25"/>
        <v>18/19</v>
      </c>
      <c r="AB47" s="3" t="str">
        <f t="shared" si="25"/>
        <v>19/20</v>
      </c>
      <c r="AC47" s="3" t="str">
        <f t="shared" si="25"/>
        <v>20/21</v>
      </c>
    </row>
    <row r="48" spans="1:31">
      <c r="A48" s="6" t="s">
        <v>104</v>
      </c>
      <c r="B48" s="314">
        <v>0</v>
      </c>
      <c r="C48" s="314">
        <v>0</v>
      </c>
      <c r="D48" s="314">
        <v>0</v>
      </c>
      <c r="E48" s="314">
        <v>0</v>
      </c>
      <c r="F48" s="314">
        <v>0</v>
      </c>
      <c r="G48" s="314">
        <v>0</v>
      </c>
      <c r="H48" s="314">
        <v>5.7000000000000002E-2</v>
      </c>
      <c r="I48" s="314">
        <v>0</v>
      </c>
      <c r="J48" s="314">
        <v>0</v>
      </c>
      <c r="K48" s="300">
        <v>0</v>
      </c>
      <c r="L48" s="300">
        <v>0</v>
      </c>
      <c r="M48" s="300">
        <v>0</v>
      </c>
      <c r="N48" s="300">
        <v>0</v>
      </c>
      <c r="O48" s="300">
        <v>0</v>
      </c>
      <c r="P48" s="300">
        <v>0</v>
      </c>
      <c r="Q48" s="300">
        <v>0</v>
      </c>
      <c r="R48" s="300">
        <v>0</v>
      </c>
      <c r="S48" s="300">
        <v>0</v>
      </c>
      <c r="T48" s="300">
        <v>0</v>
      </c>
      <c r="U48" s="300">
        <v>0</v>
      </c>
      <c r="V48" s="300">
        <v>0</v>
      </c>
      <c r="W48" s="300">
        <v>0</v>
      </c>
      <c r="X48" s="300">
        <v>0</v>
      </c>
      <c r="Y48" s="300">
        <v>0</v>
      </c>
      <c r="Z48" s="300">
        <v>0</v>
      </c>
      <c r="AA48" s="302">
        <f t="shared" ref="Z48:AC58" si="26">(SUM(U48:Y48)/SUM(U$60:Y$60))*AA$60</f>
        <v>0</v>
      </c>
      <c r="AB48" s="302">
        <f t="shared" si="26"/>
        <v>0</v>
      </c>
      <c r="AC48" s="302">
        <f t="shared" si="26"/>
        <v>0</v>
      </c>
      <c r="AE48" s="303"/>
    </row>
    <row r="49" spans="1:31">
      <c r="A49" s="6" t="s">
        <v>105</v>
      </c>
      <c r="B49" s="314">
        <v>0</v>
      </c>
      <c r="C49" s="314">
        <v>0</v>
      </c>
      <c r="D49" s="314">
        <v>0</v>
      </c>
      <c r="E49" s="314">
        <v>0</v>
      </c>
      <c r="F49" s="314">
        <v>0</v>
      </c>
      <c r="G49" s="314">
        <v>0</v>
      </c>
      <c r="H49" s="314">
        <v>0</v>
      </c>
      <c r="I49" s="314">
        <v>0</v>
      </c>
      <c r="J49" s="314">
        <v>0</v>
      </c>
      <c r="K49" s="300">
        <v>0</v>
      </c>
      <c r="L49" s="300">
        <v>0</v>
      </c>
      <c r="M49" s="300">
        <v>0</v>
      </c>
      <c r="N49" s="300">
        <v>0</v>
      </c>
      <c r="O49" s="300">
        <v>0</v>
      </c>
      <c r="P49" s="300">
        <v>0</v>
      </c>
      <c r="Q49" s="300">
        <v>0</v>
      </c>
      <c r="R49" s="300">
        <v>0</v>
      </c>
      <c r="S49" s="300">
        <v>0</v>
      </c>
      <c r="T49" s="300">
        <v>0</v>
      </c>
      <c r="U49" s="300">
        <v>0</v>
      </c>
      <c r="V49" s="300">
        <v>0</v>
      </c>
      <c r="W49" s="300">
        <v>0</v>
      </c>
      <c r="X49" s="300">
        <v>0</v>
      </c>
      <c r="Y49" s="300">
        <v>0</v>
      </c>
      <c r="Z49" s="300">
        <v>0</v>
      </c>
      <c r="AA49" s="302">
        <f t="shared" si="26"/>
        <v>0</v>
      </c>
      <c r="AB49" s="302">
        <f t="shared" si="26"/>
        <v>0</v>
      </c>
      <c r="AC49" s="302">
        <f t="shared" si="26"/>
        <v>0</v>
      </c>
      <c r="AE49" s="303"/>
    </row>
    <row r="50" spans="1:31">
      <c r="A50" s="6" t="s">
        <v>106</v>
      </c>
      <c r="B50" s="314">
        <v>0</v>
      </c>
      <c r="C50" s="314">
        <v>0</v>
      </c>
      <c r="D50" s="314">
        <v>0</v>
      </c>
      <c r="E50" s="314">
        <v>0</v>
      </c>
      <c r="F50" s="314">
        <v>0</v>
      </c>
      <c r="G50" s="314">
        <v>0</v>
      </c>
      <c r="H50" s="314">
        <v>0</v>
      </c>
      <c r="I50" s="314">
        <v>0</v>
      </c>
      <c r="J50" s="314">
        <v>0</v>
      </c>
      <c r="K50" s="300">
        <v>0</v>
      </c>
      <c r="L50" s="300">
        <v>0</v>
      </c>
      <c r="M50" s="300">
        <v>0</v>
      </c>
      <c r="N50" s="300">
        <v>0</v>
      </c>
      <c r="O50" s="300">
        <v>0</v>
      </c>
      <c r="P50" s="300">
        <v>0</v>
      </c>
      <c r="Q50" s="300">
        <v>0</v>
      </c>
      <c r="R50" s="300">
        <v>0</v>
      </c>
      <c r="S50" s="300">
        <v>0</v>
      </c>
      <c r="T50" s="300">
        <v>0</v>
      </c>
      <c r="U50" s="300">
        <v>7.4999999999999997E-2</v>
      </c>
      <c r="V50" s="300">
        <v>0</v>
      </c>
      <c r="W50" s="300">
        <v>0</v>
      </c>
      <c r="X50" s="300">
        <v>0</v>
      </c>
      <c r="Y50" s="300">
        <v>0</v>
      </c>
      <c r="Z50" s="300">
        <v>0</v>
      </c>
      <c r="AA50" s="302">
        <f t="shared" si="26"/>
        <v>0</v>
      </c>
      <c r="AB50" s="302">
        <f t="shared" si="26"/>
        <v>0</v>
      </c>
      <c r="AC50" s="302">
        <f t="shared" si="26"/>
        <v>0</v>
      </c>
      <c r="AE50" s="303"/>
    </row>
    <row r="51" spans="1:31">
      <c r="A51" s="6" t="s">
        <v>107</v>
      </c>
      <c r="B51" s="314">
        <v>0</v>
      </c>
      <c r="C51" s="314">
        <v>0</v>
      </c>
      <c r="D51" s="314">
        <v>0</v>
      </c>
      <c r="E51" s="314">
        <v>0</v>
      </c>
      <c r="F51" s="314">
        <v>0</v>
      </c>
      <c r="G51" s="314">
        <v>0</v>
      </c>
      <c r="H51" s="314">
        <v>0</v>
      </c>
      <c r="I51" s="314">
        <v>0</v>
      </c>
      <c r="J51" s="314">
        <v>0</v>
      </c>
      <c r="K51" s="300">
        <v>0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300">
        <v>0</v>
      </c>
      <c r="S51" s="300">
        <v>0</v>
      </c>
      <c r="T51" s="300">
        <v>0</v>
      </c>
      <c r="U51" s="300">
        <v>0</v>
      </c>
      <c r="V51" s="300">
        <v>0</v>
      </c>
      <c r="W51" s="300">
        <v>0</v>
      </c>
      <c r="X51" s="300">
        <v>2.5000000000000001E-2</v>
      </c>
      <c r="Y51" s="300">
        <v>0</v>
      </c>
      <c r="Z51" s="300">
        <v>0</v>
      </c>
      <c r="AA51" s="302">
        <f t="shared" si="26"/>
        <v>0</v>
      </c>
      <c r="AB51" s="302">
        <f t="shared" si="26"/>
        <v>0</v>
      </c>
      <c r="AC51" s="302">
        <f t="shared" si="26"/>
        <v>0</v>
      </c>
      <c r="AE51" s="303"/>
    </row>
    <row r="52" spans="1:31">
      <c r="A52" s="6" t="s">
        <v>108</v>
      </c>
      <c r="B52" s="314">
        <v>0</v>
      </c>
      <c r="C52" s="314">
        <v>0</v>
      </c>
      <c r="D52" s="314">
        <v>0</v>
      </c>
      <c r="E52" s="314">
        <v>0</v>
      </c>
      <c r="F52" s="314">
        <v>0</v>
      </c>
      <c r="G52" s="314">
        <v>0</v>
      </c>
      <c r="H52" s="314">
        <v>0</v>
      </c>
      <c r="I52" s="314">
        <v>0</v>
      </c>
      <c r="J52" s="314">
        <v>0</v>
      </c>
      <c r="K52" s="300">
        <v>0</v>
      </c>
      <c r="L52" s="300">
        <v>0</v>
      </c>
      <c r="M52" s="300">
        <v>0</v>
      </c>
      <c r="N52" s="300">
        <v>0</v>
      </c>
      <c r="O52" s="300">
        <v>0</v>
      </c>
      <c r="P52" s="300">
        <v>0</v>
      </c>
      <c r="Q52" s="300">
        <v>0</v>
      </c>
      <c r="R52" s="300">
        <v>0</v>
      </c>
      <c r="S52" s="300">
        <v>0</v>
      </c>
      <c r="T52" s="300">
        <v>0</v>
      </c>
      <c r="U52" s="300">
        <v>0</v>
      </c>
      <c r="V52" s="300">
        <v>0</v>
      </c>
      <c r="W52" s="300">
        <v>0</v>
      </c>
      <c r="X52" s="300">
        <v>0</v>
      </c>
      <c r="Y52" s="300">
        <v>0</v>
      </c>
      <c r="Z52" s="302">
        <f t="shared" si="26"/>
        <v>0</v>
      </c>
      <c r="AA52" s="302">
        <f t="shared" si="26"/>
        <v>0</v>
      </c>
      <c r="AB52" s="302">
        <f t="shared" si="26"/>
        <v>0</v>
      </c>
      <c r="AC52" s="302">
        <f t="shared" si="26"/>
        <v>0</v>
      </c>
      <c r="AE52" s="303"/>
    </row>
    <row r="53" spans="1:31">
      <c r="A53" s="6" t="s">
        <v>109</v>
      </c>
      <c r="B53" s="314">
        <v>0</v>
      </c>
      <c r="C53" s="314">
        <v>0</v>
      </c>
      <c r="D53" s="314">
        <v>0</v>
      </c>
      <c r="E53" s="314">
        <v>0</v>
      </c>
      <c r="F53" s="314">
        <v>0</v>
      </c>
      <c r="G53" s="314">
        <v>0</v>
      </c>
      <c r="H53" s="314">
        <v>0</v>
      </c>
      <c r="I53" s="314">
        <v>0</v>
      </c>
      <c r="J53" s="314">
        <v>0</v>
      </c>
      <c r="K53" s="300">
        <v>0</v>
      </c>
      <c r="L53" s="300">
        <v>0</v>
      </c>
      <c r="M53" s="300">
        <v>0</v>
      </c>
      <c r="N53" s="300">
        <v>0</v>
      </c>
      <c r="O53" s="300">
        <v>0</v>
      </c>
      <c r="P53" s="300">
        <v>0</v>
      </c>
      <c r="Q53" s="300">
        <v>0</v>
      </c>
      <c r="R53" s="300">
        <v>2E-3</v>
      </c>
      <c r="S53" s="300">
        <v>0</v>
      </c>
      <c r="T53" s="300">
        <v>0</v>
      </c>
      <c r="U53" s="300">
        <v>0</v>
      </c>
      <c r="V53" s="300">
        <v>0</v>
      </c>
      <c r="W53" s="300">
        <v>0</v>
      </c>
      <c r="X53" s="300">
        <v>0</v>
      </c>
      <c r="Y53" s="300">
        <v>0</v>
      </c>
      <c r="Z53" s="302">
        <f t="shared" si="26"/>
        <v>0</v>
      </c>
      <c r="AA53" s="302">
        <f t="shared" si="26"/>
        <v>0</v>
      </c>
      <c r="AB53" s="302">
        <f t="shared" si="26"/>
        <v>0</v>
      </c>
      <c r="AC53" s="302">
        <f t="shared" si="26"/>
        <v>0</v>
      </c>
      <c r="AE53" s="303"/>
    </row>
    <row r="54" spans="1:31">
      <c r="A54" s="6" t="s">
        <v>110</v>
      </c>
      <c r="B54" s="314">
        <v>0</v>
      </c>
      <c r="C54" s="314">
        <v>0</v>
      </c>
      <c r="D54" s="314">
        <v>0</v>
      </c>
      <c r="E54" s="314">
        <v>0</v>
      </c>
      <c r="F54" s="314">
        <v>0</v>
      </c>
      <c r="G54" s="314">
        <v>0</v>
      </c>
      <c r="H54" s="314">
        <v>0</v>
      </c>
      <c r="I54" s="314">
        <v>0</v>
      </c>
      <c r="J54" s="314">
        <v>0</v>
      </c>
      <c r="K54" s="300">
        <v>0</v>
      </c>
      <c r="L54" s="300">
        <v>0</v>
      </c>
      <c r="M54" s="300">
        <v>0</v>
      </c>
      <c r="N54" s="300">
        <v>0</v>
      </c>
      <c r="O54" s="300">
        <v>0</v>
      </c>
      <c r="P54" s="300">
        <v>0</v>
      </c>
      <c r="Q54" s="300">
        <v>0</v>
      </c>
      <c r="R54" s="300">
        <v>0.1</v>
      </c>
      <c r="S54" s="300">
        <v>0</v>
      </c>
      <c r="T54" s="300">
        <v>0</v>
      </c>
      <c r="U54" s="300">
        <v>0</v>
      </c>
      <c r="V54" s="300">
        <v>0</v>
      </c>
      <c r="W54" s="300">
        <v>0</v>
      </c>
      <c r="X54" s="300">
        <v>0</v>
      </c>
      <c r="Y54" s="300">
        <v>0</v>
      </c>
      <c r="Z54" s="302">
        <f t="shared" si="26"/>
        <v>0</v>
      </c>
      <c r="AA54" s="302">
        <f t="shared" si="26"/>
        <v>0</v>
      </c>
      <c r="AB54" s="302">
        <f t="shared" si="26"/>
        <v>0</v>
      </c>
      <c r="AC54" s="302">
        <f t="shared" si="26"/>
        <v>0</v>
      </c>
      <c r="AE54" s="303"/>
    </row>
    <row r="55" spans="1:31">
      <c r="A55" s="6" t="s">
        <v>111</v>
      </c>
      <c r="B55" s="314">
        <v>0</v>
      </c>
      <c r="C55" s="314">
        <v>0</v>
      </c>
      <c r="D55" s="314">
        <v>0</v>
      </c>
      <c r="E55" s="314">
        <v>0</v>
      </c>
      <c r="F55" s="314">
        <v>0</v>
      </c>
      <c r="G55" s="314">
        <v>0</v>
      </c>
      <c r="H55" s="314">
        <v>0</v>
      </c>
      <c r="I55" s="314">
        <v>0</v>
      </c>
      <c r="J55" s="314">
        <v>0</v>
      </c>
      <c r="K55" s="300">
        <v>0</v>
      </c>
      <c r="L55" s="300">
        <v>0</v>
      </c>
      <c r="M55" s="300">
        <v>0</v>
      </c>
      <c r="N55" s="300">
        <v>0</v>
      </c>
      <c r="O55" s="300">
        <v>0</v>
      </c>
      <c r="P55" s="300">
        <v>0</v>
      </c>
      <c r="Q55" s="300">
        <v>0</v>
      </c>
      <c r="R55" s="300">
        <v>0</v>
      </c>
      <c r="S55" s="300">
        <v>0</v>
      </c>
      <c r="T55" s="300">
        <v>0</v>
      </c>
      <c r="U55" s="300">
        <v>0</v>
      </c>
      <c r="V55" s="300">
        <v>0</v>
      </c>
      <c r="W55" s="300">
        <v>0</v>
      </c>
      <c r="X55" s="300">
        <v>0</v>
      </c>
      <c r="Y55" s="300">
        <v>0</v>
      </c>
      <c r="Z55" s="302">
        <f>(SUM(T55:X55)/SUM(T$60:X$60))*Z$60</f>
        <v>0</v>
      </c>
      <c r="AA55" s="302">
        <f t="shared" si="26"/>
        <v>0</v>
      </c>
      <c r="AB55" s="302">
        <f t="shared" si="26"/>
        <v>0</v>
      </c>
      <c r="AC55" s="302">
        <f t="shared" si="26"/>
        <v>0</v>
      </c>
      <c r="AE55" s="303"/>
    </row>
    <row r="56" spans="1:31">
      <c r="A56" s="6" t="s">
        <v>112</v>
      </c>
      <c r="B56" s="314">
        <v>0</v>
      </c>
      <c r="C56" s="314">
        <v>0</v>
      </c>
      <c r="D56" s="314">
        <v>0</v>
      </c>
      <c r="E56" s="314">
        <v>0</v>
      </c>
      <c r="F56" s="314">
        <v>0</v>
      </c>
      <c r="G56" s="314">
        <v>0</v>
      </c>
      <c r="H56" s="314">
        <v>0</v>
      </c>
      <c r="I56" s="314">
        <v>0</v>
      </c>
      <c r="J56" s="314">
        <v>0</v>
      </c>
      <c r="K56" s="300">
        <v>0</v>
      </c>
      <c r="L56" s="300">
        <v>0</v>
      </c>
      <c r="M56" s="300">
        <v>0</v>
      </c>
      <c r="N56" s="300">
        <v>0</v>
      </c>
      <c r="O56" s="300">
        <v>0</v>
      </c>
      <c r="P56" s="300">
        <v>0</v>
      </c>
      <c r="Q56" s="300">
        <v>0</v>
      </c>
      <c r="R56" s="300">
        <v>0</v>
      </c>
      <c r="S56" s="300">
        <v>0</v>
      </c>
      <c r="T56" s="300">
        <v>0</v>
      </c>
      <c r="U56" s="300">
        <v>0</v>
      </c>
      <c r="V56" s="300">
        <v>0</v>
      </c>
      <c r="W56" s="300">
        <v>0</v>
      </c>
      <c r="X56" s="300">
        <v>0</v>
      </c>
      <c r="Y56" s="300">
        <v>0</v>
      </c>
      <c r="Z56" s="302">
        <f>(SUM(T56:X56)/SUM(T$60:X$60))*Z$60</f>
        <v>0</v>
      </c>
      <c r="AA56" s="302">
        <f t="shared" si="26"/>
        <v>0</v>
      </c>
      <c r="AB56" s="302">
        <f t="shared" si="26"/>
        <v>0</v>
      </c>
      <c r="AC56" s="302">
        <f t="shared" si="26"/>
        <v>0</v>
      </c>
      <c r="AE56" s="303"/>
    </row>
    <row r="57" spans="1:31">
      <c r="A57" s="6" t="s">
        <v>113</v>
      </c>
      <c r="B57" s="314">
        <v>0</v>
      </c>
      <c r="C57" s="314">
        <v>0</v>
      </c>
      <c r="D57" s="314">
        <v>0</v>
      </c>
      <c r="E57" s="314">
        <v>0</v>
      </c>
      <c r="F57" s="314">
        <v>0</v>
      </c>
      <c r="G57" s="314">
        <v>0</v>
      </c>
      <c r="H57" s="314">
        <v>0</v>
      </c>
      <c r="I57" s="314">
        <v>0</v>
      </c>
      <c r="J57" s="314">
        <v>0</v>
      </c>
      <c r="K57" s="300">
        <v>0</v>
      </c>
      <c r="L57" s="300">
        <v>0</v>
      </c>
      <c r="M57" s="300">
        <v>0</v>
      </c>
      <c r="N57" s="300">
        <v>0</v>
      </c>
      <c r="O57" s="300">
        <v>0</v>
      </c>
      <c r="P57" s="300">
        <v>0</v>
      </c>
      <c r="Q57" s="300">
        <v>0</v>
      </c>
      <c r="R57" s="300">
        <v>0</v>
      </c>
      <c r="S57" s="300">
        <v>0</v>
      </c>
      <c r="T57" s="300">
        <v>0</v>
      </c>
      <c r="U57" s="300">
        <v>0</v>
      </c>
      <c r="V57" s="300">
        <v>0</v>
      </c>
      <c r="W57" s="300">
        <v>0</v>
      </c>
      <c r="X57" s="300">
        <v>0</v>
      </c>
      <c r="Y57" s="300">
        <v>0</v>
      </c>
      <c r="Z57" s="302">
        <f>(SUM(T57:X57)/SUM(T$60:X$60))*Z$60</f>
        <v>0</v>
      </c>
      <c r="AA57" s="302">
        <f t="shared" si="26"/>
        <v>0</v>
      </c>
      <c r="AB57" s="302">
        <f t="shared" si="26"/>
        <v>0</v>
      </c>
      <c r="AC57" s="302">
        <f t="shared" si="26"/>
        <v>0</v>
      </c>
      <c r="AE57" s="303"/>
    </row>
    <row r="58" spans="1:31">
      <c r="A58" s="6" t="s">
        <v>102</v>
      </c>
      <c r="B58" s="314">
        <v>0</v>
      </c>
      <c r="C58" s="314">
        <v>0</v>
      </c>
      <c r="D58" s="314">
        <v>0</v>
      </c>
      <c r="E58" s="314">
        <v>0</v>
      </c>
      <c r="F58" s="314">
        <v>0</v>
      </c>
      <c r="G58" s="314">
        <v>0</v>
      </c>
      <c r="H58" s="314">
        <v>0</v>
      </c>
      <c r="I58" s="314">
        <v>0</v>
      </c>
      <c r="J58" s="314">
        <v>0</v>
      </c>
      <c r="K58" s="300">
        <v>0</v>
      </c>
      <c r="L58" s="300">
        <v>0</v>
      </c>
      <c r="M58" s="300">
        <v>0</v>
      </c>
      <c r="N58" s="300">
        <v>0</v>
      </c>
      <c r="O58" s="300">
        <v>0</v>
      </c>
      <c r="P58" s="300">
        <v>0</v>
      </c>
      <c r="Q58" s="300">
        <v>0</v>
      </c>
      <c r="R58" s="300">
        <v>0</v>
      </c>
      <c r="S58" s="300">
        <v>0</v>
      </c>
      <c r="T58" s="300">
        <v>0</v>
      </c>
      <c r="U58" s="300">
        <v>0</v>
      </c>
      <c r="V58" s="300">
        <v>0</v>
      </c>
      <c r="W58" s="300">
        <v>0</v>
      </c>
      <c r="X58" s="300">
        <v>0</v>
      </c>
      <c r="Y58" s="300">
        <v>0</v>
      </c>
      <c r="Z58" s="302">
        <f>(SUM(T58:X58)/SUM(T$60:X$60))*Z$60</f>
        <v>0</v>
      </c>
      <c r="AA58" s="302">
        <f t="shared" si="26"/>
        <v>0</v>
      </c>
      <c r="AB58" s="302">
        <f t="shared" si="26"/>
        <v>0</v>
      </c>
      <c r="AC58" s="302">
        <f t="shared" si="26"/>
        <v>0</v>
      </c>
      <c r="AE58" s="303"/>
    </row>
    <row r="59" spans="1:31">
      <c r="A59" s="6" t="s">
        <v>103</v>
      </c>
      <c r="B59" s="314">
        <v>0</v>
      </c>
      <c r="C59" s="314">
        <v>0</v>
      </c>
      <c r="D59" s="314">
        <v>0</v>
      </c>
      <c r="E59" s="314">
        <v>0</v>
      </c>
      <c r="F59" s="314">
        <v>0</v>
      </c>
      <c r="G59" s="314">
        <v>0</v>
      </c>
      <c r="H59" s="314">
        <v>0</v>
      </c>
      <c r="I59" s="314">
        <v>0</v>
      </c>
      <c r="J59" s="314">
        <v>0</v>
      </c>
      <c r="K59" s="300">
        <v>0</v>
      </c>
      <c r="L59" s="300">
        <v>0</v>
      </c>
      <c r="M59" s="300">
        <v>0</v>
      </c>
      <c r="N59" s="300">
        <v>0</v>
      </c>
      <c r="O59" s="300">
        <v>0</v>
      </c>
      <c r="P59" s="300">
        <v>0</v>
      </c>
      <c r="Q59" s="300">
        <v>0</v>
      </c>
      <c r="R59" s="300">
        <v>0</v>
      </c>
      <c r="S59" s="300">
        <v>0</v>
      </c>
      <c r="T59" s="300">
        <v>0</v>
      </c>
      <c r="U59" s="300">
        <v>0.02</v>
      </c>
      <c r="V59" s="300">
        <v>0</v>
      </c>
      <c r="W59" s="300">
        <v>0</v>
      </c>
      <c r="X59" s="300">
        <v>0</v>
      </c>
      <c r="Y59" s="300">
        <v>0</v>
      </c>
      <c r="Z59" s="302">
        <f>Z60-SUM(Z48:Z58)</f>
        <v>0</v>
      </c>
      <c r="AA59" s="302">
        <f>AA60-SUM(AA48:AA58)</f>
        <v>0</v>
      </c>
      <c r="AB59" s="302">
        <f>AB60-SUM(AB48:AB58)</f>
        <v>0</v>
      </c>
      <c r="AC59" s="302">
        <f>AC60-SUM(AC48:AC58)</f>
        <v>0</v>
      </c>
      <c r="AE59" s="303"/>
    </row>
    <row r="60" spans="1:31" ht="15.75" thickBot="1">
      <c r="A60" s="6" t="s">
        <v>114</v>
      </c>
      <c r="B60" s="304">
        <f t="shared" ref="B60:Y60" si="27">SUM(B48:B59)</f>
        <v>0</v>
      </c>
      <c r="C60" s="304">
        <f t="shared" si="27"/>
        <v>0</v>
      </c>
      <c r="D60" s="304">
        <f t="shared" si="27"/>
        <v>0</v>
      </c>
      <c r="E60" s="304">
        <f t="shared" si="27"/>
        <v>0</v>
      </c>
      <c r="F60" s="304">
        <f t="shared" si="27"/>
        <v>0</v>
      </c>
      <c r="G60" s="304">
        <f t="shared" si="27"/>
        <v>0</v>
      </c>
      <c r="H60" s="304">
        <f t="shared" si="27"/>
        <v>5.7000000000000002E-2</v>
      </c>
      <c r="I60" s="304">
        <f t="shared" si="27"/>
        <v>0</v>
      </c>
      <c r="J60" s="304">
        <f t="shared" si="27"/>
        <v>0</v>
      </c>
      <c r="K60" s="304">
        <f t="shared" si="27"/>
        <v>0</v>
      </c>
      <c r="L60" s="304">
        <f t="shared" si="27"/>
        <v>0</v>
      </c>
      <c r="M60" s="304">
        <f t="shared" si="27"/>
        <v>0</v>
      </c>
      <c r="N60" s="304">
        <f t="shared" si="27"/>
        <v>0</v>
      </c>
      <c r="O60" s="304">
        <f t="shared" si="27"/>
        <v>0</v>
      </c>
      <c r="P60" s="304">
        <f t="shared" si="27"/>
        <v>0</v>
      </c>
      <c r="Q60" s="304">
        <f t="shared" si="27"/>
        <v>0</v>
      </c>
      <c r="R60" s="304">
        <f t="shared" si="27"/>
        <v>0.10200000000000001</v>
      </c>
      <c r="S60" s="304">
        <f t="shared" si="27"/>
        <v>0</v>
      </c>
      <c r="T60" s="304">
        <f t="shared" si="27"/>
        <v>0</v>
      </c>
      <c r="U60" s="304">
        <f t="shared" si="27"/>
        <v>9.5000000000000001E-2</v>
      </c>
      <c r="V60" s="304">
        <f t="shared" si="27"/>
        <v>0</v>
      </c>
      <c r="W60" s="304">
        <f t="shared" si="27"/>
        <v>0</v>
      </c>
      <c r="X60" s="304">
        <f t="shared" si="27"/>
        <v>2.5000000000000001E-2</v>
      </c>
      <c r="Y60" s="304">
        <f t="shared" si="27"/>
        <v>0</v>
      </c>
      <c r="Z60" s="305">
        <f>Z10</f>
        <v>0</v>
      </c>
      <c r="AA60" s="305">
        <f>AA10</f>
        <v>0</v>
      </c>
      <c r="AB60" s="305">
        <f>AB10</f>
        <v>0</v>
      </c>
      <c r="AC60" s="305">
        <f>AC10</f>
        <v>0</v>
      </c>
    </row>
    <row r="61" spans="1:3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31" ht="15.75" thickBot="1">
      <c r="A62" s="6" t="s">
        <v>253</v>
      </c>
    </row>
    <row r="63" spans="1:31" ht="15.75" thickBot="1">
      <c r="A63" s="3"/>
      <c r="B63" s="3" t="str">
        <f>B$2</f>
        <v xml:space="preserve">93/94 </v>
      </c>
      <c r="C63" s="3" t="str">
        <f t="shared" ref="C63:AC63" si="28">C$2</f>
        <v xml:space="preserve">94/95 </v>
      </c>
      <c r="D63" s="3" t="str">
        <f t="shared" si="28"/>
        <v xml:space="preserve">95/96 </v>
      </c>
      <c r="E63" s="3" t="str">
        <f t="shared" si="28"/>
        <v xml:space="preserve">96/97 </v>
      </c>
      <c r="F63" s="3" t="str">
        <f t="shared" si="28"/>
        <v xml:space="preserve">97/98 </v>
      </c>
      <c r="G63" s="3" t="str">
        <f t="shared" si="28"/>
        <v xml:space="preserve">98/99 </v>
      </c>
      <c r="H63" s="3" t="str">
        <f t="shared" si="28"/>
        <v xml:space="preserve">99/00 </v>
      </c>
      <c r="I63" s="3" t="str">
        <f t="shared" si="28"/>
        <v xml:space="preserve">00/01 </v>
      </c>
      <c r="J63" s="3" t="str">
        <f t="shared" si="28"/>
        <v xml:space="preserve">01/02 </v>
      </c>
      <c r="K63" s="3" t="str">
        <f t="shared" si="28"/>
        <v xml:space="preserve">02/03 </v>
      </c>
      <c r="L63" s="3" t="str">
        <f t="shared" si="28"/>
        <v xml:space="preserve">03/04 </v>
      </c>
      <c r="M63" s="3" t="str">
        <f t="shared" si="28"/>
        <v xml:space="preserve">04/05 </v>
      </c>
      <c r="N63" s="3" t="str">
        <f t="shared" si="28"/>
        <v xml:space="preserve">05/06 </v>
      </c>
      <c r="O63" s="3" t="str">
        <f t="shared" si="28"/>
        <v xml:space="preserve">06/07 </v>
      </c>
      <c r="P63" s="3" t="str">
        <f t="shared" si="28"/>
        <v xml:space="preserve">07/08 </v>
      </c>
      <c r="Q63" s="3" t="str">
        <f t="shared" si="28"/>
        <v xml:space="preserve">08/09 </v>
      </c>
      <c r="R63" s="3" t="str">
        <f t="shared" si="28"/>
        <v xml:space="preserve">09/10 </v>
      </c>
      <c r="S63" s="3" t="str">
        <f t="shared" si="28"/>
        <v xml:space="preserve">10/11 </v>
      </c>
      <c r="T63" s="3" t="str">
        <f t="shared" si="28"/>
        <v xml:space="preserve">11/12 </v>
      </c>
      <c r="U63" s="3" t="str">
        <f t="shared" si="28"/>
        <v xml:space="preserve">12/13 </v>
      </c>
      <c r="V63" s="3" t="str">
        <f t="shared" si="28"/>
        <v xml:space="preserve">13/14 </v>
      </c>
      <c r="W63" s="3" t="str">
        <f t="shared" si="28"/>
        <v xml:space="preserve">14/15 </v>
      </c>
      <c r="X63" s="3" t="str">
        <f t="shared" si="28"/>
        <v xml:space="preserve">15/16 </v>
      </c>
      <c r="Y63" s="3" t="str">
        <f t="shared" si="28"/>
        <v xml:space="preserve">16/17 </v>
      </c>
      <c r="Z63" s="3" t="str">
        <f t="shared" si="28"/>
        <v xml:space="preserve">17/18 </v>
      </c>
      <c r="AA63" s="3" t="str">
        <f t="shared" si="28"/>
        <v>18/19</v>
      </c>
      <c r="AB63" s="3" t="str">
        <f t="shared" si="28"/>
        <v>19/20</v>
      </c>
      <c r="AC63" s="3" t="str">
        <f t="shared" si="28"/>
        <v>20/21</v>
      </c>
    </row>
    <row r="64" spans="1:31">
      <c r="A64" s="6" t="s">
        <v>104</v>
      </c>
      <c r="B64" s="244">
        <f>'[3]India Seed Exports'!AD$290</f>
        <v>0</v>
      </c>
      <c r="C64" s="244">
        <f>'[3]India Seed Exports'!AP$290</f>
        <v>0</v>
      </c>
      <c r="D64" s="244">
        <f>'[3]India Seed Exports'!BB$290</f>
        <v>0</v>
      </c>
      <c r="E64" s="244">
        <f>'[3]India Seed Exports'!BN$290</f>
        <v>0</v>
      </c>
      <c r="F64" s="244">
        <f>'[3]India Seed Exports'!BZ$290</f>
        <v>0</v>
      </c>
      <c r="G64" s="244">
        <f>'[3]India Seed Exports'!CL$290</f>
        <v>0</v>
      </c>
      <c r="H64" s="244">
        <f>'[3]India Seed Exports'!CX$290</f>
        <v>0</v>
      </c>
      <c r="I64" s="244">
        <f>'[3]India Seed Exports'!DJ$290</f>
        <v>0</v>
      </c>
      <c r="J64" s="244">
        <f>'[3]India Seed Exports'!DV$290</f>
        <v>1</v>
      </c>
      <c r="K64" s="244">
        <f>'[3]India Seed Exports'!EH$290</f>
        <v>0</v>
      </c>
      <c r="L64" s="244">
        <f>'[3]India Seed Exports'!ET$290</f>
        <v>0</v>
      </c>
      <c r="M64" s="244">
        <f>'[3]India Seed Exports'!FF$290</f>
        <v>0</v>
      </c>
      <c r="N64" s="244">
        <f>'[3]India Seed Exports'!FR$290</f>
        <v>0</v>
      </c>
      <c r="O64" s="244">
        <f>'[3]India Seed Exports'!GD$290</f>
        <v>0</v>
      </c>
      <c r="P64" s="244">
        <f>'[3]India Seed Exports'!GP$290</f>
        <v>2.8999999999999998E-3</v>
      </c>
      <c r="Q64" s="244">
        <f>'[3]India Seed Exports'!HB$290</f>
        <v>0</v>
      </c>
      <c r="R64" s="244">
        <f>'[3]India Seed Exports'!HN$290</f>
        <v>0</v>
      </c>
      <c r="S64" s="244">
        <f>'[3]India Seed Exports'!HZ$290</f>
        <v>3.0175E-2</v>
      </c>
      <c r="T64" s="244">
        <f>'[3]India Seed Exports'!IL$290</f>
        <v>1.7999999999999999E-2</v>
      </c>
      <c r="U64" s="244">
        <f>'[3]India Seed Exports'!IX$290</f>
        <v>3.0000000000000001E-5</v>
      </c>
      <c r="V64" s="244">
        <f>'[3]India Seed Exports'!JJ$290</f>
        <v>0</v>
      </c>
      <c r="W64" s="244">
        <f>'[3]India Seed Exports'!JV$290</f>
        <v>0</v>
      </c>
      <c r="X64" s="244">
        <f>'[3]India Seed Exports'!KH$290</f>
        <v>0</v>
      </c>
      <c r="Y64" s="244">
        <f>'[3]India Seed Exports'!KT$290</f>
        <v>8.1599999999999999E-4</v>
      </c>
      <c r="Z64" s="244">
        <f>'[3]India Seed Exports'!LF$290</f>
        <v>7.0000000000000001E-3</v>
      </c>
      <c r="AA64" s="238">
        <f t="shared" ref="AA64:AC66" si="29">(SUM(U64:Y64)/SUM(U$76:Y$76))*AA$76</f>
        <v>0</v>
      </c>
      <c r="AB64" s="238">
        <f t="shared" si="29"/>
        <v>0</v>
      </c>
      <c r="AC64" s="238">
        <f t="shared" si="29"/>
        <v>0</v>
      </c>
    </row>
    <row r="65" spans="1:55">
      <c r="A65" s="6" t="s">
        <v>105</v>
      </c>
      <c r="B65" s="244">
        <f>'[3]India Seed Exports'!AE$290</f>
        <v>0</v>
      </c>
      <c r="C65" s="244">
        <f>'[3]India Seed Exports'!AQ$290</f>
        <v>0</v>
      </c>
      <c r="D65" s="244">
        <f>'[3]India Seed Exports'!BC$290</f>
        <v>0</v>
      </c>
      <c r="E65" s="244">
        <f>'[3]India Seed Exports'!BO$290</f>
        <v>0</v>
      </c>
      <c r="F65" s="244">
        <f>'[3]India Seed Exports'!CA$290</f>
        <v>0</v>
      </c>
      <c r="G65" s="244">
        <f>'[3]India Seed Exports'!CM$290</f>
        <v>0</v>
      </c>
      <c r="H65" s="244">
        <f>'[3]India Seed Exports'!CY$290</f>
        <v>0</v>
      </c>
      <c r="I65" s="244">
        <f>'[3]India Seed Exports'!DK$290</f>
        <v>0.48899999999999999</v>
      </c>
      <c r="J65" s="244">
        <f>'[3]India Seed Exports'!DW$290</f>
        <v>0</v>
      </c>
      <c r="K65" s="244">
        <f>'[3]India Seed Exports'!EI$290</f>
        <v>0</v>
      </c>
      <c r="L65" s="244">
        <f>'[3]India Seed Exports'!EU$290</f>
        <v>0</v>
      </c>
      <c r="M65" s="244">
        <f>'[3]India Seed Exports'!FG$290</f>
        <v>0</v>
      </c>
      <c r="N65" s="244">
        <f>'[3]India Seed Exports'!FS$290</f>
        <v>0</v>
      </c>
      <c r="O65" s="244">
        <f>'[3]India Seed Exports'!GE$290</f>
        <v>0</v>
      </c>
      <c r="P65" s="244">
        <f>'[3]India Seed Exports'!GQ$290</f>
        <v>0</v>
      </c>
      <c r="Q65" s="244">
        <f>'[3]India Seed Exports'!HC$290</f>
        <v>0</v>
      </c>
      <c r="R65" s="244">
        <f>'[3]India Seed Exports'!HO$290</f>
        <v>0</v>
      </c>
      <c r="S65" s="244">
        <f>'[3]India Seed Exports'!IA$290</f>
        <v>2.2499999999999999E-2</v>
      </c>
      <c r="T65" s="244">
        <f>'[3]India Seed Exports'!IM$290</f>
        <v>3.0099999999999998E-2</v>
      </c>
      <c r="U65" s="244">
        <f>'[3]India Seed Exports'!IY$290</f>
        <v>5.0000000000000001E-4</v>
      </c>
      <c r="V65" s="244">
        <f>'[3]India Seed Exports'!JK$290</f>
        <v>0</v>
      </c>
      <c r="W65" s="244">
        <f>'[3]India Seed Exports'!JW$290</f>
        <v>0</v>
      </c>
      <c r="X65" s="244">
        <f>'[3]India Seed Exports'!KI$290</f>
        <v>0</v>
      </c>
      <c r="Y65" s="244">
        <f>'[3]India Seed Exports'!KU$290</f>
        <v>0</v>
      </c>
      <c r="Z65" s="244">
        <f>'[3]India Seed Exports'!LG$290</f>
        <v>0</v>
      </c>
      <c r="AA65" s="238">
        <f t="shared" si="29"/>
        <v>0</v>
      </c>
      <c r="AB65" s="238">
        <f t="shared" si="29"/>
        <v>0</v>
      </c>
      <c r="AC65" s="238">
        <f t="shared" si="29"/>
        <v>0</v>
      </c>
    </row>
    <row r="66" spans="1:55">
      <c r="A66" s="6" t="s">
        <v>106</v>
      </c>
      <c r="B66" s="244">
        <f>'[3]India Seed Exports'!AF$290</f>
        <v>0</v>
      </c>
      <c r="C66" s="244">
        <f>'[3]India Seed Exports'!AR$290</f>
        <v>0</v>
      </c>
      <c r="D66" s="244">
        <f>'[3]India Seed Exports'!BD$290</f>
        <v>0</v>
      </c>
      <c r="E66" s="244">
        <f>'[3]India Seed Exports'!BP$290</f>
        <v>0</v>
      </c>
      <c r="F66" s="244">
        <f>'[3]India Seed Exports'!CB$290</f>
        <v>0</v>
      </c>
      <c r="G66" s="244">
        <f>'[3]India Seed Exports'!CN$290</f>
        <v>0</v>
      </c>
      <c r="H66" s="244">
        <f>'[3]India Seed Exports'!CZ$290</f>
        <v>0</v>
      </c>
      <c r="I66" s="244">
        <f>'[3]India Seed Exports'!DL$290</f>
        <v>0</v>
      </c>
      <c r="J66" s="244">
        <f>'[3]India Seed Exports'!DX$290</f>
        <v>0</v>
      </c>
      <c r="K66" s="244">
        <f>'[3]India Seed Exports'!EJ$290</f>
        <v>0</v>
      </c>
      <c r="L66" s="244">
        <f>'[3]India Seed Exports'!EV$290</f>
        <v>0</v>
      </c>
      <c r="M66" s="244">
        <f>'[3]India Seed Exports'!FH$290</f>
        <v>0</v>
      </c>
      <c r="N66" s="244">
        <f>'[3]India Seed Exports'!FT$290</f>
        <v>0</v>
      </c>
      <c r="O66" s="244">
        <f>'[3]India Seed Exports'!GF$290</f>
        <v>0</v>
      </c>
      <c r="P66" s="244">
        <f>'[3]India Seed Exports'!GR$290</f>
        <v>0</v>
      </c>
      <c r="Q66" s="244">
        <f>'[3]India Seed Exports'!HD$290</f>
        <v>0</v>
      </c>
      <c r="R66" s="244">
        <f>'[3]India Seed Exports'!HP$290</f>
        <v>0</v>
      </c>
      <c r="S66" s="244">
        <f>'[3]India Seed Exports'!IB$290</f>
        <v>1.2999999999999999E-3</v>
      </c>
      <c r="T66" s="244">
        <f>'[3]India Seed Exports'!IN$290</f>
        <v>9.9200000000000004E-4</v>
      </c>
      <c r="U66" s="244">
        <f>'[3]India Seed Exports'!IZ$290</f>
        <v>0</v>
      </c>
      <c r="V66" s="244">
        <f>'[3]India Seed Exports'!JL$290</f>
        <v>1.4999999999999999E-2</v>
      </c>
      <c r="W66" s="244">
        <f>'[3]India Seed Exports'!JX$290</f>
        <v>2.5599999999999999E-4</v>
      </c>
      <c r="X66" s="244">
        <f>'[3]India Seed Exports'!KJ$290</f>
        <v>0</v>
      </c>
      <c r="Y66" s="244">
        <f>'[3]India Seed Exports'!KV$290</f>
        <v>0</v>
      </c>
      <c r="Z66" s="244">
        <f>'[3]India Seed Exports'!LH$290</f>
        <v>0</v>
      </c>
      <c r="AA66" s="238">
        <f t="shared" si="29"/>
        <v>0</v>
      </c>
      <c r="AB66" s="238">
        <f t="shared" si="29"/>
        <v>0</v>
      </c>
      <c r="AC66" s="238">
        <f t="shared" si="29"/>
        <v>0</v>
      </c>
    </row>
    <row r="67" spans="1:55">
      <c r="A67" s="6" t="s">
        <v>107</v>
      </c>
      <c r="B67" s="244">
        <f>'[3]India Seed Exports'!AG$290</f>
        <v>0</v>
      </c>
      <c r="C67" s="244">
        <f>'[3]India Seed Exports'!AS$290</f>
        <v>0</v>
      </c>
      <c r="D67" s="244">
        <f>'[3]India Seed Exports'!BE$290</f>
        <v>0</v>
      </c>
      <c r="E67" s="244">
        <f>'[3]India Seed Exports'!BQ$290</f>
        <v>0</v>
      </c>
      <c r="F67" s="244">
        <f>'[3]India Seed Exports'!CC$290</f>
        <v>0</v>
      </c>
      <c r="G67" s="244">
        <f>'[3]India Seed Exports'!CO$290</f>
        <v>0</v>
      </c>
      <c r="H67" s="244">
        <f>'[3]India Seed Exports'!DA$290</f>
        <v>0</v>
      </c>
      <c r="I67" s="244">
        <f>'[3]India Seed Exports'!DM$290</f>
        <v>0</v>
      </c>
      <c r="J67" s="244">
        <f>'[3]India Seed Exports'!DY$290</f>
        <v>0</v>
      </c>
      <c r="K67" s="244">
        <f>'[3]India Seed Exports'!EK$290</f>
        <v>0</v>
      </c>
      <c r="L67" s="244">
        <f>'[3]India Seed Exports'!EW$290</f>
        <v>0</v>
      </c>
      <c r="M67" s="244">
        <f>'[3]India Seed Exports'!FI$290</f>
        <v>0</v>
      </c>
      <c r="N67" s="244">
        <f>'[3]India Seed Exports'!FU$290</f>
        <v>0</v>
      </c>
      <c r="O67" s="244">
        <f>'[3]India Seed Exports'!GG$290</f>
        <v>0.1</v>
      </c>
      <c r="P67" s="244">
        <f>'[3]India Seed Exports'!GS$290</f>
        <v>0</v>
      </c>
      <c r="Q67" s="244">
        <f>'[3]India Seed Exports'!HE$290</f>
        <v>1E-3</v>
      </c>
      <c r="R67" s="244">
        <f>'[3]India Seed Exports'!HQ$290</f>
        <v>0</v>
      </c>
      <c r="S67" s="244">
        <f>'[3]India Seed Exports'!IC$290</f>
        <v>0.05</v>
      </c>
      <c r="T67" s="244">
        <f>'[3]India Seed Exports'!IO$290</f>
        <v>0</v>
      </c>
      <c r="U67" s="244">
        <f>'[3]India Seed Exports'!JA$290</f>
        <v>0</v>
      </c>
      <c r="V67" s="244">
        <f>'[3]India Seed Exports'!JM$290</f>
        <v>0</v>
      </c>
      <c r="W67" s="244">
        <f>'[3]India Seed Exports'!JY$290</f>
        <v>0</v>
      </c>
      <c r="X67" s="244">
        <f>'[3]India Seed Exports'!KK$290</f>
        <v>2.9899999999999999E-2</v>
      </c>
      <c r="Y67" s="244">
        <f>'[3]India Seed Exports'!KW$290</f>
        <v>4.8059999999999999E-2</v>
      </c>
      <c r="Z67" s="244">
        <f>'[3]India Seed Exports'!LI$290</f>
        <v>0</v>
      </c>
      <c r="AA67" s="238">
        <f t="shared" ref="AA67:AC72" si="30">(SUM(U67:Y67)/SUM(U$76:Y$76))*AA$76</f>
        <v>0</v>
      </c>
      <c r="AB67" s="238">
        <f t="shared" si="30"/>
        <v>0</v>
      </c>
      <c r="AC67" s="238">
        <f t="shared" si="30"/>
        <v>0</v>
      </c>
    </row>
    <row r="68" spans="1:55">
      <c r="A68" s="6" t="s">
        <v>108</v>
      </c>
      <c r="B68" s="244">
        <f>'[3]India Seed Exports'!AH$290</f>
        <v>0</v>
      </c>
      <c r="C68" s="244">
        <f>'[3]India Seed Exports'!AT$290</f>
        <v>0</v>
      </c>
      <c r="D68" s="244">
        <f>'[3]India Seed Exports'!BF$290</f>
        <v>0</v>
      </c>
      <c r="E68" s="244">
        <f>'[3]India Seed Exports'!BR$290</f>
        <v>0</v>
      </c>
      <c r="F68" s="244">
        <f>'[3]India Seed Exports'!CD$290</f>
        <v>0</v>
      </c>
      <c r="G68" s="244">
        <f>'[3]India Seed Exports'!CP$290</f>
        <v>0</v>
      </c>
      <c r="H68" s="244">
        <f>'[3]India Seed Exports'!DB$290</f>
        <v>0</v>
      </c>
      <c r="I68" s="244">
        <f>'[3]India Seed Exports'!DN$290</f>
        <v>0</v>
      </c>
      <c r="J68" s="244">
        <f>'[3]India Seed Exports'!DZ$290</f>
        <v>0</v>
      </c>
      <c r="K68" s="244">
        <f>'[3]India Seed Exports'!EL$290</f>
        <v>0</v>
      </c>
      <c r="L68" s="244">
        <f>'[3]India Seed Exports'!EX$290</f>
        <v>0</v>
      </c>
      <c r="M68" s="244">
        <f>'[3]India Seed Exports'!FJ$290</f>
        <v>0</v>
      </c>
      <c r="N68" s="244">
        <f>'[3]India Seed Exports'!FV$290</f>
        <v>0</v>
      </c>
      <c r="O68" s="244">
        <f>'[3]India Seed Exports'!GH$290</f>
        <v>0.109542</v>
      </c>
      <c r="P68" s="244">
        <f>'[3]India Seed Exports'!GT$290</f>
        <v>0</v>
      </c>
      <c r="Q68" s="244">
        <f>'[3]India Seed Exports'!HF$290</f>
        <v>8.0000000000000004E-4</v>
      </c>
      <c r="R68" s="244">
        <f>'[3]India Seed Exports'!HR$290</f>
        <v>0</v>
      </c>
      <c r="S68" s="244">
        <f>'[3]India Seed Exports'!ID$290</f>
        <v>2.0000000000000001E-4</v>
      </c>
      <c r="T68" s="244">
        <f>'[3]India Seed Exports'!IP$290</f>
        <v>0</v>
      </c>
      <c r="U68" s="244">
        <f>'[3]India Seed Exports'!JB$290</f>
        <v>1.58E-3</v>
      </c>
      <c r="V68" s="244">
        <f>'[3]India Seed Exports'!JN$290</f>
        <v>0</v>
      </c>
      <c r="W68" s="244">
        <f>'[3]India Seed Exports'!JZ$290</f>
        <v>1.575E-3</v>
      </c>
      <c r="X68" s="244">
        <f>'[3]India Seed Exports'!KL$290</f>
        <v>2E-3</v>
      </c>
      <c r="Y68" s="244">
        <f>'[3]India Seed Exports'!KX$290</f>
        <v>5.4199999999999998E-2</v>
      </c>
      <c r="Z68" s="245">
        <f>(SUM(T68:X68)/SUM(T$76:X$76))*Z$76</f>
        <v>0</v>
      </c>
      <c r="AA68" s="238">
        <f t="shared" si="30"/>
        <v>0</v>
      </c>
      <c r="AB68" s="238">
        <f t="shared" si="30"/>
        <v>0</v>
      </c>
      <c r="AC68" s="238">
        <f t="shared" si="30"/>
        <v>0</v>
      </c>
    </row>
    <row r="69" spans="1:55">
      <c r="A69" s="6" t="s">
        <v>109</v>
      </c>
      <c r="B69" s="244">
        <f>'[3]India Seed Exports'!AI$290</f>
        <v>0</v>
      </c>
      <c r="C69" s="244">
        <f>'[3]India Seed Exports'!AU$290</f>
        <v>0</v>
      </c>
      <c r="D69" s="244">
        <f>'[3]India Seed Exports'!BG$290</f>
        <v>0</v>
      </c>
      <c r="E69" s="244">
        <f>'[3]India Seed Exports'!BS$290</f>
        <v>0</v>
      </c>
      <c r="F69" s="244">
        <f>'[3]India Seed Exports'!CE$290</f>
        <v>0</v>
      </c>
      <c r="G69" s="244">
        <f>'[3]India Seed Exports'!CQ$290</f>
        <v>0</v>
      </c>
      <c r="H69" s="244">
        <f>'[3]India Seed Exports'!DC$290</f>
        <v>0</v>
      </c>
      <c r="I69" s="244">
        <f>'[3]India Seed Exports'!DO$290</f>
        <v>0</v>
      </c>
      <c r="J69" s="244">
        <f>'[3]India Seed Exports'!EA$290</f>
        <v>0</v>
      </c>
      <c r="K69" s="244">
        <f>'[3]India Seed Exports'!EM$290</f>
        <v>0</v>
      </c>
      <c r="L69" s="244">
        <f>'[3]India Seed Exports'!EY$290</f>
        <v>0</v>
      </c>
      <c r="M69" s="244">
        <f>'[3]India Seed Exports'!FK$290</f>
        <v>0</v>
      </c>
      <c r="N69" s="244">
        <f>'[3]India Seed Exports'!FW$290</f>
        <v>0</v>
      </c>
      <c r="O69" s="244">
        <f>'[3]India Seed Exports'!GI$290</f>
        <v>0.05</v>
      </c>
      <c r="P69" s="244">
        <f>'[3]India Seed Exports'!GU$290</f>
        <v>0</v>
      </c>
      <c r="Q69" s="244">
        <f>'[3]India Seed Exports'!HG$290</f>
        <v>0</v>
      </c>
      <c r="R69" s="244">
        <f>'[3]India Seed Exports'!HS$290</f>
        <v>4.0000000000000001E-3</v>
      </c>
      <c r="S69" s="244">
        <f>'[3]India Seed Exports'!IE$290</f>
        <v>1.9999999999999999E-6</v>
      </c>
      <c r="T69" s="244">
        <f>'[3]India Seed Exports'!IQ$290</f>
        <v>3.841E-2</v>
      </c>
      <c r="U69" s="244">
        <f>'[3]India Seed Exports'!JC$290</f>
        <v>1E-3</v>
      </c>
      <c r="V69" s="244">
        <f>'[3]India Seed Exports'!JO$290</f>
        <v>0.14799999999999999</v>
      </c>
      <c r="W69" s="244">
        <f>'[3]India Seed Exports'!KA$290</f>
        <v>0</v>
      </c>
      <c r="X69" s="244">
        <f>'[3]India Seed Exports'!KM$290</f>
        <v>0</v>
      </c>
      <c r="Y69" s="244">
        <f>'[3]India Seed Exports'!KY$290</f>
        <v>0</v>
      </c>
      <c r="Z69" s="245">
        <f>(SUM(T69:X69)/SUM(T$76:X$76))*Z$76</f>
        <v>0</v>
      </c>
      <c r="AA69" s="238">
        <f t="shared" si="30"/>
        <v>0</v>
      </c>
      <c r="AB69" s="238">
        <f t="shared" si="30"/>
        <v>0</v>
      </c>
      <c r="AC69" s="238">
        <f t="shared" si="30"/>
        <v>0</v>
      </c>
    </row>
    <row r="70" spans="1:55">
      <c r="A70" s="6" t="s">
        <v>110</v>
      </c>
      <c r="B70" s="244">
        <f>'[3]India Seed Exports'!AJ$290</f>
        <v>0</v>
      </c>
      <c r="C70" s="244">
        <f>'[3]India Seed Exports'!AV$290</f>
        <v>0</v>
      </c>
      <c r="D70" s="244">
        <f>'[3]India Seed Exports'!BH$290</f>
        <v>0</v>
      </c>
      <c r="E70" s="244">
        <f>'[3]India Seed Exports'!BT$290</f>
        <v>0</v>
      </c>
      <c r="F70" s="244">
        <f>'[3]India Seed Exports'!CF$290</f>
        <v>0</v>
      </c>
      <c r="G70" s="244">
        <f>'[3]India Seed Exports'!CR$290</f>
        <v>0</v>
      </c>
      <c r="H70" s="244">
        <f>'[3]India Seed Exports'!DD$290</f>
        <v>0</v>
      </c>
      <c r="I70" s="244">
        <f>'[3]India Seed Exports'!DP$290</f>
        <v>0</v>
      </c>
      <c r="J70" s="244">
        <f>'[3]India Seed Exports'!EB$290</f>
        <v>0</v>
      </c>
      <c r="K70" s="244">
        <f>'[3]India Seed Exports'!EN$290</f>
        <v>0</v>
      </c>
      <c r="L70" s="244">
        <f>'[3]India Seed Exports'!EZ$290</f>
        <v>0</v>
      </c>
      <c r="M70" s="244">
        <f>'[3]India Seed Exports'!FL$290</f>
        <v>0</v>
      </c>
      <c r="N70" s="244">
        <f>'[3]India Seed Exports'!FX$290</f>
        <v>0</v>
      </c>
      <c r="O70" s="244">
        <f>'[3]India Seed Exports'!GJ$290</f>
        <v>0</v>
      </c>
      <c r="P70" s="244">
        <f>'[3]India Seed Exports'!GV$290</f>
        <v>0</v>
      </c>
      <c r="Q70" s="244">
        <f>'[3]India Seed Exports'!HH$290</f>
        <v>0.1648</v>
      </c>
      <c r="R70" s="244">
        <f>'[3]India Seed Exports'!HT$290</f>
        <v>0</v>
      </c>
      <c r="S70" s="244">
        <f>'[3]India Seed Exports'!IF$290</f>
        <v>5.7000000000000002E-2</v>
      </c>
      <c r="T70" s="244">
        <f>'[3]India Seed Exports'!IR$290</f>
        <v>0.13500000000000001</v>
      </c>
      <c r="U70" s="244">
        <f>'[3]India Seed Exports'!JD$290</f>
        <v>0</v>
      </c>
      <c r="V70" s="244">
        <f>'[3]India Seed Exports'!JP$290</f>
        <v>0.14599999999999999</v>
      </c>
      <c r="W70" s="244">
        <f>'[3]India Seed Exports'!KB$290</f>
        <v>0</v>
      </c>
      <c r="X70" s="244">
        <f>'[3]India Seed Exports'!KN$290</f>
        <v>6.1760000000000002E-2</v>
      </c>
      <c r="Y70" s="244">
        <f>'[3]India Seed Exports'!KZ$290</f>
        <v>0</v>
      </c>
      <c r="Z70" s="245">
        <f>(SUM(T70:X70)/SUM(T$76:X$76))*Z$76</f>
        <v>0</v>
      </c>
      <c r="AA70" s="238">
        <f t="shared" si="30"/>
        <v>0</v>
      </c>
      <c r="AB70" s="238">
        <f>(SUM(V70:Z70)/SUM(V$76:Z$76))*AB$76</f>
        <v>0</v>
      </c>
      <c r="AC70" s="238">
        <f t="shared" si="30"/>
        <v>0</v>
      </c>
    </row>
    <row r="71" spans="1:55">
      <c r="A71" s="6" t="s">
        <v>111</v>
      </c>
      <c r="B71" s="244">
        <f>'[3]India Seed Exports'!AK$290</f>
        <v>0</v>
      </c>
      <c r="C71" s="244">
        <f>'[3]India Seed Exports'!AW$290</f>
        <v>0</v>
      </c>
      <c r="D71" s="244">
        <f>'[3]India Seed Exports'!BI$290</f>
        <v>0</v>
      </c>
      <c r="E71" s="244">
        <f>'[3]India Seed Exports'!BU$290</f>
        <v>0</v>
      </c>
      <c r="F71" s="244">
        <f>'[3]India Seed Exports'!CG$290</f>
        <v>0</v>
      </c>
      <c r="G71" s="244">
        <f>'[3]India Seed Exports'!CS$290</f>
        <v>0</v>
      </c>
      <c r="H71" s="244">
        <f>'[3]India Seed Exports'!DE$290</f>
        <v>0</v>
      </c>
      <c r="I71" s="244">
        <f>'[3]India Seed Exports'!DQ$290</f>
        <v>0</v>
      </c>
      <c r="J71" s="244">
        <f>'[3]India Seed Exports'!EC$290</f>
        <v>0</v>
      </c>
      <c r="K71" s="244">
        <f>'[3]India Seed Exports'!EO$290</f>
        <v>0</v>
      </c>
      <c r="L71" s="244">
        <f>'[3]India Seed Exports'!FA$290</f>
        <v>0</v>
      </c>
      <c r="M71" s="244">
        <f>'[3]India Seed Exports'!FM$290</f>
        <v>0</v>
      </c>
      <c r="N71" s="244">
        <f>'[3]India Seed Exports'!FY$290</f>
        <v>0</v>
      </c>
      <c r="O71" s="244">
        <f>'[3]India Seed Exports'!GK$290</f>
        <v>0</v>
      </c>
      <c r="P71" s="244">
        <f>'[3]India Seed Exports'!GW$290</f>
        <v>0</v>
      </c>
      <c r="Q71" s="244">
        <f>'[3]India Seed Exports'!HI$290</f>
        <v>0.374</v>
      </c>
      <c r="R71" s="244">
        <f>'[3]India Seed Exports'!HU$290</f>
        <v>0</v>
      </c>
      <c r="S71" s="244">
        <f>'[3]India Seed Exports'!IG$290</f>
        <v>0.30380000000000001</v>
      </c>
      <c r="T71" s="244">
        <f>'[3]India Seed Exports'!IS$290</f>
        <v>3.7000000000000002E-3</v>
      </c>
      <c r="U71" s="244">
        <f>'[3]India Seed Exports'!JE$290</f>
        <v>2.1000000000000001E-2</v>
      </c>
      <c r="V71" s="244">
        <f>'[3]India Seed Exports'!JQ$290</f>
        <v>0.11</v>
      </c>
      <c r="W71" s="244">
        <f>'[3]India Seed Exports'!KC$290</f>
        <v>0.02</v>
      </c>
      <c r="X71" s="244">
        <f>'[3]India Seed Exports'!KO$290</f>
        <v>5.0825000000000002E-2</v>
      </c>
      <c r="Y71" s="244">
        <f>'[3]India Seed Exports'!LA$290</f>
        <v>0</v>
      </c>
      <c r="Z71" s="245">
        <f>(SUM(T71:X71)/SUM(T$76:X$76))*Z$76</f>
        <v>0</v>
      </c>
      <c r="AA71" s="238">
        <f t="shared" si="30"/>
        <v>0</v>
      </c>
      <c r="AB71" s="238">
        <f>(SUM(V71:Z71)/SUM(V$76:Z$76))*AB$76</f>
        <v>0</v>
      </c>
      <c r="AC71" s="238">
        <f t="shared" si="30"/>
        <v>0</v>
      </c>
    </row>
    <row r="72" spans="1:55">
      <c r="A72" s="6" t="s">
        <v>112</v>
      </c>
      <c r="B72" s="244">
        <f>'[3]India Seed Exports'!AL$290</f>
        <v>0</v>
      </c>
      <c r="C72" s="244">
        <f>'[3]India Seed Exports'!AX$290</f>
        <v>0</v>
      </c>
      <c r="D72" s="244">
        <f>'[3]India Seed Exports'!BJ$290</f>
        <v>0</v>
      </c>
      <c r="E72" s="244">
        <f>'[3]India Seed Exports'!BV$290</f>
        <v>0</v>
      </c>
      <c r="F72" s="244">
        <f>'[3]India Seed Exports'!CH$290</f>
        <v>0</v>
      </c>
      <c r="G72" s="244">
        <f>'[3]India Seed Exports'!CT$290</f>
        <v>0</v>
      </c>
      <c r="H72" s="244">
        <f>'[3]India Seed Exports'!DF$290</f>
        <v>0</v>
      </c>
      <c r="I72" s="244">
        <f>'[3]India Seed Exports'!DR$290</f>
        <v>0</v>
      </c>
      <c r="J72" s="244">
        <f>'[3]India Seed Exports'!ED$290</f>
        <v>0</v>
      </c>
      <c r="K72" s="244">
        <f>'[3]India Seed Exports'!EP$290</f>
        <v>0</v>
      </c>
      <c r="L72" s="244">
        <f>'[3]India Seed Exports'!FB$290</f>
        <v>0</v>
      </c>
      <c r="M72" s="244">
        <f>'[3]India Seed Exports'!FN$290</f>
        <v>0</v>
      </c>
      <c r="N72" s="244">
        <f>'[3]India Seed Exports'!FZ$290</f>
        <v>0</v>
      </c>
      <c r="O72" s="244">
        <f>'[3]India Seed Exports'!GL$290</f>
        <v>0</v>
      </c>
      <c r="P72" s="244">
        <f>'[3]India Seed Exports'!GX$290</f>
        <v>0</v>
      </c>
      <c r="Q72" s="244">
        <f>'[3]India Seed Exports'!HJ$290</f>
        <v>0</v>
      </c>
      <c r="R72" s="244">
        <f>'[3]India Seed Exports'!HV$290</f>
        <v>0</v>
      </c>
      <c r="S72" s="244">
        <f>'[3]India Seed Exports'!IH$290</f>
        <v>0.12690000000000001</v>
      </c>
      <c r="T72" s="244">
        <f>'[3]India Seed Exports'!IT$290</f>
        <v>0</v>
      </c>
      <c r="U72" s="244">
        <f>'[3]India Seed Exports'!JF$290</f>
        <v>2.5000000000000001E-2</v>
      </c>
      <c r="V72" s="244">
        <f>'[3]India Seed Exports'!JR$290</f>
        <v>5.7000000000000002E-2</v>
      </c>
      <c r="W72" s="244">
        <f>'[3]India Seed Exports'!KD$290</f>
        <v>0</v>
      </c>
      <c r="X72" s="244">
        <f>'[3]India Seed Exports'!KP$290</f>
        <v>0</v>
      </c>
      <c r="Y72" s="244">
        <f>'[3]India Seed Exports'!LB$290</f>
        <v>0</v>
      </c>
      <c r="Z72" s="245">
        <f>(SUM(T72:X72)/SUM(T$76:X$76))*Z$76</f>
        <v>0</v>
      </c>
      <c r="AA72" s="238">
        <f t="shared" si="30"/>
        <v>0</v>
      </c>
      <c r="AB72" s="238">
        <f t="shared" si="30"/>
        <v>0</v>
      </c>
      <c r="AC72" s="238">
        <f t="shared" si="30"/>
        <v>0</v>
      </c>
    </row>
    <row r="73" spans="1:55">
      <c r="A73" s="6" t="s">
        <v>113</v>
      </c>
      <c r="B73" s="244">
        <f>'[3]India Seed Exports'!AM$290</f>
        <v>0</v>
      </c>
      <c r="C73" s="244">
        <f>'[3]India Seed Exports'!AY$290</f>
        <v>0</v>
      </c>
      <c r="D73" s="244">
        <f>'[3]India Seed Exports'!BK$290</f>
        <v>0</v>
      </c>
      <c r="E73" s="244">
        <f>'[3]India Seed Exports'!BW$290</f>
        <v>0</v>
      </c>
      <c r="F73" s="244">
        <f>'[3]India Seed Exports'!CI$290</f>
        <v>0</v>
      </c>
      <c r="G73" s="244">
        <f>'[3]India Seed Exports'!CU$290</f>
        <v>0</v>
      </c>
      <c r="H73" s="244">
        <f>'[3]India Seed Exports'!DG$290</f>
        <v>2.1000000000000001E-2</v>
      </c>
      <c r="I73" s="244">
        <f>'[3]India Seed Exports'!DS$290</f>
        <v>0</v>
      </c>
      <c r="J73" s="244">
        <f>'[3]India Seed Exports'!EE$290</f>
        <v>0</v>
      </c>
      <c r="K73" s="244">
        <f>'[3]India Seed Exports'!EQ$290</f>
        <v>0</v>
      </c>
      <c r="L73" s="244">
        <f>'[3]India Seed Exports'!FC$290</f>
        <v>0</v>
      </c>
      <c r="M73" s="244">
        <f>'[3]India Seed Exports'!FO$290</f>
        <v>0</v>
      </c>
      <c r="N73" s="244">
        <f>'[3]India Seed Exports'!GA$290</f>
        <v>0</v>
      </c>
      <c r="O73" s="244">
        <f>'[3]India Seed Exports'!GM$290</f>
        <v>0</v>
      </c>
      <c r="P73" s="244">
        <f>'[3]India Seed Exports'!GY$290</f>
        <v>0</v>
      </c>
      <c r="Q73" s="244">
        <f>'[3]India Seed Exports'!HK$290</f>
        <v>0</v>
      </c>
      <c r="R73" s="244">
        <f>'[3]India Seed Exports'!HW$290</f>
        <v>0</v>
      </c>
      <c r="S73" s="244">
        <f>'[3]India Seed Exports'!II$290</f>
        <v>0.1</v>
      </c>
      <c r="T73" s="244">
        <f>'[3]India Seed Exports'!IU$290</f>
        <v>3.5470000000000002E-2</v>
      </c>
      <c r="U73" s="244">
        <f>'[3]India Seed Exports'!JG$290</f>
        <v>0.12</v>
      </c>
      <c r="V73" s="244">
        <f>'[3]India Seed Exports'!JS$290</f>
        <v>0</v>
      </c>
      <c r="W73" s="244">
        <f>'[3]India Seed Exports'!KE$290</f>
        <v>1.75E-4</v>
      </c>
      <c r="X73" s="244">
        <f>'[3]India Seed Exports'!KQ$290</f>
        <v>0</v>
      </c>
      <c r="Y73" s="244">
        <f>'[3]India Seed Exports'!LC$290</f>
        <v>0</v>
      </c>
      <c r="Z73" s="245">
        <f t="shared" ref="Z73:AC74" si="31">(SUM(T73:X73)/SUM(T$76:X$76))*Z$76</f>
        <v>0</v>
      </c>
      <c r="AA73" s="238">
        <f t="shared" si="31"/>
        <v>0</v>
      </c>
      <c r="AB73" s="238">
        <f t="shared" si="31"/>
        <v>0</v>
      </c>
      <c r="AC73" s="238">
        <f t="shared" si="31"/>
        <v>0</v>
      </c>
    </row>
    <row r="74" spans="1:55">
      <c r="A74" s="6" t="s">
        <v>102</v>
      </c>
      <c r="B74" s="244">
        <f>'[3]India Seed Exports'!AN$290</f>
        <v>0</v>
      </c>
      <c r="C74" s="244">
        <f>'[3]India Seed Exports'!AZ$290</f>
        <v>0</v>
      </c>
      <c r="D74" s="244">
        <f>'[3]India Seed Exports'!BL$290</f>
        <v>0</v>
      </c>
      <c r="E74" s="244">
        <f>'[3]India Seed Exports'!BX$290</f>
        <v>0</v>
      </c>
      <c r="F74" s="244">
        <f>'[3]India Seed Exports'!CJ$290</f>
        <v>0</v>
      </c>
      <c r="G74" s="244">
        <f>'[3]India Seed Exports'!CV$290</f>
        <v>0</v>
      </c>
      <c r="H74" s="244">
        <f>'[3]India Seed Exports'!DH$290</f>
        <v>0</v>
      </c>
      <c r="I74" s="244">
        <f>'[3]India Seed Exports'!DT$290</f>
        <v>0.04</v>
      </c>
      <c r="J74" s="244">
        <f>'[3]India Seed Exports'!EF$290</f>
        <v>0</v>
      </c>
      <c r="K74" s="244">
        <f>'[3]India Seed Exports'!ER$290</f>
        <v>0</v>
      </c>
      <c r="L74" s="244">
        <f>'[3]India Seed Exports'!FD$290</f>
        <v>0</v>
      </c>
      <c r="M74" s="244">
        <f>'[3]India Seed Exports'!FP$290</f>
        <v>0</v>
      </c>
      <c r="N74" s="244">
        <f>'[3]India Seed Exports'!GB$290</f>
        <v>0</v>
      </c>
      <c r="O74" s="244">
        <f>'[3]India Seed Exports'!GN$290</f>
        <v>0</v>
      </c>
      <c r="P74" s="244">
        <f>'[3]India Seed Exports'!GZ$290</f>
        <v>2.7468900000000001</v>
      </c>
      <c r="Q74" s="244">
        <f>'[3]India Seed Exports'!HL$290</f>
        <v>0</v>
      </c>
      <c r="R74" s="244">
        <f>'[3]India Seed Exports'!HX$290</f>
        <v>0</v>
      </c>
      <c r="S74" s="244">
        <f>'[3]India Seed Exports'!IJ$290</f>
        <v>0.51200000000000001</v>
      </c>
      <c r="T74" s="244">
        <f>'[3]India Seed Exports'!IV$290</f>
        <v>0</v>
      </c>
      <c r="U74" s="244">
        <f>'[3]India Seed Exports'!JH$290</f>
        <v>4.2499999999999998E-4</v>
      </c>
      <c r="V74" s="244">
        <f>'[3]India Seed Exports'!JT$290</f>
        <v>0.03</v>
      </c>
      <c r="W74" s="244">
        <f>'[3]India Seed Exports'!KF$290</f>
        <v>0</v>
      </c>
      <c r="X74" s="244">
        <f>'[3]India Seed Exports'!KR$290</f>
        <v>0</v>
      </c>
      <c r="Y74" s="244">
        <f>'[3]India Seed Exports'!LD$290</f>
        <v>0</v>
      </c>
      <c r="Z74" s="245">
        <f t="shared" si="31"/>
        <v>0</v>
      </c>
      <c r="AA74" s="238">
        <f t="shared" si="31"/>
        <v>0</v>
      </c>
      <c r="AB74" s="238">
        <f t="shared" si="31"/>
        <v>0</v>
      </c>
      <c r="AC74" s="238">
        <f t="shared" si="31"/>
        <v>0</v>
      </c>
    </row>
    <row r="75" spans="1:55">
      <c r="A75" s="6" t="s">
        <v>103</v>
      </c>
      <c r="B75" s="244">
        <f>'[3]India Seed Exports'!AO$290</f>
        <v>0</v>
      </c>
      <c r="C75" s="244">
        <f>'[3]India Seed Exports'!BA$290</f>
        <v>0</v>
      </c>
      <c r="D75" s="244">
        <f>'[3]India Seed Exports'!BM$290</f>
        <v>0</v>
      </c>
      <c r="E75" s="244">
        <f>'[3]India Seed Exports'!BY$290</f>
        <v>0</v>
      </c>
      <c r="F75" s="244">
        <f>'[3]India Seed Exports'!CK$290</f>
        <v>0</v>
      </c>
      <c r="G75" s="244">
        <f>'[3]India Seed Exports'!CW$290</f>
        <v>0</v>
      </c>
      <c r="H75" s="244">
        <f>'[3]India Seed Exports'!DI$290</f>
        <v>0</v>
      </c>
      <c r="I75" s="244">
        <f>'[3]India Seed Exports'!DU$290</f>
        <v>3.4</v>
      </c>
      <c r="J75" s="244">
        <f>'[3]India Seed Exports'!EG$290</f>
        <v>0</v>
      </c>
      <c r="K75" s="244">
        <f>'[3]India Seed Exports'!ES$290</f>
        <v>0</v>
      </c>
      <c r="L75" s="244">
        <f>'[3]India Seed Exports'!FE$290</f>
        <v>0</v>
      </c>
      <c r="M75" s="244">
        <f>'[3]India Seed Exports'!FQ$290</f>
        <v>0</v>
      </c>
      <c r="N75" s="244">
        <f>'[3]India Seed Exports'!GC$290</f>
        <v>0</v>
      </c>
      <c r="O75" s="244">
        <f>'[3]India Seed Exports'!GO$290</f>
        <v>0</v>
      </c>
      <c r="P75" s="244">
        <f>'[3]India Seed Exports'!HA$290</f>
        <v>3.0000000000000001E-3</v>
      </c>
      <c r="Q75" s="244">
        <f>'[3]India Seed Exports'!HM$290</f>
        <v>0</v>
      </c>
      <c r="R75" s="244">
        <f>'[3]India Seed Exports'!HY$290</f>
        <v>0</v>
      </c>
      <c r="S75" s="244">
        <f>'[3]India Seed Exports'!IK$290</f>
        <v>0.252</v>
      </c>
      <c r="T75" s="244">
        <f>'[3]India Seed Exports'!IW$290</f>
        <v>0</v>
      </c>
      <c r="U75" s="244">
        <f>'[3]India Seed Exports'!JI$290</f>
        <v>0</v>
      </c>
      <c r="V75" s="244">
        <f>'[3]India Seed Exports'!JU$290</f>
        <v>3.5000000000000003E-2</v>
      </c>
      <c r="W75" s="244">
        <f>'[3]India Seed Exports'!KG$290</f>
        <v>0</v>
      </c>
      <c r="X75" s="244">
        <f>'[3]India Seed Exports'!KS$290</f>
        <v>0</v>
      </c>
      <c r="Y75" s="244">
        <f>'[3]India Seed Exports'!LE$290</f>
        <v>2E-3</v>
      </c>
      <c r="Z75" s="245">
        <f>Z76-SUM(Z65:Z74)</f>
        <v>0</v>
      </c>
      <c r="AA75" s="238">
        <f>AA76-SUM(AA64:AA74)</f>
        <v>0</v>
      </c>
      <c r="AB75" s="238">
        <f>AB76-SUM(AB64:AB74)</f>
        <v>0</v>
      </c>
      <c r="AC75" s="238">
        <f>AC76-SUM(AC64:AC74)</f>
        <v>0</v>
      </c>
    </row>
    <row r="76" spans="1:55" ht="15.75" thickBot="1">
      <c r="A76" s="6" t="s">
        <v>114</v>
      </c>
      <c r="B76" s="244">
        <f>SUM(B64:B75)</f>
        <v>0</v>
      </c>
      <c r="C76" s="244">
        <f t="shared" ref="C76:Y76" si="32">SUM(C64:C75)</f>
        <v>0</v>
      </c>
      <c r="D76" s="244">
        <f t="shared" si="32"/>
        <v>0</v>
      </c>
      <c r="E76" s="244">
        <f t="shared" si="32"/>
        <v>0</v>
      </c>
      <c r="F76" s="244">
        <f t="shared" si="32"/>
        <v>0</v>
      </c>
      <c r="G76" s="244">
        <f t="shared" si="32"/>
        <v>0</v>
      </c>
      <c r="H76" s="244">
        <f t="shared" si="32"/>
        <v>2.1000000000000001E-2</v>
      </c>
      <c r="I76" s="244">
        <f t="shared" si="32"/>
        <v>3.9289999999999998</v>
      </c>
      <c r="J76" s="244">
        <f t="shared" si="32"/>
        <v>1</v>
      </c>
      <c r="K76" s="244">
        <f t="shared" si="32"/>
        <v>0</v>
      </c>
      <c r="L76" s="244">
        <f t="shared" si="32"/>
        <v>0</v>
      </c>
      <c r="M76" s="244">
        <f t="shared" si="32"/>
        <v>0</v>
      </c>
      <c r="N76" s="244">
        <f t="shared" si="32"/>
        <v>0</v>
      </c>
      <c r="O76" s="244">
        <f t="shared" si="32"/>
        <v>0.25954199999999999</v>
      </c>
      <c r="P76" s="244">
        <f t="shared" si="32"/>
        <v>2.7527900000000001</v>
      </c>
      <c r="Q76" s="244">
        <f t="shared" si="32"/>
        <v>0.54059999999999997</v>
      </c>
      <c r="R76" s="244">
        <f t="shared" si="32"/>
        <v>4.0000000000000001E-3</v>
      </c>
      <c r="S76" s="244">
        <f t="shared" si="32"/>
        <v>1.4558769999999999</v>
      </c>
      <c r="T76" s="244">
        <f t="shared" si="32"/>
        <v>0.26167200000000002</v>
      </c>
      <c r="U76" s="244">
        <f t="shared" si="32"/>
        <v>0.16953499999999999</v>
      </c>
      <c r="V76" s="244">
        <f t="shared" si="32"/>
        <v>0.54099999999999993</v>
      </c>
      <c r="W76" s="244">
        <f t="shared" si="32"/>
        <v>2.2006000000000001E-2</v>
      </c>
      <c r="X76" s="244">
        <f t="shared" si="32"/>
        <v>0.144485</v>
      </c>
      <c r="Y76" s="244">
        <f t="shared" si="32"/>
        <v>0.105076</v>
      </c>
      <c r="Z76" s="245">
        <f>Z13</f>
        <v>0</v>
      </c>
      <c r="AA76" s="245">
        <f>AA13</f>
        <v>0</v>
      </c>
      <c r="AB76" s="245">
        <f>AB13</f>
        <v>0</v>
      </c>
      <c r="AC76" s="245">
        <f>AC13</f>
        <v>0</v>
      </c>
    </row>
    <row r="77" spans="1:5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55" ht="15.75" thickBot="1">
      <c r="A78" s="6" t="s">
        <v>254</v>
      </c>
    </row>
    <row r="79" spans="1:55" ht="15.75" thickBot="1">
      <c r="A79" s="3"/>
      <c r="B79" s="3" t="str">
        <f>B$2</f>
        <v xml:space="preserve">93/94 </v>
      </c>
      <c r="C79" s="3" t="str">
        <f t="shared" ref="C79:AC79" si="33">C$2</f>
        <v xml:space="preserve">94/95 </v>
      </c>
      <c r="D79" s="3" t="str">
        <f t="shared" si="33"/>
        <v xml:space="preserve">95/96 </v>
      </c>
      <c r="E79" s="3" t="str">
        <f t="shared" si="33"/>
        <v xml:space="preserve">96/97 </v>
      </c>
      <c r="F79" s="3" t="str">
        <f t="shared" si="33"/>
        <v xml:space="preserve">97/98 </v>
      </c>
      <c r="G79" s="3" t="str">
        <f t="shared" si="33"/>
        <v xml:space="preserve">98/99 </v>
      </c>
      <c r="H79" s="3" t="str">
        <f t="shared" si="33"/>
        <v xml:space="preserve">99/00 </v>
      </c>
      <c r="I79" s="3" t="str">
        <f t="shared" si="33"/>
        <v xml:space="preserve">00/01 </v>
      </c>
      <c r="J79" s="3" t="str">
        <f t="shared" si="33"/>
        <v xml:space="preserve">01/02 </v>
      </c>
      <c r="K79" s="3" t="str">
        <f t="shared" si="33"/>
        <v xml:space="preserve">02/03 </v>
      </c>
      <c r="L79" s="3" t="str">
        <f t="shared" si="33"/>
        <v xml:space="preserve">03/04 </v>
      </c>
      <c r="M79" s="3" t="str">
        <f t="shared" si="33"/>
        <v xml:space="preserve">04/05 </v>
      </c>
      <c r="N79" s="3" t="str">
        <f t="shared" si="33"/>
        <v xml:space="preserve">05/06 </v>
      </c>
      <c r="O79" s="3" t="str">
        <f t="shared" si="33"/>
        <v xml:space="preserve">06/07 </v>
      </c>
      <c r="P79" s="3" t="str">
        <f t="shared" si="33"/>
        <v xml:space="preserve">07/08 </v>
      </c>
      <c r="Q79" s="3" t="str">
        <f t="shared" si="33"/>
        <v xml:space="preserve">08/09 </v>
      </c>
      <c r="R79" s="3" t="str">
        <f t="shared" si="33"/>
        <v xml:space="preserve">09/10 </v>
      </c>
      <c r="S79" s="3" t="str">
        <f t="shared" si="33"/>
        <v xml:space="preserve">10/11 </v>
      </c>
      <c r="T79" s="3" t="str">
        <f t="shared" si="33"/>
        <v xml:space="preserve">11/12 </v>
      </c>
      <c r="U79" s="3" t="str">
        <f t="shared" si="33"/>
        <v xml:space="preserve">12/13 </v>
      </c>
      <c r="V79" s="3" t="str">
        <f t="shared" si="33"/>
        <v xml:space="preserve">13/14 </v>
      </c>
      <c r="W79" s="3" t="str">
        <f t="shared" si="33"/>
        <v xml:space="preserve">14/15 </v>
      </c>
      <c r="X79" s="3" t="str">
        <f t="shared" si="33"/>
        <v xml:space="preserve">15/16 </v>
      </c>
      <c r="Y79" s="3" t="str">
        <f t="shared" si="33"/>
        <v xml:space="preserve">16/17 </v>
      </c>
      <c r="Z79" s="3" t="str">
        <f t="shared" si="33"/>
        <v xml:space="preserve">17/18 </v>
      </c>
      <c r="AA79" s="3" t="str">
        <f t="shared" si="33"/>
        <v>18/19</v>
      </c>
      <c r="AB79" s="3" t="str">
        <f t="shared" si="33"/>
        <v>19/20</v>
      </c>
      <c r="AC79" s="3" t="str">
        <f t="shared" si="33"/>
        <v>20/21</v>
      </c>
      <c r="AF79" s="322"/>
      <c r="AG79" s="323" t="str">
        <f>E79</f>
        <v xml:space="preserve">96/97 </v>
      </c>
      <c r="AH79" s="323" t="str">
        <f t="shared" ref="AH79:BC79" si="34">F79</f>
        <v xml:space="preserve">97/98 </v>
      </c>
      <c r="AI79" s="323" t="str">
        <f t="shared" si="34"/>
        <v xml:space="preserve">98/99 </v>
      </c>
      <c r="AJ79" s="323" t="str">
        <f t="shared" si="34"/>
        <v xml:space="preserve">99/00 </v>
      </c>
      <c r="AK79" s="323" t="str">
        <f t="shared" si="34"/>
        <v xml:space="preserve">00/01 </v>
      </c>
      <c r="AL79" s="323" t="str">
        <f t="shared" si="34"/>
        <v xml:space="preserve">01/02 </v>
      </c>
      <c r="AM79" s="323" t="str">
        <f t="shared" si="34"/>
        <v xml:space="preserve">02/03 </v>
      </c>
      <c r="AN79" s="323" t="str">
        <f t="shared" si="34"/>
        <v xml:space="preserve">03/04 </v>
      </c>
      <c r="AO79" s="323" t="str">
        <f t="shared" si="34"/>
        <v xml:space="preserve">04/05 </v>
      </c>
      <c r="AP79" s="323" t="str">
        <f t="shared" si="34"/>
        <v xml:space="preserve">05/06 </v>
      </c>
      <c r="AQ79" s="323" t="str">
        <f t="shared" si="34"/>
        <v xml:space="preserve">06/07 </v>
      </c>
      <c r="AR79" s="323" t="str">
        <f t="shared" si="34"/>
        <v xml:space="preserve">07/08 </v>
      </c>
      <c r="AS79" s="323" t="str">
        <f t="shared" si="34"/>
        <v xml:space="preserve">08/09 </v>
      </c>
      <c r="AT79" s="323" t="str">
        <f t="shared" si="34"/>
        <v xml:space="preserve">09/10 </v>
      </c>
      <c r="AU79" s="323" t="str">
        <f t="shared" si="34"/>
        <v xml:space="preserve">10/11 </v>
      </c>
      <c r="AV79" s="323" t="str">
        <f t="shared" si="34"/>
        <v xml:space="preserve">11/12 </v>
      </c>
      <c r="AW79" s="323" t="str">
        <f t="shared" si="34"/>
        <v xml:space="preserve">12/13 </v>
      </c>
      <c r="AX79" s="323" t="str">
        <f t="shared" si="34"/>
        <v xml:space="preserve">13/14 </v>
      </c>
      <c r="AY79" s="323" t="str">
        <f t="shared" si="34"/>
        <v xml:space="preserve">14/15 </v>
      </c>
      <c r="AZ79" s="323" t="str">
        <f t="shared" si="34"/>
        <v xml:space="preserve">15/16 </v>
      </c>
      <c r="BA79" s="323" t="str">
        <f t="shared" si="34"/>
        <v xml:space="preserve">16/17 </v>
      </c>
      <c r="BB79" s="323" t="str">
        <f t="shared" si="34"/>
        <v xml:space="preserve">17/18 </v>
      </c>
      <c r="BC79" s="323" t="str">
        <f t="shared" si="34"/>
        <v>18/19</v>
      </c>
    </row>
    <row r="80" spans="1:55">
      <c r="A80" s="6" t="s">
        <v>104</v>
      </c>
      <c r="B80" s="239">
        <f t="shared" ref="B80:X91" si="35">B207/B$235</f>
        <v>401.58647942030308</v>
      </c>
      <c r="C80" s="239">
        <f t="shared" si="35"/>
        <v>433.58666951264206</v>
      </c>
      <c r="D80" s="239">
        <f t="shared" si="35"/>
        <v>432.93828065886737</v>
      </c>
      <c r="E80" s="239">
        <f t="shared" si="35"/>
        <v>434.73799907206467</v>
      </c>
      <c r="F80" s="239">
        <f t="shared" si="35"/>
        <v>383.06535143920161</v>
      </c>
      <c r="G80" s="239">
        <f t="shared" si="35"/>
        <v>227.80591425830423</v>
      </c>
      <c r="H80" s="239">
        <f t="shared" si="35"/>
        <v>229.65316147553878</v>
      </c>
      <c r="I80" s="239">
        <f t="shared" si="35"/>
        <v>310.12533494830291</v>
      </c>
      <c r="J80" s="239">
        <f t="shared" si="35"/>
        <v>327.2352719264731</v>
      </c>
      <c r="K80" s="239">
        <f t="shared" si="35"/>
        <v>298.27789594890857</v>
      </c>
      <c r="L80" s="239">
        <f t="shared" si="35"/>
        <v>469.82154383933067</v>
      </c>
      <c r="M80" s="239">
        <f t="shared" si="35"/>
        <v>454.77433289114009</v>
      </c>
      <c r="N80" s="239">
        <f t="shared" si="35"/>
        <v>517.42105932203378</v>
      </c>
      <c r="O80" s="239">
        <f t="shared" si="35"/>
        <v>471.22678091038756</v>
      </c>
      <c r="P80" s="239">
        <f t="shared" si="35"/>
        <v>413.48774562274656</v>
      </c>
      <c r="Q80" s="239">
        <f t="shared" si="35"/>
        <v>461.5904966599191</v>
      </c>
      <c r="R80" s="239">
        <f t="shared" si="35"/>
        <v>456.2430365553306</v>
      </c>
      <c r="S80" s="239">
        <f t="shared" si="35"/>
        <v>483.70781440620794</v>
      </c>
      <c r="T80" s="239">
        <f t="shared" si="35"/>
        <v>475.79404469312595</v>
      </c>
      <c r="U80" s="239">
        <f t="shared" si="35"/>
        <v>495.9173268893386</v>
      </c>
      <c r="V80" s="239">
        <f t="shared" si="35"/>
        <v>532.52929259446694</v>
      </c>
      <c r="W80" s="239">
        <f t="shared" si="35"/>
        <v>312.57518726383262</v>
      </c>
      <c r="X80" s="239">
        <f t="shared" si="35"/>
        <v>449.02039671052626</v>
      </c>
      <c r="Y80" s="239">
        <f>Y207/Y$235</f>
        <v>449.70233646445217</v>
      </c>
      <c r="Z80" s="239">
        <f>Z207/Z$235</f>
        <v>421.34536752136756</v>
      </c>
      <c r="AA80" s="239">
        <f>AA207/AA$235</f>
        <v>442.30428212120665</v>
      </c>
      <c r="AB80" s="239">
        <f>AB207/AB$235</f>
        <v>437.41199168449117</v>
      </c>
      <c r="AC80" s="239">
        <f>AC207/AC$235</f>
        <v>449.00435143962261</v>
      </c>
      <c r="AF80" s="324" t="s">
        <v>342</v>
      </c>
      <c r="AG80" s="325">
        <f>[7]Rapeseed!$C$17</f>
        <v>1310</v>
      </c>
      <c r="AH80" s="325">
        <f>[7]Rapeseed!$G$17</f>
        <v>1280</v>
      </c>
      <c r="AI80" s="325">
        <f>[7]Rapeseed!$K$17</f>
        <v>870</v>
      </c>
      <c r="AJ80" s="325">
        <f>[7]Rapeseed!$O$17</f>
        <v>820</v>
      </c>
      <c r="AK80" s="325">
        <f>[7]Rapeseed!$S$17</f>
        <v>950</v>
      </c>
      <c r="AL80" s="325">
        <f>[7]Rapeseed!$W$17</f>
        <v>850</v>
      </c>
      <c r="AM80" s="325">
        <f>[7]Rapeseed!$AA$17</f>
        <v>845</v>
      </c>
      <c r="AN80" s="325">
        <f>[7]Rapeseed!$AE$17</f>
        <v>660</v>
      </c>
      <c r="AO80" s="325">
        <f>[7]Rapeseed!$AI$17</f>
        <v>950</v>
      </c>
      <c r="AP80" s="325">
        <f>[7]Rapeseed!$AM$17</f>
        <v>1120</v>
      </c>
      <c r="AQ80" s="325">
        <f>[7]Rapeseed!$AQ$17</f>
        <v>1240</v>
      </c>
      <c r="AR80" s="325">
        <f>[7]Rapeseed!$AU$17</f>
        <v>1260</v>
      </c>
      <c r="AS80" s="325">
        <f>[7]Rapeseed!$AY$17</f>
        <v>870</v>
      </c>
      <c r="AT80" s="325">
        <f>[7]Rapeseed!$BC$17</f>
        <v>996</v>
      </c>
      <c r="AU80" s="325">
        <f>[7]Rapeseed!$BG$17</f>
        <v>1205</v>
      </c>
      <c r="AV80" s="325">
        <f>[7]Rapeseed!$BK$17</f>
        <v>1250</v>
      </c>
      <c r="AW80" s="325">
        <f>[7]Rapeseed!$BO$17</f>
        <v>1082</v>
      </c>
      <c r="AX80" s="325">
        <f>[7]Rapeseed!$BS$17</f>
        <v>1279</v>
      </c>
      <c r="AY80" s="325">
        <f>[7]Rapeseed!$BW$17</f>
        <v>1178</v>
      </c>
      <c r="AZ80" s="325">
        <f>[7]Rapeseed!$CA$17</f>
        <v>828</v>
      </c>
      <c r="BA80" s="325">
        <f>[7]Rapeseed!$CE$17</f>
        <v>0</v>
      </c>
      <c r="BB80" s="325">
        <f>[7]Rapeseed!$CI$17</f>
        <v>0</v>
      </c>
      <c r="BC80" s="322"/>
    </row>
    <row r="81" spans="1:55">
      <c r="A81" s="6" t="s">
        <v>105</v>
      </c>
      <c r="B81" s="239">
        <f t="shared" si="35"/>
        <v>399.68714844099128</v>
      </c>
      <c r="C81" s="239">
        <f t="shared" si="35"/>
        <v>431.04468494829774</v>
      </c>
      <c r="D81" s="239">
        <f t="shared" si="35"/>
        <v>427.87855576896959</v>
      </c>
      <c r="E81" s="239">
        <f t="shared" si="35"/>
        <v>430.86199781486198</v>
      </c>
      <c r="F81" s="239">
        <f t="shared" si="35"/>
        <v>373.12229573813647</v>
      </c>
      <c r="G81" s="239">
        <f t="shared" si="35"/>
        <v>200.13051557199051</v>
      </c>
      <c r="H81" s="239">
        <f t="shared" si="35"/>
        <v>195.20040073934246</v>
      </c>
      <c r="I81" s="239">
        <f t="shared" si="35"/>
        <v>311.61372340713473</v>
      </c>
      <c r="J81" s="239">
        <f t="shared" si="35"/>
        <v>328.71579179402278</v>
      </c>
      <c r="K81" s="239">
        <f t="shared" si="35"/>
        <v>298.04445059574874</v>
      </c>
      <c r="L81" s="239">
        <f t="shared" si="35"/>
        <v>469.91102002980682</v>
      </c>
      <c r="M81" s="239">
        <f t="shared" si="35"/>
        <v>454.72959820710724</v>
      </c>
      <c r="N81" s="239">
        <f t="shared" si="35"/>
        <v>517.3236991525423</v>
      </c>
      <c r="O81" s="239">
        <f t="shared" si="35"/>
        <v>471.27414184062013</v>
      </c>
      <c r="P81" s="239">
        <f t="shared" si="35"/>
        <v>413.60459467152702</v>
      </c>
      <c r="Q81" s="239">
        <f t="shared" si="35"/>
        <v>460.79557823886648</v>
      </c>
      <c r="R81" s="239">
        <f t="shared" si="35"/>
        <v>461.69276023954114</v>
      </c>
      <c r="S81" s="239">
        <f t="shared" si="35"/>
        <v>483.40865124831322</v>
      </c>
      <c r="T81" s="239">
        <f t="shared" si="35"/>
        <v>495.14731115473552</v>
      </c>
      <c r="U81" s="239">
        <f t="shared" si="35"/>
        <v>494.73528215249655</v>
      </c>
      <c r="V81" s="239">
        <f t="shared" si="35"/>
        <v>481.92717417341436</v>
      </c>
      <c r="W81" s="239">
        <f t="shared" si="35"/>
        <v>339.09211357962215</v>
      </c>
      <c r="X81" s="239">
        <f t="shared" si="35"/>
        <v>446.33011776315789</v>
      </c>
      <c r="Y81" s="239">
        <f t="shared" ref="Y81:AC91" si="36">Y208/Y$235</f>
        <v>443.70277691899764</v>
      </c>
      <c r="Z81" s="239">
        <f t="shared" si="36"/>
        <v>409.05413596318215</v>
      </c>
      <c r="AA81" s="239">
        <f t="shared" si="36"/>
        <v>438.92664602981176</v>
      </c>
      <c r="AB81" s="239">
        <f t="shared" si="36"/>
        <v>442.18160544205483</v>
      </c>
      <c r="AC81" s="239">
        <f t="shared" si="36"/>
        <v>451.72927373653874</v>
      </c>
      <c r="AF81" s="324" t="s">
        <v>343</v>
      </c>
      <c r="AG81" s="325">
        <f>[7]Rapeseed!$D$17</f>
        <v>1020</v>
      </c>
      <c r="AH81" s="325">
        <f>[7]Rapeseed!$H$17</f>
        <v>930</v>
      </c>
      <c r="AI81" s="325">
        <f>[7]Rapeseed!$L$17</f>
        <v>910</v>
      </c>
      <c r="AJ81" s="325">
        <f>[7]Rapeseed!$P$17</f>
        <v>910</v>
      </c>
      <c r="AK81" s="325">
        <f>[7]Rapeseed!$T$17</f>
        <v>960</v>
      </c>
      <c r="AL81" s="325">
        <f>[7]Rapeseed!$X$17</f>
        <v>1040</v>
      </c>
      <c r="AM81" s="325">
        <f>[7]Rapeseed!$AB$17</f>
        <v>890</v>
      </c>
      <c r="AN81" s="325">
        <f>[7]Rapeseed!$AF$17</f>
        <v>1170</v>
      </c>
      <c r="AO81" s="325">
        <f>[7]Rapeseed!$AJ$17</f>
        <v>1070</v>
      </c>
      <c r="AP81" s="325">
        <f>[7]Rapeseed!$AN$17</f>
        <v>1400</v>
      </c>
      <c r="AQ81" s="325">
        <f>[7]Rapeseed!$AR$17</f>
        <v>1370</v>
      </c>
      <c r="AR81" s="325">
        <f>[7]Rapeseed!$AV$17</f>
        <v>1310</v>
      </c>
      <c r="AS81" s="325">
        <f>[7]Rapeseed!$AZ$17</f>
        <v>1008</v>
      </c>
      <c r="AT81" s="325">
        <f>[7]Rapeseed!$BD$17</f>
        <v>1196</v>
      </c>
      <c r="AU81" s="325">
        <f>[7]Rapeseed!$BH$17</f>
        <v>1545</v>
      </c>
      <c r="AV81" s="325">
        <f>[7]Rapeseed!$BL$17</f>
        <v>1500</v>
      </c>
      <c r="AW81" s="325">
        <f>[7]Rapeseed!$BP$17</f>
        <v>1350</v>
      </c>
      <c r="AX81" s="325">
        <f>[7]Rapeseed!$BT$17</f>
        <v>1595</v>
      </c>
      <c r="AY81" s="325">
        <f>[7]Rapeseed!$BX$17</f>
        <v>1182</v>
      </c>
      <c r="AZ81" s="325">
        <f>[7]Rapeseed!$CB$17</f>
        <v>1012</v>
      </c>
      <c r="BA81" s="325">
        <f>[7]Rapeseed!$CF$17</f>
        <v>0</v>
      </c>
      <c r="BB81" s="325">
        <f>[7]Rapeseed!$CJ$17</f>
        <v>0</v>
      </c>
      <c r="BC81" s="322"/>
    </row>
    <row r="82" spans="1:55">
      <c r="A82" s="6" t="s">
        <v>106</v>
      </c>
      <c r="B82" s="239">
        <f t="shared" si="35"/>
        <v>410.1413277993264</v>
      </c>
      <c r="C82" s="239">
        <f t="shared" si="35"/>
        <v>445.03611816938076</v>
      </c>
      <c r="D82" s="239">
        <f t="shared" si="35"/>
        <v>455.72797858099062</v>
      </c>
      <c r="E82" s="239">
        <f t="shared" si="35"/>
        <v>452.19604268502582</v>
      </c>
      <c r="F82" s="239">
        <f t="shared" si="35"/>
        <v>427.85024405313561</v>
      </c>
      <c r="G82" s="239">
        <f t="shared" si="35"/>
        <v>345.10580471804138</v>
      </c>
      <c r="H82" s="239">
        <f t="shared" si="35"/>
        <v>354.73567681296208</v>
      </c>
      <c r="I82" s="239">
        <f t="shared" si="35"/>
        <v>322.37814986737396</v>
      </c>
      <c r="J82" s="239">
        <f t="shared" si="35"/>
        <v>331.98032490660552</v>
      </c>
      <c r="K82" s="239">
        <f t="shared" si="35"/>
        <v>298.04179780764463</v>
      </c>
      <c r="L82" s="239">
        <f t="shared" si="35"/>
        <v>470.04523431552116</v>
      </c>
      <c r="M82" s="239">
        <f t="shared" si="35"/>
        <v>454.6427602910436</v>
      </c>
      <c r="N82" s="239">
        <f t="shared" si="35"/>
        <v>517.56315254237279</v>
      </c>
      <c r="O82" s="239">
        <f t="shared" si="35"/>
        <v>471.47937253829457</v>
      </c>
      <c r="P82" s="239">
        <f t="shared" si="35"/>
        <v>413.85871168849417</v>
      </c>
      <c r="Q82" s="239">
        <f t="shared" si="35"/>
        <v>461.16154929149809</v>
      </c>
      <c r="R82" s="239">
        <f t="shared" si="35"/>
        <v>451.51118129217269</v>
      </c>
      <c r="S82" s="239">
        <f t="shared" si="35"/>
        <v>484.02960914305004</v>
      </c>
      <c r="T82" s="239">
        <f t="shared" si="35"/>
        <v>495.33741031754778</v>
      </c>
      <c r="U82" s="239">
        <f t="shared" si="35"/>
        <v>491.89086899460176</v>
      </c>
      <c r="V82" s="239">
        <f t="shared" si="35"/>
        <v>505.0076452260459</v>
      </c>
      <c r="W82" s="239">
        <f t="shared" si="35"/>
        <v>319.46611884278002</v>
      </c>
      <c r="X82" s="239">
        <f t="shared" si="35"/>
        <v>406.74645986842108</v>
      </c>
      <c r="Y82" s="239">
        <f t="shared" si="36"/>
        <v>478.14397837354306</v>
      </c>
      <c r="Z82" s="239">
        <f t="shared" si="36"/>
        <v>425.87136673241292</v>
      </c>
      <c r="AA82" s="239">
        <f t="shared" si="36"/>
        <v>437.81493974907016</v>
      </c>
      <c r="AB82" s="239">
        <f t="shared" si="36"/>
        <v>445.14950125664336</v>
      </c>
      <c r="AC82" s="239">
        <f t="shared" si="36"/>
        <v>450.15187959542828</v>
      </c>
      <c r="AF82" s="324" t="s">
        <v>344</v>
      </c>
      <c r="AG82" s="325">
        <f>[7]Rapeseed!$E$17</f>
        <v>1670</v>
      </c>
      <c r="AH82" s="325">
        <f>[7]Rapeseed!$I$17</f>
        <v>1450</v>
      </c>
      <c r="AI82" s="326">
        <f>AI85-AI80-AI81-AI83</f>
        <v>1110</v>
      </c>
      <c r="AJ82" s="325">
        <f>[7]Rapeseed!$Q$17</f>
        <v>1430</v>
      </c>
      <c r="AK82" s="325">
        <f>[7]Rapeseed!$U$17</f>
        <v>1230</v>
      </c>
      <c r="AL82" s="325">
        <f>[7]Rapeseed!$Y$17</f>
        <v>1365</v>
      </c>
      <c r="AM82" s="325">
        <f>[7]Rapeseed!$AC$17</f>
        <v>970</v>
      </c>
      <c r="AN82" s="325">
        <f>[7]Rapeseed!$AG$17</f>
        <v>1920</v>
      </c>
      <c r="AO82" s="325">
        <f>[7]Rapeseed!$AK$17</f>
        <v>1320</v>
      </c>
      <c r="AP82" s="325">
        <f>[7]Rapeseed!$AO$17</f>
        <v>2280</v>
      </c>
      <c r="AQ82" s="325">
        <f>[7]Rapeseed!$AS$17</f>
        <v>1910</v>
      </c>
      <c r="AR82" s="325">
        <f>[7]Rapeseed!$AW$17</f>
        <v>1530</v>
      </c>
      <c r="AS82" s="325">
        <f>[7]Rapeseed!$BA$17</f>
        <v>1562</v>
      </c>
      <c r="AT82" s="325">
        <f>[7]Rapeseed!$BE$17</f>
        <v>1720</v>
      </c>
      <c r="AU82" s="325">
        <f>[7]Rapeseed!$BI$17</f>
        <v>2280</v>
      </c>
      <c r="AV82" s="325">
        <f>[7]Rapeseed!$BM$17</f>
        <v>1810</v>
      </c>
      <c r="AW82" s="325">
        <f>[7]Rapeseed!$BQ$17</f>
        <v>2080</v>
      </c>
      <c r="AX82" s="325">
        <f>[7]Rapeseed!$BU$17</f>
        <v>2170</v>
      </c>
      <c r="AY82" s="325">
        <f>[7]Rapeseed!$BY$17</f>
        <v>1530</v>
      </c>
      <c r="AZ82" s="325">
        <f>[7]Rapeseed!$CC$17</f>
        <v>0</v>
      </c>
      <c r="BA82" s="325">
        <f>[7]Rapeseed!$CG$17</f>
        <v>0</v>
      </c>
      <c r="BB82" s="325">
        <f>[7]Rapeseed!$CK$17</f>
        <v>0</v>
      </c>
      <c r="BC82" s="322"/>
    </row>
    <row r="83" spans="1:55">
      <c r="A83" s="6" t="s">
        <v>107</v>
      </c>
      <c r="B83" s="239">
        <f t="shared" si="35"/>
        <v>411.94809755144274</v>
      </c>
      <c r="C83" s="239">
        <f t="shared" si="35"/>
        <v>447.4542226868295</v>
      </c>
      <c r="D83" s="239">
        <f t="shared" si="35"/>
        <v>460.54112488601749</v>
      </c>
      <c r="E83" s="239">
        <f t="shared" si="35"/>
        <v>455.88315246576366</v>
      </c>
      <c r="F83" s="239">
        <f t="shared" si="35"/>
        <v>437.30873890209671</v>
      </c>
      <c r="G83" s="239">
        <f t="shared" si="35"/>
        <v>307.85229793977817</v>
      </c>
      <c r="H83" s="239">
        <f t="shared" si="35"/>
        <v>386.84058478842223</v>
      </c>
      <c r="I83" s="239">
        <f t="shared" si="35"/>
        <v>320.25904360417906</v>
      </c>
      <c r="J83" s="239">
        <f t="shared" si="35"/>
        <v>339.49904344965188</v>
      </c>
      <c r="K83" s="239">
        <f t="shared" si="35"/>
        <v>299.10026026117623</v>
      </c>
      <c r="L83" s="239">
        <f t="shared" si="35"/>
        <v>470.46366708863036</v>
      </c>
      <c r="M83" s="239">
        <f t="shared" si="35"/>
        <v>454.50066188293937</v>
      </c>
      <c r="N83" s="239">
        <f t="shared" si="35"/>
        <v>517.23160169491518</v>
      </c>
      <c r="O83" s="239">
        <f t="shared" si="35"/>
        <v>471.38991300341075</v>
      </c>
      <c r="P83" s="239">
        <f t="shared" si="35"/>
        <v>413.90606905858959</v>
      </c>
      <c r="Q83" s="239">
        <f t="shared" si="35"/>
        <v>457.32997034412961</v>
      </c>
      <c r="R83" s="239">
        <f t="shared" si="35"/>
        <v>449.75854971322536</v>
      </c>
      <c r="S83" s="239">
        <f t="shared" si="35"/>
        <v>483.9243459851553</v>
      </c>
      <c r="T83" s="239">
        <f t="shared" si="35"/>
        <v>495.29494323151636</v>
      </c>
      <c r="U83" s="239">
        <f t="shared" si="35"/>
        <v>476.38614004723337</v>
      </c>
      <c r="V83" s="239">
        <f t="shared" si="35"/>
        <v>469.71451101551958</v>
      </c>
      <c r="W83" s="239">
        <f t="shared" si="35"/>
        <v>329.97537147435895</v>
      </c>
      <c r="X83" s="239">
        <f t="shared" si="35"/>
        <v>432.9707651315789</v>
      </c>
      <c r="Y83" s="239">
        <f t="shared" si="36"/>
        <v>506.73781228263402</v>
      </c>
      <c r="Z83" s="239">
        <f t="shared" si="36"/>
        <v>443.00892570677189</v>
      </c>
      <c r="AA83" s="239">
        <f t="shared" si="36"/>
        <v>441.29951749254923</v>
      </c>
      <c r="AB83" s="239">
        <f t="shared" si="36"/>
        <v>454.31174486136734</v>
      </c>
      <c r="AC83" s="239">
        <f t="shared" si="36"/>
        <v>465.39813023579444</v>
      </c>
      <c r="AF83" s="324" t="s">
        <v>345</v>
      </c>
      <c r="AG83" s="325">
        <f>[7]Rapeseed!$F$17</f>
        <v>1620</v>
      </c>
      <c r="AH83" s="325">
        <f>[7]Rapeseed!$J$17</f>
        <v>1280</v>
      </c>
      <c r="AI83" s="325">
        <f>[7]Rapeseed!$N$17</f>
        <v>1010</v>
      </c>
      <c r="AJ83" s="325">
        <f>[7]Rapeseed!$R$17</f>
        <v>1240</v>
      </c>
      <c r="AK83" s="325">
        <f>[7]Rapeseed!$V$17</f>
        <v>1070</v>
      </c>
      <c r="AL83" s="325">
        <f>[7]Rapeseed!$Z$17</f>
        <v>1210</v>
      </c>
      <c r="AM83" s="325">
        <f>[7]Rapeseed!$AD$17</f>
        <v>820</v>
      </c>
      <c r="AN83" s="325">
        <f>[7]Rapeseed!$AH$17</f>
        <v>1440</v>
      </c>
      <c r="AO83" s="325">
        <f>[7]Rapeseed!$AL$17</f>
        <v>1270</v>
      </c>
      <c r="AP83" s="325">
        <f>[7]Rapeseed!$AP$17</f>
        <v>1650</v>
      </c>
      <c r="AQ83" s="325">
        <f>[7]Rapeseed!$AT$17</f>
        <v>1660</v>
      </c>
      <c r="AR83" s="325">
        <f>[7]Rapeseed!$AX$17</f>
        <v>1300</v>
      </c>
      <c r="AS83" s="325">
        <f>[7]Rapeseed!$BB$17</f>
        <v>1306</v>
      </c>
      <c r="AT83" s="325">
        <f>[7]Rapeseed!$BF$17</f>
        <v>1480</v>
      </c>
      <c r="AU83" s="325">
        <f>[7]Rapeseed!$BJ$17</f>
        <v>1450</v>
      </c>
      <c r="AV83" s="325">
        <f>[7]Rapeseed!$BN$17</f>
        <v>1290</v>
      </c>
      <c r="AW83" s="325">
        <f>[7]Rapeseed!$BR$17</f>
        <v>1548</v>
      </c>
      <c r="AX83" s="325">
        <f>[7]Rapeseed!$BV$17</f>
        <v>1590</v>
      </c>
      <c r="AY83" s="325">
        <f>[7]Rapeseed!$BZ$17</f>
        <v>1160</v>
      </c>
      <c r="AZ83" s="325">
        <f>[7]Rapeseed!$CD$17</f>
        <v>0</v>
      </c>
      <c r="BA83" s="325">
        <f>[7]Rapeseed!$CH$17</f>
        <v>0</v>
      </c>
      <c r="BB83" s="325">
        <f>[7]Rapeseed!$CL$17</f>
        <v>0</v>
      </c>
      <c r="BC83" s="322"/>
    </row>
    <row r="84" spans="1:55">
      <c r="A84" s="6" t="s">
        <v>108</v>
      </c>
      <c r="B84" s="239">
        <f t="shared" si="35"/>
        <v>406.18612146674968</v>
      </c>
      <c r="C84" s="239">
        <f t="shared" si="35"/>
        <v>439.7426366457708</v>
      </c>
      <c r="D84" s="239">
        <f t="shared" si="35"/>
        <v>445.19150224084746</v>
      </c>
      <c r="E84" s="239">
        <f t="shared" si="35"/>
        <v>444.12457705605033</v>
      </c>
      <c r="F84" s="239">
        <f t="shared" si="35"/>
        <v>407.14461807094602</v>
      </c>
      <c r="G84" s="239">
        <f t="shared" si="35"/>
        <v>321.01711568938197</v>
      </c>
      <c r="H84" s="239">
        <f t="shared" si="35"/>
        <v>322.08997129148969</v>
      </c>
      <c r="I84" s="239">
        <f t="shared" si="35"/>
        <v>289.35651017701508</v>
      </c>
      <c r="J84" s="239">
        <f t="shared" si="35"/>
        <v>332.00671563508234</v>
      </c>
      <c r="K84" s="239">
        <f t="shared" si="35"/>
        <v>298.12668702697556</v>
      </c>
      <c r="L84" s="239">
        <f t="shared" si="35"/>
        <v>470.1347105059973</v>
      </c>
      <c r="M84" s="239">
        <f t="shared" si="35"/>
        <v>454.59013125100495</v>
      </c>
      <c r="N84" s="239">
        <f t="shared" si="35"/>
        <v>517.32106779661012</v>
      </c>
      <c r="O84" s="239">
        <f t="shared" si="35"/>
        <v>471.57935672434098</v>
      </c>
      <c r="P84" s="239">
        <f t="shared" si="35"/>
        <v>413.68506799814423</v>
      </c>
      <c r="Q84" s="239">
        <f t="shared" si="35"/>
        <v>440.30891771255068</v>
      </c>
      <c r="R84" s="239">
        <f t="shared" si="35"/>
        <v>448.37170760796221</v>
      </c>
      <c r="S84" s="239">
        <f t="shared" si="35"/>
        <v>484.04513545883952</v>
      </c>
      <c r="T84" s="239">
        <f t="shared" si="35"/>
        <v>471.25966211218241</v>
      </c>
      <c r="U84" s="239">
        <f t="shared" si="35"/>
        <v>494.02564004723337</v>
      </c>
      <c r="V84" s="239">
        <f t="shared" si="35"/>
        <v>502.51043996288803</v>
      </c>
      <c r="W84" s="239">
        <f t="shared" si="35"/>
        <v>339.59705042172737</v>
      </c>
      <c r="X84" s="239">
        <f t="shared" si="35"/>
        <v>431.8724546052631</v>
      </c>
      <c r="Y84" s="239">
        <f t="shared" si="36"/>
        <v>470.8496215553613</v>
      </c>
      <c r="Z84" s="239">
        <f t="shared" si="36"/>
        <v>429.70852453008655</v>
      </c>
      <c r="AA84" s="239">
        <f t="shared" si="36"/>
        <v>446.53765076261817</v>
      </c>
      <c r="AB84" s="239">
        <f t="shared" si="36"/>
        <v>452.77646733627398</v>
      </c>
      <c r="AC84" s="239">
        <f t="shared" si="36"/>
        <v>459.088106499692</v>
      </c>
      <c r="AF84" s="324" t="s">
        <v>346</v>
      </c>
      <c r="AG84" s="325">
        <f t="shared" ref="AG84:AY84" si="37">SUM(AG80:AG83)</f>
        <v>5620</v>
      </c>
      <c r="AH84" s="325">
        <f t="shared" si="37"/>
        <v>4940</v>
      </c>
      <c r="AI84" s="325">
        <f t="shared" si="37"/>
        <v>3900</v>
      </c>
      <c r="AJ84" s="325">
        <f t="shared" si="37"/>
        <v>4400</v>
      </c>
      <c r="AK84" s="325">
        <f t="shared" si="37"/>
        <v>4210</v>
      </c>
      <c r="AL84" s="325">
        <f t="shared" si="37"/>
        <v>4465</v>
      </c>
      <c r="AM84" s="325">
        <f t="shared" si="37"/>
        <v>3525</v>
      </c>
      <c r="AN84" s="325">
        <f t="shared" si="37"/>
        <v>5190</v>
      </c>
      <c r="AO84" s="325">
        <f t="shared" si="37"/>
        <v>4610</v>
      </c>
      <c r="AP84" s="325">
        <f t="shared" si="37"/>
        <v>6450</v>
      </c>
      <c r="AQ84" s="325">
        <f t="shared" si="37"/>
        <v>6180</v>
      </c>
      <c r="AR84" s="325">
        <f t="shared" si="37"/>
        <v>5400</v>
      </c>
      <c r="AS84" s="325">
        <f t="shared" si="37"/>
        <v>4746</v>
      </c>
      <c r="AT84" s="325">
        <f t="shared" si="37"/>
        <v>5392</v>
      </c>
      <c r="AU84" s="325">
        <f t="shared" si="37"/>
        <v>6480</v>
      </c>
      <c r="AV84" s="325">
        <f t="shared" si="37"/>
        <v>5850</v>
      </c>
      <c r="AW84" s="325">
        <f t="shared" si="37"/>
        <v>6060</v>
      </c>
      <c r="AX84" s="325">
        <f t="shared" si="37"/>
        <v>6634</v>
      </c>
      <c r="AY84" s="325">
        <f t="shared" si="37"/>
        <v>5050</v>
      </c>
      <c r="AZ84" s="322"/>
      <c r="BA84" s="322"/>
      <c r="BB84" s="322"/>
      <c r="BC84" s="322"/>
    </row>
    <row r="85" spans="1:55">
      <c r="A85" s="6" t="s">
        <v>109</v>
      </c>
      <c r="B85" s="239">
        <f t="shared" si="35"/>
        <v>409.63247920042187</v>
      </c>
      <c r="C85" s="239">
        <f t="shared" si="35"/>
        <v>444.35509664227862</v>
      </c>
      <c r="D85" s="239">
        <f t="shared" si="35"/>
        <v>454.37243078594577</v>
      </c>
      <c r="E85" s="239">
        <f t="shared" si="35"/>
        <v>451.15762556312211</v>
      </c>
      <c r="F85" s="239">
        <f t="shared" si="35"/>
        <v>425.18640609259779</v>
      </c>
      <c r="G85" s="239">
        <f t="shared" si="35"/>
        <v>363.08890649762287</v>
      </c>
      <c r="H85" s="239">
        <f t="shared" si="35"/>
        <v>368.8438976718578</v>
      </c>
      <c r="I85" s="239">
        <f t="shared" si="35"/>
        <v>299.84648202782438</v>
      </c>
      <c r="J85" s="239">
        <f t="shared" si="35"/>
        <v>332.03574543640684</v>
      </c>
      <c r="K85" s="239">
        <f t="shared" si="35"/>
        <v>298.16117327232865</v>
      </c>
      <c r="L85" s="239">
        <f t="shared" si="35"/>
        <v>469.60837997378439</v>
      </c>
      <c r="M85" s="239">
        <f t="shared" si="35"/>
        <v>454.58749979900313</v>
      </c>
      <c r="N85" s="239">
        <f t="shared" si="35"/>
        <v>517.91312288135589</v>
      </c>
      <c r="O85" s="239">
        <f t="shared" si="35"/>
        <v>471.41885579410842</v>
      </c>
      <c r="P85" s="239">
        <f t="shared" si="35"/>
        <v>413.89154613176038</v>
      </c>
      <c r="Q85" s="239">
        <f t="shared" si="35"/>
        <v>461.34152297570859</v>
      </c>
      <c r="R85" s="239">
        <f t="shared" si="35"/>
        <v>461.66207602901483</v>
      </c>
      <c r="S85" s="239">
        <f t="shared" si="35"/>
        <v>483.65979861673429</v>
      </c>
      <c r="T85" s="239">
        <f t="shared" si="35"/>
        <v>434.92494331477263</v>
      </c>
      <c r="U85" s="239">
        <f t="shared" si="35"/>
        <v>495.16143478407548</v>
      </c>
      <c r="V85" s="239">
        <f t="shared" si="35"/>
        <v>522.40945048920378</v>
      </c>
      <c r="W85" s="239">
        <f t="shared" si="35"/>
        <v>390.96252410593792</v>
      </c>
      <c r="X85" s="239">
        <f t="shared" si="35"/>
        <v>448.23102565789469</v>
      </c>
      <c r="Y85" s="239">
        <f t="shared" si="36"/>
        <v>486.26616128263396</v>
      </c>
      <c r="Z85" s="239">
        <f t="shared" si="36"/>
        <v>445.15951710551366</v>
      </c>
      <c r="AA85" s="239">
        <f t="shared" si="36"/>
        <v>471.85350739472625</v>
      </c>
      <c r="AB85" s="239">
        <f t="shared" si="36"/>
        <v>475.87552170332219</v>
      </c>
      <c r="AC85" s="239">
        <f t="shared" si="36"/>
        <v>481.17000835716141</v>
      </c>
      <c r="AF85" s="327" t="s">
        <v>347</v>
      </c>
      <c r="AG85" s="328">
        <v>5412</v>
      </c>
      <c r="AH85" s="328">
        <v>5100</v>
      </c>
      <c r="AI85" s="328">
        <v>3900</v>
      </c>
      <c r="AJ85" s="328">
        <v>4300</v>
      </c>
      <c r="AK85" s="328">
        <v>3750</v>
      </c>
      <c r="AL85" s="328">
        <v>3985</v>
      </c>
      <c r="AM85" s="328">
        <v>3568</v>
      </c>
      <c r="AN85" s="328">
        <v>5637</v>
      </c>
      <c r="AO85" s="328">
        <v>5455</v>
      </c>
      <c r="AP85" s="328">
        <v>6210</v>
      </c>
      <c r="AQ85" s="328">
        <v>5657</v>
      </c>
      <c r="AR85" s="328">
        <v>4962</v>
      </c>
      <c r="AS85" s="328">
        <v>5450</v>
      </c>
      <c r="AT85" s="328">
        <v>5500</v>
      </c>
      <c r="AU85" s="328">
        <v>5800</v>
      </c>
      <c r="AV85" s="328">
        <v>5690</v>
      </c>
      <c r="AW85" s="328">
        <v>5900</v>
      </c>
      <c r="AX85" s="328">
        <v>6000</v>
      </c>
      <c r="AY85" s="328">
        <v>4200</v>
      </c>
      <c r="AZ85" s="328">
        <v>5000</v>
      </c>
      <c r="BA85" s="322">
        <v>5800</v>
      </c>
      <c r="BB85" s="322">
        <v>5120</v>
      </c>
      <c r="BC85" s="322"/>
    </row>
    <row r="86" spans="1:55">
      <c r="A86" s="6" t="s">
        <v>110</v>
      </c>
      <c r="B86" s="239">
        <f t="shared" si="35"/>
        <v>410.64287311100787</v>
      </c>
      <c r="C86" s="239">
        <f t="shared" si="35"/>
        <v>445.70736528454955</v>
      </c>
      <c r="D86" s="239">
        <f t="shared" si="35"/>
        <v>457.06407077585703</v>
      </c>
      <c r="E86" s="239">
        <f t="shared" si="35"/>
        <v>453.21955584823769</v>
      </c>
      <c r="F86" s="239">
        <f t="shared" si="35"/>
        <v>430.47584908194654</v>
      </c>
      <c r="G86" s="239">
        <f t="shared" si="35"/>
        <v>349.83446909667202</v>
      </c>
      <c r="H86" s="239">
        <f t="shared" si="35"/>
        <v>382.85187313198054</v>
      </c>
      <c r="I86" s="239">
        <f t="shared" si="35"/>
        <v>302.54616534942886</v>
      </c>
      <c r="J86" s="239">
        <f t="shared" si="35"/>
        <v>331.99352027084399</v>
      </c>
      <c r="K86" s="239">
        <f t="shared" si="35"/>
        <v>298.06302011247737</v>
      </c>
      <c r="L86" s="239">
        <f t="shared" si="35"/>
        <v>469.93733655641745</v>
      </c>
      <c r="M86" s="239">
        <f t="shared" si="35"/>
        <v>454.44276993889696</v>
      </c>
      <c r="N86" s="239">
        <f t="shared" si="35"/>
        <v>517.15792372881356</v>
      </c>
      <c r="O86" s="239">
        <f t="shared" si="35"/>
        <v>471.47147904992244</v>
      </c>
      <c r="P86" s="239">
        <f t="shared" si="35"/>
        <v>413.25095877226937</v>
      </c>
      <c r="Q86" s="239">
        <f t="shared" si="35"/>
        <v>448.03277297570861</v>
      </c>
      <c r="R86" s="239">
        <f t="shared" si="35"/>
        <v>461.74276023954116</v>
      </c>
      <c r="S86" s="239">
        <f t="shared" si="35"/>
        <v>483.67233545883954</v>
      </c>
      <c r="T86" s="239">
        <f t="shared" si="35"/>
        <v>456.91347721856533</v>
      </c>
      <c r="U86" s="239">
        <f t="shared" si="35"/>
        <v>495.97051636302285</v>
      </c>
      <c r="V86" s="239">
        <f t="shared" si="35"/>
        <v>531.73013469973012</v>
      </c>
      <c r="W86" s="239">
        <f t="shared" si="35"/>
        <v>369.23983989541159</v>
      </c>
      <c r="X86" s="239">
        <f t="shared" si="35"/>
        <v>396.77631776315792</v>
      </c>
      <c r="Y86" s="239">
        <f t="shared" si="36"/>
        <v>508.00347510081582</v>
      </c>
      <c r="Z86" s="239">
        <f t="shared" si="36"/>
        <v>432.98227179393052</v>
      </c>
      <c r="AA86" s="239">
        <f t="shared" si="36"/>
        <v>461.61385095333958</v>
      </c>
      <c r="AB86" s="239">
        <f t="shared" si="36"/>
        <v>465.2777872185859</v>
      </c>
      <c r="AC86" s="239">
        <f t="shared" si="36"/>
        <v>467.99238352967058</v>
      </c>
      <c r="AF86" s="329"/>
      <c r="AG86" s="322"/>
      <c r="AH86" s="322"/>
      <c r="AI86" s="322"/>
      <c r="AJ86" s="322"/>
      <c r="AK86" s="322"/>
      <c r="AL86" s="322"/>
      <c r="AM86" s="322"/>
      <c r="AN86" s="322"/>
      <c r="AO86" s="322"/>
      <c r="AP86" s="322"/>
      <c r="AQ86" s="322"/>
      <c r="AR86" s="322"/>
      <c r="AS86" s="322"/>
      <c r="AT86" s="322"/>
      <c r="AU86" s="322"/>
      <c r="AV86" s="322"/>
      <c r="AW86" s="322"/>
      <c r="AX86" s="322"/>
      <c r="AY86" s="322"/>
      <c r="AZ86" s="322"/>
      <c r="BA86" s="322"/>
      <c r="BB86" s="322"/>
      <c r="BC86" s="322"/>
    </row>
    <row r="87" spans="1:55">
      <c r="A87" s="6" t="s">
        <v>111</v>
      </c>
      <c r="B87" s="239">
        <f t="shared" si="35"/>
        <v>412.83147777119456</v>
      </c>
      <c r="C87" s="239">
        <f t="shared" si="35"/>
        <v>448.6365015563448</v>
      </c>
      <c r="D87" s="239">
        <f t="shared" si="35"/>
        <v>462.89440661195511</v>
      </c>
      <c r="E87" s="239">
        <f t="shared" si="35"/>
        <v>457.68588346928084</v>
      </c>
      <c r="F87" s="239">
        <f t="shared" si="35"/>
        <v>441.93326133967304</v>
      </c>
      <c r="G87" s="239">
        <f t="shared" si="35"/>
        <v>377.39405705229797</v>
      </c>
      <c r="H87" s="239">
        <f t="shared" si="35"/>
        <v>400.80635165958785</v>
      </c>
      <c r="I87" s="239">
        <f t="shared" si="35"/>
        <v>321.07185148595244</v>
      </c>
      <c r="J87" s="239">
        <f t="shared" si="35"/>
        <v>331.96185139667176</v>
      </c>
      <c r="K87" s="239">
        <f t="shared" si="35"/>
        <v>298.11872866266322</v>
      </c>
      <c r="L87" s="239">
        <f t="shared" si="35"/>
        <v>470.05049762084326</v>
      </c>
      <c r="M87" s="239">
        <f t="shared" si="35"/>
        <v>454.4953989789355</v>
      </c>
      <c r="N87" s="239">
        <f t="shared" si="35"/>
        <v>517.25528389830504</v>
      </c>
      <c r="O87" s="239">
        <f t="shared" si="35"/>
        <v>471.2192136862015</v>
      </c>
      <c r="P87" s="239">
        <f t="shared" si="35"/>
        <v>413.2430658772534</v>
      </c>
      <c r="Q87" s="239">
        <f t="shared" si="35"/>
        <v>432.67207560728752</v>
      </c>
      <c r="R87" s="239">
        <f t="shared" si="35"/>
        <v>461.55653918690956</v>
      </c>
      <c r="S87" s="239">
        <f t="shared" si="35"/>
        <v>483.7957670377869</v>
      </c>
      <c r="T87" s="239">
        <f t="shared" si="35"/>
        <v>449.11012384206214</v>
      </c>
      <c r="U87" s="239">
        <f t="shared" si="35"/>
        <v>495.07479267881229</v>
      </c>
      <c r="V87" s="239">
        <f t="shared" si="35"/>
        <v>509.68612680499325</v>
      </c>
      <c r="W87" s="239">
        <f t="shared" si="35"/>
        <v>376.11172410593787</v>
      </c>
      <c r="X87" s="239">
        <f t="shared" si="35"/>
        <v>426.475059868421</v>
      </c>
      <c r="Y87" s="239">
        <f t="shared" si="36"/>
        <v>472.57506091899762</v>
      </c>
      <c r="Z87" s="239">
        <f t="shared" si="36"/>
        <v>434.65837041392155</v>
      </c>
      <c r="AA87" s="239">
        <f t="shared" si="36"/>
        <v>456.39048726891201</v>
      </c>
      <c r="AB87" s="239">
        <f t="shared" si="36"/>
        <v>461.55807929382951</v>
      </c>
      <c r="AC87" s="239">
        <f t="shared" si="36"/>
        <v>467.60738040738454</v>
      </c>
      <c r="AF87" s="324" t="s">
        <v>342</v>
      </c>
      <c r="AG87" s="330">
        <f>AG80/AG$85</f>
        <v>0.24205469327420548</v>
      </c>
      <c r="AH87" s="330">
        <f t="shared" ref="AH87:AZ90" si="38">AH80/AH$85</f>
        <v>0.25098039215686274</v>
      </c>
      <c r="AI87" s="330">
        <f t="shared" si="38"/>
        <v>0.22307692307692309</v>
      </c>
      <c r="AJ87" s="330">
        <f t="shared" si="38"/>
        <v>0.19069767441860466</v>
      </c>
      <c r="AK87" s="330">
        <f t="shared" si="38"/>
        <v>0.25333333333333335</v>
      </c>
      <c r="AL87" s="330">
        <f t="shared" si="38"/>
        <v>0.21329987452948557</v>
      </c>
      <c r="AM87" s="330">
        <f t="shared" si="38"/>
        <v>0.23682735426008969</v>
      </c>
      <c r="AN87" s="330">
        <f t="shared" si="38"/>
        <v>0.11708355508249069</v>
      </c>
      <c r="AO87" s="330">
        <f t="shared" si="38"/>
        <v>0.17415215398716774</v>
      </c>
      <c r="AP87" s="330">
        <f t="shared" si="38"/>
        <v>0.18035426731078905</v>
      </c>
      <c r="AQ87" s="330">
        <f t="shared" si="38"/>
        <v>0.21919745448117375</v>
      </c>
      <c r="AR87" s="330">
        <f t="shared" si="38"/>
        <v>0.25392986698911729</v>
      </c>
      <c r="AS87" s="330">
        <f t="shared" si="38"/>
        <v>0.15963302752293579</v>
      </c>
      <c r="AT87" s="330">
        <f t="shared" si="38"/>
        <v>0.18109090909090908</v>
      </c>
      <c r="AU87" s="330">
        <f t="shared" si="38"/>
        <v>0.20775862068965517</v>
      </c>
      <c r="AV87" s="330">
        <f t="shared" si="38"/>
        <v>0.21968365553602812</v>
      </c>
      <c r="AW87" s="330">
        <f t="shared" si="38"/>
        <v>0.18338983050847457</v>
      </c>
      <c r="AX87" s="330">
        <f t="shared" si="38"/>
        <v>0.21316666666666667</v>
      </c>
      <c r="AY87" s="330">
        <f t="shared" si="38"/>
        <v>0.28047619047619049</v>
      </c>
      <c r="AZ87" s="330">
        <f t="shared" si="38"/>
        <v>0.1656</v>
      </c>
      <c r="BA87" s="331">
        <f>AZ87</f>
        <v>0.1656</v>
      </c>
      <c r="BB87" s="331">
        <f t="shared" ref="BB87:BC90" si="39">BA87</f>
        <v>0.1656</v>
      </c>
      <c r="BC87" s="331">
        <f t="shared" si="39"/>
        <v>0.1656</v>
      </c>
    </row>
    <row r="88" spans="1:55">
      <c r="A88" s="6" t="s">
        <v>112</v>
      </c>
      <c r="B88" s="239">
        <f t="shared" si="35"/>
        <v>413.10519227494223</v>
      </c>
      <c r="C88" s="239">
        <f t="shared" si="35"/>
        <v>449.00282951663314</v>
      </c>
      <c r="D88" s="239">
        <f t="shared" si="35"/>
        <v>463.62356867081849</v>
      </c>
      <c r="E88" s="239">
        <f t="shared" si="35"/>
        <v>458.2444579211255</v>
      </c>
      <c r="F88" s="239">
        <f t="shared" si="35"/>
        <v>443.36616512874235</v>
      </c>
      <c r="G88" s="239">
        <f t="shared" si="35"/>
        <v>383.11117274167992</v>
      </c>
      <c r="H88" s="239">
        <f t="shared" si="35"/>
        <v>404.11444981909699</v>
      </c>
      <c r="I88" s="239">
        <f t="shared" si="35"/>
        <v>322.51009919883069</v>
      </c>
      <c r="J88" s="239">
        <f t="shared" si="35"/>
        <v>332.01991099932076</v>
      </c>
      <c r="K88" s="239">
        <f t="shared" si="35"/>
        <v>298.12403423887145</v>
      </c>
      <c r="L88" s="239">
        <f t="shared" si="35"/>
        <v>469.82680714465272</v>
      </c>
      <c r="M88" s="239">
        <f t="shared" si="35"/>
        <v>454.5059247869433</v>
      </c>
      <c r="N88" s="239">
        <f t="shared" si="35"/>
        <v>517.49473728813552</v>
      </c>
      <c r="O88" s="239">
        <f t="shared" si="35"/>
        <v>471.41885579410842</v>
      </c>
      <c r="P88" s="239">
        <f t="shared" si="35"/>
        <v>413.30094710737012</v>
      </c>
      <c r="Q88" s="239">
        <f t="shared" si="35"/>
        <v>435.24073350202434</v>
      </c>
      <c r="R88" s="239">
        <f t="shared" si="35"/>
        <v>461.80094971322535</v>
      </c>
      <c r="S88" s="239">
        <f t="shared" si="35"/>
        <v>483.89793545883947</v>
      </c>
      <c r="T88" s="239">
        <f t="shared" si="35"/>
        <v>458.35173657101689</v>
      </c>
      <c r="U88" s="239">
        <f t="shared" si="35"/>
        <v>496.02578741565441</v>
      </c>
      <c r="V88" s="239">
        <f t="shared" si="35"/>
        <v>495.98932417341433</v>
      </c>
      <c r="W88" s="239">
        <f t="shared" si="35"/>
        <v>391.54990831646421</v>
      </c>
      <c r="X88" s="239">
        <f t="shared" si="35"/>
        <v>447.18415460526319</v>
      </c>
      <c r="Y88" s="239">
        <f t="shared" si="36"/>
        <v>472.46411482808855</v>
      </c>
      <c r="Z88" s="239">
        <f t="shared" si="36"/>
        <v>444.04272492272025</v>
      </c>
      <c r="AA88" s="239">
        <f t="shared" si="36"/>
        <v>461.98369415054424</v>
      </c>
      <c r="AB88" s="239">
        <f t="shared" si="36"/>
        <v>467.74137906438</v>
      </c>
      <c r="AC88" s="239">
        <f t="shared" si="36"/>
        <v>476.68718782483444</v>
      </c>
      <c r="AF88" s="324" t="s">
        <v>343</v>
      </c>
      <c r="AG88" s="330">
        <f>AG81/AG$85</f>
        <v>0.18847006651884701</v>
      </c>
      <c r="AH88" s="330">
        <f t="shared" si="38"/>
        <v>0.18235294117647058</v>
      </c>
      <c r="AI88" s="330">
        <f t="shared" si="38"/>
        <v>0.23333333333333334</v>
      </c>
      <c r="AJ88" s="330">
        <f t="shared" si="38"/>
        <v>0.21162790697674419</v>
      </c>
      <c r="AK88" s="330">
        <f t="shared" si="38"/>
        <v>0.25600000000000001</v>
      </c>
      <c r="AL88" s="330">
        <f t="shared" si="38"/>
        <v>0.26097867001254704</v>
      </c>
      <c r="AM88" s="330">
        <f t="shared" si="38"/>
        <v>0.24943946188340807</v>
      </c>
      <c r="AN88" s="330">
        <f t="shared" si="38"/>
        <v>0.20755721128259713</v>
      </c>
      <c r="AO88" s="330">
        <f t="shared" si="38"/>
        <v>0.19615032080659944</v>
      </c>
      <c r="AP88" s="330">
        <f t="shared" si="38"/>
        <v>0.22544283413848631</v>
      </c>
      <c r="AQ88" s="330">
        <f t="shared" si="38"/>
        <v>0.2421778327735549</v>
      </c>
      <c r="AR88" s="330">
        <f t="shared" si="38"/>
        <v>0.26400644901249498</v>
      </c>
      <c r="AS88" s="330">
        <f t="shared" si="38"/>
        <v>0.18495412844036696</v>
      </c>
      <c r="AT88" s="330">
        <f t="shared" si="38"/>
        <v>0.21745454545454546</v>
      </c>
      <c r="AU88" s="330">
        <f t="shared" si="38"/>
        <v>0.26637931034482759</v>
      </c>
      <c r="AV88" s="330">
        <f t="shared" si="38"/>
        <v>0.26362038664323373</v>
      </c>
      <c r="AW88" s="330">
        <f t="shared" si="38"/>
        <v>0.2288135593220339</v>
      </c>
      <c r="AX88" s="330">
        <f t="shared" si="38"/>
        <v>0.26583333333333331</v>
      </c>
      <c r="AY88" s="330">
        <f t="shared" si="38"/>
        <v>0.28142857142857142</v>
      </c>
      <c r="AZ88" s="330">
        <f t="shared" si="38"/>
        <v>0.2024</v>
      </c>
      <c r="BA88" s="331">
        <f>AZ88</f>
        <v>0.2024</v>
      </c>
      <c r="BB88" s="331">
        <f t="shared" si="39"/>
        <v>0.2024</v>
      </c>
      <c r="BC88" s="331">
        <f t="shared" si="39"/>
        <v>0.2024</v>
      </c>
    </row>
    <row r="89" spans="1:55">
      <c r="A89" s="6" t="s">
        <v>113</v>
      </c>
      <c r="B89" s="239">
        <f t="shared" si="35"/>
        <v>413.34381924659692</v>
      </c>
      <c r="C89" s="239">
        <f t="shared" si="35"/>
        <v>449.32219780219776</v>
      </c>
      <c r="D89" s="239">
        <f t="shared" si="35"/>
        <v>464.25925925925924</v>
      </c>
      <c r="E89" s="239">
        <f t="shared" si="35"/>
        <v>458.73142857142858</v>
      </c>
      <c r="F89" s="239">
        <f t="shared" si="35"/>
        <v>444.61538461538458</v>
      </c>
      <c r="G89" s="239">
        <f t="shared" si="35"/>
        <v>326.30776545166407</v>
      </c>
      <c r="H89" s="239">
        <f t="shared" si="35"/>
        <v>408.03457251848357</v>
      </c>
      <c r="I89" s="239">
        <f t="shared" si="35"/>
        <v>322.38870581389057</v>
      </c>
      <c r="J89" s="239">
        <f t="shared" si="35"/>
        <v>331.99088119799626</v>
      </c>
      <c r="K89" s="239">
        <f t="shared" si="35"/>
        <v>298.64398070727293</v>
      </c>
      <c r="L89" s="239">
        <f t="shared" si="35"/>
        <v>469.67680294297207</v>
      </c>
      <c r="M89" s="239">
        <f t="shared" si="35"/>
        <v>454.53750221096641</v>
      </c>
      <c r="N89" s="239">
        <f t="shared" si="35"/>
        <v>517.57630932203381</v>
      </c>
      <c r="O89" s="239">
        <f t="shared" si="35"/>
        <v>471.50066390759679</v>
      </c>
      <c r="P89" s="239">
        <f t="shared" si="35"/>
        <v>413.27463745731706</v>
      </c>
      <c r="Q89" s="239">
        <f t="shared" si="35"/>
        <v>461.15365455465593</v>
      </c>
      <c r="R89" s="239">
        <f t="shared" si="35"/>
        <v>461.54012866059378</v>
      </c>
      <c r="S89" s="239">
        <f t="shared" si="35"/>
        <v>483.7622670377869</v>
      </c>
      <c r="T89" s="239">
        <f t="shared" si="35"/>
        <v>437.62485094659507</v>
      </c>
      <c r="U89" s="239">
        <f t="shared" si="35"/>
        <v>494.69240583670711</v>
      </c>
      <c r="V89" s="239">
        <f t="shared" si="35"/>
        <v>490.04734522604588</v>
      </c>
      <c r="W89" s="239">
        <f t="shared" si="35"/>
        <v>391.20814252699051</v>
      </c>
      <c r="X89" s="239">
        <f t="shared" si="35"/>
        <v>366.86892828947367</v>
      </c>
      <c r="Y89" s="239">
        <f t="shared" si="36"/>
        <v>550.56724173717942</v>
      </c>
      <c r="Z89" s="239">
        <f t="shared" si="36"/>
        <v>413.08145157452884</v>
      </c>
      <c r="AA89" s="239">
        <f t="shared" si="36"/>
        <v>459.89434208393106</v>
      </c>
      <c r="AB89" s="239">
        <f t="shared" si="36"/>
        <v>460.0499525115552</v>
      </c>
      <c r="AC89" s="239">
        <f t="shared" si="36"/>
        <v>470.32309155409411</v>
      </c>
      <c r="AF89" s="324" t="s">
        <v>344</v>
      </c>
      <c r="AG89" s="330">
        <f>AG82/AG$85</f>
        <v>0.30857354028085737</v>
      </c>
      <c r="AH89" s="330">
        <f t="shared" si="38"/>
        <v>0.28431372549019607</v>
      </c>
      <c r="AI89" s="330">
        <f t="shared" si="38"/>
        <v>0.2846153846153846</v>
      </c>
      <c r="AJ89" s="330">
        <f t="shared" si="38"/>
        <v>0.33255813953488372</v>
      </c>
      <c r="AK89" s="330">
        <f t="shared" si="38"/>
        <v>0.32800000000000001</v>
      </c>
      <c r="AL89" s="330">
        <f t="shared" si="38"/>
        <v>0.34253450439146799</v>
      </c>
      <c r="AM89" s="330">
        <f t="shared" si="38"/>
        <v>0.27186098654708518</v>
      </c>
      <c r="AN89" s="330">
        <f t="shared" si="38"/>
        <v>0.34060670569451834</v>
      </c>
      <c r="AO89" s="330">
        <f t="shared" si="38"/>
        <v>0.24197983501374887</v>
      </c>
      <c r="AP89" s="330">
        <f t="shared" si="38"/>
        <v>0.3671497584541063</v>
      </c>
      <c r="AQ89" s="330">
        <f t="shared" si="38"/>
        <v>0.33763478875729186</v>
      </c>
      <c r="AR89" s="330">
        <f t="shared" si="38"/>
        <v>0.30834340991535669</v>
      </c>
      <c r="AS89" s="330">
        <f t="shared" si="38"/>
        <v>0.28660550458715595</v>
      </c>
      <c r="AT89" s="330">
        <f t="shared" si="38"/>
        <v>0.31272727272727274</v>
      </c>
      <c r="AU89" s="330">
        <f t="shared" si="38"/>
        <v>0.39310344827586208</v>
      </c>
      <c r="AV89" s="330">
        <f t="shared" si="38"/>
        <v>0.3181019332161687</v>
      </c>
      <c r="AW89" s="330">
        <f t="shared" si="38"/>
        <v>0.35254237288135593</v>
      </c>
      <c r="AX89" s="330">
        <f t="shared" si="38"/>
        <v>0.36166666666666669</v>
      </c>
      <c r="AY89" s="330">
        <f t="shared" si="38"/>
        <v>0.36428571428571427</v>
      </c>
      <c r="AZ89" s="330">
        <f t="shared" si="38"/>
        <v>0</v>
      </c>
      <c r="BA89" s="331">
        <f>AZ89</f>
        <v>0</v>
      </c>
      <c r="BB89" s="331">
        <f t="shared" si="39"/>
        <v>0</v>
      </c>
      <c r="BC89" s="331">
        <f t="shared" si="39"/>
        <v>0</v>
      </c>
    </row>
    <row r="90" spans="1:55">
      <c r="A90" s="6" t="s">
        <v>102</v>
      </c>
      <c r="B90" s="239">
        <f t="shared" si="35"/>
        <v>413.16901665458641</v>
      </c>
      <c r="C90" s="239">
        <f t="shared" si="35"/>
        <v>449.08824937744293</v>
      </c>
      <c r="D90" s="239">
        <f t="shared" si="35"/>
        <v>463.79359369846532</v>
      </c>
      <c r="E90" s="239">
        <f t="shared" si="35"/>
        <v>458.37470556012875</v>
      </c>
      <c r="F90" s="239">
        <f t="shared" si="35"/>
        <v>443.700287706008</v>
      </c>
      <c r="G90" s="239">
        <f t="shared" si="35"/>
        <v>361.71061806656104</v>
      </c>
      <c r="H90" s="239">
        <f t="shared" si="35"/>
        <v>405.00610626081487</v>
      </c>
      <c r="I90" s="239">
        <f t="shared" si="35"/>
        <v>322.35439898771176</v>
      </c>
      <c r="J90" s="239">
        <f t="shared" si="35"/>
        <v>331.96976861521483</v>
      </c>
      <c r="K90" s="239">
        <f t="shared" si="35"/>
        <v>298.21953461061867</v>
      </c>
      <c r="L90" s="239">
        <f t="shared" si="35"/>
        <v>469.91102002980682</v>
      </c>
      <c r="M90" s="239">
        <f t="shared" si="35"/>
        <v>454.57171108699151</v>
      </c>
      <c r="N90" s="239">
        <f t="shared" si="35"/>
        <v>518.17099576271175</v>
      </c>
      <c r="O90" s="239">
        <f t="shared" si="35"/>
        <v>471.53673188713174</v>
      </c>
      <c r="P90" s="239">
        <f t="shared" si="35"/>
        <v>413.23517298223754</v>
      </c>
      <c r="Q90" s="239">
        <f t="shared" si="35"/>
        <v>461.14336508097176</v>
      </c>
      <c r="R90" s="239">
        <f t="shared" si="35"/>
        <v>461.5058128711201</v>
      </c>
      <c r="S90" s="239">
        <f t="shared" si="35"/>
        <v>474.68103545883952</v>
      </c>
      <c r="T90" s="239">
        <f t="shared" si="35"/>
        <v>494.68083379580867</v>
      </c>
      <c r="U90" s="239">
        <f t="shared" si="35"/>
        <v>488.21650320512811</v>
      </c>
      <c r="V90" s="239">
        <f t="shared" si="35"/>
        <v>472.36798733130905</v>
      </c>
      <c r="W90" s="239">
        <f t="shared" si="35"/>
        <v>307.74849779014835</v>
      </c>
      <c r="X90" s="239">
        <f t="shared" si="35"/>
        <v>364.81955460526314</v>
      </c>
      <c r="Y90" s="239">
        <f t="shared" si="36"/>
        <v>435.397696282634</v>
      </c>
      <c r="Z90" s="239">
        <f t="shared" si="36"/>
        <v>399.90734294141197</v>
      </c>
      <c r="AA90" s="239">
        <f t="shared" si="36"/>
        <v>407.55164869815371</v>
      </c>
      <c r="AB90" s="239">
        <f t="shared" si="36"/>
        <v>414.94219182842886</v>
      </c>
      <c r="AC90" s="239">
        <f t="shared" si="36"/>
        <v>422.96889540383421</v>
      </c>
      <c r="AF90" s="324" t="s">
        <v>345</v>
      </c>
      <c r="AG90" s="330">
        <f>AG83/AG$85</f>
        <v>0.29933481152993346</v>
      </c>
      <c r="AH90" s="330">
        <f t="shared" si="38"/>
        <v>0.25098039215686274</v>
      </c>
      <c r="AI90" s="330">
        <f t="shared" si="38"/>
        <v>0.258974358974359</v>
      </c>
      <c r="AJ90" s="330">
        <f t="shared" si="38"/>
        <v>0.28837209302325584</v>
      </c>
      <c r="AK90" s="330">
        <f t="shared" si="38"/>
        <v>0.28533333333333333</v>
      </c>
      <c r="AL90" s="330">
        <f t="shared" si="38"/>
        <v>0.30363864491844417</v>
      </c>
      <c r="AM90" s="330">
        <f t="shared" si="38"/>
        <v>0.22982062780269058</v>
      </c>
      <c r="AN90" s="330">
        <f t="shared" si="38"/>
        <v>0.25545502927088876</v>
      </c>
      <c r="AO90" s="330">
        <f t="shared" si="38"/>
        <v>0.23281393217231897</v>
      </c>
      <c r="AP90" s="330">
        <f t="shared" si="38"/>
        <v>0.26570048309178745</v>
      </c>
      <c r="AQ90" s="330">
        <f t="shared" si="38"/>
        <v>0.29344175357963587</v>
      </c>
      <c r="AR90" s="330">
        <f t="shared" si="38"/>
        <v>0.26199113260781942</v>
      </c>
      <c r="AS90" s="330">
        <f t="shared" si="38"/>
        <v>0.23963302752293578</v>
      </c>
      <c r="AT90" s="330">
        <f t="shared" si="38"/>
        <v>0.2690909090909091</v>
      </c>
      <c r="AU90" s="330">
        <f t="shared" si="38"/>
        <v>0.25</v>
      </c>
      <c r="AV90" s="330">
        <f t="shared" si="38"/>
        <v>0.22671353251318102</v>
      </c>
      <c r="AW90" s="330">
        <f t="shared" si="38"/>
        <v>0.26237288135593223</v>
      </c>
      <c r="AX90" s="330">
        <f t="shared" si="38"/>
        <v>0.26500000000000001</v>
      </c>
      <c r="AY90" s="330">
        <f t="shared" si="38"/>
        <v>0.27619047619047621</v>
      </c>
      <c r="AZ90" s="330">
        <f t="shared" si="38"/>
        <v>0</v>
      </c>
      <c r="BA90" s="331">
        <f>AZ90</f>
        <v>0</v>
      </c>
      <c r="BB90" s="331">
        <f t="shared" si="39"/>
        <v>0</v>
      </c>
      <c r="BC90" s="331">
        <f t="shared" si="39"/>
        <v>0</v>
      </c>
    </row>
    <row r="91" spans="1:55">
      <c r="A91" s="6" t="s">
        <v>103</v>
      </c>
      <c r="B91" s="239">
        <f t="shared" si="35"/>
        <v>407.72596706243615</v>
      </c>
      <c r="C91" s="239">
        <f t="shared" si="35"/>
        <v>441.0234278576321</v>
      </c>
      <c r="D91" s="239">
        <f t="shared" ref="D91:X91" si="40">D218/D$235</f>
        <v>461.71522806200647</v>
      </c>
      <c r="E91" s="239">
        <f t="shared" si="40"/>
        <v>456.78257397291031</v>
      </c>
      <c r="F91" s="239">
        <f t="shared" si="40"/>
        <v>442.23139783213122</v>
      </c>
      <c r="G91" s="239">
        <f t="shared" si="40"/>
        <v>336.64136291600636</v>
      </c>
      <c r="H91" s="239">
        <f t="shared" si="40"/>
        <v>441.82295383042327</v>
      </c>
      <c r="I91" s="239">
        <f t="shared" si="40"/>
        <v>305.54953513235495</v>
      </c>
      <c r="J91" s="239">
        <f t="shared" si="40"/>
        <v>333.59117437171005</v>
      </c>
      <c r="K91" s="239">
        <f t="shared" si="40"/>
        <v>287.07843675531393</v>
      </c>
      <c r="L91" s="239">
        <f t="shared" si="40"/>
        <v>467.61297995223754</v>
      </c>
      <c r="M91" s="239">
        <f t="shared" si="40"/>
        <v>454.62170867502812</v>
      </c>
      <c r="N91" s="239">
        <f t="shared" si="40"/>
        <v>517.57104661016945</v>
      </c>
      <c r="O91" s="239">
        <f t="shared" si="40"/>
        <v>471.4846348638759</v>
      </c>
      <c r="P91" s="239">
        <f t="shared" si="40"/>
        <v>413.26148263229055</v>
      </c>
      <c r="Q91" s="239">
        <f t="shared" si="40"/>
        <v>469.22936305668037</v>
      </c>
      <c r="R91" s="239">
        <f t="shared" si="40"/>
        <v>462.61449789136265</v>
      </c>
      <c r="S91" s="239">
        <f t="shared" si="40"/>
        <v>487.41530468960832</v>
      </c>
      <c r="T91" s="239">
        <f t="shared" si="40"/>
        <v>525.56066280207051</v>
      </c>
      <c r="U91" s="239">
        <f t="shared" si="40"/>
        <v>481.90330158569571</v>
      </c>
      <c r="V91" s="239">
        <f t="shared" si="40"/>
        <v>486.08056830296886</v>
      </c>
      <c r="W91" s="239">
        <f t="shared" si="40"/>
        <v>332.47352167678775</v>
      </c>
      <c r="X91" s="239">
        <f t="shared" si="40"/>
        <v>382.70476513157894</v>
      </c>
      <c r="Y91" s="239">
        <f t="shared" si="36"/>
        <v>525.58972425466209</v>
      </c>
      <c r="Z91" s="239">
        <f t="shared" si="36"/>
        <v>421.18000079415253</v>
      </c>
      <c r="AA91" s="239">
        <f t="shared" si="36"/>
        <v>448.82943329513665</v>
      </c>
      <c r="AB91" s="239">
        <f t="shared" si="36"/>
        <v>472.72377779906725</v>
      </c>
      <c r="AC91" s="239">
        <f t="shared" si="36"/>
        <v>462.87931141594447</v>
      </c>
      <c r="AF91" s="324" t="s">
        <v>348</v>
      </c>
      <c r="AG91" s="330">
        <f>AG84/AG85</f>
        <v>1.0384331116038432</v>
      </c>
      <c r="AH91" s="330">
        <f t="shared" ref="AH91:AZ91" si="41">AH84/AH85</f>
        <v>0.96862745098039216</v>
      </c>
      <c r="AI91" s="330">
        <f t="shared" si="41"/>
        <v>1</v>
      </c>
      <c r="AJ91" s="330">
        <f t="shared" si="41"/>
        <v>1.0232558139534884</v>
      </c>
      <c r="AK91" s="330">
        <f t="shared" si="41"/>
        <v>1.1226666666666667</v>
      </c>
      <c r="AL91" s="330">
        <f t="shared" si="41"/>
        <v>1.1204516938519449</v>
      </c>
      <c r="AM91" s="330">
        <f t="shared" si="41"/>
        <v>0.98794843049327352</v>
      </c>
      <c r="AN91" s="330">
        <f t="shared" si="41"/>
        <v>0.92070250133049492</v>
      </c>
      <c r="AO91" s="330">
        <f t="shared" si="41"/>
        <v>0.84509624197983502</v>
      </c>
      <c r="AP91" s="330">
        <f t="shared" si="41"/>
        <v>1.038647342995169</v>
      </c>
      <c r="AQ91" s="330">
        <f t="shared" si="41"/>
        <v>1.0924518295916563</v>
      </c>
      <c r="AR91" s="330">
        <f t="shared" si="41"/>
        <v>1.0882708585247884</v>
      </c>
      <c r="AS91" s="330">
        <f t="shared" si="41"/>
        <v>0.87082568807339444</v>
      </c>
      <c r="AT91" s="330">
        <f t="shared" si="41"/>
        <v>0.98036363636363633</v>
      </c>
      <c r="AU91" s="330">
        <f t="shared" si="41"/>
        <v>1.1172413793103448</v>
      </c>
      <c r="AV91" s="330">
        <f t="shared" si="41"/>
        <v>1.0281195079086116</v>
      </c>
      <c r="AW91" s="330">
        <f t="shared" si="41"/>
        <v>1.0271186440677966</v>
      </c>
      <c r="AX91" s="330">
        <f t="shared" si="41"/>
        <v>1.1056666666666666</v>
      </c>
      <c r="AY91" s="330">
        <f t="shared" si="41"/>
        <v>1.2023809523809523</v>
      </c>
      <c r="AZ91" s="330">
        <f t="shared" si="41"/>
        <v>0</v>
      </c>
      <c r="BA91" s="332">
        <f>AVERAGE(AO91:AW91)</f>
        <v>1.0097927920905814</v>
      </c>
      <c r="BB91" s="332">
        <f>AVERAGE(AP91:AX91)</f>
        <v>1.0387450615002294</v>
      </c>
      <c r="BC91" s="332">
        <f>AVERAGE(AQ91:AY91)</f>
        <v>1.0569376847653165</v>
      </c>
    </row>
    <row r="92" spans="1:55" ht="15.75" thickBot="1">
      <c r="A92" s="6" t="s">
        <v>114</v>
      </c>
      <c r="B92" s="37">
        <f t="shared" ref="B92:J92" si="42">B12</f>
        <v>4910</v>
      </c>
      <c r="C92" s="37">
        <f t="shared" si="42"/>
        <v>5324</v>
      </c>
      <c r="D92" s="37">
        <f t="shared" si="42"/>
        <v>5450</v>
      </c>
      <c r="E92" s="37">
        <f t="shared" si="42"/>
        <v>5412</v>
      </c>
      <c r="F92" s="37">
        <f t="shared" si="42"/>
        <v>5100</v>
      </c>
      <c r="G92" s="37">
        <f t="shared" si="42"/>
        <v>3900</v>
      </c>
      <c r="H92" s="37">
        <f t="shared" si="42"/>
        <v>4300</v>
      </c>
      <c r="I92" s="37">
        <f t="shared" si="42"/>
        <v>3750</v>
      </c>
      <c r="J92" s="37">
        <f t="shared" si="42"/>
        <v>3985</v>
      </c>
      <c r="K92" s="37">
        <f>K12</f>
        <v>3568</v>
      </c>
      <c r="L92" s="37">
        <f t="shared" ref="L92:X92" si="43">SUM(L80:L91)</f>
        <v>5637</v>
      </c>
      <c r="M92" s="37">
        <f t="shared" si="43"/>
        <v>5455.0000000000009</v>
      </c>
      <c r="N92" s="37">
        <f t="shared" si="43"/>
        <v>6209.9999999999982</v>
      </c>
      <c r="O92" s="37">
        <f t="shared" si="43"/>
        <v>5656.9999999999991</v>
      </c>
      <c r="P92" s="37">
        <f t="shared" si="43"/>
        <v>4962</v>
      </c>
      <c r="Q92" s="37">
        <f t="shared" si="43"/>
        <v>5450.0000000000018</v>
      </c>
      <c r="R92" s="37">
        <f t="shared" si="43"/>
        <v>5499.9999999999991</v>
      </c>
      <c r="S92" s="37">
        <f t="shared" si="43"/>
        <v>5800.0000000000009</v>
      </c>
      <c r="T92" s="37">
        <f t="shared" si="43"/>
        <v>5689.9999999999982</v>
      </c>
      <c r="U92" s="37">
        <f t="shared" si="43"/>
        <v>5899.9999999999991</v>
      </c>
      <c r="V92" s="37">
        <f t="shared" si="43"/>
        <v>6000</v>
      </c>
      <c r="W92" s="37">
        <f t="shared" si="43"/>
        <v>4199.9999999999991</v>
      </c>
      <c r="X92" s="37">
        <f t="shared" si="43"/>
        <v>4999.9999999999991</v>
      </c>
      <c r="Y92" s="37">
        <f>Y12</f>
        <v>5800</v>
      </c>
      <c r="Z92" s="238">
        <f>Z12</f>
        <v>5120</v>
      </c>
      <c r="AA92" s="238">
        <f>AA12</f>
        <v>5375</v>
      </c>
      <c r="AB92" s="238">
        <f>AB12</f>
        <v>5450</v>
      </c>
      <c r="AC92" s="238">
        <f>AC12</f>
        <v>5525</v>
      </c>
    </row>
    <row r="93" spans="1:55">
      <c r="A93" s="1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333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0"/>
      <c r="AB93" s="240"/>
      <c r="AC93" s="240"/>
    </row>
    <row r="94" spans="1:55" ht="15.75" thickBot="1">
      <c r="A94" s="6" t="s">
        <v>255</v>
      </c>
    </row>
    <row r="95" spans="1:55" ht="15.75" thickBot="1">
      <c r="A95" s="3"/>
      <c r="B95" s="3" t="str">
        <f>B$2</f>
        <v xml:space="preserve">93/94 </v>
      </c>
      <c r="C95" s="3" t="str">
        <f t="shared" ref="C95:AC95" si="44">C$2</f>
        <v xml:space="preserve">94/95 </v>
      </c>
      <c r="D95" s="3" t="str">
        <f t="shared" si="44"/>
        <v xml:space="preserve">95/96 </v>
      </c>
      <c r="E95" s="3" t="str">
        <f t="shared" si="44"/>
        <v xml:space="preserve">96/97 </v>
      </c>
      <c r="F95" s="3" t="str">
        <f t="shared" si="44"/>
        <v xml:space="preserve">97/98 </v>
      </c>
      <c r="G95" s="3" t="str">
        <f t="shared" si="44"/>
        <v xml:space="preserve">98/99 </v>
      </c>
      <c r="H95" s="3" t="str">
        <f t="shared" si="44"/>
        <v xml:space="preserve">99/00 </v>
      </c>
      <c r="I95" s="3" t="str">
        <f t="shared" si="44"/>
        <v xml:space="preserve">00/01 </v>
      </c>
      <c r="J95" s="3" t="str">
        <f t="shared" si="44"/>
        <v xml:space="preserve">01/02 </v>
      </c>
      <c r="K95" s="3" t="str">
        <f t="shared" si="44"/>
        <v xml:space="preserve">02/03 </v>
      </c>
      <c r="L95" s="3" t="str">
        <f t="shared" si="44"/>
        <v xml:space="preserve">03/04 </v>
      </c>
      <c r="M95" s="3" t="str">
        <f t="shared" si="44"/>
        <v xml:space="preserve">04/05 </v>
      </c>
      <c r="N95" s="3" t="str">
        <f t="shared" si="44"/>
        <v xml:space="preserve">05/06 </v>
      </c>
      <c r="O95" s="3" t="str">
        <f t="shared" si="44"/>
        <v xml:space="preserve">06/07 </v>
      </c>
      <c r="P95" s="3" t="str">
        <f t="shared" si="44"/>
        <v xml:space="preserve">07/08 </v>
      </c>
      <c r="Q95" s="3" t="str">
        <f t="shared" si="44"/>
        <v xml:space="preserve">08/09 </v>
      </c>
      <c r="R95" s="3" t="str">
        <f t="shared" si="44"/>
        <v xml:space="preserve">09/10 </v>
      </c>
      <c r="S95" s="3" t="str">
        <f t="shared" si="44"/>
        <v xml:space="preserve">10/11 </v>
      </c>
      <c r="T95" s="3" t="str">
        <f t="shared" si="44"/>
        <v xml:space="preserve">11/12 </v>
      </c>
      <c r="U95" s="3" t="str">
        <f t="shared" si="44"/>
        <v xml:space="preserve">12/13 </v>
      </c>
      <c r="V95" s="3" t="str">
        <f t="shared" si="44"/>
        <v xml:space="preserve">13/14 </v>
      </c>
      <c r="W95" s="3" t="str">
        <f t="shared" si="44"/>
        <v xml:space="preserve">14/15 </v>
      </c>
      <c r="X95" s="3" t="str">
        <f t="shared" si="44"/>
        <v xml:space="preserve">15/16 </v>
      </c>
      <c r="Y95" s="3" t="str">
        <f t="shared" si="44"/>
        <v xml:space="preserve">16/17 </v>
      </c>
      <c r="Z95" s="3" t="str">
        <f t="shared" si="44"/>
        <v xml:space="preserve">17/18 </v>
      </c>
      <c r="AA95" s="3" t="str">
        <f t="shared" si="44"/>
        <v>18/19</v>
      </c>
      <c r="AB95" s="3" t="str">
        <f t="shared" si="44"/>
        <v>19/20</v>
      </c>
      <c r="AC95" s="3" t="str">
        <f t="shared" si="44"/>
        <v>20/21</v>
      </c>
    </row>
    <row r="96" spans="1:55">
      <c r="A96" s="6" t="s">
        <v>104</v>
      </c>
      <c r="B96" s="239">
        <f t="shared" ref="B96:Y106" si="45">B80*B$124</f>
        <v>269.0874780637061</v>
      </c>
      <c r="C96" s="239">
        <f t="shared" si="45"/>
        <v>290.74087343353347</v>
      </c>
      <c r="D96" s="239">
        <f t="shared" si="45"/>
        <v>289.94949071648915</v>
      </c>
      <c r="E96" s="239">
        <f t="shared" si="45"/>
        <v>291.19091770809951</v>
      </c>
      <c r="F96" s="239">
        <f t="shared" si="45"/>
        <v>255.37690095946772</v>
      </c>
      <c r="G96" s="239">
        <f t="shared" si="45"/>
        <v>151.87060950553615</v>
      </c>
      <c r="H96" s="239">
        <f t="shared" si="45"/>
        <v>137.31122747758377</v>
      </c>
      <c r="I96" s="239">
        <f t="shared" si="45"/>
        <v>185.49630034374491</v>
      </c>
      <c r="J96" s="239">
        <f t="shared" si="45"/>
        <v>195.68422910935644</v>
      </c>
      <c r="K96" s="239">
        <f t="shared" si="45"/>
        <v>177.47869201220092</v>
      </c>
      <c r="L96" s="239">
        <f t="shared" si="45"/>
        <v>280.45937467080853</v>
      </c>
      <c r="M96" s="239">
        <f t="shared" si="45"/>
        <v>271.53070618266605</v>
      </c>
      <c r="N96" s="239">
        <f t="shared" si="45"/>
        <v>308.86954378531067</v>
      </c>
      <c r="O96" s="239">
        <f t="shared" si="45"/>
        <v>281.30331255689924</v>
      </c>
      <c r="P96" s="239">
        <f t="shared" si="45"/>
        <v>246.82601824558148</v>
      </c>
      <c r="Q96" s="239">
        <f t="shared" si="45"/>
        <v>275.59916993236271</v>
      </c>
      <c r="R96" s="239">
        <f t="shared" si="45"/>
        <v>272.41856946321923</v>
      </c>
      <c r="S96" s="239">
        <f t="shared" si="45"/>
        <v>288.80692436012038</v>
      </c>
      <c r="T96" s="239">
        <f t="shared" si="45"/>
        <v>284.05489803559732</v>
      </c>
      <c r="U96" s="239">
        <f t="shared" si="45"/>
        <v>296.03742801766958</v>
      </c>
      <c r="V96" s="239">
        <f t="shared" si="45"/>
        <v>317.91998767889675</v>
      </c>
      <c r="W96" s="239">
        <f t="shared" si="45"/>
        <v>186.57761773105437</v>
      </c>
      <c r="X96" s="239">
        <f t="shared" si="45"/>
        <v>268.06517683618415</v>
      </c>
      <c r="Y96" s="239">
        <f t="shared" si="45"/>
        <v>268.2707041667249</v>
      </c>
      <c r="Z96" s="306">
        <f t="shared" ref="Z96:AC107" si="46">Z$124*Z80</f>
        <v>250.99675213675215</v>
      </c>
      <c r="AA96" s="306">
        <f>AA$124*AA80</f>
        <v>263.82305764601676</v>
      </c>
      <c r="AB96" s="306">
        <f t="shared" ref="AB96:AC107" si="47">AB$124*AB80</f>
        <v>260.91104779744956</v>
      </c>
      <c r="AC96" s="306">
        <f t="shared" si="47"/>
        <v>267.8571192209356</v>
      </c>
    </row>
    <row r="97" spans="1:29">
      <c r="A97" s="6" t="s">
        <v>105</v>
      </c>
      <c r="B97" s="239">
        <f t="shared" si="45"/>
        <v>267.81481025883124</v>
      </c>
      <c r="C97" s="239">
        <f t="shared" si="45"/>
        <v>289.03634959906515</v>
      </c>
      <c r="D97" s="239">
        <f t="shared" si="45"/>
        <v>286.56086762508971</v>
      </c>
      <c r="E97" s="239">
        <f t="shared" si="45"/>
        <v>288.59474169971816</v>
      </c>
      <c r="F97" s="239">
        <f t="shared" si="45"/>
        <v>248.74819715875765</v>
      </c>
      <c r="G97" s="239">
        <f t="shared" si="45"/>
        <v>133.42034371466033</v>
      </c>
      <c r="H97" s="239">
        <f t="shared" si="45"/>
        <v>116.71168146531382</v>
      </c>
      <c r="I97" s="239">
        <f t="shared" si="45"/>
        <v>186.38655509392083</v>
      </c>
      <c r="J97" s="239">
        <f t="shared" si="45"/>
        <v>196.5695688444558</v>
      </c>
      <c r="K97" s="239">
        <f t="shared" si="45"/>
        <v>177.33978940997048</v>
      </c>
      <c r="L97" s="239">
        <f t="shared" si="45"/>
        <v>280.5127873692212</v>
      </c>
      <c r="M97" s="239">
        <f t="shared" si="45"/>
        <v>271.5039965830519</v>
      </c>
      <c r="N97" s="239">
        <f t="shared" si="45"/>
        <v>308.81142556497173</v>
      </c>
      <c r="O97" s="239">
        <f t="shared" si="45"/>
        <v>281.33158511503876</v>
      </c>
      <c r="P97" s="239">
        <f t="shared" si="45"/>
        <v>246.89576973338635</v>
      </c>
      <c r="Q97" s="239">
        <f t="shared" si="45"/>
        <v>275.12455258518747</v>
      </c>
      <c r="R97" s="239">
        <f t="shared" si="45"/>
        <v>275.67254993211878</v>
      </c>
      <c r="S97" s="239">
        <f t="shared" si="45"/>
        <v>288.62830332291531</v>
      </c>
      <c r="T97" s="239">
        <f t="shared" si="45"/>
        <v>295.60903620257233</v>
      </c>
      <c r="U97" s="239">
        <f t="shared" si="45"/>
        <v>295.33180741374457</v>
      </c>
      <c r="V97" s="239">
        <f t="shared" si="45"/>
        <v>287.71052298152836</v>
      </c>
      <c r="W97" s="239">
        <f t="shared" si="45"/>
        <v>202.40569732002686</v>
      </c>
      <c r="X97" s="239">
        <f t="shared" si="45"/>
        <v>266.45908030460527</v>
      </c>
      <c r="Y97" s="239">
        <f t="shared" si="45"/>
        <v>264.69165657581584</v>
      </c>
      <c r="Z97" s="306">
        <f t="shared" si="46"/>
        <v>243.67482708744248</v>
      </c>
      <c r="AA97" s="306">
        <f t="shared" si="46"/>
        <v>261.80838512922855</v>
      </c>
      <c r="AB97" s="306">
        <f t="shared" si="46"/>
        <v>263.75606564500026</v>
      </c>
      <c r="AC97" s="306">
        <f t="shared" si="46"/>
        <v>269.48269330326389</v>
      </c>
    </row>
    <row r="98" spans="1:29">
      <c r="A98" s="6" t="s">
        <v>106</v>
      </c>
      <c r="B98" s="239">
        <f t="shared" si="45"/>
        <v>274.81974917714541</v>
      </c>
      <c r="C98" s="239">
        <f t="shared" si="45"/>
        <v>298.41828359592211</v>
      </c>
      <c r="D98" s="239">
        <f t="shared" si="45"/>
        <v>305.21231593038823</v>
      </c>
      <c r="E98" s="239">
        <f t="shared" si="45"/>
        <v>302.88445209409065</v>
      </c>
      <c r="F98" s="239">
        <f t="shared" si="45"/>
        <v>285.23349603542374</v>
      </c>
      <c r="G98" s="239">
        <f t="shared" si="45"/>
        <v>230.07053647869424</v>
      </c>
      <c r="H98" s="239">
        <f t="shared" si="45"/>
        <v>212.0989360665408</v>
      </c>
      <c r="I98" s="239">
        <f t="shared" si="45"/>
        <v>192.82511737400526</v>
      </c>
      <c r="J98" s="239">
        <f t="shared" si="45"/>
        <v>198.52173506962131</v>
      </c>
      <c r="K98" s="239">
        <f t="shared" si="45"/>
        <v>177.33821097130874</v>
      </c>
      <c r="L98" s="239">
        <f t="shared" si="45"/>
        <v>280.59290641684032</v>
      </c>
      <c r="M98" s="239">
        <f t="shared" si="45"/>
        <v>271.45214853674224</v>
      </c>
      <c r="N98" s="239">
        <f t="shared" si="45"/>
        <v>308.95436497175137</v>
      </c>
      <c r="O98" s="239">
        <f t="shared" si="45"/>
        <v>281.45409953364344</v>
      </c>
      <c r="P98" s="239">
        <f t="shared" si="45"/>
        <v>247.04746151175328</v>
      </c>
      <c r="Q98" s="239">
        <f t="shared" si="45"/>
        <v>275.34306080633667</v>
      </c>
      <c r="R98" s="239">
        <f t="shared" si="45"/>
        <v>269.59322170245366</v>
      </c>
      <c r="S98" s="239">
        <f t="shared" si="45"/>
        <v>288.99905801075556</v>
      </c>
      <c r="T98" s="239">
        <f t="shared" si="45"/>
        <v>295.72252774142527</v>
      </c>
      <c r="U98" s="239">
        <f t="shared" si="45"/>
        <v>293.63383738965888</v>
      </c>
      <c r="V98" s="239">
        <f t="shared" si="45"/>
        <v>301.48956419994937</v>
      </c>
      <c r="W98" s="239">
        <f t="shared" si="45"/>
        <v>190.690847604488</v>
      </c>
      <c r="X98" s="239">
        <f t="shared" si="45"/>
        <v>242.82763654144739</v>
      </c>
      <c r="Y98" s="239">
        <f t="shared" si="45"/>
        <v>285.2376146849067</v>
      </c>
      <c r="Z98" s="306">
        <f t="shared" si="46"/>
        <v>253.69290401051941</v>
      </c>
      <c r="AA98" s="306">
        <f t="shared" si="46"/>
        <v>261.14528110323329</v>
      </c>
      <c r="AB98" s="306">
        <f t="shared" si="47"/>
        <v>265.52638018017308</v>
      </c>
      <c r="AC98" s="306">
        <f t="shared" si="47"/>
        <v>268.54168627480379</v>
      </c>
    </row>
    <row r="99" spans="1:29">
      <c r="A99" s="6" t="s">
        <v>107</v>
      </c>
      <c r="B99" s="239">
        <f t="shared" si="45"/>
        <v>276.03039530432721</v>
      </c>
      <c r="C99" s="239">
        <f t="shared" si="45"/>
        <v>300.03973985574407</v>
      </c>
      <c r="D99" s="239">
        <f t="shared" si="45"/>
        <v>308.43579923558968</v>
      </c>
      <c r="E99" s="239">
        <f t="shared" si="45"/>
        <v>305.35410711167651</v>
      </c>
      <c r="F99" s="239">
        <f t="shared" si="45"/>
        <v>291.53915926806445</v>
      </c>
      <c r="G99" s="239">
        <f t="shared" si="45"/>
        <v>205.23486529318544</v>
      </c>
      <c r="H99" s="239">
        <f t="shared" si="45"/>
        <v>231.2946845327985</v>
      </c>
      <c r="I99" s="239">
        <f t="shared" si="45"/>
        <v>191.55760928111295</v>
      </c>
      <c r="J99" s="239">
        <f t="shared" si="45"/>
        <v>203.01787215571403</v>
      </c>
      <c r="K99" s="239">
        <f t="shared" si="45"/>
        <v>177.96800799733106</v>
      </c>
      <c r="L99" s="239">
        <f t="shared" si="45"/>
        <v>280.84268933000556</v>
      </c>
      <c r="M99" s="239">
        <f t="shared" si="45"/>
        <v>271.36730627914454</v>
      </c>
      <c r="N99" s="239">
        <f t="shared" si="45"/>
        <v>308.75644887005649</v>
      </c>
      <c r="O99" s="239">
        <f t="shared" si="45"/>
        <v>281.40069581271314</v>
      </c>
      <c r="P99" s="239">
        <f t="shared" si="45"/>
        <v>247.07573086488159</v>
      </c>
      <c r="Q99" s="239">
        <f t="shared" si="45"/>
        <v>273.05536211005466</v>
      </c>
      <c r="R99" s="239">
        <f t="shared" si="45"/>
        <v>268.54674131967857</v>
      </c>
      <c r="S99" s="239">
        <f t="shared" si="45"/>
        <v>288.93620864596431</v>
      </c>
      <c r="T99" s="239">
        <f t="shared" si="45"/>
        <v>295.69717436862231</v>
      </c>
      <c r="U99" s="239">
        <f t="shared" si="45"/>
        <v>284.37830258412811</v>
      </c>
      <c r="V99" s="239">
        <f t="shared" si="45"/>
        <v>280.41956307626515</v>
      </c>
      <c r="W99" s="239">
        <f t="shared" si="45"/>
        <v>196.9638705443376</v>
      </c>
      <c r="X99" s="239">
        <f t="shared" si="45"/>
        <v>258.48354678355258</v>
      </c>
      <c r="Y99" s="239">
        <f t="shared" si="45"/>
        <v>302.29531560308857</v>
      </c>
      <c r="Z99" s="306">
        <f t="shared" si="46"/>
        <v>263.90180144641687</v>
      </c>
      <c r="AA99" s="306">
        <f t="shared" si="46"/>
        <v>263.22374154788702</v>
      </c>
      <c r="AB99" s="306">
        <f t="shared" si="47"/>
        <v>270.99154945886153</v>
      </c>
      <c r="AC99" s="306">
        <f t="shared" si="47"/>
        <v>277.63695843053029</v>
      </c>
    </row>
    <row r="100" spans="1:29">
      <c r="A100" s="6" t="s">
        <v>108</v>
      </c>
      <c r="B100" s="239">
        <f t="shared" si="45"/>
        <v>272.16951927201762</v>
      </c>
      <c r="C100" s="239">
        <f t="shared" si="45"/>
        <v>294.86874771326103</v>
      </c>
      <c r="D100" s="239">
        <f t="shared" si="45"/>
        <v>298.15577673010881</v>
      </c>
      <c r="E100" s="239">
        <f t="shared" si="45"/>
        <v>297.47812118037371</v>
      </c>
      <c r="F100" s="239">
        <f t="shared" si="45"/>
        <v>271.42974538063066</v>
      </c>
      <c r="G100" s="239">
        <f t="shared" si="45"/>
        <v>214.01141045958798</v>
      </c>
      <c r="H100" s="239">
        <f t="shared" si="45"/>
        <v>192.57984097451626</v>
      </c>
      <c r="I100" s="239">
        <f t="shared" si="45"/>
        <v>173.0737739538786</v>
      </c>
      <c r="J100" s="239">
        <f t="shared" si="45"/>
        <v>198.53751652657496</v>
      </c>
      <c r="K100" s="239">
        <f t="shared" si="45"/>
        <v>177.38872100848351</v>
      </c>
      <c r="L100" s="239">
        <f t="shared" si="45"/>
        <v>280.64631911525299</v>
      </c>
      <c r="M100" s="239">
        <f t="shared" si="45"/>
        <v>271.42072547837267</v>
      </c>
      <c r="N100" s="239">
        <f t="shared" si="45"/>
        <v>308.80985480225991</v>
      </c>
      <c r="O100" s="239">
        <f t="shared" si="45"/>
        <v>281.51378604527127</v>
      </c>
      <c r="P100" s="239">
        <f t="shared" si="45"/>
        <v>246.94380721694947</v>
      </c>
      <c r="Q100" s="239">
        <f t="shared" si="45"/>
        <v>262.89270059387889</v>
      </c>
      <c r="R100" s="239">
        <f t="shared" si="45"/>
        <v>267.71867050628146</v>
      </c>
      <c r="S100" s="239">
        <f t="shared" si="45"/>
        <v>289.00832829206229</v>
      </c>
      <c r="T100" s="239">
        <f t="shared" si="45"/>
        <v>281.34781585150853</v>
      </c>
      <c r="U100" s="239">
        <f t="shared" si="45"/>
        <v>294.90818716039934</v>
      </c>
      <c r="V100" s="239">
        <f t="shared" si="45"/>
        <v>299.99873265784413</v>
      </c>
      <c r="W100" s="239">
        <f t="shared" si="45"/>
        <v>202.70709652554061</v>
      </c>
      <c r="X100" s="239">
        <f t="shared" si="45"/>
        <v>257.82785539934207</v>
      </c>
      <c r="Y100" s="239">
        <f t="shared" si="45"/>
        <v>280.88615354854312</v>
      </c>
      <c r="Z100" s="306">
        <f t="shared" si="46"/>
        <v>255.97871090171171</v>
      </c>
      <c r="AA100" s="306">
        <f t="shared" si="46"/>
        <v>266.34815248290982</v>
      </c>
      <c r="AB100" s="306">
        <f t="shared" si="47"/>
        <v>270.07577468508509</v>
      </c>
      <c r="AC100" s="306">
        <f t="shared" si="47"/>
        <v>273.87266355287721</v>
      </c>
    </row>
    <row r="101" spans="1:29">
      <c r="A101" s="6" t="s">
        <v>109</v>
      </c>
      <c r="B101" s="239">
        <f t="shared" si="45"/>
        <v>274.47878952533358</v>
      </c>
      <c r="C101" s="239">
        <f t="shared" si="45"/>
        <v>297.96162565982996</v>
      </c>
      <c r="D101" s="239">
        <f t="shared" si="45"/>
        <v>304.30447199425726</v>
      </c>
      <c r="E101" s="239">
        <f t="shared" si="45"/>
        <v>302.18891217042085</v>
      </c>
      <c r="F101" s="239">
        <f t="shared" si="45"/>
        <v>283.45760406173184</v>
      </c>
      <c r="G101" s="239">
        <f t="shared" si="45"/>
        <v>242.05927099841523</v>
      </c>
      <c r="H101" s="239">
        <f t="shared" si="45"/>
        <v>220.53433974752241</v>
      </c>
      <c r="I101" s="239">
        <f t="shared" si="45"/>
        <v>179.34817578357601</v>
      </c>
      <c r="J101" s="239">
        <f t="shared" si="45"/>
        <v>198.55487612922397</v>
      </c>
      <c r="K101" s="239">
        <f t="shared" si="45"/>
        <v>177.40924071108569</v>
      </c>
      <c r="L101" s="239">
        <f t="shared" si="45"/>
        <v>280.33212677164886</v>
      </c>
      <c r="M101" s="239">
        <f t="shared" si="45"/>
        <v>271.41915432545426</v>
      </c>
      <c r="N101" s="239">
        <f t="shared" si="45"/>
        <v>309.16327641242935</v>
      </c>
      <c r="O101" s="239">
        <f t="shared" si="45"/>
        <v>281.41797348713175</v>
      </c>
      <c r="P101" s="239">
        <f t="shared" si="45"/>
        <v>247.06706159658893</v>
      </c>
      <c r="Q101" s="239">
        <f t="shared" si="45"/>
        <v>275.45051665375337</v>
      </c>
      <c r="R101" s="239">
        <f t="shared" si="45"/>
        <v>275.65422866896085</v>
      </c>
      <c r="S101" s="239">
        <f t="shared" si="45"/>
        <v>288.77825562237086</v>
      </c>
      <c r="T101" s="239">
        <f t="shared" si="45"/>
        <v>259.65554172939943</v>
      </c>
      <c r="U101" s="239">
        <f t="shared" si="45"/>
        <v>295.58619886601929</v>
      </c>
      <c r="V101" s="239">
        <f t="shared" si="45"/>
        <v>311.87844194205462</v>
      </c>
      <c r="W101" s="239">
        <f t="shared" si="45"/>
        <v>233.36739236513961</v>
      </c>
      <c r="X101" s="239">
        <f t="shared" si="45"/>
        <v>267.59392231776314</v>
      </c>
      <c r="Y101" s="239">
        <f t="shared" si="45"/>
        <v>290.08291690308852</v>
      </c>
      <c r="Z101" s="306">
        <f t="shared" si="46"/>
        <v>265.18291546324542</v>
      </c>
      <c r="AA101" s="306">
        <f t="shared" si="46"/>
        <v>281.44840580078454</v>
      </c>
      <c r="AB101" s="306">
        <f t="shared" si="47"/>
        <v>283.85408573418857</v>
      </c>
      <c r="AC101" s="306">
        <f t="shared" si="47"/>
        <v>287.04579784321726</v>
      </c>
    </row>
    <row r="102" spans="1:29">
      <c r="A102" s="6" t="s">
        <v>110</v>
      </c>
      <c r="B102" s="239">
        <f t="shared" si="45"/>
        <v>275.15581518028836</v>
      </c>
      <c r="C102" s="239">
        <f t="shared" si="45"/>
        <v>298.86838731514689</v>
      </c>
      <c r="D102" s="239">
        <f t="shared" si="45"/>
        <v>306.10712996915197</v>
      </c>
      <c r="E102" s="239">
        <f t="shared" si="45"/>
        <v>303.57000922946446</v>
      </c>
      <c r="F102" s="239">
        <f t="shared" si="45"/>
        <v>286.98389938796436</v>
      </c>
      <c r="G102" s="239">
        <f t="shared" si="45"/>
        <v>233.22297939778133</v>
      </c>
      <c r="H102" s="239">
        <f t="shared" si="45"/>
        <v>228.90980600519114</v>
      </c>
      <c r="I102" s="239">
        <f t="shared" si="45"/>
        <v>180.96294636767169</v>
      </c>
      <c r="J102" s="239">
        <f t="shared" si="45"/>
        <v>198.52962579809818</v>
      </c>
      <c r="K102" s="239">
        <f t="shared" si="45"/>
        <v>177.35083848060245</v>
      </c>
      <c r="L102" s="239">
        <f t="shared" si="45"/>
        <v>280.52849698640142</v>
      </c>
      <c r="M102" s="239">
        <f t="shared" si="45"/>
        <v>271.33274091493809</v>
      </c>
      <c r="N102" s="239">
        <f t="shared" si="45"/>
        <v>308.71246751412434</v>
      </c>
      <c r="O102" s="239">
        <f t="shared" si="45"/>
        <v>281.44938744062017</v>
      </c>
      <c r="P102" s="239">
        <f t="shared" si="45"/>
        <v>246.68467147993994</v>
      </c>
      <c r="Q102" s="239">
        <f t="shared" si="45"/>
        <v>267.5043382133864</v>
      </c>
      <c r="R102" s="239">
        <f t="shared" si="45"/>
        <v>275.70240447757334</v>
      </c>
      <c r="S102" s="239">
        <f t="shared" si="45"/>
        <v>288.78574098171748</v>
      </c>
      <c r="T102" s="239">
        <f t="shared" si="45"/>
        <v>272.78296697916812</v>
      </c>
      <c r="U102" s="239">
        <f t="shared" si="45"/>
        <v>296.06917942890959</v>
      </c>
      <c r="V102" s="239">
        <f t="shared" si="45"/>
        <v>317.44289041573887</v>
      </c>
      <c r="W102" s="239">
        <f t="shared" si="45"/>
        <v>220.40101871852306</v>
      </c>
      <c r="X102" s="239">
        <f t="shared" si="45"/>
        <v>236.87546170460527</v>
      </c>
      <c r="Y102" s="239">
        <f t="shared" si="45"/>
        <v>303.05034893945219</v>
      </c>
      <c r="Z102" s="306">
        <f t="shared" si="46"/>
        <v>257.92889237724376</v>
      </c>
      <c r="AA102" s="306">
        <f t="shared" si="46"/>
        <v>275.34071573127926</v>
      </c>
      <c r="AB102" s="306">
        <f t="shared" si="47"/>
        <v>277.53266322804438</v>
      </c>
      <c r="AC102" s="306">
        <f t="shared" si="47"/>
        <v>279.18458087917492</v>
      </c>
    </row>
    <row r="103" spans="1:29">
      <c r="A103" s="6" t="s">
        <v>111</v>
      </c>
      <c r="B103" s="239">
        <f t="shared" si="45"/>
        <v>276.62231402591243</v>
      </c>
      <c r="C103" s="239">
        <f t="shared" si="45"/>
        <v>300.83251513075714</v>
      </c>
      <c r="D103" s="239">
        <f t="shared" si="45"/>
        <v>310.01185029974977</v>
      </c>
      <c r="E103" s="239">
        <f t="shared" si="45"/>
        <v>306.56159046122377</v>
      </c>
      <c r="F103" s="239">
        <f t="shared" si="45"/>
        <v>294.62217422644869</v>
      </c>
      <c r="G103" s="239">
        <f t="shared" si="45"/>
        <v>251.5960380348653</v>
      </c>
      <c r="H103" s="239">
        <f t="shared" si="45"/>
        <v>239.64491398065124</v>
      </c>
      <c r="I103" s="239">
        <f t="shared" si="45"/>
        <v>192.04377676879767</v>
      </c>
      <c r="J103" s="239">
        <f t="shared" si="45"/>
        <v>198.51068804975378</v>
      </c>
      <c r="K103" s="239">
        <f t="shared" si="45"/>
        <v>177.38398569249833</v>
      </c>
      <c r="L103" s="239">
        <f t="shared" si="45"/>
        <v>280.59604834027635</v>
      </c>
      <c r="M103" s="239">
        <f t="shared" si="45"/>
        <v>271.3641639733076</v>
      </c>
      <c r="N103" s="239">
        <f t="shared" si="45"/>
        <v>308.77058573446328</v>
      </c>
      <c r="O103" s="239">
        <f t="shared" si="45"/>
        <v>281.29879523038755</v>
      </c>
      <c r="P103" s="239">
        <f t="shared" si="45"/>
        <v>246.67995992108516</v>
      </c>
      <c r="Q103" s="239">
        <f t="shared" si="45"/>
        <v>258.33301541763552</v>
      </c>
      <c r="R103" s="239">
        <f t="shared" si="45"/>
        <v>275.59121357996565</v>
      </c>
      <c r="S103" s="239">
        <f t="shared" si="45"/>
        <v>288.85943814687175</v>
      </c>
      <c r="T103" s="239">
        <f t="shared" si="45"/>
        <v>268.12426901432076</v>
      </c>
      <c r="U103" s="239">
        <f t="shared" si="45"/>
        <v>295.53447793470798</v>
      </c>
      <c r="V103" s="239">
        <f t="shared" si="45"/>
        <v>304.28261770258098</v>
      </c>
      <c r="W103" s="239">
        <f t="shared" si="45"/>
        <v>224.50287912704437</v>
      </c>
      <c r="X103" s="239">
        <f t="shared" si="45"/>
        <v>254.60561074144732</v>
      </c>
      <c r="Y103" s="239">
        <f t="shared" si="45"/>
        <v>281.91546737581581</v>
      </c>
      <c r="Z103" s="306">
        <f t="shared" si="46"/>
        <v>258.92734956298062</v>
      </c>
      <c r="AA103" s="306">
        <f t="shared" si="46"/>
        <v>272.22511447186116</v>
      </c>
      <c r="AB103" s="306">
        <f t="shared" si="47"/>
        <v>275.31390171578863</v>
      </c>
      <c r="AC103" s="306">
        <f t="shared" si="47"/>
        <v>278.95490420255487</v>
      </c>
    </row>
    <row r="104" spans="1:29">
      <c r="A104" s="6" t="s">
        <v>112</v>
      </c>
      <c r="B104" s="239">
        <f t="shared" si="45"/>
        <v>276.8057194673238</v>
      </c>
      <c r="C104" s="239">
        <f t="shared" si="45"/>
        <v>301.07815578031187</v>
      </c>
      <c r="D104" s="239">
        <f t="shared" si="45"/>
        <v>310.50018819238301</v>
      </c>
      <c r="E104" s="239">
        <f t="shared" si="45"/>
        <v>306.93572800518848</v>
      </c>
      <c r="F104" s="239">
        <f t="shared" si="45"/>
        <v>295.57744341916157</v>
      </c>
      <c r="G104" s="239">
        <f t="shared" si="45"/>
        <v>255.40744849445326</v>
      </c>
      <c r="H104" s="239">
        <f t="shared" si="45"/>
        <v>241.62284894997634</v>
      </c>
      <c r="I104" s="239">
        <f t="shared" si="45"/>
        <v>192.90404066746058</v>
      </c>
      <c r="J104" s="239">
        <f t="shared" si="45"/>
        <v>198.5454072550518</v>
      </c>
      <c r="K104" s="239">
        <f t="shared" si="45"/>
        <v>177.38714256982178</v>
      </c>
      <c r="L104" s="239">
        <f t="shared" si="45"/>
        <v>280.46251659424456</v>
      </c>
      <c r="M104" s="239">
        <f t="shared" si="45"/>
        <v>271.37044858498155</v>
      </c>
      <c r="N104" s="239">
        <f t="shared" si="45"/>
        <v>308.91352514124293</v>
      </c>
      <c r="O104" s="239">
        <f t="shared" si="45"/>
        <v>281.41797348713175</v>
      </c>
      <c r="P104" s="239">
        <f t="shared" si="45"/>
        <v>246.71451135268649</v>
      </c>
      <c r="Q104" s="239">
        <f t="shared" si="45"/>
        <v>259.8666691404747</v>
      </c>
      <c r="R104" s="239">
        <f t="shared" si="45"/>
        <v>275.73714888331494</v>
      </c>
      <c r="S104" s="239">
        <f t="shared" si="45"/>
        <v>288.92043974033817</v>
      </c>
      <c r="T104" s="239">
        <f t="shared" si="45"/>
        <v>273.64162550645773</v>
      </c>
      <c r="U104" s="239">
        <f t="shared" si="45"/>
        <v>296.10217343693813</v>
      </c>
      <c r="V104" s="239">
        <f t="shared" si="45"/>
        <v>296.10562653152834</v>
      </c>
      <c r="W104" s="239">
        <f t="shared" si="45"/>
        <v>233.71800479747043</v>
      </c>
      <c r="X104" s="239">
        <f t="shared" si="45"/>
        <v>266.96894029934214</v>
      </c>
      <c r="Y104" s="239">
        <f t="shared" si="45"/>
        <v>281.84928229399765</v>
      </c>
      <c r="Z104" s="306">
        <f t="shared" si="46"/>
        <v>264.51763886997986</v>
      </c>
      <c r="AA104" s="306">
        <f t="shared" si="46"/>
        <v>275.56131762703342</v>
      </c>
      <c r="AB104" s="306">
        <f t="shared" si="47"/>
        <v>279.00216644709428</v>
      </c>
      <c r="AC104" s="306">
        <f t="shared" si="47"/>
        <v>284.37153557844488</v>
      </c>
    </row>
    <row r="105" spans="1:29">
      <c r="A105" s="6" t="s">
        <v>113</v>
      </c>
      <c r="B105" s="239">
        <f t="shared" si="45"/>
        <v>276.96561411839184</v>
      </c>
      <c r="C105" s="239">
        <f t="shared" si="45"/>
        <v>301.29230769230765</v>
      </c>
      <c r="D105" s="239">
        <f t="shared" si="45"/>
        <v>310.92592592592592</v>
      </c>
      <c r="E105" s="239">
        <f t="shared" si="45"/>
        <v>307.26190476190476</v>
      </c>
      <c r="F105" s="239">
        <f t="shared" si="45"/>
        <v>296.41025641025635</v>
      </c>
      <c r="G105" s="239">
        <f t="shared" si="45"/>
        <v>217.53851030110937</v>
      </c>
      <c r="H105" s="239">
        <f t="shared" si="45"/>
        <v>243.96671766163286</v>
      </c>
      <c r="I105" s="239">
        <f t="shared" si="45"/>
        <v>192.83143123748172</v>
      </c>
      <c r="J105" s="239">
        <f t="shared" si="45"/>
        <v>198.52804765240279</v>
      </c>
      <c r="K105" s="239">
        <f t="shared" si="45"/>
        <v>177.69651654751695</v>
      </c>
      <c r="L105" s="239">
        <f t="shared" si="45"/>
        <v>280.3729717763174</v>
      </c>
      <c r="M105" s="239">
        <f t="shared" si="45"/>
        <v>271.38930242000322</v>
      </c>
      <c r="N105" s="239">
        <f t="shared" si="45"/>
        <v>308.96221878531071</v>
      </c>
      <c r="O105" s="239">
        <f t="shared" si="45"/>
        <v>281.46680961922476</v>
      </c>
      <c r="P105" s="239">
        <f t="shared" si="45"/>
        <v>246.69880615650405</v>
      </c>
      <c r="Q105" s="239">
        <f t="shared" si="45"/>
        <v>275.33834714144047</v>
      </c>
      <c r="R105" s="239">
        <f t="shared" si="45"/>
        <v>275.58141500388911</v>
      </c>
      <c r="S105" s="239">
        <f t="shared" si="45"/>
        <v>288.83943633652694</v>
      </c>
      <c r="T105" s="239">
        <f t="shared" si="45"/>
        <v>261.2674198006298</v>
      </c>
      <c r="U105" s="239">
        <f t="shared" si="45"/>
        <v>295.30621243336992</v>
      </c>
      <c r="V105" s="239">
        <f t="shared" si="45"/>
        <v>292.55826509994938</v>
      </c>
      <c r="W105" s="239">
        <f t="shared" si="45"/>
        <v>233.51400317027745</v>
      </c>
      <c r="X105" s="239">
        <f t="shared" si="45"/>
        <v>219.02075018881578</v>
      </c>
      <c r="Y105" s="239">
        <f t="shared" si="45"/>
        <v>328.44183731217942</v>
      </c>
      <c r="Z105" s="306">
        <f t="shared" si="46"/>
        <v>246.07391158248299</v>
      </c>
      <c r="AA105" s="306">
        <f t="shared" si="46"/>
        <v>274.31507319080646</v>
      </c>
      <c r="AB105" s="306">
        <f t="shared" si="47"/>
        <v>274.41432203700742</v>
      </c>
      <c r="AC105" s="306">
        <f t="shared" si="47"/>
        <v>280.57498329992109</v>
      </c>
    </row>
    <row r="106" spans="1:29">
      <c r="A106" s="6" t="s">
        <v>102</v>
      </c>
      <c r="B106" s="239">
        <f t="shared" si="45"/>
        <v>276.84848570134199</v>
      </c>
      <c r="C106" s="239">
        <f t="shared" si="45"/>
        <v>301.13543393641459</v>
      </c>
      <c r="D106" s="239">
        <f t="shared" si="45"/>
        <v>310.61405816502725</v>
      </c>
      <c r="E106" s="239">
        <f t="shared" si="45"/>
        <v>307.02296889421041</v>
      </c>
      <c r="F106" s="239">
        <f t="shared" si="45"/>
        <v>295.80019180400529</v>
      </c>
      <c r="G106" s="239">
        <f t="shared" si="45"/>
        <v>241.14041204437402</v>
      </c>
      <c r="H106" s="239">
        <f t="shared" si="45"/>
        <v>242.15597655733836</v>
      </c>
      <c r="I106" s="239">
        <f t="shared" si="45"/>
        <v>192.81091118118331</v>
      </c>
      <c r="J106" s="239">
        <f t="shared" si="45"/>
        <v>198.5154224868399</v>
      </c>
      <c r="K106" s="239">
        <f t="shared" si="45"/>
        <v>177.44396636164336</v>
      </c>
      <c r="L106" s="239">
        <f t="shared" si="45"/>
        <v>280.5127873692212</v>
      </c>
      <c r="M106" s="239">
        <f t="shared" si="45"/>
        <v>271.40972740794342</v>
      </c>
      <c r="N106" s="239">
        <f t="shared" si="45"/>
        <v>309.31721115819204</v>
      </c>
      <c r="O106" s="239">
        <f t="shared" si="45"/>
        <v>281.4883407429457</v>
      </c>
      <c r="P106" s="239">
        <f t="shared" si="45"/>
        <v>246.67524836223049</v>
      </c>
      <c r="Q106" s="239">
        <f t="shared" ref="C106:Y107" si="48">Q90*Q$124</f>
        <v>275.33220366485909</v>
      </c>
      <c r="R106" s="239">
        <f t="shared" si="48"/>
        <v>275.56092535795608</v>
      </c>
      <c r="S106" s="239">
        <f t="shared" si="48"/>
        <v>283.41731479206231</v>
      </c>
      <c r="T106" s="239">
        <f t="shared" si="48"/>
        <v>295.33054348055572</v>
      </c>
      <c r="U106" s="239">
        <f t="shared" si="48"/>
        <v>291.44042784550192</v>
      </c>
      <c r="V106" s="239">
        <f t="shared" si="48"/>
        <v>282.00368843679149</v>
      </c>
      <c r="W106" s="239">
        <f t="shared" si="48"/>
        <v>183.69654379997667</v>
      </c>
      <c r="X106" s="239">
        <f t="shared" si="48"/>
        <v>217.79727409934208</v>
      </c>
      <c r="Y106" s="239">
        <f t="shared" si="48"/>
        <v>259.73724640308853</v>
      </c>
      <c r="Z106" s="306">
        <f t="shared" si="46"/>
        <v>238.22605390064581</v>
      </c>
      <c r="AA106" s="306">
        <f t="shared" si="46"/>
        <v>243.09401119195491</v>
      </c>
      <c r="AB106" s="306">
        <f t="shared" si="47"/>
        <v>247.50807957596342</v>
      </c>
      <c r="AC106" s="306">
        <f t="shared" si="47"/>
        <v>252.32546072143586</v>
      </c>
    </row>
    <row r="107" spans="1:29">
      <c r="A107" s="6" t="s">
        <v>103</v>
      </c>
      <c r="B107" s="239">
        <f t="shared" ref="B107" si="49">B91*B$124</f>
        <v>273.20130990537984</v>
      </c>
      <c r="C107" s="239">
        <f t="shared" si="48"/>
        <v>295.72758028770596</v>
      </c>
      <c r="D107" s="239">
        <f t="shared" si="48"/>
        <v>309.22212521583918</v>
      </c>
      <c r="E107" s="239">
        <f t="shared" si="48"/>
        <v>305.95654668362897</v>
      </c>
      <c r="F107" s="239">
        <f t="shared" si="48"/>
        <v>294.82093188808744</v>
      </c>
      <c r="G107" s="239">
        <f t="shared" si="48"/>
        <v>224.42757527733755</v>
      </c>
      <c r="H107" s="239">
        <f t="shared" si="48"/>
        <v>264.16902658093449</v>
      </c>
      <c r="I107" s="239">
        <f t="shared" si="48"/>
        <v>182.7593619471659</v>
      </c>
      <c r="J107" s="239">
        <f t="shared" si="48"/>
        <v>199.48501092290718</v>
      </c>
      <c r="K107" s="239">
        <f t="shared" si="48"/>
        <v>170.81488823753685</v>
      </c>
      <c r="L107" s="239">
        <f t="shared" si="48"/>
        <v>279.14097525976217</v>
      </c>
      <c r="M107" s="239">
        <f t="shared" si="48"/>
        <v>271.4395793133944</v>
      </c>
      <c r="N107" s="239">
        <f t="shared" si="48"/>
        <v>308.95907725988701</v>
      </c>
      <c r="O107" s="239">
        <f t="shared" si="48"/>
        <v>281.45724092899223</v>
      </c>
      <c r="P107" s="239">
        <f t="shared" si="48"/>
        <v>246.69095355841287</v>
      </c>
      <c r="Q107" s="239">
        <f t="shared" si="48"/>
        <v>280.16006374063085</v>
      </c>
      <c r="R107" s="239">
        <f t="shared" si="48"/>
        <v>276.22291110458821</v>
      </c>
      <c r="S107" s="239">
        <f t="shared" si="48"/>
        <v>291.02055174829547</v>
      </c>
      <c r="T107" s="239">
        <f t="shared" si="48"/>
        <v>313.76618128974229</v>
      </c>
      <c r="U107" s="239">
        <f t="shared" si="48"/>
        <v>287.67176748895258</v>
      </c>
      <c r="V107" s="239">
        <f t="shared" si="48"/>
        <v>290.19009927687239</v>
      </c>
      <c r="W107" s="239">
        <f t="shared" si="48"/>
        <v>198.4550282961207</v>
      </c>
      <c r="X107" s="239">
        <f t="shared" si="48"/>
        <v>228.47474478355261</v>
      </c>
      <c r="Y107" s="239">
        <f t="shared" si="48"/>
        <v>313.54145619329842</v>
      </c>
      <c r="Z107" s="306">
        <f t="shared" si="46"/>
        <v>250.89824266057914</v>
      </c>
      <c r="AA107" s="306">
        <f t="shared" si="46"/>
        <v>267.71514145323835</v>
      </c>
      <c r="AB107" s="306">
        <f t="shared" si="47"/>
        <v>281.97410800133866</v>
      </c>
      <c r="AC107" s="306">
        <f t="shared" si="47"/>
        <v>276.13433701770595</v>
      </c>
    </row>
    <row r="108" spans="1:29" ht="15.75" thickBot="1">
      <c r="A108" s="6" t="s">
        <v>114</v>
      </c>
      <c r="B108" s="37">
        <f>B24</f>
        <v>3290</v>
      </c>
      <c r="C108" s="37">
        <f t="shared" ref="C108:Z108" si="50">C24</f>
        <v>3570</v>
      </c>
      <c r="D108" s="37">
        <f t="shared" si="50"/>
        <v>3650</v>
      </c>
      <c r="E108" s="37">
        <f t="shared" si="50"/>
        <v>3625</v>
      </c>
      <c r="F108" s="37">
        <f t="shared" si="50"/>
        <v>3400</v>
      </c>
      <c r="G108" s="37">
        <f t="shared" si="50"/>
        <v>2600</v>
      </c>
      <c r="H108" s="37">
        <f t="shared" si="50"/>
        <v>2571</v>
      </c>
      <c r="I108" s="37">
        <f t="shared" si="50"/>
        <v>2243</v>
      </c>
      <c r="J108" s="37">
        <f t="shared" si="50"/>
        <v>2383</v>
      </c>
      <c r="K108" s="37">
        <f t="shared" si="50"/>
        <v>2123</v>
      </c>
      <c r="L108" s="37">
        <f t="shared" si="50"/>
        <v>3365</v>
      </c>
      <c r="M108" s="37">
        <f t="shared" si="50"/>
        <v>3257</v>
      </c>
      <c r="N108" s="37">
        <f t="shared" si="50"/>
        <v>3707</v>
      </c>
      <c r="O108" s="37">
        <f t="shared" si="50"/>
        <v>3377</v>
      </c>
      <c r="P108" s="37">
        <f t="shared" si="50"/>
        <v>2962</v>
      </c>
      <c r="Q108" s="37">
        <f t="shared" si="50"/>
        <v>3254</v>
      </c>
      <c r="R108" s="37">
        <f t="shared" si="50"/>
        <v>3284</v>
      </c>
      <c r="S108" s="37">
        <f t="shared" si="50"/>
        <v>3463</v>
      </c>
      <c r="T108" s="37">
        <f t="shared" si="50"/>
        <v>3397</v>
      </c>
      <c r="U108" s="37">
        <f t="shared" si="50"/>
        <v>3522</v>
      </c>
      <c r="V108" s="37">
        <f t="shared" si="50"/>
        <v>3582</v>
      </c>
      <c r="W108" s="37">
        <f t="shared" si="50"/>
        <v>2507</v>
      </c>
      <c r="X108" s="37">
        <f t="shared" si="50"/>
        <v>2985</v>
      </c>
      <c r="Y108" s="37">
        <f t="shared" si="50"/>
        <v>3460</v>
      </c>
      <c r="Z108" s="238">
        <f t="shared" si="50"/>
        <v>3050</v>
      </c>
      <c r="AA108" s="238">
        <f>SUM(AA96:AA107)</f>
        <v>3206.0483973762334</v>
      </c>
      <c r="AB108" s="238">
        <f>SUM(AB96:AB107)</f>
        <v>3250.8601445059949</v>
      </c>
      <c r="AC108" s="238">
        <f>SUM(AC96:AC107)</f>
        <v>3295.9827203248656</v>
      </c>
    </row>
    <row r="109" spans="1:29">
      <c r="A109" s="1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  <c r="AB109" s="240"/>
      <c r="AC109" s="240"/>
    </row>
    <row r="110" spans="1:29" ht="15.75" thickBot="1">
      <c r="A110" s="6" t="s">
        <v>256</v>
      </c>
    </row>
    <row r="111" spans="1:29" ht="15.75" thickBot="1">
      <c r="A111" s="3"/>
      <c r="B111" s="3" t="str">
        <f>B$2</f>
        <v xml:space="preserve">93/94 </v>
      </c>
      <c r="C111" s="3" t="str">
        <f t="shared" ref="C111:AC111" si="51">C$2</f>
        <v xml:space="preserve">94/95 </v>
      </c>
      <c r="D111" s="3" t="str">
        <f t="shared" si="51"/>
        <v xml:space="preserve">95/96 </v>
      </c>
      <c r="E111" s="3" t="str">
        <f t="shared" si="51"/>
        <v xml:space="preserve">96/97 </v>
      </c>
      <c r="F111" s="3" t="str">
        <f t="shared" si="51"/>
        <v xml:space="preserve">97/98 </v>
      </c>
      <c r="G111" s="3" t="str">
        <f t="shared" si="51"/>
        <v xml:space="preserve">98/99 </v>
      </c>
      <c r="H111" s="3" t="str">
        <f t="shared" si="51"/>
        <v xml:space="preserve">99/00 </v>
      </c>
      <c r="I111" s="3" t="str">
        <f t="shared" si="51"/>
        <v xml:space="preserve">00/01 </v>
      </c>
      <c r="J111" s="3" t="str">
        <f t="shared" si="51"/>
        <v xml:space="preserve">01/02 </v>
      </c>
      <c r="K111" s="3" t="str">
        <f t="shared" si="51"/>
        <v xml:space="preserve">02/03 </v>
      </c>
      <c r="L111" s="3" t="str">
        <f t="shared" si="51"/>
        <v xml:space="preserve">03/04 </v>
      </c>
      <c r="M111" s="3" t="str">
        <f t="shared" si="51"/>
        <v xml:space="preserve">04/05 </v>
      </c>
      <c r="N111" s="3" t="str">
        <f t="shared" si="51"/>
        <v xml:space="preserve">05/06 </v>
      </c>
      <c r="O111" s="3" t="str">
        <f t="shared" si="51"/>
        <v xml:space="preserve">06/07 </v>
      </c>
      <c r="P111" s="3" t="str">
        <f t="shared" si="51"/>
        <v xml:space="preserve">07/08 </v>
      </c>
      <c r="Q111" s="3" t="str">
        <f t="shared" si="51"/>
        <v xml:space="preserve">08/09 </v>
      </c>
      <c r="R111" s="3" t="str">
        <f t="shared" si="51"/>
        <v xml:space="preserve">09/10 </v>
      </c>
      <c r="S111" s="3" t="str">
        <f t="shared" si="51"/>
        <v xml:space="preserve">10/11 </v>
      </c>
      <c r="T111" s="3" t="str">
        <f t="shared" si="51"/>
        <v xml:space="preserve">11/12 </v>
      </c>
      <c r="U111" s="3" t="str">
        <f t="shared" si="51"/>
        <v xml:space="preserve">12/13 </v>
      </c>
      <c r="V111" s="3" t="str">
        <f t="shared" si="51"/>
        <v xml:space="preserve">13/14 </v>
      </c>
      <c r="W111" s="3" t="str">
        <f t="shared" si="51"/>
        <v xml:space="preserve">14/15 </v>
      </c>
      <c r="X111" s="3" t="str">
        <f t="shared" si="51"/>
        <v xml:space="preserve">15/16 </v>
      </c>
      <c r="Y111" s="3" t="str">
        <f t="shared" si="51"/>
        <v xml:space="preserve">16/17 </v>
      </c>
      <c r="Z111" s="3" t="str">
        <f t="shared" si="51"/>
        <v xml:space="preserve">17/18 </v>
      </c>
      <c r="AA111" s="3" t="str">
        <f t="shared" si="51"/>
        <v>18/19</v>
      </c>
      <c r="AB111" s="3" t="str">
        <f t="shared" si="51"/>
        <v>19/20</v>
      </c>
      <c r="AC111" s="3" t="str">
        <f t="shared" si="51"/>
        <v>20/21</v>
      </c>
    </row>
    <row r="112" spans="1:29">
      <c r="A112" s="6" t="s">
        <v>104</v>
      </c>
      <c r="B112" s="241">
        <f t="shared" ref="B112:AC121" si="52">B96/B80</f>
        <v>0.67006109979633388</v>
      </c>
      <c r="C112" s="241">
        <f t="shared" si="52"/>
        <v>0.67054845980465816</v>
      </c>
      <c r="D112" s="241">
        <f t="shared" si="52"/>
        <v>0.66972477064220182</v>
      </c>
      <c r="E112" s="241">
        <f t="shared" si="52"/>
        <v>0.66980783444198078</v>
      </c>
      <c r="F112" s="241">
        <f t="shared" si="52"/>
        <v>0.66666666666666663</v>
      </c>
      <c r="G112" s="241">
        <f t="shared" si="52"/>
        <v>0.66666666666666663</v>
      </c>
      <c r="H112" s="241">
        <f t="shared" si="52"/>
        <v>0.59790697674418603</v>
      </c>
      <c r="I112" s="241">
        <f t="shared" si="52"/>
        <v>0.59813333333333329</v>
      </c>
      <c r="J112" s="241">
        <f t="shared" si="52"/>
        <v>0.59799247176913428</v>
      </c>
      <c r="K112" s="241">
        <f t="shared" si="52"/>
        <v>0.59501121076233188</v>
      </c>
      <c r="L112" s="241">
        <f t="shared" si="52"/>
        <v>0.59694873159481998</v>
      </c>
      <c r="M112" s="241">
        <f t="shared" si="52"/>
        <v>0.5970669110907425</v>
      </c>
      <c r="N112" s="241">
        <f t="shared" si="52"/>
        <v>0.59694041867954917</v>
      </c>
      <c r="O112" s="241">
        <f t="shared" si="52"/>
        <v>0.5969595191797773</v>
      </c>
      <c r="P112" s="241">
        <f t="shared" si="52"/>
        <v>0.59693671906489321</v>
      </c>
      <c r="Q112" s="241">
        <f t="shared" si="52"/>
        <v>0.59706422018348626</v>
      </c>
      <c r="R112" s="241">
        <f t="shared" si="52"/>
        <v>0.59709090909090912</v>
      </c>
      <c r="S112" s="241">
        <f t="shared" si="52"/>
        <v>0.59706896551724142</v>
      </c>
      <c r="T112" s="241">
        <f t="shared" si="52"/>
        <v>0.59701230228470992</v>
      </c>
      <c r="U112" s="241">
        <f t="shared" si="52"/>
        <v>0.59694915254237291</v>
      </c>
      <c r="V112" s="241">
        <f t="shared" si="52"/>
        <v>0.59699999999999998</v>
      </c>
      <c r="W112" s="241">
        <f t="shared" si="52"/>
        <v>0.59690476190476194</v>
      </c>
      <c r="X112" s="241">
        <f t="shared" si="52"/>
        <v>0.59699999999999998</v>
      </c>
      <c r="Y112" s="241">
        <f t="shared" si="52"/>
        <v>0.59655172413793101</v>
      </c>
      <c r="Z112" s="242">
        <f t="shared" si="52"/>
        <v>0.595703125</v>
      </c>
      <c r="AA112" s="242">
        <f t="shared" si="52"/>
        <v>0.59647412044209003</v>
      </c>
      <c r="AB112" s="242">
        <f t="shared" si="52"/>
        <v>0.59648809990935692</v>
      </c>
      <c r="AC112" s="242">
        <f t="shared" si="52"/>
        <v>0.59655795842983983</v>
      </c>
    </row>
    <row r="113" spans="1:29">
      <c r="A113" s="6" t="s">
        <v>105</v>
      </c>
      <c r="B113" s="241">
        <f t="shared" si="52"/>
        <v>0.6700610997963341</v>
      </c>
      <c r="C113" s="241">
        <f t="shared" si="52"/>
        <v>0.67054845980465816</v>
      </c>
      <c r="D113" s="241">
        <f t="shared" si="52"/>
        <v>0.66972477064220182</v>
      </c>
      <c r="E113" s="241">
        <f t="shared" si="52"/>
        <v>0.66980783444198078</v>
      </c>
      <c r="F113" s="241">
        <f t="shared" si="52"/>
        <v>0.66666666666666663</v>
      </c>
      <c r="G113" s="241">
        <f t="shared" si="52"/>
        <v>0.66666666666666663</v>
      </c>
      <c r="H113" s="241">
        <f t="shared" si="52"/>
        <v>0.59790697674418603</v>
      </c>
      <c r="I113" s="241">
        <f t="shared" si="52"/>
        <v>0.59813333333333329</v>
      </c>
      <c r="J113" s="241">
        <f t="shared" si="52"/>
        <v>0.59799247176913428</v>
      </c>
      <c r="K113" s="241">
        <f t="shared" si="52"/>
        <v>0.59501121076233188</v>
      </c>
      <c r="L113" s="241">
        <f t="shared" si="52"/>
        <v>0.59694873159481987</v>
      </c>
      <c r="M113" s="241">
        <f t="shared" si="52"/>
        <v>0.59706691109074239</v>
      </c>
      <c r="N113" s="241">
        <f t="shared" si="52"/>
        <v>0.59694041867954917</v>
      </c>
      <c r="O113" s="241">
        <f t="shared" si="52"/>
        <v>0.5969595191797773</v>
      </c>
      <c r="P113" s="241">
        <f t="shared" si="52"/>
        <v>0.59693671906489321</v>
      </c>
      <c r="Q113" s="241">
        <f t="shared" si="52"/>
        <v>0.59706422018348626</v>
      </c>
      <c r="R113" s="241">
        <f t="shared" si="52"/>
        <v>0.59709090909090912</v>
      </c>
      <c r="S113" s="241">
        <f t="shared" si="52"/>
        <v>0.59706896551724142</v>
      </c>
      <c r="T113" s="241">
        <f t="shared" si="52"/>
        <v>0.59701230228471003</v>
      </c>
      <c r="U113" s="241">
        <f t="shared" si="52"/>
        <v>0.59694915254237291</v>
      </c>
      <c r="V113" s="241">
        <f t="shared" si="52"/>
        <v>0.59699999999999998</v>
      </c>
      <c r="W113" s="241">
        <f t="shared" si="52"/>
        <v>0.59690476190476194</v>
      </c>
      <c r="X113" s="241">
        <f t="shared" si="52"/>
        <v>0.59699999999999998</v>
      </c>
      <c r="Y113" s="241">
        <f t="shared" si="52"/>
        <v>0.59655172413793101</v>
      </c>
      <c r="Z113" s="242">
        <f t="shared" si="52"/>
        <v>0.595703125</v>
      </c>
      <c r="AA113" s="242">
        <f t="shared" si="52"/>
        <v>0.59647412044209003</v>
      </c>
      <c r="AB113" s="242">
        <f t="shared" si="52"/>
        <v>0.59648809990935692</v>
      </c>
      <c r="AC113" s="242">
        <f t="shared" si="52"/>
        <v>0.59655795842983994</v>
      </c>
    </row>
    <row r="114" spans="1:29">
      <c r="A114" s="6" t="s">
        <v>106</v>
      </c>
      <c r="B114" s="241">
        <f t="shared" si="52"/>
        <v>0.6700610997963341</v>
      </c>
      <c r="C114" s="241">
        <f t="shared" si="52"/>
        <v>0.67054845980465816</v>
      </c>
      <c r="D114" s="241">
        <f t="shared" si="52"/>
        <v>0.66972477064220182</v>
      </c>
      <c r="E114" s="241">
        <f t="shared" si="52"/>
        <v>0.66980783444198078</v>
      </c>
      <c r="F114" s="241">
        <f t="shared" si="52"/>
        <v>0.66666666666666663</v>
      </c>
      <c r="G114" s="241">
        <f t="shared" si="52"/>
        <v>0.66666666666666663</v>
      </c>
      <c r="H114" s="241">
        <f t="shared" si="52"/>
        <v>0.59790697674418603</v>
      </c>
      <c r="I114" s="241">
        <f t="shared" si="52"/>
        <v>0.59813333333333329</v>
      </c>
      <c r="J114" s="241">
        <f t="shared" si="52"/>
        <v>0.59799247176913428</v>
      </c>
      <c r="K114" s="241">
        <f t="shared" si="52"/>
        <v>0.59501121076233188</v>
      </c>
      <c r="L114" s="241">
        <f t="shared" si="52"/>
        <v>0.59694873159481998</v>
      </c>
      <c r="M114" s="241">
        <f t="shared" si="52"/>
        <v>0.59706691109074239</v>
      </c>
      <c r="N114" s="241">
        <f t="shared" si="52"/>
        <v>0.59694041867954917</v>
      </c>
      <c r="O114" s="241">
        <f t="shared" si="52"/>
        <v>0.5969595191797773</v>
      </c>
      <c r="P114" s="241">
        <f t="shared" si="52"/>
        <v>0.59693671906489321</v>
      </c>
      <c r="Q114" s="241">
        <f t="shared" si="52"/>
        <v>0.59706422018348626</v>
      </c>
      <c r="R114" s="241">
        <f t="shared" si="52"/>
        <v>0.59709090909090912</v>
      </c>
      <c r="S114" s="241">
        <f t="shared" si="52"/>
        <v>0.59706896551724142</v>
      </c>
      <c r="T114" s="241">
        <f t="shared" si="52"/>
        <v>0.59701230228471003</v>
      </c>
      <c r="U114" s="241">
        <f t="shared" si="52"/>
        <v>0.59694915254237291</v>
      </c>
      <c r="V114" s="241">
        <f t="shared" si="52"/>
        <v>0.59699999999999998</v>
      </c>
      <c r="W114" s="241">
        <f t="shared" si="52"/>
        <v>0.59690476190476194</v>
      </c>
      <c r="X114" s="241">
        <f t="shared" si="52"/>
        <v>0.59699999999999998</v>
      </c>
      <c r="Y114" s="241">
        <f t="shared" si="52"/>
        <v>0.59655172413793101</v>
      </c>
      <c r="Z114" s="242">
        <f t="shared" si="52"/>
        <v>0.595703125</v>
      </c>
      <c r="AA114" s="242">
        <f t="shared" si="52"/>
        <v>0.59647412044209003</v>
      </c>
      <c r="AB114" s="242">
        <f t="shared" si="52"/>
        <v>0.59648809990935692</v>
      </c>
      <c r="AC114" s="242">
        <f t="shared" si="52"/>
        <v>0.59655795842983983</v>
      </c>
    </row>
    <row r="115" spans="1:29">
      <c r="A115" s="6" t="s">
        <v>107</v>
      </c>
      <c r="B115" s="241">
        <f t="shared" si="52"/>
        <v>0.67006109979633399</v>
      </c>
      <c r="C115" s="241">
        <f t="shared" si="52"/>
        <v>0.67054845980465816</v>
      </c>
      <c r="D115" s="241">
        <f t="shared" si="52"/>
        <v>0.66972477064220182</v>
      </c>
      <c r="E115" s="241">
        <f t="shared" si="52"/>
        <v>0.66980783444198078</v>
      </c>
      <c r="F115" s="241">
        <f t="shared" si="52"/>
        <v>0.66666666666666663</v>
      </c>
      <c r="G115" s="241">
        <f t="shared" si="52"/>
        <v>0.66666666666666663</v>
      </c>
      <c r="H115" s="241">
        <f t="shared" si="52"/>
        <v>0.59790697674418603</v>
      </c>
      <c r="I115" s="241">
        <f t="shared" si="52"/>
        <v>0.59813333333333329</v>
      </c>
      <c r="J115" s="241">
        <f t="shared" si="52"/>
        <v>0.59799247176913428</v>
      </c>
      <c r="K115" s="241">
        <f t="shared" si="52"/>
        <v>0.59501121076233188</v>
      </c>
      <c r="L115" s="241">
        <f t="shared" si="52"/>
        <v>0.59694873159481998</v>
      </c>
      <c r="M115" s="241">
        <f t="shared" si="52"/>
        <v>0.59706691109074239</v>
      </c>
      <c r="N115" s="241">
        <f t="shared" si="52"/>
        <v>0.59694041867954917</v>
      </c>
      <c r="O115" s="241">
        <f t="shared" si="52"/>
        <v>0.5969595191797773</v>
      </c>
      <c r="P115" s="241">
        <f t="shared" si="52"/>
        <v>0.59693671906489321</v>
      </c>
      <c r="Q115" s="241">
        <f t="shared" si="52"/>
        <v>0.59706422018348626</v>
      </c>
      <c r="R115" s="241">
        <f t="shared" si="52"/>
        <v>0.59709090909090912</v>
      </c>
      <c r="S115" s="241">
        <f t="shared" si="52"/>
        <v>0.59706896551724142</v>
      </c>
      <c r="T115" s="241">
        <f t="shared" si="52"/>
        <v>0.59701230228471003</v>
      </c>
      <c r="U115" s="241">
        <f t="shared" si="52"/>
        <v>0.5969491525423728</v>
      </c>
      <c r="V115" s="241">
        <f t="shared" si="52"/>
        <v>0.59699999999999986</v>
      </c>
      <c r="W115" s="241">
        <f t="shared" si="52"/>
        <v>0.59690476190476194</v>
      </c>
      <c r="X115" s="241">
        <f t="shared" si="52"/>
        <v>0.59699999999999998</v>
      </c>
      <c r="Y115" s="241">
        <f t="shared" si="52"/>
        <v>0.59655172413793101</v>
      </c>
      <c r="Z115" s="242">
        <f t="shared" si="52"/>
        <v>0.595703125</v>
      </c>
      <c r="AA115" s="242">
        <f t="shared" si="52"/>
        <v>0.59647412044209003</v>
      </c>
      <c r="AB115" s="242">
        <f t="shared" si="52"/>
        <v>0.59648809990935681</v>
      </c>
      <c r="AC115" s="242">
        <f t="shared" si="52"/>
        <v>0.59655795842983994</v>
      </c>
    </row>
    <row r="116" spans="1:29">
      <c r="A116" s="6" t="s">
        <v>108</v>
      </c>
      <c r="B116" s="241">
        <f t="shared" si="52"/>
        <v>0.6700610997963341</v>
      </c>
      <c r="C116" s="241">
        <f t="shared" si="52"/>
        <v>0.67054845980465816</v>
      </c>
      <c r="D116" s="241">
        <f t="shared" si="52"/>
        <v>0.66972477064220171</v>
      </c>
      <c r="E116" s="241">
        <f t="shared" si="52"/>
        <v>0.66980783444198078</v>
      </c>
      <c r="F116" s="241">
        <f t="shared" si="52"/>
        <v>0.66666666666666663</v>
      </c>
      <c r="G116" s="241">
        <f t="shared" si="52"/>
        <v>0.66666666666666663</v>
      </c>
      <c r="H116" s="241">
        <f t="shared" si="52"/>
        <v>0.59790697674418603</v>
      </c>
      <c r="I116" s="241">
        <f t="shared" si="52"/>
        <v>0.59813333333333329</v>
      </c>
      <c r="J116" s="241">
        <f t="shared" si="52"/>
        <v>0.59799247176913428</v>
      </c>
      <c r="K116" s="241">
        <f t="shared" si="52"/>
        <v>0.59501121076233188</v>
      </c>
      <c r="L116" s="241">
        <f t="shared" si="52"/>
        <v>0.59694873159481998</v>
      </c>
      <c r="M116" s="241">
        <f t="shared" si="52"/>
        <v>0.59706691109074239</v>
      </c>
      <c r="N116" s="241">
        <f t="shared" si="52"/>
        <v>0.59694041867954917</v>
      </c>
      <c r="O116" s="241">
        <f t="shared" si="52"/>
        <v>0.5969595191797773</v>
      </c>
      <c r="P116" s="241">
        <f t="shared" si="52"/>
        <v>0.59693671906489321</v>
      </c>
      <c r="Q116" s="241">
        <f t="shared" si="52"/>
        <v>0.59706422018348626</v>
      </c>
      <c r="R116" s="241">
        <f t="shared" si="52"/>
        <v>0.59709090909090912</v>
      </c>
      <c r="S116" s="241">
        <f t="shared" si="52"/>
        <v>0.59706896551724142</v>
      </c>
      <c r="T116" s="241">
        <f t="shared" si="52"/>
        <v>0.59701230228470992</v>
      </c>
      <c r="U116" s="241">
        <f t="shared" si="52"/>
        <v>0.59694915254237291</v>
      </c>
      <c r="V116" s="241">
        <f t="shared" si="52"/>
        <v>0.59699999999999998</v>
      </c>
      <c r="W116" s="241">
        <f t="shared" si="52"/>
        <v>0.59690476190476194</v>
      </c>
      <c r="X116" s="241">
        <f t="shared" si="52"/>
        <v>0.59699999999999998</v>
      </c>
      <c r="Y116" s="241">
        <f t="shared" si="52"/>
        <v>0.59655172413793101</v>
      </c>
      <c r="Z116" s="242">
        <f t="shared" si="52"/>
        <v>0.595703125</v>
      </c>
      <c r="AA116" s="242">
        <f t="shared" si="52"/>
        <v>0.59647412044209003</v>
      </c>
      <c r="AB116" s="242">
        <f t="shared" si="52"/>
        <v>0.59648809990935692</v>
      </c>
      <c r="AC116" s="242">
        <f t="shared" si="52"/>
        <v>0.59655795842983994</v>
      </c>
    </row>
    <row r="117" spans="1:29">
      <c r="A117" s="6" t="s">
        <v>109</v>
      </c>
      <c r="B117" s="241">
        <f t="shared" si="52"/>
        <v>0.67006109979633399</v>
      </c>
      <c r="C117" s="241">
        <f t="shared" si="52"/>
        <v>0.67054845980465816</v>
      </c>
      <c r="D117" s="241">
        <f t="shared" si="52"/>
        <v>0.66972477064220182</v>
      </c>
      <c r="E117" s="241">
        <f t="shared" si="52"/>
        <v>0.66980783444198078</v>
      </c>
      <c r="F117" s="241">
        <f t="shared" si="52"/>
        <v>0.66666666666666663</v>
      </c>
      <c r="G117" s="241">
        <f t="shared" si="52"/>
        <v>0.66666666666666663</v>
      </c>
      <c r="H117" s="241">
        <f t="shared" si="52"/>
        <v>0.59790697674418603</v>
      </c>
      <c r="I117" s="241">
        <f t="shared" si="52"/>
        <v>0.59813333333333329</v>
      </c>
      <c r="J117" s="241">
        <f t="shared" si="52"/>
        <v>0.59799247176913428</v>
      </c>
      <c r="K117" s="241">
        <f t="shared" si="52"/>
        <v>0.59501121076233188</v>
      </c>
      <c r="L117" s="241">
        <f t="shared" si="52"/>
        <v>0.59694873159481998</v>
      </c>
      <c r="M117" s="241">
        <f t="shared" si="52"/>
        <v>0.59706691109074239</v>
      </c>
      <c r="N117" s="241">
        <f t="shared" si="52"/>
        <v>0.59694041867954917</v>
      </c>
      <c r="O117" s="241">
        <f t="shared" si="52"/>
        <v>0.5969595191797773</v>
      </c>
      <c r="P117" s="241">
        <f t="shared" si="52"/>
        <v>0.59693671906489321</v>
      </c>
      <c r="Q117" s="241">
        <f t="shared" si="52"/>
        <v>0.59706422018348626</v>
      </c>
      <c r="R117" s="241">
        <f t="shared" si="52"/>
        <v>0.59709090909090912</v>
      </c>
      <c r="S117" s="241">
        <f t="shared" si="52"/>
        <v>0.59706896551724142</v>
      </c>
      <c r="T117" s="241">
        <f t="shared" si="52"/>
        <v>0.59701230228471003</v>
      </c>
      <c r="U117" s="241">
        <f t="shared" si="52"/>
        <v>0.59694915254237291</v>
      </c>
      <c r="V117" s="241">
        <f t="shared" si="52"/>
        <v>0.59699999999999998</v>
      </c>
      <c r="W117" s="241">
        <f t="shared" si="52"/>
        <v>0.59690476190476194</v>
      </c>
      <c r="X117" s="241">
        <f t="shared" si="52"/>
        <v>0.59700000000000009</v>
      </c>
      <c r="Y117" s="241">
        <f t="shared" si="52"/>
        <v>0.59655172413793101</v>
      </c>
      <c r="Z117" s="242">
        <f t="shared" si="52"/>
        <v>0.595703125</v>
      </c>
      <c r="AA117" s="242">
        <f t="shared" si="52"/>
        <v>0.59647412044209003</v>
      </c>
      <c r="AB117" s="242">
        <f t="shared" si="52"/>
        <v>0.59648809990935692</v>
      </c>
      <c r="AC117" s="242">
        <f t="shared" si="52"/>
        <v>0.59655795842983994</v>
      </c>
    </row>
    <row r="118" spans="1:29">
      <c r="A118" s="6" t="s">
        <v>110</v>
      </c>
      <c r="B118" s="241">
        <f t="shared" si="52"/>
        <v>0.67006109979633399</v>
      </c>
      <c r="C118" s="241">
        <f t="shared" si="52"/>
        <v>0.67054845980465816</v>
      </c>
      <c r="D118" s="241">
        <f t="shared" si="52"/>
        <v>0.66972477064220182</v>
      </c>
      <c r="E118" s="241">
        <f t="shared" si="52"/>
        <v>0.66980783444198078</v>
      </c>
      <c r="F118" s="241">
        <f t="shared" si="52"/>
        <v>0.66666666666666663</v>
      </c>
      <c r="G118" s="241">
        <f t="shared" si="52"/>
        <v>0.66666666666666663</v>
      </c>
      <c r="H118" s="241">
        <f t="shared" si="52"/>
        <v>0.59790697674418603</v>
      </c>
      <c r="I118" s="241">
        <f t="shared" si="52"/>
        <v>0.59813333333333329</v>
      </c>
      <c r="J118" s="241">
        <f t="shared" si="52"/>
        <v>0.59799247176913428</v>
      </c>
      <c r="K118" s="241">
        <f t="shared" si="52"/>
        <v>0.59501121076233188</v>
      </c>
      <c r="L118" s="241">
        <f t="shared" si="52"/>
        <v>0.59694873159481998</v>
      </c>
      <c r="M118" s="241">
        <f t="shared" si="52"/>
        <v>0.59706691109074239</v>
      </c>
      <c r="N118" s="241">
        <f t="shared" si="52"/>
        <v>0.59694041867954917</v>
      </c>
      <c r="O118" s="241">
        <f t="shared" si="52"/>
        <v>0.59695951917977741</v>
      </c>
      <c r="P118" s="241">
        <f t="shared" si="52"/>
        <v>0.59693671906489321</v>
      </c>
      <c r="Q118" s="241">
        <f t="shared" si="52"/>
        <v>0.59706422018348626</v>
      </c>
      <c r="R118" s="241">
        <f t="shared" si="52"/>
        <v>0.59709090909090923</v>
      </c>
      <c r="S118" s="241">
        <f t="shared" si="52"/>
        <v>0.59706896551724142</v>
      </c>
      <c r="T118" s="241">
        <f t="shared" si="52"/>
        <v>0.59701230228471014</v>
      </c>
      <c r="U118" s="241">
        <f t="shared" si="52"/>
        <v>0.59694915254237291</v>
      </c>
      <c r="V118" s="241">
        <f t="shared" si="52"/>
        <v>0.59699999999999998</v>
      </c>
      <c r="W118" s="241">
        <f t="shared" si="52"/>
        <v>0.59690476190476194</v>
      </c>
      <c r="X118" s="241">
        <f t="shared" si="52"/>
        <v>0.59699999999999998</v>
      </c>
      <c r="Y118" s="241">
        <f t="shared" si="52"/>
        <v>0.59655172413793101</v>
      </c>
      <c r="Z118" s="242">
        <f t="shared" si="52"/>
        <v>0.595703125</v>
      </c>
      <c r="AA118" s="242">
        <f t="shared" si="52"/>
        <v>0.59647412044209003</v>
      </c>
      <c r="AB118" s="242">
        <f t="shared" si="52"/>
        <v>0.59648809990935692</v>
      </c>
      <c r="AC118" s="242">
        <f t="shared" si="52"/>
        <v>0.59655795842983994</v>
      </c>
    </row>
    <row r="119" spans="1:29">
      <c r="A119" s="6" t="s">
        <v>111</v>
      </c>
      <c r="B119" s="241">
        <f t="shared" si="52"/>
        <v>0.67006109979633399</v>
      </c>
      <c r="C119" s="241">
        <f t="shared" si="52"/>
        <v>0.67054845980465816</v>
      </c>
      <c r="D119" s="241">
        <f t="shared" si="52"/>
        <v>0.66972477064220193</v>
      </c>
      <c r="E119" s="241">
        <f t="shared" si="52"/>
        <v>0.66980783444198078</v>
      </c>
      <c r="F119" s="241">
        <f t="shared" si="52"/>
        <v>0.66666666666666663</v>
      </c>
      <c r="G119" s="241">
        <f t="shared" si="52"/>
        <v>0.66666666666666663</v>
      </c>
      <c r="H119" s="241">
        <f t="shared" si="52"/>
        <v>0.59790697674418603</v>
      </c>
      <c r="I119" s="241">
        <f t="shared" si="52"/>
        <v>0.59813333333333329</v>
      </c>
      <c r="J119" s="241">
        <f t="shared" si="52"/>
        <v>0.59799247176913428</v>
      </c>
      <c r="K119" s="241">
        <f t="shared" si="52"/>
        <v>0.59501121076233188</v>
      </c>
      <c r="L119" s="241">
        <f t="shared" si="52"/>
        <v>0.59694873159481998</v>
      </c>
      <c r="M119" s="241">
        <f t="shared" si="52"/>
        <v>0.5970669110907425</v>
      </c>
      <c r="N119" s="241">
        <f t="shared" si="52"/>
        <v>0.59694041867954917</v>
      </c>
      <c r="O119" s="241">
        <f t="shared" si="52"/>
        <v>0.59695951917977719</v>
      </c>
      <c r="P119" s="241">
        <f t="shared" si="52"/>
        <v>0.59693671906489321</v>
      </c>
      <c r="Q119" s="241">
        <f t="shared" si="52"/>
        <v>0.59706422018348626</v>
      </c>
      <c r="R119" s="241">
        <f t="shared" si="52"/>
        <v>0.59709090909090912</v>
      </c>
      <c r="S119" s="241">
        <f t="shared" si="52"/>
        <v>0.59706896551724142</v>
      </c>
      <c r="T119" s="241">
        <f t="shared" si="52"/>
        <v>0.59701230228471003</v>
      </c>
      <c r="U119" s="241">
        <f t="shared" si="52"/>
        <v>0.59694915254237291</v>
      </c>
      <c r="V119" s="241">
        <f t="shared" si="52"/>
        <v>0.59699999999999998</v>
      </c>
      <c r="W119" s="241">
        <f t="shared" si="52"/>
        <v>0.59690476190476194</v>
      </c>
      <c r="X119" s="241">
        <f t="shared" si="52"/>
        <v>0.59699999999999998</v>
      </c>
      <c r="Y119" s="241">
        <f t="shared" si="52"/>
        <v>0.59655172413793101</v>
      </c>
      <c r="Z119" s="242">
        <f t="shared" si="52"/>
        <v>0.595703125</v>
      </c>
      <c r="AA119" s="242">
        <f t="shared" si="52"/>
        <v>0.59647412044209003</v>
      </c>
      <c r="AB119" s="242">
        <f t="shared" si="52"/>
        <v>0.59648809990935681</v>
      </c>
      <c r="AC119" s="242">
        <f t="shared" si="52"/>
        <v>0.59655795842983994</v>
      </c>
    </row>
    <row r="120" spans="1:29">
      <c r="A120" s="6" t="s">
        <v>112</v>
      </c>
      <c r="B120" s="241">
        <f t="shared" si="52"/>
        <v>0.67006109979633399</v>
      </c>
      <c r="C120" s="241">
        <f t="shared" si="52"/>
        <v>0.67054845980465816</v>
      </c>
      <c r="D120" s="241">
        <f t="shared" si="52"/>
        <v>0.66972477064220182</v>
      </c>
      <c r="E120" s="241">
        <f t="shared" si="52"/>
        <v>0.66980783444198078</v>
      </c>
      <c r="F120" s="241">
        <f t="shared" si="52"/>
        <v>0.66666666666666663</v>
      </c>
      <c r="G120" s="241">
        <f t="shared" si="52"/>
        <v>0.66666666666666663</v>
      </c>
      <c r="H120" s="241">
        <f t="shared" si="52"/>
        <v>0.59790697674418603</v>
      </c>
      <c r="I120" s="241">
        <f t="shared" si="52"/>
        <v>0.59813333333333329</v>
      </c>
      <c r="J120" s="241">
        <f t="shared" si="52"/>
        <v>0.59799247176913428</v>
      </c>
      <c r="K120" s="241">
        <f t="shared" si="52"/>
        <v>0.59501121076233188</v>
      </c>
      <c r="L120" s="241">
        <f t="shared" si="52"/>
        <v>0.59694873159481998</v>
      </c>
      <c r="M120" s="241">
        <f t="shared" si="52"/>
        <v>0.59706691109074239</v>
      </c>
      <c r="N120" s="241">
        <f t="shared" si="52"/>
        <v>0.59694041867954917</v>
      </c>
      <c r="O120" s="241">
        <f t="shared" si="52"/>
        <v>0.5969595191797773</v>
      </c>
      <c r="P120" s="241">
        <f t="shared" si="52"/>
        <v>0.59693671906489321</v>
      </c>
      <c r="Q120" s="241">
        <f t="shared" si="52"/>
        <v>0.59706422018348615</v>
      </c>
      <c r="R120" s="241">
        <f t="shared" si="52"/>
        <v>0.59709090909090912</v>
      </c>
      <c r="S120" s="241">
        <f t="shared" si="52"/>
        <v>0.59706896551724153</v>
      </c>
      <c r="T120" s="241">
        <f t="shared" si="52"/>
        <v>0.59701230228471003</v>
      </c>
      <c r="U120" s="241">
        <f t="shared" si="52"/>
        <v>0.59694915254237291</v>
      </c>
      <c r="V120" s="241">
        <f t="shared" si="52"/>
        <v>0.59699999999999998</v>
      </c>
      <c r="W120" s="241">
        <f t="shared" si="52"/>
        <v>0.59690476190476194</v>
      </c>
      <c r="X120" s="241">
        <f t="shared" si="52"/>
        <v>0.59699999999999998</v>
      </c>
      <c r="Y120" s="241">
        <f t="shared" si="52"/>
        <v>0.59655172413793101</v>
      </c>
      <c r="Z120" s="242">
        <f t="shared" si="52"/>
        <v>0.595703125</v>
      </c>
      <c r="AA120" s="242">
        <f t="shared" si="52"/>
        <v>0.59647412044209003</v>
      </c>
      <c r="AB120" s="242">
        <f t="shared" si="52"/>
        <v>0.59648809990935692</v>
      </c>
      <c r="AC120" s="242">
        <f t="shared" si="52"/>
        <v>0.59655795842983994</v>
      </c>
    </row>
    <row r="121" spans="1:29">
      <c r="A121" s="6" t="s">
        <v>113</v>
      </c>
      <c r="B121" s="241">
        <f t="shared" si="52"/>
        <v>0.67006109979633399</v>
      </c>
      <c r="C121" s="241">
        <f t="shared" si="52"/>
        <v>0.67054845980465816</v>
      </c>
      <c r="D121" s="241">
        <f t="shared" si="52"/>
        <v>0.66972477064220182</v>
      </c>
      <c r="E121" s="241">
        <f t="shared" ref="E121:AC123" si="53">E105/E89</f>
        <v>0.66980783444198078</v>
      </c>
      <c r="F121" s="241">
        <f t="shared" si="53"/>
        <v>0.66666666666666663</v>
      </c>
      <c r="G121" s="241">
        <f t="shared" si="53"/>
        <v>0.66666666666666663</v>
      </c>
      <c r="H121" s="241">
        <f t="shared" si="53"/>
        <v>0.59790697674418603</v>
      </c>
      <c r="I121" s="241">
        <f t="shared" si="53"/>
        <v>0.59813333333333329</v>
      </c>
      <c r="J121" s="241">
        <f t="shared" si="53"/>
        <v>0.59799247176913428</v>
      </c>
      <c r="K121" s="241">
        <f t="shared" si="53"/>
        <v>0.59501121076233188</v>
      </c>
      <c r="L121" s="241">
        <f t="shared" si="53"/>
        <v>0.59694873159481998</v>
      </c>
      <c r="M121" s="241">
        <f t="shared" si="53"/>
        <v>0.59706691109074239</v>
      </c>
      <c r="N121" s="241">
        <f t="shared" si="53"/>
        <v>0.59694041867954917</v>
      </c>
      <c r="O121" s="241">
        <f t="shared" si="53"/>
        <v>0.5969595191797773</v>
      </c>
      <c r="P121" s="241">
        <f t="shared" si="53"/>
        <v>0.59693671906489321</v>
      </c>
      <c r="Q121" s="241">
        <f t="shared" si="53"/>
        <v>0.59706422018348626</v>
      </c>
      <c r="R121" s="241">
        <f t="shared" si="53"/>
        <v>0.59709090909090912</v>
      </c>
      <c r="S121" s="241">
        <f t="shared" si="53"/>
        <v>0.59706896551724142</v>
      </c>
      <c r="T121" s="241">
        <f t="shared" si="53"/>
        <v>0.59701230228471003</v>
      </c>
      <c r="U121" s="241">
        <f t="shared" si="53"/>
        <v>0.59694915254237291</v>
      </c>
      <c r="V121" s="241">
        <f t="shared" si="53"/>
        <v>0.59699999999999998</v>
      </c>
      <c r="W121" s="241">
        <f t="shared" si="53"/>
        <v>0.59690476190476194</v>
      </c>
      <c r="X121" s="241">
        <f t="shared" si="53"/>
        <v>0.59699999999999998</v>
      </c>
      <c r="Y121" s="241">
        <f t="shared" si="53"/>
        <v>0.59655172413793101</v>
      </c>
      <c r="Z121" s="242">
        <f t="shared" si="53"/>
        <v>0.595703125</v>
      </c>
      <c r="AA121" s="242">
        <f t="shared" si="53"/>
        <v>0.59647412044209003</v>
      </c>
      <c r="AB121" s="242">
        <f t="shared" si="53"/>
        <v>0.59648809990935692</v>
      </c>
      <c r="AC121" s="242">
        <f t="shared" si="53"/>
        <v>0.59655795842983994</v>
      </c>
    </row>
    <row r="122" spans="1:29">
      <c r="A122" s="6" t="s">
        <v>102</v>
      </c>
      <c r="B122" s="241">
        <f t="shared" ref="B122:Q123" si="54">B106/B90</f>
        <v>0.67006109979633388</v>
      </c>
      <c r="C122" s="241">
        <f t="shared" si="54"/>
        <v>0.67054845980465816</v>
      </c>
      <c r="D122" s="241">
        <f t="shared" si="54"/>
        <v>0.66972477064220182</v>
      </c>
      <c r="E122" s="241">
        <f t="shared" si="54"/>
        <v>0.66980783444198078</v>
      </c>
      <c r="F122" s="241">
        <f t="shared" si="54"/>
        <v>0.66666666666666663</v>
      </c>
      <c r="G122" s="241">
        <f t="shared" si="54"/>
        <v>0.66666666666666663</v>
      </c>
      <c r="H122" s="241">
        <f t="shared" si="54"/>
        <v>0.59790697674418603</v>
      </c>
      <c r="I122" s="241">
        <f t="shared" si="54"/>
        <v>0.59813333333333329</v>
      </c>
      <c r="J122" s="241">
        <f t="shared" si="54"/>
        <v>0.59799247176913428</v>
      </c>
      <c r="K122" s="241">
        <f t="shared" si="54"/>
        <v>0.59501121076233188</v>
      </c>
      <c r="L122" s="241">
        <f t="shared" si="54"/>
        <v>0.59694873159481987</v>
      </c>
      <c r="M122" s="241">
        <f t="shared" si="54"/>
        <v>0.59706691109074239</v>
      </c>
      <c r="N122" s="241">
        <f t="shared" si="54"/>
        <v>0.59694041867954917</v>
      </c>
      <c r="O122" s="241">
        <f t="shared" si="54"/>
        <v>0.59695951917977719</v>
      </c>
      <c r="P122" s="241">
        <f t="shared" si="54"/>
        <v>0.59693671906489321</v>
      </c>
      <c r="Q122" s="241">
        <f t="shared" si="54"/>
        <v>0.59706422018348626</v>
      </c>
      <c r="R122" s="241">
        <f t="shared" si="53"/>
        <v>0.59709090909090912</v>
      </c>
      <c r="S122" s="241">
        <f t="shared" si="53"/>
        <v>0.59706896551724142</v>
      </c>
      <c r="T122" s="241">
        <f t="shared" si="53"/>
        <v>0.59701230228471003</v>
      </c>
      <c r="U122" s="241">
        <f t="shared" si="53"/>
        <v>0.59694915254237291</v>
      </c>
      <c r="V122" s="241">
        <f t="shared" si="53"/>
        <v>0.59699999999999998</v>
      </c>
      <c r="W122" s="241">
        <f t="shared" si="53"/>
        <v>0.59690476190476194</v>
      </c>
      <c r="X122" s="241">
        <f t="shared" si="53"/>
        <v>0.59699999999999998</v>
      </c>
      <c r="Y122" s="241">
        <f t="shared" si="53"/>
        <v>0.59655172413793101</v>
      </c>
      <c r="Z122" s="242">
        <f t="shared" si="53"/>
        <v>0.595703125</v>
      </c>
      <c r="AA122" s="242">
        <f t="shared" si="53"/>
        <v>0.59647412044209003</v>
      </c>
      <c r="AB122" s="242">
        <f t="shared" si="53"/>
        <v>0.59648809990935692</v>
      </c>
      <c r="AC122" s="242">
        <f t="shared" si="53"/>
        <v>0.59655795842983994</v>
      </c>
    </row>
    <row r="123" spans="1:29">
      <c r="A123" s="6" t="s">
        <v>103</v>
      </c>
      <c r="B123" s="241">
        <f t="shared" si="54"/>
        <v>0.6700610997963341</v>
      </c>
      <c r="C123" s="241">
        <f t="shared" si="54"/>
        <v>0.67054845980465816</v>
      </c>
      <c r="D123" s="241">
        <f t="shared" si="54"/>
        <v>0.66972477064220182</v>
      </c>
      <c r="E123" s="241">
        <f t="shared" si="54"/>
        <v>0.66980783444198078</v>
      </c>
      <c r="F123" s="241">
        <f t="shared" si="54"/>
        <v>0.66666666666666663</v>
      </c>
      <c r="G123" s="241">
        <f t="shared" si="54"/>
        <v>0.66666666666666663</v>
      </c>
      <c r="H123" s="241">
        <f t="shared" si="54"/>
        <v>0.59790697674418603</v>
      </c>
      <c r="I123" s="241">
        <f t="shared" si="54"/>
        <v>0.59813333333333329</v>
      </c>
      <c r="J123" s="241">
        <f t="shared" si="54"/>
        <v>0.59799247176913428</v>
      </c>
      <c r="K123" s="241">
        <f t="shared" si="54"/>
        <v>0.59501121076233188</v>
      </c>
      <c r="L123" s="241">
        <f t="shared" si="54"/>
        <v>0.59694873159481998</v>
      </c>
      <c r="M123" s="241">
        <f t="shared" si="54"/>
        <v>0.59706691109074239</v>
      </c>
      <c r="N123" s="241">
        <f t="shared" si="54"/>
        <v>0.59694041867954917</v>
      </c>
      <c r="O123" s="241">
        <f t="shared" si="54"/>
        <v>0.5969595191797773</v>
      </c>
      <c r="P123" s="241">
        <f t="shared" si="54"/>
        <v>0.59693671906489321</v>
      </c>
      <c r="Q123" s="241">
        <f t="shared" si="54"/>
        <v>0.59706422018348626</v>
      </c>
      <c r="R123" s="241">
        <f t="shared" si="53"/>
        <v>0.59709090909090912</v>
      </c>
      <c r="S123" s="241">
        <f t="shared" si="53"/>
        <v>0.59706896551724142</v>
      </c>
      <c r="T123" s="241">
        <f t="shared" si="53"/>
        <v>0.59701230228471003</v>
      </c>
      <c r="U123" s="241">
        <f t="shared" si="53"/>
        <v>0.59694915254237291</v>
      </c>
      <c r="V123" s="241">
        <f t="shared" si="53"/>
        <v>0.59699999999999998</v>
      </c>
      <c r="W123" s="241">
        <f t="shared" si="53"/>
        <v>0.59690476190476194</v>
      </c>
      <c r="X123" s="241">
        <f t="shared" si="53"/>
        <v>0.59699999999999998</v>
      </c>
      <c r="Y123" s="241">
        <f t="shared" si="53"/>
        <v>0.59655172413793101</v>
      </c>
      <c r="Z123" s="242">
        <f t="shared" si="53"/>
        <v>0.595703125</v>
      </c>
      <c r="AA123" s="242">
        <f t="shared" si="53"/>
        <v>0.59647412044209003</v>
      </c>
      <c r="AB123" s="242">
        <f t="shared" si="53"/>
        <v>0.59648809990935692</v>
      </c>
      <c r="AC123" s="242">
        <f t="shared" si="53"/>
        <v>0.59655795842983994</v>
      </c>
    </row>
    <row r="124" spans="1:29" ht="15.75" thickBot="1">
      <c r="A124" s="6" t="s">
        <v>143</v>
      </c>
      <c r="B124" s="243">
        <v>0.67006109979633399</v>
      </c>
      <c r="C124" s="243">
        <v>0.67054845980465816</v>
      </c>
      <c r="D124" s="243">
        <v>0.66972477064220182</v>
      </c>
      <c r="E124" s="243">
        <v>0.66980783444198078</v>
      </c>
      <c r="F124" s="243">
        <v>0.66666666666666663</v>
      </c>
      <c r="G124" s="243">
        <v>0.66666666666666663</v>
      </c>
      <c r="H124" s="243">
        <v>0.59790697674418603</v>
      </c>
      <c r="I124" s="243">
        <v>0.59813333333333329</v>
      </c>
      <c r="J124" s="243">
        <v>0.59799247176913428</v>
      </c>
      <c r="K124" s="243">
        <v>0.59501121076233188</v>
      </c>
      <c r="L124" s="243">
        <v>0.59694873159481998</v>
      </c>
      <c r="M124" s="243">
        <v>0.59706691109074239</v>
      </c>
      <c r="N124" s="243">
        <v>0.59694041867954917</v>
      </c>
      <c r="O124" s="243">
        <v>0.5969595191797773</v>
      </c>
      <c r="P124" s="243">
        <v>0.59693671906489321</v>
      </c>
      <c r="Q124" s="243">
        <v>0.59706422018348626</v>
      </c>
      <c r="R124" s="243">
        <v>0.59709090909090912</v>
      </c>
      <c r="S124" s="243">
        <v>0.59706896551724142</v>
      </c>
      <c r="T124" s="243">
        <v>0.59701230228471003</v>
      </c>
      <c r="U124" s="243">
        <v>0.59694915254237291</v>
      </c>
      <c r="V124" s="243">
        <v>0.59699999999999998</v>
      </c>
      <c r="W124" s="243">
        <v>0.59690476190476194</v>
      </c>
      <c r="X124" s="243">
        <v>0.59699999999999998</v>
      </c>
      <c r="Y124" s="243">
        <v>0.59655172413793101</v>
      </c>
      <c r="Z124" s="242">
        <v>0.595703125</v>
      </c>
      <c r="AA124" s="242">
        <f>FORECAST(AA45,H124:Z124,H45:Z45)</f>
        <v>0.59647412044209003</v>
      </c>
      <c r="AB124" s="242">
        <f>FORECAST(AB45,I124:AA124,I45:AA45)</f>
        <v>0.59648809990935692</v>
      </c>
      <c r="AC124" s="242">
        <f>FORECAST(AC45,J124:AB124,J45:AB45)</f>
        <v>0.59655795842983994</v>
      </c>
    </row>
    <row r="125" spans="1:29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spans="1:29" ht="15.75" thickBot="1">
      <c r="A126" s="6" t="s">
        <v>257</v>
      </c>
    </row>
    <row r="127" spans="1:29" ht="15.75" thickBot="1">
      <c r="A127" s="3"/>
      <c r="B127" s="3" t="str">
        <f>B$2</f>
        <v xml:space="preserve">93/94 </v>
      </c>
      <c r="C127" s="3" t="str">
        <f t="shared" ref="C127:AC127" si="55">C$2</f>
        <v xml:space="preserve">94/95 </v>
      </c>
      <c r="D127" s="3" t="str">
        <f t="shared" si="55"/>
        <v xml:space="preserve">95/96 </v>
      </c>
      <c r="E127" s="3" t="str">
        <f t="shared" si="55"/>
        <v xml:space="preserve">96/97 </v>
      </c>
      <c r="F127" s="3" t="str">
        <f t="shared" si="55"/>
        <v xml:space="preserve">97/98 </v>
      </c>
      <c r="G127" s="3" t="str">
        <f t="shared" si="55"/>
        <v xml:space="preserve">98/99 </v>
      </c>
      <c r="H127" s="3" t="str">
        <f t="shared" si="55"/>
        <v xml:space="preserve">99/00 </v>
      </c>
      <c r="I127" s="3" t="str">
        <f t="shared" si="55"/>
        <v xml:space="preserve">00/01 </v>
      </c>
      <c r="J127" s="3" t="str">
        <f t="shared" si="55"/>
        <v xml:space="preserve">01/02 </v>
      </c>
      <c r="K127" s="3" t="str">
        <f t="shared" si="55"/>
        <v xml:space="preserve">02/03 </v>
      </c>
      <c r="L127" s="3" t="str">
        <f t="shared" si="55"/>
        <v xml:space="preserve">03/04 </v>
      </c>
      <c r="M127" s="3" t="str">
        <f t="shared" si="55"/>
        <v xml:space="preserve">04/05 </v>
      </c>
      <c r="N127" s="3" t="str">
        <f t="shared" si="55"/>
        <v xml:space="preserve">05/06 </v>
      </c>
      <c r="O127" s="3" t="str">
        <f t="shared" si="55"/>
        <v xml:space="preserve">06/07 </v>
      </c>
      <c r="P127" s="3" t="str">
        <f t="shared" si="55"/>
        <v xml:space="preserve">07/08 </v>
      </c>
      <c r="Q127" s="3" t="str">
        <f t="shared" si="55"/>
        <v xml:space="preserve">08/09 </v>
      </c>
      <c r="R127" s="3" t="str">
        <f t="shared" si="55"/>
        <v xml:space="preserve">09/10 </v>
      </c>
      <c r="S127" s="3" t="str">
        <f t="shared" si="55"/>
        <v xml:space="preserve">10/11 </v>
      </c>
      <c r="T127" s="3" t="str">
        <f t="shared" si="55"/>
        <v xml:space="preserve">11/12 </v>
      </c>
      <c r="U127" s="3" t="str">
        <f t="shared" si="55"/>
        <v xml:space="preserve">12/13 </v>
      </c>
      <c r="V127" s="3" t="str">
        <f t="shared" si="55"/>
        <v xml:space="preserve">13/14 </v>
      </c>
      <c r="W127" s="3" t="str">
        <f t="shared" si="55"/>
        <v xml:space="preserve">14/15 </v>
      </c>
      <c r="X127" s="3" t="str">
        <f t="shared" si="55"/>
        <v xml:space="preserve">15/16 </v>
      </c>
      <c r="Y127" s="3" t="str">
        <f t="shared" si="55"/>
        <v xml:space="preserve">16/17 </v>
      </c>
      <c r="Z127" s="3" t="str">
        <f t="shared" si="55"/>
        <v xml:space="preserve">17/18 </v>
      </c>
      <c r="AA127" s="3" t="str">
        <f t="shared" si="55"/>
        <v>18/19</v>
      </c>
      <c r="AB127" s="3" t="str">
        <f t="shared" si="55"/>
        <v>19/20</v>
      </c>
      <c r="AC127" s="3" t="str">
        <f t="shared" si="55"/>
        <v>20/21</v>
      </c>
    </row>
    <row r="128" spans="1:29">
      <c r="A128" s="6" t="s">
        <v>104</v>
      </c>
      <c r="B128" s="334">
        <v>0</v>
      </c>
      <c r="C128" s="334">
        <v>0</v>
      </c>
      <c r="D128" s="334">
        <v>0</v>
      </c>
      <c r="E128" s="334">
        <v>0</v>
      </c>
      <c r="F128" s="334">
        <v>0</v>
      </c>
      <c r="G128" s="334">
        <v>0</v>
      </c>
      <c r="H128" s="314">
        <v>0</v>
      </c>
      <c r="I128" s="314">
        <v>0</v>
      </c>
      <c r="J128" s="314">
        <v>7.6999999999999999E-2</v>
      </c>
      <c r="K128" s="314">
        <v>0</v>
      </c>
      <c r="L128" s="300">
        <v>0.03</v>
      </c>
      <c r="M128" s="300">
        <v>0</v>
      </c>
      <c r="N128" s="300">
        <v>0</v>
      </c>
      <c r="O128" s="300">
        <v>0</v>
      </c>
      <c r="P128" s="300">
        <v>0</v>
      </c>
      <c r="Q128" s="300">
        <v>0</v>
      </c>
      <c r="R128" s="300">
        <v>0</v>
      </c>
      <c r="S128" s="300">
        <v>0</v>
      </c>
      <c r="T128" s="300">
        <v>0</v>
      </c>
      <c r="U128" s="300">
        <v>0</v>
      </c>
      <c r="V128" s="300">
        <v>0</v>
      </c>
      <c r="W128" s="300">
        <v>0</v>
      </c>
      <c r="X128" s="300">
        <v>0</v>
      </c>
      <c r="Y128" s="300">
        <v>0</v>
      </c>
      <c r="Z128" s="244">
        <v>1.6E-2</v>
      </c>
      <c r="AA128" s="245">
        <f t="shared" ref="Z128:AC138" si="56">(SUM(U128:Y128)/SUM(U$140:Y$140))*AA$140</f>
        <v>0</v>
      </c>
      <c r="AB128" s="245">
        <f t="shared" ref="AB128:AC130" si="57">(SUM(V128:Z128)/SUM(V$140:Z$140))*AB$140</f>
        <v>1.3100436681222709E-3</v>
      </c>
      <c r="AC128" s="245">
        <f t="shared" si="57"/>
        <v>1.2108980827447025E-3</v>
      </c>
    </row>
    <row r="129" spans="1:29">
      <c r="A129" s="6" t="s">
        <v>105</v>
      </c>
      <c r="B129" s="334">
        <v>0</v>
      </c>
      <c r="C129" s="334">
        <v>0</v>
      </c>
      <c r="D129" s="334">
        <v>0</v>
      </c>
      <c r="E129" s="334">
        <v>0</v>
      </c>
      <c r="F129" s="334">
        <v>0</v>
      </c>
      <c r="G129" s="334">
        <v>0</v>
      </c>
      <c r="H129" s="314">
        <v>0</v>
      </c>
      <c r="I129" s="314">
        <v>0</v>
      </c>
      <c r="J129" s="314">
        <v>0.02</v>
      </c>
      <c r="K129" s="314">
        <v>0</v>
      </c>
      <c r="L129" s="300">
        <v>0.03</v>
      </c>
      <c r="M129" s="300">
        <v>0</v>
      </c>
      <c r="N129" s="300">
        <v>0</v>
      </c>
      <c r="O129" s="300">
        <v>0</v>
      </c>
      <c r="P129" s="300">
        <v>0</v>
      </c>
      <c r="Q129" s="300">
        <v>0</v>
      </c>
      <c r="R129" s="300">
        <v>0</v>
      </c>
      <c r="S129" s="300">
        <v>0</v>
      </c>
      <c r="T129" s="300">
        <v>0</v>
      </c>
      <c r="U129" s="300">
        <v>0</v>
      </c>
      <c r="V129" s="300">
        <v>0</v>
      </c>
      <c r="W129" s="300">
        <v>0</v>
      </c>
      <c r="X129" s="300">
        <v>0</v>
      </c>
      <c r="Y129" s="300">
        <v>0</v>
      </c>
      <c r="Z129" s="244">
        <v>0</v>
      </c>
      <c r="AA129" s="245">
        <f t="shared" si="56"/>
        <v>0</v>
      </c>
      <c r="AB129" s="245">
        <f t="shared" si="57"/>
        <v>0</v>
      </c>
      <c r="AC129" s="245">
        <f t="shared" si="57"/>
        <v>0</v>
      </c>
    </row>
    <row r="130" spans="1:29">
      <c r="A130" s="6" t="s">
        <v>106</v>
      </c>
      <c r="B130" s="334">
        <v>0</v>
      </c>
      <c r="C130" s="334">
        <v>0</v>
      </c>
      <c r="D130" s="334">
        <v>0</v>
      </c>
      <c r="E130" s="334">
        <v>0</v>
      </c>
      <c r="F130" s="334">
        <v>0</v>
      </c>
      <c r="G130" s="334">
        <v>0</v>
      </c>
      <c r="H130" s="314">
        <v>0.02</v>
      </c>
      <c r="I130" s="314">
        <v>0</v>
      </c>
      <c r="J130" s="314">
        <v>0</v>
      </c>
      <c r="K130" s="314">
        <v>0</v>
      </c>
      <c r="L130" s="300">
        <v>0</v>
      </c>
      <c r="M130" s="300">
        <v>0</v>
      </c>
      <c r="N130" s="300">
        <v>0</v>
      </c>
      <c r="O130" s="300">
        <v>0</v>
      </c>
      <c r="P130" s="300">
        <v>0</v>
      </c>
      <c r="Q130" s="300">
        <v>0</v>
      </c>
      <c r="R130" s="300">
        <v>0</v>
      </c>
      <c r="S130" s="300">
        <v>0</v>
      </c>
      <c r="T130" s="300">
        <v>0</v>
      </c>
      <c r="U130" s="300">
        <v>0</v>
      </c>
      <c r="V130" s="300">
        <v>0</v>
      </c>
      <c r="W130" s="300">
        <v>0</v>
      </c>
      <c r="X130" s="300">
        <v>1.8819999999999999</v>
      </c>
      <c r="Y130" s="300">
        <v>0.08</v>
      </c>
      <c r="Z130" s="244">
        <v>3.2000000000000001E-2</v>
      </c>
      <c r="AA130" s="245">
        <f t="shared" si="56"/>
        <v>0.17497027348394767</v>
      </c>
      <c r="AB130" s="245">
        <f t="shared" si="57"/>
        <v>0.163264192139738</v>
      </c>
      <c r="AC130" s="245">
        <f t="shared" si="57"/>
        <v>0.16415012160574785</v>
      </c>
    </row>
    <row r="131" spans="1:29">
      <c r="A131" s="6" t="s">
        <v>107</v>
      </c>
      <c r="B131" s="334">
        <v>0</v>
      </c>
      <c r="C131" s="334">
        <v>0</v>
      </c>
      <c r="D131" s="334">
        <v>0</v>
      </c>
      <c r="E131" s="334">
        <v>0</v>
      </c>
      <c r="F131" s="334">
        <v>0</v>
      </c>
      <c r="G131" s="314">
        <v>0</v>
      </c>
      <c r="H131" s="314">
        <v>0.06</v>
      </c>
      <c r="I131" s="314">
        <v>0</v>
      </c>
      <c r="J131" s="314">
        <v>0</v>
      </c>
      <c r="K131" s="300">
        <v>0.03</v>
      </c>
      <c r="L131" s="300">
        <v>0</v>
      </c>
      <c r="M131" s="300">
        <v>0</v>
      </c>
      <c r="N131" s="300">
        <v>0</v>
      </c>
      <c r="O131" s="300">
        <v>0</v>
      </c>
      <c r="P131" s="300">
        <v>0</v>
      </c>
      <c r="Q131" s="300">
        <v>0</v>
      </c>
      <c r="R131" s="300">
        <v>0</v>
      </c>
      <c r="S131" s="300">
        <v>0</v>
      </c>
      <c r="T131" s="300">
        <v>0</v>
      </c>
      <c r="U131" s="300">
        <v>0</v>
      </c>
      <c r="V131" s="300">
        <v>0</v>
      </c>
      <c r="W131" s="300">
        <v>0</v>
      </c>
      <c r="X131" s="300">
        <v>0</v>
      </c>
      <c r="Y131" s="300">
        <v>0</v>
      </c>
      <c r="Z131" s="244">
        <v>0</v>
      </c>
      <c r="AA131" s="245">
        <f t="shared" si="56"/>
        <v>0</v>
      </c>
      <c r="AB131" s="245">
        <f t="shared" si="56"/>
        <v>0</v>
      </c>
      <c r="AC131" s="245">
        <f t="shared" si="56"/>
        <v>0</v>
      </c>
    </row>
    <row r="132" spans="1:29">
      <c r="A132" s="6" t="s">
        <v>108</v>
      </c>
      <c r="B132" s="334">
        <v>0</v>
      </c>
      <c r="C132" s="334">
        <v>0</v>
      </c>
      <c r="D132" s="334">
        <v>0</v>
      </c>
      <c r="E132" s="334">
        <v>0</v>
      </c>
      <c r="F132" s="334">
        <v>0</v>
      </c>
      <c r="G132" s="314">
        <v>0</v>
      </c>
      <c r="H132" s="314">
        <v>0</v>
      </c>
      <c r="I132" s="314">
        <v>0</v>
      </c>
      <c r="J132" s="314">
        <v>0</v>
      </c>
      <c r="K132" s="300">
        <v>0</v>
      </c>
      <c r="L132" s="300">
        <v>0</v>
      </c>
      <c r="M132" s="300">
        <v>0</v>
      </c>
      <c r="N132" s="300">
        <v>0</v>
      </c>
      <c r="O132" s="300">
        <v>0</v>
      </c>
      <c r="P132" s="300">
        <v>0</v>
      </c>
      <c r="Q132" s="300">
        <v>0</v>
      </c>
      <c r="R132" s="300">
        <v>0</v>
      </c>
      <c r="S132" s="300">
        <v>0</v>
      </c>
      <c r="T132" s="300">
        <v>0</v>
      </c>
      <c r="U132" s="300">
        <v>0</v>
      </c>
      <c r="V132" s="300">
        <v>0</v>
      </c>
      <c r="W132" s="300">
        <v>0</v>
      </c>
      <c r="X132" s="300">
        <v>0</v>
      </c>
      <c r="Y132" s="300">
        <v>0</v>
      </c>
      <c r="Z132" s="245">
        <f t="shared" si="56"/>
        <v>0</v>
      </c>
      <c r="AA132" s="245">
        <f t="shared" si="56"/>
        <v>0</v>
      </c>
      <c r="AB132" s="245">
        <f t="shared" si="56"/>
        <v>0</v>
      </c>
      <c r="AC132" s="245">
        <f t="shared" si="56"/>
        <v>0</v>
      </c>
    </row>
    <row r="133" spans="1:29">
      <c r="A133" s="6" t="s">
        <v>109</v>
      </c>
      <c r="B133" s="334">
        <v>0</v>
      </c>
      <c r="C133" s="334">
        <v>0</v>
      </c>
      <c r="D133" s="334">
        <v>0</v>
      </c>
      <c r="E133" s="334">
        <v>0</v>
      </c>
      <c r="F133" s="334">
        <v>0</v>
      </c>
      <c r="G133" s="314">
        <v>1.2E-2</v>
      </c>
      <c r="H133" s="314">
        <v>3.4000000000000002E-2</v>
      </c>
      <c r="I133" s="314">
        <v>0</v>
      </c>
      <c r="J133" s="314">
        <v>0</v>
      </c>
      <c r="K133" s="300">
        <v>3.5999999999999997E-2</v>
      </c>
      <c r="L133" s="300">
        <v>0</v>
      </c>
      <c r="M133" s="300">
        <v>0</v>
      </c>
      <c r="N133" s="300">
        <v>0</v>
      </c>
      <c r="O133" s="300">
        <v>0</v>
      </c>
      <c r="P133" s="300">
        <v>0</v>
      </c>
      <c r="Q133" s="300">
        <v>0</v>
      </c>
      <c r="R133" s="300">
        <v>0</v>
      </c>
      <c r="S133" s="300">
        <v>0</v>
      </c>
      <c r="T133" s="300">
        <v>0</v>
      </c>
      <c r="U133" s="300">
        <v>0</v>
      </c>
      <c r="V133" s="300">
        <v>0</v>
      </c>
      <c r="W133" s="300">
        <v>0</v>
      </c>
      <c r="X133" s="300">
        <v>0</v>
      </c>
      <c r="Y133" s="300">
        <v>0</v>
      </c>
      <c r="Z133" s="245">
        <f t="shared" si="56"/>
        <v>0</v>
      </c>
      <c r="AA133" s="245">
        <f t="shared" si="56"/>
        <v>0</v>
      </c>
      <c r="AB133" s="245">
        <f t="shared" si="56"/>
        <v>0</v>
      </c>
      <c r="AC133" s="245">
        <f t="shared" si="56"/>
        <v>0</v>
      </c>
    </row>
    <row r="134" spans="1:29">
      <c r="A134" s="6" t="s">
        <v>110</v>
      </c>
      <c r="B134" s="334">
        <v>0</v>
      </c>
      <c r="C134" s="334">
        <v>0</v>
      </c>
      <c r="D134" s="334">
        <v>0</v>
      </c>
      <c r="E134" s="334">
        <v>0</v>
      </c>
      <c r="F134" s="334">
        <v>0</v>
      </c>
      <c r="G134" s="314">
        <v>0</v>
      </c>
      <c r="H134" s="314">
        <v>7.1999999999999995E-2</v>
      </c>
      <c r="I134" s="314">
        <v>0</v>
      </c>
      <c r="J134" s="314">
        <v>0</v>
      </c>
      <c r="K134" s="300">
        <v>0</v>
      </c>
      <c r="L134" s="300">
        <v>0</v>
      </c>
      <c r="M134" s="300">
        <v>0</v>
      </c>
      <c r="N134" s="300">
        <v>0</v>
      </c>
      <c r="O134" s="300">
        <v>0</v>
      </c>
      <c r="P134" s="300">
        <v>0</v>
      </c>
      <c r="Q134" s="300">
        <v>0</v>
      </c>
      <c r="R134" s="300">
        <v>0</v>
      </c>
      <c r="S134" s="300">
        <v>0</v>
      </c>
      <c r="T134" s="300">
        <v>0</v>
      </c>
      <c r="U134" s="300">
        <v>0</v>
      </c>
      <c r="V134" s="300">
        <v>0</v>
      </c>
      <c r="W134" s="300">
        <v>0</v>
      </c>
      <c r="X134" s="300">
        <v>0</v>
      </c>
      <c r="Y134" s="300">
        <v>0</v>
      </c>
      <c r="Z134" s="245">
        <f t="shared" si="56"/>
        <v>0</v>
      </c>
      <c r="AA134" s="245">
        <f t="shared" si="56"/>
        <v>0</v>
      </c>
      <c r="AB134" s="245">
        <f t="shared" si="56"/>
        <v>0</v>
      </c>
      <c r="AC134" s="245">
        <f t="shared" si="56"/>
        <v>0</v>
      </c>
    </row>
    <row r="135" spans="1:29">
      <c r="A135" s="6" t="s">
        <v>111</v>
      </c>
      <c r="B135" s="334">
        <v>0</v>
      </c>
      <c r="C135" s="334">
        <v>0</v>
      </c>
      <c r="D135" s="334">
        <v>0</v>
      </c>
      <c r="E135" s="334">
        <v>0</v>
      </c>
      <c r="F135" s="334">
        <v>0</v>
      </c>
      <c r="G135" s="314">
        <v>0</v>
      </c>
      <c r="H135" s="314">
        <v>0</v>
      </c>
      <c r="I135" s="314">
        <v>0</v>
      </c>
      <c r="J135" s="314">
        <v>0.18099999999999999</v>
      </c>
      <c r="K135" s="300">
        <v>0</v>
      </c>
      <c r="L135" s="300">
        <v>0</v>
      </c>
      <c r="M135" s="300">
        <v>0</v>
      </c>
      <c r="N135" s="300">
        <v>0</v>
      </c>
      <c r="O135" s="300">
        <v>0</v>
      </c>
      <c r="P135" s="300">
        <v>0</v>
      </c>
      <c r="Q135" s="300">
        <v>0</v>
      </c>
      <c r="R135" s="300">
        <v>0</v>
      </c>
      <c r="S135" s="300">
        <v>0</v>
      </c>
      <c r="T135" s="300">
        <v>0</v>
      </c>
      <c r="U135" s="300">
        <v>0</v>
      </c>
      <c r="V135" s="300">
        <v>0</v>
      </c>
      <c r="W135" s="300">
        <v>0</v>
      </c>
      <c r="X135" s="300">
        <v>0</v>
      </c>
      <c r="Y135" s="300">
        <v>6.4000000000000001E-2</v>
      </c>
      <c r="Z135" s="245">
        <f t="shared" si="56"/>
        <v>0</v>
      </c>
      <c r="AA135" s="245">
        <f t="shared" si="56"/>
        <v>5.7074910820451843E-3</v>
      </c>
      <c r="AB135" s="245">
        <f t="shared" si="56"/>
        <v>5.2401746724890837E-3</v>
      </c>
      <c r="AC135" s="245">
        <f t="shared" si="56"/>
        <v>5.2755417065119973E-3</v>
      </c>
    </row>
    <row r="136" spans="1:29">
      <c r="A136" s="6" t="s">
        <v>112</v>
      </c>
      <c r="B136" s="334">
        <v>0</v>
      </c>
      <c r="C136" s="334">
        <v>0</v>
      </c>
      <c r="D136" s="334">
        <v>0</v>
      </c>
      <c r="E136" s="334">
        <v>0</v>
      </c>
      <c r="F136" s="334">
        <v>0</v>
      </c>
      <c r="G136" s="314">
        <v>0</v>
      </c>
      <c r="H136" s="314">
        <v>0.23499999999999999</v>
      </c>
      <c r="I136" s="314">
        <v>0</v>
      </c>
      <c r="J136" s="314">
        <v>0</v>
      </c>
      <c r="K136" s="300">
        <v>0</v>
      </c>
      <c r="L136" s="300">
        <v>0</v>
      </c>
      <c r="M136" s="300">
        <v>0</v>
      </c>
      <c r="N136" s="300">
        <v>0</v>
      </c>
      <c r="O136" s="300">
        <v>0</v>
      </c>
      <c r="P136" s="300">
        <v>0</v>
      </c>
      <c r="Q136" s="300">
        <v>0</v>
      </c>
      <c r="R136" s="300">
        <v>0</v>
      </c>
      <c r="S136" s="300">
        <v>0</v>
      </c>
      <c r="T136" s="300">
        <v>0</v>
      </c>
      <c r="U136" s="300">
        <v>0</v>
      </c>
      <c r="V136" s="300">
        <v>0</v>
      </c>
      <c r="W136" s="300">
        <v>0</v>
      </c>
      <c r="X136" s="300">
        <v>1.306</v>
      </c>
      <c r="Y136" s="300">
        <v>0</v>
      </c>
      <c r="Z136" s="245">
        <f t="shared" si="56"/>
        <v>0.12289836888331243</v>
      </c>
      <c r="AA136" s="245">
        <f t="shared" si="56"/>
        <v>0.11646848989298454</v>
      </c>
      <c r="AB136" s="245">
        <f t="shared" si="56"/>
        <v>0.11699495378411404</v>
      </c>
      <c r="AC136" s="245">
        <f t="shared" si="56"/>
        <v>0.11695511040183884</v>
      </c>
    </row>
    <row r="137" spans="1:29">
      <c r="A137" s="6" t="s">
        <v>113</v>
      </c>
      <c r="B137" s="334">
        <v>0</v>
      </c>
      <c r="C137" s="334">
        <v>0</v>
      </c>
      <c r="D137" s="334">
        <v>0</v>
      </c>
      <c r="E137" s="334">
        <v>0</v>
      </c>
      <c r="F137" s="334">
        <v>0</v>
      </c>
      <c r="G137" s="314">
        <v>0</v>
      </c>
      <c r="H137" s="314">
        <v>0</v>
      </c>
      <c r="I137" s="314">
        <v>0</v>
      </c>
      <c r="J137" s="314">
        <v>0.05</v>
      </c>
      <c r="K137" s="300">
        <v>0</v>
      </c>
      <c r="L137" s="300">
        <v>0</v>
      </c>
      <c r="M137" s="300">
        <v>0</v>
      </c>
      <c r="N137" s="300">
        <v>0</v>
      </c>
      <c r="O137" s="300">
        <v>0</v>
      </c>
      <c r="P137" s="300">
        <v>0</v>
      </c>
      <c r="Q137" s="300">
        <v>0</v>
      </c>
      <c r="R137" s="300">
        <v>0</v>
      </c>
      <c r="S137" s="300">
        <v>0</v>
      </c>
      <c r="T137" s="300">
        <v>0</v>
      </c>
      <c r="U137" s="300">
        <v>0</v>
      </c>
      <c r="V137" s="300">
        <v>0</v>
      </c>
      <c r="W137" s="300">
        <v>0</v>
      </c>
      <c r="X137" s="300">
        <v>0</v>
      </c>
      <c r="Y137" s="300">
        <v>0</v>
      </c>
      <c r="Z137" s="245">
        <f t="shared" si="56"/>
        <v>0</v>
      </c>
      <c r="AA137" s="245">
        <f t="shared" si="56"/>
        <v>0</v>
      </c>
      <c r="AB137" s="245">
        <f>(SUM(V137:Z137)/SUM(V$140:Z$140))*AB$140</f>
        <v>0</v>
      </c>
      <c r="AC137" s="245">
        <f>(SUM(W137:AA137)/SUM(W$140:AA$140))*AC$140</f>
        <v>0</v>
      </c>
    </row>
    <row r="138" spans="1:29">
      <c r="A138" s="6" t="s">
        <v>102</v>
      </c>
      <c r="B138" s="334">
        <v>0</v>
      </c>
      <c r="C138" s="334">
        <v>0</v>
      </c>
      <c r="D138" s="334">
        <v>0</v>
      </c>
      <c r="E138" s="334">
        <v>0</v>
      </c>
      <c r="F138" s="334">
        <v>0</v>
      </c>
      <c r="G138" s="314">
        <v>0</v>
      </c>
      <c r="H138" s="314">
        <v>0</v>
      </c>
      <c r="I138" s="314">
        <v>0</v>
      </c>
      <c r="J138" s="314">
        <v>0.161</v>
      </c>
      <c r="K138" s="300">
        <v>0</v>
      </c>
      <c r="L138" s="300">
        <v>0</v>
      </c>
      <c r="M138" s="300">
        <v>0</v>
      </c>
      <c r="N138" s="300">
        <v>0</v>
      </c>
      <c r="O138" s="300">
        <v>0</v>
      </c>
      <c r="P138" s="300">
        <v>0</v>
      </c>
      <c r="Q138" s="300">
        <v>0</v>
      </c>
      <c r="R138" s="300">
        <v>0</v>
      </c>
      <c r="S138" s="300">
        <v>0</v>
      </c>
      <c r="T138" s="300">
        <v>0</v>
      </c>
      <c r="U138" s="300">
        <v>0</v>
      </c>
      <c r="V138" s="300">
        <v>0</v>
      </c>
      <c r="W138" s="300">
        <v>0</v>
      </c>
      <c r="X138" s="300">
        <v>0</v>
      </c>
      <c r="Y138" s="300">
        <v>0</v>
      </c>
      <c r="Z138" s="245">
        <f t="shared" si="56"/>
        <v>0</v>
      </c>
      <c r="AA138" s="245">
        <f t="shared" si="56"/>
        <v>0</v>
      </c>
      <c r="AB138" s="245">
        <f>(SUM(V138:Z138)/SUM(V$140:Z$140))*AB$140</f>
        <v>0</v>
      </c>
      <c r="AC138" s="245">
        <f>(SUM(W138:AA138)/SUM(W$140:AA$140))*AC$140</f>
        <v>0</v>
      </c>
    </row>
    <row r="139" spans="1:29">
      <c r="A139" s="6" t="s">
        <v>103</v>
      </c>
      <c r="B139" s="334">
        <v>0</v>
      </c>
      <c r="C139" s="334">
        <v>0</v>
      </c>
      <c r="D139" s="334">
        <v>0</v>
      </c>
      <c r="E139" s="334">
        <v>0</v>
      </c>
      <c r="F139" s="334">
        <v>0</v>
      </c>
      <c r="G139" s="314">
        <v>0</v>
      </c>
      <c r="H139" s="314">
        <v>9.9000000000000005E-2</v>
      </c>
      <c r="I139" s="314">
        <v>0</v>
      </c>
      <c r="J139" s="314">
        <v>0</v>
      </c>
      <c r="K139" s="300">
        <v>0</v>
      </c>
      <c r="L139" s="300">
        <v>0</v>
      </c>
      <c r="M139" s="300">
        <v>0</v>
      </c>
      <c r="N139" s="300">
        <v>0</v>
      </c>
      <c r="O139" s="300">
        <v>0</v>
      </c>
      <c r="P139" s="300">
        <v>0</v>
      </c>
      <c r="Q139" s="300">
        <v>0</v>
      </c>
      <c r="R139" s="300">
        <v>0</v>
      </c>
      <c r="S139" s="300">
        <v>0</v>
      </c>
      <c r="T139" s="300">
        <v>0</v>
      </c>
      <c r="U139" s="300">
        <v>0</v>
      </c>
      <c r="V139" s="300">
        <v>0</v>
      </c>
      <c r="W139" s="300">
        <v>0</v>
      </c>
      <c r="X139" s="300">
        <v>0</v>
      </c>
      <c r="Y139" s="300">
        <v>3.2000000000000001E-2</v>
      </c>
      <c r="Z139" s="245">
        <f>Z140-SUM(Z128:Z138)</f>
        <v>0.12910163111668754</v>
      </c>
      <c r="AA139" s="245">
        <f>AA140-SUM(AA128:AA138)</f>
        <v>2.8537455410225787E-3</v>
      </c>
      <c r="AB139" s="245">
        <f>AB140-SUM(AB128:AB138)</f>
        <v>1.3190635735536638E-2</v>
      </c>
      <c r="AC139" s="245">
        <f>AC140-SUM(AC128:AC138)</f>
        <v>1.2408328203156571E-2</v>
      </c>
    </row>
    <row r="140" spans="1:29" ht="15.75" thickBot="1">
      <c r="A140" s="6" t="s">
        <v>114</v>
      </c>
      <c r="B140" s="244">
        <f>B25</f>
        <v>0</v>
      </c>
      <c r="C140" s="244">
        <f>C25</f>
        <v>0</v>
      </c>
      <c r="D140" s="244">
        <f>D25</f>
        <v>0</v>
      </c>
      <c r="E140" s="244">
        <f>E25</f>
        <v>0</v>
      </c>
      <c r="F140" s="244">
        <f>F25</f>
        <v>0</v>
      </c>
      <c r="G140" s="244">
        <f t="shared" ref="G140:X140" si="58">SUM(G128:G139)</f>
        <v>1.2E-2</v>
      </c>
      <c r="H140" s="244">
        <f t="shared" si="58"/>
        <v>0.52</v>
      </c>
      <c r="I140" s="244">
        <f t="shared" si="58"/>
        <v>0</v>
      </c>
      <c r="J140" s="244">
        <f t="shared" si="58"/>
        <v>0.48899999999999999</v>
      </c>
      <c r="K140" s="244">
        <f t="shared" si="58"/>
        <v>6.6000000000000003E-2</v>
      </c>
      <c r="L140" s="244">
        <f t="shared" si="58"/>
        <v>0.06</v>
      </c>
      <c r="M140" s="244">
        <f t="shared" si="58"/>
        <v>0</v>
      </c>
      <c r="N140" s="244">
        <f t="shared" si="58"/>
        <v>0</v>
      </c>
      <c r="O140" s="244">
        <f t="shared" si="58"/>
        <v>0</v>
      </c>
      <c r="P140" s="244">
        <f t="shared" si="58"/>
        <v>0</v>
      </c>
      <c r="Q140" s="244">
        <f t="shared" si="58"/>
        <v>0</v>
      </c>
      <c r="R140" s="244">
        <f t="shared" si="58"/>
        <v>0</v>
      </c>
      <c r="S140" s="244">
        <f t="shared" si="58"/>
        <v>0</v>
      </c>
      <c r="T140" s="244">
        <f t="shared" si="58"/>
        <v>0</v>
      </c>
      <c r="U140" s="244">
        <f t="shared" si="58"/>
        <v>0</v>
      </c>
      <c r="V140" s="244">
        <f t="shared" si="58"/>
        <v>0</v>
      </c>
      <c r="W140" s="244">
        <f t="shared" si="58"/>
        <v>0</v>
      </c>
      <c r="X140" s="244">
        <f t="shared" si="58"/>
        <v>3.1879999999999997</v>
      </c>
      <c r="Y140" s="244">
        <f>SUM(Y128:Y139)</f>
        <v>0.17600000000000002</v>
      </c>
      <c r="Z140" s="245">
        <f>Z25</f>
        <v>0.3</v>
      </c>
      <c r="AA140" s="245">
        <f>AA25</f>
        <v>0.3</v>
      </c>
      <c r="AB140" s="245">
        <f>AB25</f>
        <v>0.3</v>
      </c>
      <c r="AC140" s="245">
        <f>AC25</f>
        <v>0.3</v>
      </c>
    </row>
    <row r="141" spans="1:2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spans="1:29" ht="15.75" thickBot="1">
      <c r="A142" s="6" t="s">
        <v>258</v>
      </c>
    </row>
    <row r="143" spans="1:29" ht="15.75" thickBot="1">
      <c r="A143" s="3"/>
      <c r="B143" s="3" t="str">
        <f>B$2</f>
        <v xml:space="preserve">93/94 </v>
      </c>
      <c r="C143" s="3" t="str">
        <f t="shared" ref="C143:AC143" si="59">C$2</f>
        <v xml:space="preserve">94/95 </v>
      </c>
      <c r="D143" s="3" t="str">
        <f t="shared" si="59"/>
        <v xml:space="preserve">95/96 </v>
      </c>
      <c r="E143" s="3" t="str">
        <f t="shared" si="59"/>
        <v xml:space="preserve">96/97 </v>
      </c>
      <c r="F143" s="3" t="str">
        <f t="shared" si="59"/>
        <v xml:space="preserve">97/98 </v>
      </c>
      <c r="G143" s="3" t="str">
        <f t="shared" si="59"/>
        <v xml:space="preserve">98/99 </v>
      </c>
      <c r="H143" s="3" t="str">
        <f t="shared" si="59"/>
        <v xml:space="preserve">99/00 </v>
      </c>
      <c r="I143" s="3" t="str">
        <f t="shared" si="59"/>
        <v xml:space="preserve">00/01 </v>
      </c>
      <c r="J143" s="3" t="str">
        <f t="shared" si="59"/>
        <v xml:space="preserve">01/02 </v>
      </c>
      <c r="K143" s="3" t="str">
        <f t="shared" si="59"/>
        <v xml:space="preserve">02/03 </v>
      </c>
      <c r="L143" s="3" t="str">
        <f t="shared" si="59"/>
        <v xml:space="preserve">03/04 </v>
      </c>
      <c r="M143" s="3" t="str">
        <f t="shared" si="59"/>
        <v xml:space="preserve">04/05 </v>
      </c>
      <c r="N143" s="3" t="str">
        <f t="shared" si="59"/>
        <v xml:space="preserve">05/06 </v>
      </c>
      <c r="O143" s="3" t="str">
        <f t="shared" si="59"/>
        <v xml:space="preserve">06/07 </v>
      </c>
      <c r="P143" s="3" t="str">
        <f t="shared" si="59"/>
        <v xml:space="preserve">07/08 </v>
      </c>
      <c r="Q143" s="3" t="str">
        <f t="shared" si="59"/>
        <v xml:space="preserve">08/09 </v>
      </c>
      <c r="R143" s="3" t="str">
        <f t="shared" si="59"/>
        <v xml:space="preserve">09/10 </v>
      </c>
      <c r="S143" s="3" t="str">
        <f t="shared" si="59"/>
        <v xml:space="preserve">10/11 </v>
      </c>
      <c r="T143" s="3" t="str">
        <f t="shared" si="59"/>
        <v xml:space="preserve">11/12 </v>
      </c>
      <c r="U143" s="3" t="str">
        <f t="shared" si="59"/>
        <v xml:space="preserve">12/13 </v>
      </c>
      <c r="V143" s="3" t="str">
        <f t="shared" si="59"/>
        <v xml:space="preserve">13/14 </v>
      </c>
      <c r="W143" s="3" t="str">
        <f t="shared" si="59"/>
        <v xml:space="preserve">14/15 </v>
      </c>
      <c r="X143" s="3" t="str">
        <f t="shared" si="59"/>
        <v xml:space="preserve">15/16 </v>
      </c>
      <c r="Y143" s="3" t="str">
        <f t="shared" si="59"/>
        <v xml:space="preserve">16/17 </v>
      </c>
      <c r="Z143" s="3" t="str">
        <f t="shared" si="59"/>
        <v xml:space="preserve">17/18 </v>
      </c>
      <c r="AA143" s="3" t="str">
        <f t="shared" si="59"/>
        <v>18/19</v>
      </c>
      <c r="AB143" s="3" t="str">
        <f t="shared" si="59"/>
        <v>19/20</v>
      </c>
      <c r="AC143" s="3" t="str">
        <f t="shared" si="59"/>
        <v>20/21</v>
      </c>
    </row>
    <row r="144" spans="1:29">
      <c r="A144" s="6" t="s">
        <v>104</v>
      </c>
      <c r="B144" s="244">
        <f>'[3]India Meal Exports'!AB$290</f>
        <v>0</v>
      </c>
      <c r="C144" s="244">
        <f>'[3]India Meal Exports'!AN$290</f>
        <v>0</v>
      </c>
      <c r="D144" s="244">
        <f>'[3]India Meal Exports'!AZ$290</f>
        <v>0</v>
      </c>
      <c r="E144" s="244">
        <f>'[3]India Meal Exports'!BL$290</f>
        <v>0</v>
      </c>
      <c r="F144" s="244">
        <f>'[3]India Meal Exports'!BX$290</f>
        <v>0</v>
      </c>
      <c r="G144" s="244">
        <f>'[3]India Meal Exports'!CJ$290</f>
        <v>0</v>
      </c>
      <c r="H144" s="244">
        <f>'[3]India Meal Exports'!CV$290</f>
        <v>0.29099999999999998</v>
      </c>
      <c r="I144" s="244">
        <f>'[3]India Meal Exports'!DH$290</f>
        <v>0</v>
      </c>
      <c r="J144" s="244">
        <f>'[3]India Meal Exports'!DT$290</f>
        <v>30.314</v>
      </c>
      <c r="K144" s="244">
        <f>'[3]India Meal Exports'!EF$290</f>
        <v>0</v>
      </c>
      <c r="L144" s="244">
        <f>'[3]India Meal Exports'!ER$290</f>
        <v>0</v>
      </c>
      <c r="M144" s="244">
        <f>'[3]India Meal Exports'!FD$290</f>
        <v>0</v>
      </c>
      <c r="N144" s="244">
        <f>'[3]India Meal Exports'!FP$290</f>
        <v>0</v>
      </c>
      <c r="O144" s="244">
        <f>'[3]India Meal Exports'!GB$290</f>
        <v>0</v>
      </c>
      <c r="P144" s="244">
        <f>'[3]India Meal Exports'!GN$290</f>
        <v>0.57799999999999996</v>
      </c>
      <c r="Q144" s="244">
        <f>'[3]India Meal Exports'!GZ$290</f>
        <v>5.3040000000000003</v>
      </c>
      <c r="R144" s="244">
        <f>'[3]India Meal Exports'!HL$290</f>
        <v>0.1</v>
      </c>
      <c r="S144" s="244">
        <f>'[3]India Meal Exports'!HX$290</f>
        <v>6.1162000000000001</v>
      </c>
      <c r="T144" s="244">
        <f>'[3]India Meal Exports'!IJ$290</f>
        <v>20.324200000000001</v>
      </c>
      <c r="U144" s="244">
        <f>'[3]India Meal Exports'!IV$290</f>
        <v>12.775</v>
      </c>
      <c r="V144" s="244">
        <f>'[3]India Meal Exports'!JH$290</f>
        <v>46.655000000000001</v>
      </c>
      <c r="W144" s="244">
        <f>'[3]India Meal Exports'!JT$290</f>
        <v>35.793999999999997</v>
      </c>
      <c r="X144" s="244">
        <f>'[3]India Meal Exports'!KF$290</f>
        <v>0</v>
      </c>
      <c r="Y144" s="244">
        <f>'[3]India Meal Exports'!KR$290</f>
        <v>0</v>
      </c>
      <c r="Z144" s="244">
        <f>'[3]India Meal Exports'!LD$290</f>
        <v>28.155999999999999</v>
      </c>
      <c r="AA144" s="245">
        <f t="shared" ref="AA144:AC147" si="60">(SUM(U144:Y144)/SUM(U$156:Y$156))*AA$156</f>
        <v>65.09387014038137</v>
      </c>
      <c r="AB144" s="245">
        <f t="shared" si="60"/>
        <v>46.813205975566802</v>
      </c>
      <c r="AC144" s="245">
        <f t="shared" si="60"/>
        <v>70.227548868858108</v>
      </c>
    </row>
    <row r="145" spans="1:29">
      <c r="A145" s="6" t="s">
        <v>105</v>
      </c>
      <c r="B145" s="244">
        <f>'[3]India Meal Exports'!AC$290</f>
        <v>0</v>
      </c>
      <c r="C145" s="244">
        <f>'[3]India Meal Exports'!AO$290</f>
        <v>0</v>
      </c>
      <c r="D145" s="244">
        <f>'[3]India Meal Exports'!BA$290</f>
        <v>0</v>
      </c>
      <c r="E145" s="244">
        <f>'[3]India Meal Exports'!BM$290</f>
        <v>0</v>
      </c>
      <c r="F145" s="244">
        <f>'[3]India Meal Exports'!BY$290</f>
        <v>0</v>
      </c>
      <c r="G145" s="244">
        <f>'[3]India Meal Exports'!CK$290</f>
        <v>0</v>
      </c>
      <c r="H145" s="244">
        <f>'[3]India Meal Exports'!CW$290</f>
        <v>0</v>
      </c>
      <c r="I145" s="244">
        <f>'[3]India Meal Exports'!DI$290</f>
        <v>0</v>
      </c>
      <c r="J145" s="244">
        <f>'[3]India Meal Exports'!DU$290</f>
        <v>17.582000000000001</v>
      </c>
      <c r="K145" s="244">
        <f>'[3]India Meal Exports'!EG$290</f>
        <v>0</v>
      </c>
      <c r="L145" s="244">
        <f>'[3]India Meal Exports'!ES$290</f>
        <v>0</v>
      </c>
      <c r="M145" s="244">
        <f>'[3]India Meal Exports'!FE$290</f>
        <v>0</v>
      </c>
      <c r="N145" s="244">
        <f>'[3]India Meal Exports'!FQ$290</f>
        <v>0</v>
      </c>
      <c r="O145" s="244">
        <f>'[3]India Meal Exports'!GC$290</f>
        <v>0</v>
      </c>
      <c r="P145" s="244">
        <f>'[3]India Meal Exports'!GO$290</f>
        <v>0</v>
      </c>
      <c r="Q145" s="244">
        <f>'[3]India Meal Exports'!HA$290</f>
        <v>1.446</v>
      </c>
      <c r="R145" s="244">
        <f>'[3]India Meal Exports'!HM$290</f>
        <v>0</v>
      </c>
      <c r="S145" s="244">
        <f>'[3]India Meal Exports'!HY$290</f>
        <v>2.16</v>
      </c>
      <c r="T145" s="244">
        <f>'[3]India Meal Exports'!IK$290</f>
        <v>15.831</v>
      </c>
      <c r="U145" s="244">
        <f>'[3]India Meal Exports'!IW$290</f>
        <v>3.3170000000000002</v>
      </c>
      <c r="V145" s="244">
        <f>'[3]India Meal Exports'!JI$290</f>
        <v>6.8040000000000003</v>
      </c>
      <c r="W145" s="244">
        <f>'[3]India Meal Exports'!JU$290</f>
        <v>8.8140000000000001</v>
      </c>
      <c r="X145" s="244">
        <f>'[3]India Meal Exports'!KG$290</f>
        <v>2.8000000000000001E-2</v>
      </c>
      <c r="Y145" s="244">
        <f>'[3]India Meal Exports'!KS$290</f>
        <v>0</v>
      </c>
      <c r="Z145" s="244">
        <f>'[3]India Meal Exports'!LE$290</f>
        <v>79.271000000000001</v>
      </c>
      <c r="AA145" s="245">
        <f t="shared" si="60"/>
        <v>12.962856627237379</v>
      </c>
      <c r="AB145" s="245">
        <f t="shared" si="60"/>
        <v>40.173311076197955</v>
      </c>
      <c r="AC145" s="245">
        <f t="shared" si="60"/>
        <v>55.006949598063493</v>
      </c>
    </row>
    <row r="146" spans="1:29">
      <c r="A146" s="6" t="s">
        <v>106</v>
      </c>
      <c r="B146" s="244">
        <f>'[3]India Meal Exports'!AD$290</f>
        <v>0</v>
      </c>
      <c r="C146" s="244">
        <f>'[3]India Meal Exports'!AP$290</f>
        <v>0</v>
      </c>
      <c r="D146" s="244">
        <f>'[3]India Meal Exports'!BB$290</f>
        <v>0</v>
      </c>
      <c r="E146" s="244">
        <f>'[3]India Meal Exports'!BN$290</f>
        <v>0</v>
      </c>
      <c r="F146" s="244">
        <f>'[3]India Meal Exports'!BZ$290</f>
        <v>0</v>
      </c>
      <c r="G146" s="244">
        <f>'[3]India Meal Exports'!CL$290</f>
        <v>0</v>
      </c>
      <c r="H146" s="244">
        <f>'[3]India Meal Exports'!CX$290</f>
        <v>0.42899999999999999</v>
      </c>
      <c r="I146" s="244">
        <f>'[3]India Meal Exports'!DJ$290</f>
        <v>11.3</v>
      </c>
      <c r="J146" s="244">
        <f>'[3]India Meal Exports'!DV$290</f>
        <v>4.8449999999999998</v>
      </c>
      <c r="K146" s="244">
        <f>'[3]India Meal Exports'!EH$290</f>
        <v>0</v>
      </c>
      <c r="L146" s="244">
        <f>'[3]India Meal Exports'!ET$290</f>
        <v>0</v>
      </c>
      <c r="M146" s="244">
        <f>'[3]India Meal Exports'!FF$290</f>
        <v>0</v>
      </c>
      <c r="N146" s="244">
        <f>'[3]India Meal Exports'!FR$290</f>
        <v>0</v>
      </c>
      <c r="O146" s="244">
        <f>'[3]India Meal Exports'!GD$290</f>
        <v>0</v>
      </c>
      <c r="P146" s="244">
        <f>'[3]India Meal Exports'!GP$290</f>
        <v>2.444</v>
      </c>
      <c r="Q146" s="244">
        <f>'[3]India Meal Exports'!HB$290</f>
        <v>0.433</v>
      </c>
      <c r="R146" s="244">
        <f>'[3]India Meal Exports'!HN$290</f>
        <v>4.6989999999999998</v>
      </c>
      <c r="S146" s="244">
        <f>'[3]India Meal Exports'!HZ$290</f>
        <v>7.9950000000000001</v>
      </c>
      <c r="T146" s="244">
        <f>'[3]India Meal Exports'!IL$290</f>
        <v>19.184000000000001</v>
      </c>
      <c r="U146" s="244">
        <f>'[3]India Meal Exports'!IX$290</f>
        <v>15.617000000000001</v>
      </c>
      <c r="V146" s="244">
        <f>'[3]India Meal Exports'!JJ$290</f>
        <v>19.509</v>
      </c>
      <c r="W146" s="244">
        <f>'[3]India Meal Exports'!JV$290</f>
        <v>41.847999999999999</v>
      </c>
      <c r="X146" s="244">
        <f>'[3]India Meal Exports'!KH$290</f>
        <v>0</v>
      </c>
      <c r="Y146" s="244">
        <f>'[3]India Meal Exports'!KT$290</f>
        <v>0</v>
      </c>
      <c r="Z146" s="244">
        <f>'[3]India Meal Exports'!LF$290</f>
        <v>36.433999999999997</v>
      </c>
      <c r="AA146" s="245">
        <f t="shared" si="60"/>
        <v>52.618410906764218</v>
      </c>
      <c r="AB146" s="245">
        <f t="shared" si="60"/>
        <v>41.389722214697834</v>
      </c>
      <c r="AC146" s="245">
        <f t="shared" si="60"/>
        <v>71.237905325591328</v>
      </c>
    </row>
    <row r="147" spans="1:29">
      <c r="A147" s="6" t="s">
        <v>107</v>
      </c>
      <c r="B147" s="244">
        <f>'[3]India Meal Exports'!AE$290</f>
        <v>0</v>
      </c>
      <c r="C147" s="244">
        <f>'[3]India Meal Exports'!AQ$290</f>
        <v>0</v>
      </c>
      <c r="D147" s="244">
        <f>'[3]India Meal Exports'!BC$290</f>
        <v>0</v>
      </c>
      <c r="E147" s="244">
        <f>'[3]India Meal Exports'!BO$290</f>
        <v>0</v>
      </c>
      <c r="F147" s="244">
        <f>'[3]India Meal Exports'!CA$290</f>
        <v>0</v>
      </c>
      <c r="G147" s="244">
        <f>'[3]India Meal Exports'!CM$290</f>
        <v>0.49399999999999999</v>
      </c>
      <c r="H147" s="244">
        <f>'[3]India Meal Exports'!CY$290</f>
        <v>1.46</v>
      </c>
      <c r="I147" s="244">
        <f>'[3]India Meal Exports'!DK$290</f>
        <v>5.6</v>
      </c>
      <c r="J147" s="244">
        <f>'[3]India Meal Exports'!DW$290</f>
        <v>0</v>
      </c>
      <c r="K147" s="244">
        <f>'[3]India Meal Exports'!EI$290</f>
        <v>0</v>
      </c>
      <c r="L147" s="244">
        <f>'[3]India Meal Exports'!EU$290</f>
        <v>0</v>
      </c>
      <c r="M147" s="244">
        <f>'[3]India Meal Exports'!FG$290</f>
        <v>0</v>
      </c>
      <c r="N147" s="244">
        <f>'[3]India Meal Exports'!FS$290</f>
        <v>0</v>
      </c>
      <c r="O147" s="244">
        <f>'[3]India Meal Exports'!GE$290</f>
        <v>5.5650000000000004</v>
      </c>
      <c r="P147" s="244">
        <f>'[3]India Meal Exports'!GQ$290</f>
        <v>1.8959999999999999</v>
      </c>
      <c r="Q147" s="244">
        <f>'[3]India Meal Exports'!HC$290</f>
        <v>0</v>
      </c>
      <c r="R147" s="244">
        <f>'[3]India Meal Exports'!HO$290</f>
        <v>4.3449999999999998</v>
      </c>
      <c r="S147" s="244">
        <f>'[3]India Meal Exports'!IA$290</f>
        <v>13.632415</v>
      </c>
      <c r="T147" s="244">
        <f>'[3]India Meal Exports'!IM$290</f>
        <v>8.6300000000000008</v>
      </c>
      <c r="U147" s="244">
        <f>'[3]India Meal Exports'!IY$290</f>
        <v>14.526999999999999</v>
      </c>
      <c r="V147" s="244">
        <f>'[3]India Meal Exports'!JK$290</f>
        <v>10.109</v>
      </c>
      <c r="W147" s="244">
        <f>'[3]India Meal Exports'!JW$290</f>
        <v>24.617999999999999</v>
      </c>
      <c r="X147" s="244">
        <f>'[3]India Meal Exports'!KI$290</f>
        <v>0</v>
      </c>
      <c r="Y147" s="244">
        <f>'[3]India Meal Exports'!KU$290</f>
        <v>0</v>
      </c>
      <c r="Z147" s="244">
        <f>'[3]India Meal Exports'!LG$290</f>
        <v>40.523000000000003</v>
      </c>
      <c r="AA147" s="245">
        <f t="shared" si="60"/>
        <v>33.669384607812567</v>
      </c>
      <c r="AB147" s="245">
        <f t="shared" si="60"/>
        <v>31.849317387653382</v>
      </c>
      <c r="AC147" s="245">
        <f t="shared" si="60"/>
        <v>53.774046812506079</v>
      </c>
    </row>
    <row r="148" spans="1:29">
      <c r="A148" s="6" t="s">
        <v>108</v>
      </c>
      <c r="B148" s="244">
        <f>'[3]India Meal Exports'!AF$290</f>
        <v>0</v>
      </c>
      <c r="C148" s="244">
        <f>'[3]India Meal Exports'!AR$290</f>
        <v>0</v>
      </c>
      <c r="D148" s="244">
        <f>'[3]India Meal Exports'!BD$290</f>
        <v>0</v>
      </c>
      <c r="E148" s="244">
        <f>'[3]India Meal Exports'!BP$290</f>
        <v>0</v>
      </c>
      <c r="F148" s="244">
        <f>'[3]India Meal Exports'!CB$290</f>
        <v>0</v>
      </c>
      <c r="G148" s="244">
        <f>'[3]India Meal Exports'!CN$290</f>
        <v>0.30599999999999999</v>
      </c>
      <c r="H148" s="244">
        <f>'[3]India Meal Exports'!CZ$290</f>
        <v>0</v>
      </c>
      <c r="I148" s="244">
        <f>'[3]India Meal Exports'!DL$290</f>
        <v>5.2409999999999997</v>
      </c>
      <c r="J148" s="244">
        <f>'[3]India Meal Exports'!DX$290</f>
        <v>0</v>
      </c>
      <c r="K148" s="244">
        <f>'[3]India Meal Exports'!EJ$290</f>
        <v>0</v>
      </c>
      <c r="L148" s="244">
        <f>'[3]India Meal Exports'!EV$290</f>
        <v>0</v>
      </c>
      <c r="M148" s="244">
        <f>'[3]India Meal Exports'!FH$290</f>
        <v>0</v>
      </c>
      <c r="N148" s="244">
        <f>'[3]India Meal Exports'!FT$290</f>
        <v>0</v>
      </c>
      <c r="O148" s="244">
        <f>'[3]India Meal Exports'!GF$290</f>
        <v>10.0329</v>
      </c>
      <c r="P148" s="244">
        <f>'[3]India Meal Exports'!GR$290</f>
        <v>0.55500000000000005</v>
      </c>
      <c r="Q148" s="244">
        <f>'[3]India Meal Exports'!HD$290</f>
        <v>0</v>
      </c>
      <c r="R148" s="244">
        <f>'[3]India Meal Exports'!HP$290</f>
        <v>2.4660000000000002</v>
      </c>
      <c r="S148" s="244">
        <f>'[3]India Meal Exports'!IB$290</f>
        <v>3.6709999999999998</v>
      </c>
      <c r="T148" s="244">
        <f>'[3]India Meal Exports'!IN$290</f>
        <v>7.97</v>
      </c>
      <c r="U148" s="244">
        <f>'[3]India Meal Exports'!IZ$290</f>
        <v>8.0269999999999992</v>
      </c>
      <c r="V148" s="244">
        <f>'[3]India Meal Exports'!JL$290</f>
        <v>38.046999999999997</v>
      </c>
      <c r="W148" s="244">
        <f>'[3]India Meal Exports'!JX$290</f>
        <v>6.5460000000000003</v>
      </c>
      <c r="X148" s="244">
        <f>'[3]India Meal Exports'!KJ$290</f>
        <v>0</v>
      </c>
      <c r="Y148" s="244">
        <f>'[3]India Meal Exports'!KV$290</f>
        <v>0</v>
      </c>
      <c r="Z148" s="245">
        <f t="shared" ref="Z148:AA154" si="61">(SUM(T148:X148)/SUM(T$156:X$156))*Z$156</f>
        <v>46.982091389304657</v>
      </c>
      <c r="AA148" s="245">
        <f t="shared" si="61"/>
        <v>35.970337801256697</v>
      </c>
      <c r="AB148" s="245">
        <f t="shared" ref="AB148:AC154" si="62">(SUM(V148:Z148)/SUM(V$156:Z$156))*AB$156</f>
        <v>38.758859142343226</v>
      </c>
      <c r="AC148" s="245">
        <f t="shared" si="62"/>
        <v>48.706345391134974</v>
      </c>
    </row>
    <row r="149" spans="1:29">
      <c r="A149" s="6" t="s">
        <v>109</v>
      </c>
      <c r="B149" s="244">
        <f>'[3]India Meal Exports'!AG$290</f>
        <v>0</v>
      </c>
      <c r="C149" s="244">
        <f>'[3]India Meal Exports'!AS$290</f>
        <v>0</v>
      </c>
      <c r="D149" s="244">
        <f>'[3]India Meal Exports'!BE$290</f>
        <v>0</v>
      </c>
      <c r="E149" s="244">
        <f>'[3]India Meal Exports'!BQ$290</f>
        <v>0</v>
      </c>
      <c r="F149" s="244">
        <f>'[3]India Meal Exports'!CC$290</f>
        <v>0</v>
      </c>
      <c r="G149" s="244">
        <f>'[3]India Meal Exports'!CO$290</f>
        <v>10.39</v>
      </c>
      <c r="H149" s="244">
        <f>'[3]India Meal Exports'!DA$290</f>
        <v>0.193</v>
      </c>
      <c r="I149" s="244">
        <f>'[3]India Meal Exports'!DM$290</f>
        <v>16.187999999999999</v>
      </c>
      <c r="J149" s="244">
        <f>'[3]India Meal Exports'!DY$290</f>
        <v>0</v>
      </c>
      <c r="K149" s="244">
        <f>'[3]India Meal Exports'!EK$290</f>
        <v>0</v>
      </c>
      <c r="L149" s="244">
        <f>'[3]India Meal Exports'!EW$290</f>
        <v>0</v>
      </c>
      <c r="M149" s="244">
        <f>'[3]India Meal Exports'!FI$290</f>
        <v>0</v>
      </c>
      <c r="N149" s="244">
        <f>'[3]India Meal Exports'!FU$290</f>
        <v>0</v>
      </c>
      <c r="O149" s="244">
        <f>'[3]India Meal Exports'!GG$290</f>
        <v>3.6030000000000002</v>
      </c>
      <c r="P149" s="244">
        <f>'[3]India Meal Exports'!GS$290</f>
        <v>3.0720000000000001</v>
      </c>
      <c r="Q149" s="244">
        <f>'[3]India Meal Exports'!HE$290</f>
        <v>0.38</v>
      </c>
      <c r="R149" s="244">
        <f>'[3]India Meal Exports'!HQ$290</f>
        <v>0.59799999999999998</v>
      </c>
      <c r="S149" s="244">
        <f>'[3]India Meal Exports'!IC$290</f>
        <v>13.624000000000001</v>
      </c>
      <c r="T149" s="244">
        <f>'[3]India Meal Exports'!IO$290</f>
        <v>12.052</v>
      </c>
      <c r="U149" s="244">
        <f>'[3]India Meal Exports'!JA$290</f>
        <v>11.17</v>
      </c>
      <c r="V149" s="244">
        <f>'[3]India Meal Exports'!JM$290</f>
        <v>36.533000000000001</v>
      </c>
      <c r="W149" s="244">
        <f>'[3]India Meal Exports'!JY$290</f>
        <v>12.8795</v>
      </c>
      <c r="X149" s="244">
        <f>'[3]India Meal Exports'!KK$290</f>
        <v>0.29299999999999998</v>
      </c>
      <c r="Y149" s="244">
        <f>'[3]India Meal Exports'!KW$290</f>
        <v>0.29799999999999999</v>
      </c>
      <c r="Z149" s="245">
        <f t="shared" si="61"/>
        <v>56.548712160315496</v>
      </c>
      <c r="AA149" s="245">
        <f t="shared" si="61"/>
        <v>41.817397557681048</v>
      </c>
      <c r="AB149" s="245">
        <f t="shared" si="62"/>
        <v>45.097876723594261</v>
      </c>
      <c r="AC149" s="245">
        <f t="shared" si="62"/>
        <v>60.86310776136802</v>
      </c>
    </row>
    <row r="150" spans="1:29">
      <c r="A150" s="6" t="s">
        <v>110</v>
      </c>
      <c r="B150" s="244">
        <f>'[3]India Meal Exports'!AH$290</f>
        <v>0</v>
      </c>
      <c r="C150" s="244">
        <f>'[3]India Meal Exports'!AT$290</f>
        <v>0</v>
      </c>
      <c r="D150" s="244">
        <f>'[3]India Meal Exports'!BF$290</f>
        <v>0</v>
      </c>
      <c r="E150" s="244">
        <f>'[3]India Meal Exports'!BR$290</f>
        <v>0</v>
      </c>
      <c r="F150" s="244">
        <f>'[3]India Meal Exports'!CD$290</f>
        <v>0</v>
      </c>
      <c r="G150" s="244">
        <f>'[3]India Meal Exports'!CP$290</f>
        <v>37.277000000000001</v>
      </c>
      <c r="H150" s="244">
        <f>'[3]India Meal Exports'!DB$290</f>
        <v>13.252000000000001</v>
      </c>
      <c r="I150" s="244">
        <f>'[3]India Meal Exports'!DN$290</f>
        <v>6.1</v>
      </c>
      <c r="J150" s="244">
        <f>'[3]India Meal Exports'!DZ$290</f>
        <v>0</v>
      </c>
      <c r="K150" s="244">
        <f>'[3]India Meal Exports'!EL$290</f>
        <v>0</v>
      </c>
      <c r="L150" s="244">
        <f>'[3]India Meal Exports'!EX$290</f>
        <v>0</v>
      </c>
      <c r="M150" s="244">
        <f>'[3]India Meal Exports'!FJ$290</f>
        <v>0</v>
      </c>
      <c r="N150" s="244">
        <f>'[3]India Meal Exports'!FV$290</f>
        <v>0</v>
      </c>
      <c r="O150" s="244">
        <f>'[3]India Meal Exports'!GH$290</f>
        <v>2.052</v>
      </c>
      <c r="P150" s="244">
        <f>'[3]India Meal Exports'!GT$290</f>
        <v>0.4</v>
      </c>
      <c r="Q150" s="244">
        <f>'[3]India Meal Exports'!HF$290</f>
        <v>2.83</v>
      </c>
      <c r="R150" s="244">
        <f>'[3]India Meal Exports'!HR$290</f>
        <v>0.51</v>
      </c>
      <c r="S150" s="244">
        <f>'[3]India Meal Exports'!ID$290</f>
        <v>13.865</v>
      </c>
      <c r="T150" s="244">
        <f>'[3]India Meal Exports'!IP$290</f>
        <v>17.379000000000001</v>
      </c>
      <c r="U150" s="244">
        <f>'[3]India Meal Exports'!JB$290</f>
        <v>13.138</v>
      </c>
      <c r="V150" s="244">
        <f>'[3]India Meal Exports'!JN$290</f>
        <v>33.494</v>
      </c>
      <c r="W150" s="244">
        <f>'[3]India Meal Exports'!JZ$290</f>
        <v>5.835</v>
      </c>
      <c r="X150" s="244">
        <f>'[3]India Meal Exports'!KL$290</f>
        <v>0</v>
      </c>
      <c r="Y150" s="244">
        <f>'[3]India Meal Exports'!KX$290</f>
        <v>0</v>
      </c>
      <c r="Z150" s="245">
        <f t="shared" si="61"/>
        <v>54.159286271288551</v>
      </c>
      <c r="AA150" s="245">
        <f t="shared" si="61"/>
        <v>35.865749019736512</v>
      </c>
      <c r="AB150" s="245">
        <f t="shared" si="62"/>
        <v>39.568612644279973</v>
      </c>
      <c r="AC150" s="245">
        <f t="shared" si="62"/>
        <v>52.168423851884256</v>
      </c>
    </row>
    <row r="151" spans="1:29">
      <c r="A151" s="6" t="s">
        <v>111</v>
      </c>
      <c r="B151" s="244">
        <f>'[3]India Meal Exports'!AI$290</f>
        <v>0</v>
      </c>
      <c r="C151" s="244">
        <f>'[3]India Meal Exports'!AU$290</f>
        <v>0</v>
      </c>
      <c r="D151" s="244">
        <f>'[3]India Meal Exports'!BG$290</f>
        <v>0</v>
      </c>
      <c r="E151" s="244">
        <f>'[3]India Meal Exports'!BS$290</f>
        <v>0</v>
      </c>
      <c r="F151" s="244">
        <f>'[3]India Meal Exports'!CE$290</f>
        <v>0</v>
      </c>
      <c r="G151" s="244">
        <f>'[3]India Meal Exports'!CQ$290</f>
        <v>22.468</v>
      </c>
      <c r="H151" s="244">
        <f>'[3]India Meal Exports'!DC$290</f>
        <v>4.5439999999999996</v>
      </c>
      <c r="I151" s="244">
        <f>'[3]India Meal Exports'!DO$290</f>
        <v>37.725000000000001</v>
      </c>
      <c r="J151" s="244">
        <f>'[3]India Meal Exports'!EA$290</f>
        <v>0</v>
      </c>
      <c r="K151" s="244">
        <f>'[3]India Meal Exports'!EM$290</f>
        <v>0</v>
      </c>
      <c r="L151" s="244">
        <f>'[3]India Meal Exports'!EY$290</f>
        <v>0</v>
      </c>
      <c r="M151" s="244">
        <f>'[3]India Meal Exports'!FK$290</f>
        <v>0</v>
      </c>
      <c r="N151" s="244">
        <f>'[3]India Meal Exports'!FW$290</f>
        <v>0</v>
      </c>
      <c r="O151" s="244">
        <f>'[3]India Meal Exports'!GI$290</f>
        <v>24.437000000000001</v>
      </c>
      <c r="P151" s="244">
        <f>'[3]India Meal Exports'!GU$290</f>
        <v>4.2712000000000003</v>
      </c>
      <c r="Q151" s="244">
        <f>'[3]India Meal Exports'!HG$290</f>
        <v>1.5009999999999999</v>
      </c>
      <c r="R151" s="244">
        <f>'[3]India Meal Exports'!HS$290</f>
        <v>5.6710000000000003</v>
      </c>
      <c r="S151" s="244">
        <f>'[3]India Meal Exports'!IE$290</f>
        <v>9.9629999999999992</v>
      </c>
      <c r="T151" s="244">
        <f>'[3]India Meal Exports'!IQ$290</f>
        <v>23.47</v>
      </c>
      <c r="U151" s="244">
        <f>'[3]India Meal Exports'!JC$290</f>
        <v>12.252000000000001</v>
      </c>
      <c r="V151" s="244">
        <f>'[3]India Meal Exports'!JO$290</f>
        <v>42.829000000000001</v>
      </c>
      <c r="W151" s="244">
        <f>'[3]India Meal Exports'!KA$290</f>
        <v>2.839</v>
      </c>
      <c r="X151" s="244">
        <f>'[3]India Meal Exports'!KM$290</f>
        <v>0</v>
      </c>
      <c r="Y151" s="244">
        <f>'[3]India Meal Exports'!KY$290</f>
        <v>0</v>
      </c>
      <c r="Z151" s="245">
        <f t="shared" si="61"/>
        <v>63.110619213987562</v>
      </c>
      <c r="AA151" s="245">
        <f t="shared" si="61"/>
        <v>39.593347880060591</v>
      </c>
      <c r="AB151" s="245">
        <f t="shared" si="62"/>
        <v>46.040196256969843</v>
      </c>
      <c r="AC151" s="245">
        <f t="shared" si="62"/>
        <v>57.438016011906043</v>
      </c>
    </row>
    <row r="152" spans="1:29">
      <c r="A152" s="6" t="s">
        <v>112</v>
      </c>
      <c r="B152" s="244">
        <f>'[3]India Meal Exports'!AJ$290</f>
        <v>0</v>
      </c>
      <c r="C152" s="244">
        <f>'[3]India Meal Exports'!AV$290</f>
        <v>0</v>
      </c>
      <c r="D152" s="244">
        <f>'[3]India Meal Exports'!BH$290</f>
        <v>0</v>
      </c>
      <c r="E152" s="244">
        <f>'[3]India Meal Exports'!BT$290</f>
        <v>0</v>
      </c>
      <c r="F152" s="244">
        <f>'[3]India Meal Exports'!CF$290</f>
        <v>0</v>
      </c>
      <c r="G152" s="244">
        <f>'[3]India Meal Exports'!CR$290</f>
        <v>27.251999999999999</v>
      </c>
      <c r="H152" s="244">
        <f>'[3]India Meal Exports'!DD$290</f>
        <v>5.0090000000000003</v>
      </c>
      <c r="I152" s="244">
        <f>'[3]India Meal Exports'!DP$290</f>
        <v>0.35199999999999998</v>
      </c>
      <c r="J152" s="244">
        <f>'[3]India Meal Exports'!EB$290</f>
        <v>0</v>
      </c>
      <c r="K152" s="244">
        <f>'[3]India Meal Exports'!EN$290</f>
        <v>0</v>
      </c>
      <c r="L152" s="244">
        <f>'[3]India Meal Exports'!EZ$290</f>
        <v>0</v>
      </c>
      <c r="M152" s="244">
        <f>'[3]India Meal Exports'!FL$290</f>
        <v>0</v>
      </c>
      <c r="N152" s="244">
        <f>'[3]India Meal Exports'!FX$290</f>
        <v>0</v>
      </c>
      <c r="O152" s="244">
        <f>'[3]India Meal Exports'!GJ$290</f>
        <v>5.0999999999999997E-2</v>
      </c>
      <c r="P152" s="244">
        <f>'[3]India Meal Exports'!GV$290</f>
        <v>0.28899999999999998</v>
      </c>
      <c r="Q152" s="244">
        <f>'[3]India Meal Exports'!HH$290</f>
        <v>2.3239999999999998</v>
      </c>
      <c r="R152" s="244">
        <f>'[3]India Meal Exports'!HT$290</f>
        <v>5.7622</v>
      </c>
      <c r="S152" s="244">
        <f>'[3]India Meal Exports'!IF$290</f>
        <v>14.058999999999999</v>
      </c>
      <c r="T152" s="244">
        <f>'[3]India Meal Exports'!IR$290</f>
        <v>14.757</v>
      </c>
      <c r="U152" s="244">
        <f>'[3]India Meal Exports'!JD$290</f>
        <v>9.7919999999999998</v>
      </c>
      <c r="V152" s="244">
        <f>'[3]India Meal Exports'!JP$290</f>
        <v>11.12</v>
      </c>
      <c r="W152" s="244">
        <f>'[3]India Meal Exports'!KB$290</f>
        <v>1.9990000000000001</v>
      </c>
      <c r="X152" s="244">
        <f>'[3]India Meal Exports'!KN$290</f>
        <v>1.4265000000000001</v>
      </c>
      <c r="Y152" s="244">
        <f>'[3]India Meal Exports'!KZ$290</f>
        <v>0</v>
      </c>
      <c r="Z152" s="245">
        <f t="shared" si="61"/>
        <v>30.314265915483926</v>
      </c>
      <c r="AA152" s="245">
        <f t="shared" si="61"/>
        <v>16.636793923186715</v>
      </c>
      <c r="AB152" s="245">
        <f t="shared" si="62"/>
        <v>18.986749801702096</v>
      </c>
      <c r="AC152" s="245">
        <f t="shared" si="62"/>
        <v>27.415655730617424</v>
      </c>
    </row>
    <row r="153" spans="1:29">
      <c r="A153" s="6" t="s">
        <v>113</v>
      </c>
      <c r="B153" s="244">
        <f>'[3]India Meal Exports'!AK$290</f>
        <v>0</v>
      </c>
      <c r="C153" s="244">
        <f>'[3]India Meal Exports'!AW$290</f>
        <v>0</v>
      </c>
      <c r="D153" s="244">
        <f>'[3]India Meal Exports'!BI$290</f>
        <v>0</v>
      </c>
      <c r="E153" s="244">
        <f>'[3]India Meal Exports'!BU$290</f>
        <v>0</v>
      </c>
      <c r="F153" s="244">
        <f>'[3]India Meal Exports'!CG$290</f>
        <v>0</v>
      </c>
      <c r="G153" s="244">
        <f>'[3]India Meal Exports'!CS$290</f>
        <v>10.804</v>
      </c>
      <c r="H153" s="244">
        <f>'[3]India Meal Exports'!DE$290</f>
        <v>0</v>
      </c>
      <c r="I153" s="244">
        <f>'[3]India Meal Exports'!DQ$290</f>
        <v>0.55000000000000004</v>
      </c>
      <c r="J153" s="244">
        <f>'[3]India Meal Exports'!EC$290</f>
        <v>0</v>
      </c>
      <c r="K153" s="244">
        <f>'[3]India Meal Exports'!EO$290</f>
        <v>0</v>
      </c>
      <c r="L153" s="244">
        <f>'[3]India Meal Exports'!FA$290</f>
        <v>0</v>
      </c>
      <c r="M153" s="244">
        <f>'[3]India Meal Exports'!FM$290</f>
        <v>0</v>
      </c>
      <c r="N153" s="244">
        <f>'[3]India Meal Exports'!FY$290</f>
        <v>0</v>
      </c>
      <c r="O153" s="244">
        <f>'[3]India Meal Exports'!GK$290</f>
        <v>9.9590300000000003</v>
      </c>
      <c r="P153" s="244">
        <f>'[3]India Meal Exports'!GW$290</f>
        <v>21.224720000000001</v>
      </c>
      <c r="Q153" s="244">
        <f>'[3]India Meal Exports'!HI$290</f>
        <v>1.0089999999999999</v>
      </c>
      <c r="R153" s="244">
        <f>'[3]India Meal Exports'!HU$290</f>
        <v>20.2334</v>
      </c>
      <c r="S153" s="244">
        <f>'[3]India Meal Exports'!IG$290</f>
        <v>17.614649</v>
      </c>
      <c r="T153" s="244">
        <f>'[3]India Meal Exports'!IS$290</f>
        <v>11.409000000000001</v>
      </c>
      <c r="U153" s="244">
        <f>'[3]India Meal Exports'!JE$290</f>
        <v>8.7449999999999992</v>
      </c>
      <c r="V153" s="244">
        <f>'[3]India Meal Exports'!JQ$290</f>
        <v>15.391999999999999</v>
      </c>
      <c r="W153" s="244">
        <f>'[3]India Meal Exports'!KC$290</f>
        <v>1.821</v>
      </c>
      <c r="X153" s="244">
        <f>'[3]India Meal Exports'!KO$290</f>
        <v>0</v>
      </c>
      <c r="Y153" s="244">
        <f>'[3]India Meal Exports'!LA$290</f>
        <v>13.34</v>
      </c>
      <c r="Z153" s="245">
        <f t="shared" si="61"/>
        <v>28.974745155044516</v>
      </c>
      <c r="AA153" s="245">
        <f t="shared" si="61"/>
        <v>26.863594354119837</v>
      </c>
      <c r="AB153" s="245">
        <f t="shared" si="62"/>
        <v>25.194924236735663</v>
      </c>
      <c r="AC153" s="245">
        <f t="shared" si="62"/>
        <v>38.638872033303947</v>
      </c>
    </row>
    <row r="154" spans="1:29">
      <c r="A154" s="6" t="s">
        <v>102</v>
      </c>
      <c r="B154" s="244">
        <f>'[3]India Meal Exports'!AL$290</f>
        <v>0</v>
      </c>
      <c r="C154" s="244">
        <f>'[3]India Meal Exports'!AX$290</f>
        <v>0</v>
      </c>
      <c r="D154" s="244">
        <f>'[3]India Meal Exports'!BJ$290</f>
        <v>0</v>
      </c>
      <c r="E154" s="244">
        <f>'[3]India Meal Exports'!BV$290</f>
        <v>0</v>
      </c>
      <c r="F154" s="244">
        <f>'[3]India Meal Exports'!CH$290</f>
        <v>0</v>
      </c>
      <c r="G154" s="244">
        <f>'[3]India Meal Exports'!CT$290</f>
        <v>0.05</v>
      </c>
      <c r="H154" s="244">
        <f>'[3]India Meal Exports'!DF$290</f>
        <v>4.8449999999999998</v>
      </c>
      <c r="I154" s="244">
        <f>'[3]India Meal Exports'!DR$290</f>
        <v>23.812999999999999</v>
      </c>
      <c r="J154" s="244">
        <f>'[3]India Meal Exports'!ED$290</f>
        <v>0</v>
      </c>
      <c r="K154" s="244">
        <f>'[3]India Meal Exports'!EP$290</f>
        <v>0</v>
      </c>
      <c r="L154" s="244">
        <f>'[3]India Meal Exports'!FB$290</f>
        <v>0</v>
      </c>
      <c r="M154" s="244">
        <f>'[3]India Meal Exports'!FN$290</f>
        <v>0</v>
      </c>
      <c r="N154" s="244">
        <f>'[3]India Meal Exports'!FZ$290</f>
        <v>0</v>
      </c>
      <c r="O154" s="244">
        <f>'[3]India Meal Exports'!GL$290</f>
        <v>0</v>
      </c>
      <c r="P154" s="244">
        <f>'[3]India Meal Exports'!GX$290</f>
        <v>6.8410000000000002</v>
      </c>
      <c r="Q154" s="244">
        <f>'[3]India Meal Exports'!HJ$290</f>
        <v>2.2109999999999999</v>
      </c>
      <c r="R154" s="244">
        <f>'[3]India Meal Exports'!HV$290</f>
        <v>9.3171199999999992</v>
      </c>
      <c r="S154" s="244">
        <f>'[3]India Meal Exports'!IH$290</f>
        <v>12.38255</v>
      </c>
      <c r="T154" s="244">
        <f>'[3]India Meal Exports'!IT$290</f>
        <v>12.015000000000001</v>
      </c>
      <c r="U154" s="244">
        <f>'[3]India Meal Exports'!JF$290</f>
        <v>12.882</v>
      </c>
      <c r="V154" s="244">
        <f>'[3]India Meal Exports'!JR$290</f>
        <v>39.957999999999998</v>
      </c>
      <c r="W154" s="244">
        <f>'[3]India Meal Exports'!KD$290</f>
        <v>1.1970000000000001</v>
      </c>
      <c r="X154" s="244">
        <f>'[3]India Meal Exports'!KP$290</f>
        <v>0</v>
      </c>
      <c r="Y154" s="244">
        <f>'[3]India Meal Exports'!LB$290</f>
        <v>54.88</v>
      </c>
      <c r="Z154" s="245">
        <f t="shared" si="61"/>
        <v>51.217380763267059</v>
      </c>
      <c r="AA154" s="245">
        <f t="shared" si="61"/>
        <v>74.454224293034514</v>
      </c>
      <c r="AB154" s="245">
        <f t="shared" si="62"/>
        <v>62.324090511852205</v>
      </c>
      <c r="AC154" s="245">
        <f t="shared" si="62"/>
        <v>98.910231300045922</v>
      </c>
    </row>
    <row r="155" spans="1:29">
      <c r="A155" s="6" t="s">
        <v>103</v>
      </c>
      <c r="B155" s="244">
        <f>'[3]India Meal Exports'!AM$290</f>
        <v>0</v>
      </c>
      <c r="C155" s="244">
        <f>'[3]India Meal Exports'!AY$290</f>
        <v>0</v>
      </c>
      <c r="D155" s="244">
        <f>'[3]India Meal Exports'!BK$290</f>
        <v>0</v>
      </c>
      <c r="E155" s="244">
        <f>'[3]India Meal Exports'!BW$290</f>
        <v>0</v>
      </c>
      <c r="F155" s="244">
        <f>'[3]India Meal Exports'!CI$290</f>
        <v>0</v>
      </c>
      <c r="G155" s="244">
        <f>'[3]India Meal Exports'!CU$290</f>
        <v>7.3559999999999999</v>
      </c>
      <c r="H155" s="244">
        <f>'[3]India Meal Exports'!DG$290</f>
        <v>3.3340000000000001</v>
      </c>
      <c r="I155" s="244">
        <f>'[3]India Meal Exports'!DS$290</f>
        <v>24.526</v>
      </c>
      <c r="J155" s="244">
        <f>'[3]India Meal Exports'!EE$290</f>
        <v>0</v>
      </c>
      <c r="K155" s="244">
        <f>'[3]India Meal Exports'!EQ$290</f>
        <v>0</v>
      </c>
      <c r="L155" s="244">
        <f>'[3]India Meal Exports'!FC$290</f>
        <v>0</v>
      </c>
      <c r="M155" s="244">
        <f>'[3]India Meal Exports'!FO$290</f>
        <v>0</v>
      </c>
      <c r="N155" s="244">
        <f>'[3]India Meal Exports'!GA$290</f>
        <v>0</v>
      </c>
      <c r="O155" s="244">
        <f>'[3]India Meal Exports'!GM$290</f>
        <v>0.248</v>
      </c>
      <c r="P155" s="244">
        <f>'[3]India Meal Exports'!GY$290</f>
        <v>5.3259999999999996</v>
      </c>
      <c r="Q155" s="244">
        <f>'[3]India Meal Exports'!HK$290</f>
        <v>0.90500000000000003</v>
      </c>
      <c r="R155" s="244">
        <f>'[3]India Meal Exports'!HW$290</f>
        <v>0</v>
      </c>
      <c r="S155" s="244">
        <f>'[3]India Meal Exports'!II$290</f>
        <v>14.478</v>
      </c>
      <c r="T155" s="244">
        <f>'[3]India Meal Exports'!IU$290</f>
        <v>11.162000000000001</v>
      </c>
      <c r="U155" s="244">
        <f>'[3]India Meal Exports'!JG$290</f>
        <v>27.85</v>
      </c>
      <c r="V155" s="244">
        <f>'[3]India Meal Exports'!JS$290</f>
        <v>2.7610000000000001</v>
      </c>
      <c r="W155" s="244">
        <f>'[3]India Meal Exports'!KE$290</f>
        <v>0.36</v>
      </c>
      <c r="X155" s="244">
        <f>'[3]India Meal Exports'!KQ$290</f>
        <v>0</v>
      </c>
      <c r="Y155" s="244">
        <f>'[3]India Meal Exports'!LC$290</f>
        <v>63.317</v>
      </c>
      <c r="Z155" s="245">
        <f>Z156-SUM(Z144:Z154)</f>
        <v>84.308899131308181</v>
      </c>
      <c r="AA155" s="245">
        <f>AA156-SUM(AA144:AA154)</f>
        <v>64.454032888728534</v>
      </c>
      <c r="AB155" s="245">
        <f>AB156-SUM(AB144:AB154)</f>
        <v>63.803134028406703</v>
      </c>
      <c r="AC155" s="245">
        <f>AC156-SUM(AC144:AC154)</f>
        <v>115.6128973147205</v>
      </c>
    </row>
    <row r="156" spans="1:29" ht="15.75" thickBot="1">
      <c r="A156" s="6" t="s">
        <v>114</v>
      </c>
      <c r="B156" s="244">
        <f>SUM(B144:B155)</f>
        <v>0</v>
      </c>
      <c r="C156" s="244">
        <f t="shared" ref="C156:Y156" si="63">SUM(C144:C155)</f>
        <v>0</v>
      </c>
      <c r="D156" s="244">
        <f t="shared" si="63"/>
        <v>0</v>
      </c>
      <c r="E156" s="244">
        <f t="shared" si="63"/>
        <v>0</v>
      </c>
      <c r="F156" s="244">
        <f t="shared" si="63"/>
        <v>0</v>
      </c>
      <c r="G156" s="244">
        <f t="shared" si="63"/>
        <v>116.39699999999999</v>
      </c>
      <c r="H156" s="244">
        <f t="shared" si="63"/>
        <v>33.356999999999999</v>
      </c>
      <c r="I156" s="244">
        <f t="shared" si="63"/>
        <v>131.39500000000001</v>
      </c>
      <c r="J156" s="244">
        <f t="shared" si="63"/>
        <v>52.741</v>
      </c>
      <c r="K156" s="244">
        <f t="shared" si="63"/>
        <v>0</v>
      </c>
      <c r="L156" s="244">
        <f t="shared" si="63"/>
        <v>0</v>
      </c>
      <c r="M156" s="244">
        <f t="shared" si="63"/>
        <v>0</v>
      </c>
      <c r="N156" s="244">
        <f t="shared" si="63"/>
        <v>0</v>
      </c>
      <c r="O156" s="244">
        <f t="shared" si="63"/>
        <v>55.947929999999999</v>
      </c>
      <c r="P156" s="244">
        <f t="shared" si="63"/>
        <v>46.896920000000001</v>
      </c>
      <c r="Q156" s="244">
        <f t="shared" si="63"/>
        <v>18.343</v>
      </c>
      <c r="R156" s="244">
        <f t="shared" si="63"/>
        <v>53.701719999999995</v>
      </c>
      <c r="S156" s="244">
        <f t="shared" si="63"/>
        <v>129.56081399999999</v>
      </c>
      <c r="T156" s="244">
        <f t="shared" si="63"/>
        <v>174.18320000000003</v>
      </c>
      <c r="U156" s="244">
        <f t="shared" si="63"/>
        <v>150.09200000000001</v>
      </c>
      <c r="V156" s="244">
        <f t="shared" si="63"/>
        <v>303.21100000000007</v>
      </c>
      <c r="W156" s="244">
        <f t="shared" si="63"/>
        <v>144.5505</v>
      </c>
      <c r="X156" s="244">
        <f t="shared" si="63"/>
        <v>1.7475000000000001</v>
      </c>
      <c r="Y156" s="244">
        <f t="shared" si="63"/>
        <v>131.83500000000001</v>
      </c>
      <c r="Z156" s="245">
        <f>Z28</f>
        <v>600</v>
      </c>
      <c r="AA156" s="245">
        <f>AA28</f>
        <v>500</v>
      </c>
      <c r="AB156" s="245">
        <f>AB28</f>
        <v>500</v>
      </c>
      <c r="AC156" s="245">
        <f>AC28</f>
        <v>750</v>
      </c>
    </row>
    <row r="157" spans="1:2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spans="1:29" ht="15.75" thickBot="1">
      <c r="A158" s="6" t="s">
        <v>259</v>
      </c>
    </row>
    <row r="159" spans="1:29" ht="15.75" thickBot="1">
      <c r="A159" s="3"/>
      <c r="B159" s="3" t="str">
        <f>B$2</f>
        <v xml:space="preserve">93/94 </v>
      </c>
      <c r="C159" s="3" t="str">
        <f t="shared" ref="C159:AC159" si="64">C$2</f>
        <v xml:space="preserve">94/95 </v>
      </c>
      <c r="D159" s="3" t="str">
        <f t="shared" si="64"/>
        <v xml:space="preserve">95/96 </v>
      </c>
      <c r="E159" s="3" t="str">
        <f t="shared" si="64"/>
        <v xml:space="preserve">96/97 </v>
      </c>
      <c r="F159" s="3" t="str">
        <f t="shared" si="64"/>
        <v xml:space="preserve">97/98 </v>
      </c>
      <c r="G159" s="3" t="str">
        <f t="shared" si="64"/>
        <v xml:space="preserve">98/99 </v>
      </c>
      <c r="H159" s="3" t="str">
        <f t="shared" si="64"/>
        <v xml:space="preserve">99/00 </v>
      </c>
      <c r="I159" s="3" t="str">
        <f t="shared" si="64"/>
        <v xml:space="preserve">00/01 </v>
      </c>
      <c r="J159" s="3" t="str">
        <f t="shared" si="64"/>
        <v xml:space="preserve">01/02 </v>
      </c>
      <c r="K159" s="3" t="str">
        <f t="shared" si="64"/>
        <v xml:space="preserve">02/03 </v>
      </c>
      <c r="L159" s="3" t="str">
        <f t="shared" si="64"/>
        <v xml:space="preserve">03/04 </v>
      </c>
      <c r="M159" s="3" t="str">
        <f t="shared" si="64"/>
        <v xml:space="preserve">04/05 </v>
      </c>
      <c r="N159" s="3" t="str">
        <f t="shared" si="64"/>
        <v xml:space="preserve">05/06 </v>
      </c>
      <c r="O159" s="3" t="str">
        <f t="shared" si="64"/>
        <v xml:space="preserve">06/07 </v>
      </c>
      <c r="P159" s="3" t="str">
        <f t="shared" si="64"/>
        <v xml:space="preserve">07/08 </v>
      </c>
      <c r="Q159" s="3" t="str">
        <f t="shared" si="64"/>
        <v xml:space="preserve">08/09 </v>
      </c>
      <c r="R159" s="3" t="str">
        <f t="shared" si="64"/>
        <v xml:space="preserve">09/10 </v>
      </c>
      <c r="S159" s="3" t="str">
        <f t="shared" si="64"/>
        <v xml:space="preserve">10/11 </v>
      </c>
      <c r="T159" s="3" t="str">
        <f t="shared" si="64"/>
        <v xml:space="preserve">11/12 </v>
      </c>
      <c r="U159" s="3" t="str">
        <f t="shared" si="64"/>
        <v xml:space="preserve">12/13 </v>
      </c>
      <c r="V159" s="3" t="str">
        <f t="shared" si="64"/>
        <v xml:space="preserve">13/14 </v>
      </c>
      <c r="W159" s="3" t="str">
        <f t="shared" si="64"/>
        <v xml:space="preserve">14/15 </v>
      </c>
      <c r="X159" s="3" t="str">
        <f t="shared" si="64"/>
        <v xml:space="preserve">15/16 </v>
      </c>
      <c r="Y159" s="3" t="str">
        <f t="shared" si="64"/>
        <v xml:space="preserve">16/17 </v>
      </c>
      <c r="Z159" s="3" t="str">
        <f t="shared" si="64"/>
        <v xml:space="preserve">17/18 </v>
      </c>
      <c r="AA159" s="3" t="str">
        <f t="shared" si="64"/>
        <v>18/19</v>
      </c>
      <c r="AB159" s="3" t="str">
        <f t="shared" si="64"/>
        <v>19/20</v>
      </c>
      <c r="AC159" s="3" t="str">
        <f t="shared" si="64"/>
        <v>20/21</v>
      </c>
    </row>
    <row r="160" spans="1:29">
      <c r="A160" s="6" t="s">
        <v>104</v>
      </c>
      <c r="B160" s="239">
        <f>B23+B96+B128-B144-B176</f>
        <v>269.0874780637061</v>
      </c>
      <c r="C160" s="239">
        <f t="shared" ref="C160:Y160" si="65">C23+C96+C131-C144-C176</f>
        <v>290.74087343353347</v>
      </c>
      <c r="D160" s="239">
        <f t="shared" si="65"/>
        <v>289.94949071648915</v>
      </c>
      <c r="E160" s="239">
        <f t="shared" si="65"/>
        <v>291.19091770809951</v>
      </c>
      <c r="F160" s="239">
        <f t="shared" si="65"/>
        <v>255.37690095946772</v>
      </c>
      <c r="G160" s="239">
        <f t="shared" si="65"/>
        <v>151.87060950553615</v>
      </c>
      <c r="H160" s="239">
        <f t="shared" si="65"/>
        <v>129.54176593912223</v>
      </c>
      <c r="I160" s="239">
        <f t="shared" si="65"/>
        <v>184.573223420668</v>
      </c>
      <c r="J160" s="239">
        <f t="shared" si="65"/>
        <v>155.37022910935644</v>
      </c>
      <c r="K160" s="239">
        <f t="shared" si="65"/>
        <v>167.50869201220087</v>
      </c>
      <c r="L160" s="239">
        <f t="shared" si="65"/>
        <v>260.2286054400393</v>
      </c>
      <c r="M160" s="239">
        <f t="shared" si="65"/>
        <v>281.6845523365123</v>
      </c>
      <c r="N160" s="239">
        <f t="shared" si="65"/>
        <v>307.6387745545415</v>
      </c>
      <c r="O160" s="239">
        <f t="shared" si="65"/>
        <v>288.45715871074543</v>
      </c>
      <c r="P160" s="239">
        <f t="shared" si="65"/>
        <v>258.94032593788921</v>
      </c>
      <c r="Q160" s="239">
        <f t="shared" si="65"/>
        <v>250.37209300928578</v>
      </c>
      <c r="R160" s="239">
        <f t="shared" si="65"/>
        <v>255.24164638629611</v>
      </c>
      <c r="S160" s="239">
        <f t="shared" si="65"/>
        <v>307.07533974473563</v>
      </c>
      <c r="T160" s="239">
        <f t="shared" si="65"/>
        <v>269.88454418944337</v>
      </c>
      <c r="U160" s="239">
        <f t="shared" si="65"/>
        <v>276.8008895561311</v>
      </c>
      <c r="V160" s="239">
        <f t="shared" si="65"/>
        <v>281.03421844812755</v>
      </c>
      <c r="W160" s="239">
        <f t="shared" si="65"/>
        <v>162.47592542336207</v>
      </c>
      <c r="X160" s="239">
        <f t="shared" si="65"/>
        <v>260.6036383746457</v>
      </c>
      <c r="Y160" s="239">
        <f t="shared" si="65"/>
        <v>255.96301185903263</v>
      </c>
      <c r="Z160" s="238">
        <f>Y187+Z96+Z128-Z144-Z176</f>
        <v>234.39521367521365</v>
      </c>
      <c r="AA160" s="238">
        <f>AA23+AA96+AA128-AA144-AA176</f>
        <v>199.11380289025081</v>
      </c>
      <c r="AB160" s="238">
        <f>AB23+AB96+AB128-AB144-AB176</f>
        <v>214.09915186555088</v>
      </c>
      <c r="AC160" s="238">
        <f>AC23+AC96+AC128-AC144-AC176</f>
        <v>197.63078125016023</v>
      </c>
    </row>
    <row r="161" spans="1:29">
      <c r="A161" s="6" t="s">
        <v>105</v>
      </c>
      <c r="B161" s="239">
        <f>B176+B97+B129-B145-B177</f>
        <v>267.81481025883124</v>
      </c>
      <c r="C161" s="239">
        <f t="shared" ref="C161:Y168" si="66">C176+C97+C132-C145-C177</f>
        <v>289.03634959906515</v>
      </c>
      <c r="D161" s="239">
        <f t="shared" si="66"/>
        <v>286.56086762508971</v>
      </c>
      <c r="E161" s="239">
        <f t="shared" si="66"/>
        <v>288.59474169971816</v>
      </c>
      <c r="F161" s="239">
        <f t="shared" si="66"/>
        <v>248.74819715875765</v>
      </c>
      <c r="G161" s="239">
        <f t="shared" si="66"/>
        <v>133.42034371466033</v>
      </c>
      <c r="H161" s="239">
        <f t="shared" si="66"/>
        <v>109.17321992685227</v>
      </c>
      <c r="I161" s="239">
        <f t="shared" si="66"/>
        <v>185.4634781708439</v>
      </c>
      <c r="J161" s="239">
        <f t="shared" si="66"/>
        <v>168.98756884445584</v>
      </c>
      <c r="K161" s="239">
        <f t="shared" si="66"/>
        <v>167.33978940997048</v>
      </c>
      <c r="L161" s="239">
        <f t="shared" si="66"/>
        <v>260.28201813845192</v>
      </c>
      <c r="M161" s="239">
        <f t="shared" si="66"/>
        <v>281.65784273689815</v>
      </c>
      <c r="N161" s="239">
        <f t="shared" si="66"/>
        <v>307.58065633420244</v>
      </c>
      <c r="O161" s="239">
        <f t="shared" si="66"/>
        <v>288.48543126888489</v>
      </c>
      <c r="P161" s="239">
        <f t="shared" si="66"/>
        <v>259.588077425694</v>
      </c>
      <c r="Q161" s="239">
        <f t="shared" si="66"/>
        <v>253.7554756621106</v>
      </c>
      <c r="R161" s="239">
        <f t="shared" si="66"/>
        <v>258.59562685519563</v>
      </c>
      <c r="S161" s="239">
        <f t="shared" si="66"/>
        <v>310.85291870753065</v>
      </c>
      <c r="T161" s="239">
        <f t="shared" si="66"/>
        <v>285.93188235641844</v>
      </c>
      <c r="U161" s="239">
        <f t="shared" si="66"/>
        <v>285.55326895220605</v>
      </c>
      <c r="V161" s="239">
        <f t="shared" si="66"/>
        <v>290.67575375075921</v>
      </c>
      <c r="W161" s="239">
        <f t="shared" si="66"/>
        <v>205.28400501233449</v>
      </c>
      <c r="X161" s="239">
        <f t="shared" si="66"/>
        <v>258.96954184306679</v>
      </c>
      <c r="Y161" s="239">
        <f t="shared" si="66"/>
        <v>252.38396426812358</v>
      </c>
      <c r="Z161" s="238">
        <f t="shared" ref="Z161:AC171" si="67">Z176+Z97+Z129-Z145-Z177</f>
        <v>175.9422886259041</v>
      </c>
      <c r="AA161" s="238">
        <f t="shared" si="67"/>
        <v>249.23014388660658</v>
      </c>
      <c r="AB161" s="238">
        <f t="shared" si="67"/>
        <v>223.58275456880233</v>
      </c>
      <c r="AC161" s="238">
        <f t="shared" si="67"/>
        <v>214.47574370520039</v>
      </c>
    </row>
    <row r="162" spans="1:29">
      <c r="A162" s="6" t="s">
        <v>106</v>
      </c>
      <c r="B162" s="239">
        <f t="shared" ref="B162:B171" si="68">B177+B98+B130-B146-B178</f>
        <v>274.81974917714541</v>
      </c>
      <c r="C162" s="239">
        <f t="shared" si="66"/>
        <v>298.41828359592211</v>
      </c>
      <c r="D162" s="239">
        <f t="shared" si="66"/>
        <v>305.21231593038823</v>
      </c>
      <c r="E162" s="239">
        <f t="shared" si="66"/>
        <v>302.88445209409065</v>
      </c>
      <c r="F162" s="239">
        <f t="shared" si="66"/>
        <v>285.23349603542374</v>
      </c>
      <c r="G162" s="239">
        <f t="shared" si="66"/>
        <v>230.08253647869424</v>
      </c>
      <c r="H162" s="239">
        <f t="shared" si="66"/>
        <v>204.16547452807924</v>
      </c>
      <c r="I162" s="239">
        <f t="shared" si="66"/>
        <v>180.60204045092831</v>
      </c>
      <c r="J162" s="239">
        <f t="shared" si="66"/>
        <v>183.67673506962126</v>
      </c>
      <c r="K162" s="239">
        <f t="shared" si="66"/>
        <v>167.37421097130874</v>
      </c>
      <c r="L162" s="239">
        <f t="shared" si="66"/>
        <v>260.36213718607104</v>
      </c>
      <c r="M162" s="239">
        <f t="shared" si="66"/>
        <v>281.60599469058843</v>
      </c>
      <c r="N162" s="239">
        <f t="shared" si="66"/>
        <v>307.72359574098215</v>
      </c>
      <c r="O162" s="239">
        <f t="shared" si="66"/>
        <v>288.60794568748958</v>
      </c>
      <c r="P162" s="239">
        <f t="shared" si="66"/>
        <v>257.29576920406106</v>
      </c>
      <c r="Q162" s="239">
        <f t="shared" si="66"/>
        <v>254.98698388325977</v>
      </c>
      <c r="R162" s="239">
        <f t="shared" si="66"/>
        <v>247.81729862553061</v>
      </c>
      <c r="S162" s="239">
        <f t="shared" si="66"/>
        <v>305.38867339537092</v>
      </c>
      <c r="T162" s="239">
        <f t="shared" si="66"/>
        <v>282.69237389527149</v>
      </c>
      <c r="U162" s="239">
        <f t="shared" si="66"/>
        <v>271.55529892812046</v>
      </c>
      <c r="V162" s="239">
        <f t="shared" si="66"/>
        <v>291.74979496918007</v>
      </c>
      <c r="W162" s="239">
        <f t="shared" si="66"/>
        <v>160.53515529679566</v>
      </c>
      <c r="X162" s="239">
        <f t="shared" si="66"/>
        <v>235.36609807990897</v>
      </c>
      <c r="Y162" s="239">
        <f t="shared" si="66"/>
        <v>272.92992237721438</v>
      </c>
      <c r="Z162" s="238">
        <f t="shared" si="67"/>
        <v>228.82936554898106</v>
      </c>
      <c r="AA162" s="238">
        <f t="shared" si="67"/>
        <v>209.08645585456836</v>
      </c>
      <c r="AB162" s="238">
        <f t="shared" si="67"/>
        <v>224.29992215761501</v>
      </c>
      <c r="AC162" s="238">
        <f t="shared" si="67"/>
        <v>197.46793107081828</v>
      </c>
    </row>
    <row r="163" spans="1:29">
      <c r="A163" s="6" t="s">
        <v>107</v>
      </c>
      <c r="B163" s="239">
        <f t="shared" si="68"/>
        <v>276.03039530432721</v>
      </c>
      <c r="C163" s="239">
        <f t="shared" si="66"/>
        <v>300.03973985574407</v>
      </c>
      <c r="D163" s="239">
        <f t="shared" si="66"/>
        <v>308.43579923558968</v>
      </c>
      <c r="E163" s="239">
        <f t="shared" si="66"/>
        <v>305.35410711167651</v>
      </c>
      <c r="F163" s="239">
        <f t="shared" si="66"/>
        <v>291.53915926806445</v>
      </c>
      <c r="G163" s="239">
        <f t="shared" si="66"/>
        <v>204.74086529318544</v>
      </c>
      <c r="H163" s="239">
        <f t="shared" si="66"/>
        <v>222.36822299433695</v>
      </c>
      <c r="I163" s="239">
        <f t="shared" si="66"/>
        <v>185.03453235803602</v>
      </c>
      <c r="J163" s="239">
        <f t="shared" si="66"/>
        <v>193.01787215571403</v>
      </c>
      <c r="K163" s="239">
        <f t="shared" si="66"/>
        <v>167.96800799733103</v>
      </c>
      <c r="L163" s="239">
        <f t="shared" si="66"/>
        <v>260.61192009923639</v>
      </c>
      <c r="M163" s="239">
        <f t="shared" si="66"/>
        <v>281.52115243299068</v>
      </c>
      <c r="N163" s="239">
        <f t="shared" si="66"/>
        <v>307.52567963928732</v>
      </c>
      <c r="O163" s="239">
        <f t="shared" si="66"/>
        <v>282.98954196655927</v>
      </c>
      <c r="P163" s="239">
        <f t="shared" si="66"/>
        <v>257.87203855718928</v>
      </c>
      <c r="Q163" s="239">
        <f t="shared" si="66"/>
        <v>253.1322851869777</v>
      </c>
      <c r="R163" s="239">
        <f t="shared" si="66"/>
        <v>247.12481824275551</v>
      </c>
      <c r="S163" s="239">
        <f t="shared" si="66"/>
        <v>299.68840903057958</v>
      </c>
      <c r="T163" s="239">
        <f t="shared" si="66"/>
        <v>293.22102052246839</v>
      </c>
      <c r="U163" s="239">
        <f t="shared" si="66"/>
        <v>263.38976412258967</v>
      </c>
      <c r="V163" s="239">
        <f t="shared" si="66"/>
        <v>280.07979384549583</v>
      </c>
      <c r="W163" s="239">
        <f t="shared" si="66"/>
        <v>184.03817823664525</v>
      </c>
      <c r="X163" s="239">
        <f t="shared" si="66"/>
        <v>251.02200832201413</v>
      </c>
      <c r="Y163" s="239">
        <f t="shared" si="66"/>
        <v>289.98762329539625</v>
      </c>
      <c r="Z163" s="238">
        <f t="shared" si="67"/>
        <v>234.91726298487845</v>
      </c>
      <c r="AA163" s="238">
        <f t="shared" si="67"/>
        <v>229.93897232468981</v>
      </c>
      <c r="AB163" s="238">
        <f t="shared" si="67"/>
        <v>239.14223207120813</v>
      </c>
      <c r="AC163" s="238">
        <f t="shared" si="67"/>
        <v>223.86291161802421</v>
      </c>
    </row>
    <row r="164" spans="1:29">
      <c r="A164" s="6" t="s">
        <v>108</v>
      </c>
      <c r="B164" s="239">
        <f t="shared" si="68"/>
        <v>272.16951927201762</v>
      </c>
      <c r="C164" s="239">
        <f t="shared" si="66"/>
        <v>294.86874771326103</v>
      </c>
      <c r="D164" s="239">
        <f t="shared" si="66"/>
        <v>298.15577673010881</v>
      </c>
      <c r="E164" s="239">
        <f t="shared" si="66"/>
        <v>297.47812118037371</v>
      </c>
      <c r="F164" s="239">
        <f t="shared" si="66"/>
        <v>271.42974538063066</v>
      </c>
      <c r="G164" s="239">
        <f t="shared" si="66"/>
        <v>213.70541045958797</v>
      </c>
      <c r="H164" s="239">
        <f t="shared" si="66"/>
        <v>185.04137943605474</v>
      </c>
      <c r="I164" s="239">
        <f t="shared" si="66"/>
        <v>166.90969703080174</v>
      </c>
      <c r="J164" s="239">
        <f t="shared" si="66"/>
        <v>188.71851652657494</v>
      </c>
      <c r="K164" s="239">
        <f t="shared" si="66"/>
        <v>167.38872100848351</v>
      </c>
      <c r="L164" s="239">
        <f t="shared" si="66"/>
        <v>260.41554988448371</v>
      </c>
      <c r="M164" s="239">
        <f t="shared" si="66"/>
        <v>281.57457163221886</v>
      </c>
      <c r="N164" s="239">
        <f t="shared" si="66"/>
        <v>307.57908557149068</v>
      </c>
      <c r="O164" s="239">
        <f t="shared" si="66"/>
        <v>278.63473219911731</v>
      </c>
      <c r="P164" s="239">
        <f t="shared" si="66"/>
        <v>259.08111490925722</v>
      </c>
      <c r="Q164" s="239">
        <f t="shared" si="66"/>
        <v>242.96962367080198</v>
      </c>
      <c r="R164" s="239">
        <f t="shared" si="66"/>
        <v>248.17574742935835</v>
      </c>
      <c r="S164" s="239">
        <f t="shared" si="66"/>
        <v>309.7219436766776</v>
      </c>
      <c r="T164" s="239">
        <f t="shared" si="66"/>
        <v>279.53166200535469</v>
      </c>
      <c r="U164" s="239">
        <f t="shared" si="66"/>
        <v>280.4196486988609</v>
      </c>
      <c r="V164" s="239">
        <f t="shared" si="66"/>
        <v>271.72096342707488</v>
      </c>
      <c r="W164" s="239">
        <f t="shared" si="66"/>
        <v>207.85340421784827</v>
      </c>
      <c r="X164" s="239">
        <f t="shared" si="66"/>
        <v>250.36631693780362</v>
      </c>
      <c r="Y164" s="239">
        <f t="shared" si="66"/>
        <v>268.64246124085076</v>
      </c>
      <c r="Z164" s="238">
        <f t="shared" si="67"/>
        <v>220.5350810508686</v>
      </c>
      <c r="AA164" s="238">
        <f t="shared" si="67"/>
        <v>230.76243006626848</v>
      </c>
      <c r="AB164" s="238">
        <f t="shared" si="67"/>
        <v>231.31691554274187</v>
      </c>
      <c r="AC164" s="238">
        <f t="shared" si="67"/>
        <v>225.1663181617422</v>
      </c>
    </row>
    <row r="165" spans="1:29">
      <c r="A165" s="6" t="s">
        <v>109</v>
      </c>
      <c r="B165" s="239">
        <f t="shared" si="68"/>
        <v>274.47878952533358</v>
      </c>
      <c r="C165" s="239">
        <f t="shared" si="66"/>
        <v>297.96162565982996</v>
      </c>
      <c r="D165" s="239">
        <f t="shared" si="66"/>
        <v>304.30447199425726</v>
      </c>
      <c r="E165" s="239">
        <f t="shared" si="66"/>
        <v>302.18891217042085</v>
      </c>
      <c r="F165" s="239">
        <f t="shared" si="66"/>
        <v>283.45760406173184</v>
      </c>
      <c r="G165" s="239">
        <f t="shared" si="66"/>
        <v>231.66927099841524</v>
      </c>
      <c r="H165" s="239">
        <f t="shared" si="66"/>
        <v>213.03787820906092</v>
      </c>
      <c r="I165" s="239">
        <f t="shared" si="66"/>
        <v>162.23709886049912</v>
      </c>
      <c r="J165" s="239">
        <f t="shared" si="66"/>
        <v>188.554876129224</v>
      </c>
      <c r="K165" s="239">
        <f t="shared" si="66"/>
        <v>167.40924071108566</v>
      </c>
      <c r="L165" s="239">
        <f t="shared" si="66"/>
        <v>260.10135754087958</v>
      </c>
      <c r="M165" s="239">
        <f t="shared" si="66"/>
        <v>281.57300047930039</v>
      </c>
      <c r="N165" s="239">
        <f t="shared" si="66"/>
        <v>307.93250718166007</v>
      </c>
      <c r="O165" s="239">
        <f t="shared" si="66"/>
        <v>284.96881964097793</v>
      </c>
      <c r="P165" s="239">
        <f t="shared" si="66"/>
        <v>256.68736928889666</v>
      </c>
      <c r="Q165" s="239">
        <f t="shared" si="66"/>
        <v>255.14743973067641</v>
      </c>
      <c r="R165" s="239">
        <f t="shared" si="66"/>
        <v>257.9793055920378</v>
      </c>
      <c r="S165" s="239">
        <f t="shared" si="66"/>
        <v>299.53887100698626</v>
      </c>
      <c r="T165" s="239">
        <f t="shared" si="66"/>
        <v>253.75738788324554</v>
      </c>
      <c r="U165" s="239">
        <f t="shared" si="66"/>
        <v>277.95466040448093</v>
      </c>
      <c r="V165" s="239">
        <f t="shared" si="66"/>
        <v>285.11467271128538</v>
      </c>
      <c r="W165" s="239">
        <f t="shared" si="66"/>
        <v>232.18020005744728</v>
      </c>
      <c r="X165" s="239">
        <f t="shared" si="66"/>
        <v>261.14538385622467</v>
      </c>
      <c r="Y165" s="239">
        <f t="shared" si="66"/>
        <v>277.47722459539625</v>
      </c>
      <c r="Z165" s="238">
        <f t="shared" si="67"/>
        <v>220.17266484139145</v>
      </c>
      <c r="AA165" s="238">
        <f t="shared" si="67"/>
        <v>240.01562362771887</v>
      </c>
      <c r="AB165" s="238">
        <f t="shared" si="67"/>
        <v>238.75620901059438</v>
      </c>
      <c r="AC165" s="238">
        <f t="shared" si="67"/>
        <v>226.18269008184927</v>
      </c>
    </row>
    <row r="166" spans="1:29">
      <c r="A166" s="6" t="s">
        <v>110</v>
      </c>
      <c r="B166" s="239">
        <f t="shared" si="68"/>
        <v>275.15581518028836</v>
      </c>
      <c r="C166" s="239">
        <f t="shared" si="66"/>
        <v>298.86838731514689</v>
      </c>
      <c r="D166" s="239">
        <f t="shared" si="66"/>
        <v>306.10712996915197</v>
      </c>
      <c r="E166" s="239">
        <f t="shared" si="66"/>
        <v>303.57000922946446</v>
      </c>
      <c r="F166" s="239">
        <f t="shared" si="66"/>
        <v>286.98389938796436</v>
      </c>
      <c r="G166" s="239">
        <f t="shared" si="66"/>
        <v>195.94597939778134</v>
      </c>
      <c r="H166" s="239">
        <f t="shared" si="66"/>
        <v>208.11934446672961</v>
      </c>
      <c r="I166" s="239">
        <f t="shared" si="66"/>
        <v>173.93986944459471</v>
      </c>
      <c r="J166" s="239">
        <f t="shared" si="66"/>
        <v>188.57962579809822</v>
      </c>
      <c r="K166" s="239">
        <f t="shared" si="66"/>
        <v>167.35083848060242</v>
      </c>
      <c r="L166" s="239">
        <f t="shared" si="66"/>
        <v>260.29772775563214</v>
      </c>
      <c r="M166" s="239">
        <f t="shared" si="66"/>
        <v>281.48658706878427</v>
      </c>
      <c r="N166" s="239">
        <f t="shared" si="66"/>
        <v>307.48169828335512</v>
      </c>
      <c r="O166" s="239">
        <f t="shared" si="66"/>
        <v>286.55123359446628</v>
      </c>
      <c r="P166" s="239">
        <f t="shared" si="66"/>
        <v>258.9769791722477</v>
      </c>
      <c r="Q166" s="239">
        <f t="shared" si="66"/>
        <v>244.75126129030946</v>
      </c>
      <c r="R166" s="239">
        <f t="shared" si="66"/>
        <v>258.1154814006502</v>
      </c>
      <c r="S166" s="239">
        <f t="shared" si="66"/>
        <v>299.30535636633283</v>
      </c>
      <c r="T166" s="239">
        <f t="shared" si="66"/>
        <v>261.55781313301424</v>
      </c>
      <c r="U166" s="239">
        <f t="shared" si="66"/>
        <v>276.46964096737111</v>
      </c>
      <c r="V166" s="239">
        <f t="shared" si="66"/>
        <v>293.71812118496956</v>
      </c>
      <c r="W166" s="239">
        <f t="shared" si="66"/>
        <v>226.25832641083076</v>
      </c>
      <c r="X166" s="239">
        <f t="shared" si="66"/>
        <v>229.41392324306685</v>
      </c>
      <c r="Y166" s="239">
        <f t="shared" si="66"/>
        <v>290.74265663175987</v>
      </c>
      <c r="Z166" s="238">
        <f t="shared" si="67"/>
        <v>215.30806764441672</v>
      </c>
      <c r="AA166" s="238">
        <f t="shared" si="67"/>
        <v>239.85958209615805</v>
      </c>
      <c r="AB166" s="238">
        <f t="shared" si="67"/>
        <v>237.96405058376439</v>
      </c>
      <c r="AC166" s="238">
        <f t="shared" si="67"/>
        <v>227.01615702729072</v>
      </c>
    </row>
    <row r="167" spans="1:29">
      <c r="A167" s="6" t="s">
        <v>111</v>
      </c>
      <c r="B167" s="239">
        <f t="shared" si="68"/>
        <v>276.62231402591243</v>
      </c>
      <c r="C167" s="239">
        <f t="shared" si="66"/>
        <v>300.83251513075714</v>
      </c>
      <c r="D167" s="239">
        <f t="shared" si="66"/>
        <v>310.01185029974977</v>
      </c>
      <c r="E167" s="239">
        <f t="shared" si="66"/>
        <v>306.56159046122377</v>
      </c>
      <c r="F167" s="239">
        <f t="shared" si="66"/>
        <v>294.62217422644869</v>
      </c>
      <c r="G167" s="239">
        <f t="shared" si="66"/>
        <v>229.12803803486531</v>
      </c>
      <c r="H167" s="239">
        <f t="shared" si="66"/>
        <v>227.56245244218968</v>
      </c>
      <c r="I167" s="239">
        <f t="shared" si="66"/>
        <v>153.39569984572074</v>
      </c>
      <c r="J167" s="239">
        <f t="shared" si="66"/>
        <v>188.67168804975375</v>
      </c>
      <c r="K167" s="239">
        <f t="shared" si="66"/>
        <v>167.3839856924983</v>
      </c>
      <c r="L167" s="239">
        <f t="shared" si="66"/>
        <v>260.36527910950713</v>
      </c>
      <c r="M167" s="239">
        <f t="shared" si="66"/>
        <v>281.51801012715373</v>
      </c>
      <c r="N167" s="239">
        <f t="shared" si="66"/>
        <v>307.53981650369406</v>
      </c>
      <c r="O167" s="239">
        <f t="shared" si="66"/>
        <v>264.01564138423362</v>
      </c>
      <c r="P167" s="239">
        <f t="shared" si="66"/>
        <v>255.10106761339284</v>
      </c>
      <c r="Q167" s="239">
        <f t="shared" si="66"/>
        <v>236.9089384945587</v>
      </c>
      <c r="R167" s="239">
        <f t="shared" si="66"/>
        <v>252.84329050304245</v>
      </c>
      <c r="S167" s="239">
        <f t="shared" si="66"/>
        <v>303.28105353148715</v>
      </c>
      <c r="T167" s="239">
        <f t="shared" si="66"/>
        <v>250.80811516816686</v>
      </c>
      <c r="U167" s="239">
        <f t="shared" si="66"/>
        <v>276.82093947316957</v>
      </c>
      <c r="V167" s="239">
        <f t="shared" si="66"/>
        <v>271.22284847181186</v>
      </c>
      <c r="W167" s="239">
        <f t="shared" si="66"/>
        <v>233.35618681935205</v>
      </c>
      <c r="X167" s="239">
        <f t="shared" si="66"/>
        <v>247.14407227990887</v>
      </c>
      <c r="Y167" s="239">
        <f t="shared" si="66"/>
        <v>269.60777506812349</v>
      </c>
      <c r="Z167" s="238">
        <f t="shared" si="67"/>
        <v>207.35519188745457</v>
      </c>
      <c r="AA167" s="238">
        <f t="shared" si="67"/>
        <v>233.02208946749795</v>
      </c>
      <c r="AB167" s="238">
        <f t="shared" si="67"/>
        <v>229.27894563349133</v>
      </c>
      <c r="AC167" s="238">
        <f t="shared" si="67"/>
        <v>221.52216373235535</v>
      </c>
    </row>
    <row r="168" spans="1:29">
      <c r="A168" s="6" t="s">
        <v>112</v>
      </c>
      <c r="B168" s="239">
        <f t="shared" si="68"/>
        <v>276.8057194673238</v>
      </c>
      <c r="C168" s="239">
        <f t="shared" si="66"/>
        <v>301.07815578031187</v>
      </c>
      <c r="D168" s="239">
        <f t="shared" si="66"/>
        <v>310.50018819238301</v>
      </c>
      <c r="E168" s="239">
        <f t="shared" si="66"/>
        <v>306.93572800518848</v>
      </c>
      <c r="F168" s="239">
        <f t="shared" si="66"/>
        <v>295.57744341916157</v>
      </c>
      <c r="G168" s="239">
        <f t="shared" si="66"/>
        <v>228.15544849445325</v>
      </c>
      <c r="H168" s="239">
        <f t="shared" si="66"/>
        <v>229.17438741151477</v>
      </c>
      <c r="I168" s="239">
        <f t="shared" si="66"/>
        <v>191.62896374438367</v>
      </c>
      <c r="J168" s="239">
        <f t="shared" si="66"/>
        <v>188.54540725505183</v>
      </c>
      <c r="K168" s="239">
        <f t="shared" si="66"/>
        <v>167.38714256982178</v>
      </c>
      <c r="L168" s="239">
        <f t="shared" si="66"/>
        <v>260.23174736347528</v>
      </c>
      <c r="M168" s="239">
        <f t="shared" si="66"/>
        <v>281.52429473882773</v>
      </c>
      <c r="N168" s="239">
        <f t="shared" si="66"/>
        <v>307.68275591047359</v>
      </c>
      <c r="O168" s="239">
        <f t="shared" si="66"/>
        <v>288.52081964097789</v>
      </c>
      <c r="P168" s="239">
        <f t="shared" si="66"/>
        <v>259.11781904499418</v>
      </c>
      <c r="Q168" s="239">
        <f t="shared" si="66"/>
        <v>237.61959221739778</v>
      </c>
      <c r="R168" s="239">
        <f t="shared" si="66"/>
        <v>252.89802580639184</v>
      </c>
      <c r="S168" s="239">
        <f t="shared" si="66"/>
        <v>299.24605512495361</v>
      </c>
      <c r="T168" s="239">
        <f t="shared" si="66"/>
        <v>265.03847166030397</v>
      </c>
      <c r="U168" s="239">
        <f t="shared" si="66"/>
        <v>279.84863497539959</v>
      </c>
      <c r="V168" s="239">
        <f t="shared" si="66"/>
        <v>294.75485730075906</v>
      </c>
      <c r="W168" s="239">
        <f t="shared" si="66"/>
        <v>243.41131248977808</v>
      </c>
      <c r="X168" s="239">
        <f t="shared" si="66"/>
        <v>258.08090183780371</v>
      </c>
      <c r="Y168" s="239">
        <f t="shared" si="66"/>
        <v>269.57358998630542</v>
      </c>
      <c r="Z168" s="238">
        <f t="shared" si="67"/>
        <v>245.86473286184082</v>
      </c>
      <c r="AA168" s="238">
        <f t="shared" si="67"/>
        <v>259.42560757835508</v>
      </c>
      <c r="AB168" s="238">
        <f t="shared" si="67"/>
        <v>260.13241159917629</v>
      </c>
      <c r="AC168" s="238">
        <f t="shared" si="67"/>
        <v>257.07283495822929</v>
      </c>
    </row>
    <row r="169" spans="1:29">
      <c r="A169" s="6" t="s">
        <v>113</v>
      </c>
      <c r="B169" s="239">
        <f t="shared" si="68"/>
        <v>276.96561411839184</v>
      </c>
      <c r="C169" s="239">
        <f t="shared" ref="C169:Y171" si="69">C184+C105+D128-C153-C185</f>
        <v>301.29230769230765</v>
      </c>
      <c r="D169" s="239">
        <f t="shared" si="69"/>
        <v>310.92592592592592</v>
      </c>
      <c r="E169" s="239">
        <f t="shared" si="69"/>
        <v>307.26190476190476</v>
      </c>
      <c r="F169" s="239">
        <f t="shared" si="69"/>
        <v>296.41025641025635</v>
      </c>
      <c r="G169" s="239">
        <f t="shared" si="69"/>
        <v>206.73451030110937</v>
      </c>
      <c r="H169" s="239">
        <f t="shared" si="69"/>
        <v>236.42825612317134</v>
      </c>
      <c r="I169" s="239">
        <f t="shared" si="69"/>
        <v>191.4353543144048</v>
      </c>
      <c r="J169" s="239">
        <f t="shared" si="69"/>
        <v>188.52804765240279</v>
      </c>
      <c r="K169" s="239">
        <f t="shared" si="69"/>
        <v>167.72651654751689</v>
      </c>
      <c r="L169" s="239">
        <f t="shared" si="69"/>
        <v>260.14220254554812</v>
      </c>
      <c r="M169" s="239">
        <f t="shared" si="69"/>
        <v>281.54314857384941</v>
      </c>
      <c r="N169" s="239">
        <f t="shared" si="69"/>
        <v>307.73144955454143</v>
      </c>
      <c r="O169" s="239">
        <f t="shared" si="69"/>
        <v>278.66162577307091</v>
      </c>
      <c r="P169" s="239">
        <f t="shared" si="69"/>
        <v>238.16639384881171</v>
      </c>
      <c r="Q169" s="239">
        <f t="shared" si="69"/>
        <v>254.40627021836349</v>
      </c>
      <c r="R169" s="239">
        <f t="shared" si="69"/>
        <v>238.27109192696605</v>
      </c>
      <c r="S169" s="239">
        <f t="shared" si="69"/>
        <v>295.60940272114237</v>
      </c>
      <c r="T169" s="239">
        <f t="shared" si="69"/>
        <v>256.01226595447588</v>
      </c>
      <c r="U169" s="239">
        <f t="shared" si="69"/>
        <v>280.09967397183152</v>
      </c>
      <c r="V169" s="239">
        <f t="shared" si="69"/>
        <v>286.93549586918004</v>
      </c>
      <c r="W169" s="239">
        <f t="shared" si="69"/>
        <v>243.38531086258513</v>
      </c>
      <c r="X169" s="239">
        <f t="shared" si="69"/>
        <v>211.55921172727733</v>
      </c>
      <c r="Y169" s="239">
        <f t="shared" si="69"/>
        <v>302.81014500448703</v>
      </c>
      <c r="Z169" s="238">
        <f t="shared" si="67"/>
        <v>228.63762796590004</v>
      </c>
      <c r="AA169" s="238">
        <f t="shared" si="67"/>
        <v>247.83609422130201</v>
      </c>
      <c r="AB169" s="238">
        <f t="shared" si="67"/>
        <v>249.21939780027174</v>
      </c>
      <c r="AC169" s="238">
        <f t="shared" si="67"/>
        <v>241.93611126661716</v>
      </c>
    </row>
    <row r="170" spans="1:29">
      <c r="A170" s="6" t="s">
        <v>102</v>
      </c>
      <c r="B170" s="239">
        <f t="shared" si="68"/>
        <v>276.84848570134199</v>
      </c>
      <c r="C170" s="239">
        <f t="shared" si="69"/>
        <v>301.13543393641459</v>
      </c>
      <c r="D170" s="239">
        <f t="shared" si="69"/>
        <v>310.61405816502725</v>
      </c>
      <c r="E170" s="239">
        <f t="shared" si="69"/>
        <v>307.02296889421041</v>
      </c>
      <c r="F170" s="239">
        <f t="shared" si="69"/>
        <v>295.80019180400529</v>
      </c>
      <c r="G170" s="239">
        <f t="shared" si="69"/>
        <v>241.09041204437401</v>
      </c>
      <c r="H170" s="239">
        <f t="shared" si="69"/>
        <v>229.77251501887679</v>
      </c>
      <c r="I170" s="239">
        <f t="shared" si="69"/>
        <v>168.09483425810635</v>
      </c>
      <c r="J170" s="239">
        <f t="shared" si="69"/>
        <v>188.5154224868399</v>
      </c>
      <c r="K170" s="239">
        <f t="shared" si="69"/>
        <v>167.47396636164331</v>
      </c>
      <c r="L170" s="239">
        <f t="shared" si="69"/>
        <v>260.28201813845192</v>
      </c>
      <c r="M170" s="239">
        <f t="shared" si="69"/>
        <v>281.56357356178955</v>
      </c>
      <c r="N170" s="239">
        <f t="shared" si="69"/>
        <v>308.08644192742281</v>
      </c>
      <c r="O170" s="239">
        <f t="shared" si="69"/>
        <v>288.64218689679188</v>
      </c>
      <c r="P170" s="239">
        <f t="shared" si="69"/>
        <v>252.52655605453816</v>
      </c>
      <c r="Q170" s="239">
        <f t="shared" si="69"/>
        <v>253.19812674178218</v>
      </c>
      <c r="R170" s="239">
        <f t="shared" si="69"/>
        <v>249.16688228103294</v>
      </c>
      <c r="S170" s="239">
        <f t="shared" si="69"/>
        <v>295.41938017667769</v>
      </c>
      <c r="T170" s="239">
        <f t="shared" si="69"/>
        <v>289.46938963440192</v>
      </c>
      <c r="U170" s="239">
        <f t="shared" si="69"/>
        <v>272.09688938396357</v>
      </c>
      <c r="V170" s="239">
        <f t="shared" si="69"/>
        <v>251.81491920602235</v>
      </c>
      <c r="W170" s="239">
        <f t="shared" si="69"/>
        <v>194.19185149228434</v>
      </c>
      <c r="X170" s="239">
        <f t="shared" si="69"/>
        <v>210.33573563780362</v>
      </c>
      <c r="Y170" s="239">
        <f t="shared" si="69"/>
        <v>192.54955409539622</v>
      </c>
      <c r="Z170" s="238">
        <f t="shared" si="67"/>
        <v>198.54713467584037</v>
      </c>
      <c r="AA170" s="238">
        <f t="shared" si="67"/>
        <v>169.02440228353575</v>
      </c>
      <c r="AB170" s="238">
        <f t="shared" si="67"/>
        <v>185.18398906411119</v>
      </c>
      <c r="AC170" s="238">
        <f t="shared" si="67"/>
        <v>153.41522942138999</v>
      </c>
    </row>
    <row r="171" spans="1:29">
      <c r="A171" s="6" t="s">
        <v>103</v>
      </c>
      <c r="B171" s="239">
        <f t="shared" si="68"/>
        <v>273.20130990537984</v>
      </c>
      <c r="C171" s="239">
        <f t="shared" si="69"/>
        <v>295.72758028770596</v>
      </c>
      <c r="D171" s="239">
        <f t="shared" si="69"/>
        <v>309.22212521583918</v>
      </c>
      <c r="E171" s="239">
        <f t="shared" si="69"/>
        <v>305.95654668362897</v>
      </c>
      <c r="F171" s="239">
        <f t="shared" si="69"/>
        <v>294.82093188808744</v>
      </c>
      <c r="G171" s="239">
        <f t="shared" si="69"/>
        <v>217.09157527733757</v>
      </c>
      <c r="H171" s="239">
        <f t="shared" si="69"/>
        <v>245.75810350401139</v>
      </c>
      <c r="I171" s="239">
        <f t="shared" si="69"/>
        <v>156.38720810101199</v>
      </c>
      <c r="J171" s="239">
        <f t="shared" si="69"/>
        <v>179.48501092290718</v>
      </c>
      <c r="K171" s="239">
        <f t="shared" si="69"/>
        <v>150.81488823753682</v>
      </c>
      <c r="L171" s="239">
        <f t="shared" si="69"/>
        <v>238.67943679822383</v>
      </c>
      <c r="M171" s="239">
        <f t="shared" si="69"/>
        <v>291.74727162108638</v>
      </c>
      <c r="N171" s="239">
        <f t="shared" si="69"/>
        <v>306.49753879834861</v>
      </c>
      <c r="O171" s="239">
        <f t="shared" si="69"/>
        <v>295.51693323668474</v>
      </c>
      <c r="P171" s="239">
        <f t="shared" si="69"/>
        <v>266.74956894302841</v>
      </c>
      <c r="Q171" s="239">
        <f t="shared" si="69"/>
        <v>239.40890989447689</v>
      </c>
      <c r="R171" s="239">
        <f t="shared" si="69"/>
        <v>242.06906495074224</v>
      </c>
      <c r="S171" s="239">
        <f t="shared" si="69"/>
        <v>325.31178251752658</v>
      </c>
      <c r="T171" s="239">
        <f t="shared" si="69"/>
        <v>314.91187359743481</v>
      </c>
      <c r="U171" s="239">
        <f t="shared" si="69"/>
        <v>246.89869056587554</v>
      </c>
      <c r="V171" s="239">
        <f t="shared" si="69"/>
        <v>306.96756081533385</v>
      </c>
      <c r="W171" s="239">
        <f t="shared" si="69"/>
        <v>223.36164368073622</v>
      </c>
      <c r="X171" s="239">
        <f t="shared" si="69"/>
        <v>213.6316678604756</v>
      </c>
      <c r="Y171" s="239">
        <f t="shared" si="69"/>
        <v>225.64107157791398</v>
      </c>
      <c r="Z171" s="238">
        <f t="shared" si="67"/>
        <v>189.79536823731064</v>
      </c>
      <c r="AA171" s="238">
        <f t="shared" si="67"/>
        <v>204.03319307928166</v>
      </c>
      <c r="AB171" s="238">
        <f t="shared" si="67"/>
        <v>218.18416460866752</v>
      </c>
      <c r="AC171" s="238">
        <f t="shared" si="67"/>
        <v>160.53384803118865</v>
      </c>
    </row>
    <row r="172" spans="1:29" ht="15.75" thickBot="1">
      <c r="A172" s="6" t="s">
        <v>114</v>
      </c>
      <c r="B172" s="37">
        <f>SUM(B160:B171)</f>
        <v>3289.9999999999991</v>
      </c>
      <c r="C172" s="37">
        <f t="shared" ref="C172:AC172" si="70">SUM(C160:C171)</f>
        <v>3570</v>
      </c>
      <c r="D172" s="37">
        <f t="shared" si="70"/>
        <v>3650.0000000000005</v>
      </c>
      <c r="E172" s="37">
        <f t="shared" si="70"/>
        <v>3625</v>
      </c>
      <c r="F172" s="37">
        <f t="shared" si="70"/>
        <v>3400</v>
      </c>
      <c r="G172" s="37">
        <f t="shared" si="70"/>
        <v>2483.6349999999998</v>
      </c>
      <c r="H172" s="37">
        <f t="shared" si="70"/>
        <v>2440.143</v>
      </c>
      <c r="I172" s="37">
        <f t="shared" si="70"/>
        <v>2099.7019999999993</v>
      </c>
      <c r="J172" s="37">
        <f t="shared" si="70"/>
        <v>2200.6510000000007</v>
      </c>
      <c r="K172" s="37">
        <f t="shared" si="70"/>
        <v>1993.1259999999997</v>
      </c>
      <c r="L172" s="37">
        <f t="shared" si="70"/>
        <v>3102.0000000000005</v>
      </c>
      <c r="M172" s="37">
        <f t="shared" si="70"/>
        <v>3389.0000000000005</v>
      </c>
      <c r="N172" s="37">
        <f t="shared" si="70"/>
        <v>3691</v>
      </c>
      <c r="O172" s="37">
        <f t="shared" si="70"/>
        <v>3414.0520699999997</v>
      </c>
      <c r="P172" s="37">
        <f t="shared" si="70"/>
        <v>3080.1030800000003</v>
      </c>
      <c r="Q172" s="37">
        <f t="shared" si="70"/>
        <v>2976.6570000000011</v>
      </c>
      <c r="R172" s="37">
        <f t="shared" si="70"/>
        <v>3008.29828</v>
      </c>
      <c r="S172" s="37">
        <f t="shared" si="70"/>
        <v>3650.4391860000014</v>
      </c>
      <c r="T172" s="37">
        <f t="shared" si="70"/>
        <v>3302.8167999999996</v>
      </c>
      <c r="U172" s="37">
        <f t="shared" si="70"/>
        <v>3287.9079999999994</v>
      </c>
      <c r="V172" s="37">
        <f t="shared" si="70"/>
        <v>3405.7889999999998</v>
      </c>
      <c r="W172" s="37">
        <f t="shared" si="70"/>
        <v>2516.3314999999993</v>
      </c>
      <c r="X172" s="37">
        <f t="shared" si="70"/>
        <v>2887.6385</v>
      </c>
      <c r="Y172" s="37">
        <f t="shared" si="70"/>
        <v>3168.3089999999993</v>
      </c>
      <c r="Z172" s="37">
        <f t="shared" si="70"/>
        <v>2600.3000000000002</v>
      </c>
      <c r="AA172" s="37">
        <f t="shared" si="70"/>
        <v>2711.3483973762336</v>
      </c>
      <c r="AB172" s="37">
        <f t="shared" si="70"/>
        <v>2751.160144505995</v>
      </c>
      <c r="AC172" s="37">
        <f t="shared" si="70"/>
        <v>2546.2827203248662</v>
      </c>
    </row>
    <row r="173" spans="1:29">
      <c r="A173" s="1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  <c r="AA173" s="240"/>
      <c r="AB173" s="240"/>
      <c r="AC173" s="240"/>
    </row>
    <row r="174" spans="1:29" ht="15.75" thickBot="1">
      <c r="A174" s="6" t="s">
        <v>260</v>
      </c>
      <c r="B174" s="319"/>
      <c r="C174" s="319"/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</row>
    <row r="175" spans="1:29" ht="15.75" thickBot="1">
      <c r="A175" s="3"/>
      <c r="B175" s="3" t="str">
        <f>B$2</f>
        <v xml:space="preserve">93/94 </v>
      </c>
      <c r="C175" s="3" t="str">
        <f t="shared" ref="C175:AC175" si="71">C$2</f>
        <v xml:space="preserve">94/95 </v>
      </c>
      <c r="D175" s="3" t="str">
        <f t="shared" si="71"/>
        <v xml:space="preserve">95/96 </v>
      </c>
      <c r="E175" s="3" t="str">
        <f t="shared" si="71"/>
        <v xml:space="preserve">96/97 </v>
      </c>
      <c r="F175" s="3" t="str">
        <f t="shared" si="71"/>
        <v xml:space="preserve">97/98 </v>
      </c>
      <c r="G175" s="3" t="str">
        <f t="shared" si="71"/>
        <v xml:space="preserve">98/99 </v>
      </c>
      <c r="H175" s="3" t="str">
        <f t="shared" si="71"/>
        <v xml:space="preserve">99/00 </v>
      </c>
      <c r="I175" s="3" t="str">
        <f t="shared" si="71"/>
        <v xml:space="preserve">00/01 </v>
      </c>
      <c r="J175" s="3" t="str">
        <f t="shared" si="71"/>
        <v xml:space="preserve">01/02 </v>
      </c>
      <c r="K175" s="3" t="str">
        <f t="shared" si="71"/>
        <v xml:space="preserve">02/03 </v>
      </c>
      <c r="L175" s="3" t="str">
        <f t="shared" si="71"/>
        <v xml:space="preserve">03/04 </v>
      </c>
      <c r="M175" s="3" t="str">
        <f t="shared" si="71"/>
        <v xml:space="preserve">04/05 </v>
      </c>
      <c r="N175" s="3" t="str">
        <f t="shared" si="71"/>
        <v xml:space="preserve">05/06 </v>
      </c>
      <c r="O175" s="3" t="str">
        <f t="shared" si="71"/>
        <v xml:space="preserve">06/07 </v>
      </c>
      <c r="P175" s="3" t="str">
        <f t="shared" si="71"/>
        <v xml:space="preserve">07/08 </v>
      </c>
      <c r="Q175" s="3" t="str">
        <f t="shared" si="71"/>
        <v xml:space="preserve">08/09 </v>
      </c>
      <c r="R175" s="3" t="str">
        <f t="shared" si="71"/>
        <v xml:space="preserve">09/10 </v>
      </c>
      <c r="S175" s="3" t="str">
        <f t="shared" si="71"/>
        <v xml:space="preserve">10/11 </v>
      </c>
      <c r="T175" s="3" t="str">
        <f t="shared" si="71"/>
        <v xml:space="preserve">11/12 </v>
      </c>
      <c r="U175" s="3" t="str">
        <f t="shared" si="71"/>
        <v xml:space="preserve">12/13 </v>
      </c>
      <c r="V175" s="3" t="str">
        <f t="shared" si="71"/>
        <v xml:space="preserve">13/14 </v>
      </c>
      <c r="W175" s="3" t="str">
        <f t="shared" si="71"/>
        <v xml:space="preserve">14/15 </v>
      </c>
      <c r="X175" s="3" t="str">
        <f t="shared" si="71"/>
        <v xml:space="preserve">15/16 </v>
      </c>
      <c r="Y175" s="3" t="str">
        <f t="shared" si="71"/>
        <v xml:space="preserve">16/17 </v>
      </c>
      <c r="Z175" s="3" t="str">
        <f t="shared" si="71"/>
        <v xml:space="preserve">17/18 </v>
      </c>
      <c r="AA175" s="3" t="str">
        <f t="shared" si="71"/>
        <v>18/19</v>
      </c>
      <c r="AB175" s="3" t="str">
        <f t="shared" si="71"/>
        <v>19/20</v>
      </c>
      <c r="AC175" s="3" t="str">
        <f t="shared" si="71"/>
        <v>20/21</v>
      </c>
    </row>
    <row r="176" spans="1:29">
      <c r="A176" s="6" t="s">
        <v>104</v>
      </c>
      <c r="B176" s="239">
        <f>(B$187-B$23)/13+B23</f>
        <v>0</v>
      </c>
      <c r="C176" s="239">
        <f>(C$187-B$187)/13+B187</f>
        <v>0</v>
      </c>
      <c r="D176" s="239">
        <f t="shared" ref="D176:AC176" si="72">(D$187-C$187)/13+C187</f>
        <v>0</v>
      </c>
      <c r="E176" s="239">
        <f t="shared" si="72"/>
        <v>0</v>
      </c>
      <c r="F176" s="239">
        <f t="shared" si="72"/>
        <v>0</v>
      </c>
      <c r="G176" s="239">
        <f t="shared" si="72"/>
        <v>0</v>
      </c>
      <c r="H176" s="239">
        <f t="shared" si="72"/>
        <v>7.5384615384615383</v>
      </c>
      <c r="I176" s="239">
        <f t="shared" si="72"/>
        <v>98.92307692307692</v>
      </c>
      <c r="J176" s="239">
        <f t="shared" si="72"/>
        <v>120</v>
      </c>
      <c r="K176" s="239">
        <f t="shared" si="72"/>
        <v>250</v>
      </c>
      <c r="L176" s="239">
        <f t="shared" si="72"/>
        <v>390.23076923076923</v>
      </c>
      <c r="M176" s="239">
        <f t="shared" si="72"/>
        <v>622.84615384615381</v>
      </c>
      <c r="N176" s="239">
        <f t="shared" si="72"/>
        <v>502.23076923076923</v>
      </c>
      <c r="O176" s="239">
        <f t="shared" si="72"/>
        <v>509.84615384615387</v>
      </c>
      <c r="P176" s="239">
        <f t="shared" si="72"/>
        <v>411.30769230769232</v>
      </c>
      <c r="Q176" s="239">
        <f t="shared" si="72"/>
        <v>278.92307692307691</v>
      </c>
      <c r="R176" s="239">
        <f t="shared" si="72"/>
        <v>535.07692307692309</v>
      </c>
      <c r="S176" s="239">
        <f t="shared" si="72"/>
        <v>715.61538461538464</v>
      </c>
      <c r="T176" s="239">
        <f t="shared" si="72"/>
        <v>416.84615384615387</v>
      </c>
      <c r="U176" s="239">
        <f t="shared" si="72"/>
        <v>349.46153846153845</v>
      </c>
      <c r="V176" s="239">
        <f t="shared" si="72"/>
        <v>417.23076923076923</v>
      </c>
      <c r="W176" s="239">
        <f t="shared" si="72"/>
        <v>288.30769230769232</v>
      </c>
      <c r="X176" s="239">
        <f t="shared" si="72"/>
        <v>155.46153846153845</v>
      </c>
      <c r="Y176" s="239">
        <f t="shared" si="72"/>
        <v>257.30769230769232</v>
      </c>
      <c r="Z176" s="306">
        <f t="shared" si="72"/>
        <v>393.46153846153845</v>
      </c>
      <c r="AA176" s="306">
        <f t="shared" si="72"/>
        <v>254.61538461538461</v>
      </c>
      <c r="AB176" s="306">
        <f t="shared" si="72"/>
        <v>250</v>
      </c>
      <c r="AC176" s="306">
        <f t="shared" si="72"/>
        <v>250</v>
      </c>
    </row>
    <row r="177" spans="1:29">
      <c r="A177" s="6" t="s">
        <v>105</v>
      </c>
      <c r="B177" s="239">
        <f>(B$187-B$23)/13+B176</f>
        <v>0</v>
      </c>
      <c r="C177" s="239">
        <f>(C$187-B$187)/13+C176</f>
        <v>0</v>
      </c>
      <c r="D177" s="239">
        <f t="shared" ref="D177:AC186" si="73">(D$187-C$187)/13+D176</f>
        <v>0</v>
      </c>
      <c r="E177" s="239">
        <f t="shared" si="73"/>
        <v>0</v>
      </c>
      <c r="F177" s="239">
        <f t="shared" si="73"/>
        <v>0</v>
      </c>
      <c r="G177" s="239">
        <f t="shared" si="73"/>
        <v>0</v>
      </c>
      <c r="H177" s="239">
        <f t="shared" si="73"/>
        <v>15.076923076923077</v>
      </c>
      <c r="I177" s="239">
        <f t="shared" si="73"/>
        <v>99.84615384615384</v>
      </c>
      <c r="J177" s="239">
        <f t="shared" si="73"/>
        <v>130</v>
      </c>
      <c r="K177" s="239">
        <f t="shared" si="73"/>
        <v>260</v>
      </c>
      <c r="L177" s="239">
        <f t="shared" si="73"/>
        <v>410.46153846153845</v>
      </c>
      <c r="M177" s="239">
        <f t="shared" si="73"/>
        <v>612.69230769230762</v>
      </c>
      <c r="N177" s="239">
        <f t="shared" si="73"/>
        <v>503.46153846153845</v>
      </c>
      <c r="O177" s="239">
        <f t="shared" si="73"/>
        <v>502.69230769230774</v>
      </c>
      <c r="P177" s="239">
        <f t="shared" si="73"/>
        <v>398.61538461538464</v>
      </c>
      <c r="Q177" s="239">
        <f t="shared" si="73"/>
        <v>298.84615384615381</v>
      </c>
      <c r="R177" s="239">
        <f t="shared" si="73"/>
        <v>552.15384615384619</v>
      </c>
      <c r="S177" s="239">
        <f t="shared" si="73"/>
        <v>691.23076923076928</v>
      </c>
      <c r="T177" s="239">
        <f t="shared" si="73"/>
        <v>410.69230769230774</v>
      </c>
      <c r="U177" s="239">
        <f t="shared" si="73"/>
        <v>355.92307692307691</v>
      </c>
      <c r="V177" s="239">
        <f t="shared" si="73"/>
        <v>407.46153846153845</v>
      </c>
      <c r="W177" s="239">
        <f t="shared" si="73"/>
        <v>276.61538461538464</v>
      </c>
      <c r="X177" s="239">
        <f t="shared" si="73"/>
        <v>162.92307692307691</v>
      </c>
      <c r="Y177" s="239">
        <f t="shared" si="73"/>
        <v>269.61538461538464</v>
      </c>
      <c r="Z177" s="306">
        <f t="shared" si="73"/>
        <v>381.92307692307691</v>
      </c>
      <c r="AA177" s="306">
        <f t="shared" si="73"/>
        <v>254.23076923076923</v>
      </c>
      <c r="AB177" s="306">
        <f t="shared" si="73"/>
        <v>250</v>
      </c>
      <c r="AC177" s="306">
        <f t="shared" si="73"/>
        <v>250</v>
      </c>
    </row>
    <row r="178" spans="1:29">
      <c r="A178" s="6" t="s">
        <v>106</v>
      </c>
      <c r="B178" s="239">
        <f t="shared" ref="B178:B186" si="74">(B$187-B$23)/13+B177</f>
        <v>0</v>
      </c>
      <c r="C178" s="239">
        <f>(C$187-B$187)/13+C177</f>
        <v>0</v>
      </c>
      <c r="D178" s="239">
        <f t="shared" si="73"/>
        <v>0</v>
      </c>
      <c r="E178" s="239">
        <f t="shared" si="73"/>
        <v>0</v>
      </c>
      <c r="F178" s="239">
        <f t="shared" si="73"/>
        <v>0</v>
      </c>
      <c r="G178" s="239">
        <f t="shared" si="73"/>
        <v>0</v>
      </c>
      <c r="H178" s="239">
        <f t="shared" si="73"/>
        <v>22.615384615384613</v>
      </c>
      <c r="I178" s="239">
        <f t="shared" si="73"/>
        <v>100.76923076923076</v>
      </c>
      <c r="J178" s="239">
        <f t="shared" si="73"/>
        <v>140</v>
      </c>
      <c r="K178" s="239">
        <f t="shared" si="73"/>
        <v>270</v>
      </c>
      <c r="L178" s="239">
        <f t="shared" si="73"/>
        <v>430.69230769230768</v>
      </c>
      <c r="M178" s="239">
        <f t="shared" si="73"/>
        <v>602.53846153846143</v>
      </c>
      <c r="N178" s="239">
        <f t="shared" si="73"/>
        <v>504.69230769230768</v>
      </c>
      <c r="O178" s="239">
        <f t="shared" si="73"/>
        <v>495.5384615384616</v>
      </c>
      <c r="P178" s="239">
        <f t="shared" si="73"/>
        <v>385.92307692307696</v>
      </c>
      <c r="Q178" s="239">
        <f t="shared" si="73"/>
        <v>318.76923076923072</v>
      </c>
      <c r="R178" s="239">
        <f t="shared" si="73"/>
        <v>569.23076923076928</v>
      </c>
      <c r="S178" s="239">
        <f t="shared" si="73"/>
        <v>666.84615384615392</v>
      </c>
      <c r="T178" s="239">
        <f t="shared" si="73"/>
        <v>404.5384615384616</v>
      </c>
      <c r="U178" s="239">
        <f t="shared" si="73"/>
        <v>362.38461538461536</v>
      </c>
      <c r="V178" s="239">
        <f t="shared" si="73"/>
        <v>397.69230769230768</v>
      </c>
      <c r="W178" s="239">
        <f t="shared" si="73"/>
        <v>264.92307692307696</v>
      </c>
      <c r="X178" s="239">
        <f t="shared" si="73"/>
        <v>170.38461538461536</v>
      </c>
      <c r="Y178" s="239">
        <f t="shared" si="73"/>
        <v>281.92307692307696</v>
      </c>
      <c r="Z178" s="306">
        <f t="shared" si="73"/>
        <v>370.38461538461536</v>
      </c>
      <c r="AA178" s="306">
        <f t="shared" si="73"/>
        <v>253.84615384615384</v>
      </c>
      <c r="AB178" s="306">
        <f t="shared" si="73"/>
        <v>250</v>
      </c>
      <c r="AC178" s="306">
        <f t="shared" si="73"/>
        <v>250</v>
      </c>
    </row>
    <row r="179" spans="1:29">
      <c r="A179" s="6" t="s">
        <v>107</v>
      </c>
      <c r="B179" s="239">
        <f t="shared" si="74"/>
        <v>0</v>
      </c>
      <c r="C179" s="239">
        <f t="shared" ref="C179:C186" si="75">(C$187-B$187)/13+C178</f>
        <v>0</v>
      </c>
      <c r="D179" s="239">
        <f t="shared" si="73"/>
        <v>0</v>
      </c>
      <c r="E179" s="239">
        <f t="shared" si="73"/>
        <v>0</v>
      </c>
      <c r="F179" s="239">
        <f t="shared" si="73"/>
        <v>0</v>
      </c>
      <c r="G179" s="239">
        <f t="shared" si="73"/>
        <v>0</v>
      </c>
      <c r="H179" s="239">
        <f t="shared" si="73"/>
        <v>30.153846153846153</v>
      </c>
      <c r="I179" s="239">
        <f t="shared" si="73"/>
        <v>101.69230769230768</v>
      </c>
      <c r="J179" s="239">
        <f t="shared" si="73"/>
        <v>150</v>
      </c>
      <c r="K179" s="239">
        <f t="shared" si="73"/>
        <v>280</v>
      </c>
      <c r="L179" s="239">
        <f t="shared" si="73"/>
        <v>450.92307692307691</v>
      </c>
      <c r="M179" s="239">
        <f t="shared" si="73"/>
        <v>592.38461538461524</v>
      </c>
      <c r="N179" s="239">
        <f t="shared" si="73"/>
        <v>505.92307692307691</v>
      </c>
      <c r="O179" s="239">
        <f t="shared" si="73"/>
        <v>488.38461538461547</v>
      </c>
      <c r="P179" s="239">
        <f t="shared" si="73"/>
        <v>373.23076923076928</v>
      </c>
      <c r="Q179" s="239">
        <f t="shared" si="73"/>
        <v>338.69230769230762</v>
      </c>
      <c r="R179" s="239">
        <f t="shared" si="73"/>
        <v>586.30769230769238</v>
      </c>
      <c r="S179" s="239">
        <f t="shared" si="73"/>
        <v>642.46153846153857</v>
      </c>
      <c r="T179" s="239">
        <f t="shared" si="73"/>
        <v>398.38461538461547</v>
      </c>
      <c r="U179" s="239">
        <f t="shared" si="73"/>
        <v>368.84615384615381</v>
      </c>
      <c r="V179" s="239">
        <f t="shared" si="73"/>
        <v>387.92307692307691</v>
      </c>
      <c r="W179" s="239">
        <f t="shared" si="73"/>
        <v>253.23076923076928</v>
      </c>
      <c r="X179" s="239">
        <f t="shared" si="73"/>
        <v>177.84615384615381</v>
      </c>
      <c r="Y179" s="239">
        <f t="shared" si="73"/>
        <v>294.23076923076928</v>
      </c>
      <c r="Z179" s="306">
        <f t="shared" si="73"/>
        <v>358.84615384615381</v>
      </c>
      <c r="AA179" s="306">
        <f t="shared" si="73"/>
        <v>253.46153846153845</v>
      </c>
      <c r="AB179" s="306">
        <f t="shared" si="73"/>
        <v>250</v>
      </c>
      <c r="AC179" s="306">
        <f t="shared" si="73"/>
        <v>250</v>
      </c>
    </row>
    <row r="180" spans="1:29">
      <c r="A180" s="6" t="s">
        <v>108</v>
      </c>
      <c r="B180" s="239">
        <f t="shared" si="74"/>
        <v>0</v>
      </c>
      <c r="C180" s="239">
        <f t="shared" si="75"/>
        <v>0</v>
      </c>
      <c r="D180" s="239">
        <f t="shared" si="73"/>
        <v>0</v>
      </c>
      <c r="E180" s="239">
        <f t="shared" si="73"/>
        <v>0</v>
      </c>
      <c r="F180" s="239">
        <f t="shared" si="73"/>
        <v>0</v>
      </c>
      <c r="G180" s="239">
        <f t="shared" si="73"/>
        <v>0</v>
      </c>
      <c r="H180" s="239">
        <f t="shared" si="73"/>
        <v>37.692307692307693</v>
      </c>
      <c r="I180" s="239">
        <f t="shared" si="73"/>
        <v>102.6153846153846</v>
      </c>
      <c r="J180" s="239">
        <f t="shared" si="73"/>
        <v>160</v>
      </c>
      <c r="K180" s="239">
        <f t="shared" si="73"/>
        <v>290</v>
      </c>
      <c r="L180" s="239">
        <f t="shared" si="73"/>
        <v>471.15384615384613</v>
      </c>
      <c r="M180" s="239">
        <f t="shared" si="73"/>
        <v>582.23076923076906</v>
      </c>
      <c r="N180" s="239">
        <f t="shared" si="73"/>
        <v>507.15384615384613</v>
      </c>
      <c r="O180" s="239">
        <f t="shared" si="73"/>
        <v>481.23076923076934</v>
      </c>
      <c r="P180" s="239">
        <f t="shared" si="73"/>
        <v>360.5384615384616</v>
      </c>
      <c r="Q180" s="239">
        <f t="shared" si="73"/>
        <v>358.61538461538453</v>
      </c>
      <c r="R180" s="239">
        <f t="shared" si="73"/>
        <v>603.38461538461547</v>
      </c>
      <c r="S180" s="239">
        <f t="shared" si="73"/>
        <v>618.07692307692321</v>
      </c>
      <c r="T180" s="239">
        <f t="shared" si="73"/>
        <v>392.23076923076934</v>
      </c>
      <c r="U180" s="239">
        <f t="shared" si="73"/>
        <v>375.30769230769226</v>
      </c>
      <c r="V180" s="239">
        <f t="shared" si="73"/>
        <v>378.15384615384613</v>
      </c>
      <c r="W180" s="239">
        <f t="shared" si="73"/>
        <v>241.5384615384616</v>
      </c>
      <c r="X180" s="239">
        <f t="shared" si="73"/>
        <v>185.30769230769226</v>
      </c>
      <c r="Y180" s="239">
        <f t="shared" si="73"/>
        <v>306.5384615384616</v>
      </c>
      <c r="Z180" s="306">
        <f t="shared" si="73"/>
        <v>347.30769230769226</v>
      </c>
      <c r="AA180" s="306">
        <f t="shared" si="73"/>
        <v>253.07692307692307</v>
      </c>
      <c r="AB180" s="306">
        <f t="shared" si="73"/>
        <v>250</v>
      </c>
      <c r="AC180" s="306">
        <f t="shared" si="73"/>
        <v>250</v>
      </c>
    </row>
    <row r="181" spans="1:29">
      <c r="A181" s="6" t="s">
        <v>109</v>
      </c>
      <c r="B181" s="239">
        <f t="shared" si="74"/>
        <v>0</v>
      </c>
      <c r="C181" s="239">
        <f t="shared" si="75"/>
        <v>0</v>
      </c>
      <c r="D181" s="239">
        <f t="shared" si="73"/>
        <v>0</v>
      </c>
      <c r="E181" s="239">
        <f t="shared" si="73"/>
        <v>0</v>
      </c>
      <c r="F181" s="239">
        <f t="shared" si="73"/>
        <v>0</v>
      </c>
      <c r="G181" s="239">
        <f t="shared" si="73"/>
        <v>0</v>
      </c>
      <c r="H181" s="239">
        <f t="shared" si="73"/>
        <v>45.230769230769234</v>
      </c>
      <c r="I181" s="239">
        <f t="shared" si="73"/>
        <v>103.53846153846152</v>
      </c>
      <c r="J181" s="239">
        <f t="shared" si="73"/>
        <v>170</v>
      </c>
      <c r="K181" s="239">
        <f t="shared" si="73"/>
        <v>300</v>
      </c>
      <c r="L181" s="239">
        <f t="shared" si="73"/>
        <v>491.38461538461536</v>
      </c>
      <c r="M181" s="239">
        <f t="shared" si="73"/>
        <v>572.07692307692287</v>
      </c>
      <c r="N181" s="239">
        <f t="shared" si="73"/>
        <v>508.38461538461536</v>
      </c>
      <c r="O181" s="239">
        <f t="shared" si="73"/>
        <v>474.07692307692321</v>
      </c>
      <c r="P181" s="239">
        <f t="shared" si="73"/>
        <v>347.84615384615392</v>
      </c>
      <c r="Q181" s="239">
        <f t="shared" si="73"/>
        <v>378.53846153846143</v>
      </c>
      <c r="R181" s="239">
        <f t="shared" si="73"/>
        <v>620.46153846153857</v>
      </c>
      <c r="S181" s="239">
        <f t="shared" si="73"/>
        <v>593.69230769230785</v>
      </c>
      <c r="T181" s="239">
        <f t="shared" si="73"/>
        <v>386.07692307692321</v>
      </c>
      <c r="U181" s="239">
        <f t="shared" si="73"/>
        <v>381.76923076923072</v>
      </c>
      <c r="V181" s="239">
        <f t="shared" si="73"/>
        <v>368.38461538461536</v>
      </c>
      <c r="W181" s="239">
        <f t="shared" si="73"/>
        <v>229.84615384615392</v>
      </c>
      <c r="X181" s="239">
        <f t="shared" si="73"/>
        <v>192.76923076923072</v>
      </c>
      <c r="Y181" s="239">
        <f t="shared" si="73"/>
        <v>318.84615384615392</v>
      </c>
      <c r="Z181" s="306">
        <f t="shared" si="73"/>
        <v>335.76923076923072</v>
      </c>
      <c r="AA181" s="306">
        <f t="shared" si="73"/>
        <v>252.69230769230768</v>
      </c>
      <c r="AB181" s="306">
        <f t="shared" si="73"/>
        <v>250</v>
      </c>
      <c r="AC181" s="306">
        <f t="shared" si="73"/>
        <v>250</v>
      </c>
    </row>
    <row r="182" spans="1:29">
      <c r="A182" s="6" t="s">
        <v>110</v>
      </c>
      <c r="B182" s="239">
        <f t="shared" si="74"/>
        <v>0</v>
      </c>
      <c r="C182" s="239">
        <f t="shared" si="75"/>
        <v>0</v>
      </c>
      <c r="D182" s="239">
        <f t="shared" si="73"/>
        <v>0</v>
      </c>
      <c r="E182" s="239">
        <f t="shared" si="73"/>
        <v>0</v>
      </c>
      <c r="F182" s="239">
        <f t="shared" si="73"/>
        <v>0</v>
      </c>
      <c r="G182" s="239">
        <f t="shared" si="73"/>
        <v>0</v>
      </c>
      <c r="H182" s="239">
        <f t="shared" si="73"/>
        <v>52.769230769230774</v>
      </c>
      <c r="I182" s="239">
        <f t="shared" si="73"/>
        <v>104.46153846153844</v>
      </c>
      <c r="J182" s="239">
        <f t="shared" si="73"/>
        <v>180</v>
      </c>
      <c r="K182" s="239">
        <f t="shared" si="73"/>
        <v>310</v>
      </c>
      <c r="L182" s="239">
        <f t="shared" si="73"/>
        <v>511.61538461538458</v>
      </c>
      <c r="M182" s="239">
        <f t="shared" si="73"/>
        <v>561.92307692307668</v>
      </c>
      <c r="N182" s="239">
        <f t="shared" si="73"/>
        <v>509.61538461538458</v>
      </c>
      <c r="O182" s="239">
        <f t="shared" si="73"/>
        <v>466.92307692307708</v>
      </c>
      <c r="P182" s="239">
        <f t="shared" si="73"/>
        <v>335.15384615384625</v>
      </c>
      <c r="Q182" s="239">
        <f t="shared" si="73"/>
        <v>398.46153846153834</v>
      </c>
      <c r="R182" s="239">
        <f t="shared" si="73"/>
        <v>637.53846153846166</v>
      </c>
      <c r="S182" s="239">
        <f t="shared" si="73"/>
        <v>569.30769230769249</v>
      </c>
      <c r="T182" s="239">
        <f t="shared" si="73"/>
        <v>379.92307692307708</v>
      </c>
      <c r="U182" s="239">
        <f t="shared" si="73"/>
        <v>388.23076923076917</v>
      </c>
      <c r="V182" s="239">
        <f t="shared" si="73"/>
        <v>358.61538461538458</v>
      </c>
      <c r="W182" s="239">
        <f t="shared" si="73"/>
        <v>218.15384615384625</v>
      </c>
      <c r="X182" s="239">
        <f t="shared" si="73"/>
        <v>200.23076923076917</v>
      </c>
      <c r="Y182" s="239">
        <f t="shared" si="73"/>
        <v>331.15384615384625</v>
      </c>
      <c r="Z182" s="306">
        <f t="shared" si="73"/>
        <v>324.23076923076917</v>
      </c>
      <c r="AA182" s="306">
        <f t="shared" si="73"/>
        <v>252.30769230769229</v>
      </c>
      <c r="AB182" s="306">
        <f t="shared" si="73"/>
        <v>250</v>
      </c>
      <c r="AC182" s="306">
        <f t="shared" si="73"/>
        <v>250</v>
      </c>
    </row>
    <row r="183" spans="1:29">
      <c r="A183" s="6" t="s">
        <v>111</v>
      </c>
      <c r="B183" s="239">
        <f t="shared" si="74"/>
        <v>0</v>
      </c>
      <c r="C183" s="239">
        <f t="shared" si="75"/>
        <v>0</v>
      </c>
      <c r="D183" s="239">
        <f t="shared" si="73"/>
        <v>0</v>
      </c>
      <c r="E183" s="239">
        <f t="shared" si="73"/>
        <v>0</v>
      </c>
      <c r="F183" s="239">
        <f t="shared" si="73"/>
        <v>0</v>
      </c>
      <c r="G183" s="239">
        <f t="shared" si="73"/>
        <v>0</v>
      </c>
      <c r="H183" s="239">
        <f t="shared" si="73"/>
        <v>60.307692307692314</v>
      </c>
      <c r="I183" s="239">
        <f t="shared" si="73"/>
        <v>105.38461538461536</v>
      </c>
      <c r="J183" s="239">
        <f t="shared" si="73"/>
        <v>190</v>
      </c>
      <c r="K183" s="239">
        <f t="shared" si="73"/>
        <v>320</v>
      </c>
      <c r="L183" s="239">
        <f t="shared" si="73"/>
        <v>531.84615384615381</v>
      </c>
      <c r="M183" s="239">
        <f t="shared" si="73"/>
        <v>551.76923076923049</v>
      </c>
      <c r="N183" s="239">
        <f t="shared" si="73"/>
        <v>510.84615384615381</v>
      </c>
      <c r="O183" s="239">
        <f t="shared" si="73"/>
        <v>459.76923076923094</v>
      </c>
      <c r="P183" s="239">
        <f t="shared" si="73"/>
        <v>322.46153846153857</v>
      </c>
      <c r="Q183" s="239">
        <f t="shared" si="73"/>
        <v>418.38461538461524</v>
      </c>
      <c r="R183" s="239">
        <f t="shared" si="73"/>
        <v>654.61538461538476</v>
      </c>
      <c r="S183" s="239">
        <f t="shared" si="73"/>
        <v>544.92307692307713</v>
      </c>
      <c r="T183" s="239">
        <f t="shared" si="73"/>
        <v>373.76923076923094</v>
      </c>
      <c r="U183" s="239">
        <f t="shared" si="73"/>
        <v>394.69230769230762</v>
      </c>
      <c r="V183" s="239">
        <f t="shared" si="73"/>
        <v>348.84615384615381</v>
      </c>
      <c r="W183" s="239">
        <f t="shared" si="73"/>
        <v>206.46153846153857</v>
      </c>
      <c r="X183" s="239">
        <f t="shared" si="73"/>
        <v>207.69230769230762</v>
      </c>
      <c r="Y183" s="239">
        <f t="shared" si="73"/>
        <v>343.46153846153857</v>
      </c>
      <c r="Z183" s="306">
        <f t="shared" si="73"/>
        <v>312.69230769230762</v>
      </c>
      <c r="AA183" s="306">
        <f t="shared" si="73"/>
        <v>251.92307692307691</v>
      </c>
      <c r="AB183" s="306">
        <f t="shared" si="73"/>
        <v>250</v>
      </c>
      <c r="AC183" s="306">
        <f t="shared" si="73"/>
        <v>250</v>
      </c>
    </row>
    <row r="184" spans="1:29">
      <c r="A184" s="6" t="s">
        <v>112</v>
      </c>
      <c r="B184" s="239">
        <f t="shared" si="74"/>
        <v>0</v>
      </c>
      <c r="C184" s="239">
        <f t="shared" si="75"/>
        <v>0</v>
      </c>
      <c r="D184" s="239">
        <f t="shared" si="73"/>
        <v>0</v>
      </c>
      <c r="E184" s="239">
        <f t="shared" si="73"/>
        <v>0</v>
      </c>
      <c r="F184" s="239">
        <f t="shared" si="73"/>
        <v>0</v>
      </c>
      <c r="G184" s="239">
        <f t="shared" si="73"/>
        <v>0</v>
      </c>
      <c r="H184" s="239">
        <f t="shared" si="73"/>
        <v>67.846153846153854</v>
      </c>
      <c r="I184" s="239">
        <f t="shared" si="73"/>
        <v>106.30769230769228</v>
      </c>
      <c r="J184" s="239">
        <f t="shared" si="73"/>
        <v>200</v>
      </c>
      <c r="K184" s="239">
        <f t="shared" si="73"/>
        <v>330</v>
      </c>
      <c r="L184" s="239">
        <f t="shared" si="73"/>
        <v>552.07692307692309</v>
      </c>
      <c r="M184" s="239">
        <f t="shared" si="73"/>
        <v>541.6153846153843</v>
      </c>
      <c r="N184" s="239">
        <f t="shared" si="73"/>
        <v>512.07692307692309</v>
      </c>
      <c r="O184" s="239">
        <f t="shared" si="73"/>
        <v>452.61538461538481</v>
      </c>
      <c r="P184" s="239">
        <f t="shared" si="73"/>
        <v>309.76923076923089</v>
      </c>
      <c r="Q184" s="239">
        <f t="shared" si="73"/>
        <v>438.30769230769215</v>
      </c>
      <c r="R184" s="239">
        <f t="shared" si="73"/>
        <v>671.69230769230785</v>
      </c>
      <c r="S184" s="239">
        <f t="shared" si="73"/>
        <v>520.53846153846177</v>
      </c>
      <c r="T184" s="239">
        <f t="shared" si="73"/>
        <v>367.61538461538481</v>
      </c>
      <c r="U184" s="239">
        <f t="shared" si="73"/>
        <v>401.15384615384608</v>
      </c>
      <c r="V184" s="239">
        <f t="shared" si="73"/>
        <v>339.07692307692304</v>
      </c>
      <c r="W184" s="239">
        <f t="shared" si="73"/>
        <v>194.76923076923089</v>
      </c>
      <c r="X184" s="239">
        <f t="shared" si="73"/>
        <v>215.15384615384608</v>
      </c>
      <c r="Y184" s="239">
        <f t="shared" si="73"/>
        <v>355.76923076923089</v>
      </c>
      <c r="Z184" s="306">
        <f t="shared" si="73"/>
        <v>301.15384615384608</v>
      </c>
      <c r="AA184" s="306">
        <f t="shared" si="73"/>
        <v>251.53846153846152</v>
      </c>
      <c r="AB184" s="306">
        <f t="shared" si="73"/>
        <v>250</v>
      </c>
      <c r="AC184" s="306">
        <f t="shared" si="73"/>
        <v>250</v>
      </c>
    </row>
    <row r="185" spans="1:29">
      <c r="A185" s="6" t="s">
        <v>113</v>
      </c>
      <c r="B185" s="239">
        <f t="shared" si="74"/>
        <v>0</v>
      </c>
      <c r="C185" s="239">
        <f t="shared" si="75"/>
        <v>0</v>
      </c>
      <c r="D185" s="239">
        <f t="shared" si="73"/>
        <v>0</v>
      </c>
      <c r="E185" s="239">
        <f t="shared" si="73"/>
        <v>0</v>
      </c>
      <c r="F185" s="239">
        <f t="shared" si="73"/>
        <v>0</v>
      </c>
      <c r="G185" s="239">
        <f t="shared" si="73"/>
        <v>0</v>
      </c>
      <c r="H185" s="239">
        <f t="shared" si="73"/>
        <v>75.384615384615387</v>
      </c>
      <c r="I185" s="239">
        <f t="shared" si="73"/>
        <v>107.2307692307692</v>
      </c>
      <c r="J185" s="239">
        <f t="shared" si="73"/>
        <v>210</v>
      </c>
      <c r="K185" s="239">
        <f t="shared" si="73"/>
        <v>340</v>
      </c>
      <c r="L185" s="239">
        <f t="shared" si="73"/>
        <v>572.30769230769238</v>
      </c>
      <c r="M185" s="239">
        <f t="shared" si="73"/>
        <v>531.46153846153811</v>
      </c>
      <c r="N185" s="239">
        <f t="shared" si="73"/>
        <v>513.30769230769238</v>
      </c>
      <c r="O185" s="239">
        <f t="shared" si="73"/>
        <v>445.46153846153868</v>
      </c>
      <c r="P185" s="239">
        <f t="shared" si="73"/>
        <v>297.07692307692321</v>
      </c>
      <c r="Q185" s="239">
        <f t="shared" si="73"/>
        <v>458.23076923076906</v>
      </c>
      <c r="R185" s="239">
        <f t="shared" si="73"/>
        <v>688.76923076923094</v>
      </c>
      <c r="S185" s="239">
        <f t="shared" si="73"/>
        <v>496.15384615384642</v>
      </c>
      <c r="T185" s="239">
        <f t="shared" si="73"/>
        <v>361.46153846153868</v>
      </c>
      <c r="U185" s="239">
        <f t="shared" si="73"/>
        <v>407.61538461538453</v>
      </c>
      <c r="V185" s="239">
        <f t="shared" si="73"/>
        <v>329.30769230769226</v>
      </c>
      <c r="W185" s="239">
        <f t="shared" si="73"/>
        <v>183.07692307692321</v>
      </c>
      <c r="X185" s="239">
        <f t="shared" si="73"/>
        <v>222.61538461538453</v>
      </c>
      <c r="Y185" s="239">
        <f t="shared" si="73"/>
        <v>368.07692307692321</v>
      </c>
      <c r="Z185" s="306">
        <f t="shared" si="73"/>
        <v>289.61538461538453</v>
      </c>
      <c r="AA185" s="306">
        <f t="shared" si="73"/>
        <v>251.15384615384613</v>
      </c>
      <c r="AB185" s="306">
        <f t="shared" si="73"/>
        <v>250</v>
      </c>
      <c r="AC185" s="306">
        <f t="shared" si="73"/>
        <v>250</v>
      </c>
    </row>
    <row r="186" spans="1:29">
      <c r="A186" s="6" t="s">
        <v>102</v>
      </c>
      <c r="B186" s="239">
        <f t="shared" si="74"/>
        <v>0</v>
      </c>
      <c r="C186" s="239">
        <f t="shared" si="75"/>
        <v>0</v>
      </c>
      <c r="D186" s="239">
        <f t="shared" si="73"/>
        <v>0</v>
      </c>
      <c r="E186" s="239">
        <f t="shared" si="73"/>
        <v>0</v>
      </c>
      <c r="F186" s="239">
        <f t="shared" si="73"/>
        <v>0</v>
      </c>
      <c r="G186" s="239">
        <f t="shared" si="73"/>
        <v>0</v>
      </c>
      <c r="H186" s="239">
        <f t="shared" si="73"/>
        <v>82.92307692307692</v>
      </c>
      <c r="I186" s="239">
        <f t="shared" si="73"/>
        <v>108.15384615384612</v>
      </c>
      <c r="J186" s="239">
        <f t="shared" si="73"/>
        <v>220</v>
      </c>
      <c r="K186" s="239">
        <f t="shared" si="73"/>
        <v>350</v>
      </c>
      <c r="L186" s="239">
        <f t="shared" si="73"/>
        <v>592.53846153846166</v>
      </c>
      <c r="M186" s="239">
        <f t="shared" si="73"/>
        <v>521.30769230769192</v>
      </c>
      <c r="N186" s="239">
        <f t="shared" si="73"/>
        <v>514.53846153846166</v>
      </c>
      <c r="O186" s="239">
        <f t="shared" si="73"/>
        <v>438.30769230769255</v>
      </c>
      <c r="P186" s="239">
        <f t="shared" si="73"/>
        <v>284.38461538461553</v>
      </c>
      <c r="Q186" s="239">
        <f t="shared" si="73"/>
        <v>478.15384615384596</v>
      </c>
      <c r="R186" s="239">
        <f t="shared" si="73"/>
        <v>705.84615384615404</v>
      </c>
      <c r="S186" s="239">
        <f t="shared" si="73"/>
        <v>471.76923076923106</v>
      </c>
      <c r="T186" s="239">
        <f t="shared" si="73"/>
        <v>355.30769230769255</v>
      </c>
      <c r="U186" s="239">
        <f t="shared" si="73"/>
        <v>414.07692307692298</v>
      </c>
      <c r="V186" s="239">
        <f t="shared" si="73"/>
        <v>319.53846153846149</v>
      </c>
      <c r="W186" s="239">
        <f t="shared" si="73"/>
        <v>171.38461538461553</v>
      </c>
      <c r="X186" s="239">
        <f t="shared" si="73"/>
        <v>230.07692307692298</v>
      </c>
      <c r="Y186" s="239">
        <f>(Y$187-X$187)/13+Y185</f>
        <v>380.38461538461553</v>
      </c>
      <c r="Z186" s="306">
        <f>(Z$187-Y$187)/13+Z185</f>
        <v>278.07692307692298</v>
      </c>
      <c r="AA186" s="306">
        <f>(AA$187-Z$187)/13+AA185</f>
        <v>250.76923076923075</v>
      </c>
      <c r="AB186" s="306">
        <f>(AB$187-AA$187)/13+AB185</f>
        <v>250</v>
      </c>
      <c r="AC186" s="306">
        <f>(AC$187-AB$187)/13+AC185</f>
        <v>250</v>
      </c>
    </row>
    <row r="187" spans="1:29" ht="15.75" thickBot="1">
      <c r="A187" s="6" t="s">
        <v>103</v>
      </c>
      <c r="B187" s="307">
        <f>B30</f>
        <v>0</v>
      </c>
      <c r="C187" s="307">
        <f t="shared" ref="C187:AC187" si="76">C30</f>
        <v>0</v>
      </c>
      <c r="D187" s="307">
        <f t="shared" si="76"/>
        <v>0</v>
      </c>
      <c r="E187" s="307">
        <f t="shared" si="76"/>
        <v>0</v>
      </c>
      <c r="F187" s="307">
        <f t="shared" si="76"/>
        <v>0</v>
      </c>
      <c r="G187" s="307">
        <f t="shared" si="76"/>
        <v>0</v>
      </c>
      <c r="H187" s="307">
        <f t="shared" si="76"/>
        <v>98</v>
      </c>
      <c r="I187" s="307">
        <f t="shared" si="76"/>
        <v>110</v>
      </c>
      <c r="J187" s="307">
        <f t="shared" si="76"/>
        <v>240</v>
      </c>
      <c r="K187" s="307">
        <f t="shared" si="76"/>
        <v>370</v>
      </c>
      <c r="L187" s="307">
        <f t="shared" si="76"/>
        <v>633</v>
      </c>
      <c r="M187" s="307">
        <f t="shared" si="76"/>
        <v>501</v>
      </c>
      <c r="N187" s="307">
        <f t="shared" si="76"/>
        <v>517</v>
      </c>
      <c r="O187" s="307">
        <f t="shared" si="76"/>
        <v>424</v>
      </c>
      <c r="P187" s="307">
        <f t="shared" si="76"/>
        <v>259</v>
      </c>
      <c r="Q187" s="307">
        <f t="shared" si="76"/>
        <v>518</v>
      </c>
      <c r="R187" s="307">
        <f t="shared" si="76"/>
        <v>740</v>
      </c>
      <c r="S187" s="307">
        <f t="shared" si="76"/>
        <v>423</v>
      </c>
      <c r="T187" s="307">
        <f t="shared" si="76"/>
        <v>343</v>
      </c>
      <c r="U187" s="307">
        <f t="shared" si="76"/>
        <v>427</v>
      </c>
      <c r="V187" s="307">
        <f t="shared" si="76"/>
        <v>300</v>
      </c>
      <c r="W187" s="307">
        <f t="shared" si="76"/>
        <v>148</v>
      </c>
      <c r="X187" s="307">
        <f t="shared" si="76"/>
        <v>245</v>
      </c>
      <c r="Y187" s="307">
        <f t="shared" si="76"/>
        <v>405</v>
      </c>
      <c r="Z187" s="307">
        <f t="shared" si="76"/>
        <v>255</v>
      </c>
      <c r="AA187" s="307">
        <f t="shared" si="76"/>
        <v>250</v>
      </c>
      <c r="AB187" s="307">
        <f t="shared" si="76"/>
        <v>250</v>
      </c>
      <c r="AC187" s="307">
        <f t="shared" si="76"/>
        <v>250</v>
      </c>
    </row>
    <row r="188" spans="1:2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1:29" ht="15.75" thickBot="1">
      <c r="A189" s="6" t="s">
        <v>261</v>
      </c>
    </row>
    <row r="190" spans="1:29" ht="15.75" thickBot="1">
      <c r="A190" s="3"/>
      <c r="B190" s="3" t="str">
        <f>B$2</f>
        <v xml:space="preserve">93/94 </v>
      </c>
      <c r="C190" s="3" t="str">
        <f t="shared" ref="C190:AC190" si="77">C$2</f>
        <v xml:space="preserve">94/95 </v>
      </c>
      <c r="D190" s="3" t="str">
        <f t="shared" si="77"/>
        <v xml:space="preserve">95/96 </v>
      </c>
      <c r="E190" s="3" t="str">
        <f t="shared" si="77"/>
        <v xml:space="preserve">96/97 </v>
      </c>
      <c r="F190" s="3" t="str">
        <f t="shared" si="77"/>
        <v xml:space="preserve">97/98 </v>
      </c>
      <c r="G190" s="3" t="str">
        <f t="shared" si="77"/>
        <v xml:space="preserve">98/99 </v>
      </c>
      <c r="H190" s="3" t="str">
        <f t="shared" si="77"/>
        <v xml:space="preserve">99/00 </v>
      </c>
      <c r="I190" s="3" t="str">
        <f t="shared" si="77"/>
        <v xml:space="preserve">00/01 </v>
      </c>
      <c r="J190" s="3" t="str">
        <f t="shared" si="77"/>
        <v xml:space="preserve">01/02 </v>
      </c>
      <c r="K190" s="3" t="str">
        <f t="shared" si="77"/>
        <v xml:space="preserve">02/03 </v>
      </c>
      <c r="L190" s="3" t="str">
        <f t="shared" si="77"/>
        <v xml:space="preserve">03/04 </v>
      </c>
      <c r="M190" s="3" t="str">
        <f t="shared" si="77"/>
        <v xml:space="preserve">04/05 </v>
      </c>
      <c r="N190" s="3" t="str">
        <f t="shared" si="77"/>
        <v xml:space="preserve">05/06 </v>
      </c>
      <c r="O190" s="3" t="str">
        <f t="shared" si="77"/>
        <v xml:space="preserve">06/07 </v>
      </c>
      <c r="P190" s="3" t="str">
        <f t="shared" si="77"/>
        <v xml:space="preserve">07/08 </v>
      </c>
      <c r="Q190" s="3" t="str">
        <f t="shared" si="77"/>
        <v xml:space="preserve">08/09 </v>
      </c>
      <c r="R190" s="3" t="str">
        <f t="shared" si="77"/>
        <v xml:space="preserve">09/10 </v>
      </c>
      <c r="S190" s="3" t="str">
        <f t="shared" si="77"/>
        <v xml:space="preserve">10/11 </v>
      </c>
      <c r="T190" s="3" t="str">
        <f t="shared" si="77"/>
        <v xml:space="preserve">11/12 </v>
      </c>
      <c r="U190" s="3" t="str">
        <f t="shared" si="77"/>
        <v xml:space="preserve">12/13 </v>
      </c>
      <c r="V190" s="3" t="str">
        <f t="shared" si="77"/>
        <v xml:space="preserve">13/14 </v>
      </c>
      <c r="W190" s="3" t="str">
        <f t="shared" si="77"/>
        <v xml:space="preserve">14/15 </v>
      </c>
      <c r="X190" s="3" t="str">
        <f t="shared" si="77"/>
        <v xml:space="preserve">15/16 </v>
      </c>
      <c r="Y190" s="3" t="str">
        <f t="shared" si="77"/>
        <v xml:space="preserve">16/17 </v>
      </c>
      <c r="Z190" s="3" t="str">
        <f t="shared" si="77"/>
        <v xml:space="preserve">17/18 </v>
      </c>
      <c r="AA190" s="3" t="str">
        <f t="shared" si="77"/>
        <v>18/19</v>
      </c>
      <c r="AB190" s="3" t="str">
        <f t="shared" si="77"/>
        <v>19/20</v>
      </c>
      <c r="AC190" s="3" t="str">
        <f t="shared" si="77"/>
        <v>20/21</v>
      </c>
    </row>
    <row r="191" spans="1:29">
      <c r="A191" s="6" t="s">
        <v>104</v>
      </c>
    </row>
    <row r="192" spans="1:29">
      <c r="A192" s="6" t="s">
        <v>105</v>
      </c>
    </row>
    <row r="193" spans="1:29">
      <c r="A193" s="6" t="s">
        <v>106</v>
      </c>
    </row>
    <row r="194" spans="1:29">
      <c r="A194" s="6" t="s">
        <v>107</v>
      </c>
    </row>
    <row r="195" spans="1:29">
      <c r="A195" s="6" t="s">
        <v>108</v>
      </c>
    </row>
    <row r="196" spans="1:29">
      <c r="A196" s="6" t="s">
        <v>109</v>
      </c>
    </row>
    <row r="197" spans="1:29">
      <c r="A197" s="6" t="s">
        <v>110</v>
      </c>
    </row>
    <row r="198" spans="1:29">
      <c r="A198" s="6" t="s">
        <v>111</v>
      </c>
    </row>
    <row r="199" spans="1:29">
      <c r="A199" s="6" t="s">
        <v>112</v>
      </c>
    </row>
    <row r="200" spans="1:29">
      <c r="A200" s="6" t="s">
        <v>113</v>
      </c>
    </row>
    <row r="201" spans="1:29">
      <c r="A201" s="6" t="s">
        <v>102</v>
      </c>
    </row>
    <row r="202" spans="1:29">
      <c r="A202" s="6" t="s">
        <v>103</v>
      </c>
    </row>
    <row r="203" spans="1:29" ht="15.75" thickBot="1">
      <c r="A203" s="6" t="s">
        <v>143</v>
      </c>
    </row>
    <row r="204" spans="1:29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spans="1:29" ht="15.75" thickBot="1">
      <c r="A205" s="6" t="s">
        <v>262</v>
      </c>
    </row>
    <row r="206" spans="1:29" ht="15.75" thickBot="1">
      <c r="A206" s="3"/>
      <c r="B206" s="3" t="str">
        <f>B$2</f>
        <v xml:space="preserve">93/94 </v>
      </c>
      <c r="C206" s="3" t="str">
        <f t="shared" ref="C206:AC206" si="78">C$2</f>
        <v xml:space="preserve">94/95 </v>
      </c>
      <c r="D206" s="3" t="str">
        <f t="shared" si="78"/>
        <v xml:space="preserve">95/96 </v>
      </c>
      <c r="E206" s="3" t="str">
        <f t="shared" si="78"/>
        <v xml:space="preserve">96/97 </v>
      </c>
      <c r="F206" s="3" t="str">
        <f t="shared" si="78"/>
        <v xml:space="preserve">97/98 </v>
      </c>
      <c r="G206" s="3" t="str">
        <f t="shared" si="78"/>
        <v xml:space="preserve">98/99 </v>
      </c>
      <c r="H206" s="3" t="str">
        <f t="shared" si="78"/>
        <v xml:space="preserve">99/00 </v>
      </c>
      <c r="I206" s="3" t="str">
        <f t="shared" si="78"/>
        <v xml:space="preserve">00/01 </v>
      </c>
      <c r="J206" s="3" t="str">
        <f t="shared" si="78"/>
        <v xml:space="preserve">01/02 </v>
      </c>
      <c r="K206" s="3" t="str">
        <f t="shared" si="78"/>
        <v xml:space="preserve">02/03 </v>
      </c>
      <c r="L206" s="3" t="str">
        <f t="shared" si="78"/>
        <v xml:space="preserve">03/04 </v>
      </c>
      <c r="M206" s="3" t="str">
        <f t="shared" si="78"/>
        <v xml:space="preserve">04/05 </v>
      </c>
      <c r="N206" s="3" t="str">
        <f t="shared" si="78"/>
        <v xml:space="preserve">05/06 </v>
      </c>
      <c r="O206" s="3" t="str">
        <f t="shared" si="78"/>
        <v xml:space="preserve">06/07 </v>
      </c>
      <c r="P206" s="3" t="str">
        <f t="shared" si="78"/>
        <v xml:space="preserve">07/08 </v>
      </c>
      <c r="Q206" s="3" t="str">
        <f t="shared" si="78"/>
        <v xml:space="preserve">08/09 </v>
      </c>
      <c r="R206" s="3" t="str">
        <f t="shared" si="78"/>
        <v xml:space="preserve">09/10 </v>
      </c>
      <c r="S206" s="3" t="str">
        <f t="shared" si="78"/>
        <v xml:space="preserve">10/11 </v>
      </c>
      <c r="T206" s="3" t="str">
        <f t="shared" si="78"/>
        <v xml:space="preserve">11/12 </v>
      </c>
      <c r="U206" s="3" t="str">
        <f t="shared" si="78"/>
        <v xml:space="preserve">12/13 </v>
      </c>
      <c r="V206" s="3" t="str">
        <f t="shared" si="78"/>
        <v xml:space="preserve">13/14 </v>
      </c>
      <c r="W206" s="3" t="str">
        <f t="shared" si="78"/>
        <v xml:space="preserve">14/15 </v>
      </c>
      <c r="X206" s="3" t="str">
        <f t="shared" si="78"/>
        <v xml:space="preserve">15/16 </v>
      </c>
      <c r="Y206" s="3" t="str">
        <f t="shared" si="78"/>
        <v xml:space="preserve">16/17 </v>
      </c>
      <c r="Z206" s="3" t="str">
        <f t="shared" si="78"/>
        <v xml:space="preserve">17/18 </v>
      </c>
      <c r="AA206" s="3" t="str">
        <f t="shared" si="78"/>
        <v>18/19</v>
      </c>
      <c r="AB206" s="3" t="str">
        <f t="shared" si="78"/>
        <v>19/20</v>
      </c>
      <c r="AC206" s="3" t="str">
        <f t="shared" si="78"/>
        <v>20/21</v>
      </c>
    </row>
    <row r="207" spans="1:29">
      <c r="A207" s="6" t="s">
        <v>104</v>
      </c>
      <c r="B207" s="239">
        <f>B303-B33+B271-B255+B287</f>
        <v>132.49900135659695</v>
      </c>
      <c r="C207" s="239">
        <f>C303-B314+C271-C255+C287</f>
        <v>142.52003599683013</v>
      </c>
      <c r="D207" s="239">
        <f t="shared" ref="D207:AC207" si="79">D303-C314+D271-D255+D287</f>
        <v>142.98878994237822</v>
      </c>
      <c r="E207" s="239">
        <f t="shared" si="79"/>
        <v>140.57492579011699</v>
      </c>
      <c r="F207" s="239">
        <f t="shared" si="79"/>
        <v>123.93290781856523</v>
      </c>
      <c r="G207" s="239">
        <f t="shared" si="79"/>
        <v>73.715657383071772</v>
      </c>
      <c r="H207" s="239">
        <f t="shared" si="79"/>
        <v>87.054570512820504</v>
      </c>
      <c r="I207" s="239">
        <f t="shared" si="79"/>
        <v>117.51682692307692</v>
      </c>
      <c r="J207" s="239">
        <f t="shared" si="79"/>
        <v>123.99630128205128</v>
      </c>
      <c r="K207" s="239">
        <f t="shared" si="79"/>
        <v>112.43939743589743</v>
      </c>
      <c r="L207" s="239">
        <f t="shared" si="79"/>
        <v>178.52718589743591</v>
      </c>
      <c r="M207" s="239">
        <f t="shared" si="79"/>
        <v>172.82258333333334</v>
      </c>
      <c r="N207" s="239">
        <f t="shared" si="79"/>
        <v>196.63666666666666</v>
      </c>
      <c r="O207" s="239">
        <f t="shared" si="79"/>
        <v>179.09449866666665</v>
      </c>
      <c r="P207" s="239">
        <f t="shared" si="79"/>
        <v>157.16200891666668</v>
      </c>
      <c r="Q207" s="239">
        <f t="shared" si="79"/>
        <v>175.40438873076926</v>
      </c>
      <c r="R207" s="239">
        <f t="shared" si="79"/>
        <v>173.37235389102563</v>
      </c>
      <c r="S207" s="239">
        <f t="shared" si="79"/>
        <v>183.80896947435903</v>
      </c>
      <c r="T207" s="239">
        <f t="shared" si="79"/>
        <v>180.7850131153846</v>
      </c>
      <c r="U207" s="239">
        <f t="shared" si="79"/>
        <v>188.44858421794868</v>
      </c>
      <c r="V207" s="239">
        <f t="shared" si="79"/>
        <v>202.36113118589745</v>
      </c>
      <c r="W207" s="239">
        <f t="shared" si="79"/>
        <v>118.7785711602564</v>
      </c>
      <c r="X207" s="239">
        <f t="shared" si="79"/>
        <v>170.62775074999999</v>
      </c>
      <c r="Y207" s="239">
        <f t="shared" si="79"/>
        <v>170.57674831410253</v>
      </c>
      <c r="Z207" s="306">
        <f t="shared" si="79"/>
        <v>160.47333333333336</v>
      </c>
      <c r="AA207" s="306">
        <f t="shared" si="79"/>
        <v>168.28592401616055</v>
      </c>
      <c r="AB207" s="306">
        <f t="shared" si="79"/>
        <v>166.46277949419479</v>
      </c>
      <c r="AC207" s="306">
        <f t="shared" si="79"/>
        <v>170.90333767238658</v>
      </c>
    </row>
    <row r="208" spans="1:29">
      <c r="A208" s="6" t="s">
        <v>105</v>
      </c>
      <c r="B208" s="239">
        <f>B304-B303+B272-B256+B288</f>
        <v>131.87233818216006</v>
      </c>
      <c r="C208" s="239">
        <f>C304-C303+C272-C256+C288</f>
        <v>141.68448509758096</v>
      </c>
      <c r="D208" s="239">
        <f t="shared" ref="D208:AC217" si="80">D304-D303+D272-D256+D288</f>
        <v>141.31768814387988</v>
      </c>
      <c r="E208" s="239">
        <f t="shared" si="80"/>
        <v>139.32159944124325</v>
      </c>
      <c r="F208" s="239">
        <f t="shared" si="80"/>
        <v>120.71603685645591</v>
      </c>
      <c r="G208" s="239">
        <f t="shared" si="80"/>
        <v>64.760182218423594</v>
      </c>
      <c r="H208" s="239">
        <f t="shared" si="80"/>
        <v>73.994570512820502</v>
      </c>
      <c r="I208" s="239">
        <f t="shared" si="80"/>
        <v>118.08082692307693</v>
      </c>
      <c r="J208" s="239">
        <f t="shared" si="80"/>
        <v>124.55730128205128</v>
      </c>
      <c r="K208" s="239">
        <f t="shared" si="80"/>
        <v>112.35139743589744</v>
      </c>
      <c r="L208" s="239">
        <f t="shared" si="80"/>
        <v>178.56118589743591</v>
      </c>
      <c r="M208" s="239">
        <f t="shared" si="80"/>
        <v>172.80558333333332</v>
      </c>
      <c r="N208" s="239">
        <f t="shared" si="80"/>
        <v>196.59966666666665</v>
      </c>
      <c r="O208" s="239">
        <f t="shared" si="80"/>
        <v>179.11249866666665</v>
      </c>
      <c r="P208" s="239">
        <f t="shared" si="80"/>
        <v>157.20642191666667</v>
      </c>
      <c r="Q208" s="239">
        <f t="shared" si="80"/>
        <v>175.10231973076927</v>
      </c>
      <c r="R208" s="239">
        <f t="shared" si="80"/>
        <v>175.44324889102563</v>
      </c>
      <c r="S208" s="239">
        <f t="shared" si="80"/>
        <v>183.69528747435902</v>
      </c>
      <c r="T208" s="239">
        <f t="shared" si="80"/>
        <v>188.13857411538459</v>
      </c>
      <c r="U208" s="239">
        <f t="shared" si="80"/>
        <v>187.99940721794869</v>
      </c>
      <c r="V208" s="239">
        <f t="shared" si="80"/>
        <v>183.13232618589745</v>
      </c>
      <c r="W208" s="239">
        <f t="shared" si="80"/>
        <v>128.85500316025642</v>
      </c>
      <c r="X208" s="239">
        <f t="shared" si="80"/>
        <v>169.60544475</v>
      </c>
      <c r="Y208" s="239">
        <f t="shared" si="80"/>
        <v>168.30105331410255</v>
      </c>
      <c r="Z208" s="306">
        <f t="shared" si="80"/>
        <v>155.79210256410258</v>
      </c>
      <c r="AA208" s="306">
        <f t="shared" si="80"/>
        <v>167.00081637961509</v>
      </c>
      <c r="AB208" s="306">
        <f t="shared" si="80"/>
        <v>168.27791757520674</v>
      </c>
      <c r="AC208" s="306">
        <f t="shared" si="80"/>
        <v>171.94051763277611</v>
      </c>
    </row>
    <row r="209" spans="1:29">
      <c r="A209" s="6" t="s">
        <v>106</v>
      </c>
      <c r="B209" s="239">
        <f t="shared" ref="B209:C218" si="81">B305-B304+B273-B257+B289</f>
        <v>135.32157862218102</v>
      </c>
      <c r="C209" s="239">
        <f t="shared" si="81"/>
        <v>146.28347235094222</v>
      </c>
      <c r="D209" s="239">
        <f t="shared" si="80"/>
        <v>150.51566265060242</v>
      </c>
      <c r="E209" s="239">
        <f t="shared" si="80"/>
        <v>146.22008032128514</v>
      </c>
      <c r="F209" s="239">
        <f t="shared" si="80"/>
        <v>138.42213778189682</v>
      </c>
      <c r="G209" s="239">
        <f t="shared" si="80"/>
        <v>111.67269886004313</v>
      </c>
      <c r="H209" s="239">
        <f t="shared" si="80"/>
        <v>134.4695705128205</v>
      </c>
      <c r="I209" s="239">
        <f t="shared" si="80"/>
        <v>122.15982692307692</v>
      </c>
      <c r="J209" s="239">
        <f t="shared" si="80"/>
        <v>125.79430128205128</v>
      </c>
      <c r="K209" s="239">
        <f t="shared" si="80"/>
        <v>112.35039743589743</v>
      </c>
      <c r="L209" s="239">
        <f t="shared" si="80"/>
        <v>178.61218589743592</v>
      </c>
      <c r="M209" s="239">
        <f t="shared" si="80"/>
        <v>172.77258333333333</v>
      </c>
      <c r="N209" s="239">
        <f t="shared" si="80"/>
        <v>196.69066666666666</v>
      </c>
      <c r="O209" s="239">
        <f t="shared" si="80"/>
        <v>179.19049866666666</v>
      </c>
      <c r="P209" s="239">
        <f t="shared" si="80"/>
        <v>157.30300891666667</v>
      </c>
      <c r="Q209" s="239">
        <f t="shared" si="80"/>
        <v>175.24138873076927</v>
      </c>
      <c r="R209" s="239">
        <f t="shared" si="80"/>
        <v>171.57424889102563</v>
      </c>
      <c r="S209" s="239">
        <f t="shared" si="80"/>
        <v>183.93125147435902</v>
      </c>
      <c r="T209" s="239">
        <f t="shared" si="80"/>
        <v>188.2108051153846</v>
      </c>
      <c r="U209" s="239">
        <f t="shared" si="80"/>
        <v>186.91853021794867</v>
      </c>
      <c r="V209" s="239">
        <f t="shared" si="80"/>
        <v>191.90290518589745</v>
      </c>
      <c r="W209" s="239">
        <f t="shared" si="80"/>
        <v>121.39712516025641</v>
      </c>
      <c r="X209" s="239">
        <f t="shared" si="80"/>
        <v>154.56365475000001</v>
      </c>
      <c r="Y209" s="239">
        <f t="shared" si="80"/>
        <v>181.36495731410253</v>
      </c>
      <c r="Z209" s="306">
        <f t="shared" si="80"/>
        <v>162.19710256410258</v>
      </c>
      <c r="AA209" s="306">
        <f t="shared" si="80"/>
        <v>166.57783942404063</v>
      </c>
      <c r="AB209" s="306">
        <f t="shared" si="80"/>
        <v>169.40738863667218</v>
      </c>
      <c r="AC209" s="306">
        <f t="shared" si="80"/>
        <v>171.34011827656431</v>
      </c>
    </row>
    <row r="210" spans="1:29">
      <c r="A210" s="6" t="s">
        <v>107</v>
      </c>
      <c r="B210" s="239">
        <f t="shared" si="81"/>
        <v>135.91770224711553</v>
      </c>
      <c r="C210" s="239">
        <f t="shared" si="81"/>
        <v>147.07830385085492</v>
      </c>
      <c r="D210" s="239">
        <f t="shared" si="80"/>
        <v>152.1053256504278</v>
      </c>
      <c r="E210" s="239">
        <f t="shared" si="80"/>
        <v>147.41232757115418</v>
      </c>
      <c r="F210" s="239">
        <f t="shared" si="80"/>
        <v>141.4822390565607</v>
      </c>
      <c r="G210" s="239">
        <f t="shared" si="80"/>
        <v>99.617846153846159</v>
      </c>
      <c r="H210" s="239">
        <f t="shared" si="80"/>
        <v>146.63957051282051</v>
      </c>
      <c r="I210" s="239">
        <f t="shared" si="80"/>
        <v>121.35682692307692</v>
      </c>
      <c r="J210" s="239">
        <f t="shared" si="80"/>
        <v>128.64330128205128</v>
      </c>
      <c r="K210" s="239">
        <f t="shared" si="80"/>
        <v>112.74939743589744</v>
      </c>
      <c r="L210" s="239">
        <f t="shared" si="80"/>
        <v>178.77118589743591</v>
      </c>
      <c r="M210" s="239">
        <f t="shared" si="80"/>
        <v>172.71858333333333</v>
      </c>
      <c r="N210" s="239">
        <f t="shared" si="80"/>
        <v>196.56466666666665</v>
      </c>
      <c r="O210" s="239">
        <f t="shared" si="80"/>
        <v>179.15649866666664</v>
      </c>
      <c r="P210" s="239">
        <f t="shared" si="80"/>
        <v>157.32100891666667</v>
      </c>
      <c r="Q210" s="239">
        <f t="shared" si="80"/>
        <v>173.78538873076926</v>
      </c>
      <c r="R210" s="239">
        <f t="shared" si="80"/>
        <v>170.90824889102564</v>
      </c>
      <c r="S210" s="239">
        <f t="shared" si="80"/>
        <v>183.89125147435902</v>
      </c>
      <c r="T210" s="239">
        <f t="shared" si="80"/>
        <v>188.19466911538461</v>
      </c>
      <c r="U210" s="239">
        <f t="shared" si="80"/>
        <v>181.02673321794867</v>
      </c>
      <c r="V210" s="239">
        <f t="shared" si="80"/>
        <v>178.49151418589744</v>
      </c>
      <c r="W210" s="239">
        <f t="shared" si="80"/>
        <v>125.39064116025641</v>
      </c>
      <c r="X210" s="239">
        <f t="shared" si="80"/>
        <v>164.52889074999999</v>
      </c>
      <c r="Y210" s="239">
        <f t="shared" si="80"/>
        <v>192.21089431410255</v>
      </c>
      <c r="Z210" s="306">
        <f t="shared" si="80"/>
        <v>168.72410256410257</v>
      </c>
      <c r="AA210" s="306">
        <f t="shared" si="80"/>
        <v>167.90363573456975</v>
      </c>
      <c r="AB210" s="306">
        <f t="shared" si="80"/>
        <v>172.89419870553144</v>
      </c>
      <c r="AC210" s="306">
        <f t="shared" si="80"/>
        <v>177.14325829753295</v>
      </c>
    </row>
    <row r="211" spans="1:29">
      <c r="A211" s="6" t="s">
        <v>108</v>
      </c>
      <c r="B211" s="239">
        <f t="shared" si="81"/>
        <v>134.01660219473209</v>
      </c>
      <c r="C211" s="239">
        <f t="shared" si="81"/>
        <v>144.54350378101032</v>
      </c>
      <c r="D211" s="239">
        <f t="shared" si="80"/>
        <v>147.03572551073862</v>
      </c>
      <c r="E211" s="239">
        <f t="shared" si="80"/>
        <v>143.6101274663873</v>
      </c>
      <c r="F211" s="239">
        <f t="shared" si="80"/>
        <v>131.72325878765901</v>
      </c>
      <c r="G211" s="239">
        <f t="shared" si="80"/>
        <v>103.87784615384616</v>
      </c>
      <c r="H211" s="239">
        <f t="shared" si="80"/>
        <v>122.0945705128205</v>
      </c>
      <c r="I211" s="239">
        <f t="shared" si="80"/>
        <v>109.64682692307692</v>
      </c>
      <c r="J211" s="239">
        <f t="shared" si="80"/>
        <v>125.80430128205128</v>
      </c>
      <c r="K211" s="239">
        <f t="shared" si="80"/>
        <v>112.38239743589745</v>
      </c>
      <c r="L211" s="239">
        <f t="shared" si="80"/>
        <v>178.64618589743591</v>
      </c>
      <c r="M211" s="239">
        <f t="shared" si="80"/>
        <v>172.75258333333332</v>
      </c>
      <c r="N211" s="239">
        <f t="shared" si="80"/>
        <v>196.59866666666667</v>
      </c>
      <c r="O211" s="239">
        <f t="shared" si="80"/>
        <v>179.22849866666664</v>
      </c>
      <c r="P211" s="239">
        <f t="shared" si="80"/>
        <v>157.23700891666667</v>
      </c>
      <c r="Q211" s="239">
        <f t="shared" si="80"/>
        <v>167.31738873076927</v>
      </c>
      <c r="R211" s="239">
        <f t="shared" si="80"/>
        <v>170.38124889102565</v>
      </c>
      <c r="S211" s="239">
        <f t="shared" si="80"/>
        <v>183.93715147435901</v>
      </c>
      <c r="T211" s="239">
        <f t="shared" si="80"/>
        <v>179.06210711538461</v>
      </c>
      <c r="U211" s="239">
        <f t="shared" si="80"/>
        <v>187.72974321794868</v>
      </c>
      <c r="V211" s="239">
        <f t="shared" si="80"/>
        <v>190.95396718589745</v>
      </c>
      <c r="W211" s="239">
        <f t="shared" si="80"/>
        <v>129.0468791602564</v>
      </c>
      <c r="X211" s="239">
        <f t="shared" si="80"/>
        <v>164.11153274999998</v>
      </c>
      <c r="Y211" s="239">
        <f t="shared" si="80"/>
        <v>178.59813231410254</v>
      </c>
      <c r="Z211" s="306">
        <f t="shared" si="80"/>
        <v>163.65852008470094</v>
      </c>
      <c r="AA211" s="306">
        <f t="shared" si="80"/>
        <v>169.8966168860201</v>
      </c>
      <c r="AB211" s="306">
        <f t="shared" si="80"/>
        <v>172.30992902618905</v>
      </c>
      <c r="AC211" s="306">
        <f t="shared" si="80"/>
        <v>174.74149066692036</v>
      </c>
    </row>
    <row r="212" spans="1:29">
      <c r="A212" s="6" t="s">
        <v>109</v>
      </c>
      <c r="B212" s="239">
        <f t="shared" si="81"/>
        <v>135.15368967508829</v>
      </c>
      <c r="C212" s="239">
        <f t="shared" si="81"/>
        <v>146.05962042148528</v>
      </c>
      <c r="D212" s="239">
        <f t="shared" si="80"/>
        <v>150.06795879168851</v>
      </c>
      <c r="E212" s="239">
        <f t="shared" si="80"/>
        <v>145.88430242709973</v>
      </c>
      <c r="F212" s="239">
        <f t="shared" si="80"/>
        <v>137.56030785348753</v>
      </c>
      <c r="G212" s="239">
        <f t="shared" si="80"/>
        <v>117.49184615384617</v>
      </c>
      <c r="H212" s="239">
        <f t="shared" si="80"/>
        <v>139.81757051282051</v>
      </c>
      <c r="I212" s="239">
        <f t="shared" si="80"/>
        <v>113.62182692307692</v>
      </c>
      <c r="J212" s="239">
        <f t="shared" si="80"/>
        <v>125.81530128205128</v>
      </c>
      <c r="K212" s="239">
        <f t="shared" si="80"/>
        <v>112.39539743589744</v>
      </c>
      <c r="L212" s="239">
        <f t="shared" si="80"/>
        <v>178.4461858974359</v>
      </c>
      <c r="M212" s="239">
        <f t="shared" si="80"/>
        <v>172.75158333333334</v>
      </c>
      <c r="N212" s="239">
        <f t="shared" si="80"/>
        <v>196.82366666666667</v>
      </c>
      <c r="O212" s="239">
        <f t="shared" si="80"/>
        <v>179.16749866666663</v>
      </c>
      <c r="P212" s="239">
        <f t="shared" si="80"/>
        <v>157.31548891666668</v>
      </c>
      <c r="Q212" s="239">
        <f t="shared" si="80"/>
        <v>175.30977873076927</v>
      </c>
      <c r="R212" s="239">
        <f t="shared" si="80"/>
        <v>175.43158889102563</v>
      </c>
      <c r="S212" s="239">
        <f t="shared" si="80"/>
        <v>183.79072347435903</v>
      </c>
      <c r="T212" s="239">
        <f t="shared" si="80"/>
        <v>165.25619111538461</v>
      </c>
      <c r="U212" s="239">
        <f t="shared" si="80"/>
        <v>188.16134521794868</v>
      </c>
      <c r="V212" s="239">
        <f t="shared" si="80"/>
        <v>198.51559118589745</v>
      </c>
      <c r="W212" s="239">
        <f t="shared" si="80"/>
        <v>148.56575916025642</v>
      </c>
      <c r="X212" s="239">
        <f t="shared" si="80"/>
        <v>170.32778974999999</v>
      </c>
      <c r="Y212" s="239">
        <f t="shared" si="80"/>
        <v>184.44578531410252</v>
      </c>
      <c r="Z212" s="306">
        <f t="shared" si="80"/>
        <v>169.54317546010773</v>
      </c>
      <c r="AA212" s="306">
        <f t="shared" si="80"/>
        <v>179.52867901565483</v>
      </c>
      <c r="AB212" s="306">
        <f t="shared" si="80"/>
        <v>181.10057232524127</v>
      </c>
      <c r="AC212" s="306">
        <f t="shared" si="80"/>
        <v>183.14646651514008</v>
      </c>
    </row>
    <row r="213" spans="1:29">
      <c r="A213" s="6" t="s">
        <v>110</v>
      </c>
      <c r="B213" s="239">
        <f t="shared" si="81"/>
        <v>135.48705793071952</v>
      </c>
      <c r="C213" s="239">
        <f t="shared" si="81"/>
        <v>146.50411142899355</v>
      </c>
      <c r="D213" s="239">
        <f t="shared" si="80"/>
        <v>150.95694080670509</v>
      </c>
      <c r="E213" s="239">
        <f t="shared" si="80"/>
        <v>146.55103893836215</v>
      </c>
      <c r="F213" s="239">
        <f t="shared" si="80"/>
        <v>139.27159823239447</v>
      </c>
      <c r="G213" s="239">
        <f t="shared" si="80"/>
        <v>113.20284615384617</v>
      </c>
      <c r="H213" s="239">
        <f t="shared" si="80"/>
        <v>145.12757051282051</v>
      </c>
      <c r="I213" s="239">
        <f t="shared" si="80"/>
        <v>114.64482692307692</v>
      </c>
      <c r="J213" s="239">
        <f t="shared" si="80"/>
        <v>125.79930128205129</v>
      </c>
      <c r="K213" s="239">
        <f t="shared" si="80"/>
        <v>112.35839743589744</v>
      </c>
      <c r="L213" s="239">
        <f t="shared" si="80"/>
        <v>178.5711858974359</v>
      </c>
      <c r="M213" s="239">
        <f t="shared" si="80"/>
        <v>172.69658333333334</v>
      </c>
      <c r="N213" s="239">
        <f t="shared" si="80"/>
        <v>196.53666666666666</v>
      </c>
      <c r="O213" s="239">
        <f t="shared" si="80"/>
        <v>179.18749866666664</v>
      </c>
      <c r="P213" s="239">
        <f t="shared" si="80"/>
        <v>157.07200891666668</v>
      </c>
      <c r="Q213" s="239">
        <f t="shared" si="80"/>
        <v>170.25245373076928</v>
      </c>
      <c r="R213" s="239">
        <f t="shared" si="80"/>
        <v>175.46224889102564</v>
      </c>
      <c r="S213" s="239">
        <f t="shared" si="80"/>
        <v>183.79548747435902</v>
      </c>
      <c r="T213" s="239">
        <f t="shared" si="80"/>
        <v>173.61106111538459</v>
      </c>
      <c r="U213" s="239">
        <f t="shared" si="80"/>
        <v>188.46879621794869</v>
      </c>
      <c r="V213" s="239">
        <f t="shared" si="80"/>
        <v>202.05745118589743</v>
      </c>
      <c r="W213" s="239">
        <f t="shared" si="80"/>
        <v>140.3111391602564</v>
      </c>
      <c r="X213" s="239">
        <f t="shared" si="80"/>
        <v>150.77500075</v>
      </c>
      <c r="Y213" s="239">
        <f t="shared" si="80"/>
        <v>192.69097331410254</v>
      </c>
      <c r="Z213" s="306">
        <f t="shared" si="80"/>
        <v>164.9053574215165</v>
      </c>
      <c r="AA213" s="306">
        <f t="shared" si="80"/>
        <v>175.63274104828383</v>
      </c>
      <c r="AB213" s="306">
        <f t="shared" si="80"/>
        <v>177.06746767285864</v>
      </c>
      <c r="AC213" s="306">
        <f t="shared" si="80"/>
        <v>178.13070206120577</v>
      </c>
    </row>
    <row r="214" spans="1:29">
      <c r="A214" s="6" t="s">
        <v>111</v>
      </c>
      <c r="B214" s="239">
        <f t="shared" si="81"/>
        <v>136.20916374528213</v>
      </c>
      <c r="C214" s="239">
        <f t="shared" si="81"/>
        <v>147.46691918174369</v>
      </c>
      <c r="D214" s="239">
        <f t="shared" si="80"/>
        <v>152.88255631220537</v>
      </c>
      <c r="E214" s="239">
        <f t="shared" si="80"/>
        <v>147.99525056748735</v>
      </c>
      <c r="F214" s="239">
        <f t="shared" si="80"/>
        <v>142.97840808048247</v>
      </c>
      <c r="G214" s="239">
        <f t="shared" si="80"/>
        <v>122.12084615384616</v>
      </c>
      <c r="H214" s="239">
        <f t="shared" si="80"/>
        <v>151.93357051282049</v>
      </c>
      <c r="I214" s="239">
        <f t="shared" si="80"/>
        <v>121.66482692307692</v>
      </c>
      <c r="J214" s="239">
        <f t="shared" si="80"/>
        <v>125.78730128205129</v>
      </c>
      <c r="K214" s="239">
        <f t="shared" si="80"/>
        <v>112.37939743589743</v>
      </c>
      <c r="L214" s="239">
        <f t="shared" si="80"/>
        <v>178.6141858974359</v>
      </c>
      <c r="M214" s="239">
        <f t="shared" si="80"/>
        <v>172.71658333333332</v>
      </c>
      <c r="N214" s="239">
        <f t="shared" si="80"/>
        <v>196.57366666666667</v>
      </c>
      <c r="O214" s="239">
        <f t="shared" si="80"/>
        <v>179.09162266666664</v>
      </c>
      <c r="P214" s="239">
        <f t="shared" si="80"/>
        <v>157.06900891666666</v>
      </c>
      <c r="Q214" s="239">
        <f t="shared" si="80"/>
        <v>164.41538873076925</v>
      </c>
      <c r="R214" s="239">
        <f t="shared" si="80"/>
        <v>175.39148489102564</v>
      </c>
      <c r="S214" s="239">
        <f t="shared" si="80"/>
        <v>183.84239147435903</v>
      </c>
      <c r="T214" s="239">
        <f t="shared" si="80"/>
        <v>170.64606111538461</v>
      </c>
      <c r="U214" s="239">
        <f t="shared" si="80"/>
        <v>188.12842121794867</v>
      </c>
      <c r="V214" s="239">
        <f t="shared" si="80"/>
        <v>193.68072818589744</v>
      </c>
      <c r="W214" s="239">
        <f t="shared" si="80"/>
        <v>142.92245516025639</v>
      </c>
      <c r="X214" s="239">
        <f t="shared" si="80"/>
        <v>162.06052274999999</v>
      </c>
      <c r="Y214" s="239">
        <f t="shared" si="80"/>
        <v>179.25260931410253</v>
      </c>
      <c r="Z214" s="306">
        <f t="shared" si="80"/>
        <v>165.54371529436466</v>
      </c>
      <c r="AA214" s="306">
        <f t="shared" si="80"/>
        <v>173.64537936168486</v>
      </c>
      <c r="AB214" s="306">
        <f t="shared" si="80"/>
        <v>175.65188480857319</v>
      </c>
      <c r="AC214" s="306">
        <f t="shared" si="80"/>
        <v>177.98415934196038</v>
      </c>
    </row>
    <row r="215" spans="1:29">
      <c r="A215" s="6" t="s">
        <v>112</v>
      </c>
      <c r="B215" s="239">
        <f t="shared" si="81"/>
        <v>136.29947280761843</v>
      </c>
      <c r="C215" s="239">
        <f t="shared" si="81"/>
        <v>147.58733126485876</v>
      </c>
      <c r="D215" s="239">
        <f t="shared" si="80"/>
        <v>153.12338047843548</v>
      </c>
      <c r="E215" s="239">
        <f t="shared" si="80"/>
        <v>148.17586869215995</v>
      </c>
      <c r="F215" s="239">
        <f t="shared" si="80"/>
        <v>143.44199460047548</v>
      </c>
      <c r="G215" s="239">
        <f t="shared" si="80"/>
        <v>123.97084615384617</v>
      </c>
      <c r="H215" s="239">
        <f t="shared" si="80"/>
        <v>153.18757051282049</v>
      </c>
      <c r="I215" s="239">
        <f t="shared" si="80"/>
        <v>122.20982692307692</v>
      </c>
      <c r="J215" s="239">
        <f t="shared" si="80"/>
        <v>125.80930128205128</v>
      </c>
      <c r="K215" s="239">
        <f t="shared" si="80"/>
        <v>112.38139743589744</v>
      </c>
      <c r="L215" s="239">
        <f t="shared" si="80"/>
        <v>178.52918589743589</v>
      </c>
      <c r="M215" s="239">
        <f t="shared" si="80"/>
        <v>172.72058333333334</v>
      </c>
      <c r="N215" s="239">
        <f t="shared" si="80"/>
        <v>196.66466666666665</v>
      </c>
      <c r="O215" s="239">
        <f t="shared" si="80"/>
        <v>179.16749866666663</v>
      </c>
      <c r="P215" s="239">
        <f t="shared" si="80"/>
        <v>157.09100891666668</v>
      </c>
      <c r="Q215" s="239">
        <f t="shared" si="80"/>
        <v>165.39147873076925</v>
      </c>
      <c r="R215" s="239">
        <f t="shared" si="80"/>
        <v>175.48436089102563</v>
      </c>
      <c r="S215" s="239">
        <f t="shared" si="80"/>
        <v>183.88121547435901</v>
      </c>
      <c r="T215" s="239">
        <f t="shared" si="80"/>
        <v>174.15754911538463</v>
      </c>
      <c r="U215" s="239">
        <f t="shared" si="80"/>
        <v>188.48979921794867</v>
      </c>
      <c r="V215" s="239">
        <f t="shared" si="80"/>
        <v>188.47594318589745</v>
      </c>
      <c r="W215" s="239">
        <f t="shared" si="80"/>
        <v>148.7889651602564</v>
      </c>
      <c r="X215" s="239">
        <f t="shared" si="80"/>
        <v>169.92997875</v>
      </c>
      <c r="Y215" s="239">
        <f t="shared" si="80"/>
        <v>179.21052631410254</v>
      </c>
      <c r="Z215" s="306">
        <f t="shared" si="80"/>
        <v>169.11783468736417</v>
      </c>
      <c r="AA215" s="306">
        <f t="shared" si="80"/>
        <v>175.77345730787823</v>
      </c>
      <c r="AB215" s="306">
        <f t="shared" si="80"/>
        <v>178.00501934950751</v>
      </c>
      <c r="AC215" s="306">
        <f t="shared" si="80"/>
        <v>181.44018240296037</v>
      </c>
    </row>
    <row r="216" spans="1:29">
      <c r="A216" s="6" t="s">
        <v>113</v>
      </c>
      <c r="B216" s="239">
        <f t="shared" si="81"/>
        <v>136.37820512820511</v>
      </c>
      <c r="C216" s="239">
        <f t="shared" si="81"/>
        <v>147.69230769230768</v>
      </c>
      <c r="D216" s="239">
        <f t="shared" si="80"/>
        <v>153.33333333333334</v>
      </c>
      <c r="E216" s="239">
        <f t="shared" si="80"/>
        <v>148.33333333333334</v>
      </c>
      <c r="F216" s="239">
        <f t="shared" si="80"/>
        <v>143.84615384615384</v>
      </c>
      <c r="G216" s="239">
        <f t="shared" si="80"/>
        <v>105.58984615384617</v>
      </c>
      <c r="H216" s="239">
        <f t="shared" si="80"/>
        <v>154.6735705128205</v>
      </c>
      <c r="I216" s="239">
        <f t="shared" si="80"/>
        <v>122.16382692307693</v>
      </c>
      <c r="J216" s="239">
        <f t="shared" si="80"/>
        <v>125.79830128205128</v>
      </c>
      <c r="K216" s="239">
        <f t="shared" si="80"/>
        <v>112.57739743589744</v>
      </c>
      <c r="L216" s="239">
        <f t="shared" si="80"/>
        <v>178.47218589743591</v>
      </c>
      <c r="M216" s="239">
        <f t="shared" si="80"/>
        <v>172.73258333333334</v>
      </c>
      <c r="N216" s="239">
        <f t="shared" si="80"/>
        <v>196.69566666666665</v>
      </c>
      <c r="O216" s="239">
        <f t="shared" si="80"/>
        <v>179.19859066666663</v>
      </c>
      <c r="P216" s="239">
        <f t="shared" si="80"/>
        <v>157.08100891666666</v>
      </c>
      <c r="Q216" s="239">
        <f t="shared" si="80"/>
        <v>175.23838873076926</v>
      </c>
      <c r="R216" s="239">
        <f t="shared" si="80"/>
        <v>175.38524889102564</v>
      </c>
      <c r="S216" s="239">
        <f t="shared" si="80"/>
        <v>183.82966147435903</v>
      </c>
      <c r="T216" s="239">
        <f t="shared" si="80"/>
        <v>166.28206111538464</v>
      </c>
      <c r="U216" s="239">
        <f t="shared" si="80"/>
        <v>187.9831142179487</v>
      </c>
      <c r="V216" s="239">
        <f t="shared" si="80"/>
        <v>186.21799118589743</v>
      </c>
      <c r="W216" s="239">
        <f t="shared" si="80"/>
        <v>148.65909416025639</v>
      </c>
      <c r="X216" s="239">
        <f t="shared" si="80"/>
        <v>139.41019274999999</v>
      </c>
      <c r="Y216" s="239">
        <f t="shared" si="80"/>
        <v>208.83585031410254</v>
      </c>
      <c r="Z216" s="306">
        <f t="shared" si="80"/>
        <v>157.32594347076781</v>
      </c>
      <c r="AA216" s="306">
        <f t="shared" si="80"/>
        <v>174.978510124824</v>
      </c>
      <c r="AB216" s="306">
        <f t="shared" si="80"/>
        <v>175.07794769486895</v>
      </c>
      <c r="AC216" s="306">
        <f t="shared" si="80"/>
        <v>179.01783328663078</v>
      </c>
    </row>
    <row r="217" spans="1:29">
      <c r="A217" s="6" t="s">
        <v>102</v>
      </c>
      <c r="B217" s="239">
        <f t="shared" si="81"/>
        <v>136.3205309532444</v>
      </c>
      <c r="C217" s="239">
        <f t="shared" si="81"/>
        <v>147.61540879236009</v>
      </c>
      <c r="D217" s="239">
        <f t="shared" si="80"/>
        <v>153.1795355334381</v>
      </c>
      <c r="E217" s="239">
        <f t="shared" si="80"/>
        <v>148.21798498341192</v>
      </c>
      <c r="F217" s="239">
        <f t="shared" si="80"/>
        <v>143.55009308135553</v>
      </c>
      <c r="G217" s="239">
        <f t="shared" si="80"/>
        <v>117.04584615384616</v>
      </c>
      <c r="H217" s="239">
        <f t="shared" si="80"/>
        <v>153.52557051282051</v>
      </c>
      <c r="I217" s="239">
        <f t="shared" si="80"/>
        <v>122.15082692307692</v>
      </c>
      <c r="J217" s="239">
        <f t="shared" si="80"/>
        <v>125.79030128205129</v>
      </c>
      <c r="K217" s="239">
        <f t="shared" si="80"/>
        <v>112.41739743589744</v>
      </c>
      <c r="L217" s="239">
        <f t="shared" si="80"/>
        <v>178.56118589743591</v>
      </c>
      <c r="M217" s="239">
        <f t="shared" si="80"/>
        <v>172.74558333333334</v>
      </c>
      <c r="N217" s="239">
        <f t="shared" si="80"/>
        <v>196.92166666666665</v>
      </c>
      <c r="O217" s="239">
        <f t="shared" si="80"/>
        <v>179.21229866666664</v>
      </c>
      <c r="P217" s="239">
        <f t="shared" si="80"/>
        <v>157.06600891666668</v>
      </c>
      <c r="Q217" s="239">
        <f t="shared" si="80"/>
        <v>175.23447873076927</v>
      </c>
      <c r="R217" s="239">
        <f t="shared" si="80"/>
        <v>175.37220889102565</v>
      </c>
      <c r="S217" s="239">
        <f t="shared" si="80"/>
        <v>180.37879347435901</v>
      </c>
      <c r="T217" s="239">
        <f t="shared" si="80"/>
        <v>187.96132911538461</v>
      </c>
      <c r="U217" s="239">
        <f t="shared" si="80"/>
        <v>185.52227121794868</v>
      </c>
      <c r="V217" s="239">
        <f t="shared" si="80"/>
        <v>179.49983518589744</v>
      </c>
      <c r="W217" s="239">
        <f t="shared" si="80"/>
        <v>116.94442916025638</v>
      </c>
      <c r="X217" s="239">
        <f t="shared" si="80"/>
        <v>138.63143074999999</v>
      </c>
      <c r="Y217" s="239">
        <f t="shared" ref="D217:AC218" si="82">Y313-Y312+Y281-Y265+Y297</f>
        <v>165.15085031410254</v>
      </c>
      <c r="Z217" s="306">
        <f t="shared" si="82"/>
        <v>152.30846069057682</v>
      </c>
      <c r="AA217" s="306">
        <f t="shared" si="82"/>
        <v>155.06339992133229</v>
      </c>
      <c r="AB217" s="306">
        <f t="shared" si="82"/>
        <v>157.91160712163588</v>
      </c>
      <c r="AC217" s="306">
        <f t="shared" si="82"/>
        <v>160.99353096322545</v>
      </c>
    </row>
    <row r="218" spans="1:29">
      <c r="A218" s="6" t="s">
        <v>103</v>
      </c>
      <c r="B218" s="239">
        <f t="shared" si="81"/>
        <v>134.52465715705634</v>
      </c>
      <c r="C218" s="239">
        <f t="shared" si="81"/>
        <v>144.96450014103235</v>
      </c>
      <c r="D218" s="239">
        <f t="shared" si="82"/>
        <v>152.49310284616729</v>
      </c>
      <c r="E218" s="239">
        <f t="shared" si="82"/>
        <v>147.70316046795881</v>
      </c>
      <c r="F218" s="239">
        <f t="shared" si="82"/>
        <v>143.07486400451305</v>
      </c>
      <c r="G218" s="239">
        <f t="shared" si="82"/>
        <v>108.93369230769231</v>
      </c>
      <c r="H218" s="239">
        <f t="shared" si="82"/>
        <v>167.48172435897439</v>
      </c>
      <c r="I218" s="239">
        <f t="shared" si="82"/>
        <v>115.78290384615372</v>
      </c>
      <c r="J218" s="239">
        <f t="shared" si="82"/>
        <v>126.40468589743593</v>
      </c>
      <c r="K218" s="239">
        <f t="shared" si="82"/>
        <v>108.21762820512815</v>
      </c>
      <c r="L218" s="239">
        <f t="shared" si="82"/>
        <v>177.6879551282052</v>
      </c>
      <c r="M218" s="239">
        <f t="shared" si="82"/>
        <v>172.76458333333332</v>
      </c>
      <c r="N218" s="239">
        <f t="shared" si="82"/>
        <v>196.69366666666667</v>
      </c>
      <c r="O218" s="239">
        <f t="shared" si="82"/>
        <v>179.19249866666664</v>
      </c>
      <c r="P218" s="239">
        <f t="shared" si="82"/>
        <v>157.07600891666667</v>
      </c>
      <c r="Q218" s="239">
        <f t="shared" si="82"/>
        <v>178.30715796153854</v>
      </c>
      <c r="R218" s="239">
        <f t="shared" si="82"/>
        <v>175.7935091987178</v>
      </c>
      <c r="S218" s="239">
        <f t="shared" si="82"/>
        <v>185.21781578205116</v>
      </c>
      <c r="T218" s="239">
        <f t="shared" si="82"/>
        <v>199.69457873076917</v>
      </c>
      <c r="U218" s="239">
        <f t="shared" si="82"/>
        <v>183.12325460256437</v>
      </c>
      <c r="V218" s="239">
        <f t="shared" si="82"/>
        <v>184.71061595512816</v>
      </c>
      <c r="W218" s="239">
        <f t="shared" si="82"/>
        <v>126.33993823717935</v>
      </c>
      <c r="X218" s="239">
        <f t="shared" si="82"/>
        <v>145.42781074999999</v>
      </c>
      <c r="Y218" s="239">
        <f t="shared" si="82"/>
        <v>199.36161954487181</v>
      </c>
      <c r="Z218" s="306">
        <f t="shared" si="82"/>
        <v>160.41035186496043</v>
      </c>
      <c r="AA218" s="306">
        <f t="shared" si="82"/>
        <v>170.76858389316584</v>
      </c>
      <c r="AB218" s="306">
        <f t="shared" si="82"/>
        <v>179.9011355001654</v>
      </c>
      <c r="AC218" s="306">
        <f t="shared" si="82"/>
        <v>176.18452695801659</v>
      </c>
    </row>
    <row r="219" spans="1:29" ht="15.75" thickBot="1">
      <c r="A219" s="6" t="s">
        <v>114</v>
      </c>
      <c r="B219" s="37">
        <f>B34</f>
        <v>1620</v>
      </c>
      <c r="C219" s="37">
        <f t="shared" ref="C219:AC219" si="83">C34</f>
        <v>1750</v>
      </c>
      <c r="D219" s="37">
        <f t="shared" si="83"/>
        <v>1800</v>
      </c>
      <c r="E219" s="37">
        <f t="shared" si="83"/>
        <v>1750</v>
      </c>
      <c r="F219" s="37">
        <f t="shared" si="83"/>
        <v>1650</v>
      </c>
      <c r="G219" s="37">
        <f t="shared" si="83"/>
        <v>1262</v>
      </c>
      <c r="H219" s="37">
        <f t="shared" si="83"/>
        <v>1630</v>
      </c>
      <c r="I219" s="37">
        <f t="shared" si="83"/>
        <v>1421</v>
      </c>
      <c r="J219" s="37">
        <f t="shared" si="83"/>
        <v>1510</v>
      </c>
      <c r="K219" s="37">
        <f t="shared" si="83"/>
        <v>1345</v>
      </c>
      <c r="L219" s="37">
        <f t="shared" si="83"/>
        <v>2142</v>
      </c>
      <c r="M219" s="37">
        <f t="shared" si="83"/>
        <v>2073</v>
      </c>
      <c r="N219" s="37">
        <f t="shared" si="83"/>
        <v>2360</v>
      </c>
      <c r="O219" s="37">
        <f t="shared" si="83"/>
        <v>2150</v>
      </c>
      <c r="P219" s="37">
        <f t="shared" si="83"/>
        <v>1886</v>
      </c>
      <c r="Q219" s="37">
        <f t="shared" si="83"/>
        <v>2071</v>
      </c>
      <c r="R219" s="37">
        <f t="shared" si="83"/>
        <v>2090</v>
      </c>
      <c r="S219" s="37">
        <f t="shared" si="83"/>
        <v>2204</v>
      </c>
      <c r="T219" s="37">
        <f t="shared" si="83"/>
        <v>2162</v>
      </c>
      <c r="U219" s="37">
        <f t="shared" si="83"/>
        <v>2242</v>
      </c>
      <c r="V219" s="37">
        <f t="shared" si="83"/>
        <v>2280</v>
      </c>
      <c r="W219" s="37">
        <f t="shared" si="83"/>
        <v>1596</v>
      </c>
      <c r="X219" s="37">
        <f t="shared" si="83"/>
        <v>1900</v>
      </c>
      <c r="Y219" s="37">
        <f t="shared" si="83"/>
        <v>2200</v>
      </c>
      <c r="Z219" s="306">
        <f t="shared" si="83"/>
        <v>1950</v>
      </c>
      <c r="AA219" s="306">
        <f t="shared" si="83"/>
        <v>2045.0555831132301</v>
      </c>
      <c r="AB219" s="306">
        <f t="shared" si="83"/>
        <v>2074.067847910645</v>
      </c>
      <c r="AC219" s="306">
        <f t="shared" si="83"/>
        <v>2102.9661240753198</v>
      </c>
    </row>
    <row r="220" spans="1:29">
      <c r="A220" s="1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0"/>
      <c r="AB220" s="240"/>
      <c r="AC220" s="240"/>
    </row>
    <row r="221" spans="1:29" ht="15.75" thickBot="1">
      <c r="A221" s="6" t="s">
        <v>263</v>
      </c>
    </row>
    <row r="222" spans="1:29" ht="15.75" thickBot="1">
      <c r="A222" s="3"/>
      <c r="B222" s="3" t="str">
        <f>B$2</f>
        <v xml:space="preserve">93/94 </v>
      </c>
      <c r="C222" s="3" t="str">
        <f t="shared" ref="C222:AC222" si="84">C$2</f>
        <v xml:space="preserve">94/95 </v>
      </c>
      <c r="D222" s="3" t="str">
        <f t="shared" si="84"/>
        <v xml:space="preserve">95/96 </v>
      </c>
      <c r="E222" s="3" t="str">
        <f t="shared" si="84"/>
        <v xml:space="preserve">96/97 </v>
      </c>
      <c r="F222" s="3" t="str">
        <f t="shared" si="84"/>
        <v xml:space="preserve">97/98 </v>
      </c>
      <c r="G222" s="3" t="str">
        <f t="shared" si="84"/>
        <v xml:space="preserve">98/99 </v>
      </c>
      <c r="H222" s="3" t="str">
        <f t="shared" si="84"/>
        <v xml:space="preserve">99/00 </v>
      </c>
      <c r="I222" s="3" t="str">
        <f t="shared" si="84"/>
        <v xml:space="preserve">00/01 </v>
      </c>
      <c r="J222" s="3" t="str">
        <f t="shared" si="84"/>
        <v xml:space="preserve">01/02 </v>
      </c>
      <c r="K222" s="3" t="str">
        <f t="shared" si="84"/>
        <v xml:space="preserve">02/03 </v>
      </c>
      <c r="L222" s="3" t="str">
        <f t="shared" si="84"/>
        <v xml:space="preserve">03/04 </v>
      </c>
      <c r="M222" s="3" t="str">
        <f t="shared" si="84"/>
        <v xml:space="preserve">04/05 </v>
      </c>
      <c r="N222" s="3" t="str">
        <f t="shared" si="84"/>
        <v xml:space="preserve">05/06 </v>
      </c>
      <c r="O222" s="3" t="str">
        <f t="shared" si="84"/>
        <v xml:space="preserve">06/07 </v>
      </c>
      <c r="P222" s="3" t="str">
        <f t="shared" si="84"/>
        <v xml:space="preserve">07/08 </v>
      </c>
      <c r="Q222" s="3" t="str">
        <f t="shared" si="84"/>
        <v xml:space="preserve">08/09 </v>
      </c>
      <c r="R222" s="3" t="str">
        <f t="shared" si="84"/>
        <v xml:space="preserve">09/10 </v>
      </c>
      <c r="S222" s="3" t="str">
        <f t="shared" si="84"/>
        <v xml:space="preserve">10/11 </v>
      </c>
      <c r="T222" s="3" t="str">
        <f t="shared" si="84"/>
        <v xml:space="preserve">11/12 </v>
      </c>
      <c r="U222" s="3" t="str">
        <f t="shared" si="84"/>
        <v xml:space="preserve">12/13 </v>
      </c>
      <c r="V222" s="3" t="str">
        <f t="shared" si="84"/>
        <v xml:space="preserve">13/14 </v>
      </c>
      <c r="W222" s="3" t="str">
        <f t="shared" si="84"/>
        <v xml:space="preserve">14/15 </v>
      </c>
      <c r="X222" s="3" t="str">
        <f t="shared" si="84"/>
        <v xml:space="preserve">15/16 </v>
      </c>
      <c r="Y222" s="3" t="str">
        <f t="shared" si="84"/>
        <v xml:space="preserve">16/17 </v>
      </c>
      <c r="Z222" s="3" t="str">
        <f t="shared" si="84"/>
        <v xml:space="preserve">17/18 </v>
      </c>
      <c r="AA222" s="3" t="str">
        <f t="shared" si="84"/>
        <v>18/19</v>
      </c>
      <c r="AB222" s="3" t="str">
        <f t="shared" si="84"/>
        <v>19/20</v>
      </c>
      <c r="AC222" s="3" t="str">
        <f t="shared" si="84"/>
        <v>20/21</v>
      </c>
    </row>
    <row r="223" spans="1:29">
      <c r="A223" s="6" t="s">
        <v>104</v>
      </c>
      <c r="B223" s="241">
        <f t="shared" ref="B223:AC232" si="85">B207/B80</f>
        <v>0.32993890020366601</v>
      </c>
      <c r="C223" s="241">
        <f t="shared" si="85"/>
        <v>0.32870022539444027</v>
      </c>
      <c r="D223" s="241">
        <f t="shared" si="85"/>
        <v>0.33027522935779818</v>
      </c>
      <c r="E223" s="241">
        <f t="shared" si="85"/>
        <v>0.32335550628233556</v>
      </c>
      <c r="F223" s="241">
        <f t="shared" si="85"/>
        <v>0.3235294117647059</v>
      </c>
      <c r="G223" s="241">
        <f t="shared" si="85"/>
        <v>0.32358974358974357</v>
      </c>
      <c r="H223" s="241">
        <f t="shared" si="85"/>
        <v>0.37906976744186044</v>
      </c>
      <c r="I223" s="241">
        <f t="shared" si="85"/>
        <v>0.37893333333333334</v>
      </c>
      <c r="J223" s="241">
        <f t="shared" si="85"/>
        <v>0.3789209535759096</v>
      </c>
      <c r="K223" s="241">
        <f t="shared" si="85"/>
        <v>0.3769618834080718</v>
      </c>
      <c r="L223" s="241">
        <f t="shared" si="85"/>
        <v>0.37998935604044703</v>
      </c>
      <c r="M223" s="241">
        <f t="shared" si="85"/>
        <v>0.38001833180568284</v>
      </c>
      <c r="N223" s="241">
        <f t="shared" si="85"/>
        <v>0.38003220611916272</v>
      </c>
      <c r="O223" s="241">
        <f t="shared" si="85"/>
        <v>0.38006010252784161</v>
      </c>
      <c r="P223" s="241">
        <f t="shared" si="85"/>
        <v>0.38008867392180573</v>
      </c>
      <c r="Q223" s="241">
        <f t="shared" si="85"/>
        <v>0.38</v>
      </c>
      <c r="R223" s="241">
        <f t="shared" si="85"/>
        <v>0.38</v>
      </c>
      <c r="S223" s="241">
        <f t="shared" si="85"/>
        <v>0.38</v>
      </c>
      <c r="T223" s="241">
        <f t="shared" si="85"/>
        <v>0.37996485061511426</v>
      </c>
      <c r="U223" s="241">
        <f t="shared" si="85"/>
        <v>0.38</v>
      </c>
      <c r="V223" s="241">
        <f t="shared" si="85"/>
        <v>0.38</v>
      </c>
      <c r="W223" s="241">
        <f t="shared" si="85"/>
        <v>0.38000000000000006</v>
      </c>
      <c r="X223" s="241">
        <f t="shared" si="85"/>
        <v>0.38</v>
      </c>
      <c r="Y223" s="241">
        <f t="shared" si="85"/>
        <v>0.37931034482758619</v>
      </c>
      <c r="Z223" s="242">
        <f t="shared" si="85"/>
        <v>0.380859375</v>
      </c>
      <c r="AA223" s="242">
        <f t="shared" si="85"/>
        <v>0.38047545732339166</v>
      </c>
      <c r="AB223" s="242">
        <f t="shared" si="85"/>
        <v>0.38056290787351288</v>
      </c>
      <c r="AC223" s="242">
        <f t="shared" si="85"/>
        <v>0.38062735277381354</v>
      </c>
    </row>
    <row r="224" spans="1:29">
      <c r="A224" s="6" t="s">
        <v>105</v>
      </c>
      <c r="B224" s="241">
        <f t="shared" si="85"/>
        <v>0.32993890020366601</v>
      </c>
      <c r="C224" s="241">
        <f t="shared" si="85"/>
        <v>0.32870022539444027</v>
      </c>
      <c r="D224" s="241">
        <f t="shared" si="85"/>
        <v>0.33027522935779818</v>
      </c>
      <c r="E224" s="241">
        <f t="shared" si="85"/>
        <v>0.32335550628233556</v>
      </c>
      <c r="F224" s="241">
        <f t="shared" si="85"/>
        <v>0.3235294117647059</v>
      </c>
      <c r="G224" s="241">
        <f t="shared" si="85"/>
        <v>0.32358974358974357</v>
      </c>
      <c r="H224" s="241">
        <f t="shared" si="85"/>
        <v>0.37906976744186044</v>
      </c>
      <c r="I224" s="241">
        <f t="shared" si="85"/>
        <v>0.37893333333333334</v>
      </c>
      <c r="J224" s="241">
        <f t="shared" si="85"/>
        <v>0.37892095357590966</v>
      </c>
      <c r="K224" s="241">
        <f t="shared" si="85"/>
        <v>0.37696188340807174</v>
      </c>
      <c r="L224" s="241">
        <f t="shared" si="85"/>
        <v>0.37998935604044703</v>
      </c>
      <c r="M224" s="241">
        <f t="shared" si="85"/>
        <v>0.38001833180568284</v>
      </c>
      <c r="N224" s="241">
        <f t="shared" si="85"/>
        <v>0.38003220611916266</v>
      </c>
      <c r="O224" s="241">
        <f t="shared" si="85"/>
        <v>0.38006010252784161</v>
      </c>
      <c r="P224" s="241">
        <f t="shared" si="85"/>
        <v>0.38008867392180573</v>
      </c>
      <c r="Q224" s="241">
        <f t="shared" si="85"/>
        <v>0.38</v>
      </c>
      <c r="R224" s="241">
        <f t="shared" si="85"/>
        <v>0.38</v>
      </c>
      <c r="S224" s="241">
        <f t="shared" si="85"/>
        <v>0.38</v>
      </c>
      <c r="T224" s="241">
        <f t="shared" si="85"/>
        <v>0.37996485061511426</v>
      </c>
      <c r="U224" s="241">
        <f t="shared" si="85"/>
        <v>0.38</v>
      </c>
      <c r="V224" s="241">
        <f t="shared" si="85"/>
        <v>0.38</v>
      </c>
      <c r="W224" s="241">
        <f t="shared" si="85"/>
        <v>0.38</v>
      </c>
      <c r="X224" s="241">
        <f t="shared" si="85"/>
        <v>0.38</v>
      </c>
      <c r="Y224" s="241">
        <f t="shared" si="85"/>
        <v>0.37931034482758619</v>
      </c>
      <c r="Z224" s="242">
        <f t="shared" si="85"/>
        <v>0.380859375</v>
      </c>
      <c r="AA224" s="242">
        <f t="shared" si="85"/>
        <v>0.38047545732339166</v>
      </c>
      <c r="AB224" s="242">
        <f t="shared" si="85"/>
        <v>0.38056290787351288</v>
      </c>
      <c r="AC224" s="242">
        <f t="shared" si="85"/>
        <v>0.38062735277381354</v>
      </c>
    </row>
    <row r="225" spans="1:29">
      <c r="A225" s="6" t="s">
        <v>106</v>
      </c>
      <c r="B225" s="241">
        <f t="shared" si="85"/>
        <v>0.32993890020366601</v>
      </c>
      <c r="C225" s="241">
        <f t="shared" si="85"/>
        <v>0.32870022539444027</v>
      </c>
      <c r="D225" s="241">
        <f t="shared" si="85"/>
        <v>0.33027522935779818</v>
      </c>
      <c r="E225" s="241">
        <f t="shared" si="85"/>
        <v>0.32335550628233556</v>
      </c>
      <c r="F225" s="241">
        <f t="shared" si="85"/>
        <v>0.3235294117647059</v>
      </c>
      <c r="G225" s="241">
        <f t="shared" si="85"/>
        <v>0.32358974358974357</v>
      </c>
      <c r="H225" s="241">
        <f t="shared" si="85"/>
        <v>0.37906976744186044</v>
      </c>
      <c r="I225" s="241">
        <f t="shared" si="85"/>
        <v>0.3789333333333334</v>
      </c>
      <c r="J225" s="241">
        <f t="shared" si="85"/>
        <v>0.37892095357590966</v>
      </c>
      <c r="K225" s="241">
        <f t="shared" si="85"/>
        <v>0.3769618834080718</v>
      </c>
      <c r="L225" s="241">
        <f t="shared" si="85"/>
        <v>0.37998935604044703</v>
      </c>
      <c r="M225" s="241">
        <f t="shared" si="85"/>
        <v>0.38001833180568284</v>
      </c>
      <c r="N225" s="241">
        <f t="shared" si="85"/>
        <v>0.38003220611916266</v>
      </c>
      <c r="O225" s="241">
        <f t="shared" si="85"/>
        <v>0.38006010252784161</v>
      </c>
      <c r="P225" s="241">
        <f t="shared" si="85"/>
        <v>0.38008867392180573</v>
      </c>
      <c r="Q225" s="241">
        <f t="shared" si="85"/>
        <v>0.38</v>
      </c>
      <c r="R225" s="241">
        <f t="shared" si="85"/>
        <v>0.38</v>
      </c>
      <c r="S225" s="241">
        <f t="shared" si="85"/>
        <v>0.38</v>
      </c>
      <c r="T225" s="241">
        <f t="shared" si="85"/>
        <v>0.37996485061511426</v>
      </c>
      <c r="U225" s="241">
        <f t="shared" si="85"/>
        <v>0.38</v>
      </c>
      <c r="V225" s="241">
        <f t="shared" si="85"/>
        <v>0.38</v>
      </c>
      <c r="W225" s="241">
        <f t="shared" si="85"/>
        <v>0.38</v>
      </c>
      <c r="X225" s="241">
        <f t="shared" si="85"/>
        <v>0.38</v>
      </c>
      <c r="Y225" s="241">
        <f t="shared" si="85"/>
        <v>0.37931034482758619</v>
      </c>
      <c r="Z225" s="242">
        <f t="shared" si="85"/>
        <v>0.380859375</v>
      </c>
      <c r="AA225" s="242">
        <f t="shared" si="85"/>
        <v>0.38047545732339166</v>
      </c>
      <c r="AB225" s="242">
        <f t="shared" si="85"/>
        <v>0.38056290787351288</v>
      </c>
      <c r="AC225" s="242">
        <f t="shared" si="85"/>
        <v>0.38062735277381354</v>
      </c>
    </row>
    <row r="226" spans="1:29">
      <c r="A226" s="6" t="s">
        <v>107</v>
      </c>
      <c r="B226" s="241">
        <f t="shared" si="85"/>
        <v>0.32993890020366601</v>
      </c>
      <c r="C226" s="241">
        <f t="shared" si="85"/>
        <v>0.32870022539444027</v>
      </c>
      <c r="D226" s="241">
        <f t="shared" si="85"/>
        <v>0.33027522935779818</v>
      </c>
      <c r="E226" s="241">
        <f t="shared" si="85"/>
        <v>0.32335550628233556</v>
      </c>
      <c r="F226" s="241">
        <f t="shared" si="85"/>
        <v>0.3235294117647059</v>
      </c>
      <c r="G226" s="241">
        <f t="shared" si="85"/>
        <v>0.32358974358974357</v>
      </c>
      <c r="H226" s="241">
        <f t="shared" si="85"/>
        <v>0.37906976744186044</v>
      </c>
      <c r="I226" s="241">
        <f t="shared" si="85"/>
        <v>0.37893333333333334</v>
      </c>
      <c r="J226" s="241">
        <f t="shared" si="85"/>
        <v>0.37892095357590966</v>
      </c>
      <c r="K226" s="241">
        <f t="shared" si="85"/>
        <v>0.37696188340807174</v>
      </c>
      <c r="L226" s="241">
        <f t="shared" si="85"/>
        <v>0.37998935604044703</v>
      </c>
      <c r="M226" s="241">
        <f t="shared" si="85"/>
        <v>0.38001833180568284</v>
      </c>
      <c r="N226" s="241">
        <f t="shared" si="85"/>
        <v>0.38003220611916266</v>
      </c>
      <c r="O226" s="241">
        <f t="shared" si="85"/>
        <v>0.38006010252784161</v>
      </c>
      <c r="P226" s="241">
        <f t="shared" si="85"/>
        <v>0.38008867392180573</v>
      </c>
      <c r="Q226" s="241">
        <f t="shared" si="85"/>
        <v>0.38</v>
      </c>
      <c r="R226" s="241">
        <f t="shared" si="85"/>
        <v>0.38</v>
      </c>
      <c r="S226" s="241">
        <f t="shared" si="85"/>
        <v>0.38</v>
      </c>
      <c r="T226" s="241">
        <f t="shared" si="85"/>
        <v>0.37996485061511426</v>
      </c>
      <c r="U226" s="241">
        <f t="shared" si="85"/>
        <v>0.38</v>
      </c>
      <c r="V226" s="241">
        <f t="shared" si="85"/>
        <v>0.38</v>
      </c>
      <c r="W226" s="241">
        <f t="shared" si="85"/>
        <v>0.38</v>
      </c>
      <c r="X226" s="241">
        <f t="shared" si="85"/>
        <v>0.38</v>
      </c>
      <c r="Y226" s="241">
        <f t="shared" si="85"/>
        <v>0.37931034482758619</v>
      </c>
      <c r="Z226" s="242">
        <f t="shared" si="85"/>
        <v>0.380859375</v>
      </c>
      <c r="AA226" s="242">
        <f t="shared" si="85"/>
        <v>0.38047545732339166</v>
      </c>
      <c r="AB226" s="242">
        <f t="shared" si="85"/>
        <v>0.38056290787351288</v>
      </c>
      <c r="AC226" s="242">
        <f t="shared" si="85"/>
        <v>0.38062735277381354</v>
      </c>
    </row>
    <row r="227" spans="1:29">
      <c r="A227" s="6" t="s">
        <v>108</v>
      </c>
      <c r="B227" s="241">
        <f t="shared" si="85"/>
        <v>0.32993890020366601</v>
      </c>
      <c r="C227" s="241">
        <f t="shared" si="85"/>
        <v>0.32870022539444027</v>
      </c>
      <c r="D227" s="241">
        <f t="shared" si="85"/>
        <v>0.33027522935779818</v>
      </c>
      <c r="E227" s="241">
        <f t="shared" si="85"/>
        <v>0.32335550628233556</v>
      </c>
      <c r="F227" s="241">
        <f t="shared" si="85"/>
        <v>0.3235294117647059</v>
      </c>
      <c r="G227" s="241">
        <f t="shared" si="85"/>
        <v>0.32358974358974357</v>
      </c>
      <c r="H227" s="241">
        <f t="shared" si="85"/>
        <v>0.37906976744186044</v>
      </c>
      <c r="I227" s="241">
        <f t="shared" si="85"/>
        <v>0.37893333333333334</v>
      </c>
      <c r="J227" s="241">
        <f t="shared" si="85"/>
        <v>0.37892095357590966</v>
      </c>
      <c r="K227" s="241">
        <f t="shared" si="85"/>
        <v>0.37696188340807169</v>
      </c>
      <c r="L227" s="241">
        <f t="shared" si="85"/>
        <v>0.37998935604044703</v>
      </c>
      <c r="M227" s="241">
        <f t="shared" si="85"/>
        <v>0.38001833180568284</v>
      </c>
      <c r="N227" s="241">
        <f t="shared" si="85"/>
        <v>0.38003220611916266</v>
      </c>
      <c r="O227" s="241">
        <f t="shared" si="85"/>
        <v>0.38006010252784161</v>
      </c>
      <c r="P227" s="241">
        <f t="shared" si="85"/>
        <v>0.38008867392180573</v>
      </c>
      <c r="Q227" s="241">
        <f t="shared" si="85"/>
        <v>0.38</v>
      </c>
      <c r="R227" s="241">
        <f t="shared" si="85"/>
        <v>0.38</v>
      </c>
      <c r="S227" s="241">
        <f t="shared" si="85"/>
        <v>0.38</v>
      </c>
      <c r="T227" s="241">
        <f t="shared" si="85"/>
        <v>0.37996485061511426</v>
      </c>
      <c r="U227" s="241">
        <f t="shared" si="85"/>
        <v>0.38</v>
      </c>
      <c r="V227" s="241">
        <f t="shared" si="85"/>
        <v>0.38</v>
      </c>
      <c r="W227" s="241">
        <f t="shared" si="85"/>
        <v>0.38</v>
      </c>
      <c r="X227" s="241">
        <f t="shared" si="85"/>
        <v>0.38</v>
      </c>
      <c r="Y227" s="241">
        <f t="shared" si="85"/>
        <v>0.37931034482758619</v>
      </c>
      <c r="Z227" s="242">
        <f t="shared" si="85"/>
        <v>0.380859375</v>
      </c>
      <c r="AA227" s="242">
        <f t="shared" si="85"/>
        <v>0.38047545732339166</v>
      </c>
      <c r="AB227" s="242">
        <f t="shared" si="85"/>
        <v>0.38056290787351288</v>
      </c>
      <c r="AC227" s="242">
        <f t="shared" si="85"/>
        <v>0.38062735277381354</v>
      </c>
    </row>
    <row r="228" spans="1:29">
      <c r="A228" s="6" t="s">
        <v>109</v>
      </c>
      <c r="B228" s="241">
        <f t="shared" si="85"/>
        <v>0.32993890020366601</v>
      </c>
      <c r="C228" s="241">
        <f t="shared" si="85"/>
        <v>0.32870022539444027</v>
      </c>
      <c r="D228" s="241">
        <f t="shared" si="85"/>
        <v>0.33027522935779818</v>
      </c>
      <c r="E228" s="241">
        <f t="shared" si="85"/>
        <v>0.32335550628233556</v>
      </c>
      <c r="F228" s="241">
        <f t="shared" si="85"/>
        <v>0.3235294117647059</v>
      </c>
      <c r="G228" s="241">
        <f t="shared" si="85"/>
        <v>0.32358974358974357</v>
      </c>
      <c r="H228" s="241">
        <f t="shared" si="85"/>
        <v>0.37906976744186044</v>
      </c>
      <c r="I228" s="241">
        <f t="shared" si="85"/>
        <v>0.37893333333333334</v>
      </c>
      <c r="J228" s="241">
        <f t="shared" si="85"/>
        <v>0.37892095357590966</v>
      </c>
      <c r="K228" s="241">
        <f t="shared" si="85"/>
        <v>0.37696188340807174</v>
      </c>
      <c r="L228" s="241">
        <f t="shared" si="85"/>
        <v>0.37998935604044703</v>
      </c>
      <c r="M228" s="241">
        <f t="shared" si="85"/>
        <v>0.38001833180568284</v>
      </c>
      <c r="N228" s="241">
        <f t="shared" si="85"/>
        <v>0.38003220611916266</v>
      </c>
      <c r="O228" s="241">
        <f t="shared" si="85"/>
        <v>0.38006010252784161</v>
      </c>
      <c r="P228" s="241">
        <f t="shared" si="85"/>
        <v>0.38008867392180573</v>
      </c>
      <c r="Q228" s="241">
        <f t="shared" si="85"/>
        <v>0.38</v>
      </c>
      <c r="R228" s="241">
        <f t="shared" si="85"/>
        <v>0.38</v>
      </c>
      <c r="S228" s="241">
        <f t="shared" si="85"/>
        <v>0.38</v>
      </c>
      <c r="T228" s="241">
        <f t="shared" si="85"/>
        <v>0.37996485061511426</v>
      </c>
      <c r="U228" s="241">
        <f t="shared" si="85"/>
        <v>0.38</v>
      </c>
      <c r="V228" s="241">
        <f t="shared" si="85"/>
        <v>0.38</v>
      </c>
      <c r="W228" s="241">
        <f t="shared" si="85"/>
        <v>0.38</v>
      </c>
      <c r="X228" s="241">
        <f t="shared" si="85"/>
        <v>0.38</v>
      </c>
      <c r="Y228" s="241">
        <f t="shared" si="85"/>
        <v>0.37931034482758619</v>
      </c>
      <c r="Z228" s="242">
        <f t="shared" si="85"/>
        <v>0.380859375</v>
      </c>
      <c r="AA228" s="242">
        <f t="shared" si="85"/>
        <v>0.38047545732339166</v>
      </c>
      <c r="AB228" s="242">
        <f t="shared" si="85"/>
        <v>0.38056290787351288</v>
      </c>
      <c r="AC228" s="242">
        <f t="shared" si="85"/>
        <v>0.38062735277381354</v>
      </c>
    </row>
    <row r="229" spans="1:29">
      <c r="A229" s="6" t="s">
        <v>110</v>
      </c>
      <c r="B229" s="241">
        <f t="shared" si="85"/>
        <v>0.32993890020366601</v>
      </c>
      <c r="C229" s="241">
        <f t="shared" si="85"/>
        <v>0.32870022539444027</v>
      </c>
      <c r="D229" s="241">
        <f t="shared" si="85"/>
        <v>0.33027522935779818</v>
      </c>
      <c r="E229" s="241">
        <f t="shared" si="85"/>
        <v>0.32335550628233556</v>
      </c>
      <c r="F229" s="241">
        <f t="shared" si="85"/>
        <v>0.3235294117647059</v>
      </c>
      <c r="G229" s="241">
        <f t="shared" si="85"/>
        <v>0.32358974358974357</v>
      </c>
      <c r="H229" s="241">
        <f t="shared" si="85"/>
        <v>0.37906976744186044</v>
      </c>
      <c r="I229" s="241">
        <f t="shared" si="85"/>
        <v>0.37893333333333334</v>
      </c>
      <c r="J229" s="241">
        <f t="shared" si="85"/>
        <v>0.37892095357590966</v>
      </c>
      <c r="K229" s="241">
        <f t="shared" si="85"/>
        <v>0.37696188340807174</v>
      </c>
      <c r="L229" s="241">
        <f t="shared" si="85"/>
        <v>0.37998935604044703</v>
      </c>
      <c r="M229" s="241">
        <f t="shared" si="85"/>
        <v>0.38001833180568284</v>
      </c>
      <c r="N229" s="241">
        <f t="shared" si="85"/>
        <v>0.38003220611916261</v>
      </c>
      <c r="O229" s="241">
        <f t="shared" si="85"/>
        <v>0.38006010252784161</v>
      </c>
      <c r="P229" s="241">
        <f t="shared" si="85"/>
        <v>0.38008867392180573</v>
      </c>
      <c r="Q229" s="241">
        <f t="shared" si="85"/>
        <v>0.38</v>
      </c>
      <c r="R229" s="241">
        <f t="shared" si="85"/>
        <v>0.38</v>
      </c>
      <c r="S229" s="241">
        <f t="shared" si="85"/>
        <v>0.38</v>
      </c>
      <c r="T229" s="241">
        <f t="shared" si="85"/>
        <v>0.37996485061511426</v>
      </c>
      <c r="U229" s="241">
        <f t="shared" si="85"/>
        <v>0.38</v>
      </c>
      <c r="V229" s="241">
        <f t="shared" si="85"/>
        <v>0.38</v>
      </c>
      <c r="W229" s="241">
        <f t="shared" si="85"/>
        <v>0.38</v>
      </c>
      <c r="X229" s="241">
        <f t="shared" si="85"/>
        <v>0.38</v>
      </c>
      <c r="Y229" s="241">
        <f t="shared" si="85"/>
        <v>0.37931034482758619</v>
      </c>
      <c r="Z229" s="242">
        <f t="shared" si="85"/>
        <v>0.380859375</v>
      </c>
      <c r="AA229" s="242">
        <f t="shared" si="85"/>
        <v>0.38047545732339166</v>
      </c>
      <c r="AB229" s="242">
        <f t="shared" si="85"/>
        <v>0.38056290787351288</v>
      </c>
      <c r="AC229" s="242">
        <f t="shared" si="85"/>
        <v>0.38062735277381354</v>
      </c>
    </row>
    <row r="230" spans="1:29">
      <c r="A230" s="6" t="s">
        <v>111</v>
      </c>
      <c r="B230" s="241">
        <f t="shared" si="85"/>
        <v>0.32993890020366601</v>
      </c>
      <c r="C230" s="241">
        <f t="shared" si="85"/>
        <v>0.32870022539444027</v>
      </c>
      <c r="D230" s="241">
        <f t="shared" si="85"/>
        <v>0.33027522935779818</v>
      </c>
      <c r="E230" s="241">
        <f t="shared" si="85"/>
        <v>0.32335550628233556</v>
      </c>
      <c r="F230" s="241">
        <f t="shared" si="85"/>
        <v>0.3235294117647059</v>
      </c>
      <c r="G230" s="241">
        <f t="shared" si="85"/>
        <v>0.32358974358974357</v>
      </c>
      <c r="H230" s="241">
        <f t="shared" si="85"/>
        <v>0.37906976744186044</v>
      </c>
      <c r="I230" s="241">
        <f t="shared" si="85"/>
        <v>0.37893333333333334</v>
      </c>
      <c r="J230" s="241">
        <f t="shared" si="85"/>
        <v>0.37892095357590966</v>
      </c>
      <c r="K230" s="241">
        <f t="shared" si="85"/>
        <v>0.37696188340807174</v>
      </c>
      <c r="L230" s="241">
        <f t="shared" si="85"/>
        <v>0.37998935604044703</v>
      </c>
      <c r="M230" s="241">
        <f t="shared" si="85"/>
        <v>0.38001833180568284</v>
      </c>
      <c r="N230" s="241">
        <f t="shared" si="85"/>
        <v>0.38003220611916266</v>
      </c>
      <c r="O230" s="241">
        <f t="shared" si="85"/>
        <v>0.38006010252784161</v>
      </c>
      <c r="P230" s="241">
        <f t="shared" si="85"/>
        <v>0.38008867392180573</v>
      </c>
      <c r="Q230" s="241">
        <f t="shared" si="85"/>
        <v>0.38</v>
      </c>
      <c r="R230" s="241">
        <f t="shared" si="85"/>
        <v>0.38</v>
      </c>
      <c r="S230" s="241">
        <f t="shared" si="85"/>
        <v>0.38</v>
      </c>
      <c r="T230" s="241">
        <f t="shared" si="85"/>
        <v>0.37996485061511426</v>
      </c>
      <c r="U230" s="241">
        <f t="shared" si="85"/>
        <v>0.38</v>
      </c>
      <c r="V230" s="241">
        <f t="shared" si="85"/>
        <v>0.38</v>
      </c>
      <c r="W230" s="241">
        <f t="shared" si="85"/>
        <v>0.38</v>
      </c>
      <c r="X230" s="241">
        <f t="shared" si="85"/>
        <v>0.38</v>
      </c>
      <c r="Y230" s="241">
        <f t="shared" si="85"/>
        <v>0.37931034482758619</v>
      </c>
      <c r="Z230" s="242">
        <f t="shared" si="85"/>
        <v>0.380859375</v>
      </c>
      <c r="AA230" s="242">
        <f t="shared" si="85"/>
        <v>0.38047545732339166</v>
      </c>
      <c r="AB230" s="242">
        <f t="shared" si="85"/>
        <v>0.38056290787351288</v>
      </c>
      <c r="AC230" s="242">
        <f t="shared" si="85"/>
        <v>0.38062735277381354</v>
      </c>
    </row>
    <row r="231" spans="1:29">
      <c r="A231" s="6" t="s">
        <v>112</v>
      </c>
      <c r="B231" s="241">
        <f t="shared" si="85"/>
        <v>0.32993890020366601</v>
      </c>
      <c r="C231" s="241">
        <f t="shared" si="85"/>
        <v>0.32870022539444027</v>
      </c>
      <c r="D231" s="241">
        <f t="shared" si="85"/>
        <v>0.33027522935779818</v>
      </c>
      <c r="E231" s="241">
        <f t="shared" si="85"/>
        <v>0.32335550628233556</v>
      </c>
      <c r="F231" s="241">
        <f t="shared" si="85"/>
        <v>0.3235294117647059</v>
      </c>
      <c r="G231" s="241">
        <f t="shared" si="85"/>
        <v>0.32358974358974357</v>
      </c>
      <c r="H231" s="241">
        <f t="shared" si="85"/>
        <v>0.37906976744186044</v>
      </c>
      <c r="I231" s="241">
        <f t="shared" si="85"/>
        <v>0.37893333333333334</v>
      </c>
      <c r="J231" s="241">
        <f t="shared" si="85"/>
        <v>0.37892095357590966</v>
      </c>
      <c r="K231" s="241">
        <f t="shared" si="85"/>
        <v>0.37696188340807174</v>
      </c>
      <c r="L231" s="241">
        <f t="shared" si="85"/>
        <v>0.37998935604044703</v>
      </c>
      <c r="M231" s="241">
        <f t="shared" si="85"/>
        <v>0.38001833180568284</v>
      </c>
      <c r="N231" s="241">
        <f t="shared" si="85"/>
        <v>0.38003220611916266</v>
      </c>
      <c r="O231" s="241">
        <f t="shared" si="85"/>
        <v>0.38006010252784161</v>
      </c>
      <c r="P231" s="241">
        <f t="shared" si="85"/>
        <v>0.38008867392180573</v>
      </c>
      <c r="Q231" s="241">
        <f t="shared" si="85"/>
        <v>0.38</v>
      </c>
      <c r="R231" s="241">
        <f t="shared" si="85"/>
        <v>0.38</v>
      </c>
      <c r="S231" s="241">
        <f t="shared" si="85"/>
        <v>0.38</v>
      </c>
      <c r="T231" s="241">
        <f t="shared" si="85"/>
        <v>0.37996485061511426</v>
      </c>
      <c r="U231" s="241">
        <f t="shared" si="85"/>
        <v>0.38</v>
      </c>
      <c r="V231" s="241">
        <f t="shared" si="85"/>
        <v>0.38</v>
      </c>
      <c r="W231" s="241">
        <f t="shared" si="85"/>
        <v>0.38</v>
      </c>
      <c r="X231" s="241">
        <f t="shared" si="85"/>
        <v>0.38</v>
      </c>
      <c r="Y231" s="241">
        <f t="shared" si="85"/>
        <v>0.37931034482758619</v>
      </c>
      <c r="Z231" s="242">
        <f t="shared" si="85"/>
        <v>0.380859375</v>
      </c>
      <c r="AA231" s="242">
        <f t="shared" si="85"/>
        <v>0.38047545732339166</v>
      </c>
      <c r="AB231" s="242">
        <f t="shared" si="85"/>
        <v>0.38056290787351288</v>
      </c>
      <c r="AC231" s="242">
        <f t="shared" si="85"/>
        <v>0.38062735277381354</v>
      </c>
    </row>
    <row r="232" spans="1:29">
      <c r="A232" s="6" t="s">
        <v>113</v>
      </c>
      <c r="B232" s="241">
        <f t="shared" si="85"/>
        <v>0.32993890020366601</v>
      </c>
      <c r="C232" s="241">
        <f t="shared" si="85"/>
        <v>0.32870022539444027</v>
      </c>
      <c r="D232" s="241">
        <f t="shared" si="85"/>
        <v>0.33027522935779818</v>
      </c>
      <c r="E232" s="241">
        <f t="shared" ref="C232:AC234" si="86">E216/E89</f>
        <v>0.32335550628233556</v>
      </c>
      <c r="F232" s="241">
        <f t="shared" si="86"/>
        <v>0.3235294117647059</v>
      </c>
      <c r="G232" s="241">
        <f t="shared" si="86"/>
        <v>0.32358974358974357</v>
      </c>
      <c r="H232" s="241">
        <f t="shared" si="86"/>
        <v>0.37906976744186044</v>
      </c>
      <c r="I232" s="241">
        <f t="shared" si="86"/>
        <v>0.37893333333333329</v>
      </c>
      <c r="J232" s="241">
        <f t="shared" si="86"/>
        <v>0.37892095357590966</v>
      </c>
      <c r="K232" s="241">
        <f t="shared" si="86"/>
        <v>0.37696188340807174</v>
      </c>
      <c r="L232" s="241">
        <f t="shared" si="86"/>
        <v>0.37998935604044703</v>
      </c>
      <c r="M232" s="241">
        <f t="shared" si="86"/>
        <v>0.38001833180568284</v>
      </c>
      <c r="N232" s="241">
        <f t="shared" si="86"/>
        <v>0.38003220611916266</v>
      </c>
      <c r="O232" s="241">
        <f t="shared" si="86"/>
        <v>0.38006010252784161</v>
      </c>
      <c r="P232" s="241">
        <f t="shared" si="86"/>
        <v>0.38008867392180573</v>
      </c>
      <c r="Q232" s="241">
        <f t="shared" si="86"/>
        <v>0.38</v>
      </c>
      <c r="R232" s="241">
        <f t="shared" si="86"/>
        <v>0.38</v>
      </c>
      <c r="S232" s="241">
        <f t="shared" si="86"/>
        <v>0.38</v>
      </c>
      <c r="T232" s="241">
        <f t="shared" si="86"/>
        <v>0.37996485061511426</v>
      </c>
      <c r="U232" s="241">
        <f t="shared" si="86"/>
        <v>0.38</v>
      </c>
      <c r="V232" s="241">
        <f t="shared" si="86"/>
        <v>0.38</v>
      </c>
      <c r="W232" s="241">
        <f t="shared" si="86"/>
        <v>0.38</v>
      </c>
      <c r="X232" s="241">
        <f t="shared" si="86"/>
        <v>0.38</v>
      </c>
      <c r="Y232" s="241">
        <f t="shared" si="86"/>
        <v>0.37931034482758624</v>
      </c>
      <c r="Z232" s="242">
        <f t="shared" si="86"/>
        <v>0.380859375</v>
      </c>
      <c r="AA232" s="242">
        <f t="shared" si="86"/>
        <v>0.38047545732339166</v>
      </c>
      <c r="AB232" s="242">
        <f t="shared" si="86"/>
        <v>0.38056290787351288</v>
      </c>
      <c r="AC232" s="242">
        <f t="shared" si="86"/>
        <v>0.38062735277381354</v>
      </c>
    </row>
    <row r="233" spans="1:29">
      <c r="A233" s="6" t="s">
        <v>102</v>
      </c>
      <c r="B233" s="241">
        <f>B217/B90</f>
        <v>0.32993890020366601</v>
      </c>
      <c r="C233" s="241">
        <f t="shared" si="86"/>
        <v>0.32870022539444027</v>
      </c>
      <c r="D233" s="241">
        <f t="shared" si="86"/>
        <v>0.33027522935779818</v>
      </c>
      <c r="E233" s="241">
        <f t="shared" si="86"/>
        <v>0.32335550628233556</v>
      </c>
      <c r="F233" s="241">
        <f t="shared" si="86"/>
        <v>0.3235294117647059</v>
      </c>
      <c r="G233" s="241">
        <f t="shared" si="86"/>
        <v>0.32358974358974357</v>
      </c>
      <c r="H233" s="241">
        <f t="shared" si="86"/>
        <v>0.37906976744186044</v>
      </c>
      <c r="I233" s="241">
        <f t="shared" si="86"/>
        <v>0.37893333333333334</v>
      </c>
      <c r="J233" s="241">
        <f t="shared" si="86"/>
        <v>0.37892095357590966</v>
      </c>
      <c r="K233" s="241">
        <f t="shared" si="86"/>
        <v>0.37696188340807174</v>
      </c>
      <c r="L233" s="241">
        <f t="shared" si="86"/>
        <v>0.37998935604044703</v>
      </c>
      <c r="M233" s="241">
        <f t="shared" si="86"/>
        <v>0.38001833180568284</v>
      </c>
      <c r="N233" s="241">
        <f t="shared" si="86"/>
        <v>0.38003220611916272</v>
      </c>
      <c r="O233" s="241">
        <f t="shared" si="86"/>
        <v>0.38006010252784161</v>
      </c>
      <c r="P233" s="241">
        <f t="shared" si="86"/>
        <v>0.38008867392180573</v>
      </c>
      <c r="Q233" s="241">
        <f t="shared" si="86"/>
        <v>0.38</v>
      </c>
      <c r="R233" s="241">
        <f t="shared" si="86"/>
        <v>0.38</v>
      </c>
      <c r="S233" s="241">
        <f t="shared" si="86"/>
        <v>0.38</v>
      </c>
      <c r="T233" s="241">
        <f t="shared" si="86"/>
        <v>0.37996485061511426</v>
      </c>
      <c r="U233" s="241">
        <f t="shared" si="86"/>
        <v>0.38</v>
      </c>
      <c r="V233" s="241">
        <f t="shared" si="86"/>
        <v>0.38</v>
      </c>
      <c r="W233" s="241">
        <f t="shared" si="86"/>
        <v>0.38</v>
      </c>
      <c r="X233" s="241">
        <f t="shared" si="86"/>
        <v>0.38</v>
      </c>
      <c r="Y233" s="241">
        <f t="shared" si="86"/>
        <v>0.37931034482758619</v>
      </c>
      <c r="Z233" s="242">
        <f t="shared" si="86"/>
        <v>0.380859375</v>
      </c>
      <c r="AA233" s="242">
        <f t="shared" si="86"/>
        <v>0.38047545732339166</v>
      </c>
      <c r="AB233" s="242">
        <f t="shared" si="86"/>
        <v>0.38056290787351288</v>
      </c>
      <c r="AC233" s="242">
        <f t="shared" si="86"/>
        <v>0.38062735277381354</v>
      </c>
    </row>
    <row r="234" spans="1:29">
      <c r="A234" s="6" t="s">
        <v>103</v>
      </c>
      <c r="B234" s="241">
        <f>B218/B91</f>
        <v>0.32993890020366601</v>
      </c>
      <c r="C234" s="241">
        <f t="shared" si="86"/>
        <v>0.32870022539444027</v>
      </c>
      <c r="D234" s="241">
        <f t="shared" si="86"/>
        <v>0.33027522935779818</v>
      </c>
      <c r="E234" s="241">
        <f t="shared" si="86"/>
        <v>0.32335550628233556</v>
      </c>
      <c r="F234" s="241">
        <f t="shared" si="86"/>
        <v>0.3235294117647059</v>
      </c>
      <c r="G234" s="241">
        <f t="shared" si="86"/>
        <v>0.32358974358974357</v>
      </c>
      <c r="H234" s="241">
        <f t="shared" si="86"/>
        <v>0.37906976744186044</v>
      </c>
      <c r="I234" s="241">
        <f t="shared" si="86"/>
        <v>0.3789333333333334</v>
      </c>
      <c r="J234" s="241">
        <f t="shared" si="86"/>
        <v>0.37892095357590966</v>
      </c>
      <c r="K234" s="241">
        <f t="shared" si="86"/>
        <v>0.37696188340807174</v>
      </c>
      <c r="L234" s="241">
        <f t="shared" si="86"/>
        <v>0.37998935604044703</v>
      </c>
      <c r="M234" s="241">
        <f t="shared" si="86"/>
        <v>0.38001833180568284</v>
      </c>
      <c r="N234" s="241">
        <f t="shared" si="86"/>
        <v>0.38003220611916266</v>
      </c>
      <c r="O234" s="241">
        <f t="shared" si="86"/>
        <v>0.38006010252784161</v>
      </c>
      <c r="P234" s="241">
        <f t="shared" si="86"/>
        <v>0.38008867392180573</v>
      </c>
      <c r="Q234" s="241">
        <f t="shared" si="86"/>
        <v>0.38</v>
      </c>
      <c r="R234" s="241">
        <f t="shared" si="86"/>
        <v>0.38</v>
      </c>
      <c r="S234" s="241">
        <f t="shared" si="86"/>
        <v>0.38</v>
      </c>
      <c r="T234" s="241">
        <f t="shared" si="86"/>
        <v>0.37996485061511426</v>
      </c>
      <c r="U234" s="241">
        <f t="shared" si="86"/>
        <v>0.38</v>
      </c>
      <c r="V234" s="241">
        <f t="shared" si="86"/>
        <v>0.38</v>
      </c>
      <c r="W234" s="241">
        <f t="shared" si="86"/>
        <v>0.38</v>
      </c>
      <c r="X234" s="241">
        <f t="shared" si="86"/>
        <v>0.38</v>
      </c>
      <c r="Y234" s="241">
        <f t="shared" si="86"/>
        <v>0.37931034482758619</v>
      </c>
      <c r="Z234" s="242">
        <f t="shared" si="86"/>
        <v>0.380859375</v>
      </c>
      <c r="AA234" s="242">
        <f t="shared" si="86"/>
        <v>0.38047545732339166</v>
      </c>
      <c r="AB234" s="242">
        <f t="shared" si="86"/>
        <v>0.38056290787351288</v>
      </c>
      <c r="AC234" s="242">
        <f t="shared" si="86"/>
        <v>0.38062735277381354</v>
      </c>
    </row>
    <row r="235" spans="1:29" ht="15.75" thickBot="1">
      <c r="A235" s="6" t="s">
        <v>143</v>
      </c>
      <c r="B235" s="243">
        <v>0.32993890020366601</v>
      </c>
      <c r="C235" s="243">
        <v>0.32870022539444027</v>
      </c>
      <c r="D235" s="243">
        <v>0.33027522935779818</v>
      </c>
      <c r="E235" s="243">
        <v>0.32335550628233556</v>
      </c>
      <c r="F235" s="243">
        <v>0.3235294117647059</v>
      </c>
      <c r="G235" s="243">
        <v>0.32358974358974357</v>
      </c>
      <c r="H235" s="243">
        <v>0.37906976744186044</v>
      </c>
      <c r="I235" s="243">
        <v>0.37893333333333334</v>
      </c>
      <c r="J235" s="243">
        <v>0.37892095357590966</v>
      </c>
      <c r="K235" s="243">
        <v>0.37696188340807174</v>
      </c>
      <c r="L235" s="243">
        <v>0.37998935604044703</v>
      </c>
      <c r="M235" s="243">
        <v>0.38001833180568284</v>
      </c>
      <c r="N235" s="243">
        <v>0.38003220611916266</v>
      </c>
      <c r="O235" s="243">
        <v>0.38006010252784161</v>
      </c>
      <c r="P235" s="243">
        <v>0.38008867392180573</v>
      </c>
      <c r="Q235" s="243">
        <v>0.38</v>
      </c>
      <c r="R235" s="243">
        <v>0.38</v>
      </c>
      <c r="S235" s="243">
        <v>0.38</v>
      </c>
      <c r="T235" s="243">
        <v>0.37996485061511426</v>
      </c>
      <c r="U235" s="243">
        <v>0.38</v>
      </c>
      <c r="V235" s="243">
        <v>0.38</v>
      </c>
      <c r="W235" s="243">
        <v>0.38</v>
      </c>
      <c r="X235" s="243">
        <v>0.38</v>
      </c>
      <c r="Y235" s="243">
        <v>0.37931034482758619</v>
      </c>
      <c r="Z235" s="242">
        <v>0.380859375</v>
      </c>
      <c r="AA235" s="242">
        <f>FORECAST(AA45,H235:Z235,H45:Z45)</f>
        <v>0.38047545732339166</v>
      </c>
      <c r="AB235" s="242">
        <f>FORECAST(AB45,I235:AA235,I45:AA45)</f>
        <v>0.38056290787351288</v>
      </c>
      <c r="AC235" s="242">
        <f>FORECAST(AC45,J235:AB235,J45:AB45)</f>
        <v>0.38062735277381354</v>
      </c>
    </row>
    <row r="236" spans="1:29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5.75" thickBot="1">
      <c r="A237" s="6" t="s">
        <v>264</v>
      </c>
    </row>
    <row r="238" spans="1:29" ht="15.75" thickBot="1">
      <c r="A238" s="3"/>
      <c r="B238" s="3" t="str">
        <f>B$2</f>
        <v xml:space="preserve">93/94 </v>
      </c>
      <c r="C238" s="3" t="str">
        <f t="shared" ref="C238:AC238" si="87">C$2</f>
        <v xml:space="preserve">94/95 </v>
      </c>
      <c r="D238" s="3" t="str">
        <f t="shared" si="87"/>
        <v xml:space="preserve">95/96 </v>
      </c>
      <c r="E238" s="3" t="str">
        <f t="shared" si="87"/>
        <v xml:space="preserve">96/97 </v>
      </c>
      <c r="F238" s="3" t="str">
        <f t="shared" si="87"/>
        <v xml:space="preserve">97/98 </v>
      </c>
      <c r="G238" s="3" t="str">
        <f t="shared" si="87"/>
        <v xml:space="preserve">98/99 </v>
      </c>
      <c r="H238" s="3" t="str">
        <f t="shared" si="87"/>
        <v xml:space="preserve">99/00 </v>
      </c>
      <c r="I238" s="3" t="str">
        <f t="shared" si="87"/>
        <v xml:space="preserve">00/01 </v>
      </c>
      <c r="J238" s="3" t="str">
        <f t="shared" si="87"/>
        <v xml:space="preserve">01/02 </v>
      </c>
      <c r="K238" s="3" t="str">
        <f t="shared" si="87"/>
        <v xml:space="preserve">02/03 </v>
      </c>
      <c r="L238" s="3" t="str">
        <f t="shared" si="87"/>
        <v xml:space="preserve">03/04 </v>
      </c>
      <c r="M238" s="3" t="str">
        <f t="shared" si="87"/>
        <v xml:space="preserve">04/05 </v>
      </c>
      <c r="N238" s="3" t="str">
        <f t="shared" si="87"/>
        <v xml:space="preserve">05/06 </v>
      </c>
      <c r="O238" s="3" t="str">
        <f t="shared" si="87"/>
        <v xml:space="preserve">06/07 </v>
      </c>
      <c r="P238" s="3" t="str">
        <f t="shared" si="87"/>
        <v xml:space="preserve">07/08 </v>
      </c>
      <c r="Q238" s="3" t="str">
        <f t="shared" si="87"/>
        <v xml:space="preserve">08/09 </v>
      </c>
      <c r="R238" s="3" t="str">
        <f t="shared" si="87"/>
        <v xml:space="preserve">09/10 </v>
      </c>
      <c r="S238" s="3" t="str">
        <f t="shared" si="87"/>
        <v xml:space="preserve">10/11 </v>
      </c>
      <c r="T238" s="3" t="str">
        <f t="shared" si="87"/>
        <v xml:space="preserve">11/12 </v>
      </c>
      <c r="U238" s="3" t="str">
        <f t="shared" si="87"/>
        <v xml:space="preserve">12/13 </v>
      </c>
      <c r="V238" s="3" t="str">
        <f t="shared" si="87"/>
        <v xml:space="preserve">13/14 </v>
      </c>
      <c r="W238" s="3" t="str">
        <f t="shared" si="87"/>
        <v xml:space="preserve">14/15 </v>
      </c>
      <c r="X238" s="3" t="str">
        <f t="shared" si="87"/>
        <v xml:space="preserve">15/16 </v>
      </c>
      <c r="Y238" s="3" t="str">
        <f t="shared" si="87"/>
        <v xml:space="preserve">16/17 </v>
      </c>
      <c r="Z238" s="3" t="str">
        <f t="shared" si="87"/>
        <v xml:space="preserve">17/18 </v>
      </c>
      <c r="AA238" s="3" t="str">
        <f t="shared" si="87"/>
        <v>18/19</v>
      </c>
      <c r="AB238" s="3" t="str">
        <f t="shared" si="87"/>
        <v>19/20</v>
      </c>
      <c r="AC238" s="3" t="str">
        <f t="shared" si="87"/>
        <v>20/21</v>
      </c>
    </row>
    <row r="239" spans="1:29">
      <c r="A239" s="6" t="s">
        <v>104</v>
      </c>
      <c r="B239" s="241">
        <f t="shared" ref="B239:AC248" si="88">B223+B112</f>
        <v>0.99999999999999989</v>
      </c>
      <c r="C239" s="241">
        <f t="shared" si="88"/>
        <v>0.99924868519909849</v>
      </c>
      <c r="D239" s="241">
        <f t="shared" si="88"/>
        <v>1</v>
      </c>
      <c r="E239" s="241">
        <f t="shared" si="88"/>
        <v>0.99316334072431633</v>
      </c>
      <c r="F239" s="241">
        <f t="shared" si="88"/>
        <v>0.99019607843137258</v>
      </c>
      <c r="G239" s="241">
        <f t="shared" si="88"/>
        <v>0.9902564102564102</v>
      </c>
      <c r="H239" s="241">
        <f t="shared" si="88"/>
        <v>0.97697674418604641</v>
      </c>
      <c r="I239" s="241">
        <f t="shared" si="88"/>
        <v>0.97706666666666664</v>
      </c>
      <c r="J239" s="241">
        <f t="shared" si="88"/>
        <v>0.97691342534504388</v>
      </c>
      <c r="K239" s="241">
        <f t="shared" si="88"/>
        <v>0.97197309417040367</v>
      </c>
      <c r="L239" s="241">
        <f t="shared" si="88"/>
        <v>0.97693808763526702</v>
      </c>
      <c r="M239" s="241">
        <f t="shared" si="88"/>
        <v>0.9770852428964254</v>
      </c>
      <c r="N239" s="241">
        <f t="shared" si="88"/>
        <v>0.97697262479871183</v>
      </c>
      <c r="O239" s="241">
        <f t="shared" si="88"/>
        <v>0.97701962170761891</v>
      </c>
      <c r="P239" s="241">
        <f t="shared" si="88"/>
        <v>0.97702539298669899</v>
      </c>
      <c r="Q239" s="241">
        <f t="shared" si="88"/>
        <v>0.97706422018348627</v>
      </c>
      <c r="R239" s="241">
        <f t="shared" si="88"/>
        <v>0.97709090909090912</v>
      </c>
      <c r="S239" s="241">
        <f t="shared" si="88"/>
        <v>0.97706896551724143</v>
      </c>
      <c r="T239" s="241">
        <f t="shared" si="88"/>
        <v>0.97697715289982412</v>
      </c>
      <c r="U239" s="241">
        <f t="shared" si="88"/>
        <v>0.97694915254237291</v>
      </c>
      <c r="V239" s="241">
        <f t="shared" si="88"/>
        <v>0.97699999999999998</v>
      </c>
      <c r="W239" s="241">
        <f t="shared" si="88"/>
        <v>0.97690476190476194</v>
      </c>
      <c r="X239" s="241">
        <f t="shared" si="88"/>
        <v>0.97699999999999998</v>
      </c>
      <c r="Y239" s="241">
        <f t="shared" si="88"/>
        <v>0.97586206896551719</v>
      </c>
      <c r="Z239" s="242">
        <f t="shared" si="88"/>
        <v>0.9765625</v>
      </c>
      <c r="AA239" s="242">
        <f t="shared" si="88"/>
        <v>0.97694957776548175</v>
      </c>
      <c r="AB239" s="242">
        <f t="shared" si="88"/>
        <v>0.9770510077828698</v>
      </c>
      <c r="AC239" s="242">
        <f t="shared" si="88"/>
        <v>0.97718531120365337</v>
      </c>
    </row>
    <row r="240" spans="1:29">
      <c r="A240" s="6" t="s">
        <v>105</v>
      </c>
      <c r="B240" s="241">
        <f t="shared" si="88"/>
        <v>1</v>
      </c>
      <c r="C240" s="241">
        <f t="shared" si="88"/>
        <v>0.99924868519909849</v>
      </c>
      <c r="D240" s="241">
        <f t="shared" si="88"/>
        <v>1</v>
      </c>
      <c r="E240" s="241">
        <f t="shared" si="88"/>
        <v>0.99316334072431633</v>
      </c>
      <c r="F240" s="241">
        <f t="shared" si="88"/>
        <v>0.99019607843137258</v>
      </c>
      <c r="G240" s="241">
        <f t="shared" si="88"/>
        <v>0.9902564102564102</v>
      </c>
      <c r="H240" s="241">
        <f t="shared" si="88"/>
        <v>0.97697674418604641</v>
      </c>
      <c r="I240" s="241">
        <f t="shared" si="88"/>
        <v>0.97706666666666664</v>
      </c>
      <c r="J240" s="241">
        <f t="shared" si="88"/>
        <v>0.976913425345044</v>
      </c>
      <c r="K240" s="241">
        <f t="shared" si="88"/>
        <v>0.97197309417040367</v>
      </c>
      <c r="L240" s="241">
        <f t="shared" si="88"/>
        <v>0.97693808763526691</v>
      </c>
      <c r="M240" s="241">
        <f t="shared" si="88"/>
        <v>0.97708524289642518</v>
      </c>
      <c r="N240" s="241">
        <f t="shared" si="88"/>
        <v>0.97697262479871183</v>
      </c>
      <c r="O240" s="241">
        <f t="shared" si="88"/>
        <v>0.97701962170761891</v>
      </c>
      <c r="P240" s="241">
        <f t="shared" si="88"/>
        <v>0.97702539298669899</v>
      </c>
      <c r="Q240" s="241">
        <f t="shared" si="88"/>
        <v>0.97706422018348627</v>
      </c>
      <c r="R240" s="241">
        <f t="shared" si="88"/>
        <v>0.97709090909090912</v>
      </c>
      <c r="S240" s="241">
        <f t="shared" si="88"/>
        <v>0.97706896551724143</v>
      </c>
      <c r="T240" s="241">
        <f t="shared" si="88"/>
        <v>0.97697715289982434</v>
      </c>
      <c r="U240" s="241">
        <f t="shared" si="88"/>
        <v>0.97694915254237291</v>
      </c>
      <c r="V240" s="241">
        <f t="shared" si="88"/>
        <v>0.97699999999999998</v>
      </c>
      <c r="W240" s="241">
        <f t="shared" si="88"/>
        <v>0.97690476190476194</v>
      </c>
      <c r="X240" s="241">
        <f t="shared" si="88"/>
        <v>0.97699999999999998</v>
      </c>
      <c r="Y240" s="241">
        <f t="shared" si="88"/>
        <v>0.97586206896551719</v>
      </c>
      <c r="Z240" s="242">
        <f t="shared" si="88"/>
        <v>0.9765625</v>
      </c>
      <c r="AA240" s="242">
        <f t="shared" si="88"/>
        <v>0.97694957776548175</v>
      </c>
      <c r="AB240" s="242">
        <f t="shared" si="88"/>
        <v>0.9770510077828698</v>
      </c>
      <c r="AC240" s="242">
        <f t="shared" si="88"/>
        <v>0.97718531120365348</v>
      </c>
    </row>
    <row r="241" spans="1:30">
      <c r="A241" s="6" t="s">
        <v>106</v>
      </c>
      <c r="B241" s="241">
        <f t="shared" si="88"/>
        <v>1</v>
      </c>
      <c r="C241" s="241">
        <f t="shared" si="88"/>
        <v>0.99924868519909849</v>
      </c>
      <c r="D241" s="241">
        <f t="shared" si="88"/>
        <v>1</v>
      </c>
      <c r="E241" s="241">
        <f t="shared" si="88"/>
        <v>0.99316334072431633</v>
      </c>
      <c r="F241" s="241">
        <f t="shared" si="88"/>
        <v>0.99019607843137258</v>
      </c>
      <c r="G241" s="241">
        <f t="shared" si="88"/>
        <v>0.9902564102564102</v>
      </c>
      <c r="H241" s="241">
        <f t="shared" si="88"/>
        <v>0.97697674418604641</v>
      </c>
      <c r="I241" s="241">
        <f t="shared" si="88"/>
        <v>0.97706666666666675</v>
      </c>
      <c r="J241" s="241">
        <f t="shared" si="88"/>
        <v>0.976913425345044</v>
      </c>
      <c r="K241" s="241">
        <f t="shared" si="88"/>
        <v>0.97197309417040367</v>
      </c>
      <c r="L241" s="241">
        <f t="shared" si="88"/>
        <v>0.97693808763526702</v>
      </c>
      <c r="M241" s="241">
        <f t="shared" si="88"/>
        <v>0.97708524289642518</v>
      </c>
      <c r="N241" s="241">
        <f t="shared" si="88"/>
        <v>0.97697262479871183</v>
      </c>
      <c r="O241" s="241">
        <f t="shared" si="88"/>
        <v>0.97701962170761891</v>
      </c>
      <c r="P241" s="241">
        <f t="shared" si="88"/>
        <v>0.97702539298669899</v>
      </c>
      <c r="Q241" s="241">
        <f t="shared" si="88"/>
        <v>0.97706422018348627</v>
      </c>
      <c r="R241" s="241">
        <f t="shared" si="88"/>
        <v>0.97709090909090912</v>
      </c>
      <c r="S241" s="241">
        <f t="shared" si="88"/>
        <v>0.97706896551724143</v>
      </c>
      <c r="T241" s="241">
        <f t="shared" si="88"/>
        <v>0.97697715289982434</v>
      </c>
      <c r="U241" s="241">
        <f t="shared" si="88"/>
        <v>0.97694915254237291</v>
      </c>
      <c r="V241" s="241">
        <f t="shared" si="88"/>
        <v>0.97699999999999998</v>
      </c>
      <c r="W241" s="241">
        <f t="shared" si="88"/>
        <v>0.97690476190476194</v>
      </c>
      <c r="X241" s="241">
        <f t="shared" si="88"/>
        <v>0.97699999999999998</v>
      </c>
      <c r="Y241" s="241">
        <f t="shared" si="88"/>
        <v>0.97586206896551719</v>
      </c>
      <c r="Z241" s="242">
        <f t="shared" si="88"/>
        <v>0.9765625</v>
      </c>
      <c r="AA241" s="242">
        <f t="shared" si="88"/>
        <v>0.97694957776548175</v>
      </c>
      <c r="AB241" s="242">
        <f t="shared" si="88"/>
        <v>0.9770510077828698</v>
      </c>
      <c r="AC241" s="242">
        <f t="shared" si="88"/>
        <v>0.97718531120365337</v>
      </c>
    </row>
    <row r="242" spans="1:30">
      <c r="A242" s="6" t="s">
        <v>107</v>
      </c>
      <c r="B242" s="241">
        <f t="shared" si="88"/>
        <v>1</v>
      </c>
      <c r="C242" s="241">
        <f t="shared" si="88"/>
        <v>0.99924868519909849</v>
      </c>
      <c r="D242" s="241">
        <f t="shared" si="88"/>
        <v>1</v>
      </c>
      <c r="E242" s="241">
        <f t="shared" si="88"/>
        <v>0.99316334072431633</v>
      </c>
      <c r="F242" s="241">
        <f t="shared" si="88"/>
        <v>0.99019607843137258</v>
      </c>
      <c r="G242" s="241">
        <f t="shared" si="88"/>
        <v>0.9902564102564102</v>
      </c>
      <c r="H242" s="241">
        <f t="shared" si="88"/>
        <v>0.97697674418604641</v>
      </c>
      <c r="I242" s="241">
        <f t="shared" si="88"/>
        <v>0.97706666666666664</v>
      </c>
      <c r="J242" s="241">
        <f t="shared" si="88"/>
        <v>0.976913425345044</v>
      </c>
      <c r="K242" s="241">
        <f t="shared" si="88"/>
        <v>0.97197309417040367</v>
      </c>
      <c r="L242" s="241">
        <f t="shared" si="88"/>
        <v>0.97693808763526702</v>
      </c>
      <c r="M242" s="241">
        <f t="shared" si="88"/>
        <v>0.97708524289642518</v>
      </c>
      <c r="N242" s="241">
        <f t="shared" si="88"/>
        <v>0.97697262479871183</v>
      </c>
      <c r="O242" s="241">
        <f t="shared" si="88"/>
        <v>0.97701962170761891</v>
      </c>
      <c r="P242" s="241">
        <f t="shared" si="88"/>
        <v>0.97702539298669899</v>
      </c>
      <c r="Q242" s="241">
        <f t="shared" si="88"/>
        <v>0.97706422018348627</v>
      </c>
      <c r="R242" s="241">
        <f t="shared" si="88"/>
        <v>0.97709090909090912</v>
      </c>
      <c r="S242" s="241">
        <f t="shared" si="88"/>
        <v>0.97706896551724143</v>
      </c>
      <c r="T242" s="241">
        <f t="shared" si="88"/>
        <v>0.97697715289982434</v>
      </c>
      <c r="U242" s="241">
        <f t="shared" si="88"/>
        <v>0.9769491525423728</v>
      </c>
      <c r="V242" s="241">
        <f t="shared" si="88"/>
        <v>0.97699999999999987</v>
      </c>
      <c r="W242" s="241">
        <f t="shared" si="88"/>
        <v>0.97690476190476194</v>
      </c>
      <c r="X242" s="241">
        <f t="shared" si="88"/>
        <v>0.97699999999999998</v>
      </c>
      <c r="Y242" s="241">
        <f t="shared" si="88"/>
        <v>0.97586206896551719</v>
      </c>
      <c r="Z242" s="242">
        <f t="shared" si="88"/>
        <v>0.9765625</v>
      </c>
      <c r="AA242" s="242">
        <f t="shared" si="88"/>
        <v>0.97694957776548175</v>
      </c>
      <c r="AB242" s="242">
        <f t="shared" si="88"/>
        <v>0.97705100778286968</v>
      </c>
      <c r="AC242" s="242">
        <f t="shared" si="88"/>
        <v>0.97718531120365348</v>
      </c>
    </row>
    <row r="243" spans="1:30">
      <c r="A243" s="6" t="s">
        <v>108</v>
      </c>
      <c r="B243" s="241">
        <f t="shared" si="88"/>
        <v>1</v>
      </c>
      <c r="C243" s="241">
        <f t="shared" si="88"/>
        <v>0.99924868519909849</v>
      </c>
      <c r="D243" s="241">
        <f t="shared" si="88"/>
        <v>0.99999999999999989</v>
      </c>
      <c r="E243" s="241">
        <f t="shared" si="88"/>
        <v>0.99316334072431633</v>
      </c>
      <c r="F243" s="241">
        <f t="shared" si="88"/>
        <v>0.99019607843137258</v>
      </c>
      <c r="G243" s="241">
        <f t="shared" si="88"/>
        <v>0.9902564102564102</v>
      </c>
      <c r="H243" s="241">
        <f t="shared" si="88"/>
        <v>0.97697674418604641</v>
      </c>
      <c r="I243" s="241">
        <f t="shared" si="88"/>
        <v>0.97706666666666664</v>
      </c>
      <c r="J243" s="241">
        <f t="shared" si="88"/>
        <v>0.976913425345044</v>
      </c>
      <c r="K243" s="241">
        <f t="shared" si="88"/>
        <v>0.97197309417040356</v>
      </c>
      <c r="L243" s="241">
        <f t="shared" si="88"/>
        <v>0.97693808763526702</v>
      </c>
      <c r="M243" s="241">
        <f t="shared" si="88"/>
        <v>0.97708524289642518</v>
      </c>
      <c r="N243" s="241">
        <f t="shared" si="88"/>
        <v>0.97697262479871183</v>
      </c>
      <c r="O243" s="241">
        <f t="shared" si="88"/>
        <v>0.97701962170761891</v>
      </c>
      <c r="P243" s="241">
        <f t="shared" si="88"/>
        <v>0.97702539298669899</v>
      </c>
      <c r="Q243" s="241">
        <f t="shared" si="88"/>
        <v>0.97706422018348627</v>
      </c>
      <c r="R243" s="241">
        <f t="shared" si="88"/>
        <v>0.97709090909090912</v>
      </c>
      <c r="S243" s="241">
        <f t="shared" si="88"/>
        <v>0.97706896551724143</v>
      </c>
      <c r="T243" s="241">
        <f t="shared" si="88"/>
        <v>0.97697715289982412</v>
      </c>
      <c r="U243" s="241">
        <f t="shared" si="88"/>
        <v>0.97694915254237291</v>
      </c>
      <c r="V243" s="241">
        <f t="shared" si="88"/>
        <v>0.97699999999999998</v>
      </c>
      <c r="W243" s="241">
        <f t="shared" si="88"/>
        <v>0.97690476190476194</v>
      </c>
      <c r="X243" s="241">
        <f t="shared" si="88"/>
        <v>0.97699999999999998</v>
      </c>
      <c r="Y243" s="241">
        <f t="shared" si="88"/>
        <v>0.97586206896551719</v>
      </c>
      <c r="Z243" s="242">
        <f t="shared" si="88"/>
        <v>0.9765625</v>
      </c>
      <c r="AA243" s="242">
        <f t="shared" si="88"/>
        <v>0.97694957776548175</v>
      </c>
      <c r="AB243" s="242">
        <f t="shared" si="88"/>
        <v>0.9770510077828698</v>
      </c>
      <c r="AC243" s="242">
        <f t="shared" si="88"/>
        <v>0.97718531120365348</v>
      </c>
    </row>
    <row r="244" spans="1:30">
      <c r="A244" s="6" t="s">
        <v>109</v>
      </c>
      <c r="B244" s="241">
        <f t="shared" si="88"/>
        <v>1</v>
      </c>
      <c r="C244" s="241">
        <f t="shared" si="88"/>
        <v>0.99924868519909849</v>
      </c>
      <c r="D244" s="241">
        <f t="shared" si="88"/>
        <v>1</v>
      </c>
      <c r="E244" s="241">
        <f t="shared" si="88"/>
        <v>0.99316334072431633</v>
      </c>
      <c r="F244" s="241">
        <f t="shared" si="88"/>
        <v>0.99019607843137258</v>
      </c>
      <c r="G244" s="241">
        <f t="shared" si="88"/>
        <v>0.9902564102564102</v>
      </c>
      <c r="H244" s="241">
        <f t="shared" si="88"/>
        <v>0.97697674418604641</v>
      </c>
      <c r="I244" s="241">
        <f t="shared" si="88"/>
        <v>0.97706666666666664</v>
      </c>
      <c r="J244" s="241">
        <f t="shared" si="88"/>
        <v>0.976913425345044</v>
      </c>
      <c r="K244" s="241">
        <f t="shared" si="88"/>
        <v>0.97197309417040367</v>
      </c>
      <c r="L244" s="241">
        <f t="shared" si="88"/>
        <v>0.97693808763526702</v>
      </c>
      <c r="M244" s="241">
        <f t="shared" si="88"/>
        <v>0.97708524289642518</v>
      </c>
      <c r="N244" s="241">
        <f t="shared" si="88"/>
        <v>0.97697262479871183</v>
      </c>
      <c r="O244" s="241">
        <f t="shared" si="88"/>
        <v>0.97701962170761891</v>
      </c>
      <c r="P244" s="241">
        <f t="shared" si="88"/>
        <v>0.97702539298669899</v>
      </c>
      <c r="Q244" s="241">
        <f t="shared" si="88"/>
        <v>0.97706422018348627</v>
      </c>
      <c r="R244" s="241">
        <f t="shared" si="88"/>
        <v>0.97709090909090912</v>
      </c>
      <c r="S244" s="241">
        <f t="shared" si="88"/>
        <v>0.97706896551724143</v>
      </c>
      <c r="T244" s="241">
        <f t="shared" si="88"/>
        <v>0.97697715289982434</v>
      </c>
      <c r="U244" s="241">
        <f t="shared" si="88"/>
        <v>0.97694915254237291</v>
      </c>
      <c r="V244" s="241">
        <f t="shared" si="88"/>
        <v>0.97699999999999998</v>
      </c>
      <c r="W244" s="241">
        <f t="shared" si="88"/>
        <v>0.97690476190476194</v>
      </c>
      <c r="X244" s="241">
        <f t="shared" si="88"/>
        <v>0.97700000000000009</v>
      </c>
      <c r="Y244" s="241">
        <f t="shared" si="88"/>
        <v>0.97586206896551719</v>
      </c>
      <c r="Z244" s="242">
        <f t="shared" si="88"/>
        <v>0.9765625</v>
      </c>
      <c r="AA244" s="242">
        <f t="shared" si="88"/>
        <v>0.97694957776548175</v>
      </c>
      <c r="AB244" s="242">
        <f t="shared" si="88"/>
        <v>0.9770510077828698</v>
      </c>
      <c r="AC244" s="242">
        <f t="shared" si="88"/>
        <v>0.97718531120365348</v>
      </c>
    </row>
    <row r="245" spans="1:30">
      <c r="A245" s="6" t="s">
        <v>110</v>
      </c>
      <c r="B245" s="241">
        <f t="shared" si="88"/>
        <v>1</v>
      </c>
      <c r="C245" s="241">
        <f t="shared" si="88"/>
        <v>0.99924868519909849</v>
      </c>
      <c r="D245" s="241">
        <f t="shared" si="88"/>
        <v>1</v>
      </c>
      <c r="E245" s="241">
        <f t="shared" si="88"/>
        <v>0.99316334072431633</v>
      </c>
      <c r="F245" s="241">
        <f t="shared" si="88"/>
        <v>0.99019607843137258</v>
      </c>
      <c r="G245" s="241">
        <f t="shared" si="88"/>
        <v>0.9902564102564102</v>
      </c>
      <c r="H245" s="241">
        <f t="shared" si="88"/>
        <v>0.97697674418604641</v>
      </c>
      <c r="I245" s="241">
        <f t="shared" si="88"/>
        <v>0.97706666666666664</v>
      </c>
      <c r="J245" s="241">
        <f t="shared" si="88"/>
        <v>0.976913425345044</v>
      </c>
      <c r="K245" s="241">
        <f t="shared" si="88"/>
        <v>0.97197309417040367</v>
      </c>
      <c r="L245" s="241">
        <f t="shared" si="88"/>
        <v>0.97693808763526702</v>
      </c>
      <c r="M245" s="241">
        <f t="shared" si="88"/>
        <v>0.97708524289642518</v>
      </c>
      <c r="N245" s="241">
        <f t="shared" si="88"/>
        <v>0.97697262479871183</v>
      </c>
      <c r="O245" s="241">
        <f t="shared" si="88"/>
        <v>0.97701962170761902</v>
      </c>
      <c r="P245" s="241">
        <f t="shared" si="88"/>
        <v>0.97702539298669899</v>
      </c>
      <c r="Q245" s="241">
        <f t="shared" si="88"/>
        <v>0.97706422018348627</v>
      </c>
      <c r="R245" s="241">
        <f t="shared" si="88"/>
        <v>0.97709090909090923</v>
      </c>
      <c r="S245" s="241">
        <f t="shared" si="88"/>
        <v>0.97706896551724143</v>
      </c>
      <c r="T245" s="241">
        <f t="shared" si="88"/>
        <v>0.97697715289982434</v>
      </c>
      <c r="U245" s="241">
        <f t="shared" si="88"/>
        <v>0.97694915254237291</v>
      </c>
      <c r="V245" s="241">
        <f t="shared" si="88"/>
        <v>0.97699999999999998</v>
      </c>
      <c r="W245" s="241">
        <f t="shared" si="88"/>
        <v>0.97690476190476194</v>
      </c>
      <c r="X245" s="241">
        <f t="shared" si="88"/>
        <v>0.97699999999999998</v>
      </c>
      <c r="Y245" s="241">
        <f t="shared" si="88"/>
        <v>0.97586206896551719</v>
      </c>
      <c r="Z245" s="242">
        <f t="shared" si="88"/>
        <v>0.9765625</v>
      </c>
      <c r="AA245" s="242">
        <f t="shared" si="88"/>
        <v>0.97694957776548175</v>
      </c>
      <c r="AB245" s="242">
        <f t="shared" si="88"/>
        <v>0.9770510077828698</v>
      </c>
      <c r="AC245" s="242">
        <f t="shared" si="88"/>
        <v>0.97718531120365348</v>
      </c>
    </row>
    <row r="246" spans="1:30">
      <c r="A246" s="6" t="s">
        <v>111</v>
      </c>
      <c r="B246" s="241">
        <f t="shared" si="88"/>
        <v>1</v>
      </c>
      <c r="C246" s="241">
        <f t="shared" si="88"/>
        <v>0.99924868519909849</v>
      </c>
      <c r="D246" s="241">
        <f t="shared" si="88"/>
        <v>1</v>
      </c>
      <c r="E246" s="241">
        <f t="shared" si="88"/>
        <v>0.99316334072431633</v>
      </c>
      <c r="F246" s="241">
        <f t="shared" si="88"/>
        <v>0.99019607843137258</v>
      </c>
      <c r="G246" s="241">
        <f t="shared" si="88"/>
        <v>0.9902564102564102</v>
      </c>
      <c r="H246" s="241">
        <f t="shared" si="88"/>
        <v>0.97697674418604641</v>
      </c>
      <c r="I246" s="241">
        <f t="shared" si="88"/>
        <v>0.97706666666666664</v>
      </c>
      <c r="J246" s="241">
        <f t="shared" si="88"/>
        <v>0.976913425345044</v>
      </c>
      <c r="K246" s="241">
        <f t="shared" si="88"/>
        <v>0.97197309417040367</v>
      </c>
      <c r="L246" s="241">
        <f t="shared" si="88"/>
        <v>0.97693808763526702</v>
      </c>
      <c r="M246" s="241">
        <f t="shared" si="88"/>
        <v>0.9770852428964254</v>
      </c>
      <c r="N246" s="241">
        <f t="shared" si="88"/>
        <v>0.97697262479871183</v>
      </c>
      <c r="O246" s="241">
        <f t="shared" si="88"/>
        <v>0.9770196217076188</v>
      </c>
      <c r="P246" s="241">
        <f t="shared" si="88"/>
        <v>0.97702539298669899</v>
      </c>
      <c r="Q246" s="241">
        <f t="shared" si="88"/>
        <v>0.97706422018348627</v>
      </c>
      <c r="R246" s="241">
        <f t="shared" si="88"/>
        <v>0.97709090909090912</v>
      </c>
      <c r="S246" s="241">
        <f t="shared" si="88"/>
        <v>0.97706896551724143</v>
      </c>
      <c r="T246" s="241">
        <f t="shared" si="88"/>
        <v>0.97697715289982434</v>
      </c>
      <c r="U246" s="241">
        <f t="shared" si="88"/>
        <v>0.97694915254237291</v>
      </c>
      <c r="V246" s="241">
        <f t="shared" si="88"/>
        <v>0.97699999999999998</v>
      </c>
      <c r="W246" s="241">
        <f t="shared" si="88"/>
        <v>0.97690476190476194</v>
      </c>
      <c r="X246" s="241">
        <f t="shared" si="88"/>
        <v>0.97699999999999998</v>
      </c>
      <c r="Y246" s="241">
        <f t="shared" si="88"/>
        <v>0.97586206896551719</v>
      </c>
      <c r="Z246" s="242">
        <f t="shared" si="88"/>
        <v>0.9765625</v>
      </c>
      <c r="AA246" s="242">
        <f t="shared" si="88"/>
        <v>0.97694957776548175</v>
      </c>
      <c r="AB246" s="242">
        <f t="shared" si="88"/>
        <v>0.97705100778286968</v>
      </c>
      <c r="AC246" s="242">
        <f t="shared" si="88"/>
        <v>0.97718531120365348</v>
      </c>
    </row>
    <row r="247" spans="1:30">
      <c r="A247" s="6" t="s">
        <v>112</v>
      </c>
      <c r="B247" s="241">
        <f t="shared" si="88"/>
        <v>1</v>
      </c>
      <c r="C247" s="241">
        <f t="shared" si="88"/>
        <v>0.99924868519909849</v>
      </c>
      <c r="D247" s="241">
        <f t="shared" si="88"/>
        <v>1</v>
      </c>
      <c r="E247" s="241">
        <f t="shared" si="88"/>
        <v>0.99316334072431633</v>
      </c>
      <c r="F247" s="241">
        <f t="shared" si="88"/>
        <v>0.99019607843137258</v>
      </c>
      <c r="G247" s="241">
        <f t="shared" si="88"/>
        <v>0.9902564102564102</v>
      </c>
      <c r="H247" s="241">
        <f t="shared" si="88"/>
        <v>0.97697674418604641</v>
      </c>
      <c r="I247" s="241">
        <f t="shared" si="88"/>
        <v>0.97706666666666664</v>
      </c>
      <c r="J247" s="241">
        <f t="shared" si="88"/>
        <v>0.976913425345044</v>
      </c>
      <c r="K247" s="241">
        <f t="shared" si="88"/>
        <v>0.97197309417040367</v>
      </c>
      <c r="L247" s="241">
        <f t="shared" si="88"/>
        <v>0.97693808763526702</v>
      </c>
      <c r="M247" s="241">
        <f t="shared" si="88"/>
        <v>0.97708524289642518</v>
      </c>
      <c r="N247" s="241">
        <f t="shared" si="88"/>
        <v>0.97697262479871183</v>
      </c>
      <c r="O247" s="241">
        <f t="shared" si="88"/>
        <v>0.97701962170761891</v>
      </c>
      <c r="P247" s="241">
        <f t="shared" si="88"/>
        <v>0.97702539298669899</v>
      </c>
      <c r="Q247" s="241">
        <f t="shared" si="88"/>
        <v>0.97706422018348615</v>
      </c>
      <c r="R247" s="241">
        <f t="shared" si="88"/>
        <v>0.97709090909090912</v>
      </c>
      <c r="S247" s="241">
        <f t="shared" si="88"/>
        <v>0.97706896551724154</v>
      </c>
      <c r="T247" s="241">
        <f t="shared" si="88"/>
        <v>0.97697715289982434</v>
      </c>
      <c r="U247" s="241">
        <f t="shared" si="88"/>
        <v>0.97694915254237291</v>
      </c>
      <c r="V247" s="241">
        <f t="shared" si="88"/>
        <v>0.97699999999999998</v>
      </c>
      <c r="W247" s="241">
        <f t="shared" si="88"/>
        <v>0.97690476190476194</v>
      </c>
      <c r="X247" s="241">
        <f t="shared" si="88"/>
        <v>0.97699999999999998</v>
      </c>
      <c r="Y247" s="241">
        <f t="shared" si="88"/>
        <v>0.97586206896551719</v>
      </c>
      <c r="Z247" s="242">
        <f t="shared" si="88"/>
        <v>0.9765625</v>
      </c>
      <c r="AA247" s="242">
        <f t="shared" si="88"/>
        <v>0.97694957776548175</v>
      </c>
      <c r="AB247" s="242">
        <f t="shared" si="88"/>
        <v>0.9770510077828698</v>
      </c>
      <c r="AC247" s="242">
        <f t="shared" si="88"/>
        <v>0.97718531120365348</v>
      </c>
    </row>
    <row r="248" spans="1:30">
      <c r="A248" s="6" t="s">
        <v>113</v>
      </c>
      <c r="B248" s="241">
        <f t="shared" si="88"/>
        <v>1</v>
      </c>
      <c r="C248" s="241">
        <f t="shared" si="88"/>
        <v>0.99924868519909849</v>
      </c>
      <c r="D248" s="241">
        <f t="shared" si="88"/>
        <v>1</v>
      </c>
      <c r="E248" s="241">
        <f t="shared" ref="E248:AC248" si="89">E232+E121</f>
        <v>0.99316334072431633</v>
      </c>
      <c r="F248" s="241">
        <f t="shared" si="89"/>
        <v>0.99019607843137258</v>
      </c>
      <c r="G248" s="241">
        <f t="shared" si="89"/>
        <v>0.9902564102564102</v>
      </c>
      <c r="H248" s="241">
        <f t="shared" si="89"/>
        <v>0.97697674418604641</v>
      </c>
      <c r="I248" s="241">
        <f t="shared" si="89"/>
        <v>0.97706666666666653</v>
      </c>
      <c r="J248" s="241">
        <f t="shared" si="89"/>
        <v>0.976913425345044</v>
      </c>
      <c r="K248" s="241">
        <f t="shared" si="89"/>
        <v>0.97197309417040367</v>
      </c>
      <c r="L248" s="241">
        <f t="shared" si="89"/>
        <v>0.97693808763526702</v>
      </c>
      <c r="M248" s="241">
        <f t="shared" si="89"/>
        <v>0.97708524289642518</v>
      </c>
      <c r="N248" s="241">
        <f t="shared" si="89"/>
        <v>0.97697262479871183</v>
      </c>
      <c r="O248" s="241">
        <f t="shared" si="89"/>
        <v>0.97701962170761891</v>
      </c>
      <c r="P248" s="241">
        <f t="shared" si="89"/>
        <v>0.97702539298669899</v>
      </c>
      <c r="Q248" s="241">
        <f t="shared" si="89"/>
        <v>0.97706422018348627</v>
      </c>
      <c r="R248" s="241">
        <f t="shared" si="89"/>
        <v>0.97709090909090912</v>
      </c>
      <c r="S248" s="241">
        <f t="shared" si="89"/>
        <v>0.97706896551724143</v>
      </c>
      <c r="T248" s="241">
        <f t="shared" si="89"/>
        <v>0.97697715289982434</v>
      </c>
      <c r="U248" s="241">
        <f t="shared" si="89"/>
        <v>0.97694915254237291</v>
      </c>
      <c r="V248" s="241">
        <f t="shared" si="89"/>
        <v>0.97699999999999998</v>
      </c>
      <c r="W248" s="241">
        <f t="shared" si="89"/>
        <v>0.97690476190476194</v>
      </c>
      <c r="X248" s="241">
        <f t="shared" si="89"/>
        <v>0.97699999999999998</v>
      </c>
      <c r="Y248" s="241">
        <f t="shared" si="89"/>
        <v>0.9758620689655173</v>
      </c>
      <c r="Z248" s="242">
        <f t="shared" si="89"/>
        <v>0.9765625</v>
      </c>
      <c r="AA248" s="242">
        <f t="shared" si="89"/>
        <v>0.97694957776548175</v>
      </c>
      <c r="AB248" s="242">
        <f t="shared" si="89"/>
        <v>0.9770510077828698</v>
      </c>
      <c r="AC248" s="242">
        <f t="shared" si="89"/>
        <v>0.97718531120365348</v>
      </c>
    </row>
    <row r="249" spans="1:30">
      <c r="A249" s="6" t="s">
        <v>102</v>
      </c>
      <c r="B249" s="241">
        <f t="shared" ref="B249:AC251" si="90">B233+B122</f>
        <v>0.99999999999999989</v>
      </c>
      <c r="C249" s="241">
        <f t="shared" si="90"/>
        <v>0.99924868519909849</v>
      </c>
      <c r="D249" s="241">
        <f t="shared" si="90"/>
        <v>1</v>
      </c>
      <c r="E249" s="241">
        <f t="shared" si="90"/>
        <v>0.99316334072431633</v>
      </c>
      <c r="F249" s="241">
        <f t="shared" si="90"/>
        <v>0.99019607843137258</v>
      </c>
      <c r="G249" s="241">
        <f t="shared" si="90"/>
        <v>0.9902564102564102</v>
      </c>
      <c r="H249" s="241">
        <f t="shared" si="90"/>
        <v>0.97697674418604641</v>
      </c>
      <c r="I249" s="241">
        <f t="shared" si="90"/>
        <v>0.97706666666666664</v>
      </c>
      <c r="J249" s="241">
        <f t="shared" si="90"/>
        <v>0.976913425345044</v>
      </c>
      <c r="K249" s="241">
        <f t="shared" si="90"/>
        <v>0.97197309417040367</v>
      </c>
      <c r="L249" s="241">
        <f t="shared" si="90"/>
        <v>0.97693808763526691</v>
      </c>
      <c r="M249" s="241">
        <f t="shared" si="90"/>
        <v>0.97708524289642518</v>
      </c>
      <c r="N249" s="241">
        <f t="shared" si="90"/>
        <v>0.97697262479871183</v>
      </c>
      <c r="O249" s="241">
        <f t="shared" si="90"/>
        <v>0.9770196217076188</v>
      </c>
      <c r="P249" s="241">
        <f t="shared" si="90"/>
        <v>0.97702539298669899</v>
      </c>
      <c r="Q249" s="241">
        <f t="shared" si="90"/>
        <v>0.97706422018348627</v>
      </c>
      <c r="R249" s="241">
        <f t="shared" si="90"/>
        <v>0.97709090909090912</v>
      </c>
      <c r="S249" s="241">
        <f t="shared" si="90"/>
        <v>0.97706896551724143</v>
      </c>
      <c r="T249" s="241">
        <f t="shared" si="90"/>
        <v>0.97697715289982434</v>
      </c>
      <c r="U249" s="241">
        <f t="shared" si="90"/>
        <v>0.97694915254237291</v>
      </c>
      <c r="V249" s="241">
        <f t="shared" si="90"/>
        <v>0.97699999999999998</v>
      </c>
      <c r="W249" s="241">
        <f t="shared" si="90"/>
        <v>0.97690476190476194</v>
      </c>
      <c r="X249" s="241">
        <f t="shared" si="90"/>
        <v>0.97699999999999998</v>
      </c>
      <c r="Y249" s="241">
        <f t="shared" si="90"/>
        <v>0.97586206896551719</v>
      </c>
      <c r="Z249" s="242">
        <f t="shared" si="90"/>
        <v>0.9765625</v>
      </c>
      <c r="AA249" s="242">
        <f t="shared" si="90"/>
        <v>0.97694957776548175</v>
      </c>
      <c r="AB249" s="242">
        <f t="shared" si="90"/>
        <v>0.9770510077828698</v>
      </c>
      <c r="AC249" s="242">
        <f t="shared" si="90"/>
        <v>0.97718531120365348</v>
      </c>
    </row>
    <row r="250" spans="1:30">
      <c r="A250" s="6" t="s">
        <v>103</v>
      </c>
      <c r="B250" s="241">
        <f t="shared" si="90"/>
        <v>1</v>
      </c>
      <c r="C250" s="241">
        <f t="shared" si="90"/>
        <v>0.99924868519909849</v>
      </c>
      <c r="D250" s="241">
        <f t="shared" si="90"/>
        <v>1</v>
      </c>
      <c r="E250" s="241">
        <f t="shared" si="90"/>
        <v>0.99316334072431633</v>
      </c>
      <c r="F250" s="241">
        <f t="shared" si="90"/>
        <v>0.99019607843137258</v>
      </c>
      <c r="G250" s="241">
        <f t="shared" si="90"/>
        <v>0.9902564102564102</v>
      </c>
      <c r="H250" s="241">
        <f t="shared" si="90"/>
        <v>0.97697674418604641</v>
      </c>
      <c r="I250" s="241">
        <f t="shared" si="90"/>
        <v>0.97706666666666675</v>
      </c>
      <c r="J250" s="241">
        <f t="shared" si="90"/>
        <v>0.976913425345044</v>
      </c>
      <c r="K250" s="241">
        <f t="shared" si="90"/>
        <v>0.97197309417040367</v>
      </c>
      <c r="L250" s="241">
        <f t="shared" si="90"/>
        <v>0.97693808763526702</v>
      </c>
      <c r="M250" s="241">
        <f t="shared" si="90"/>
        <v>0.97708524289642518</v>
      </c>
      <c r="N250" s="241">
        <f t="shared" si="90"/>
        <v>0.97697262479871183</v>
      </c>
      <c r="O250" s="241">
        <f t="shared" si="90"/>
        <v>0.97701962170761891</v>
      </c>
      <c r="P250" s="241">
        <f t="shared" si="90"/>
        <v>0.97702539298669899</v>
      </c>
      <c r="Q250" s="241">
        <f t="shared" si="90"/>
        <v>0.97706422018348627</v>
      </c>
      <c r="R250" s="241">
        <f t="shared" si="90"/>
        <v>0.97709090909090912</v>
      </c>
      <c r="S250" s="241">
        <f t="shared" si="90"/>
        <v>0.97706896551724143</v>
      </c>
      <c r="T250" s="241">
        <f t="shared" si="90"/>
        <v>0.97697715289982434</v>
      </c>
      <c r="U250" s="241">
        <f t="shared" si="90"/>
        <v>0.97694915254237291</v>
      </c>
      <c r="V250" s="241">
        <f t="shared" si="90"/>
        <v>0.97699999999999998</v>
      </c>
      <c r="W250" s="241">
        <f t="shared" si="90"/>
        <v>0.97690476190476194</v>
      </c>
      <c r="X250" s="241">
        <f t="shared" si="90"/>
        <v>0.97699999999999998</v>
      </c>
      <c r="Y250" s="241">
        <f t="shared" si="90"/>
        <v>0.97586206896551719</v>
      </c>
      <c r="Z250" s="242">
        <f t="shared" si="90"/>
        <v>0.9765625</v>
      </c>
      <c r="AA250" s="242">
        <f t="shared" si="90"/>
        <v>0.97694957776548175</v>
      </c>
      <c r="AB250" s="242">
        <f t="shared" si="90"/>
        <v>0.9770510077828698</v>
      </c>
      <c r="AC250" s="242">
        <f t="shared" si="90"/>
        <v>0.97718531120365348</v>
      </c>
    </row>
    <row r="251" spans="1:30" ht="15.75" thickBot="1">
      <c r="A251" s="6" t="s">
        <v>143</v>
      </c>
      <c r="B251" s="243">
        <f>B235+B124</f>
        <v>1</v>
      </c>
      <c r="C251" s="243">
        <f t="shared" si="90"/>
        <v>0.99924868519909849</v>
      </c>
      <c r="D251" s="243">
        <f t="shared" si="90"/>
        <v>1</v>
      </c>
      <c r="E251" s="243">
        <f t="shared" si="90"/>
        <v>0.99316334072431633</v>
      </c>
      <c r="F251" s="243">
        <f t="shared" si="90"/>
        <v>0.99019607843137258</v>
      </c>
      <c r="G251" s="243">
        <f t="shared" si="90"/>
        <v>0.9902564102564102</v>
      </c>
      <c r="H251" s="243">
        <f t="shared" si="90"/>
        <v>0.97697674418604641</v>
      </c>
      <c r="I251" s="243">
        <f t="shared" si="90"/>
        <v>0.97706666666666664</v>
      </c>
      <c r="J251" s="243">
        <f t="shared" si="90"/>
        <v>0.976913425345044</v>
      </c>
      <c r="K251" s="243">
        <f t="shared" si="90"/>
        <v>0.97197309417040367</v>
      </c>
      <c r="L251" s="243">
        <f t="shared" si="90"/>
        <v>0.97693808763526702</v>
      </c>
      <c r="M251" s="243">
        <f t="shared" si="90"/>
        <v>0.97708524289642518</v>
      </c>
      <c r="N251" s="243">
        <f t="shared" si="90"/>
        <v>0.97697262479871183</v>
      </c>
      <c r="O251" s="243">
        <f t="shared" si="90"/>
        <v>0.97701962170761891</v>
      </c>
      <c r="P251" s="243">
        <f t="shared" si="90"/>
        <v>0.97702539298669899</v>
      </c>
      <c r="Q251" s="243">
        <f t="shared" si="90"/>
        <v>0.97706422018348627</v>
      </c>
      <c r="R251" s="243">
        <f t="shared" si="90"/>
        <v>0.97709090909090912</v>
      </c>
      <c r="S251" s="243">
        <f t="shared" si="90"/>
        <v>0.97706896551724143</v>
      </c>
      <c r="T251" s="243">
        <f t="shared" si="90"/>
        <v>0.97697715289982434</v>
      </c>
      <c r="U251" s="243">
        <f t="shared" si="90"/>
        <v>0.97694915254237291</v>
      </c>
      <c r="V251" s="243">
        <f t="shared" si="90"/>
        <v>0.97699999999999998</v>
      </c>
      <c r="W251" s="243">
        <f t="shared" si="90"/>
        <v>0.97690476190476194</v>
      </c>
      <c r="X251" s="243">
        <f t="shared" si="90"/>
        <v>0.97699999999999998</v>
      </c>
      <c r="Y251" s="243">
        <f t="shared" si="90"/>
        <v>0.97586206896551719</v>
      </c>
      <c r="Z251" s="242">
        <f t="shared" si="90"/>
        <v>0.9765625</v>
      </c>
      <c r="AA251" s="242">
        <f t="shared" si="90"/>
        <v>0.97694957776548175</v>
      </c>
      <c r="AB251" s="242">
        <f t="shared" si="90"/>
        <v>0.9770510077828698</v>
      </c>
      <c r="AC251" s="242">
        <f t="shared" si="90"/>
        <v>0.97718531120365348</v>
      </c>
    </row>
    <row r="252" spans="1:30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30" ht="15.75" thickBot="1">
      <c r="A253" s="6" t="s">
        <v>265</v>
      </c>
    </row>
    <row r="254" spans="1:30" ht="15.75" thickBot="1">
      <c r="A254" s="3"/>
      <c r="B254" s="3" t="str">
        <f>B$2</f>
        <v xml:space="preserve">93/94 </v>
      </c>
      <c r="C254" s="3" t="str">
        <f t="shared" ref="C254:AC254" si="91">C$2</f>
        <v xml:space="preserve">94/95 </v>
      </c>
      <c r="D254" s="3" t="str">
        <f t="shared" si="91"/>
        <v xml:space="preserve">95/96 </v>
      </c>
      <c r="E254" s="3" t="str">
        <f t="shared" si="91"/>
        <v xml:space="preserve">96/97 </v>
      </c>
      <c r="F254" s="3" t="str">
        <f t="shared" si="91"/>
        <v xml:space="preserve">97/98 </v>
      </c>
      <c r="G254" s="3" t="str">
        <f t="shared" si="91"/>
        <v xml:space="preserve">98/99 </v>
      </c>
      <c r="H254" s="3" t="str">
        <f t="shared" si="91"/>
        <v xml:space="preserve">99/00 </v>
      </c>
      <c r="I254" s="3" t="str">
        <f t="shared" si="91"/>
        <v xml:space="preserve">00/01 </v>
      </c>
      <c r="J254" s="3" t="str">
        <f t="shared" si="91"/>
        <v xml:space="preserve">01/02 </v>
      </c>
      <c r="K254" s="3" t="str">
        <f t="shared" si="91"/>
        <v xml:space="preserve">02/03 </v>
      </c>
      <c r="L254" s="3" t="str">
        <f t="shared" si="91"/>
        <v xml:space="preserve">03/04 </v>
      </c>
      <c r="M254" s="3" t="str">
        <f t="shared" si="91"/>
        <v xml:space="preserve">04/05 </v>
      </c>
      <c r="N254" s="3" t="str">
        <f t="shared" si="91"/>
        <v xml:space="preserve">05/06 </v>
      </c>
      <c r="O254" s="3" t="str">
        <f t="shared" si="91"/>
        <v xml:space="preserve">06/07 </v>
      </c>
      <c r="P254" s="3" t="str">
        <f t="shared" si="91"/>
        <v xml:space="preserve">07/08 </v>
      </c>
      <c r="Q254" s="3" t="str">
        <f t="shared" si="91"/>
        <v xml:space="preserve">08/09 </v>
      </c>
      <c r="R254" s="3" t="str">
        <f t="shared" si="91"/>
        <v xml:space="preserve">09/10 </v>
      </c>
      <c r="S254" s="3" t="str">
        <f t="shared" si="91"/>
        <v xml:space="preserve">10/11 </v>
      </c>
      <c r="T254" s="3" t="str">
        <f t="shared" si="91"/>
        <v xml:space="preserve">11/12 </v>
      </c>
      <c r="U254" s="3" t="str">
        <f t="shared" si="91"/>
        <v xml:space="preserve">12/13 </v>
      </c>
      <c r="V254" s="3" t="str">
        <f t="shared" si="91"/>
        <v xml:space="preserve">13/14 </v>
      </c>
      <c r="W254" s="3" t="str">
        <f t="shared" si="91"/>
        <v xml:space="preserve">14/15 </v>
      </c>
      <c r="X254" s="3" t="str">
        <f t="shared" si="91"/>
        <v xml:space="preserve">15/16 </v>
      </c>
      <c r="Y254" s="3" t="str">
        <f t="shared" si="91"/>
        <v xml:space="preserve">16/17 </v>
      </c>
      <c r="Z254" s="3" t="str">
        <f t="shared" si="91"/>
        <v xml:space="preserve">17/18 </v>
      </c>
      <c r="AA254" s="3" t="str">
        <f t="shared" si="91"/>
        <v>18/19</v>
      </c>
      <c r="AB254" s="3" t="str">
        <f t="shared" si="91"/>
        <v>19/20</v>
      </c>
      <c r="AC254" s="3" t="str">
        <f t="shared" si="91"/>
        <v>20/21</v>
      </c>
      <c r="AD254" s="321"/>
    </row>
    <row r="255" spans="1:30">
      <c r="A255" s="6" t="s">
        <v>104</v>
      </c>
      <c r="B255" s="231">
        <f t="shared" ref="B255:E266" si="92">(SUM($H255:$L255)/SUM($H$267:$L$267))*B$267</f>
        <v>3.879203771608172</v>
      </c>
      <c r="C255" s="231">
        <f t="shared" si="92"/>
        <v>5.1722716954775629</v>
      </c>
      <c r="D255" s="231">
        <f t="shared" si="92"/>
        <v>10.344543390955126</v>
      </c>
      <c r="E255" s="231">
        <f t="shared" si="92"/>
        <v>7.758407543216344</v>
      </c>
      <c r="F255" s="231">
        <f>(SUM($H255:$L255)/SUM($H$267:$L$267))*F$267</f>
        <v>19.913246027588617</v>
      </c>
      <c r="G255" s="231">
        <v>52.166188770774397</v>
      </c>
      <c r="H255" s="244">
        <f>'[3]India Oil Imports'!CV$290</f>
        <v>67.629000000000005</v>
      </c>
      <c r="I255" s="244">
        <f>'[3]India Oil Imports'!DH$290</f>
        <v>4.63</v>
      </c>
      <c r="J255" s="244">
        <f>'[3]India Oil Imports'!DT$290</f>
        <v>1.7949999999999999</v>
      </c>
      <c r="K255" s="244">
        <f>'[3]India Oil Imports'!EF$290</f>
        <v>0</v>
      </c>
      <c r="L255" s="244">
        <f>'[3]India Oil Imports'!ER$290</f>
        <v>0</v>
      </c>
      <c r="M255" s="244">
        <f>'[3]India Oil Imports'!FD$290</f>
        <v>0</v>
      </c>
      <c r="N255" s="244">
        <f>'[3]India Oil Imports'!FP$290</f>
        <v>0</v>
      </c>
      <c r="O255" s="244">
        <f>'[3]India Oil Imports'!GB$290</f>
        <v>0</v>
      </c>
      <c r="P255" s="244">
        <f>'[3]India Oil Imports'!GN$290</f>
        <v>0</v>
      </c>
      <c r="Q255" s="244">
        <f>'[3]India Oil Imports'!GZ$290</f>
        <v>0</v>
      </c>
      <c r="R255" s="244">
        <f>'[3]India Oil Imports'!HL$290</f>
        <v>2.7398950000000002</v>
      </c>
      <c r="S255" s="244">
        <f>'[3]India Oil Imports'!HX$290</f>
        <v>2.4282000000000001E-2</v>
      </c>
      <c r="T255" s="244">
        <f>'[3]India Oil Imports'!IJ$290</f>
        <v>7.4660479999999998</v>
      </c>
      <c r="U255" s="244">
        <f>'[3]India Oil Imports'!IV$290</f>
        <v>6.1147E-2</v>
      </c>
      <c r="V255" s="244">
        <f>'[3]India Oil Imports'!JH$290</f>
        <v>0.13412199999999999</v>
      </c>
      <c r="W255" s="244">
        <f>'[3]India Oil Imports'!JT$290</f>
        <v>46.781820000000003</v>
      </c>
      <c r="X255" s="244">
        <f>'[3]India Oil Imports'!KF$290</f>
        <v>19.79243</v>
      </c>
      <c r="Y255" s="244">
        <f>'[3]India Oil Imports'!KR$290</f>
        <v>38.589101999999997</v>
      </c>
      <c r="Z255" s="244">
        <f>'[3]India Oil Imports'!LD$290</f>
        <v>34.311</v>
      </c>
      <c r="AA255" s="245">
        <f t="shared" ref="AA255:AC265" si="93">(SUM(U255:Y255)/SUM(U$267:Y$267))*AA$267</f>
        <v>25.327476059344246</v>
      </c>
      <c r="AB255" s="245">
        <f t="shared" si="93"/>
        <v>27.241350639718039</v>
      </c>
      <c r="AC255" s="245">
        <f t="shared" si="93"/>
        <v>29.377718402422335</v>
      </c>
    </row>
    <row r="256" spans="1:30">
      <c r="A256" s="6" t="s">
        <v>105</v>
      </c>
      <c r="B256" s="231">
        <f t="shared" si="92"/>
        <v>4.5058669460450513</v>
      </c>
      <c r="C256" s="231">
        <f t="shared" si="92"/>
        <v>6.0078225947267345</v>
      </c>
      <c r="D256" s="231">
        <f t="shared" si="92"/>
        <v>12.015645189453469</v>
      </c>
      <c r="E256" s="231">
        <f t="shared" si="92"/>
        <v>9.0117338920901027</v>
      </c>
      <c r="F256" s="231">
        <f t="shared" ref="F256:F266" si="94">(SUM($H256:$L256)/SUM($H$267:$L$267))*F$267</f>
        <v>23.130116989697928</v>
      </c>
      <c r="G256" s="231">
        <v>61.121663935422568</v>
      </c>
      <c r="H256" s="244">
        <f>'[3]India Oil Imports'!CW$290</f>
        <v>80.650000000000006</v>
      </c>
      <c r="I256" s="244">
        <f>'[3]India Oil Imports'!DI$290</f>
        <v>4.1020000000000003</v>
      </c>
      <c r="J256" s="244">
        <f>'[3]India Oil Imports'!DU$290</f>
        <v>1.2649999999999999</v>
      </c>
      <c r="K256" s="244">
        <f>'[3]India Oil Imports'!EG$290</f>
        <v>0</v>
      </c>
      <c r="L256" s="244">
        <f>'[3]India Oil Imports'!ES$290</f>
        <v>0</v>
      </c>
      <c r="M256" s="244">
        <f>'[3]India Oil Imports'!FE$290</f>
        <v>0</v>
      </c>
      <c r="N256" s="244">
        <f>'[3]India Oil Imports'!FQ$290</f>
        <v>0</v>
      </c>
      <c r="O256" s="244">
        <f>'[3]India Oil Imports'!GC$290</f>
        <v>0</v>
      </c>
      <c r="P256" s="244">
        <f>'[3]India Oil Imports'!GO$290</f>
        <v>5.587E-3</v>
      </c>
      <c r="Q256" s="244">
        <f>'[3]India Oil Imports'!HA$290</f>
        <v>3.9069E-2</v>
      </c>
      <c r="R256" s="244">
        <f>'[3]India Oil Imports'!HM$290</f>
        <v>1.4999999999999999E-2</v>
      </c>
      <c r="S256" s="244">
        <f>'[3]India Oil Imports'!HY$290</f>
        <v>0.199964</v>
      </c>
      <c r="T256" s="244">
        <f>'[3]India Oil Imports'!IK$290</f>
        <v>0.173487</v>
      </c>
      <c r="U256" s="244">
        <f>'[3]India Oil Imports'!IW$290</f>
        <v>7.1323999999999999E-2</v>
      </c>
      <c r="V256" s="244">
        <f>'[3]India Oil Imports'!JI$290</f>
        <v>19.240926999999999</v>
      </c>
      <c r="W256" s="244">
        <f>'[3]India Oil Imports'!JU$290</f>
        <v>36.711387999999999</v>
      </c>
      <c r="X256" s="244">
        <f>'[3]India Oil Imports'!KG$290</f>
        <v>20.600736000000001</v>
      </c>
      <c r="Y256" s="244">
        <f>'[3]India Oil Imports'!KS$290</f>
        <v>40.781796999999997</v>
      </c>
      <c r="Z256" s="244">
        <f>'[3]India Oil Imports'!LE$290</f>
        <v>32.286999999999999</v>
      </c>
      <c r="AA256" s="245">
        <f t="shared" si="93"/>
        <v>28.22362311053077</v>
      </c>
      <c r="AB256" s="245">
        <f t="shared" si="93"/>
        <v>29.195227968257825</v>
      </c>
      <c r="AC256" s="245">
        <f t="shared" si="93"/>
        <v>28.272985130637661</v>
      </c>
    </row>
    <row r="257" spans="1:30">
      <c r="A257" s="6" t="s">
        <v>106</v>
      </c>
      <c r="B257" s="231">
        <f t="shared" si="92"/>
        <v>1.0566265060240965</v>
      </c>
      <c r="C257" s="231">
        <f t="shared" si="92"/>
        <v>1.408835341365462</v>
      </c>
      <c r="D257" s="231">
        <f t="shared" si="92"/>
        <v>2.8176706827309239</v>
      </c>
      <c r="E257" s="231">
        <f t="shared" si="92"/>
        <v>2.1132530120481929</v>
      </c>
      <c r="F257" s="231">
        <f t="shared" si="94"/>
        <v>5.4240160642570281</v>
      </c>
      <c r="G257" s="231">
        <v>14.20914729380304</v>
      </c>
      <c r="H257" s="244">
        <f>'[3]India Oil Imports'!CX$290</f>
        <v>20.170999999999999</v>
      </c>
      <c r="I257" s="244">
        <f>'[3]India Oil Imports'!DJ$290</f>
        <v>0</v>
      </c>
      <c r="J257" s="244">
        <f>'[3]India Oil Imports'!DV$290</f>
        <v>0</v>
      </c>
      <c r="K257" s="244">
        <f>'[3]India Oil Imports'!EH$290</f>
        <v>0</v>
      </c>
      <c r="L257" s="244">
        <f>'[3]India Oil Imports'!ET$290</f>
        <v>0</v>
      </c>
      <c r="M257" s="244">
        <f>'[3]India Oil Imports'!FF$290</f>
        <v>0</v>
      </c>
      <c r="N257" s="244">
        <f>'[3]India Oil Imports'!FR$290</f>
        <v>0</v>
      </c>
      <c r="O257" s="244">
        <f>'[3]India Oil Imports'!GD$290</f>
        <v>0</v>
      </c>
      <c r="P257" s="244">
        <f>'[3]India Oil Imports'!GP$290</f>
        <v>0</v>
      </c>
      <c r="Q257" s="244">
        <f>'[3]India Oil Imports'!HB$290</f>
        <v>0</v>
      </c>
      <c r="R257" s="244">
        <f>'[3]India Oil Imports'!HN$290</f>
        <v>3.9470000000000001</v>
      </c>
      <c r="S257" s="244">
        <f>'[3]India Oil Imports'!HZ$290</f>
        <v>0</v>
      </c>
      <c r="T257" s="244">
        <f>'[3]India Oil Imports'!IL$290</f>
        <v>2.4256E-2</v>
      </c>
      <c r="U257" s="244">
        <f>'[3]India Oil Imports'!IX$290</f>
        <v>1.215201</v>
      </c>
      <c r="V257" s="244">
        <f>'[3]India Oil Imports'!JJ$290</f>
        <v>10.541347999999999</v>
      </c>
      <c r="W257" s="244">
        <f>'[3]India Oil Imports'!JV$290</f>
        <v>44.175266000000001</v>
      </c>
      <c r="X257" s="244">
        <f>'[3]India Oil Imports'!KH$290</f>
        <v>35.772525999999999</v>
      </c>
      <c r="Y257" s="244">
        <f>'[3]India Oil Imports'!KT$290</f>
        <v>27.787893</v>
      </c>
      <c r="Z257" s="244">
        <f>'[3]India Oil Imports'!LF$290</f>
        <v>25.971</v>
      </c>
      <c r="AA257" s="245">
        <f t="shared" si="93"/>
        <v>28.725097834305942</v>
      </c>
      <c r="AB257" s="245">
        <f t="shared" si="93"/>
        <v>28.146652803057062</v>
      </c>
      <c r="AC257" s="245">
        <f t="shared" si="93"/>
        <v>28.955232062057775</v>
      </c>
    </row>
    <row r="258" spans="1:30">
      <c r="A258" s="6" t="s">
        <v>107</v>
      </c>
      <c r="B258" s="231">
        <f t="shared" si="92"/>
        <v>0.46050288108957577</v>
      </c>
      <c r="C258" s="231">
        <f t="shared" si="92"/>
        <v>0.61400384145276776</v>
      </c>
      <c r="D258" s="231">
        <f t="shared" si="92"/>
        <v>1.2280076829055355</v>
      </c>
      <c r="E258" s="231">
        <f t="shared" si="92"/>
        <v>0.92100576217915153</v>
      </c>
      <c r="F258" s="231">
        <f t="shared" si="94"/>
        <v>2.3639147895931556</v>
      </c>
      <c r="G258" s="244">
        <f>'[3]India Oil Imports'!CM$290</f>
        <v>26.314</v>
      </c>
      <c r="H258" s="244">
        <f>'[3]India Oil Imports'!CY$290</f>
        <v>7.9909999999999997</v>
      </c>
      <c r="I258" s="244">
        <f>'[3]India Oil Imports'!DK$290</f>
        <v>0.8</v>
      </c>
      <c r="J258" s="244">
        <f>'[3]India Oil Imports'!DW$290</f>
        <v>0</v>
      </c>
      <c r="K258" s="244">
        <f>'[3]India Oil Imports'!EI$290</f>
        <v>0</v>
      </c>
      <c r="L258" s="244">
        <f>'[3]India Oil Imports'!EU$290</f>
        <v>0</v>
      </c>
      <c r="M258" s="244">
        <f>'[3]India Oil Imports'!FG$290</f>
        <v>0</v>
      </c>
      <c r="N258" s="244">
        <f>'[3]India Oil Imports'!FS$290</f>
        <v>0</v>
      </c>
      <c r="O258" s="244">
        <f>'[3]India Oil Imports'!GE$290</f>
        <v>0</v>
      </c>
      <c r="P258" s="244">
        <f>'[3]India Oil Imports'!GQ$290</f>
        <v>0</v>
      </c>
      <c r="Q258" s="244">
        <f>'[3]India Oil Imports'!HC$290</f>
        <v>1.9139999999999999</v>
      </c>
      <c r="R258" s="244">
        <f>'[3]India Oil Imports'!HO$290</f>
        <v>4.5330000000000004</v>
      </c>
      <c r="S258" s="244">
        <f>'[3]India Oil Imports'!IA$290</f>
        <v>6.6000000000000003E-2</v>
      </c>
      <c r="T258" s="244">
        <f>'[3]India Oil Imports'!IM$290</f>
        <v>6.3392000000000004E-2</v>
      </c>
      <c r="U258" s="244">
        <f>'[3]India Oil Imports'!IY$290</f>
        <v>7.0389980000000003</v>
      </c>
      <c r="V258" s="244">
        <f>'[3]India Oil Imports'!JK$290</f>
        <v>23.940739000000001</v>
      </c>
      <c r="W258" s="244">
        <f>'[3]India Oil Imports'!JW$290</f>
        <v>40.137749999999997</v>
      </c>
      <c r="X258" s="244">
        <f>'[3]India Oil Imports'!KI$290</f>
        <v>25.70429</v>
      </c>
      <c r="Y258" s="244">
        <f>'[3]India Oil Imports'!KU$290</f>
        <v>16.824956</v>
      </c>
      <c r="Z258" s="244">
        <f>'[3]India Oil Imports'!LG$290</f>
        <v>19.337</v>
      </c>
      <c r="AA258" s="245">
        <f t="shared" si="93"/>
        <v>27.319880252420802</v>
      </c>
      <c r="AB258" s="245">
        <f t="shared" si="93"/>
        <v>24.575189378270611</v>
      </c>
      <c r="AC258" s="245">
        <f t="shared" si="93"/>
        <v>23.053387598863559</v>
      </c>
    </row>
    <row r="259" spans="1:30">
      <c r="A259" s="6" t="s">
        <v>108</v>
      </c>
      <c r="B259" s="231">
        <f t="shared" si="92"/>
        <v>2.3616029334730229</v>
      </c>
      <c r="C259" s="231">
        <f t="shared" si="92"/>
        <v>3.1488039112973638</v>
      </c>
      <c r="D259" s="231">
        <f t="shared" si="92"/>
        <v>6.2976078225947276</v>
      </c>
      <c r="E259" s="231">
        <f t="shared" si="92"/>
        <v>4.7232058669460457</v>
      </c>
      <c r="F259" s="231">
        <f t="shared" si="94"/>
        <v>12.12289505849485</v>
      </c>
      <c r="G259" s="244">
        <f>'[3]India Oil Imports'!CN$290</f>
        <v>22.006</v>
      </c>
      <c r="H259" s="244">
        <f>'[3]India Oil Imports'!CZ$290</f>
        <v>32.534999999999997</v>
      </c>
      <c r="I259" s="244">
        <f>'[3]India Oil Imports'!DL$290</f>
        <v>12.548</v>
      </c>
      <c r="J259" s="244">
        <f>'[3]India Oil Imports'!DX$290</f>
        <v>0</v>
      </c>
      <c r="K259" s="244">
        <f>'[3]India Oil Imports'!EJ$290</f>
        <v>0</v>
      </c>
      <c r="L259" s="244">
        <f>'[3]India Oil Imports'!EV$290</f>
        <v>0</v>
      </c>
      <c r="M259" s="244">
        <f>'[3]India Oil Imports'!FH$290</f>
        <v>0</v>
      </c>
      <c r="N259" s="244">
        <f>'[3]India Oil Imports'!FT$290</f>
        <v>0</v>
      </c>
      <c r="O259" s="244">
        <f>'[3]India Oil Imports'!GF$290</f>
        <v>0</v>
      </c>
      <c r="P259" s="244">
        <f>'[3]India Oil Imports'!GR$290</f>
        <v>0</v>
      </c>
      <c r="Q259" s="244">
        <f>'[3]India Oil Imports'!HD$290</f>
        <v>8.2200000000000006</v>
      </c>
      <c r="R259" s="244">
        <f>'[3]India Oil Imports'!HP$290</f>
        <v>5.0309999999999997</v>
      </c>
      <c r="S259" s="244">
        <f>'[3]India Oil Imports'!IB$290</f>
        <v>1E-4</v>
      </c>
      <c r="T259" s="244">
        <f>'[3]India Oil Imports'!IN$290</f>
        <v>9.2349540000000001</v>
      </c>
      <c r="U259" s="244">
        <f>'[3]India Oil Imports'!IZ$290</f>
        <v>0.87198799999999999</v>
      </c>
      <c r="V259" s="244">
        <f>'[3]India Oil Imports'!JL$290</f>
        <v>11.471285999999999</v>
      </c>
      <c r="W259" s="244">
        <f>'[3]India Oil Imports'!JX$290</f>
        <v>36.499512000000003</v>
      </c>
      <c r="X259" s="244">
        <f>'[3]India Oil Imports'!KJ$290</f>
        <v>26.071648</v>
      </c>
      <c r="Y259" s="244">
        <f>'[3]India Oil Imports'!KV$290</f>
        <v>30.467718000000001</v>
      </c>
      <c r="Z259" s="245">
        <f>(SUM(T259:X259)/SUM(T$267:X$267))*Z$267</f>
        <v>24.281273244745186</v>
      </c>
      <c r="AA259" s="245">
        <f t="shared" si="93"/>
        <v>25.333132747268742</v>
      </c>
      <c r="AB259" s="245">
        <f t="shared" si="93"/>
        <v>25.130657193325852</v>
      </c>
      <c r="AC259" s="245">
        <f t="shared" si="93"/>
        <v>25.42949951252405</v>
      </c>
    </row>
    <row r="260" spans="1:30">
      <c r="A260" s="6" t="s">
        <v>109</v>
      </c>
      <c r="B260" s="231">
        <f t="shared" si="92"/>
        <v>1.2245154531168152</v>
      </c>
      <c r="C260" s="231">
        <f t="shared" si="92"/>
        <v>1.6326872708224203</v>
      </c>
      <c r="D260" s="231">
        <f t="shared" si="92"/>
        <v>3.2653745416448405</v>
      </c>
      <c r="E260" s="231">
        <f t="shared" si="92"/>
        <v>2.4490309062336304</v>
      </c>
      <c r="F260" s="231">
        <f t="shared" si="94"/>
        <v>6.2858459926663182</v>
      </c>
      <c r="G260" s="244">
        <f>'[3]India Oil Imports'!CO$290</f>
        <v>8.4</v>
      </c>
      <c r="H260" s="244">
        <f>'[3]India Oil Imports'!DA$290</f>
        <v>14.83</v>
      </c>
      <c r="I260" s="244">
        <f>'[3]India Oil Imports'!DM$290</f>
        <v>8.5459999999999994</v>
      </c>
      <c r="J260" s="244">
        <f>'[3]India Oil Imports'!DY$290</f>
        <v>0</v>
      </c>
      <c r="K260" s="244">
        <f>'[3]India Oil Imports'!EK$290</f>
        <v>0</v>
      </c>
      <c r="L260" s="244">
        <f>'[3]India Oil Imports'!EW$290</f>
        <v>0</v>
      </c>
      <c r="M260" s="244">
        <f>'[3]India Oil Imports'!FI$290</f>
        <v>0</v>
      </c>
      <c r="N260" s="244">
        <f>'[3]India Oil Imports'!FU$290</f>
        <v>0</v>
      </c>
      <c r="O260" s="244">
        <f>'[3]India Oil Imports'!GG$290</f>
        <v>0</v>
      </c>
      <c r="P260" s="244">
        <f>'[3]India Oil Imports'!GS$290</f>
        <v>1.5200000000000001E-3</v>
      </c>
      <c r="Q260" s="244">
        <f>'[3]India Oil Imports'!HE$290</f>
        <v>1.1610000000000001E-2</v>
      </c>
      <c r="R260" s="244">
        <f>'[3]India Oil Imports'!HQ$290</f>
        <v>5.6600000000000001E-3</v>
      </c>
      <c r="S260" s="244">
        <f>'[3]India Oil Imports'!IC$290</f>
        <v>0.189528</v>
      </c>
      <c r="T260" s="244">
        <f>'[3]India Oil Imports'!IO$290</f>
        <v>23.103870000000001</v>
      </c>
      <c r="U260" s="244">
        <f>'[3]India Oil Imports'!JA$290</f>
        <v>2.4386000000000001E-2</v>
      </c>
      <c r="V260" s="244">
        <f>'[3]India Oil Imports'!JM$290</f>
        <v>3.901662</v>
      </c>
      <c r="W260" s="244">
        <f>'[3]India Oil Imports'!JY$290</f>
        <v>16.985631999999999</v>
      </c>
      <c r="X260" s="244">
        <f>'[3]India Oil Imports'!KK$290</f>
        <v>19.898391</v>
      </c>
      <c r="Y260" s="244">
        <f>'[3]India Oil Imports'!KW$290</f>
        <v>24.699065000000001</v>
      </c>
      <c r="Z260" s="245">
        <f t="shared" ref="Z260:Z265" si="95">(SUM(T260:X260)/SUM(T$267:X$267))*Z$267</f>
        <v>18.442342867300738</v>
      </c>
      <c r="AA260" s="245">
        <f t="shared" si="93"/>
        <v>15.7479384027656</v>
      </c>
      <c r="AB260" s="245">
        <f t="shared" si="93"/>
        <v>16.376422572818313</v>
      </c>
      <c r="AC260" s="245">
        <f t="shared" si="93"/>
        <v>17.072644800117473</v>
      </c>
    </row>
    <row r="261" spans="1:30">
      <c r="A261" s="6" t="s">
        <v>110</v>
      </c>
      <c r="B261" s="231">
        <f t="shared" si="92"/>
        <v>0.89114719748559468</v>
      </c>
      <c r="C261" s="231">
        <f t="shared" si="92"/>
        <v>1.1881962633141263</v>
      </c>
      <c r="D261" s="231">
        <f t="shared" si="92"/>
        <v>2.3763925266282526</v>
      </c>
      <c r="E261" s="231">
        <f t="shared" si="92"/>
        <v>1.7822943949711894</v>
      </c>
      <c r="F261" s="231">
        <f t="shared" si="94"/>
        <v>4.5745556137593866</v>
      </c>
      <c r="G261" s="244">
        <f>'[3]India Oil Imports'!CP$290</f>
        <v>12.71</v>
      </c>
      <c r="H261" s="244">
        <f>'[3]India Oil Imports'!DB$290</f>
        <v>9.5120000000000005</v>
      </c>
      <c r="I261" s="244">
        <f>'[3]India Oil Imports'!DN$290</f>
        <v>7.5</v>
      </c>
      <c r="J261" s="244">
        <f>'[3]India Oil Imports'!DZ$290</f>
        <v>0</v>
      </c>
      <c r="K261" s="244">
        <f>'[3]India Oil Imports'!EL$290</f>
        <v>0</v>
      </c>
      <c r="L261" s="244">
        <f>'[3]India Oil Imports'!EX$290</f>
        <v>0</v>
      </c>
      <c r="M261" s="244">
        <f>'[3]India Oil Imports'!FJ$290</f>
        <v>0</v>
      </c>
      <c r="N261" s="244">
        <f>'[3]India Oil Imports'!FV$290</f>
        <v>0</v>
      </c>
      <c r="O261" s="244">
        <f>'[3]India Oil Imports'!GH$290</f>
        <v>0</v>
      </c>
      <c r="P261" s="244">
        <f>'[3]India Oil Imports'!GT$290</f>
        <v>0</v>
      </c>
      <c r="Q261" s="244">
        <f>'[3]India Oil Imports'!HF$290</f>
        <v>4.9839349999999998</v>
      </c>
      <c r="R261" s="244">
        <f>'[3]India Oil Imports'!HR$290</f>
        <v>0</v>
      </c>
      <c r="S261" s="244">
        <f>'[3]India Oil Imports'!ID$290</f>
        <v>5.8763999999999997E-2</v>
      </c>
      <c r="T261" s="244">
        <f>'[3]India Oil Imports'!IP$290</f>
        <v>14.646000000000001</v>
      </c>
      <c r="U261" s="244">
        <f>'[3]India Oil Imports'!JB$290</f>
        <v>8.9935000000000001E-2</v>
      </c>
      <c r="V261" s="244">
        <f>'[3]India Oil Imports'!JN$290</f>
        <v>0.41980200000000001</v>
      </c>
      <c r="W261" s="244">
        <f>'[3]India Oil Imports'!JZ$290</f>
        <v>25.228252000000001</v>
      </c>
      <c r="X261" s="244">
        <f>'[3]India Oil Imports'!KL$290</f>
        <v>39.434179999999998</v>
      </c>
      <c r="Y261" s="244">
        <f>'[3]India Oil Imports'!KX$290</f>
        <v>16.388877000000001</v>
      </c>
      <c r="Z261" s="245">
        <f t="shared" si="95"/>
        <v>23.031501683461432</v>
      </c>
      <c r="AA261" s="245">
        <f t="shared" si="93"/>
        <v>19.6067053681357</v>
      </c>
      <c r="AB261" s="245">
        <f t="shared" si="93"/>
        <v>20.391257302023217</v>
      </c>
      <c r="AC261" s="245">
        <f t="shared" si="93"/>
        <v>22.049001608084325</v>
      </c>
    </row>
    <row r="262" spans="1:30">
      <c r="A262" s="6" t="s">
        <v>111</v>
      </c>
      <c r="B262" s="231">
        <f t="shared" si="92"/>
        <v>0.16904138292299634</v>
      </c>
      <c r="C262" s="231">
        <f t="shared" si="92"/>
        <v>0.22538851056399511</v>
      </c>
      <c r="D262" s="231">
        <f t="shared" si="92"/>
        <v>0.45077702112799023</v>
      </c>
      <c r="E262" s="231">
        <f t="shared" si="92"/>
        <v>0.33808276584599267</v>
      </c>
      <c r="F262" s="231">
        <f t="shared" si="94"/>
        <v>0.86774576567138118</v>
      </c>
      <c r="G262" s="244">
        <f>'[3]India Oil Imports'!CQ$290</f>
        <v>3.7749999999999999</v>
      </c>
      <c r="H262" s="244">
        <f>'[3]India Oil Imports'!DC$290</f>
        <v>2.7269999999999999</v>
      </c>
      <c r="I262" s="244">
        <f>'[3]India Oil Imports'!DO$290</f>
        <v>0.5</v>
      </c>
      <c r="J262" s="244">
        <f>'[3]India Oil Imports'!EA$290</f>
        <v>0</v>
      </c>
      <c r="K262" s="244">
        <f>'[3]India Oil Imports'!EM$290</f>
        <v>0</v>
      </c>
      <c r="L262" s="244">
        <f>'[3]India Oil Imports'!EY$290</f>
        <v>0</v>
      </c>
      <c r="M262" s="244">
        <f>'[3]India Oil Imports'!FK$290</f>
        <v>0</v>
      </c>
      <c r="N262" s="244">
        <f>'[3]India Oil Imports'!FW$290</f>
        <v>0</v>
      </c>
      <c r="O262" s="244">
        <f>'[3]India Oil Imports'!GI$290</f>
        <v>3.3876000000000003E-2</v>
      </c>
      <c r="P262" s="244">
        <f>'[3]India Oil Imports'!GU$290</f>
        <v>0</v>
      </c>
      <c r="Q262" s="244">
        <f>'[3]India Oil Imports'!HG$290</f>
        <v>11.013999999999999</v>
      </c>
      <c r="R262" s="244">
        <f>'[3]India Oil Imports'!HS$290</f>
        <v>4.2764000000000003E-2</v>
      </c>
      <c r="S262" s="244">
        <f>'[3]India Oil Imports'!IE$290</f>
        <v>4.086E-2</v>
      </c>
      <c r="T262" s="244">
        <f>'[3]India Oil Imports'!IQ$290</f>
        <v>17.632999999999999</v>
      </c>
      <c r="U262" s="244">
        <f>'[3]India Oil Imports'!JC$290</f>
        <v>0.45931</v>
      </c>
      <c r="V262" s="244">
        <f>'[3]India Oil Imports'!JO$290</f>
        <v>8.7375249999999998</v>
      </c>
      <c r="W262" s="244">
        <f>'[3]India Oil Imports'!KA$290</f>
        <v>22.556936</v>
      </c>
      <c r="X262" s="244">
        <f>'[3]India Oil Imports'!KM$290</f>
        <v>28.232658000000001</v>
      </c>
      <c r="Y262" s="244">
        <f>'[3]India Oil Imports'!KY$290</f>
        <v>30.048241000000001</v>
      </c>
      <c r="Z262" s="245">
        <f t="shared" si="95"/>
        <v>22.397056109904188</v>
      </c>
      <c r="AA262" s="245">
        <f t="shared" si="93"/>
        <v>21.643705349332159</v>
      </c>
      <c r="AB262" s="245">
        <f t="shared" si="93"/>
        <v>21.848815919485752</v>
      </c>
      <c r="AC262" s="245">
        <f t="shared" si="93"/>
        <v>22.260968124383425</v>
      </c>
    </row>
    <row r="263" spans="1:30">
      <c r="A263" s="6" t="s">
        <v>112</v>
      </c>
      <c r="B263" s="231">
        <f t="shared" si="92"/>
        <v>7.8732320586694604E-2</v>
      </c>
      <c r="C263" s="231">
        <f t="shared" si="92"/>
        <v>0.10497642744892614</v>
      </c>
      <c r="D263" s="231">
        <f t="shared" si="92"/>
        <v>0.20995285489785229</v>
      </c>
      <c r="E263" s="231">
        <f t="shared" si="92"/>
        <v>0.15746464117338921</v>
      </c>
      <c r="F263" s="231">
        <f t="shared" si="94"/>
        <v>0.40415924567836564</v>
      </c>
      <c r="G263" s="244">
        <f>'[3]India Oil Imports'!CR$290</f>
        <v>2</v>
      </c>
      <c r="H263" s="244">
        <f>'[3]India Oil Imports'!DD$290</f>
        <v>1.5029999999999999</v>
      </c>
      <c r="I263" s="244">
        <f>'[3]India Oil Imports'!DP$290</f>
        <v>0</v>
      </c>
      <c r="J263" s="244">
        <f>'[3]India Oil Imports'!EB$290</f>
        <v>0</v>
      </c>
      <c r="K263" s="244">
        <f>'[3]India Oil Imports'!EN$290</f>
        <v>0</v>
      </c>
      <c r="L263" s="244">
        <f>'[3]India Oil Imports'!EZ$290</f>
        <v>0</v>
      </c>
      <c r="M263" s="244">
        <f>'[3]India Oil Imports'!FL$290</f>
        <v>0</v>
      </c>
      <c r="N263" s="244">
        <f>'[3]India Oil Imports'!FX$290</f>
        <v>0</v>
      </c>
      <c r="O263" s="244">
        <f>'[3]India Oil Imports'!GJ$290</f>
        <v>0</v>
      </c>
      <c r="P263" s="244">
        <f>'[3]India Oil Imports'!GV$290</f>
        <v>0</v>
      </c>
      <c r="Q263" s="244">
        <f>'[3]India Oil Imports'!HH$290</f>
        <v>9.9759100000000007</v>
      </c>
      <c r="R263" s="244">
        <f>'[3]India Oil Imports'!HT$290</f>
        <v>2.6887999999999999E-2</v>
      </c>
      <c r="S263" s="244">
        <f>'[3]India Oil Imports'!IF$290</f>
        <v>0.15503600000000001</v>
      </c>
      <c r="T263" s="244">
        <f>'[3]India Oil Imports'!IR$290</f>
        <v>14.149512</v>
      </c>
      <c r="U263" s="244">
        <f>'[3]India Oil Imports'!JD$290</f>
        <v>0.102932</v>
      </c>
      <c r="V263" s="244">
        <f>'[3]India Oil Imports'!JP$290</f>
        <v>13.94031</v>
      </c>
      <c r="W263" s="244">
        <f>'[3]India Oil Imports'!KB$290</f>
        <v>16.754425999999999</v>
      </c>
      <c r="X263" s="244">
        <f>'[3]India Oil Imports'!KN$290</f>
        <v>20.383202000000001</v>
      </c>
      <c r="Y263" s="244">
        <f>'[3]India Oil Imports'!KZ$290</f>
        <v>29.952324000000001</v>
      </c>
      <c r="Z263" s="245">
        <f t="shared" si="95"/>
        <v>18.851056368057989</v>
      </c>
      <c r="AA263" s="245">
        <f t="shared" si="93"/>
        <v>19.503852737908673</v>
      </c>
      <c r="AB263" s="245">
        <f t="shared" si="93"/>
        <v>19.489519067600281</v>
      </c>
      <c r="AC263" s="245">
        <f t="shared" si="93"/>
        <v>18.796693416763244</v>
      </c>
    </row>
    <row r="264" spans="1:30">
      <c r="A264" s="6" t="s">
        <v>113</v>
      </c>
      <c r="B264" s="231">
        <f t="shared" si="92"/>
        <v>0</v>
      </c>
      <c r="C264" s="231">
        <f t="shared" si="92"/>
        <v>0</v>
      </c>
      <c r="D264" s="231">
        <f t="shared" si="92"/>
        <v>0</v>
      </c>
      <c r="E264" s="231">
        <f t="shared" si="92"/>
        <v>0</v>
      </c>
      <c r="F264" s="231">
        <f t="shared" si="94"/>
        <v>0</v>
      </c>
      <c r="G264" s="244">
        <f>'[3]India Oil Imports'!CS$290</f>
        <v>20.34</v>
      </c>
      <c r="H264" s="244">
        <f>'[3]India Oil Imports'!DE$290</f>
        <v>0</v>
      </c>
      <c r="I264" s="244">
        <f>'[3]India Oil Imports'!DQ$290</f>
        <v>0</v>
      </c>
      <c r="J264" s="244">
        <f>'[3]India Oil Imports'!EC$290</f>
        <v>0</v>
      </c>
      <c r="K264" s="244">
        <f>'[3]India Oil Imports'!EO$290</f>
        <v>0</v>
      </c>
      <c r="L264" s="244">
        <f>'[3]India Oil Imports'!FA$290</f>
        <v>0</v>
      </c>
      <c r="M264" s="244">
        <f>'[3]India Oil Imports'!FM$290</f>
        <v>0</v>
      </c>
      <c r="N264" s="244">
        <f>'[3]India Oil Imports'!FY$290</f>
        <v>0</v>
      </c>
      <c r="O264" s="244">
        <f>'[3]India Oil Imports'!GK$290</f>
        <v>1.908E-3</v>
      </c>
      <c r="P264" s="244">
        <f>'[3]India Oil Imports'!GW$290</f>
        <v>0</v>
      </c>
      <c r="Q264" s="244">
        <f>'[3]India Oil Imports'!HI$290</f>
        <v>0</v>
      </c>
      <c r="R264" s="244">
        <f>'[3]India Oil Imports'!HU$290</f>
        <v>4.2000000000000003E-2</v>
      </c>
      <c r="S264" s="244">
        <f>'[3]India Oil Imports'!IG$290</f>
        <v>0.10459</v>
      </c>
      <c r="T264" s="244">
        <f>'[3]India Oil Imports'!IS$290</f>
        <v>21.994</v>
      </c>
      <c r="U264" s="244">
        <f>'[3]India Oil Imports'!JE$290</f>
        <v>0.13161700000000001</v>
      </c>
      <c r="V264" s="244">
        <f>'[3]India Oil Imports'!JQ$290</f>
        <v>16.757262000000001</v>
      </c>
      <c r="W264" s="244">
        <f>'[3]India Oil Imports'!KC$290</f>
        <v>16.869297</v>
      </c>
      <c r="X264" s="244">
        <f>'[3]India Oil Imports'!KO$290</f>
        <v>50.867987999999997</v>
      </c>
      <c r="Y264" s="244">
        <f>'[3]India Oil Imports'!LA$290</f>
        <v>0.248</v>
      </c>
      <c r="Z264" s="245">
        <f t="shared" si="95"/>
        <v>30.765206937494824</v>
      </c>
      <c r="AA264" s="245">
        <f t="shared" si="93"/>
        <v>20.403155777512094</v>
      </c>
      <c r="AB264" s="245">
        <f t="shared" si="93"/>
        <v>22.53865497174311</v>
      </c>
      <c r="AC264" s="245">
        <f t="shared" si="93"/>
        <v>21.240433740409781</v>
      </c>
    </row>
    <row r="265" spans="1:30">
      <c r="A265" s="6" t="s">
        <v>102</v>
      </c>
      <c r="B265" s="231">
        <f t="shared" si="92"/>
        <v>5.7674174960712421E-2</v>
      </c>
      <c r="C265" s="231">
        <f t="shared" si="92"/>
        <v>7.6898899947616561E-2</v>
      </c>
      <c r="D265" s="231">
        <f t="shared" si="92"/>
        <v>0.15379779989523312</v>
      </c>
      <c r="E265" s="231">
        <f t="shared" si="92"/>
        <v>0.11534834992142484</v>
      </c>
      <c r="F265" s="231">
        <f t="shared" si="94"/>
        <v>0.29606076479832377</v>
      </c>
      <c r="G265" s="244">
        <f>'[3]India Oil Imports'!CT$290</f>
        <v>8.8559999999999999</v>
      </c>
      <c r="H265" s="244">
        <f>'[3]India Oil Imports'!DF$290</f>
        <v>1.101</v>
      </c>
      <c r="I265" s="244">
        <f>'[3]India Oil Imports'!DR$290</f>
        <v>0</v>
      </c>
      <c r="J265" s="244">
        <f>'[3]India Oil Imports'!ED$290</f>
        <v>0</v>
      </c>
      <c r="K265" s="244">
        <f>'[3]India Oil Imports'!EP$290</f>
        <v>0</v>
      </c>
      <c r="L265" s="244">
        <f>'[3]India Oil Imports'!FB$290</f>
        <v>0</v>
      </c>
      <c r="M265" s="244">
        <f>'[3]India Oil Imports'!FN$290</f>
        <v>0</v>
      </c>
      <c r="N265" s="244">
        <f>'[3]India Oil Imports'!FZ$290</f>
        <v>0</v>
      </c>
      <c r="O265" s="244">
        <f>'[3]India Oil Imports'!GL$290</f>
        <v>3.2000000000000002E-3</v>
      </c>
      <c r="P265" s="244">
        <f>'[3]India Oil Imports'!GX$290</f>
        <v>0</v>
      </c>
      <c r="Q265" s="244">
        <f>'[3]India Oil Imports'!HJ$290</f>
        <v>2.0910000000000002E-2</v>
      </c>
      <c r="R265" s="244">
        <f>'[3]India Oil Imports'!HV$290</f>
        <v>4.7039999999999998E-2</v>
      </c>
      <c r="S265" s="244">
        <f>'[3]India Oil Imports'!IH$290</f>
        <v>3.626458</v>
      </c>
      <c r="T265" s="244">
        <f>'[3]India Oil Imports'!IT$290</f>
        <v>0.174732</v>
      </c>
      <c r="U265" s="244">
        <f>'[3]India Oil Imports'!JF$290</f>
        <v>4.6460000000000001E-2</v>
      </c>
      <c r="V265" s="244">
        <f>'[3]India Oil Imports'!JR$290</f>
        <v>22.939418</v>
      </c>
      <c r="W265" s="244">
        <f>'[3]India Oil Imports'!KD$290</f>
        <v>48.659962</v>
      </c>
      <c r="X265" s="244">
        <f>'[3]India Oil Imports'!KP$290</f>
        <v>51.607750000000003</v>
      </c>
      <c r="Y265" s="244">
        <f>'[3]India Oil Imports'!LB$290</f>
        <v>44.137999999999998</v>
      </c>
      <c r="Z265" s="245">
        <f t="shared" si="95"/>
        <v>35.615194404294343</v>
      </c>
      <c r="AA265" s="245">
        <f t="shared" si="93"/>
        <v>40.239768212803085</v>
      </c>
      <c r="AB265" s="245">
        <f t="shared" si="93"/>
        <v>39.602992602356679</v>
      </c>
      <c r="AC265" s="245">
        <f t="shared" si="93"/>
        <v>39.263861027673656</v>
      </c>
    </row>
    <row r="266" spans="1:30">
      <c r="A266" s="6" t="s">
        <v>103</v>
      </c>
      <c r="B266" s="231">
        <f t="shared" si="92"/>
        <v>0.31508643268727082</v>
      </c>
      <c r="C266" s="231">
        <f t="shared" si="92"/>
        <v>0.42011524358302776</v>
      </c>
      <c r="D266" s="231">
        <f t="shared" si="92"/>
        <v>0.84023048716605553</v>
      </c>
      <c r="E266" s="231">
        <f t="shared" si="92"/>
        <v>0.63017286537454165</v>
      </c>
      <c r="F266" s="231">
        <f t="shared" si="94"/>
        <v>1.617443687794657</v>
      </c>
      <c r="G266" s="244">
        <f>'[3]India Oil Imports'!CU$290</f>
        <v>16.102</v>
      </c>
      <c r="H266" s="244">
        <f>'[3]India Oil Imports'!DG$290</f>
        <v>1.0149999999999999</v>
      </c>
      <c r="I266" s="244">
        <f>'[3]India Oil Imports'!DS$290</f>
        <v>5</v>
      </c>
      <c r="J266" s="244">
        <f>'[3]India Oil Imports'!EE$290</f>
        <v>0</v>
      </c>
      <c r="K266" s="244">
        <f>'[3]India Oil Imports'!EQ$290</f>
        <v>0</v>
      </c>
      <c r="L266" s="244">
        <f>'[3]India Oil Imports'!FC$290</f>
        <v>0</v>
      </c>
      <c r="M266" s="244">
        <f>'[3]India Oil Imports'!FO$290</f>
        <v>0</v>
      </c>
      <c r="N266" s="244">
        <f>'[3]India Oil Imports'!GA$290</f>
        <v>0</v>
      </c>
      <c r="O266" s="244">
        <f>'[3]India Oil Imports'!GM$290</f>
        <v>0</v>
      </c>
      <c r="P266" s="244">
        <f>'[3]India Oil Imports'!GY$290</f>
        <v>0</v>
      </c>
      <c r="Q266" s="244">
        <f>'[3]India Oil Imports'!HK$290</f>
        <v>1.25</v>
      </c>
      <c r="R266" s="244">
        <f>'[3]India Oil Imports'!HW$290</f>
        <v>4.4320000000000002E-3</v>
      </c>
      <c r="S266" s="244">
        <f>'[3]India Oil Imports'!II$290</f>
        <v>9.0128E-2</v>
      </c>
      <c r="T266" s="244">
        <f>'[3]India Oil Imports'!IU$290</f>
        <v>5.0867000000000002E-2</v>
      </c>
      <c r="U266" s="244">
        <f>'[3]India Oil Imports'!JG$290</f>
        <v>0.38109199999999999</v>
      </c>
      <c r="V266" s="244">
        <f>'[3]India Oil Imports'!JS$290</f>
        <v>22.510867999999999</v>
      </c>
      <c r="W266" s="244">
        <f>'[3]India Oil Imports'!KE$290</f>
        <v>31.277376</v>
      </c>
      <c r="X266" s="244">
        <f>'[3]India Oil Imports'!KQ$290</f>
        <v>44.935369999999999</v>
      </c>
      <c r="Y266" s="244">
        <f>'[3]India Oil Imports'!LC$290</f>
        <v>17.062000000000001</v>
      </c>
      <c r="Z266" s="245">
        <f>Z267-SUM(Z255:Z265)</f>
        <v>14.710368384741287</v>
      </c>
      <c r="AA266" s="245">
        <f>AA267-SUM(AA255:AA265)</f>
        <v>27.925664147672194</v>
      </c>
      <c r="AB266" s="245">
        <f>AB267-SUM(AB255:AB265)</f>
        <v>25.463259581343266</v>
      </c>
      <c r="AC266" s="245">
        <f>AC267-SUM(AC255:AC265)</f>
        <v>24.22757457606275</v>
      </c>
    </row>
    <row r="267" spans="1:30" ht="15.75" thickBot="1">
      <c r="A267" s="6" t="s">
        <v>114</v>
      </c>
      <c r="B267" s="304">
        <f>B35</f>
        <v>15</v>
      </c>
      <c r="C267" s="304">
        <f>C35</f>
        <v>20</v>
      </c>
      <c r="D267" s="304">
        <f>D35</f>
        <v>40</v>
      </c>
      <c r="E267" s="304">
        <f>E35</f>
        <v>30</v>
      </c>
      <c r="F267" s="304">
        <f>F35</f>
        <v>77</v>
      </c>
      <c r="G267" s="304">
        <f t="shared" ref="G267:Y267" si="96">SUM(G255:G266)</f>
        <v>248.00000000000003</v>
      </c>
      <c r="H267" s="304">
        <f t="shared" si="96"/>
        <v>239.66399999999996</v>
      </c>
      <c r="I267" s="304">
        <f t="shared" si="96"/>
        <v>43.625999999999998</v>
      </c>
      <c r="J267" s="304">
        <f t="shared" si="96"/>
        <v>3.0599999999999996</v>
      </c>
      <c r="K267" s="304">
        <f t="shared" si="96"/>
        <v>0</v>
      </c>
      <c r="L267" s="304">
        <f t="shared" si="96"/>
        <v>0</v>
      </c>
      <c r="M267" s="304">
        <f t="shared" si="96"/>
        <v>0</v>
      </c>
      <c r="N267" s="304">
        <f t="shared" si="96"/>
        <v>0</v>
      </c>
      <c r="O267" s="304">
        <f t="shared" si="96"/>
        <v>3.8984000000000005E-2</v>
      </c>
      <c r="P267" s="304">
        <f t="shared" si="96"/>
        <v>7.1070000000000005E-3</v>
      </c>
      <c r="Q267" s="304">
        <f t="shared" si="96"/>
        <v>37.429434000000001</v>
      </c>
      <c r="R267" s="304">
        <f t="shared" si="96"/>
        <v>16.434678999999999</v>
      </c>
      <c r="S267" s="304">
        <f t="shared" si="96"/>
        <v>4.5557099999999995</v>
      </c>
      <c r="T267" s="304">
        <f t="shared" si="96"/>
        <v>108.714118</v>
      </c>
      <c r="U267" s="304">
        <f t="shared" si="96"/>
        <v>10.494390000000001</v>
      </c>
      <c r="V267" s="304">
        <f t="shared" si="96"/>
        <v>154.53526899999997</v>
      </c>
      <c r="W267" s="304">
        <f t="shared" si="96"/>
        <v>382.63761700000003</v>
      </c>
      <c r="X267" s="304">
        <f t="shared" si="96"/>
        <v>383.30116900000002</v>
      </c>
      <c r="Y267" s="304">
        <f t="shared" si="96"/>
        <v>316.98797299999995</v>
      </c>
      <c r="Z267" s="245">
        <f>Z35</f>
        <v>300</v>
      </c>
      <c r="AA267" s="245">
        <f>AA35</f>
        <v>300</v>
      </c>
      <c r="AB267" s="245">
        <f>AB35</f>
        <v>300</v>
      </c>
      <c r="AC267" s="245">
        <f>AC35</f>
        <v>300</v>
      </c>
    </row>
    <row r="268" spans="1:30">
      <c r="A268" s="10"/>
      <c r="B268" s="10"/>
      <c r="C268" s="10"/>
      <c r="D268" s="10"/>
      <c r="E268" s="10"/>
      <c r="F268" s="33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30" ht="15.75" thickBot="1">
      <c r="A269" s="6" t="s">
        <v>266</v>
      </c>
      <c r="G269" s="319"/>
      <c r="H269" s="319"/>
      <c r="I269" s="319"/>
      <c r="J269" s="319"/>
      <c r="K269" s="319"/>
      <c r="L269" s="319"/>
    </row>
    <row r="270" spans="1:30" ht="15.75" thickBot="1">
      <c r="A270" s="3"/>
      <c r="B270" s="3" t="str">
        <f>B$2</f>
        <v xml:space="preserve">93/94 </v>
      </c>
      <c r="C270" s="3" t="str">
        <f t="shared" ref="C270:AC270" si="97">C$2</f>
        <v xml:space="preserve">94/95 </v>
      </c>
      <c r="D270" s="3" t="str">
        <f t="shared" si="97"/>
        <v xml:space="preserve">95/96 </v>
      </c>
      <c r="E270" s="3" t="str">
        <f t="shared" si="97"/>
        <v xml:space="preserve">96/97 </v>
      </c>
      <c r="F270" s="3" t="str">
        <f t="shared" si="97"/>
        <v xml:space="preserve">97/98 </v>
      </c>
      <c r="G270" s="3" t="str">
        <f t="shared" si="97"/>
        <v xml:space="preserve">98/99 </v>
      </c>
      <c r="H270" s="3" t="str">
        <f t="shared" si="97"/>
        <v xml:space="preserve">99/00 </v>
      </c>
      <c r="I270" s="3" t="str">
        <f t="shared" si="97"/>
        <v xml:space="preserve">00/01 </v>
      </c>
      <c r="J270" s="3" t="str">
        <f t="shared" si="97"/>
        <v xml:space="preserve">01/02 </v>
      </c>
      <c r="K270" s="3" t="str">
        <f t="shared" si="97"/>
        <v xml:space="preserve">02/03 </v>
      </c>
      <c r="L270" s="3" t="str">
        <f t="shared" si="97"/>
        <v xml:space="preserve">03/04 </v>
      </c>
      <c r="M270" s="3" t="str">
        <f t="shared" si="97"/>
        <v xml:space="preserve">04/05 </v>
      </c>
      <c r="N270" s="3" t="str">
        <f t="shared" si="97"/>
        <v xml:space="preserve">05/06 </v>
      </c>
      <c r="O270" s="3" t="str">
        <f t="shared" si="97"/>
        <v xml:space="preserve">06/07 </v>
      </c>
      <c r="P270" s="3" t="str">
        <f t="shared" si="97"/>
        <v xml:space="preserve">07/08 </v>
      </c>
      <c r="Q270" s="3" t="str">
        <f t="shared" si="97"/>
        <v xml:space="preserve">08/09 </v>
      </c>
      <c r="R270" s="3" t="str">
        <f t="shared" si="97"/>
        <v xml:space="preserve">09/10 </v>
      </c>
      <c r="S270" s="3" t="str">
        <f t="shared" si="97"/>
        <v xml:space="preserve">10/11 </v>
      </c>
      <c r="T270" s="3" t="str">
        <f t="shared" si="97"/>
        <v xml:space="preserve">11/12 </v>
      </c>
      <c r="U270" s="3" t="str">
        <f t="shared" si="97"/>
        <v xml:space="preserve">12/13 </v>
      </c>
      <c r="V270" s="3" t="str">
        <f t="shared" si="97"/>
        <v xml:space="preserve">13/14 </v>
      </c>
      <c r="W270" s="3" t="str">
        <f t="shared" si="97"/>
        <v xml:space="preserve">14/15 </v>
      </c>
      <c r="X270" s="3" t="str">
        <f t="shared" si="97"/>
        <v xml:space="preserve">15/16 </v>
      </c>
      <c r="Y270" s="3" t="str">
        <f t="shared" si="97"/>
        <v xml:space="preserve">16/17 </v>
      </c>
      <c r="Z270" s="3" t="str">
        <f t="shared" si="97"/>
        <v xml:space="preserve">17/18 </v>
      </c>
      <c r="AA270" s="3" t="str">
        <f t="shared" si="97"/>
        <v>18/19</v>
      </c>
      <c r="AB270" s="3" t="str">
        <f t="shared" si="97"/>
        <v>19/20</v>
      </c>
      <c r="AC270" s="3" t="str">
        <f t="shared" si="97"/>
        <v>20/21</v>
      </c>
      <c r="AD270" s="321"/>
    </row>
    <row r="271" spans="1:30">
      <c r="A271" s="6" t="s">
        <v>104</v>
      </c>
      <c r="B271" s="231">
        <f t="shared" ref="B271:F281" si="98">(SUM($P271:$T271)/SUM($P$283:$T$283))*B$283</f>
        <v>0</v>
      </c>
      <c r="C271" s="231">
        <f t="shared" si="98"/>
        <v>0</v>
      </c>
      <c r="D271" s="231">
        <f t="shared" si="98"/>
        <v>0</v>
      </c>
      <c r="E271" s="231">
        <f t="shared" si="98"/>
        <v>0</v>
      </c>
      <c r="F271" s="231">
        <f t="shared" si="98"/>
        <v>0</v>
      </c>
      <c r="G271" s="334">
        <v>0</v>
      </c>
      <c r="H271" s="314">
        <v>5.8999999999999997E-2</v>
      </c>
      <c r="I271" s="314">
        <v>1.0999999999999999E-2</v>
      </c>
      <c r="J271" s="314">
        <v>2.3E-2</v>
      </c>
      <c r="K271" s="314">
        <v>0.115</v>
      </c>
      <c r="L271" s="314">
        <v>0.14399999999999999</v>
      </c>
      <c r="M271" s="314">
        <v>0.16900000000000001</v>
      </c>
      <c r="N271" s="314">
        <v>0.124</v>
      </c>
      <c r="O271" s="314">
        <v>6.0999999999999999E-2</v>
      </c>
      <c r="P271" s="314">
        <v>9.6000000000000002E-2</v>
      </c>
      <c r="Q271" s="314">
        <v>0.27800000000000002</v>
      </c>
      <c r="R271" s="314">
        <v>0.75700000000000001</v>
      </c>
      <c r="S271" s="314">
        <v>5.6000000000000001E-2</v>
      </c>
      <c r="T271" s="314">
        <v>0.16700000000000001</v>
      </c>
      <c r="U271" s="314">
        <v>0.11899999999999999</v>
      </c>
      <c r="V271" s="314">
        <v>0.255</v>
      </c>
      <c r="W271" s="314">
        <v>0.21</v>
      </c>
      <c r="X271" s="314">
        <v>0.35499999999999998</v>
      </c>
      <c r="Y271" s="314">
        <v>0.254</v>
      </c>
      <c r="Z271" s="244">
        <v>0.20100000000000001</v>
      </c>
      <c r="AA271" s="245">
        <f t="shared" ref="AA271:AA281" si="99">(SUM(U271:Y271)/SUM(U$283:Y$283))*AA$283</f>
        <v>0.27543481606895492</v>
      </c>
      <c r="AB271" s="245">
        <f t="shared" ref="AB271:AB281" si="100">(SUM(V271:Z271)/SUM(V$283:Z$283))*AB$283</f>
        <v>0.28180947469240403</v>
      </c>
      <c r="AC271" s="245">
        <f t="shared" ref="AC271:AC281" si="101">(SUM(W271:AA271)/SUM(W$283:AA$283))*AC$283</f>
        <v>0.28387906853227646</v>
      </c>
      <c r="AD271" s="37"/>
    </row>
    <row r="272" spans="1:30">
      <c r="A272" s="6" t="s">
        <v>105</v>
      </c>
      <c r="B272" s="231">
        <f t="shared" si="98"/>
        <v>0</v>
      </c>
      <c r="C272" s="231">
        <f t="shared" si="98"/>
        <v>0</v>
      </c>
      <c r="D272" s="231">
        <f t="shared" si="98"/>
        <v>0</v>
      </c>
      <c r="E272" s="231">
        <f t="shared" si="98"/>
        <v>0</v>
      </c>
      <c r="F272" s="231">
        <f t="shared" si="98"/>
        <v>0</v>
      </c>
      <c r="G272" s="334">
        <v>0</v>
      </c>
      <c r="H272" s="314">
        <v>0.02</v>
      </c>
      <c r="I272" s="314">
        <v>4.7E-2</v>
      </c>
      <c r="J272" s="314">
        <v>5.3999999999999999E-2</v>
      </c>
      <c r="K272" s="314">
        <v>2.7E-2</v>
      </c>
      <c r="L272" s="314">
        <v>0.17799999999999999</v>
      </c>
      <c r="M272" s="314">
        <v>0.152</v>
      </c>
      <c r="N272" s="314">
        <v>8.6999999999999994E-2</v>
      </c>
      <c r="O272" s="314">
        <v>7.9000000000000001E-2</v>
      </c>
      <c r="P272" s="314">
        <v>0.14599999999999999</v>
      </c>
      <c r="Q272" s="314">
        <v>1.4999999999999999E-2</v>
      </c>
      <c r="R272" s="314">
        <v>0.10299999999999999</v>
      </c>
      <c r="S272" s="314">
        <v>0.11799999999999999</v>
      </c>
      <c r="T272" s="314">
        <v>0.22800000000000001</v>
      </c>
      <c r="U272" s="314">
        <v>0.18</v>
      </c>
      <c r="V272" s="314">
        <v>0.13300000000000001</v>
      </c>
      <c r="W272" s="314">
        <v>0.216</v>
      </c>
      <c r="X272" s="314">
        <v>0.14099999999999999</v>
      </c>
      <c r="Y272" s="314">
        <v>0.17100000000000001</v>
      </c>
      <c r="Z272" s="244">
        <v>0.26500000000000001</v>
      </c>
      <c r="AA272" s="245">
        <f t="shared" si="99"/>
        <v>0.19416653840233955</v>
      </c>
      <c r="AB272" s="245">
        <f t="shared" si="100"/>
        <v>0.20467103809032638</v>
      </c>
      <c r="AC272" s="245">
        <f t="shared" si="101"/>
        <v>0.21632575713710875</v>
      </c>
      <c r="AD272" s="37"/>
    </row>
    <row r="273" spans="1:30">
      <c r="A273" s="6" t="s">
        <v>106</v>
      </c>
      <c r="B273" s="231">
        <f t="shared" si="98"/>
        <v>0</v>
      </c>
      <c r="C273" s="231">
        <f t="shared" si="98"/>
        <v>0</v>
      </c>
      <c r="D273" s="231">
        <f t="shared" si="98"/>
        <v>0</v>
      </c>
      <c r="E273" s="231">
        <f t="shared" si="98"/>
        <v>0</v>
      </c>
      <c r="F273" s="231">
        <f t="shared" si="98"/>
        <v>0</v>
      </c>
      <c r="G273" s="334">
        <v>0</v>
      </c>
      <c r="H273" s="314">
        <v>1.6E-2</v>
      </c>
      <c r="I273" s="314">
        <v>2.4E-2</v>
      </c>
      <c r="J273" s="314">
        <v>2.5999999999999999E-2</v>
      </c>
      <c r="K273" s="314">
        <v>2.5999999999999999E-2</v>
      </c>
      <c r="L273" s="314">
        <v>0.22900000000000001</v>
      </c>
      <c r="M273" s="314">
        <v>0.11899999999999999</v>
      </c>
      <c r="N273" s="314">
        <v>0.17799999999999999</v>
      </c>
      <c r="O273" s="314">
        <v>0.157</v>
      </c>
      <c r="P273" s="314">
        <v>0.23699999999999999</v>
      </c>
      <c r="Q273" s="314">
        <v>0.115</v>
      </c>
      <c r="R273" s="314">
        <v>0.16600000000000001</v>
      </c>
      <c r="S273" s="314">
        <v>0.154</v>
      </c>
      <c r="T273" s="314">
        <v>0.151</v>
      </c>
      <c r="U273" s="314">
        <v>0.24299999999999999</v>
      </c>
      <c r="V273" s="314">
        <v>0.20399999999999999</v>
      </c>
      <c r="W273" s="314">
        <v>0.222</v>
      </c>
      <c r="X273" s="314">
        <v>0.27100000000000002</v>
      </c>
      <c r="Y273" s="314">
        <v>0.24099999999999999</v>
      </c>
      <c r="Z273" s="244">
        <v>0.35399999999999998</v>
      </c>
      <c r="AA273" s="245">
        <f t="shared" si="99"/>
        <v>0.27266430660304758</v>
      </c>
      <c r="AB273" s="245">
        <f t="shared" si="100"/>
        <v>0.28556693435496938</v>
      </c>
      <c r="AC273" s="245">
        <f t="shared" si="101"/>
        <v>0.29817333234544507</v>
      </c>
      <c r="AD273" s="37"/>
    </row>
    <row r="274" spans="1:30">
      <c r="A274" s="6" t="s">
        <v>107</v>
      </c>
      <c r="B274" s="231">
        <f t="shared" si="98"/>
        <v>0</v>
      </c>
      <c r="C274" s="231">
        <f t="shared" si="98"/>
        <v>0</v>
      </c>
      <c r="D274" s="231">
        <f t="shared" si="98"/>
        <v>0</v>
      </c>
      <c r="E274" s="231">
        <f t="shared" si="98"/>
        <v>0</v>
      </c>
      <c r="F274" s="231">
        <f t="shared" si="98"/>
        <v>0</v>
      </c>
      <c r="G274" s="314">
        <v>0.05</v>
      </c>
      <c r="H274" s="314">
        <v>6.0000000000000001E-3</v>
      </c>
      <c r="I274" s="314">
        <v>2.1000000000000001E-2</v>
      </c>
      <c r="J274" s="314">
        <v>2.875</v>
      </c>
      <c r="K274" s="314">
        <v>0.42499999999999999</v>
      </c>
      <c r="L274" s="314">
        <v>0.38800000000000001</v>
      </c>
      <c r="M274" s="314">
        <v>6.5000000000000002E-2</v>
      </c>
      <c r="N274" s="314">
        <v>5.1999999999999998E-2</v>
      </c>
      <c r="O274" s="314">
        <v>0.123</v>
      </c>
      <c r="P274" s="314">
        <v>0.255</v>
      </c>
      <c r="Q274" s="314">
        <v>0.57299999999999995</v>
      </c>
      <c r="R274" s="314">
        <v>8.5999999999999993E-2</v>
      </c>
      <c r="S274" s="314">
        <v>0.18</v>
      </c>
      <c r="T274" s="314">
        <v>0.17399999999999999</v>
      </c>
      <c r="U274" s="314">
        <v>0.17499999999999999</v>
      </c>
      <c r="V274" s="314">
        <v>0.192</v>
      </c>
      <c r="W274" s="314">
        <v>0.17799999999999999</v>
      </c>
      <c r="X274" s="314">
        <v>0.16800000000000001</v>
      </c>
      <c r="Y274" s="314">
        <v>0.124</v>
      </c>
      <c r="Z274" s="244">
        <v>0.247</v>
      </c>
      <c r="AA274" s="245">
        <f t="shared" si="99"/>
        <v>0.19324303524703709</v>
      </c>
      <c r="AB274" s="245">
        <f t="shared" si="100"/>
        <v>0.20091357842776097</v>
      </c>
      <c r="AC274" s="245">
        <f t="shared" si="101"/>
        <v>0.19946889011987662</v>
      </c>
      <c r="AD274" s="37"/>
    </row>
    <row r="275" spans="1:30">
      <c r="A275" s="6" t="s">
        <v>108</v>
      </c>
      <c r="B275" s="231">
        <f t="shared" si="98"/>
        <v>0</v>
      </c>
      <c r="C275" s="231">
        <f t="shared" si="98"/>
        <v>0</v>
      </c>
      <c r="D275" s="231">
        <f t="shared" si="98"/>
        <v>0</v>
      </c>
      <c r="E275" s="231">
        <f t="shared" si="98"/>
        <v>0</v>
      </c>
      <c r="F275" s="231">
        <f t="shared" si="98"/>
        <v>0</v>
      </c>
      <c r="G275" s="314">
        <v>2E-3</v>
      </c>
      <c r="H275" s="314">
        <v>5.0000000000000001E-3</v>
      </c>
      <c r="I275" s="314">
        <v>5.8999999999999997E-2</v>
      </c>
      <c r="J275" s="314">
        <v>3.5999999999999997E-2</v>
      </c>
      <c r="K275" s="314">
        <v>5.8000000000000003E-2</v>
      </c>
      <c r="L275" s="314">
        <v>0.26300000000000001</v>
      </c>
      <c r="M275" s="314">
        <v>9.9000000000000005E-2</v>
      </c>
      <c r="N275" s="314">
        <v>8.5999999999999993E-2</v>
      </c>
      <c r="O275" s="314">
        <v>0.19500000000000001</v>
      </c>
      <c r="P275" s="314">
        <v>0.17100000000000001</v>
      </c>
      <c r="Q275" s="314">
        <v>0.41099999999999998</v>
      </c>
      <c r="R275" s="314">
        <v>5.7000000000000002E-2</v>
      </c>
      <c r="S275" s="314">
        <v>0.16</v>
      </c>
      <c r="T275" s="314">
        <v>0.21299999999999999</v>
      </c>
      <c r="U275" s="314">
        <v>0.21099999999999999</v>
      </c>
      <c r="V275" s="314">
        <v>0.185</v>
      </c>
      <c r="W275" s="314">
        <v>0.19600000000000001</v>
      </c>
      <c r="X275" s="314">
        <v>0.11799999999999999</v>
      </c>
      <c r="Y275" s="314">
        <v>0.154</v>
      </c>
      <c r="Z275" s="245">
        <f t="shared" ref="Z275:Z281" si="102">(SUM(T275:X275)/SUM(T$283:X$283))*Z$283-0.1</f>
        <v>0.12569076534354875</v>
      </c>
      <c r="AA275" s="245">
        <f t="shared" si="99"/>
        <v>0.19947668154532866</v>
      </c>
      <c r="AB275" s="245">
        <f t="shared" si="100"/>
        <v>0.17211171414062082</v>
      </c>
      <c r="AC275" s="245">
        <f t="shared" si="101"/>
        <v>0.17381317316775985</v>
      </c>
      <c r="AD275" s="37"/>
    </row>
    <row r="276" spans="1:30">
      <c r="A276" s="6" t="s">
        <v>109</v>
      </c>
      <c r="B276" s="231">
        <f t="shared" si="98"/>
        <v>0</v>
      </c>
      <c r="C276" s="231">
        <f t="shared" si="98"/>
        <v>0</v>
      </c>
      <c r="D276" s="231">
        <f t="shared" si="98"/>
        <v>0</v>
      </c>
      <c r="E276" s="231">
        <f t="shared" si="98"/>
        <v>0</v>
      </c>
      <c r="F276" s="231">
        <f t="shared" si="98"/>
        <v>0</v>
      </c>
      <c r="G276" s="314">
        <v>0.01</v>
      </c>
      <c r="H276" s="314">
        <v>2.3E-2</v>
      </c>
      <c r="I276" s="314">
        <v>3.2000000000000001E-2</v>
      </c>
      <c r="J276" s="314">
        <v>4.7E-2</v>
      </c>
      <c r="K276" s="314">
        <v>7.0999999999999994E-2</v>
      </c>
      <c r="L276" s="314">
        <v>6.3E-2</v>
      </c>
      <c r="M276" s="314">
        <v>9.8000000000000004E-2</v>
      </c>
      <c r="N276" s="314">
        <v>0.311</v>
      </c>
      <c r="O276" s="314">
        <v>0.13400000000000001</v>
      </c>
      <c r="P276" s="314">
        <v>0.251</v>
      </c>
      <c r="Q276" s="314">
        <v>0.19500000000000001</v>
      </c>
      <c r="R276" s="314">
        <v>8.2000000000000003E-2</v>
      </c>
      <c r="S276" s="314">
        <v>0.20300000000000001</v>
      </c>
      <c r="T276" s="314">
        <v>0.27600000000000002</v>
      </c>
      <c r="U276" s="314">
        <v>0.29499999999999998</v>
      </c>
      <c r="V276" s="314">
        <v>0.17699999999999999</v>
      </c>
      <c r="W276" s="314">
        <v>0.20100000000000001</v>
      </c>
      <c r="X276" s="314">
        <v>0.161</v>
      </c>
      <c r="Y276" s="314">
        <v>0.23300000000000001</v>
      </c>
      <c r="Z276" s="245">
        <f t="shared" si="102"/>
        <v>0.17141576330589289</v>
      </c>
      <c r="AA276" s="245">
        <f t="shared" si="99"/>
        <v>0.24634446667692786</v>
      </c>
      <c r="AB276" s="245">
        <f t="shared" si="100"/>
        <v>0.2085203926853075</v>
      </c>
      <c r="AC276" s="245">
        <f t="shared" si="101"/>
        <v>0.22193430898089572</v>
      </c>
      <c r="AD276" s="37"/>
    </row>
    <row r="277" spans="1:30">
      <c r="A277" s="6" t="s">
        <v>110</v>
      </c>
      <c r="B277" s="231">
        <f t="shared" si="98"/>
        <v>0</v>
      </c>
      <c r="C277" s="231">
        <f t="shared" si="98"/>
        <v>0</v>
      </c>
      <c r="D277" s="231">
        <f t="shared" si="98"/>
        <v>0</v>
      </c>
      <c r="E277" s="231">
        <f t="shared" si="98"/>
        <v>0</v>
      </c>
      <c r="F277" s="231">
        <f t="shared" si="98"/>
        <v>0</v>
      </c>
      <c r="G277" s="314">
        <v>3.1E-2</v>
      </c>
      <c r="H277" s="314">
        <v>1.4999999999999999E-2</v>
      </c>
      <c r="I277" s="314">
        <v>8.9999999999999993E-3</v>
      </c>
      <c r="J277" s="314">
        <v>3.1E-2</v>
      </c>
      <c r="K277" s="314">
        <v>3.4000000000000002E-2</v>
      </c>
      <c r="L277" s="314">
        <v>0.188</v>
      </c>
      <c r="M277" s="314">
        <v>4.2999999999999997E-2</v>
      </c>
      <c r="N277" s="314">
        <v>2.4E-2</v>
      </c>
      <c r="O277" s="314">
        <v>0.154</v>
      </c>
      <c r="P277" s="314">
        <v>6.0000000000000001E-3</v>
      </c>
      <c r="Q277" s="314">
        <v>0.11</v>
      </c>
      <c r="R277" s="314">
        <v>0.107</v>
      </c>
      <c r="S277" s="314">
        <v>7.6999999999999999E-2</v>
      </c>
      <c r="T277" s="314">
        <v>0.17299999999999999</v>
      </c>
      <c r="U277" s="314">
        <v>0.16800000000000001</v>
      </c>
      <c r="V277" s="314">
        <v>0.23699999999999999</v>
      </c>
      <c r="W277" s="314">
        <v>0.189</v>
      </c>
      <c r="X277" s="314">
        <v>0.14399999999999999</v>
      </c>
      <c r="Y277" s="314">
        <v>0.16800000000000001</v>
      </c>
      <c r="Z277" s="245">
        <f t="shared" si="102"/>
        <v>0.12275654087537693</v>
      </c>
      <c r="AA277" s="245">
        <f t="shared" si="99"/>
        <v>0.20917346467600434</v>
      </c>
      <c r="AB277" s="245">
        <f t="shared" si="100"/>
        <v>0.19025046950756136</v>
      </c>
      <c r="AC277" s="245">
        <f t="shared" si="101"/>
        <v>0.182526663013451</v>
      </c>
      <c r="AD277" s="37"/>
    </row>
    <row r="278" spans="1:30">
      <c r="A278" s="6" t="s">
        <v>111</v>
      </c>
      <c r="B278" s="231">
        <f t="shared" si="98"/>
        <v>0</v>
      </c>
      <c r="C278" s="231">
        <f t="shared" si="98"/>
        <v>0</v>
      </c>
      <c r="D278" s="231">
        <f t="shared" si="98"/>
        <v>0</v>
      </c>
      <c r="E278" s="231">
        <f t="shared" si="98"/>
        <v>0</v>
      </c>
      <c r="F278" s="231">
        <f t="shared" si="98"/>
        <v>0</v>
      </c>
      <c r="G278" s="314">
        <v>1.4E-2</v>
      </c>
      <c r="H278" s="314">
        <v>3.5999999999999997E-2</v>
      </c>
      <c r="I278" s="314">
        <v>2.9000000000000001E-2</v>
      </c>
      <c r="J278" s="314">
        <v>1.9E-2</v>
      </c>
      <c r="K278" s="314">
        <v>5.5E-2</v>
      </c>
      <c r="L278" s="314">
        <v>0.23100000000000001</v>
      </c>
      <c r="M278" s="314">
        <v>6.3E-2</v>
      </c>
      <c r="N278" s="314">
        <v>6.0999999999999999E-2</v>
      </c>
      <c r="O278" s="314">
        <v>9.1999999999999998E-2</v>
      </c>
      <c r="P278" s="314">
        <v>3.0000000000000001E-3</v>
      </c>
      <c r="Q278" s="314">
        <v>0.30299999999999999</v>
      </c>
      <c r="R278" s="314">
        <v>7.9000000000000001E-2</v>
      </c>
      <c r="S278" s="314">
        <v>0.106</v>
      </c>
      <c r="T278" s="314">
        <v>0.19500000000000001</v>
      </c>
      <c r="U278" s="314">
        <v>0.19700000000000001</v>
      </c>
      <c r="V278" s="314">
        <v>0.17799999999999999</v>
      </c>
      <c r="W278" s="314">
        <v>0.129</v>
      </c>
      <c r="X278" s="314">
        <v>0.22800000000000001</v>
      </c>
      <c r="Y278" s="314">
        <v>0.38900000000000001</v>
      </c>
      <c r="Z278" s="245">
        <f t="shared" si="102"/>
        <v>0.12666884016627269</v>
      </c>
      <c r="AA278" s="245">
        <f t="shared" si="99"/>
        <v>0.25881175927351086</v>
      </c>
      <c r="AB278" s="245">
        <f t="shared" si="100"/>
        <v>0.23222622268465468</v>
      </c>
      <c r="AC278" s="245">
        <f t="shared" si="101"/>
        <v>0.24795046006715488</v>
      </c>
      <c r="AD278" s="37"/>
    </row>
    <row r="279" spans="1:30">
      <c r="A279" s="6" t="s">
        <v>112</v>
      </c>
      <c r="B279" s="231">
        <f t="shared" si="98"/>
        <v>0</v>
      </c>
      <c r="C279" s="231">
        <f t="shared" si="98"/>
        <v>0</v>
      </c>
      <c r="D279" s="231">
        <f t="shared" si="98"/>
        <v>0</v>
      </c>
      <c r="E279" s="231">
        <f t="shared" si="98"/>
        <v>0</v>
      </c>
      <c r="F279" s="231">
        <f t="shared" si="98"/>
        <v>0</v>
      </c>
      <c r="G279" s="314">
        <v>8.8999999999999996E-2</v>
      </c>
      <c r="H279" s="314">
        <v>6.6000000000000003E-2</v>
      </c>
      <c r="I279" s="314">
        <v>7.3999999999999996E-2</v>
      </c>
      <c r="J279" s="314">
        <v>4.1000000000000002E-2</v>
      </c>
      <c r="K279" s="314">
        <v>5.7000000000000002E-2</v>
      </c>
      <c r="L279" s="314">
        <v>0.14599999999999999</v>
      </c>
      <c r="M279" s="314">
        <v>6.7000000000000004E-2</v>
      </c>
      <c r="N279" s="314">
        <v>0.152</v>
      </c>
      <c r="O279" s="314">
        <v>0.13400000000000001</v>
      </c>
      <c r="P279" s="314">
        <v>2.5000000000000001E-2</v>
      </c>
      <c r="Q279" s="314">
        <v>0.24099999999999999</v>
      </c>
      <c r="R279" s="314">
        <v>0.156</v>
      </c>
      <c r="S279" s="314">
        <v>0.25900000000000001</v>
      </c>
      <c r="T279" s="314">
        <v>0.223</v>
      </c>
      <c r="U279" s="314">
        <v>0.20200000000000001</v>
      </c>
      <c r="V279" s="314">
        <v>0.17599999999999999</v>
      </c>
      <c r="W279" s="314">
        <v>0.193</v>
      </c>
      <c r="X279" s="314">
        <v>0.248</v>
      </c>
      <c r="Y279" s="314">
        <v>0.251</v>
      </c>
      <c r="Z279" s="245">
        <f t="shared" si="102"/>
        <v>0.15478849131958597</v>
      </c>
      <c r="AA279" s="245">
        <f t="shared" si="99"/>
        <v>0.2470370940434046</v>
      </c>
      <c r="AB279" s="245">
        <f t="shared" si="100"/>
        <v>0.22606391173349721</v>
      </c>
      <c r="AC279" s="245">
        <f t="shared" si="101"/>
        <v>0.23969881344696653</v>
      </c>
      <c r="AD279" s="37"/>
    </row>
    <row r="280" spans="1:30">
      <c r="A280" s="6" t="s">
        <v>113</v>
      </c>
      <c r="B280" s="231">
        <f t="shared" si="98"/>
        <v>0</v>
      </c>
      <c r="C280" s="231">
        <f t="shared" si="98"/>
        <v>0</v>
      </c>
      <c r="D280" s="231">
        <f t="shared" si="98"/>
        <v>0</v>
      </c>
      <c r="E280" s="231">
        <f t="shared" si="98"/>
        <v>0</v>
      </c>
      <c r="F280" s="231">
        <f t="shared" si="98"/>
        <v>0</v>
      </c>
      <c r="G280" s="314">
        <v>4.8000000000000001E-2</v>
      </c>
      <c r="H280" s="314">
        <v>4.9000000000000002E-2</v>
      </c>
      <c r="I280" s="314">
        <v>2.8000000000000001E-2</v>
      </c>
      <c r="J280" s="314">
        <v>0.03</v>
      </c>
      <c r="K280" s="314">
        <v>0.253</v>
      </c>
      <c r="L280" s="314">
        <v>8.8999999999999996E-2</v>
      </c>
      <c r="M280" s="314">
        <v>7.9000000000000001E-2</v>
      </c>
      <c r="N280" s="314">
        <v>0.183</v>
      </c>
      <c r="O280" s="314">
        <v>0.16700000000000001</v>
      </c>
      <c r="P280" s="314">
        <v>1.4999999999999999E-2</v>
      </c>
      <c r="Q280" s="314">
        <v>0.112</v>
      </c>
      <c r="R280" s="314">
        <v>7.1999999999999995E-2</v>
      </c>
      <c r="S280" s="314">
        <v>0.157</v>
      </c>
      <c r="T280" s="314">
        <v>0.192</v>
      </c>
      <c r="U280" s="314">
        <v>0.224</v>
      </c>
      <c r="V280" s="314">
        <v>0.73499999999999999</v>
      </c>
      <c r="W280" s="314">
        <v>0.17799999999999999</v>
      </c>
      <c r="X280" s="314">
        <v>0.21299999999999999</v>
      </c>
      <c r="Y280" s="314">
        <v>0.17199999999999999</v>
      </c>
      <c r="Z280" s="245">
        <f t="shared" si="102"/>
        <v>0.27704784416007833</v>
      </c>
      <c r="AA280" s="245">
        <f t="shared" si="99"/>
        <v>0.35139295059258124</v>
      </c>
      <c r="AB280" s="245">
        <f t="shared" si="100"/>
        <v>0.34812816123776874</v>
      </c>
      <c r="AC280" s="245">
        <f t="shared" si="101"/>
        <v>0.26109002076391369</v>
      </c>
      <c r="AD280" s="37"/>
    </row>
    <row r="281" spans="1:30">
      <c r="A281" s="6" t="s">
        <v>102</v>
      </c>
      <c r="B281" s="231">
        <f t="shared" si="98"/>
        <v>0</v>
      </c>
      <c r="C281" s="231">
        <f t="shared" si="98"/>
        <v>0</v>
      </c>
      <c r="D281" s="231">
        <f t="shared" si="98"/>
        <v>0</v>
      </c>
      <c r="E281" s="231">
        <f t="shared" si="98"/>
        <v>0</v>
      </c>
      <c r="F281" s="231">
        <f t="shared" si="98"/>
        <v>0</v>
      </c>
      <c r="G281" s="314">
        <v>0.02</v>
      </c>
      <c r="H281" s="314">
        <v>2E-3</v>
      </c>
      <c r="I281" s="314">
        <v>1.4999999999999999E-2</v>
      </c>
      <c r="J281" s="314">
        <v>2.1999999999999999E-2</v>
      </c>
      <c r="K281" s="314">
        <v>9.2999999999999999E-2</v>
      </c>
      <c r="L281" s="314">
        <v>0.17799999999999999</v>
      </c>
      <c r="M281" s="314">
        <v>9.1999999999999998E-2</v>
      </c>
      <c r="N281" s="314">
        <v>0.40899999999999997</v>
      </c>
      <c r="O281" s="314">
        <v>0.182</v>
      </c>
      <c r="P281" s="314">
        <v>0</v>
      </c>
      <c r="Q281" s="314">
        <v>0.129</v>
      </c>
      <c r="R281" s="314">
        <v>6.4000000000000001E-2</v>
      </c>
      <c r="S281" s="314">
        <v>0.22800000000000001</v>
      </c>
      <c r="T281" s="314">
        <v>5.1999999999999998E-2</v>
      </c>
      <c r="U281" s="314">
        <v>0.17799999999999999</v>
      </c>
      <c r="V281" s="314">
        <v>0.19900000000000001</v>
      </c>
      <c r="W281" s="314">
        <v>0.254</v>
      </c>
      <c r="X281" s="314">
        <v>0.17399999999999999</v>
      </c>
      <c r="Y281" s="314">
        <v>0.377</v>
      </c>
      <c r="Z281" s="245">
        <f t="shared" si="102"/>
        <v>0.1095525307686038</v>
      </c>
      <c r="AA281" s="245">
        <f t="shared" si="99"/>
        <v>0.27289518239187316</v>
      </c>
      <c r="AB281" s="245">
        <f t="shared" si="100"/>
        <v>0.24612521861827241</v>
      </c>
      <c r="AC281" s="245">
        <f t="shared" si="101"/>
        <v>0.26021498462245662</v>
      </c>
      <c r="AD281" s="37"/>
    </row>
    <row r="282" spans="1:30">
      <c r="A282" s="6" t="s">
        <v>103</v>
      </c>
      <c r="B282" s="231">
        <f>B283-SUM(B271:B281)</f>
        <v>0</v>
      </c>
      <c r="C282" s="231">
        <f>C283-SUM(C271:C281)</f>
        <v>0</v>
      </c>
      <c r="D282" s="231">
        <f>D283-SUM(D271:D281)</f>
        <v>0</v>
      </c>
      <c r="E282" s="231">
        <f>E283-SUM(E271:E281)</f>
        <v>0</v>
      </c>
      <c r="F282" s="231">
        <f>F283-SUM(F271:F281)</f>
        <v>0</v>
      </c>
      <c r="G282" s="314">
        <v>0</v>
      </c>
      <c r="H282" s="314">
        <v>2.5999999999999999E-2</v>
      </c>
      <c r="I282" s="314">
        <v>0.72399999999999998</v>
      </c>
      <c r="J282" s="314">
        <v>2.1000000000000001E-2</v>
      </c>
      <c r="K282" s="314">
        <v>0.124</v>
      </c>
      <c r="L282" s="314">
        <v>7.3999999999999996E-2</v>
      </c>
      <c r="M282" s="314">
        <v>0.111</v>
      </c>
      <c r="N282" s="314">
        <v>0.18099999999999999</v>
      </c>
      <c r="O282" s="314">
        <v>0.159</v>
      </c>
      <c r="P282" s="314">
        <v>0.01</v>
      </c>
      <c r="Q282" s="314">
        <v>0.2</v>
      </c>
      <c r="R282" s="314">
        <v>0.13500000000000001</v>
      </c>
      <c r="S282" s="314">
        <v>0.223</v>
      </c>
      <c r="T282" s="314">
        <v>4.5999999999999999E-2</v>
      </c>
      <c r="U282" s="314">
        <v>0.22900000000000001</v>
      </c>
      <c r="V282" s="314">
        <v>0.21199999999999999</v>
      </c>
      <c r="W282" s="314">
        <v>0.19</v>
      </c>
      <c r="X282" s="314">
        <v>0.29799999999999999</v>
      </c>
      <c r="Y282" s="314">
        <v>0.28100000000000003</v>
      </c>
      <c r="Z282" s="245">
        <f>Z283-SUM(Z271:Z281)</f>
        <v>0.8450792240606404</v>
      </c>
      <c r="AA282" s="245">
        <f>AA283-SUM(AA271:AA281)</f>
        <v>0.27935970447898972</v>
      </c>
      <c r="AB282" s="245">
        <f>AB283-SUM(AB271:AB281)</f>
        <v>0.40361288382685645</v>
      </c>
      <c r="AC282" s="245">
        <f>AC283-SUM(AC271:AC281)</f>
        <v>0.41492452780269495</v>
      </c>
      <c r="AD282" s="37"/>
    </row>
    <row r="283" spans="1:30" ht="15.75" thickBot="1">
      <c r="A283" s="6" t="s">
        <v>114</v>
      </c>
      <c r="B283" s="244">
        <f>B40</f>
        <v>0</v>
      </c>
      <c r="C283" s="244">
        <f>C40</f>
        <v>0</v>
      </c>
      <c r="D283" s="244">
        <f>D40</f>
        <v>0</v>
      </c>
      <c r="E283" s="244">
        <f>E40</f>
        <v>0</v>
      </c>
      <c r="F283" s="244">
        <f>F40</f>
        <v>0</v>
      </c>
      <c r="G283" s="244">
        <f t="shared" ref="G283:Y283" si="103">SUM(G271:G282)</f>
        <v>0.26400000000000001</v>
      </c>
      <c r="H283" s="244">
        <f t="shared" si="103"/>
        <v>0.32300000000000006</v>
      </c>
      <c r="I283" s="244">
        <f t="shared" si="103"/>
        <v>1.073</v>
      </c>
      <c r="J283" s="244">
        <f t="shared" si="103"/>
        <v>3.2250000000000001</v>
      </c>
      <c r="K283" s="244">
        <f t="shared" si="103"/>
        <v>1.3380000000000001</v>
      </c>
      <c r="L283" s="244">
        <f t="shared" si="103"/>
        <v>2.1709999999999998</v>
      </c>
      <c r="M283" s="244">
        <f t="shared" si="103"/>
        <v>1.157</v>
      </c>
      <c r="N283" s="244">
        <f t="shared" si="103"/>
        <v>1.8480000000000001</v>
      </c>
      <c r="O283" s="244">
        <f t="shared" si="103"/>
        <v>1.637</v>
      </c>
      <c r="P283" s="244">
        <f t="shared" si="103"/>
        <v>1.2149999999999999</v>
      </c>
      <c r="Q283" s="244">
        <f t="shared" si="103"/>
        <v>2.6820000000000004</v>
      </c>
      <c r="R283" s="244">
        <f t="shared" si="103"/>
        <v>1.8640000000000001</v>
      </c>
      <c r="S283" s="244">
        <f t="shared" si="103"/>
        <v>1.9210000000000003</v>
      </c>
      <c r="T283" s="244">
        <f t="shared" si="103"/>
        <v>2.09</v>
      </c>
      <c r="U283" s="244">
        <f t="shared" si="103"/>
        <v>2.4210000000000003</v>
      </c>
      <c r="V283" s="244">
        <f t="shared" si="103"/>
        <v>2.883</v>
      </c>
      <c r="W283" s="244">
        <f t="shared" si="103"/>
        <v>2.3560000000000003</v>
      </c>
      <c r="X283" s="244">
        <f t="shared" si="103"/>
        <v>2.5189999999999997</v>
      </c>
      <c r="Y283" s="244">
        <f t="shared" si="103"/>
        <v>2.8149999999999999</v>
      </c>
      <c r="Z283" s="245">
        <f>Z40</f>
        <v>3</v>
      </c>
      <c r="AA283" s="245">
        <f>AA40</f>
        <v>3</v>
      </c>
      <c r="AB283" s="245">
        <f>AB40</f>
        <v>3</v>
      </c>
      <c r="AC283" s="245">
        <f>AC40</f>
        <v>3</v>
      </c>
      <c r="AD283" s="37"/>
    </row>
    <row r="284" spans="1:30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335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30" ht="15.75" thickBot="1">
      <c r="A285" s="6" t="s">
        <v>267</v>
      </c>
      <c r="O285" s="319"/>
    </row>
    <row r="286" spans="1:30" ht="15.75" thickBot="1">
      <c r="A286" s="3"/>
      <c r="B286" s="3" t="str">
        <f>B$2</f>
        <v xml:space="preserve">93/94 </v>
      </c>
      <c r="C286" s="3" t="str">
        <f t="shared" ref="C286:AC286" si="104">C$2</f>
        <v xml:space="preserve">94/95 </v>
      </c>
      <c r="D286" s="3" t="str">
        <f t="shared" si="104"/>
        <v xml:space="preserve">95/96 </v>
      </c>
      <c r="E286" s="3" t="str">
        <f t="shared" si="104"/>
        <v xml:space="preserve">96/97 </v>
      </c>
      <c r="F286" s="3" t="str">
        <f t="shared" si="104"/>
        <v xml:space="preserve">97/98 </v>
      </c>
      <c r="G286" s="3" t="str">
        <f t="shared" si="104"/>
        <v xml:space="preserve">98/99 </v>
      </c>
      <c r="H286" s="3" t="str">
        <f t="shared" si="104"/>
        <v xml:space="preserve">99/00 </v>
      </c>
      <c r="I286" s="3" t="str">
        <f t="shared" si="104"/>
        <v xml:space="preserve">00/01 </v>
      </c>
      <c r="J286" s="3" t="str">
        <f t="shared" si="104"/>
        <v xml:space="preserve">01/02 </v>
      </c>
      <c r="K286" s="3" t="str">
        <f t="shared" si="104"/>
        <v xml:space="preserve">02/03 </v>
      </c>
      <c r="L286" s="3" t="str">
        <f t="shared" si="104"/>
        <v xml:space="preserve">03/04 </v>
      </c>
      <c r="M286" s="3" t="str">
        <f t="shared" si="104"/>
        <v xml:space="preserve">04/05 </v>
      </c>
      <c r="N286" s="3" t="str">
        <f t="shared" si="104"/>
        <v xml:space="preserve">05/06 </v>
      </c>
      <c r="O286" s="3" t="str">
        <f t="shared" si="104"/>
        <v xml:space="preserve">06/07 </v>
      </c>
      <c r="P286" s="3" t="str">
        <f t="shared" si="104"/>
        <v xml:space="preserve">07/08 </v>
      </c>
      <c r="Q286" s="3" t="str">
        <f t="shared" si="104"/>
        <v xml:space="preserve">08/09 </v>
      </c>
      <c r="R286" s="3" t="str">
        <f t="shared" si="104"/>
        <v xml:space="preserve">09/10 </v>
      </c>
      <c r="S286" s="3" t="str">
        <f t="shared" si="104"/>
        <v xml:space="preserve">10/11 </v>
      </c>
      <c r="T286" s="3" t="str">
        <f t="shared" si="104"/>
        <v xml:space="preserve">11/12 </v>
      </c>
      <c r="U286" s="3" t="str">
        <f t="shared" si="104"/>
        <v xml:space="preserve">12/13 </v>
      </c>
      <c r="V286" s="3" t="str">
        <f t="shared" si="104"/>
        <v xml:space="preserve">13/14 </v>
      </c>
      <c r="W286" s="3" t="str">
        <f t="shared" si="104"/>
        <v xml:space="preserve">14/15 </v>
      </c>
      <c r="X286" s="3" t="str">
        <f t="shared" si="104"/>
        <v xml:space="preserve">15/16 </v>
      </c>
      <c r="Y286" s="3" t="str">
        <f t="shared" si="104"/>
        <v xml:space="preserve">16/17 </v>
      </c>
      <c r="Z286" s="3" t="str">
        <f t="shared" si="104"/>
        <v xml:space="preserve">17/18 </v>
      </c>
      <c r="AA286" s="3" t="str">
        <f t="shared" si="104"/>
        <v>18/19</v>
      </c>
      <c r="AB286" s="3" t="str">
        <f t="shared" si="104"/>
        <v>19/20</v>
      </c>
      <c r="AC286" s="3" t="str">
        <f t="shared" si="104"/>
        <v>20/21</v>
      </c>
      <c r="AD286" s="321"/>
    </row>
    <row r="287" spans="1:30">
      <c r="A287" s="6" t="s">
        <v>104</v>
      </c>
      <c r="B287" s="239">
        <f t="shared" ref="B287:Q298" si="105">B$299/12</f>
        <v>137.91666666666666</v>
      </c>
      <c r="C287" s="239">
        <f t="shared" si="105"/>
        <v>150</v>
      </c>
      <c r="D287" s="239">
        <f t="shared" si="105"/>
        <v>153.33333333333334</v>
      </c>
      <c r="E287" s="239">
        <f t="shared" si="105"/>
        <v>148.33333333333334</v>
      </c>
      <c r="F287" s="239">
        <f t="shared" si="105"/>
        <v>143</v>
      </c>
      <c r="G287" s="239">
        <f t="shared" si="105"/>
        <v>126.72800000000001</v>
      </c>
      <c r="H287" s="239">
        <f t="shared" si="105"/>
        <v>140.77841666666666</v>
      </c>
      <c r="I287" s="239">
        <f t="shared" si="105"/>
        <v>124.21274999999999</v>
      </c>
      <c r="J287" s="239">
        <f t="shared" si="105"/>
        <v>125.15291666666667</v>
      </c>
      <c r="K287" s="239">
        <f t="shared" si="105"/>
        <v>116.55516666666666</v>
      </c>
      <c r="L287" s="239">
        <f t="shared" si="105"/>
        <v>179.15241666666668</v>
      </c>
      <c r="M287" s="239">
        <f t="shared" si="105"/>
        <v>172.65358333333333</v>
      </c>
      <c r="N287" s="239">
        <f t="shared" si="105"/>
        <v>196.51266666666666</v>
      </c>
      <c r="O287" s="239">
        <f t="shared" si="105"/>
        <v>179.03349866666665</v>
      </c>
      <c r="P287" s="239">
        <f t="shared" si="105"/>
        <v>157.06600891666668</v>
      </c>
      <c r="Q287" s="239">
        <f t="shared" si="105"/>
        <v>170.89561950000004</v>
      </c>
      <c r="R287" s="239">
        <f t="shared" ref="R287:AC298" si="106">R$299/12</f>
        <v>175.04755658333332</v>
      </c>
      <c r="S287" s="239">
        <f t="shared" si="106"/>
        <v>182.4695591666667</v>
      </c>
      <c r="T287" s="239">
        <f t="shared" si="106"/>
        <v>176.46867649999999</v>
      </c>
      <c r="U287" s="239">
        <f t="shared" si="106"/>
        <v>192.50611583333333</v>
      </c>
      <c r="V287" s="239">
        <f t="shared" si="106"/>
        <v>197.47102241666667</v>
      </c>
      <c r="W287" s="239">
        <f t="shared" si="106"/>
        <v>173.27346808333331</v>
      </c>
      <c r="X287" s="239">
        <f t="shared" si="106"/>
        <v>190.06518075</v>
      </c>
      <c r="Y287" s="239">
        <f t="shared" si="106"/>
        <v>201.68108108333331</v>
      </c>
      <c r="Z287" s="306">
        <f t="shared" si="106"/>
        <v>194.58333333333334</v>
      </c>
      <c r="AA287" s="306">
        <f t="shared" si="106"/>
        <v>193.33796525943583</v>
      </c>
      <c r="AB287" s="306">
        <f t="shared" si="106"/>
        <v>193.42232065922042</v>
      </c>
      <c r="AC287" s="306">
        <f t="shared" si="106"/>
        <v>199.99717700627664</v>
      </c>
      <c r="AD287" s="37"/>
    </row>
    <row r="288" spans="1:30">
      <c r="A288" s="6" t="s">
        <v>105</v>
      </c>
      <c r="B288" s="239">
        <f t="shared" si="105"/>
        <v>137.91666666666666</v>
      </c>
      <c r="C288" s="239">
        <f t="shared" si="105"/>
        <v>150</v>
      </c>
      <c r="D288" s="239">
        <f t="shared" si="105"/>
        <v>153.33333333333334</v>
      </c>
      <c r="E288" s="239">
        <f t="shared" si="105"/>
        <v>148.33333333333334</v>
      </c>
      <c r="F288" s="239">
        <f t="shared" si="105"/>
        <v>143</v>
      </c>
      <c r="G288" s="239">
        <f t="shared" si="105"/>
        <v>126.72800000000001</v>
      </c>
      <c r="H288" s="239">
        <f t="shared" si="105"/>
        <v>140.77841666666666</v>
      </c>
      <c r="I288" s="239">
        <f t="shared" si="105"/>
        <v>124.21274999999999</v>
      </c>
      <c r="J288" s="239">
        <f t="shared" si="105"/>
        <v>125.15291666666667</v>
      </c>
      <c r="K288" s="239">
        <f t="shared" si="105"/>
        <v>116.55516666666666</v>
      </c>
      <c r="L288" s="239">
        <f t="shared" si="105"/>
        <v>179.15241666666668</v>
      </c>
      <c r="M288" s="239">
        <f t="shared" si="105"/>
        <v>172.65358333333333</v>
      </c>
      <c r="N288" s="239">
        <f t="shared" si="105"/>
        <v>196.51266666666666</v>
      </c>
      <c r="O288" s="239">
        <f t="shared" si="105"/>
        <v>179.03349866666665</v>
      </c>
      <c r="P288" s="239">
        <f t="shared" si="105"/>
        <v>157.06600891666668</v>
      </c>
      <c r="Q288" s="239">
        <f t="shared" si="105"/>
        <v>170.89561950000004</v>
      </c>
      <c r="R288" s="239">
        <f t="shared" si="106"/>
        <v>175.04755658333332</v>
      </c>
      <c r="S288" s="239">
        <f t="shared" si="106"/>
        <v>182.4695591666667</v>
      </c>
      <c r="T288" s="239">
        <f t="shared" si="106"/>
        <v>176.46867649999999</v>
      </c>
      <c r="U288" s="239">
        <f t="shared" si="106"/>
        <v>192.50611583333333</v>
      </c>
      <c r="V288" s="239">
        <f t="shared" si="106"/>
        <v>197.47102241666667</v>
      </c>
      <c r="W288" s="239">
        <f t="shared" si="106"/>
        <v>173.27346808333331</v>
      </c>
      <c r="X288" s="239">
        <f t="shared" si="106"/>
        <v>190.06518075</v>
      </c>
      <c r="Y288" s="239">
        <f t="shared" si="106"/>
        <v>201.68108108333331</v>
      </c>
      <c r="Z288" s="306">
        <f t="shared" si="106"/>
        <v>194.58333333333334</v>
      </c>
      <c r="AA288" s="306">
        <f>AA$299/12</f>
        <v>193.33796525943583</v>
      </c>
      <c r="AB288" s="306">
        <f>AB$299/12</f>
        <v>193.42232065922042</v>
      </c>
      <c r="AC288" s="306">
        <f>AC$299/12</f>
        <v>199.99717700627664</v>
      </c>
      <c r="AD288" s="37"/>
    </row>
    <row r="289" spans="1:30">
      <c r="A289" s="6" t="s">
        <v>106</v>
      </c>
      <c r="B289" s="239">
        <f t="shared" si="105"/>
        <v>137.91666666666666</v>
      </c>
      <c r="C289" s="239">
        <f t="shared" si="105"/>
        <v>150</v>
      </c>
      <c r="D289" s="239">
        <f t="shared" si="105"/>
        <v>153.33333333333334</v>
      </c>
      <c r="E289" s="239">
        <f t="shared" si="105"/>
        <v>148.33333333333334</v>
      </c>
      <c r="F289" s="239">
        <f t="shared" si="105"/>
        <v>143</v>
      </c>
      <c r="G289" s="239">
        <f t="shared" si="105"/>
        <v>126.72800000000001</v>
      </c>
      <c r="H289" s="239">
        <f t="shared" si="105"/>
        <v>140.77841666666666</v>
      </c>
      <c r="I289" s="239">
        <f t="shared" si="105"/>
        <v>124.21274999999999</v>
      </c>
      <c r="J289" s="239">
        <f t="shared" si="105"/>
        <v>125.15291666666667</v>
      </c>
      <c r="K289" s="239">
        <f t="shared" si="105"/>
        <v>116.55516666666666</v>
      </c>
      <c r="L289" s="239">
        <f t="shared" si="105"/>
        <v>179.15241666666668</v>
      </c>
      <c r="M289" s="239">
        <f t="shared" si="105"/>
        <v>172.65358333333333</v>
      </c>
      <c r="N289" s="239">
        <f t="shared" si="105"/>
        <v>196.51266666666666</v>
      </c>
      <c r="O289" s="239">
        <f t="shared" si="105"/>
        <v>179.03349866666665</v>
      </c>
      <c r="P289" s="239">
        <f t="shared" si="105"/>
        <v>157.06600891666668</v>
      </c>
      <c r="Q289" s="239">
        <f t="shared" si="105"/>
        <v>170.89561950000004</v>
      </c>
      <c r="R289" s="239">
        <f t="shared" si="106"/>
        <v>175.04755658333332</v>
      </c>
      <c r="S289" s="239">
        <f t="shared" si="106"/>
        <v>182.4695591666667</v>
      </c>
      <c r="T289" s="239">
        <f t="shared" si="106"/>
        <v>176.46867649999999</v>
      </c>
      <c r="U289" s="239">
        <f t="shared" si="106"/>
        <v>192.50611583333333</v>
      </c>
      <c r="V289" s="239">
        <f t="shared" si="106"/>
        <v>197.47102241666667</v>
      </c>
      <c r="W289" s="239">
        <f t="shared" si="106"/>
        <v>173.27346808333331</v>
      </c>
      <c r="X289" s="239">
        <f t="shared" si="106"/>
        <v>190.06518075</v>
      </c>
      <c r="Y289" s="239">
        <f t="shared" si="106"/>
        <v>201.68108108333331</v>
      </c>
      <c r="Z289" s="306">
        <f t="shared" si="106"/>
        <v>194.58333333333334</v>
      </c>
      <c r="AA289" s="306">
        <f t="shared" si="106"/>
        <v>193.33796525943583</v>
      </c>
      <c r="AB289" s="306">
        <f t="shared" si="106"/>
        <v>193.42232065922042</v>
      </c>
      <c r="AC289" s="306">
        <f t="shared" si="106"/>
        <v>199.99717700627664</v>
      </c>
      <c r="AD289" s="37"/>
    </row>
    <row r="290" spans="1:30">
      <c r="A290" s="6" t="s">
        <v>107</v>
      </c>
      <c r="B290" s="239">
        <f t="shared" si="105"/>
        <v>137.91666666666666</v>
      </c>
      <c r="C290" s="239">
        <f t="shared" si="105"/>
        <v>150</v>
      </c>
      <c r="D290" s="239">
        <f t="shared" si="105"/>
        <v>153.33333333333334</v>
      </c>
      <c r="E290" s="239">
        <f t="shared" si="105"/>
        <v>148.33333333333334</v>
      </c>
      <c r="F290" s="239">
        <f t="shared" si="105"/>
        <v>143</v>
      </c>
      <c r="G290" s="239">
        <f t="shared" si="105"/>
        <v>126.72800000000001</v>
      </c>
      <c r="H290" s="239">
        <f t="shared" si="105"/>
        <v>140.77841666666666</v>
      </c>
      <c r="I290" s="239">
        <f t="shared" si="105"/>
        <v>124.21274999999999</v>
      </c>
      <c r="J290" s="239">
        <f t="shared" si="105"/>
        <v>125.15291666666667</v>
      </c>
      <c r="K290" s="239">
        <f t="shared" si="105"/>
        <v>116.55516666666666</v>
      </c>
      <c r="L290" s="239">
        <f t="shared" si="105"/>
        <v>179.15241666666668</v>
      </c>
      <c r="M290" s="239">
        <f t="shared" si="105"/>
        <v>172.65358333333333</v>
      </c>
      <c r="N290" s="239">
        <f t="shared" si="105"/>
        <v>196.51266666666666</v>
      </c>
      <c r="O290" s="239">
        <f t="shared" si="105"/>
        <v>179.03349866666665</v>
      </c>
      <c r="P290" s="239">
        <f t="shared" si="105"/>
        <v>157.06600891666668</v>
      </c>
      <c r="Q290" s="239">
        <f t="shared" si="105"/>
        <v>170.89561950000004</v>
      </c>
      <c r="R290" s="239">
        <f t="shared" si="106"/>
        <v>175.04755658333332</v>
      </c>
      <c r="S290" s="239">
        <f t="shared" si="106"/>
        <v>182.4695591666667</v>
      </c>
      <c r="T290" s="239">
        <f t="shared" si="106"/>
        <v>176.46867649999999</v>
      </c>
      <c r="U290" s="239">
        <f t="shared" si="106"/>
        <v>192.50611583333333</v>
      </c>
      <c r="V290" s="239">
        <f t="shared" si="106"/>
        <v>197.47102241666667</v>
      </c>
      <c r="W290" s="239">
        <f t="shared" si="106"/>
        <v>173.27346808333331</v>
      </c>
      <c r="X290" s="239">
        <f t="shared" si="106"/>
        <v>190.06518075</v>
      </c>
      <c r="Y290" s="239">
        <f t="shared" si="106"/>
        <v>201.68108108333331</v>
      </c>
      <c r="Z290" s="306">
        <f t="shared" si="106"/>
        <v>194.58333333333334</v>
      </c>
      <c r="AA290" s="306">
        <f t="shared" si="106"/>
        <v>193.33796525943583</v>
      </c>
      <c r="AB290" s="306">
        <f t="shared" si="106"/>
        <v>193.42232065922042</v>
      </c>
      <c r="AC290" s="306">
        <f t="shared" si="106"/>
        <v>199.99717700627664</v>
      </c>
      <c r="AD290" s="37"/>
    </row>
    <row r="291" spans="1:30">
      <c r="A291" s="6" t="s">
        <v>108</v>
      </c>
      <c r="B291" s="239">
        <f t="shared" si="105"/>
        <v>137.91666666666666</v>
      </c>
      <c r="C291" s="239">
        <f t="shared" si="105"/>
        <v>150</v>
      </c>
      <c r="D291" s="239">
        <f t="shared" si="105"/>
        <v>153.33333333333334</v>
      </c>
      <c r="E291" s="239">
        <f t="shared" si="105"/>
        <v>148.33333333333334</v>
      </c>
      <c r="F291" s="239">
        <f t="shared" si="105"/>
        <v>143</v>
      </c>
      <c r="G291" s="239">
        <f t="shared" si="105"/>
        <v>126.72800000000001</v>
      </c>
      <c r="H291" s="239">
        <f t="shared" si="105"/>
        <v>140.77841666666666</v>
      </c>
      <c r="I291" s="239">
        <f t="shared" si="105"/>
        <v>124.21274999999999</v>
      </c>
      <c r="J291" s="239">
        <f t="shared" si="105"/>
        <v>125.15291666666667</v>
      </c>
      <c r="K291" s="239">
        <f t="shared" si="105"/>
        <v>116.55516666666666</v>
      </c>
      <c r="L291" s="239">
        <f t="shared" si="105"/>
        <v>179.15241666666668</v>
      </c>
      <c r="M291" s="239">
        <f t="shared" si="105"/>
        <v>172.65358333333333</v>
      </c>
      <c r="N291" s="239">
        <f t="shared" si="105"/>
        <v>196.51266666666666</v>
      </c>
      <c r="O291" s="239">
        <f t="shared" si="105"/>
        <v>179.03349866666665</v>
      </c>
      <c r="P291" s="239">
        <f t="shared" si="105"/>
        <v>157.06600891666668</v>
      </c>
      <c r="Q291" s="239">
        <f t="shared" si="105"/>
        <v>170.89561950000004</v>
      </c>
      <c r="R291" s="239">
        <f t="shared" si="106"/>
        <v>175.04755658333332</v>
      </c>
      <c r="S291" s="239">
        <f t="shared" si="106"/>
        <v>182.4695591666667</v>
      </c>
      <c r="T291" s="239">
        <f t="shared" si="106"/>
        <v>176.46867649999999</v>
      </c>
      <c r="U291" s="239">
        <f t="shared" si="106"/>
        <v>192.50611583333333</v>
      </c>
      <c r="V291" s="239">
        <f t="shared" si="106"/>
        <v>197.47102241666667</v>
      </c>
      <c r="W291" s="239">
        <f t="shared" si="106"/>
        <v>173.27346808333331</v>
      </c>
      <c r="X291" s="239">
        <f t="shared" si="106"/>
        <v>190.06518075</v>
      </c>
      <c r="Y291" s="239">
        <f t="shared" si="106"/>
        <v>201.68108108333331</v>
      </c>
      <c r="Z291" s="306">
        <f t="shared" si="106"/>
        <v>194.58333333333334</v>
      </c>
      <c r="AA291" s="306">
        <f t="shared" si="106"/>
        <v>193.33796525943583</v>
      </c>
      <c r="AB291" s="306">
        <f t="shared" si="106"/>
        <v>193.42232065922042</v>
      </c>
      <c r="AC291" s="306">
        <f t="shared" si="106"/>
        <v>199.99717700627664</v>
      </c>
      <c r="AD291" s="37"/>
    </row>
    <row r="292" spans="1:30">
      <c r="A292" s="6" t="s">
        <v>109</v>
      </c>
      <c r="B292" s="239">
        <f t="shared" si="105"/>
        <v>137.91666666666666</v>
      </c>
      <c r="C292" s="239">
        <f t="shared" si="105"/>
        <v>150</v>
      </c>
      <c r="D292" s="239">
        <f t="shared" si="105"/>
        <v>153.33333333333334</v>
      </c>
      <c r="E292" s="239">
        <f t="shared" si="105"/>
        <v>148.33333333333334</v>
      </c>
      <c r="F292" s="239">
        <f t="shared" si="105"/>
        <v>143</v>
      </c>
      <c r="G292" s="239">
        <f t="shared" si="105"/>
        <v>126.72800000000001</v>
      </c>
      <c r="H292" s="239">
        <f t="shared" si="105"/>
        <v>140.77841666666666</v>
      </c>
      <c r="I292" s="239">
        <f t="shared" si="105"/>
        <v>124.21274999999999</v>
      </c>
      <c r="J292" s="239">
        <f t="shared" si="105"/>
        <v>125.15291666666667</v>
      </c>
      <c r="K292" s="239">
        <f t="shared" si="105"/>
        <v>116.55516666666666</v>
      </c>
      <c r="L292" s="239">
        <f t="shared" si="105"/>
        <v>179.15241666666668</v>
      </c>
      <c r="M292" s="239">
        <f t="shared" si="105"/>
        <v>172.65358333333333</v>
      </c>
      <c r="N292" s="239">
        <f t="shared" si="105"/>
        <v>196.51266666666666</v>
      </c>
      <c r="O292" s="239">
        <f t="shared" si="105"/>
        <v>179.03349866666665</v>
      </c>
      <c r="P292" s="239">
        <f t="shared" si="105"/>
        <v>157.06600891666668</v>
      </c>
      <c r="Q292" s="239">
        <f t="shared" si="105"/>
        <v>170.89561950000004</v>
      </c>
      <c r="R292" s="239">
        <f t="shared" si="106"/>
        <v>175.04755658333332</v>
      </c>
      <c r="S292" s="239">
        <f t="shared" si="106"/>
        <v>182.4695591666667</v>
      </c>
      <c r="T292" s="239">
        <f t="shared" si="106"/>
        <v>176.46867649999999</v>
      </c>
      <c r="U292" s="239">
        <f t="shared" si="106"/>
        <v>192.50611583333333</v>
      </c>
      <c r="V292" s="239">
        <f t="shared" si="106"/>
        <v>197.47102241666667</v>
      </c>
      <c r="W292" s="239">
        <f t="shared" si="106"/>
        <v>173.27346808333331</v>
      </c>
      <c r="X292" s="239">
        <f t="shared" si="106"/>
        <v>190.06518075</v>
      </c>
      <c r="Y292" s="239">
        <f t="shared" si="106"/>
        <v>201.68108108333331</v>
      </c>
      <c r="Z292" s="306">
        <f t="shared" si="106"/>
        <v>194.58333333333334</v>
      </c>
      <c r="AA292" s="306">
        <f t="shared" si="106"/>
        <v>193.33796525943583</v>
      </c>
      <c r="AB292" s="306">
        <f t="shared" si="106"/>
        <v>193.42232065922042</v>
      </c>
      <c r="AC292" s="306">
        <f t="shared" si="106"/>
        <v>199.99717700627664</v>
      </c>
      <c r="AD292" s="37"/>
    </row>
    <row r="293" spans="1:30">
      <c r="A293" s="6" t="s">
        <v>110</v>
      </c>
      <c r="B293" s="239">
        <f t="shared" si="105"/>
        <v>137.91666666666666</v>
      </c>
      <c r="C293" s="239">
        <f t="shared" si="105"/>
        <v>150</v>
      </c>
      <c r="D293" s="239">
        <f t="shared" si="105"/>
        <v>153.33333333333334</v>
      </c>
      <c r="E293" s="239">
        <f t="shared" si="105"/>
        <v>148.33333333333334</v>
      </c>
      <c r="F293" s="239">
        <f t="shared" si="105"/>
        <v>143</v>
      </c>
      <c r="G293" s="239">
        <f t="shared" si="105"/>
        <v>126.72800000000001</v>
      </c>
      <c r="H293" s="239">
        <f t="shared" si="105"/>
        <v>140.77841666666666</v>
      </c>
      <c r="I293" s="239">
        <f t="shared" si="105"/>
        <v>124.21274999999999</v>
      </c>
      <c r="J293" s="239">
        <f t="shared" si="105"/>
        <v>125.15291666666667</v>
      </c>
      <c r="K293" s="239">
        <f t="shared" si="105"/>
        <v>116.55516666666666</v>
      </c>
      <c r="L293" s="239">
        <f t="shared" si="105"/>
        <v>179.15241666666668</v>
      </c>
      <c r="M293" s="239">
        <f t="shared" si="105"/>
        <v>172.65358333333333</v>
      </c>
      <c r="N293" s="239">
        <f t="shared" si="105"/>
        <v>196.51266666666666</v>
      </c>
      <c r="O293" s="239">
        <f t="shared" si="105"/>
        <v>179.03349866666665</v>
      </c>
      <c r="P293" s="239">
        <f t="shared" si="105"/>
        <v>157.06600891666668</v>
      </c>
      <c r="Q293" s="239">
        <f t="shared" si="105"/>
        <v>170.89561950000004</v>
      </c>
      <c r="R293" s="239">
        <f t="shared" si="106"/>
        <v>175.04755658333332</v>
      </c>
      <c r="S293" s="239">
        <f t="shared" si="106"/>
        <v>182.4695591666667</v>
      </c>
      <c r="T293" s="239">
        <f t="shared" si="106"/>
        <v>176.46867649999999</v>
      </c>
      <c r="U293" s="239">
        <f t="shared" si="106"/>
        <v>192.50611583333333</v>
      </c>
      <c r="V293" s="239">
        <f t="shared" si="106"/>
        <v>197.47102241666667</v>
      </c>
      <c r="W293" s="239">
        <f t="shared" si="106"/>
        <v>173.27346808333331</v>
      </c>
      <c r="X293" s="239">
        <f t="shared" si="106"/>
        <v>190.06518075</v>
      </c>
      <c r="Y293" s="239">
        <f t="shared" si="106"/>
        <v>201.68108108333331</v>
      </c>
      <c r="Z293" s="306">
        <f t="shared" si="106"/>
        <v>194.58333333333334</v>
      </c>
      <c r="AA293" s="306">
        <f t="shared" si="106"/>
        <v>193.33796525943583</v>
      </c>
      <c r="AB293" s="306">
        <f t="shared" si="106"/>
        <v>193.42232065922042</v>
      </c>
      <c r="AC293" s="306">
        <f t="shared" si="106"/>
        <v>199.99717700627664</v>
      </c>
      <c r="AD293" s="37"/>
    </row>
    <row r="294" spans="1:30">
      <c r="A294" s="6" t="s">
        <v>111</v>
      </c>
      <c r="B294" s="239">
        <f t="shared" si="105"/>
        <v>137.91666666666666</v>
      </c>
      <c r="C294" s="239">
        <f t="shared" si="105"/>
        <v>150</v>
      </c>
      <c r="D294" s="239">
        <f t="shared" si="105"/>
        <v>153.33333333333334</v>
      </c>
      <c r="E294" s="239">
        <f t="shared" si="105"/>
        <v>148.33333333333334</v>
      </c>
      <c r="F294" s="239">
        <f t="shared" si="105"/>
        <v>143</v>
      </c>
      <c r="G294" s="239">
        <f t="shared" si="105"/>
        <v>126.72800000000001</v>
      </c>
      <c r="H294" s="239">
        <f t="shared" si="105"/>
        <v>140.77841666666666</v>
      </c>
      <c r="I294" s="239">
        <f t="shared" si="105"/>
        <v>124.21274999999999</v>
      </c>
      <c r="J294" s="239">
        <f t="shared" si="105"/>
        <v>125.15291666666667</v>
      </c>
      <c r="K294" s="239">
        <f t="shared" si="105"/>
        <v>116.55516666666666</v>
      </c>
      <c r="L294" s="239">
        <f t="shared" si="105"/>
        <v>179.15241666666668</v>
      </c>
      <c r="M294" s="239">
        <f t="shared" si="105"/>
        <v>172.65358333333333</v>
      </c>
      <c r="N294" s="239">
        <f t="shared" si="105"/>
        <v>196.51266666666666</v>
      </c>
      <c r="O294" s="239">
        <f t="shared" si="105"/>
        <v>179.03349866666665</v>
      </c>
      <c r="P294" s="239">
        <f t="shared" si="105"/>
        <v>157.06600891666668</v>
      </c>
      <c r="Q294" s="239">
        <f t="shared" si="105"/>
        <v>170.89561950000004</v>
      </c>
      <c r="R294" s="239">
        <f t="shared" si="106"/>
        <v>175.04755658333332</v>
      </c>
      <c r="S294" s="239">
        <f t="shared" si="106"/>
        <v>182.4695591666667</v>
      </c>
      <c r="T294" s="239">
        <f t="shared" si="106"/>
        <v>176.46867649999999</v>
      </c>
      <c r="U294" s="239">
        <f t="shared" si="106"/>
        <v>192.50611583333333</v>
      </c>
      <c r="V294" s="239">
        <f t="shared" si="106"/>
        <v>197.47102241666667</v>
      </c>
      <c r="W294" s="239">
        <f t="shared" si="106"/>
        <v>173.27346808333331</v>
      </c>
      <c r="X294" s="239">
        <f t="shared" si="106"/>
        <v>190.06518075</v>
      </c>
      <c r="Y294" s="239">
        <f t="shared" si="106"/>
        <v>201.68108108333331</v>
      </c>
      <c r="Z294" s="306">
        <f t="shared" si="106"/>
        <v>194.58333333333334</v>
      </c>
      <c r="AA294" s="306">
        <f t="shared" si="106"/>
        <v>193.33796525943583</v>
      </c>
      <c r="AB294" s="306">
        <f t="shared" si="106"/>
        <v>193.42232065922042</v>
      </c>
      <c r="AC294" s="306">
        <f t="shared" si="106"/>
        <v>199.99717700627664</v>
      </c>
      <c r="AD294" s="37"/>
    </row>
    <row r="295" spans="1:30">
      <c r="A295" s="6" t="s">
        <v>112</v>
      </c>
      <c r="B295" s="239">
        <f t="shared" si="105"/>
        <v>137.91666666666666</v>
      </c>
      <c r="C295" s="239">
        <f t="shared" si="105"/>
        <v>150</v>
      </c>
      <c r="D295" s="239">
        <f t="shared" si="105"/>
        <v>153.33333333333334</v>
      </c>
      <c r="E295" s="239">
        <f t="shared" si="105"/>
        <v>148.33333333333334</v>
      </c>
      <c r="F295" s="239">
        <f t="shared" si="105"/>
        <v>143</v>
      </c>
      <c r="G295" s="239">
        <f t="shared" si="105"/>
        <v>126.72800000000001</v>
      </c>
      <c r="H295" s="239">
        <f t="shared" si="105"/>
        <v>140.77841666666666</v>
      </c>
      <c r="I295" s="239">
        <f t="shared" si="105"/>
        <v>124.21274999999999</v>
      </c>
      <c r="J295" s="239">
        <f t="shared" si="105"/>
        <v>125.15291666666667</v>
      </c>
      <c r="K295" s="239">
        <f t="shared" si="105"/>
        <v>116.55516666666666</v>
      </c>
      <c r="L295" s="239">
        <f t="shared" si="105"/>
        <v>179.15241666666668</v>
      </c>
      <c r="M295" s="239">
        <f t="shared" si="105"/>
        <v>172.65358333333333</v>
      </c>
      <c r="N295" s="239">
        <f t="shared" si="105"/>
        <v>196.51266666666666</v>
      </c>
      <c r="O295" s="239">
        <f t="shared" si="105"/>
        <v>179.03349866666665</v>
      </c>
      <c r="P295" s="239">
        <f t="shared" si="105"/>
        <v>157.06600891666668</v>
      </c>
      <c r="Q295" s="239">
        <f t="shared" si="105"/>
        <v>170.89561950000004</v>
      </c>
      <c r="R295" s="239">
        <f t="shared" si="106"/>
        <v>175.04755658333332</v>
      </c>
      <c r="S295" s="239">
        <f t="shared" si="106"/>
        <v>182.4695591666667</v>
      </c>
      <c r="T295" s="239">
        <f t="shared" si="106"/>
        <v>176.46867649999999</v>
      </c>
      <c r="U295" s="239">
        <f t="shared" si="106"/>
        <v>192.50611583333333</v>
      </c>
      <c r="V295" s="239">
        <f t="shared" si="106"/>
        <v>197.47102241666667</v>
      </c>
      <c r="W295" s="239">
        <f t="shared" si="106"/>
        <v>173.27346808333331</v>
      </c>
      <c r="X295" s="239">
        <f t="shared" si="106"/>
        <v>190.06518075</v>
      </c>
      <c r="Y295" s="239">
        <f t="shared" si="106"/>
        <v>201.68108108333331</v>
      </c>
      <c r="Z295" s="306">
        <f t="shared" si="106"/>
        <v>194.58333333333334</v>
      </c>
      <c r="AA295" s="306">
        <f t="shared" si="106"/>
        <v>193.33796525943583</v>
      </c>
      <c r="AB295" s="306">
        <f t="shared" si="106"/>
        <v>193.42232065922042</v>
      </c>
      <c r="AC295" s="306">
        <f t="shared" si="106"/>
        <v>199.99717700627664</v>
      </c>
      <c r="AD295" s="37"/>
    </row>
    <row r="296" spans="1:30">
      <c r="A296" s="6" t="s">
        <v>113</v>
      </c>
      <c r="B296" s="239">
        <f t="shared" si="105"/>
        <v>137.91666666666666</v>
      </c>
      <c r="C296" s="239">
        <f t="shared" si="105"/>
        <v>150</v>
      </c>
      <c r="D296" s="239">
        <f t="shared" si="105"/>
        <v>153.33333333333334</v>
      </c>
      <c r="E296" s="239">
        <f t="shared" si="105"/>
        <v>148.33333333333334</v>
      </c>
      <c r="F296" s="239">
        <f t="shared" si="105"/>
        <v>143</v>
      </c>
      <c r="G296" s="239">
        <f t="shared" si="105"/>
        <v>126.72800000000001</v>
      </c>
      <c r="H296" s="239">
        <f t="shared" si="105"/>
        <v>140.77841666666666</v>
      </c>
      <c r="I296" s="239">
        <f t="shared" si="105"/>
        <v>124.21274999999999</v>
      </c>
      <c r="J296" s="239">
        <f t="shared" si="105"/>
        <v>125.15291666666667</v>
      </c>
      <c r="K296" s="239">
        <f t="shared" si="105"/>
        <v>116.55516666666666</v>
      </c>
      <c r="L296" s="239">
        <f t="shared" si="105"/>
        <v>179.15241666666668</v>
      </c>
      <c r="M296" s="239">
        <f t="shared" si="105"/>
        <v>172.65358333333333</v>
      </c>
      <c r="N296" s="239">
        <f t="shared" si="105"/>
        <v>196.51266666666666</v>
      </c>
      <c r="O296" s="239">
        <f t="shared" si="105"/>
        <v>179.03349866666665</v>
      </c>
      <c r="P296" s="239">
        <f t="shared" si="105"/>
        <v>157.06600891666668</v>
      </c>
      <c r="Q296" s="239">
        <f t="shared" si="105"/>
        <v>170.89561950000004</v>
      </c>
      <c r="R296" s="239">
        <f t="shared" si="106"/>
        <v>175.04755658333332</v>
      </c>
      <c r="S296" s="239">
        <f t="shared" si="106"/>
        <v>182.4695591666667</v>
      </c>
      <c r="T296" s="239">
        <f t="shared" si="106"/>
        <v>176.46867649999999</v>
      </c>
      <c r="U296" s="239">
        <f t="shared" si="106"/>
        <v>192.50611583333333</v>
      </c>
      <c r="V296" s="239">
        <f t="shared" si="106"/>
        <v>197.47102241666667</v>
      </c>
      <c r="W296" s="239">
        <f t="shared" si="106"/>
        <v>173.27346808333331</v>
      </c>
      <c r="X296" s="239">
        <f t="shared" si="106"/>
        <v>190.06518075</v>
      </c>
      <c r="Y296" s="239">
        <f t="shared" si="106"/>
        <v>201.68108108333331</v>
      </c>
      <c r="Z296" s="306">
        <f t="shared" si="106"/>
        <v>194.58333333333334</v>
      </c>
      <c r="AA296" s="306">
        <f t="shared" si="106"/>
        <v>193.33796525943583</v>
      </c>
      <c r="AB296" s="306">
        <f t="shared" si="106"/>
        <v>193.42232065922042</v>
      </c>
      <c r="AC296" s="306">
        <f t="shared" si="106"/>
        <v>199.99717700627664</v>
      </c>
      <c r="AD296" s="37"/>
    </row>
    <row r="297" spans="1:30">
      <c r="A297" s="6" t="s">
        <v>102</v>
      </c>
      <c r="B297" s="239">
        <f t="shared" si="105"/>
        <v>137.91666666666666</v>
      </c>
      <c r="C297" s="239">
        <f t="shared" si="105"/>
        <v>150</v>
      </c>
      <c r="D297" s="239">
        <f t="shared" si="105"/>
        <v>153.33333333333334</v>
      </c>
      <c r="E297" s="239">
        <f t="shared" si="105"/>
        <v>148.33333333333334</v>
      </c>
      <c r="F297" s="239">
        <f t="shared" si="105"/>
        <v>143</v>
      </c>
      <c r="G297" s="239">
        <f t="shared" si="105"/>
        <v>126.72800000000001</v>
      </c>
      <c r="H297" s="239">
        <f t="shared" si="105"/>
        <v>140.77841666666666</v>
      </c>
      <c r="I297" s="239">
        <f t="shared" si="105"/>
        <v>124.21274999999999</v>
      </c>
      <c r="J297" s="239">
        <f t="shared" si="105"/>
        <v>125.15291666666667</v>
      </c>
      <c r="K297" s="239">
        <f t="shared" si="105"/>
        <v>116.55516666666666</v>
      </c>
      <c r="L297" s="239">
        <f t="shared" si="105"/>
        <v>179.15241666666668</v>
      </c>
      <c r="M297" s="239">
        <f t="shared" si="105"/>
        <v>172.65358333333333</v>
      </c>
      <c r="N297" s="239">
        <f t="shared" si="105"/>
        <v>196.51266666666666</v>
      </c>
      <c r="O297" s="239">
        <f t="shared" si="105"/>
        <v>179.03349866666665</v>
      </c>
      <c r="P297" s="239">
        <f t="shared" si="105"/>
        <v>157.06600891666668</v>
      </c>
      <c r="Q297" s="239">
        <f t="shared" si="105"/>
        <v>170.89561950000004</v>
      </c>
      <c r="R297" s="239">
        <f t="shared" si="106"/>
        <v>175.04755658333332</v>
      </c>
      <c r="S297" s="239">
        <f t="shared" si="106"/>
        <v>182.4695591666667</v>
      </c>
      <c r="T297" s="239">
        <f t="shared" si="106"/>
        <v>176.46867649999999</v>
      </c>
      <c r="U297" s="239">
        <f t="shared" si="106"/>
        <v>192.50611583333333</v>
      </c>
      <c r="V297" s="239">
        <f t="shared" si="106"/>
        <v>197.47102241666667</v>
      </c>
      <c r="W297" s="239">
        <f t="shared" si="106"/>
        <v>173.27346808333331</v>
      </c>
      <c r="X297" s="239">
        <f t="shared" si="106"/>
        <v>190.06518075</v>
      </c>
      <c r="Y297" s="239">
        <f t="shared" si="106"/>
        <v>201.68108108333331</v>
      </c>
      <c r="Z297" s="306">
        <f t="shared" si="106"/>
        <v>194.58333333333334</v>
      </c>
      <c r="AA297" s="306">
        <f t="shared" si="106"/>
        <v>193.33796525943583</v>
      </c>
      <c r="AB297" s="306">
        <f t="shared" si="106"/>
        <v>193.42232065922042</v>
      </c>
      <c r="AC297" s="306">
        <f t="shared" si="106"/>
        <v>199.99717700627664</v>
      </c>
      <c r="AD297" s="37"/>
    </row>
    <row r="298" spans="1:30">
      <c r="A298" s="6" t="s">
        <v>103</v>
      </c>
      <c r="B298" s="239">
        <f t="shared" si="105"/>
        <v>137.91666666666666</v>
      </c>
      <c r="C298" s="239">
        <f t="shared" si="105"/>
        <v>150</v>
      </c>
      <c r="D298" s="239">
        <f t="shared" si="105"/>
        <v>153.33333333333334</v>
      </c>
      <c r="E298" s="239">
        <f t="shared" si="105"/>
        <v>148.33333333333334</v>
      </c>
      <c r="F298" s="239">
        <f t="shared" si="105"/>
        <v>143</v>
      </c>
      <c r="G298" s="239">
        <f t="shared" si="105"/>
        <v>126.72800000000001</v>
      </c>
      <c r="H298" s="239">
        <f t="shared" si="105"/>
        <v>140.77841666666666</v>
      </c>
      <c r="I298" s="239">
        <f t="shared" si="105"/>
        <v>124.21274999999999</v>
      </c>
      <c r="J298" s="239">
        <f t="shared" si="105"/>
        <v>125.15291666666667</v>
      </c>
      <c r="K298" s="239">
        <f t="shared" si="105"/>
        <v>116.55516666666666</v>
      </c>
      <c r="L298" s="239">
        <f t="shared" si="105"/>
        <v>179.15241666666668</v>
      </c>
      <c r="M298" s="239">
        <f t="shared" si="105"/>
        <v>172.65358333333333</v>
      </c>
      <c r="N298" s="239">
        <f t="shared" si="105"/>
        <v>196.51266666666666</v>
      </c>
      <c r="O298" s="239">
        <f t="shared" si="105"/>
        <v>179.03349866666665</v>
      </c>
      <c r="P298" s="239">
        <f t="shared" si="105"/>
        <v>157.06600891666668</v>
      </c>
      <c r="Q298" s="239">
        <f t="shared" si="105"/>
        <v>170.89561950000004</v>
      </c>
      <c r="R298" s="239">
        <f t="shared" si="106"/>
        <v>175.04755658333332</v>
      </c>
      <c r="S298" s="239">
        <f t="shared" si="106"/>
        <v>182.4695591666667</v>
      </c>
      <c r="T298" s="239">
        <f t="shared" si="106"/>
        <v>176.46867649999999</v>
      </c>
      <c r="U298" s="239">
        <f t="shared" si="106"/>
        <v>192.50611583333333</v>
      </c>
      <c r="V298" s="239">
        <f t="shared" si="106"/>
        <v>197.47102241666667</v>
      </c>
      <c r="W298" s="239">
        <f t="shared" si="106"/>
        <v>173.27346808333331</v>
      </c>
      <c r="X298" s="239">
        <f t="shared" si="106"/>
        <v>190.06518075</v>
      </c>
      <c r="Y298" s="239">
        <f t="shared" si="106"/>
        <v>201.68108108333331</v>
      </c>
      <c r="Z298" s="306">
        <f t="shared" si="106"/>
        <v>194.58333333333334</v>
      </c>
      <c r="AA298" s="306">
        <f t="shared" si="106"/>
        <v>193.33796525943583</v>
      </c>
      <c r="AB298" s="306">
        <f t="shared" si="106"/>
        <v>193.42232065922042</v>
      </c>
      <c r="AC298" s="306">
        <f t="shared" si="106"/>
        <v>199.99717700627664</v>
      </c>
      <c r="AD298" s="37"/>
    </row>
    <row r="299" spans="1:30" ht="15.75" thickBot="1">
      <c r="A299" s="6" t="s">
        <v>114</v>
      </c>
      <c r="B299" s="37">
        <f>B37</f>
        <v>1655</v>
      </c>
      <c r="C299" s="37">
        <f t="shared" ref="C299:Y299" si="107">C37</f>
        <v>1800</v>
      </c>
      <c r="D299" s="37">
        <f t="shared" si="107"/>
        <v>1840</v>
      </c>
      <c r="E299" s="37">
        <f t="shared" si="107"/>
        <v>1780</v>
      </c>
      <c r="F299" s="37">
        <f t="shared" si="107"/>
        <v>1716</v>
      </c>
      <c r="G299" s="37">
        <f t="shared" si="107"/>
        <v>1520.7360000000001</v>
      </c>
      <c r="H299" s="37">
        <f t="shared" si="107"/>
        <v>1689.3409999999999</v>
      </c>
      <c r="I299" s="37">
        <f t="shared" si="107"/>
        <v>1490.5529999999999</v>
      </c>
      <c r="J299" s="37">
        <f t="shared" si="107"/>
        <v>1501.835</v>
      </c>
      <c r="K299" s="37">
        <f t="shared" si="107"/>
        <v>1398.662</v>
      </c>
      <c r="L299" s="37">
        <f t="shared" si="107"/>
        <v>2149.8290000000002</v>
      </c>
      <c r="M299" s="37">
        <f t="shared" si="107"/>
        <v>2071.8429999999998</v>
      </c>
      <c r="N299" s="37">
        <f t="shared" si="107"/>
        <v>2358.152</v>
      </c>
      <c r="O299" s="37">
        <f t="shared" si="107"/>
        <v>2148.4019839999996</v>
      </c>
      <c r="P299" s="37">
        <f t="shared" si="107"/>
        <v>1884.792107</v>
      </c>
      <c r="Q299" s="37">
        <f t="shared" si="107"/>
        <v>2050.7474340000003</v>
      </c>
      <c r="R299" s="37">
        <f t="shared" si="107"/>
        <v>2100.5706789999999</v>
      </c>
      <c r="S299" s="37">
        <f t="shared" si="107"/>
        <v>2189.6347100000003</v>
      </c>
      <c r="T299" s="37">
        <f t="shared" si="107"/>
        <v>2117.6241179999997</v>
      </c>
      <c r="U299" s="37">
        <f t="shared" si="107"/>
        <v>2310.07339</v>
      </c>
      <c r="V299" s="37">
        <f t="shared" si="107"/>
        <v>2369.6522690000002</v>
      </c>
      <c r="W299" s="37">
        <f t="shared" si="107"/>
        <v>2079.2816169999996</v>
      </c>
      <c r="X299" s="37">
        <f t="shared" si="107"/>
        <v>2280.7821690000001</v>
      </c>
      <c r="Y299" s="37">
        <f t="shared" si="107"/>
        <v>2420.1729729999997</v>
      </c>
      <c r="Z299" s="238">
        <f>Z37</f>
        <v>2335</v>
      </c>
      <c r="AA299" s="238">
        <f>AA37</f>
        <v>2320.0555831132301</v>
      </c>
      <c r="AB299" s="238">
        <f>AB37</f>
        <v>2321.067847910645</v>
      </c>
      <c r="AC299" s="238">
        <f>AC37</f>
        <v>2399.9661240753198</v>
      </c>
      <c r="AD299" s="37"/>
    </row>
    <row r="300" spans="1:30">
      <c r="A300" s="1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</row>
    <row r="301" spans="1:30" ht="15.75" thickBot="1">
      <c r="A301" s="6" t="s">
        <v>268</v>
      </c>
    </row>
    <row r="302" spans="1:30" ht="15.75" thickBot="1">
      <c r="A302" s="3"/>
      <c r="B302" s="3" t="str">
        <f>B$2</f>
        <v xml:space="preserve">93/94 </v>
      </c>
      <c r="C302" s="3" t="str">
        <f t="shared" ref="C302:AC302" si="108">C$2</f>
        <v xml:space="preserve">94/95 </v>
      </c>
      <c r="D302" s="3" t="str">
        <f t="shared" si="108"/>
        <v xml:space="preserve">95/96 </v>
      </c>
      <c r="E302" s="3" t="str">
        <f t="shared" si="108"/>
        <v xml:space="preserve">96/97 </v>
      </c>
      <c r="F302" s="3" t="str">
        <f t="shared" si="108"/>
        <v xml:space="preserve">97/98 </v>
      </c>
      <c r="G302" s="3" t="str">
        <f t="shared" si="108"/>
        <v xml:space="preserve">98/99 </v>
      </c>
      <c r="H302" s="3" t="str">
        <f t="shared" si="108"/>
        <v xml:space="preserve">99/00 </v>
      </c>
      <c r="I302" s="3" t="str">
        <f t="shared" si="108"/>
        <v xml:space="preserve">00/01 </v>
      </c>
      <c r="J302" s="3" t="str">
        <f t="shared" si="108"/>
        <v xml:space="preserve">01/02 </v>
      </c>
      <c r="K302" s="3" t="str">
        <f t="shared" si="108"/>
        <v xml:space="preserve">02/03 </v>
      </c>
      <c r="L302" s="3" t="str">
        <f t="shared" si="108"/>
        <v xml:space="preserve">03/04 </v>
      </c>
      <c r="M302" s="3" t="str">
        <f t="shared" si="108"/>
        <v xml:space="preserve">04/05 </v>
      </c>
      <c r="N302" s="3" t="str">
        <f t="shared" si="108"/>
        <v xml:space="preserve">05/06 </v>
      </c>
      <c r="O302" s="3" t="str">
        <f t="shared" si="108"/>
        <v xml:space="preserve">06/07 </v>
      </c>
      <c r="P302" s="3" t="str">
        <f t="shared" si="108"/>
        <v xml:space="preserve">07/08 </v>
      </c>
      <c r="Q302" s="3" t="str">
        <f t="shared" si="108"/>
        <v xml:space="preserve">08/09 </v>
      </c>
      <c r="R302" s="3" t="str">
        <f t="shared" si="108"/>
        <v xml:space="preserve">09/10 </v>
      </c>
      <c r="S302" s="3" t="str">
        <f t="shared" si="108"/>
        <v xml:space="preserve">10/11 </v>
      </c>
      <c r="T302" s="3" t="str">
        <f t="shared" si="108"/>
        <v xml:space="preserve">11/12 </v>
      </c>
      <c r="U302" s="3" t="str">
        <f t="shared" si="108"/>
        <v xml:space="preserve">12/13 </v>
      </c>
      <c r="V302" s="3" t="str">
        <f t="shared" si="108"/>
        <v xml:space="preserve">13/14 </v>
      </c>
      <c r="W302" s="3" t="str">
        <f t="shared" si="108"/>
        <v xml:space="preserve">14/15 </v>
      </c>
      <c r="X302" s="3" t="str">
        <f t="shared" si="108"/>
        <v xml:space="preserve">15/16 </v>
      </c>
      <c r="Y302" s="3" t="str">
        <f t="shared" si="108"/>
        <v xml:space="preserve">16/17 </v>
      </c>
      <c r="Z302" s="3" t="str">
        <f t="shared" si="108"/>
        <v xml:space="preserve">17/18 </v>
      </c>
      <c r="AA302" s="3" t="str">
        <f t="shared" si="108"/>
        <v>18/19</v>
      </c>
      <c r="AB302" s="3" t="str">
        <f t="shared" si="108"/>
        <v>19/20</v>
      </c>
      <c r="AC302" s="3" t="str">
        <f t="shared" si="108"/>
        <v>20/21</v>
      </c>
      <c r="AD302" s="321"/>
    </row>
    <row r="303" spans="1:30">
      <c r="A303" s="6" t="s">
        <v>104</v>
      </c>
      <c r="B303" s="239">
        <f>(B$314-B$33)/13+B33</f>
        <v>48.46153846153846</v>
      </c>
      <c r="C303" s="239">
        <f>(C$314-B$314)/13+B314</f>
        <v>27.692307692307693</v>
      </c>
      <c r="D303" s="239">
        <f t="shared" ref="D303:Y303" si="109">(D$314-C$314)/13+C314</f>
        <v>0</v>
      </c>
      <c r="E303" s="239">
        <f t="shared" si="109"/>
        <v>0</v>
      </c>
      <c r="F303" s="239">
        <f t="shared" si="109"/>
        <v>0.84615384615384615</v>
      </c>
      <c r="G303" s="239">
        <f t="shared" si="109"/>
        <v>10.153846153846153</v>
      </c>
      <c r="H303" s="239">
        <f t="shared" si="109"/>
        <v>13.846153846153847</v>
      </c>
      <c r="I303" s="239">
        <f t="shared" si="109"/>
        <v>177.92307692307693</v>
      </c>
      <c r="J303" s="239">
        <f t="shared" si="109"/>
        <v>153.61538461538461</v>
      </c>
      <c r="K303" s="239">
        <f t="shared" si="109"/>
        <v>156.76923076923077</v>
      </c>
      <c r="L303" s="239">
        <f t="shared" si="109"/>
        <v>105.23076923076923</v>
      </c>
      <c r="M303" s="239">
        <f t="shared" si="109"/>
        <v>96</v>
      </c>
      <c r="N303" s="239">
        <f t="shared" si="109"/>
        <v>96</v>
      </c>
      <c r="O303" s="239">
        <f t="shared" si="109"/>
        <v>96</v>
      </c>
      <c r="P303" s="239">
        <f t="shared" si="109"/>
        <v>96</v>
      </c>
      <c r="Q303" s="239">
        <f t="shared" si="109"/>
        <v>100.23076923076923</v>
      </c>
      <c r="R303" s="239">
        <f t="shared" si="109"/>
        <v>151.30769230769232</v>
      </c>
      <c r="S303" s="239">
        <f t="shared" si="109"/>
        <v>156.30769230769232</v>
      </c>
      <c r="T303" s="239">
        <f t="shared" si="109"/>
        <v>183.61538461538461</v>
      </c>
      <c r="U303" s="239">
        <f>(U$314-T$314)/13+T314+0.5</f>
        <v>318.88461538461536</v>
      </c>
      <c r="V303" s="239">
        <f t="shared" si="109"/>
        <v>267.76923076923077</v>
      </c>
      <c r="W303" s="239">
        <f t="shared" si="109"/>
        <v>317.07692307692309</v>
      </c>
      <c r="X303" s="239">
        <f t="shared" si="109"/>
        <v>222</v>
      </c>
      <c r="Y303" s="239">
        <f t="shared" si="109"/>
        <v>229.23076923076923</v>
      </c>
      <c r="Z303" s="306">
        <f>(Z$314-Z$314)/13+Y314</f>
        <v>316</v>
      </c>
      <c r="AA303" s="306">
        <f>(AA$314-AA$314)/13+Z314</f>
        <v>228</v>
      </c>
      <c r="AB303" s="306">
        <f>(AB$314-AB$314)/13+AA314</f>
        <v>250</v>
      </c>
      <c r="AC303" s="306">
        <f>(AC$314-AC$314)/13+AB314</f>
        <v>300</v>
      </c>
    </row>
    <row r="304" spans="1:30">
      <c r="A304" s="6" t="s">
        <v>105</v>
      </c>
      <c r="B304" s="239">
        <f t="shared" ref="B304:B313" si="110">(B$314-B$33)/13+B303</f>
        <v>46.92307692307692</v>
      </c>
      <c r="C304" s="239">
        <f>(C$314-B$314)/13+C303</f>
        <v>25.384615384615387</v>
      </c>
      <c r="D304" s="239">
        <f t="shared" ref="D304:Y313" si="111">(D$314-C$314)/13+D303</f>
        <v>0</v>
      </c>
      <c r="E304" s="239">
        <f t="shared" si="111"/>
        <v>0</v>
      </c>
      <c r="F304" s="239">
        <f t="shared" si="111"/>
        <v>1.6923076923076923</v>
      </c>
      <c r="G304" s="239">
        <f t="shared" si="111"/>
        <v>9.3076923076923066</v>
      </c>
      <c r="H304" s="239">
        <f t="shared" si="111"/>
        <v>27.692307692307693</v>
      </c>
      <c r="I304" s="239">
        <f t="shared" si="111"/>
        <v>175.84615384615387</v>
      </c>
      <c r="J304" s="239">
        <f t="shared" si="111"/>
        <v>154.23076923076923</v>
      </c>
      <c r="K304" s="239">
        <f t="shared" si="111"/>
        <v>152.53846153846155</v>
      </c>
      <c r="L304" s="239">
        <f t="shared" si="111"/>
        <v>104.46153846153845</v>
      </c>
      <c r="M304" s="239">
        <f t="shared" si="111"/>
        <v>96</v>
      </c>
      <c r="N304" s="239">
        <f t="shared" si="111"/>
        <v>96</v>
      </c>
      <c r="O304" s="239">
        <f t="shared" si="111"/>
        <v>96</v>
      </c>
      <c r="P304" s="239">
        <f t="shared" si="111"/>
        <v>96</v>
      </c>
      <c r="Q304" s="239">
        <f t="shared" si="111"/>
        <v>104.46153846153845</v>
      </c>
      <c r="R304" s="239">
        <f t="shared" si="111"/>
        <v>151.61538461538464</v>
      </c>
      <c r="S304" s="239">
        <f t="shared" si="111"/>
        <v>157.61538461538464</v>
      </c>
      <c r="T304" s="239">
        <f t="shared" si="111"/>
        <v>195.23076923076923</v>
      </c>
      <c r="U304" s="239">
        <f t="shared" si="111"/>
        <v>314.26923076923072</v>
      </c>
      <c r="V304" s="239">
        <f t="shared" si="111"/>
        <v>272.53846153846155</v>
      </c>
      <c r="W304" s="239">
        <f t="shared" si="111"/>
        <v>309.15384615384619</v>
      </c>
      <c r="X304" s="239">
        <f t="shared" si="111"/>
        <v>222</v>
      </c>
      <c r="Y304" s="239">
        <f t="shared" si="111"/>
        <v>236.46153846153845</v>
      </c>
      <c r="Z304" s="306">
        <f t="shared" ref="Z304:AC313" si="112">(Z$314-Z$33)/13+Z303</f>
        <v>309.23076923076923</v>
      </c>
      <c r="AA304" s="306">
        <f t="shared" si="112"/>
        <v>229.69230769230768</v>
      </c>
      <c r="AB304" s="306">
        <f t="shared" si="112"/>
        <v>253.84615384615384</v>
      </c>
      <c r="AC304" s="306">
        <f t="shared" si="112"/>
        <v>300</v>
      </c>
    </row>
    <row r="305" spans="1:30">
      <c r="A305" s="6" t="s">
        <v>106</v>
      </c>
      <c r="B305" s="239">
        <f t="shared" si="110"/>
        <v>45.38461538461538</v>
      </c>
      <c r="C305" s="239">
        <f t="shared" ref="C305:C313" si="113">(C$314-B$314)/13+C304</f>
        <v>23.07692307692308</v>
      </c>
      <c r="D305" s="239">
        <f t="shared" si="111"/>
        <v>0</v>
      </c>
      <c r="E305" s="239">
        <f t="shared" si="111"/>
        <v>0</v>
      </c>
      <c r="F305" s="239">
        <f t="shared" si="111"/>
        <v>2.5384615384615383</v>
      </c>
      <c r="G305" s="239">
        <f t="shared" si="111"/>
        <v>8.4615384615384599</v>
      </c>
      <c r="H305" s="239">
        <f t="shared" si="111"/>
        <v>41.53846153846154</v>
      </c>
      <c r="I305" s="239">
        <f t="shared" si="111"/>
        <v>173.7692307692308</v>
      </c>
      <c r="J305" s="239">
        <f t="shared" si="111"/>
        <v>154.84615384615384</v>
      </c>
      <c r="K305" s="239">
        <f t="shared" si="111"/>
        <v>148.30769230769232</v>
      </c>
      <c r="L305" s="239">
        <f t="shared" si="111"/>
        <v>103.69230769230768</v>
      </c>
      <c r="M305" s="239">
        <f t="shared" si="111"/>
        <v>96</v>
      </c>
      <c r="N305" s="239">
        <f t="shared" si="111"/>
        <v>96</v>
      </c>
      <c r="O305" s="239">
        <f t="shared" si="111"/>
        <v>96</v>
      </c>
      <c r="P305" s="239">
        <f t="shared" si="111"/>
        <v>96</v>
      </c>
      <c r="Q305" s="239">
        <f t="shared" si="111"/>
        <v>108.69230769230768</v>
      </c>
      <c r="R305" s="239">
        <f t="shared" si="111"/>
        <v>151.92307692307696</v>
      </c>
      <c r="S305" s="239">
        <f t="shared" si="111"/>
        <v>158.92307692307696</v>
      </c>
      <c r="T305" s="239">
        <f t="shared" si="111"/>
        <v>206.84615384615384</v>
      </c>
      <c r="U305" s="239">
        <f t="shared" si="111"/>
        <v>309.65384615384608</v>
      </c>
      <c r="V305" s="239">
        <f t="shared" si="111"/>
        <v>277.30769230769232</v>
      </c>
      <c r="W305" s="239">
        <f t="shared" si="111"/>
        <v>301.23076923076928</v>
      </c>
      <c r="X305" s="239">
        <f t="shared" si="111"/>
        <v>222</v>
      </c>
      <c r="Y305" s="239">
        <f t="shared" si="111"/>
        <v>243.69230769230768</v>
      </c>
      <c r="Z305" s="306">
        <f t="shared" si="112"/>
        <v>302.46153846153845</v>
      </c>
      <c r="AA305" s="306">
        <f t="shared" si="112"/>
        <v>231.38461538461536</v>
      </c>
      <c r="AB305" s="306">
        <f t="shared" si="112"/>
        <v>257.69230769230768</v>
      </c>
      <c r="AC305" s="306">
        <f t="shared" si="112"/>
        <v>300</v>
      </c>
    </row>
    <row r="306" spans="1:30">
      <c r="A306" s="6" t="s">
        <v>107</v>
      </c>
      <c r="B306" s="239">
        <f t="shared" si="110"/>
        <v>43.84615384615384</v>
      </c>
      <c r="C306" s="239">
        <f t="shared" si="113"/>
        <v>20.769230769230774</v>
      </c>
      <c r="D306" s="239">
        <f t="shared" si="111"/>
        <v>0</v>
      </c>
      <c r="E306" s="239">
        <f t="shared" si="111"/>
        <v>0</v>
      </c>
      <c r="F306" s="239">
        <f t="shared" si="111"/>
        <v>3.3846153846153846</v>
      </c>
      <c r="G306" s="239">
        <f t="shared" si="111"/>
        <v>7.6153846153846141</v>
      </c>
      <c r="H306" s="239">
        <f t="shared" si="111"/>
        <v>55.384615384615387</v>
      </c>
      <c r="I306" s="239">
        <f t="shared" si="111"/>
        <v>171.69230769230774</v>
      </c>
      <c r="J306" s="239">
        <f t="shared" si="111"/>
        <v>155.46153846153845</v>
      </c>
      <c r="K306" s="239">
        <f t="shared" si="111"/>
        <v>144.07692307692309</v>
      </c>
      <c r="L306" s="239">
        <f t="shared" si="111"/>
        <v>102.92307692307691</v>
      </c>
      <c r="M306" s="239">
        <f t="shared" si="111"/>
        <v>96</v>
      </c>
      <c r="N306" s="239">
        <f t="shared" si="111"/>
        <v>96</v>
      </c>
      <c r="O306" s="239">
        <f t="shared" si="111"/>
        <v>96</v>
      </c>
      <c r="P306" s="239">
        <f t="shared" si="111"/>
        <v>96</v>
      </c>
      <c r="Q306" s="239">
        <f t="shared" si="111"/>
        <v>112.92307692307691</v>
      </c>
      <c r="R306" s="239">
        <f t="shared" si="111"/>
        <v>152.23076923076928</v>
      </c>
      <c r="S306" s="239">
        <f t="shared" si="111"/>
        <v>160.23076923076928</v>
      </c>
      <c r="T306" s="239">
        <f t="shared" si="111"/>
        <v>218.46153846153845</v>
      </c>
      <c r="U306" s="239">
        <f t="shared" si="111"/>
        <v>305.03846153846143</v>
      </c>
      <c r="V306" s="239">
        <f t="shared" si="111"/>
        <v>282.07692307692309</v>
      </c>
      <c r="W306" s="239">
        <f t="shared" si="111"/>
        <v>293.30769230769238</v>
      </c>
      <c r="X306" s="239">
        <f t="shared" si="111"/>
        <v>222</v>
      </c>
      <c r="Y306" s="239">
        <f t="shared" si="111"/>
        <v>250.92307692307691</v>
      </c>
      <c r="Z306" s="306">
        <f t="shared" si="112"/>
        <v>295.69230769230768</v>
      </c>
      <c r="AA306" s="306">
        <f t="shared" si="112"/>
        <v>233.07692307692304</v>
      </c>
      <c r="AB306" s="306">
        <f t="shared" si="112"/>
        <v>261.53846153846155</v>
      </c>
      <c r="AC306" s="306">
        <f t="shared" si="112"/>
        <v>300</v>
      </c>
    </row>
    <row r="307" spans="1:30">
      <c r="A307" s="6" t="s">
        <v>108</v>
      </c>
      <c r="B307" s="239">
        <f t="shared" si="110"/>
        <v>42.307692307692299</v>
      </c>
      <c r="C307" s="239">
        <f t="shared" si="113"/>
        <v>18.461538461538467</v>
      </c>
      <c r="D307" s="239">
        <f t="shared" si="111"/>
        <v>0</v>
      </c>
      <c r="E307" s="239">
        <f t="shared" si="111"/>
        <v>0</v>
      </c>
      <c r="F307" s="239">
        <f t="shared" si="111"/>
        <v>4.2307692307692308</v>
      </c>
      <c r="G307" s="239">
        <f t="shared" si="111"/>
        <v>6.7692307692307683</v>
      </c>
      <c r="H307" s="239">
        <f t="shared" si="111"/>
        <v>69.230769230769226</v>
      </c>
      <c r="I307" s="239">
        <f t="shared" si="111"/>
        <v>169.61538461538467</v>
      </c>
      <c r="J307" s="239">
        <f t="shared" si="111"/>
        <v>156.07692307692307</v>
      </c>
      <c r="K307" s="239">
        <f t="shared" si="111"/>
        <v>139.84615384615387</v>
      </c>
      <c r="L307" s="239">
        <f t="shared" si="111"/>
        <v>102.15384615384613</v>
      </c>
      <c r="M307" s="239">
        <f t="shared" si="111"/>
        <v>96</v>
      </c>
      <c r="N307" s="239">
        <f t="shared" si="111"/>
        <v>96</v>
      </c>
      <c r="O307" s="239">
        <f t="shared" si="111"/>
        <v>96</v>
      </c>
      <c r="P307" s="239">
        <f t="shared" si="111"/>
        <v>96</v>
      </c>
      <c r="Q307" s="239">
        <f t="shared" si="111"/>
        <v>117.15384615384613</v>
      </c>
      <c r="R307" s="239">
        <f t="shared" si="111"/>
        <v>152.5384615384616</v>
      </c>
      <c r="S307" s="239">
        <f t="shared" si="111"/>
        <v>161.5384615384616</v>
      </c>
      <c r="T307" s="239">
        <f t="shared" si="111"/>
        <v>230.07692307692307</v>
      </c>
      <c r="U307" s="239">
        <f>(U$314-T$314)/13+U306+0.5</f>
        <v>300.92307692307679</v>
      </c>
      <c r="V307" s="239">
        <f t="shared" si="111"/>
        <v>286.84615384615387</v>
      </c>
      <c r="W307" s="239">
        <f t="shared" si="111"/>
        <v>285.38461538461547</v>
      </c>
      <c r="X307" s="239">
        <f t="shared" si="111"/>
        <v>222</v>
      </c>
      <c r="Y307" s="239">
        <f t="shared" si="111"/>
        <v>258.15384615384613</v>
      </c>
      <c r="Z307" s="306">
        <f t="shared" si="112"/>
        <v>288.92307692307691</v>
      </c>
      <c r="AA307" s="306">
        <f t="shared" si="112"/>
        <v>234.76923076923072</v>
      </c>
      <c r="AB307" s="306">
        <f t="shared" si="112"/>
        <v>265.38461538461542</v>
      </c>
      <c r="AC307" s="306">
        <f t="shared" si="112"/>
        <v>300</v>
      </c>
    </row>
    <row r="308" spans="1:30">
      <c r="A308" s="6" t="s">
        <v>109</v>
      </c>
      <c r="B308" s="239">
        <f t="shared" si="110"/>
        <v>40.769230769230759</v>
      </c>
      <c r="C308" s="239">
        <f t="shared" si="113"/>
        <v>16.15384615384616</v>
      </c>
      <c r="D308" s="239">
        <f t="shared" si="111"/>
        <v>0</v>
      </c>
      <c r="E308" s="239">
        <f t="shared" si="111"/>
        <v>0</v>
      </c>
      <c r="F308" s="239">
        <f t="shared" si="111"/>
        <v>5.0769230769230766</v>
      </c>
      <c r="G308" s="239">
        <f t="shared" si="111"/>
        <v>5.9230769230769225</v>
      </c>
      <c r="H308" s="239">
        <f t="shared" si="111"/>
        <v>83.076923076923066</v>
      </c>
      <c r="I308" s="239">
        <f t="shared" si="111"/>
        <v>167.5384615384616</v>
      </c>
      <c r="J308" s="239">
        <f t="shared" si="111"/>
        <v>156.69230769230768</v>
      </c>
      <c r="K308" s="239">
        <f t="shared" si="111"/>
        <v>135.61538461538464</v>
      </c>
      <c r="L308" s="239">
        <f t="shared" si="111"/>
        <v>101.38461538461536</v>
      </c>
      <c r="M308" s="239">
        <f t="shared" si="111"/>
        <v>96</v>
      </c>
      <c r="N308" s="239">
        <f t="shared" si="111"/>
        <v>96</v>
      </c>
      <c r="O308" s="239">
        <f t="shared" si="111"/>
        <v>96</v>
      </c>
      <c r="P308" s="239">
        <f t="shared" si="111"/>
        <v>96</v>
      </c>
      <c r="Q308" s="239">
        <f t="shared" si="111"/>
        <v>121.38461538461536</v>
      </c>
      <c r="R308" s="239">
        <f t="shared" si="111"/>
        <v>152.84615384615392</v>
      </c>
      <c r="S308" s="239">
        <f t="shared" si="111"/>
        <v>162.84615384615392</v>
      </c>
      <c r="T308" s="239">
        <f t="shared" si="111"/>
        <v>241.69230769230768</v>
      </c>
      <c r="U308" s="239">
        <f t="shared" si="111"/>
        <v>296.30769230769215</v>
      </c>
      <c r="V308" s="239">
        <f t="shared" si="111"/>
        <v>291.61538461538464</v>
      </c>
      <c r="W308" s="239">
        <f t="shared" si="111"/>
        <v>277.46153846153857</v>
      </c>
      <c r="X308" s="239">
        <f t="shared" si="111"/>
        <v>222</v>
      </c>
      <c r="Y308" s="239">
        <f t="shared" si="111"/>
        <v>265.38461538461536</v>
      </c>
      <c r="Z308" s="306">
        <f t="shared" si="112"/>
        <v>282.15384615384613</v>
      </c>
      <c r="AA308" s="306">
        <f t="shared" si="112"/>
        <v>236.4615384615384</v>
      </c>
      <c r="AB308" s="306">
        <f t="shared" si="112"/>
        <v>269.23076923076928</v>
      </c>
      <c r="AC308" s="306">
        <f t="shared" si="112"/>
        <v>300</v>
      </c>
    </row>
    <row r="309" spans="1:30">
      <c r="A309" s="6" t="s">
        <v>110</v>
      </c>
      <c r="B309" s="239">
        <f t="shared" si="110"/>
        <v>39.230769230769219</v>
      </c>
      <c r="C309" s="239">
        <f t="shared" si="113"/>
        <v>13.846153846153854</v>
      </c>
      <c r="D309" s="239">
        <f t="shared" si="111"/>
        <v>0</v>
      </c>
      <c r="E309" s="239">
        <f t="shared" si="111"/>
        <v>0</v>
      </c>
      <c r="F309" s="239">
        <f t="shared" si="111"/>
        <v>5.9230769230769225</v>
      </c>
      <c r="G309" s="239">
        <f t="shared" si="111"/>
        <v>5.0769230769230766</v>
      </c>
      <c r="H309" s="239">
        <f t="shared" si="111"/>
        <v>96.923076923076906</v>
      </c>
      <c r="I309" s="239">
        <f t="shared" si="111"/>
        <v>165.46153846153854</v>
      </c>
      <c r="J309" s="239">
        <f t="shared" si="111"/>
        <v>157.30769230769229</v>
      </c>
      <c r="K309" s="239">
        <f t="shared" si="111"/>
        <v>131.38461538461542</v>
      </c>
      <c r="L309" s="239">
        <f t="shared" si="111"/>
        <v>100.61538461538458</v>
      </c>
      <c r="M309" s="239">
        <f t="shared" si="111"/>
        <v>96</v>
      </c>
      <c r="N309" s="239">
        <f t="shared" si="111"/>
        <v>96</v>
      </c>
      <c r="O309" s="239">
        <f t="shared" si="111"/>
        <v>96</v>
      </c>
      <c r="P309" s="239">
        <f t="shared" si="111"/>
        <v>96</v>
      </c>
      <c r="Q309" s="239">
        <f t="shared" si="111"/>
        <v>125.61538461538458</v>
      </c>
      <c r="R309" s="239">
        <f t="shared" si="111"/>
        <v>153.15384615384625</v>
      </c>
      <c r="S309" s="239">
        <f t="shared" si="111"/>
        <v>164.15384615384625</v>
      </c>
      <c r="T309" s="239">
        <f t="shared" si="111"/>
        <v>253.30769230769229</v>
      </c>
      <c r="U309" s="239">
        <f>(U$314-T$314)/13+U308+0.5</f>
        <v>292.19230769230751</v>
      </c>
      <c r="V309" s="239">
        <f t="shared" si="111"/>
        <v>296.38461538461542</v>
      </c>
      <c r="W309" s="239">
        <f t="shared" si="111"/>
        <v>269.53846153846166</v>
      </c>
      <c r="X309" s="239">
        <f t="shared" si="111"/>
        <v>222</v>
      </c>
      <c r="Y309" s="239">
        <f t="shared" si="111"/>
        <v>272.61538461538458</v>
      </c>
      <c r="Z309" s="306">
        <f t="shared" si="112"/>
        <v>275.38461538461536</v>
      </c>
      <c r="AA309" s="306">
        <f t="shared" si="112"/>
        <v>238.15384615384608</v>
      </c>
      <c r="AB309" s="306">
        <f t="shared" si="112"/>
        <v>273.07692307692315</v>
      </c>
      <c r="AC309" s="306">
        <f t="shared" si="112"/>
        <v>300</v>
      </c>
    </row>
    <row r="310" spans="1:30">
      <c r="A310" s="6" t="s">
        <v>111</v>
      </c>
      <c r="B310" s="239">
        <f t="shared" si="110"/>
        <v>37.692307692307679</v>
      </c>
      <c r="C310" s="239">
        <f t="shared" si="113"/>
        <v>11.538461538461547</v>
      </c>
      <c r="D310" s="239">
        <f t="shared" si="111"/>
        <v>0</v>
      </c>
      <c r="E310" s="239">
        <f t="shared" si="111"/>
        <v>0</v>
      </c>
      <c r="F310" s="239">
        <f t="shared" si="111"/>
        <v>6.7692307692307683</v>
      </c>
      <c r="G310" s="239">
        <f t="shared" si="111"/>
        <v>4.2307692307692308</v>
      </c>
      <c r="H310" s="239">
        <f t="shared" si="111"/>
        <v>110.76923076923075</v>
      </c>
      <c r="I310" s="239">
        <f t="shared" si="111"/>
        <v>163.38461538461547</v>
      </c>
      <c r="J310" s="239">
        <f t="shared" si="111"/>
        <v>157.92307692307691</v>
      </c>
      <c r="K310" s="239">
        <f t="shared" si="111"/>
        <v>127.15384615384619</v>
      </c>
      <c r="L310" s="239">
        <f t="shared" si="111"/>
        <v>99.846153846153811</v>
      </c>
      <c r="M310" s="239">
        <f t="shared" si="111"/>
        <v>96</v>
      </c>
      <c r="N310" s="239">
        <f t="shared" si="111"/>
        <v>96</v>
      </c>
      <c r="O310" s="239">
        <f t="shared" si="111"/>
        <v>96</v>
      </c>
      <c r="P310" s="239">
        <f t="shared" si="111"/>
        <v>96</v>
      </c>
      <c r="Q310" s="239">
        <f t="shared" si="111"/>
        <v>129.84615384615381</v>
      </c>
      <c r="R310" s="239">
        <f t="shared" si="111"/>
        <v>153.46153846153857</v>
      </c>
      <c r="S310" s="239">
        <f t="shared" si="111"/>
        <v>165.46153846153857</v>
      </c>
      <c r="T310" s="239">
        <f t="shared" si="111"/>
        <v>264.92307692307691</v>
      </c>
      <c r="U310" s="239">
        <f>(U$314-T$314)/13+U309+0.5</f>
        <v>288.07692307692287</v>
      </c>
      <c r="V310" s="239">
        <f t="shared" si="111"/>
        <v>301.15384615384619</v>
      </c>
      <c r="W310" s="239">
        <f t="shared" si="111"/>
        <v>261.61538461538476</v>
      </c>
      <c r="X310" s="239">
        <f t="shared" si="111"/>
        <v>222</v>
      </c>
      <c r="Y310" s="239">
        <f t="shared" si="111"/>
        <v>279.84615384615381</v>
      </c>
      <c r="Z310" s="306">
        <f t="shared" si="112"/>
        <v>268.61538461538458</v>
      </c>
      <c r="AA310" s="306">
        <f t="shared" si="112"/>
        <v>239.84615384615375</v>
      </c>
      <c r="AB310" s="306">
        <f t="shared" si="112"/>
        <v>276.92307692307702</v>
      </c>
      <c r="AC310" s="306">
        <f t="shared" si="112"/>
        <v>300</v>
      </c>
    </row>
    <row r="311" spans="1:30">
      <c r="A311" s="6" t="s">
        <v>112</v>
      </c>
      <c r="B311" s="239">
        <f t="shared" si="110"/>
        <v>36.153846153846139</v>
      </c>
      <c r="C311" s="239">
        <f t="shared" si="113"/>
        <v>9.2307692307692406</v>
      </c>
      <c r="D311" s="239">
        <f t="shared" si="111"/>
        <v>0</v>
      </c>
      <c r="E311" s="239">
        <f t="shared" si="111"/>
        <v>0</v>
      </c>
      <c r="F311" s="239">
        <f t="shared" si="111"/>
        <v>7.6153846153846141</v>
      </c>
      <c r="G311" s="239">
        <f t="shared" si="111"/>
        <v>3.3846153846153846</v>
      </c>
      <c r="H311" s="239">
        <f t="shared" si="111"/>
        <v>124.61538461538458</v>
      </c>
      <c r="I311" s="239">
        <f t="shared" si="111"/>
        <v>161.30769230769241</v>
      </c>
      <c r="J311" s="239">
        <f t="shared" si="111"/>
        <v>158.53846153846152</v>
      </c>
      <c r="K311" s="239">
        <f t="shared" si="111"/>
        <v>122.92307692307696</v>
      </c>
      <c r="L311" s="239">
        <f t="shared" si="111"/>
        <v>99.076923076923038</v>
      </c>
      <c r="M311" s="239">
        <f t="shared" si="111"/>
        <v>96</v>
      </c>
      <c r="N311" s="239">
        <f t="shared" si="111"/>
        <v>96</v>
      </c>
      <c r="O311" s="239">
        <f t="shared" si="111"/>
        <v>96</v>
      </c>
      <c r="P311" s="239">
        <f t="shared" si="111"/>
        <v>96</v>
      </c>
      <c r="Q311" s="239">
        <f t="shared" si="111"/>
        <v>134.07692307692304</v>
      </c>
      <c r="R311" s="239">
        <f t="shared" si="111"/>
        <v>153.76923076923089</v>
      </c>
      <c r="S311" s="239">
        <f t="shared" si="111"/>
        <v>166.76923076923089</v>
      </c>
      <c r="T311" s="239">
        <f t="shared" si="111"/>
        <v>276.53846153846155</v>
      </c>
      <c r="U311" s="239">
        <f>(U$314-T$314)/13+U310+0.5</f>
        <v>283.96153846153823</v>
      </c>
      <c r="V311" s="239">
        <f t="shared" si="111"/>
        <v>305.92307692307696</v>
      </c>
      <c r="W311" s="239">
        <f t="shared" si="111"/>
        <v>253.69230769230782</v>
      </c>
      <c r="X311" s="239">
        <f t="shared" si="111"/>
        <v>222</v>
      </c>
      <c r="Y311" s="239">
        <f t="shared" si="111"/>
        <v>287.07692307692304</v>
      </c>
      <c r="Z311" s="306">
        <f t="shared" si="112"/>
        <v>261.84615384615381</v>
      </c>
      <c r="AA311" s="306">
        <f t="shared" si="112"/>
        <v>241.53846153846143</v>
      </c>
      <c r="AB311" s="306">
        <f t="shared" si="112"/>
        <v>280.76923076923089</v>
      </c>
      <c r="AC311" s="306">
        <f t="shared" si="112"/>
        <v>300</v>
      </c>
    </row>
    <row r="312" spans="1:30">
      <c r="A312" s="6" t="s">
        <v>113</v>
      </c>
      <c r="B312" s="239">
        <f t="shared" si="110"/>
        <v>34.615384615384599</v>
      </c>
      <c r="C312" s="239">
        <f t="shared" si="113"/>
        <v>6.9230769230769331</v>
      </c>
      <c r="D312" s="239">
        <f t="shared" si="111"/>
        <v>0</v>
      </c>
      <c r="E312" s="239">
        <f t="shared" si="111"/>
        <v>0</v>
      </c>
      <c r="F312" s="239">
        <f t="shared" si="111"/>
        <v>8.4615384615384599</v>
      </c>
      <c r="G312" s="239">
        <f t="shared" si="111"/>
        <v>2.5384615384615383</v>
      </c>
      <c r="H312" s="239">
        <f t="shared" si="111"/>
        <v>138.46153846153842</v>
      </c>
      <c r="I312" s="239">
        <f t="shared" si="111"/>
        <v>159.23076923076934</v>
      </c>
      <c r="J312" s="239">
        <f t="shared" si="111"/>
        <v>159.15384615384613</v>
      </c>
      <c r="K312" s="239">
        <f t="shared" si="111"/>
        <v>118.69230769230774</v>
      </c>
      <c r="L312" s="239">
        <f t="shared" si="111"/>
        <v>98.307692307692264</v>
      </c>
      <c r="M312" s="239">
        <f t="shared" si="111"/>
        <v>96</v>
      </c>
      <c r="N312" s="239">
        <f t="shared" si="111"/>
        <v>96</v>
      </c>
      <c r="O312" s="239">
        <f t="shared" si="111"/>
        <v>96</v>
      </c>
      <c r="P312" s="239">
        <f t="shared" si="111"/>
        <v>96</v>
      </c>
      <c r="Q312" s="239">
        <f t="shared" si="111"/>
        <v>138.30769230769226</v>
      </c>
      <c r="R312" s="239">
        <f t="shared" si="111"/>
        <v>154.07692307692321</v>
      </c>
      <c r="S312" s="239">
        <f t="shared" si="111"/>
        <v>168.07692307692321</v>
      </c>
      <c r="T312" s="239">
        <f t="shared" si="111"/>
        <v>288.15384615384619</v>
      </c>
      <c r="U312" s="239">
        <f t="shared" si="111"/>
        <v>279.34615384615358</v>
      </c>
      <c r="V312" s="239">
        <f t="shared" si="111"/>
        <v>310.69230769230774</v>
      </c>
      <c r="W312" s="239">
        <f t="shared" si="111"/>
        <v>245.76923076923089</v>
      </c>
      <c r="X312" s="239">
        <f t="shared" si="111"/>
        <v>222</v>
      </c>
      <c r="Y312" s="239">
        <f t="shared" si="111"/>
        <v>294.30769230769226</v>
      </c>
      <c r="Z312" s="306">
        <f t="shared" si="112"/>
        <v>255.07692307692304</v>
      </c>
      <c r="AA312" s="306">
        <f t="shared" si="112"/>
        <v>243.23076923076911</v>
      </c>
      <c r="AB312" s="306">
        <f t="shared" si="112"/>
        <v>284.61538461538476</v>
      </c>
      <c r="AC312" s="306">
        <f t="shared" si="112"/>
        <v>300</v>
      </c>
    </row>
    <row r="313" spans="1:30">
      <c r="A313" s="6" t="s">
        <v>102</v>
      </c>
      <c r="B313" s="239">
        <f t="shared" si="110"/>
        <v>33.076923076923059</v>
      </c>
      <c r="C313" s="239">
        <f t="shared" si="113"/>
        <v>4.6153846153846256</v>
      </c>
      <c r="D313" s="239">
        <f t="shared" si="111"/>
        <v>0</v>
      </c>
      <c r="E313" s="239">
        <f t="shared" si="111"/>
        <v>0</v>
      </c>
      <c r="F313" s="239">
        <f t="shared" si="111"/>
        <v>9.3076923076923066</v>
      </c>
      <c r="G313" s="239">
        <f t="shared" si="111"/>
        <v>1.6923076923076921</v>
      </c>
      <c r="H313" s="239">
        <f t="shared" si="111"/>
        <v>152.30769230769226</v>
      </c>
      <c r="I313" s="239">
        <f t="shared" si="111"/>
        <v>157.15384615384627</v>
      </c>
      <c r="J313" s="239">
        <f t="shared" si="111"/>
        <v>159.76923076923075</v>
      </c>
      <c r="K313" s="239">
        <f t="shared" si="111"/>
        <v>114.46153846153851</v>
      </c>
      <c r="L313" s="239">
        <f t="shared" si="111"/>
        <v>97.53846153846149</v>
      </c>
      <c r="M313" s="239">
        <f t="shared" si="111"/>
        <v>96</v>
      </c>
      <c r="N313" s="239">
        <f t="shared" si="111"/>
        <v>96</v>
      </c>
      <c r="O313" s="239">
        <f t="shared" si="111"/>
        <v>96</v>
      </c>
      <c r="P313" s="239">
        <f t="shared" si="111"/>
        <v>96</v>
      </c>
      <c r="Q313" s="239">
        <f t="shared" si="111"/>
        <v>142.53846153846149</v>
      </c>
      <c r="R313" s="239">
        <f t="shared" si="111"/>
        <v>154.38461538461553</v>
      </c>
      <c r="S313" s="239">
        <f t="shared" si="111"/>
        <v>169.38461538461553</v>
      </c>
      <c r="T313" s="239">
        <f t="shared" si="111"/>
        <v>299.76923076923083</v>
      </c>
      <c r="U313" s="239">
        <f>(U$314-T$314)/13+U312-2.5</f>
        <v>272.23076923076894</v>
      </c>
      <c r="V313" s="239">
        <f t="shared" si="111"/>
        <v>315.46153846153851</v>
      </c>
      <c r="W313" s="239">
        <f t="shared" si="111"/>
        <v>237.84615384615395</v>
      </c>
      <c r="X313" s="239">
        <f t="shared" si="111"/>
        <v>222</v>
      </c>
      <c r="Y313" s="239">
        <f t="shared" si="111"/>
        <v>301.53846153846149</v>
      </c>
      <c r="Z313" s="306">
        <f t="shared" si="112"/>
        <v>248.30769230769226</v>
      </c>
      <c r="AA313" s="306">
        <f t="shared" si="112"/>
        <v>244.92307692307679</v>
      </c>
      <c r="AB313" s="306">
        <f t="shared" si="112"/>
        <v>288.46153846153862</v>
      </c>
      <c r="AC313" s="306">
        <f t="shared" si="112"/>
        <v>300</v>
      </c>
    </row>
    <row r="314" spans="1:30" ht="15.75" thickBot="1">
      <c r="A314" s="6" t="s">
        <v>103</v>
      </c>
      <c r="B314" s="37">
        <f>B42</f>
        <v>30</v>
      </c>
      <c r="C314" s="37">
        <f t="shared" ref="C314:AC314" si="114">C42</f>
        <v>0</v>
      </c>
      <c r="D314" s="37">
        <f t="shared" si="114"/>
        <v>0</v>
      </c>
      <c r="E314" s="37">
        <f t="shared" si="114"/>
        <v>0</v>
      </c>
      <c r="F314" s="37">
        <f t="shared" si="114"/>
        <v>11</v>
      </c>
      <c r="G314" s="37">
        <f t="shared" si="114"/>
        <v>0</v>
      </c>
      <c r="H314" s="37">
        <f t="shared" si="114"/>
        <v>180</v>
      </c>
      <c r="I314" s="37">
        <f t="shared" si="114"/>
        <v>153</v>
      </c>
      <c r="J314" s="37">
        <f t="shared" si="114"/>
        <v>161</v>
      </c>
      <c r="K314" s="37">
        <f t="shared" si="114"/>
        <v>106</v>
      </c>
      <c r="L314" s="37">
        <f t="shared" si="114"/>
        <v>96</v>
      </c>
      <c r="M314" s="37">
        <f t="shared" si="114"/>
        <v>96</v>
      </c>
      <c r="N314" s="37">
        <f t="shared" si="114"/>
        <v>96</v>
      </c>
      <c r="O314" s="37">
        <f t="shared" si="114"/>
        <v>96</v>
      </c>
      <c r="P314" s="37">
        <f t="shared" si="114"/>
        <v>96</v>
      </c>
      <c r="Q314" s="37">
        <f t="shared" si="114"/>
        <v>151</v>
      </c>
      <c r="R314" s="37">
        <f t="shared" si="114"/>
        <v>155</v>
      </c>
      <c r="S314" s="37">
        <f t="shared" si="114"/>
        <v>172</v>
      </c>
      <c r="T314" s="37">
        <f t="shared" si="114"/>
        <v>323</v>
      </c>
      <c r="U314" s="37">
        <f t="shared" si="114"/>
        <v>263</v>
      </c>
      <c r="V314" s="37">
        <f t="shared" si="114"/>
        <v>325</v>
      </c>
      <c r="W314" s="37">
        <f t="shared" si="114"/>
        <v>222</v>
      </c>
      <c r="X314" s="37">
        <f t="shared" si="114"/>
        <v>222</v>
      </c>
      <c r="Y314" s="37">
        <f t="shared" si="114"/>
        <v>316</v>
      </c>
      <c r="Z314" s="238">
        <f t="shared" si="114"/>
        <v>228</v>
      </c>
      <c r="AA314" s="238">
        <f t="shared" si="114"/>
        <v>250</v>
      </c>
      <c r="AB314" s="238">
        <f t="shared" si="114"/>
        <v>300</v>
      </c>
      <c r="AC314" s="238">
        <f t="shared" si="114"/>
        <v>300</v>
      </c>
    </row>
    <row r="315" spans="1:30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spans="1:30" ht="15.75" thickBot="1">
      <c r="A316" s="6" t="s">
        <v>269</v>
      </c>
    </row>
    <row r="317" spans="1:30" ht="15.75" thickBot="1">
      <c r="A317" s="3"/>
      <c r="B317" s="3" t="str">
        <f>B$2</f>
        <v xml:space="preserve">93/94 </v>
      </c>
      <c r="C317" s="3" t="str">
        <f t="shared" ref="C317:AC317" si="115">C$2</f>
        <v xml:space="preserve">94/95 </v>
      </c>
      <c r="D317" s="3" t="str">
        <f t="shared" si="115"/>
        <v xml:space="preserve">95/96 </v>
      </c>
      <c r="E317" s="3" t="str">
        <f t="shared" si="115"/>
        <v xml:space="preserve">96/97 </v>
      </c>
      <c r="F317" s="3" t="str">
        <f t="shared" si="115"/>
        <v xml:space="preserve">97/98 </v>
      </c>
      <c r="G317" s="3" t="str">
        <f t="shared" si="115"/>
        <v xml:space="preserve">98/99 </v>
      </c>
      <c r="H317" s="3" t="str">
        <f t="shared" si="115"/>
        <v xml:space="preserve">99/00 </v>
      </c>
      <c r="I317" s="3" t="str">
        <f t="shared" si="115"/>
        <v xml:space="preserve">00/01 </v>
      </c>
      <c r="J317" s="3" t="str">
        <f t="shared" si="115"/>
        <v xml:space="preserve">01/02 </v>
      </c>
      <c r="K317" s="3" t="str">
        <f t="shared" si="115"/>
        <v xml:space="preserve">02/03 </v>
      </c>
      <c r="L317" s="3" t="str">
        <f t="shared" si="115"/>
        <v xml:space="preserve">03/04 </v>
      </c>
      <c r="M317" s="3" t="str">
        <f t="shared" si="115"/>
        <v xml:space="preserve">04/05 </v>
      </c>
      <c r="N317" s="3" t="str">
        <f t="shared" si="115"/>
        <v xml:space="preserve">05/06 </v>
      </c>
      <c r="O317" s="3" t="str">
        <f t="shared" si="115"/>
        <v xml:space="preserve">06/07 </v>
      </c>
      <c r="P317" s="3" t="str">
        <f t="shared" si="115"/>
        <v xml:space="preserve">07/08 </v>
      </c>
      <c r="Q317" s="3" t="str">
        <f t="shared" si="115"/>
        <v xml:space="preserve">08/09 </v>
      </c>
      <c r="R317" s="3" t="str">
        <f t="shared" si="115"/>
        <v xml:space="preserve">09/10 </v>
      </c>
      <c r="S317" s="3" t="str">
        <f t="shared" si="115"/>
        <v xml:space="preserve">10/11 </v>
      </c>
      <c r="T317" s="3" t="str">
        <f t="shared" si="115"/>
        <v xml:space="preserve">11/12 </v>
      </c>
      <c r="U317" s="3" t="str">
        <f t="shared" si="115"/>
        <v xml:space="preserve">12/13 </v>
      </c>
      <c r="V317" s="3" t="str">
        <f t="shared" si="115"/>
        <v xml:space="preserve">13/14 </v>
      </c>
      <c r="W317" s="3" t="str">
        <f t="shared" si="115"/>
        <v xml:space="preserve">14/15 </v>
      </c>
      <c r="X317" s="3" t="str">
        <f t="shared" si="115"/>
        <v xml:space="preserve">15/16 </v>
      </c>
      <c r="Y317" s="3" t="str">
        <f t="shared" si="115"/>
        <v xml:space="preserve">16/17 </v>
      </c>
      <c r="Z317" s="3" t="str">
        <f t="shared" si="115"/>
        <v xml:space="preserve">17/18 </v>
      </c>
      <c r="AA317" s="3" t="str">
        <f t="shared" si="115"/>
        <v>18/19</v>
      </c>
      <c r="AB317" s="3" t="str">
        <f t="shared" si="115"/>
        <v>19/20</v>
      </c>
      <c r="AC317" s="3" t="str">
        <f t="shared" si="115"/>
        <v>20/21</v>
      </c>
      <c r="AD317" s="321"/>
    </row>
    <row r="318" spans="1:30">
      <c r="A318" s="6" t="s">
        <v>104</v>
      </c>
    </row>
    <row r="319" spans="1:30">
      <c r="A319" s="6" t="s">
        <v>105</v>
      </c>
    </row>
    <row r="320" spans="1:30">
      <c r="A320" s="6" t="s">
        <v>106</v>
      </c>
    </row>
    <row r="321" spans="1:29">
      <c r="A321" s="6" t="s">
        <v>107</v>
      </c>
    </row>
    <row r="322" spans="1:29">
      <c r="A322" s="6" t="s">
        <v>108</v>
      </c>
    </row>
    <row r="323" spans="1:29">
      <c r="A323" s="6" t="s">
        <v>109</v>
      </c>
    </row>
    <row r="324" spans="1:29">
      <c r="A324" s="6" t="s">
        <v>110</v>
      </c>
    </row>
    <row r="325" spans="1:29">
      <c r="A325" s="6" t="s">
        <v>111</v>
      </c>
    </row>
    <row r="326" spans="1:29">
      <c r="A326" s="6" t="s">
        <v>112</v>
      </c>
    </row>
    <row r="327" spans="1:29">
      <c r="A327" s="6" t="s">
        <v>113</v>
      </c>
    </row>
    <row r="328" spans="1:29">
      <c r="A328" s="6" t="s">
        <v>102</v>
      </c>
    </row>
    <row r="329" spans="1:29">
      <c r="A329" s="6" t="s">
        <v>103</v>
      </c>
    </row>
    <row r="330" spans="1:29" ht="15.75" thickBot="1">
      <c r="A330" s="6" t="s">
        <v>143</v>
      </c>
    </row>
    <row r="331" spans="1:29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E8A6-673D-4605-A5AE-470CAFCBAA8F}">
  <dimension ref="A1:BK411"/>
  <sheetViews>
    <sheetView zoomScale="85" zoomScaleNormal="85" workbookViewId="0">
      <pane xSplit="1" ySplit="2" topLeftCell="Z349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.85546875" defaultRowHeight="15"/>
  <cols>
    <col min="1" max="1" width="32" customWidth="1"/>
  </cols>
  <sheetData>
    <row r="1" spans="1:63" ht="15.75" thickBot="1">
      <c r="A1" s="1" t="s">
        <v>349</v>
      </c>
    </row>
    <row r="2" spans="1:63" ht="15.75" thickBot="1">
      <c r="A2" s="2"/>
      <c r="B2" s="3" t="s">
        <v>1</v>
      </c>
      <c r="C2" s="4" t="str">
        <f>'[1]Soy Complex'!AJ$3</f>
        <v xml:space="preserve">94/95 </v>
      </c>
      <c r="D2" s="4" t="str">
        <f>'[1]Soy Complex'!AK$3</f>
        <v xml:space="preserve">95/96 </v>
      </c>
      <c r="E2" s="4" t="str">
        <f>'[1]Soy Complex'!AL$3</f>
        <v xml:space="preserve">96/97 </v>
      </c>
      <c r="F2" s="4" t="str">
        <f>'[1]Soy Complex'!AM$3</f>
        <v xml:space="preserve">97/98 </v>
      </c>
      <c r="G2" s="4" t="str">
        <f>'[1]Soy Complex'!AN$3</f>
        <v xml:space="preserve">98/99 </v>
      </c>
      <c r="H2" s="4" t="str">
        <f>'[1]Soy Complex'!AO$3</f>
        <v xml:space="preserve">99/00 </v>
      </c>
      <c r="I2" s="4" t="str">
        <f>'[1]Soy Complex'!AP$3</f>
        <v xml:space="preserve">00/01 </v>
      </c>
      <c r="J2" s="4" t="str">
        <f>'[1]Soy Complex'!AQ$3</f>
        <v xml:space="preserve">01/02 </v>
      </c>
      <c r="K2" s="4" t="str">
        <f>'[1]Soy Complex'!AR$3</f>
        <v xml:space="preserve">02/03 </v>
      </c>
      <c r="L2" s="4" t="str">
        <f>'[1]Soy Complex'!AS$3</f>
        <v xml:space="preserve">03/04 </v>
      </c>
      <c r="M2" s="4" t="str">
        <f>'[1]Soy Complex'!AT$3</f>
        <v xml:space="preserve">04/05 </v>
      </c>
      <c r="N2" s="4" t="str">
        <f>'[1]Soy Complex'!AU$3</f>
        <v xml:space="preserve">05/06 </v>
      </c>
      <c r="O2" s="4" t="str">
        <f>'[1]Soy Complex'!AV$3</f>
        <v xml:space="preserve">06/07 </v>
      </c>
      <c r="P2" s="4" t="str">
        <f>'[1]Soy Complex'!AW$3</f>
        <v xml:space="preserve">07/08 </v>
      </c>
      <c r="Q2" s="4" t="str">
        <f>'[1]Soy Complex'!AX$3</f>
        <v xml:space="preserve">08/09 </v>
      </c>
      <c r="R2" s="4" t="str">
        <f>'[1]Soy Complex'!AY$3</f>
        <v xml:space="preserve">09/10 </v>
      </c>
      <c r="S2" s="4" t="str">
        <f>'[1]Soy Complex'!AZ$3</f>
        <v xml:space="preserve">10/11 </v>
      </c>
      <c r="T2" s="4" t="str">
        <f>'[1]Soy Complex'!BA$3</f>
        <v xml:space="preserve">11/12 </v>
      </c>
      <c r="U2" s="4" t="str">
        <f>'[1]Soy Complex'!BB$3</f>
        <v xml:space="preserve">12/13 </v>
      </c>
      <c r="V2" s="4" t="str">
        <f>'[1]Soy Complex'!BC$3</f>
        <v xml:space="preserve">13/14 </v>
      </c>
      <c r="W2" s="4" t="str">
        <f>'[1]Soy Complex'!BD$3</f>
        <v xml:space="preserve">14/15 </v>
      </c>
      <c r="X2" s="4" t="str">
        <f>'[1]Soy Complex'!BE$3</f>
        <v xml:space="preserve">15/16 </v>
      </c>
      <c r="Y2" s="4" t="str">
        <f>'[1]Soy Complex'!BF$3</f>
        <v xml:space="preserve">16/17 </v>
      </c>
      <c r="Z2" s="4" t="str">
        <f>'[1]Soy Complex'!BG$3</f>
        <v xml:space="preserve">17/18 </v>
      </c>
      <c r="AA2" s="4" t="str">
        <f>'[1]Soy Complex'!BH$3</f>
        <v xml:space="preserve">18/19 </v>
      </c>
      <c r="AB2" s="4" t="str">
        <f>'[1]Soy Complex'!BI$3</f>
        <v>19/20</v>
      </c>
      <c r="AC2" s="4" t="str">
        <f>'[1]Soy Complex'!BJ$3</f>
        <v>20/21</v>
      </c>
      <c r="AD2" s="4" t="str">
        <f>'[1]Soy Complex'!BK$3</f>
        <v xml:space="preserve">21/22 </v>
      </c>
      <c r="AE2" s="4" t="str">
        <f>'[1]Soy Complex'!BL$3</f>
        <v xml:space="preserve">22/23 </v>
      </c>
      <c r="AF2" s="4" t="str">
        <f>'[1]Soy Complex'!BM$3</f>
        <v xml:space="preserve">23/24 </v>
      </c>
      <c r="AG2" s="4" t="str">
        <f>'[1]Soy Complex'!BN$3</f>
        <v xml:space="preserve">24/25 </v>
      </c>
      <c r="AH2" s="4" t="str">
        <f>'[1]Soy Complex'!BO$3</f>
        <v>25/26</v>
      </c>
      <c r="AI2" s="4" t="str">
        <f>'[1]Soy Complex'!BP$3</f>
        <v>26/27</v>
      </c>
      <c r="AJ2" s="4" t="str">
        <f>'[1]Soy Complex'!BQ$3</f>
        <v>27/28</v>
      </c>
      <c r="AK2" s="4" t="str">
        <f>'[1]Soy Complex'!BR$3</f>
        <v>28/29</v>
      </c>
      <c r="AL2" s="4" t="str">
        <f>'[1]Soy Complex'!BS$3</f>
        <v>29/30</v>
      </c>
      <c r="AM2" s="4" t="str">
        <f>'[1]Soy Complex'!BT$3</f>
        <v>30/31</v>
      </c>
      <c r="AN2" s="4" t="str">
        <f>'[1]Soy Complex'!BU$3</f>
        <v>31/32</v>
      </c>
      <c r="AO2" s="4" t="str">
        <f>'[1]Soy Complex'!BV$3</f>
        <v>32/33</v>
      </c>
      <c r="AP2" s="4" t="str">
        <f>'[1]Soy Complex'!BW$3</f>
        <v>33/34</v>
      </c>
      <c r="AQ2" s="4" t="str">
        <f>'[1]Soy Complex'!BX$3</f>
        <v>34/35</v>
      </c>
      <c r="AR2" s="4" t="str">
        <f>'[1]Soy Complex'!BY$3</f>
        <v>35/36</v>
      </c>
      <c r="AS2" s="4" t="str">
        <f>'[1]Soy Complex'!BZ$3</f>
        <v>36/37</v>
      </c>
      <c r="AT2" s="4" t="str">
        <f>'[1]Soy Complex'!CA$3</f>
        <v>37/38</v>
      </c>
      <c r="AU2" s="4" t="str">
        <f>'[1]Soy Complex'!CB$3</f>
        <v>38/39</v>
      </c>
      <c r="AV2" s="4" t="str">
        <f>'[1]Soy Complex'!CC$3</f>
        <v>39/40</v>
      </c>
      <c r="AW2" s="4" t="str">
        <f>'[1]Soy Complex'!CD$3</f>
        <v>40/41</v>
      </c>
      <c r="AX2" s="4" t="str">
        <f>'[1]Soy Complex'!CE$3</f>
        <v>41/42</v>
      </c>
      <c r="AY2" s="4" t="str">
        <f>'[1]Soy Complex'!CF$3</f>
        <v>42/43</v>
      </c>
      <c r="AZ2" s="4" t="str">
        <f>'[1]Soy Complex'!CG$3</f>
        <v>43/44</v>
      </c>
      <c r="BA2" s="4" t="str">
        <f>'[1]Soy Complex'!CH$3</f>
        <v>44/45</v>
      </c>
      <c r="BB2" s="4" t="str">
        <f>'[1]Soy Complex'!CI$3</f>
        <v>45/46</v>
      </c>
      <c r="BC2" s="4" t="str">
        <f>'[1]Soy Complex'!CJ$3</f>
        <v>46/47</v>
      </c>
      <c r="BD2" s="4" t="str">
        <f>'[1]Soy Complex'!CK$3</f>
        <v>47/48</v>
      </c>
      <c r="BE2" s="4" t="str">
        <f>'[1]Soy Complex'!CL$3</f>
        <v>48/49</v>
      </c>
      <c r="BF2" s="4" t="str">
        <f>'[1]Soy Complex'!CM$3</f>
        <v>49/50</v>
      </c>
      <c r="BG2" s="4" t="str">
        <f>'[1]Soy Complex'!CN$3</f>
        <v>50/51</v>
      </c>
    </row>
    <row r="3" spans="1:63" ht="16.5">
      <c r="A3" s="5" t="s">
        <v>350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</row>
    <row r="4" spans="1:63" ht="16.5">
      <c r="A4" s="5" t="s">
        <v>30</v>
      </c>
      <c r="B4" s="24">
        <f t="shared" ref="B4:G4" si="0">B5/0.985</f>
        <v>0</v>
      </c>
      <c r="C4" s="24">
        <f t="shared" si="0"/>
        <v>0</v>
      </c>
      <c r="D4" s="24">
        <f t="shared" si="0"/>
        <v>0</v>
      </c>
      <c r="E4" s="24">
        <f t="shared" si="0"/>
        <v>0</v>
      </c>
      <c r="F4" s="24">
        <f t="shared" si="0"/>
        <v>0</v>
      </c>
      <c r="G4" s="24">
        <f t="shared" si="0"/>
        <v>0</v>
      </c>
      <c r="H4" s="24">
        <f>H5/0.985</f>
        <v>0</v>
      </c>
      <c r="I4" s="24">
        <f t="shared" ref="I4:AD4" si="1">I5/0.985</f>
        <v>0</v>
      </c>
      <c r="J4" s="24">
        <f t="shared" si="1"/>
        <v>0</v>
      </c>
      <c r="K4" s="24">
        <f t="shared" si="1"/>
        <v>0</v>
      </c>
      <c r="L4" s="24">
        <f t="shared" si="1"/>
        <v>0</v>
      </c>
      <c r="M4" s="24">
        <f t="shared" si="1"/>
        <v>1.015228426395939</v>
      </c>
      <c r="N4" s="24">
        <f t="shared" si="1"/>
        <v>4.0609137055837561</v>
      </c>
      <c r="O4" s="24">
        <f t="shared" si="1"/>
        <v>5.0761421319796955</v>
      </c>
      <c r="P4" s="24">
        <f t="shared" si="1"/>
        <v>3.0456852791878175</v>
      </c>
      <c r="Q4" s="24">
        <f t="shared" si="1"/>
        <v>2.030456852791878</v>
      </c>
      <c r="R4" s="24">
        <f t="shared" si="1"/>
        <v>2.030456852791878</v>
      </c>
      <c r="S4" s="24">
        <f t="shared" si="1"/>
        <v>6.091370558375635</v>
      </c>
      <c r="T4" s="24">
        <f t="shared" si="1"/>
        <v>3.0456852791878175</v>
      </c>
      <c r="U4" s="24">
        <f t="shared" si="1"/>
        <v>3.0456852791878175</v>
      </c>
      <c r="V4" s="24">
        <f t="shared" si="1"/>
        <v>2.030456852791878</v>
      </c>
      <c r="W4" s="24">
        <f t="shared" si="1"/>
        <v>1.015228426395939</v>
      </c>
      <c r="X4" s="24">
        <f t="shared" si="1"/>
        <v>10.152284263959391</v>
      </c>
      <c r="Y4" s="24">
        <f t="shared" si="1"/>
        <v>5.0761421319796955</v>
      </c>
      <c r="Z4" s="24">
        <f t="shared" si="1"/>
        <v>2.030456852791878</v>
      </c>
      <c r="AA4" s="24">
        <f t="shared" si="1"/>
        <v>4.0609137055837561</v>
      </c>
      <c r="AB4" s="24">
        <f t="shared" si="1"/>
        <v>3.0456852791878175</v>
      </c>
      <c r="AC4" s="24">
        <f t="shared" si="1"/>
        <v>3.0456852791878175</v>
      </c>
      <c r="AD4" s="24">
        <f t="shared" si="1"/>
        <v>3.0456852791878175</v>
      </c>
      <c r="AE4" s="24">
        <v>3</v>
      </c>
      <c r="AF4" s="223">
        <f>FORECAST(AF45,M4:AE4,M45:AE45)</f>
        <v>3.7306973016297107</v>
      </c>
      <c r="AG4" s="223">
        <f t="shared" ref="AG4:BG4" si="2">FORECAST(AG45,N4:AF4,N45:AF45)</f>
        <v>3.483869304573215</v>
      </c>
      <c r="AH4" s="223">
        <f t="shared" si="2"/>
        <v>3.5114692393483509</v>
      </c>
      <c r="AI4" s="223">
        <f t="shared" si="2"/>
        <v>3.6796804478617986</v>
      </c>
      <c r="AJ4" s="223">
        <f t="shared" si="2"/>
        <v>3.6614005936603355</v>
      </c>
      <c r="AK4" s="223">
        <f t="shared" si="2"/>
        <v>3.5034724516717901</v>
      </c>
      <c r="AL4" s="223">
        <f t="shared" si="2"/>
        <v>3.2836832317055098</v>
      </c>
      <c r="AM4" s="223">
        <f t="shared" si="2"/>
        <v>3.4904889187674968</v>
      </c>
      <c r="AN4" s="223">
        <f t="shared" si="2"/>
        <v>3.4160587920943826</v>
      </c>
      <c r="AO4" s="223">
        <f t="shared" si="2"/>
        <v>3.3181555924448176</v>
      </c>
      <c r="AP4" s="223">
        <f t="shared" si="2"/>
        <v>3.0684662367694244</v>
      </c>
      <c r="AQ4" s="223">
        <f t="shared" si="2"/>
        <v>2.6189423198215991</v>
      </c>
      <c r="AR4" s="223">
        <f t="shared" si="2"/>
        <v>3.1608546493508811</v>
      </c>
      <c r="AS4" s="223">
        <f t="shared" si="2"/>
        <v>3.3256318029965177</v>
      </c>
      <c r="AT4" s="223">
        <f t="shared" si="2"/>
        <v>3.1846688929941145</v>
      </c>
      <c r="AU4" s="223">
        <f t="shared" si="2"/>
        <v>3.2406615636813516</v>
      </c>
      <c r="AV4" s="223">
        <f t="shared" si="2"/>
        <v>3.1991377058785027</v>
      </c>
      <c r="AW4" s="223">
        <f t="shared" si="2"/>
        <v>3.1454513467049949</v>
      </c>
      <c r="AX4" s="223">
        <f t="shared" si="2"/>
        <v>3.0777704482898542</v>
      </c>
      <c r="AY4" s="223">
        <f t="shared" si="2"/>
        <v>2.9884801849130582</v>
      </c>
      <c r="AZ4" s="223">
        <f t="shared" si="2"/>
        <v>2.9687623338625428</v>
      </c>
      <c r="BA4" s="223">
        <f t="shared" si="2"/>
        <v>2.9276024990350891</v>
      </c>
      <c r="BB4" s="223">
        <f t="shared" si="2"/>
        <v>2.8902038658954723</v>
      </c>
      <c r="BC4" s="223">
        <f t="shared" si="2"/>
        <v>2.8758326292862506</v>
      </c>
      <c r="BD4" s="223">
        <f t="shared" si="2"/>
        <v>2.870041441155017</v>
      </c>
      <c r="BE4" s="223">
        <f t="shared" si="2"/>
        <v>2.8574182655304412</v>
      </c>
      <c r="BF4" s="223">
        <f t="shared" si="2"/>
        <v>2.826258745401617</v>
      </c>
      <c r="BG4" s="223">
        <f t="shared" si="2"/>
        <v>2.8214148486773993</v>
      </c>
      <c r="BH4" s="223"/>
      <c r="BI4" s="223"/>
      <c r="BJ4" s="223"/>
    </row>
    <row r="5" spans="1:63" ht="16.5">
      <c r="A5" s="5" t="s">
        <v>31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1</v>
      </c>
      <c r="N5" s="24">
        <v>4</v>
      </c>
      <c r="O5" s="24">
        <v>5</v>
      </c>
      <c r="P5" s="24">
        <v>3</v>
      </c>
      <c r="Q5" s="24">
        <v>2</v>
      </c>
      <c r="R5" s="24">
        <v>2</v>
      </c>
      <c r="S5" s="24">
        <v>6</v>
      </c>
      <c r="T5" s="24">
        <v>3</v>
      </c>
      <c r="U5" s="24">
        <v>3</v>
      </c>
      <c r="V5" s="24">
        <v>2</v>
      </c>
      <c r="W5" s="24">
        <v>1</v>
      </c>
      <c r="X5" s="24">
        <v>10</v>
      </c>
      <c r="Y5" s="24">
        <v>5</v>
      </c>
      <c r="Z5" s="24">
        <v>2</v>
      </c>
      <c r="AA5" s="24">
        <v>4</v>
      </c>
      <c r="AB5" s="24">
        <v>3</v>
      </c>
      <c r="AC5" s="24">
        <v>3</v>
      </c>
      <c r="AD5" s="24">
        <v>3</v>
      </c>
      <c r="AE5" s="24">
        <f t="shared" ref="AE5:BG5" si="3">AVERAGE(F6:AD6)*AE4</f>
        <v>2.9549999999999992</v>
      </c>
      <c r="AF5" s="223">
        <f t="shared" si="3"/>
        <v>3.6747368421052635</v>
      </c>
      <c r="AG5" s="223">
        <f t="shared" si="3"/>
        <v>3.4316112650046153</v>
      </c>
      <c r="AH5" s="223">
        <f t="shared" si="3"/>
        <v>3.4587972007581245</v>
      </c>
      <c r="AI5" s="223">
        <f t="shared" si="3"/>
        <v>3.6244852411438697</v>
      </c>
      <c r="AJ5" s="223">
        <f t="shared" si="3"/>
        <v>3.6064795847554287</v>
      </c>
      <c r="AK5" s="223">
        <f t="shared" si="3"/>
        <v>3.4509203648967115</v>
      </c>
      <c r="AL5" s="223">
        <f t="shared" si="3"/>
        <v>3.2344279832299256</v>
      </c>
      <c r="AM5" s="223">
        <f t="shared" si="3"/>
        <v>3.4381315849859826</v>
      </c>
      <c r="AN5" s="223">
        <f t="shared" si="3"/>
        <v>3.3648179102129658</v>
      </c>
      <c r="AO5" s="223">
        <f t="shared" si="3"/>
        <v>3.2683832585581447</v>
      </c>
      <c r="AP5" s="223">
        <f t="shared" si="3"/>
        <v>3.0224392432178822</v>
      </c>
      <c r="AQ5" s="223">
        <f t="shared" si="3"/>
        <v>2.5796581850242744</v>
      </c>
      <c r="AR5" s="223">
        <f t="shared" si="3"/>
        <v>3.113441829610617</v>
      </c>
      <c r="AS5" s="223">
        <f t="shared" si="3"/>
        <v>3.2757473259515693</v>
      </c>
      <c r="AT5" s="223">
        <f t="shared" si="3"/>
        <v>3.136898859599202</v>
      </c>
      <c r="AU5" s="223">
        <f t="shared" si="3"/>
        <v>3.1920516402261296</v>
      </c>
      <c r="AV5" s="223">
        <f t="shared" si="3"/>
        <v>3.1511506402903238</v>
      </c>
      <c r="AW5" s="223">
        <f t="shared" si="3"/>
        <v>3.0982695765044186</v>
      </c>
      <c r="AX5" s="223">
        <f t="shared" si="3"/>
        <v>3.031603891565505</v>
      </c>
      <c r="AY5" s="223">
        <f t="shared" si="3"/>
        <v>2.9436529821393611</v>
      </c>
      <c r="AZ5" s="223">
        <f t="shared" si="3"/>
        <v>2.9242308988546033</v>
      </c>
      <c r="BA5" s="223">
        <f t="shared" si="3"/>
        <v>2.8836884615495615</v>
      </c>
      <c r="BB5" s="223">
        <f t="shared" si="3"/>
        <v>2.8468508079070389</v>
      </c>
      <c r="BC5" s="223">
        <f t="shared" si="3"/>
        <v>2.8326951398469555</v>
      </c>
      <c r="BD5" s="223">
        <f t="shared" si="3"/>
        <v>2.82699081953769</v>
      </c>
      <c r="BE5" s="223">
        <f t="shared" si="3"/>
        <v>2.8145569915474833</v>
      </c>
      <c r="BF5" s="223">
        <f t="shared" si="3"/>
        <v>2.7838648642205914</v>
      </c>
      <c r="BG5" s="223">
        <f t="shared" si="3"/>
        <v>2.7790936259472372</v>
      </c>
      <c r="BH5" s="223"/>
      <c r="BI5" s="223"/>
      <c r="BJ5" s="223"/>
    </row>
    <row r="6" spans="1:63" ht="14.25" customHeight="1">
      <c r="A6" s="6" t="s">
        <v>32</v>
      </c>
      <c r="B6" s="336" t="s">
        <v>351</v>
      </c>
      <c r="C6" s="336" t="s">
        <v>351</v>
      </c>
      <c r="D6" s="336" t="s">
        <v>351</v>
      </c>
      <c r="E6" s="336" t="s">
        <v>351</v>
      </c>
      <c r="F6" s="336" t="s">
        <v>351</v>
      </c>
      <c r="G6" s="336" t="s">
        <v>351</v>
      </c>
      <c r="H6" s="336" t="s">
        <v>351</v>
      </c>
      <c r="I6" s="336" t="s">
        <v>351</v>
      </c>
      <c r="J6" s="336" t="s">
        <v>351</v>
      </c>
      <c r="K6" s="336" t="s">
        <v>351</v>
      </c>
      <c r="L6" s="336" t="s">
        <v>351</v>
      </c>
      <c r="M6" s="107">
        <f t="shared" ref="M6:BG6" si="4">M5/M4</f>
        <v>0.9850000000000001</v>
      </c>
      <c r="N6" s="107">
        <f t="shared" si="4"/>
        <v>0.9850000000000001</v>
      </c>
      <c r="O6" s="107">
        <f t="shared" si="4"/>
        <v>0.98499999999999999</v>
      </c>
      <c r="P6" s="107">
        <f t="shared" si="4"/>
        <v>0.98499999999999988</v>
      </c>
      <c r="Q6" s="107">
        <f t="shared" si="4"/>
        <v>0.9850000000000001</v>
      </c>
      <c r="R6" s="107">
        <f t="shared" si="4"/>
        <v>0.9850000000000001</v>
      </c>
      <c r="S6" s="107">
        <f t="shared" si="4"/>
        <v>0.98499999999999988</v>
      </c>
      <c r="T6" s="107">
        <f t="shared" si="4"/>
        <v>0.98499999999999988</v>
      </c>
      <c r="U6" s="107">
        <f t="shared" si="4"/>
        <v>0.98499999999999988</v>
      </c>
      <c r="V6" s="107">
        <f t="shared" si="4"/>
        <v>0.9850000000000001</v>
      </c>
      <c r="W6" s="107">
        <f t="shared" si="4"/>
        <v>0.9850000000000001</v>
      </c>
      <c r="X6" s="107">
        <f t="shared" si="4"/>
        <v>0.98499999999999999</v>
      </c>
      <c r="Y6" s="107">
        <f t="shared" si="4"/>
        <v>0.98499999999999999</v>
      </c>
      <c r="Z6" s="107">
        <f t="shared" si="4"/>
        <v>0.9850000000000001</v>
      </c>
      <c r="AA6" s="107">
        <f t="shared" si="4"/>
        <v>0.9850000000000001</v>
      </c>
      <c r="AB6" s="107">
        <f t="shared" si="4"/>
        <v>0.98499999999999988</v>
      </c>
      <c r="AC6" s="107">
        <f t="shared" si="4"/>
        <v>0.98499999999999988</v>
      </c>
      <c r="AD6" s="107">
        <f t="shared" si="4"/>
        <v>0.98499999999999988</v>
      </c>
      <c r="AE6" s="107">
        <f t="shared" si="4"/>
        <v>0.98499999999999976</v>
      </c>
      <c r="AF6" s="224">
        <f t="shared" si="4"/>
        <v>0.98499999999999954</v>
      </c>
      <c r="AG6" s="224">
        <f t="shared" si="4"/>
        <v>0.98499999999999954</v>
      </c>
      <c r="AH6" s="224">
        <f t="shared" si="4"/>
        <v>0.98499999999999965</v>
      </c>
      <c r="AI6" s="224">
        <f t="shared" si="4"/>
        <v>0.98499999999999943</v>
      </c>
      <c r="AJ6" s="224">
        <f t="shared" si="4"/>
        <v>0.98499999999999954</v>
      </c>
      <c r="AK6" s="224">
        <f t="shared" si="4"/>
        <v>0.98499999999999954</v>
      </c>
      <c r="AL6" s="224">
        <f t="shared" si="4"/>
        <v>0.98499999999999954</v>
      </c>
      <c r="AM6" s="224">
        <f t="shared" si="4"/>
        <v>0.98499999999999954</v>
      </c>
      <c r="AN6" s="224">
        <f t="shared" si="4"/>
        <v>0.98499999999999965</v>
      </c>
      <c r="AO6" s="224">
        <f t="shared" si="4"/>
        <v>0.98499999999999976</v>
      </c>
      <c r="AP6" s="224">
        <f t="shared" si="4"/>
        <v>0.98499999999999965</v>
      </c>
      <c r="AQ6" s="224">
        <f t="shared" si="4"/>
        <v>0.98499999999999976</v>
      </c>
      <c r="AR6" s="224">
        <f t="shared" si="4"/>
        <v>0.98499999999999976</v>
      </c>
      <c r="AS6" s="224">
        <f t="shared" si="4"/>
        <v>0.98499999999999976</v>
      </c>
      <c r="AT6" s="224">
        <f t="shared" si="4"/>
        <v>0.98499999999999976</v>
      </c>
      <c r="AU6" s="224">
        <f t="shared" si="4"/>
        <v>0.98499999999999943</v>
      </c>
      <c r="AV6" s="224">
        <f t="shared" si="4"/>
        <v>0.98499999999999954</v>
      </c>
      <c r="AW6" s="224">
        <f t="shared" si="4"/>
        <v>0.98499999999999954</v>
      </c>
      <c r="AX6" s="224">
        <f t="shared" si="4"/>
        <v>0.98499999999999954</v>
      </c>
      <c r="AY6" s="224">
        <f t="shared" si="4"/>
        <v>0.98499999999999954</v>
      </c>
      <c r="AZ6" s="224">
        <f t="shared" si="4"/>
        <v>0.98499999999999954</v>
      </c>
      <c r="BA6" s="224">
        <f t="shared" si="4"/>
        <v>0.98499999999999954</v>
      </c>
      <c r="BB6" s="224">
        <f t="shared" si="4"/>
        <v>0.98499999999999954</v>
      </c>
      <c r="BC6" s="224">
        <f t="shared" si="4"/>
        <v>0.98499999999999954</v>
      </c>
      <c r="BD6" s="224">
        <f t="shared" si="4"/>
        <v>0.98499999999999943</v>
      </c>
      <c r="BE6" s="224">
        <f t="shared" si="4"/>
        <v>0.98499999999999954</v>
      </c>
      <c r="BF6" s="224">
        <f t="shared" si="4"/>
        <v>0.98499999999999954</v>
      </c>
      <c r="BG6" s="224">
        <f t="shared" si="4"/>
        <v>0.98499999999999954</v>
      </c>
    </row>
    <row r="7" spans="1:63" ht="16.5">
      <c r="A7" s="5" t="s">
        <v>352</v>
      </c>
      <c r="B7" s="337" t="s">
        <v>351</v>
      </c>
      <c r="C7" s="337" t="s">
        <v>351</v>
      </c>
      <c r="D7" s="337" t="s">
        <v>351</v>
      </c>
      <c r="E7" s="337" t="s">
        <v>351</v>
      </c>
      <c r="F7" s="337" t="s">
        <v>351</v>
      </c>
      <c r="G7" s="337" t="s">
        <v>351</v>
      </c>
      <c r="H7" s="337" t="s">
        <v>351</v>
      </c>
      <c r="I7" s="337" t="s">
        <v>351</v>
      </c>
      <c r="J7" s="337" t="s">
        <v>351</v>
      </c>
      <c r="K7" s="337" t="s">
        <v>351</v>
      </c>
      <c r="L7" s="337" t="s">
        <v>351</v>
      </c>
      <c r="M7" s="225">
        <f t="shared" ref="M7:W7" si="5">M9/M5</f>
        <v>2</v>
      </c>
      <c r="N7" s="225">
        <f t="shared" si="5"/>
        <v>1.25</v>
      </c>
      <c r="O7" s="225">
        <f t="shared" si="5"/>
        <v>1.6</v>
      </c>
      <c r="P7" s="225">
        <f t="shared" si="5"/>
        <v>1.3333333333333333</v>
      </c>
      <c r="Q7" s="225">
        <f t="shared" si="5"/>
        <v>2</v>
      </c>
      <c r="R7" s="225">
        <f t="shared" si="5"/>
        <v>1.5</v>
      </c>
      <c r="S7" s="225">
        <f t="shared" si="5"/>
        <v>1.3333333333333333</v>
      </c>
      <c r="T7" s="225">
        <f t="shared" si="5"/>
        <v>1.3333333333333333</v>
      </c>
      <c r="U7" s="225">
        <f t="shared" si="5"/>
        <v>1</v>
      </c>
      <c r="V7" s="225">
        <f t="shared" si="5"/>
        <v>1.5</v>
      </c>
      <c r="W7" s="225">
        <f t="shared" si="5"/>
        <v>2</v>
      </c>
      <c r="X7" s="225">
        <f>X9/X5</f>
        <v>1.1000000000000001</v>
      </c>
      <c r="Y7" s="225">
        <f>Y9/Y5</f>
        <v>0.8</v>
      </c>
      <c r="Z7" s="225">
        <f t="shared" ref="Z7:AE7" si="6">Z9/Z5</f>
        <v>1</v>
      </c>
      <c r="AA7" s="225">
        <f t="shared" si="6"/>
        <v>1</v>
      </c>
      <c r="AB7" s="225">
        <f t="shared" si="6"/>
        <v>0.66666666666666663</v>
      </c>
      <c r="AC7" s="225">
        <f t="shared" si="6"/>
        <v>1</v>
      </c>
      <c r="AD7" s="225">
        <f t="shared" si="6"/>
        <v>0.66666666666666663</v>
      </c>
      <c r="AE7" s="225">
        <f t="shared" si="6"/>
        <v>0.67681895093062627</v>
      </c>
      <c r="AF7" s="226">
        <f>FORECAST(AF45,G7:AE7,G45:AE45)</f>
        <v>0.6743595452251725</v>
      </c>
      <c r="AG7" s="226">
        <f>FORECAST(AG45,H7:AF7,H45:AF45)+0.05</f>
        <v>0.66674206667261449</v>
      </c>
      <c r="AH7" s="226">
        <f>FORECAST(AH45,I7:AG7,I45:AG45)+0.1</f>
        <v>0.6686483976438552</v>
      </c>
      <c r="AI7" s="226">
        <f>FORECAST(AI45,J7:AH7,J45:AH45)+0.15</f>
        <v>0.67986208792246716</v>
      </c>
      <c r="AJ7" s="226">
        <f>FORECAST(AJ45,K7:AI7,K45:AI45)+0.2</f>
        <v>0.70016668729197984</v>
      </c>
      <c r="AK7" s="226">
        <f>FORECAST(AK45,L7:AJ7,L45:AJ45)+0.25</f>
        <v>0.72934809825571278</v>
      </c>
      <c r="AL7" s="226">
        <f>FORECAST(AL45,M7:AK7,M45:AK45)+0.25</f>
        <v>0.71719617588610163</v>
      </c>
      <c r="AM7" s="226">
        <f>FORECAST(AM45,N7:AL7,N45:AL45)+0.25</f>
        <v>0.73315477235512105</v>
      </c>
      <c r="AN7" s="226">
        <f>FORECAST(AN45,O7:AM7,O45:AM45)+0.3</f>
        <v>0.74699478250032603</v>
      </c>
      <c r="AO7" s="226">
        <f>FORECAST(AO45,P7:AN7,P45:AN45)+0.3</f>
        <v>0.74971764654521</v>
      </c>
      <c r="AP7" s="226">
        <f>FORECAST(AP45,Q7:AO7,Q45:AO45)+0.3</f>
        <v>0.73740622101225317</v>
      </c>
      <c r="AQ7" s="226">
        <f>FORECAST(AQ45,R7:AP7,R45:AP45)+0.35</f>
        <v>0.83896112426193381</v>
      </c>
      <c r="AR7" s="226">
        <f>FORECAST(AR45,S7:AQ7,S45:AQ45)+0.35</f>
        <v>0.87439074982142839</v>
      </c>
      <c r="AS7" s="226">
        <f>FORECAST(AS45,T7:AR7,T45:AR45)+0.35</f>
        <v>0.90709950422782126</v>
      </c>
      <c r="AT7" s="226">
        <f>FORECAST(AT45,U7:AS7,U45:AS45)+0.3</f>
        <v>0.89963108517435875</v>
      </c>
      <c r="AU7" s="226">
        <f>FORECAST(AU45,V7:AT7,V45:AT45)+0.3</f>
        <v>0.91523005736339802</v>
      </c>
      <c r="AV7" s="226">
        <f>FORECAST(AV45,W7:AU7,W45:AU45)+0.25</f>
        <v>0.92932855425093663</v>
      </c>
      <c r="AW7" s="226">
        <f>FORECAST(AW45,X7:AV7,X45:AV45)+0.13</f>
        <v>0.92653051006685183</v>
      </c>
      <c r="AX7" s="226">
        <f t="shared" ref="AX7:BG7" si="7">FORECAST(AX45,Y7:AW7,Y45:AW45)+0.13</f>
        <v>0.97299149327080159</v>
      </c>
      <c r="AY7" s="226">
        <f t="shared" si="7"/>
        <v>1.001620928686715</v>
      </c>
      <c r="AZ7" s="226">
        <f t="shared" si="7"/>
        <v>1.051101158836464</v>
      </c>
      <c r="BA7" s="226">
        <f t="shared" si="7"/>
        <v>1.1084820165233085</v>
      </c>
      <c r="BB7" s="226">
        <f t="shared" si="7"/>
        <v>1.1445327998516861</v>
      </c>
      <c r="BC7" s="226">
        <f t="shared" si="7"/>
        <v>1.2119335550140393</v>
      </c>
      <c r="BD7" s="226">
        <f t="shared" si="7"/>
        <v>1.2586731030038409</v>
      </c>
      <c r="BE7" s="226">
        <f t="shared" si="7"/>
        <v>1.3083520153722974</v>
      </c>
      <c r="BF7" s="226">
        <f t="shared" si="7"/>
        <v>1.3599396656854923</v>
      </c>
      <c r="BG7" s="226">
        <f t="shared" si="7"/>
        <v>1.412755842277595</v>
      </c>
    </row>
    <row r="8" spans="1:63" ht="16.5">
      <c r="A8" s="7" t="s">
        <v>34</v>
      </c>
      <c r="B8" s="227">
        <v>10</v>
      </c>
      <c r="C8" s="227">
        <f>B17</f>
        <v>10</v>
      </c>
      <c r="D8" s="227">
        <f t="shared" ref="D8:BG8" si="8">C17</f>
        <v>10</v>
      </c>
      <c r="E8" s="227">
        <f t="shared" si="8"/>
        <v>10</v>
      </c>
      <c r="F8" s="227">
        <f t="shared" si="8"/>
        <v>10</v>
      </c>
      <c r="G8" s="227">
        <f t="shared" si="8"/>
        <v>10</v>
      </c>
      <c r="H8" s="227">
        <f t="shared" si="8"/>
        <v>10</v>
      </c>
      <c r="I8" s="227">
        <f t="shared" si="8"/>
        <v>10</v>
      </c>
      <c r="J8" s="227">
        <f t="shared" si="8"/>
        <v>10</v>
      </c>
      <c r="K8" s="227">
        <f t="shared" si="8"/>
        <v>121</v>
      </c>
      <c r="L8" s="227">
        <f t="shared" si="8"/>
        <v>0</v>
      </c>
      <c r="M8" s="227">
        <f t="shared" si="8"/>
        <v>76</v>
      </c>
      <c r="N8" s="227">
        <f t="shared" si="8"/>
        <v>40</v>
      </c>
      <c r="O8" s="227">
        <f t="shared" si="8"/>
        <v>75</v>
      </c>
      <c r="P8" s="227">
        <f t="shared" si="8"/>
        <v>95</v>
      </c>
      <c r="Q8" s="227">
        <f t="shared" si="8"/>
        <v>65</v>
      </c>
      <c r="R8" s="227">
        <f t="shared" si="8"/>
        <v>70</v>
      </c>
      <c r="S8" s="227">
        <f t="shared" si="8"/>
        <v>73</v>
      </c>
      <c r="T8" s="227">
        <f t="shared" si="8"/>
        <v>82</v>
      </c>
      <c r="U8" s="227">
        <f t="shared" si="8"/>
        <v>79</v>
      </c>
      <c r="V8" s="227">
        <f t="shared" si="8"/>
        <v>64</v>
      </c>
      <c r="W8" s="227">
        <f t="shared" si="8"/>
        <v>84</v>
      </c>
      <c r="X8" s="227">
        <f t="shared" si="8"/>
        <v>166</v>
      </c>
      <c r="Y8" s="227">
        <f t="shared" si="8"/>
        <v>72</v>
      </c>
      <c r="Z8" s="227">
        <f t="shared" si="8"/>
        <v>68</v>
      </c>
      <c r="AA8" s="227">
        <f t="shared" si="8"/>
        <v>42</v>
      </c>
      <c r="AB8" s="227">
        <f t="shared" si="8"/>
        <v>67</v>
      </c>
      <c r="AC8" s="227">
        <f t="shared" si="8"/>
        <v>54</v>
      </c>
      <c r="AD8" s="227">
        <f t="shared" si="8"/>
        <v>126</v>
      </c>
      <c r="AE8" s="227">
        <f t="shared" si="8"/>
        <v>50</v>
      </c>
      <c r="AF8" s="228">
        <f t="shared" si="8"/>
        <v>75</v>
      </c>
      <c r="AG8" s="228">
        <f t="shared" si="8"/>
        <v>75</v>
      </c>
      <c r="AH8" s="228">
        <f t="shared" si="8"/>
        <v>75</v>
      </c>
      <c r="AI8" s="228">
        <f t="shared" si="8"/>
        <v>75</v>
      </c>
      <c r="AJ8" s="228">
        <f t="shared" si="8"/>
        <v>75</v>
      </c>
      <c r="AK8" s="228">
        <f t="shared" si="8"/>
        <v>75</v>
      </c>
      <c r="AL8" s="228">
        <f t="shared" si="8"/>
        <v>75</v>
      </c>
      <c r="AM8" s="228">
        <f t="shared" si="8"/>
        <v>75</v>
      </c>
      <c r="AN8" s="228">
        <f t="shared" si="8"/>
        <v>75</v>
      </c>
      <c r="AO8" s="228">
        <f t="shared" si="8"/>
        <v>75</v>
      </c>
      <c r="AP8" s="228">
        <f t="shared" si="8"/>
        <v>75</v>
      </c>
      <c r="AQ8" s="228">
        <f t="shared" si="8"/>
        <v>75</v>
      </c>
      <c r="AR8" s="228">
        <f t="shared" si="8"/>
        <v>75</v>
      </c>
      <c r="AS8" s="228">
        <f t="shared" si="8"/>
        <v>75</v>
      </c>
      <c r="AT8" s="228">
        <f t="shared" si="8"/>
        <v>75</v>
      </c>
      <c r="AU8" s="228">
        <f t="shared" si="8"/>
        <v>75</v>
      </c>
      <c r="AV8" s="228">
        <f t="shared" si="8"/>
        <v>75</v>
      </c>
      <c r="AW8" s="228">
        <f t="shared" si="8"/>
        <v>75</v>
      </c>
      <c r="AX8" s="228">
        <f t="shared" si="8"/>
        <v>75</v>
      </c>
      <c r="AY8" s="228">
        <f t="shared" si="8"/>
        <v>76</v>
      </c>
      <c r="AZ8" s="228">
        <f t="shared" si="8"/>
        <v>77</v>
      </c>
      <c r="BA8" s="228">
        <f t="shared" si="8"/>
        <v>78</v>
      </c>
      <c r="BB8" s="228">
        <f t="shared" si="8"/>
        <v>79</v>
      </c>
      <c r="BC8" s="228">
        <f t="shared" si="8"/>
        <v>80</v>
      </c>
      <c r="BD8" s="228">
        <f t="shared" si="8"/>
        <v>81</v>
      </c>
      <c r="BE8" s="228">
        <f t="shared" si="8"/>
        <v>82</v>
      </c>
      <c r="BF8" s="228">
        <f t="shared" si="8"/>
        <v>83</v>
      </c>
      <c r="BG8" s="228">
        <f t="shared" si="8"/>
        <v>84</v>
      </c>
    </row>
    <row r="9" spans="1:63" ht="16.5">
      <c r="A9" s="5" t="s">
        <v>35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2</v>
      </c>
      <c r="N9" s="24">
        <v>5</v>
      </c>
      <c r="O9" s="24">
        <v>8</v>
      </c>
      <c r="P9" s="24">
        <v>4</v>
      </c>
      <c r="Q9" s="24">
        <v>4</v>
      </c>
      <c r="R9" s="24">
        <v>3</v>
      </c>
      <c r="S9" s="24">
        <v>8</v>
      </c>
      <c r="T9" s="24">
        <v>4</v>
      </c>
      <c r="U9" s="24">
        <v>3</v>
      </c>
      <c r="V9" s="24">
        <v>3</v>
      </c>
      <c r="W9" s="24">
        <v>2</v>
      </c>
      <c r="X9" s="24">
        <v>11</v>
      </c>
      <c r="Y9" s="24">
        <v>4</v>
      </c>
      <c r="Z9" s="24">
        <v>2</v>
      </c>
      <c r="AA9" s="24">
        <v>4</v>
      </c>
      <c r="AB9" s="24">
        <v>2</v>
      </c>
      <c r="AC9" s="24">
        <v>3</v>
      </c>
      <c r="AD9" s="24">
        <v>2</v>
      </c>
      <c r="AE9" s="24">
        <v>2</v>
      </c>
      <c r="AF9" s="223">
        <f t="shared" ref="AF9:BG9" si="9">AF7*AF5</f>
        <v>2.4780938656642921</v>
      </c>
      <c r="AG9" s="223">
        <f t="shared" si="9"/>
        <v>2.287999586846202</v>
      </c>
      <c r="AH9" s="223">
        <f t="shared" si="9"/>
        <v>2.3127192060619715</v>
      </c>
      <c r="AI9" s="223">
        <f t="shared" si="9"/>
        <v>2.4641501036882381</v>
      </c>
      <c r="AJ9" s="223">
        <f t="shared" si="9"/>
        <v>2.5251368636443634</v>
      </c>
      <c r="AK9" s="223">
        <f t="shared" si="9"/>
        <v>2.516922205369327</v>
      </c>
      <c r="AL9" s="223">
        <f t="shared" si="9"/>
        <v>2.3197193807514989</v>
      </c>
      <c r="AM9" s="223">
        <f t="shared" si="9"/>
        <v>2.5206825795173495</v>
      </c>
      <c r="AN9" s="223">
        <f t="shared" si="9"/>
        <v>2.5135014229927362</v>
      </c>
      <c r="AO9" s="223">
        <f t="shared" si="9"/>
        <v>2.4503646046139766</v>
      </c>
      <c r="AP9" s="223">
        <f t="shared" si="9"/>
        <v>2.2287655005804328</v>
      </c>
      <c r="AQ9" s="223">
        <f t="shared" si="9"/>
        <v>2.1642329311194648</v>
      </c>
      <c r="AR9" s="223">
        <f t="shared" si="9"/>
        <v>2.7223647359186272</v>
      </c>
      <c r="AS9" s="223">
        <f t="shared" si="9"/>
        <v>2.9714287753462796</v>
      </c>
      <c r="AT9" s="223">
        <f t="shared" si="9"/>
        <v>2.8220517251434387</v>
      </c>
      <c r="AU9" s="223">
        <f t="shared" si="9"/>
        <v>2.9214616057910892</v>
      </c>
      <c r="AV9" s="223">
        <f t="shared" si="9"/>
        <v>2.9284542687679198</v>
      </c>
      <c r="AW9" s="223">
        <f t="shared" si="9"/>
        <v>2.8706412910432482</v>
      </c>
      <c r="AX9" s="223">
        <f t="shared" si="9"/>
        <v>2.9497247974598939</v>
      </c>
      <c r="AY9" s="223">
        <f t="shared" si="9"/>
        <v>2.9484244337018453</v>
      </c>
      <c r="AZ9" s="223">
        <f t="shared" si="9"/>
        <v>3.0736624864914686</v>
      </c>
      <c r="BA9" s="223">
        <f t="shared" si="9"/>
        <v>3.196516800883455</v>
      </c>
      <c r="BB9" s="223">
        <f t="shared" si="9"/>
        <v>3.2583141259338779</v>
      </c>
      <c r="BC9" s="223">
        <f t="shared" si="9"/>
        <v>3.4330382911057122</v>
      </c>
      <c r="BD9" s="223">
        <f t="shared" si="9"/>
        <v>3.5582573069908756</v>
      </c>
      <c r="BE9" s="223">
        <f t="shared" si="9"/>
        <v>3.6824313122713401</v>
      </c>
      <c r="BF9" s="223">
        <f t="shared" si="9"/>
        <v>3.7858882527617395</v>
      </c>
      <c r="BG9" s="223">
        <f t="shared" si="9"/>
        <v>3.9261807562933844</v>
      </c>
    </row>
    <row r="10" spans="1:63" ht="16.5">
      <c r="A10" s="5" t="s">
        <v>36</v>
      </c>
      <c r="B10" s="24">
        <f>B60</f>
        <v>0</v>
      </c>
      <c r="C10" s="24">
        <f t="shared" ref="C10:AC10" si="10">C60</f>
        <v>190.56695199999999</v>
      </c>
      <c r="D10" s="24">
        <f t="shared" si="10"/>
        <v>593.31690100000003</v>
      </c>
      <c r="E10" s="24">
        <f t="shared" si="10"/>
        <v>474.40211399999998</v>
      </c>
      <c r="F10" s="24">
        <f t="shared" si="10"/>
        <v>932.23516799999993</v>
      </c>
      <c r="G10" s="24">
        <f t="shared" si="10"/>
        <v>793.07363699999996</v>
      </c>
      <c r="H10" s="24">
        <f t="shared" si="10"/>
        <v>923.94773999999984</v>
      </c>
      <c r="I10" s="24">
        <f t="shared" si="10"/>
        <v>969.02047500000003</v>
      </c>
      <c r="J10" s="24">
        <f t="shared" si="10"/>
        <v>729.69862000000001</v>
      </c>
      <c r="K10" s="24">
        <f t="shared" si="10"/>
        <v>799.9201519999998</v>
      </c>
      <c r="L10" s="24">
        <f t="shared" si="10"/>
        <v>1245.5031759999999</v>
      </c>
      <c r="M10" s="24">
        <f t="shared" si="10"/>
        <v>938.82119799999998</v>
      </c>
      <c r="N10" s="24">
        <f t="shared" si="10"/>
        <v>1285.6241550000002</v>
      </c>
      <c r="O10" s="24">
        <f t="shared" si="10"/>
        <v>1081.7803120000001</v>
      </c>
      <c r="P10" s="24">
        <f t="shared" si="10"/>
        <v>1270.2314570000001</v>
      </c>
      <c r="Q10" s="24">
        <f t="shared" si="10"/>
        <v>1196.384331</v>
      </c>
      <c r="R10" s="24">
        <f t="shared" si="10"/>
        <v>1333.9764020000002</v>
      </c>
      <c r="S10" s="24">
        <f t="shared" si="10"/>
        <v>1506.2672160000002</v>
      </c>
      <c r="T10" s="24">
        <f t="shared" si="10"/>
        <v>1539.8525059999997</v>
      </c>
      <c r="U10" s="24">
        <f t="shared" si="10"/>
        <v>1444.3825579999998</v>
      </c>
      <c r="V10" s="24">
        <f t="shared" si="10"/>
        <v>1417.325495</v>
      </c>
      <c r="W10" s="24">
        <f t="shared" si="10"/>
        <v>1573.9608469999998</v>
      </c>
      <c r="X10" s="24">
        <f t="shared" si="10"/>
        <v>1403.9902180000001</v>
      </c>
      <c r="Y10" s="24">
        <f t="shared" si="10"/>
        <v>1576.2932880000001</v>
      </c>
      <c r="Z10" s="24">
        <f t="shared" si="10"/>
        <v>1555.3429139999996</v>
      </c>
      <c r="AA10" s="24">
        <f t="shared" si="10"/>
        <v>1296.5666249999999</v>
      </c>
      <c r="AB10" s="24">
        <f t="shared" si="10"/>
        <v>1319.6833319999998</v>
      </c>
      <c r="AC10" s="24">
        <f t="shared" si="10"/>
        <v>1516.250802</v>
      </c>
      <c r="AD10" s="24">
        <v>1175</v>
      </c>
      <c r="AE10" s="24">
        <v>1447</v>
      </c>
      <c r="AF10" s="223">
        <v>1200</v>
      </c>
      <c r="AG10" s="223">
        <v>1550</v>
      </c>
      <c r="AH10" s="223">
        <v>1585</v>
      </c>
      <c r="AI10" s="223">
        <v>1625</v>
      </c>
      <c r="AJ10" s="223">
        <v>1650</v>
      </c>
      <c r="AK10" s="223">
        <v>1680</v>
      </c>
      <c r="AL10" s="223">
        <v>1710</v>
      </c>
      <c r="AM10" s="223">
        <v>1740</v>
      </c>
      <c r="AN10" s="223">
        <v>1765</v>
      </c>
      <c r="AO10" s="223">
        <v>1795</v>
      </c>
      <c r="AP10" s="223">
        <v>1825</v>
      </c>
      <c r="AQ10" s="223">
        <v>1850</v>
      </c>
      <c r="AR10" s="223">
        <v>1880</v>
      </c>
      <c r="AS10" s="223">
        <v>1910</v>
      </c>
      <c r="AT10" s="223">
        <v>1945</v>
      </c>
      <c r="AU10" s="223">
        <v>1980</v>
      </c>
      <c r="AV10" s="223">
        <v>2015</v>
      </c>
      <c r="AW10" s="223">
        <v>2050</v>
      </c>
      <c r="AX10" s="223">
        <v>2051</v>
      </c>
      <c r="AY10" s="223">
        <v>2052</v>
      </c>
      <c r="AZ10" s="223">
        <v>2053</v>
      </c>
      <c r="BA10" s="223">
        <v>2054</v>
      </c>
      <c r="BB10" s="223">
        <v>2055</v>
      </c>
      <c r="BC10" s="223">
        <v>2056</v>
      </c>
      <c r="BD10" s="223">
        <v>2057</v>
      </c>
      <c r="BE10" s="223">
        <v>2058</v>
      </c>
      <c r="BF10" s="223">
        <v>2059</v>
      </c>
      <c r="BG10" s="223">
        <v>2060</v>
      </c>
      <c r="BK10" t="s">
        <v>353</v>
      </c>
    </row>
    <row r="11" spans="1:63" ht="16.5">
      <c r="A11" s="7" t="s">
        <v>37</v>
      </c>
      <c r="B11" s="227">
        <f>SUM(B8:B10)</f>
        <v>10</v>
      </c>
      <c r="C11" s="227">
        <f t="shared" ref="C11:Z11" si="11">SUM(C8:C10)</f>
        <v>200.56695199999999</v>
      </c>
      <c r="D11" s="227">
        <f t="shared" si="11"/>
        <v>603.31690100000003</v>
      </c>
      <c r="E11" s="227">
        <f t="shared" si="11"/>
        <v>484.40211399999998</v>
      </c>
      <c r="F11" s="227">
        <f t="shared" si="11"/>
        <v>942.23516799999993</v>
      </c>
      <c r="G11" s="227">
        <f t="shared" si="11"/>
        <v>803.07363699999996</v>
      </c>
      <c r="H11" s="227">
        <f t="shared" si="11"/>
        <v>933.94773999999984</v>
      </c>
      <c r="I11" s="227">
        <f t="shared" si="11"/>
        <v>979.02047500000003</v>
      </c>
      <c r="J11" s="227">
        <f t="shared" si="11"/>
        <v>739.69862000000001</v>
      </c>
      <c r="K11" s="227">
        <f t="shared" si="11"/>
        <v>920.9201519999998</v>
      </c>
      <c r="L11" s="227">
        <f t="shared" si="11"/>
        <v>1245.5031759999999</v>
      </c>
      <c r="M11" s="227">
        <f t="shared" si="11"/>
        <v>1016.821198</v>
      </c>
      <c r="N11" s="227">
        <f t="shared" si="11"/>
        <v>1330.6241550000002</v>
      </c>
      <c r="O11" s="227">
        <f t="shared" si="11"/>
        <v>1164.7803120000001</v>
      </c>
      <c r="P11" s="227">
        <f t="shared" si="11"/>
        <v>1369.2314570000001</v>
      </c>
      <c r="Q11" s="227">
        <f t="shared" si="11"/>
        <v>1265.384331</v>
      </c>
      <c r="R11" s="227">
        <f t="shared" si="11"/>
        <v>1406.9764020000002</v>
      </c>
      <c r="S11" s="227">
        <f t="shared" si="11"/>
        <v>1587.2672160000002</v>
      </c>
      <c r="T11" s="227">
        <f t="shared" si="11"/>
        <v>1625.8525059999997</v>
      </c>
      <c r="U11" s="227">
        <f t="shared" si="11"/>
        <v>1526.3825579999998</v>
      </c>
      <c r="V11" s="227">
        <f t="shared" si="11"/>
        <v>1484.325495</v>
      </c>
      <c r="W11" s="227">
        <f t="shared" si="11"/>
        <v>1659.9608469999998</v>
      </c>
      <c r="X11" s="227">
        <f t="shared" si="11"/>
        <v>1580.9902180000001</v>
      </c>
      <c r="Y11" s="227">
        <f t="shared" si="11"/>
        <v>1652.2932880000001</v>
      </c>
      <c r="Z11" s="227">
        <f t="shared" si="11"/>
        <v>1625.3429139999996</v>
      </c>
      <c r="AA11" s="227">
        <f>SUM(AA8:AA10)</f>
        <v>1342.5666249999999</v>
      </c>
      <c r="AB11" s="227">
        <f>SUM(AB8:AB10)</f>
        <v>1388.6833319999998</v>
      </c>
      <c r="AC11" s="227">
        <f>SUM(AC8:AC10)</f>
        <v>1573.250802</v>
      </c>
      <c r="AD11" s="227">
        <f t="shared" ref="AD11:BG11" si="12">SUM(AD8:AD10)</f>
        <v>1303</v>
      </c>
      <c r="AE11" s="227">
        <f t="shared" si="12"/>
        <v>1499</v>
      </c>
      <c r="AF11" s="228">
        <f t="shared" si="12"/>
        <v>1277.4780938656643</v>
      </c>
      <c r="AG11" s="228">
        <f t="shared" si="12"/>
        <v>1627.2879995868461</v>
      </c>
      <c r="AH11" s="228">
        <f t="shared" si="12"/>
        <v>1662.312719206062</v>
      </c>
      <c r="AI11" s="228">
        <f t="shared" si="12"/>
        <v>1702.4641501036883</v>
      </c>
      <c r="AJ11" s="228">
        <f t="shared" si="12"/>
        <v>1727.5251368636443</v>
      </c>
      <c r="AK11" s="228">
        <f t="shared" si="12"/>
        <v>1757.5169222053694</v>
      </c>
      <c r="AL11" s="228">
        <f t="shared" si="12"/>
        <v>1787.3197193807514</v>
      </c>
      <c r="AM11" s="228">
        <f t="shared" si="12"/>
        <v>1817.5206825795174</v>
      </c>
      <c r="AN11" s="228">
        <f t="shared" si="12"/>
        <v>1842.5135014229927</v>
      </c>
      <c r="AO11" s="228">
        <f t="shared" si="12"/>
        <v>1872.4503646046139</v>
      </c>
      <c r="AP11" s="228">
        <f t="shared" si="12"/>
        <v>1902.2287655005805</v>
      </c>
      <c r="AQ11" s="228">
        <f t="shared" si="12"/>
        <v>1927.1642329311194</v>
      </c>
      <c r="AR11" s="228">
        <f t="shared" si="12"/>
        <v>1957.7223647359187</v>
      </c>
      <c r="AS11" s="228">
        <f t="shared" si="12"/>
        <v>1987.9714287753463</v>
      </c>
      <c r="AT11" s="228">
        <f t="shared" si="12"/>
        <v>2022.8220517251434</v>
      </c>
      <c r="AU11" s="228">
        <f t="shared" si="12"/>
        <v>2057.9214616057911</v>
      </c>
      <c r="AV11" s="228">
        <f t="shared" si="12"/>
        <v>2092.9284542687678</v>
      </c>
      <c r="AW11" s="228">
        <f t="shared" si="12"/>
        <v>2127.8706412910433</v>
      </c>
      <c r="AX11" s="228">
        <f t="shared" si="12"/>
        <v>2128.94972479746</v>
      </c>
      <c r="AY11" s="228">
        <f t="shared" si="12"/>
        <v>2130.9484244337018</v>
      </c>
      <c r="AZ11" s="228">
        <f t="shared" si="12"/>
        <v>2133.0736624864917</v>
      </c>
      <c r="BA11" s="228">
        <f t="shared" si="12"/>
        <v>2135.1965168008833</v>
      </c>
      <c r="BB11" s="228">
        <f t="shared" si="12"/>
        <v>2137.2583141259338</v>
      </c>
      <c r="BC11" s="228">
        <f t="shared" si="12"/>
        <v>2139.4330382911057</v>
      </c>
      <c r="BD11" s="228">
        <f t="shared" si="12"/>
        <v>2141.558257306991</v>
      </c>
      <c r="BE11" s="228">
        <f t="shared" si="12"/>
        <v>2143.6824313122715</v>
      </c>
      <c r="BF11" s="228">
        <f t="shared" si="12"/>
        <v>2145.7858882527617</v>
      </c>
      <c r="BG11" s="228">
        <f t="shared" si="12"/>
        <v>2147.9261807562934</v>
      </c>
    </row>
    <row r="12" spans="1:63" ht="16.5">
      <c r="A12" s="5" t="s">
        <v>38</v>
      </c>
      <c r="B12" s="24">
        <v>531</v>
      </c>
      <c r="C12" s="24">
        <v>500</v>
      </c>
      <c r="D12" s="24">
        <v>550</v>
      </c>
      <c r="E12" s="24">
        <v>550</v>
      </c>
      <c r="F12" s="24">
        <v>549</v>
      </c>
      <c r="G12" s="24">
        <v>785</v>
      </c>
      <c r="H12" s="24">
        <v>1014</v>
      </c>
      <c r="I12" s="24">
        <v>881</v>
      </c>
      <c r="J12" s="24">
        <v>850</v>
      </c>
      <c r="K12" s="24">
        <v>778</v>
      </c>
      <c r="L12" s="24">
        <v>1050</v>
      </c>
      <c r="M12" s="24">
        <v>1064</v>
      </c>
      <c r="N12" s="24">
        <v>1264</v>
      </c>
      <c r="O12" s="24">
        <v>1075</v>
      </c>
      <c r="P12" s="24">
        <v>1300</v>
      </c>
      <c r="Q12" s="24">
        <v>1163</v>
      </c>
      <c r="R12" s="24">
        <v>1377</v>
      </c>
      <c r="S12" s="24">
        <v>1520</v>
      </c>
      <c r="T12" s="24">
        <v>1520</v>
      </c>
      <c r="U12" s="24">
        <v>1400</v>
      </c>
      <c r="V12" s="24">
        <v>1470</v>
      </c>
      <c r="W12" s="24">
        <v>1540</v>
      </c>
      <c r="X12" s="24">
        <v>1520</v>
      </c>
      <c r="Y12" s="24">
        <v>1550</v>
      </c>
      <c r="Z12" s="24">
        <v>1500</v>
      </c>
      <c r="AA12" s="24">
        <v>1450</v>
      </c>
      <c r="AB12" s="24">
        <v>1300</v>
      </c>
      <c r="AC12" s="24">
        <v>1400</v>
      </c>
      <c r="AD12" s="24">
        <v>1225</v>
      </c>
      <c r="AE12" s="24">
        <v>1425</v>
      </c>
      <c r="AF12" s="223">
        <v>1200</v>
      </c>
      <c r="AG12" s="223">
        <f>MROUND(AF12+(AVERAGE(Z12:AD12)*'[2]Mexico GDP'!$F$7),5)</f>
        <v>1250</v>
      </c>
      <c r="AH12" s="223">
        <f>MROUND(AG12+(AVERAGE(AA12:AE12)*'[2]Mexico GDP'!$F$8),5)</f>
        <v>1290</v>
      </c>
      <c r="AI12" s="223">
        <f>MROUND(AH12+(AVERAGE(AB12:AF12)*'[2]Mexico GDP'!$F$9),5)</f>
        <v>1320</v>
      </c>
      <c r="AJ12" s="223">
        <f>MROUND(AI12+(AVERAGE(AC12:AG12)*'[2]Mexico GDP'!$F$10),5)</f>
        <v>1345</v>
      </c>
      <c r="AK12" s="223">
        <f>MROUND(AJ12+(AVERAGE(AD12:AH12)*'[2]Mexico GDP'!$F$11),5)</f>
        <v>1370</v>
      </c>
      <c r="AL12" s="223">
        <f>MROUND(AK12+(AVERAGE(AE12:AI12)*'[2]Mexico GDP'!$F$12),5)</f>
        <v>1395</v>
      </c>
      <c r="AM12" s="223">
        <f>MROUND(AL12+(AVERAGE(AF12:AJ12)*'[2]Mexico GDP'!$F$12),5)</f>
        <v>1420</v>
      </c>
      <c r="AN12" s="223">
        <f>MROUND(AM12+(AVERAGE(AG12:AK12)*'[2]Mexico GDP'!$F$12),5)</f>
        <v>1445</v>
      </c>
      <c r="AO12" s="223">
        <f>MROUND(AN12+(AVERAGE(AH12:AL12)*'[2]Mexico GDP'!$F$12),5)</f>
        <v>1470</v>
      </c>
      <c r="AP12" s="223">
        <f>MROUND(AO12+(AVERAGE(AI12:AM12)*'[2]Mexico GDP'!$F$12),5)</f>
        <v>1495</v>
      </c>
      <c r="AQ12" s="223">
        <f>MROUND(AP12+(AVERAGE(AJ12:AN12)*'[2]Mexico GDP'!$F$12),5)</f>
        <v>1520</v>
      </c>
      <c r="AR12" s="223">
        <f>MROUND(AQ12+(AVERAGE(AK12:AO12)*'[2]Mexico GDP'!$F$12),5)</f>
        <v>1545</v>
      </c>
      <c r="AS12" s="223">
        <f>MROUND(AR12+(AVERAGE(AL12:AP12)*'[2]Mexico GDP'!$F$12),5)</f>
        <v>1570</v>
      </c>
      <c r="AT12" s="223">
        <f>MROUND(AS12+(AVERAGE(AM12:AQ12)*'[2]Mexico GDP'!$F$12),5)</f>
        <v>1595</v>
      </c>
      <c r="AU12" s="223">
        <f>MROUND(AT12+(AVERAGE(AN12:AR12)*'[2]Mexico GDP'!$F$12),5)</f>
        <v>1625</v>
      </c>
      <c r="AV12" s="223">
        <f>MROUND(AU12+(AVERAGE(AO12:AS12)*'[2]Mexico GDP'!$F$12),5)</f>
        <v>1655</v>
      </c>
      <c r="AW12" s="223">
        <f>MROUND(AV12+(AVERAGE(AP12:AT12)*'[2]Mexico GDP'!$F$12),5)</f>
        <v>1685</v>
      </c>
      <c r="AX12" s="223">
        <f>MROUND(AW12+(AVERAGE(AQ12:AU12)*'[2]Mexico GDP'!$F$12),5)</f>
        <v>1715</v>
      </c>
      <c r="AY12" s="223">
        <f>MROUND(AX12+(AVERAGE(AR12:AV12)*'[2]Mexico GDP'!$F$12),5)</f>
        <v>1745</v>
      </c>
      <c r="AZ12" s="223">
        <f>MROUND(AY12+(AVERAGE(AS12:AW12)*'[2]Mexico GDP'!$F$12),5)</f>
        <v>1775</v>
      </c>
      <c r="BA12" s="223">
        <f>MROUND(AZ12+(AVERAGE(AT12:AX12)*'[2]Mexico GDP'!$F$12),5)</f>
        <v>1805</v>
      </c>
      <c r="BB12" s="223">
        <f>MROUND(BA12+(AVERAGE(AU12:AY12)*'[2]Mexico GDP'!$F$12),5)</f>
        <v>1835</v>
      </c>
      <c r="BC12" s="223">
        <f>MROUND(BB12+(AVERAGE(AV12:AZ12)*'[2]Mexico GDP'!$F$12),5)</f>
        <v>1865</v>
      </c>
      <c r="BD12" s="223">
        <f>MROUND(BC12+(AVERAGE(AW12:BA12)*'[2]Mexico GDP'!$F$12),5)</f>
        <v>1895</v>
      </c>
      <c r="BE12" s="223">
        <f>MROUND(BD12+(AVERAGE(AX12:BB12)*'[2]Mexico GDP'!$F$12),5)</f>
        <v>1930</v>
      </c>
      <c r="BF12" s="223">
        <f>MROUND(BE12+(AVERAGE(AY12:BC12)*'[2]Mexico GDP'!$F$12),5)</f>
        <v>1965</v>
      </c>
      <c r="BG12" s="223">
        <f>MROUND(BF12+(AVERAGE(AZ12:BD12)*'[2]Mexico GDP'!$F$12),5)</f>
        <v>2000</v>
      </c>
      <c r="BK12" t="s">
        <v>354</v>
      </c>
    </row>
    <row r="13" spans="1:63" ht="16.5">
      <c r="A13" s="5" t="s">
        <v>39</v>
      </c>
      <c r="B13" s="24">
        <f>B76</f>
        <v>0</v>
      </c>
      <c r="C13" s="24">
        <f t="shared" ref="C13:AC13" si="13">C76</f>
        <v>0</v>
      </c>
      <c r="D13" s="24">
        <f t="shared" si="13"/>
        <v>0</v>
      </c>
      <c r="E13" s="24">
        <f t="shared" si="13"/>
        <v>0</v>
      </c>
      <c r="F13" s="24">
        <f t="shared" si="13"/>
        <v>0</v>
      </c>
      <c r="G13" s="24">
        <f t="shared" si="13"/>
        <v>0</v>
      </c>
      <c r="H13" s="24">
        <f t="shared" si="13"/>
        <v>2.1000000000000001E-2</v>
      </c>
      <c r="I13" s="24">
        <f t="shared" si="13"/>
        <v>0.48899999999999999</v>
      </c>
      <c r="J13" s="24">
        <f t="shared" si="13"/>
        <v>4.4399999999999995</v>
      </c>
      <c r="K13" s="24">
        <f t="shared" si="13"/>
        <v>2.0000000000000002E-5</v>
      </c>
      <c r="L13" s="24">
        <f t="shared" si="13"/>
        <v>0</v>
      </c>
      <c r="M13" s="24">
        <f t="shared" si="13"/>
        <v>0</v>
      </c>
      <c r="N13" s="24">
        <f t="shared" si="13"/>
        <v>1.1434999999999999E-2</v>
      </c>
      <c r="O13" s="24">
        <f t="shared" si="13"/>
        <v>0</v>
      </c>
      <c r="P13" s="24">
        <f t="shared" si="13"/>
        <v>0.560446</v>
      </c>
      <c r="Q13" s="24">
        <f t="shared" si="13"/>
        <v>9.58E-3</v>
      </c>
      <c r="R13" s="24">
        <f t="shared" si="13"/>
        <v>1.6999999999999999E-3</v>
      </c>
      <c r="S13" s="24">
        <f t="shared" si="13"/>
        <v>0</v>
      </c>
      <c r="T13" s="24">
        <f t="shared" si="13"/>
        <v>0</v>
      </c>
      <c r="U13" s="24">
        <f t="shared" si="13"/>
        <v>9.0000000000000006E-5</v>
      </c>
      <c r="V13" s="24">
        <f t="shared" si="13"/>
        <v>9.990000000000001E-4</v>
      </c>
      <c r="W13" s="24">
        <f t="shared" si="13"/>
        <v>5.31E-4</v>
      </c>
      <c r="X13" s="24">
        <f t="shared" si="13"/>
        <v>0</v>
      </c>
      <c r="Y13" s="24">
        <f t="shared" si="13"/>
        <v>2.3119999999999998E-3</v>
      </c>
      <c r="Z13" s="24">
        <f t="shared" si="13"/>
        <v>1.3480000000000001E-2</v>
      </c>
      <c r="AA13" s="24">
        <f t="shared" si="13"/>
        <v>0</v>
      </c>
      <c r="AB13" s="24">
        <f t="shared" si="13"/>
        <v>3.369E-3</v>
      </c>
      <c r="AC13" s="24">
        <f t="shared" si="13"/>
        <v>1.5120000000000001E-3</v>
      </c>
      <c r="AD13" s="24">
        <v>0</v>
      </c>
      <c r="AE13" s="24">
        <v>0</v>
      </c>
      <c r="AF13" s="223">
        <v>0</v>
      </c>
      <c r="AG13" s="223">
        <v>0</v>
      </c>
      <c r="AH13" s="223">
        <v>0</v>
      </c>
      <c r="AI13" s="223">
        <v>0</v>
      </c>
      <c r="AJ13" s="223">
        <v>0</v>
      </c>
      <c r="AK13" s="223">
        <v>0</v>
      </c>
      <c r="AL13" s="223">
        <v>0</v>
      </c>
      <c r="AM13" s="223">
        <v>0</v>
      </c>
      <c r="AN13" s="223">
        <v>0</v>
      </c>
      <c r="AO13" s="223">
        <v>0</v>
      </c>
      <c r="AP13" s="223">
        <v>0</v>
      </c>
      <c r="AQ13" s="223">
        <v>0</v>
      </c>
      <c r="AR13" s="223">
        <v>0</v>
      </c>
      <c r="AS13" s="223">
        <v>0</v>
      </c>
      <c r="AT13" s="223">
        <v>0</v>
      </c>
      <c r="AU13" s="223">
        <v>0</v>
      </c>
      <c r="AV13" s="223">
        <v>0</v>
      </c>
      <c r="AW13" s="223">
        <v>0</v>
      </c>
      <c r="AX13" s="223">
        <v>1</v>
      </c>
      <c r="AY13" s="223">
        <v>2</v>
      </c>
      <c r="AZ13" s="223">
        <v>3</v>
      </c>
      <c r="BA13" s="223">
        <v>4</v>
      </c>
      <c r="BB13" s="223">
        <v>5</v>
      </c>
      <c r="BC13" s="223">
        <v>6</v>
      </c>
      <c r="BD13" s="223">
        <v>7</v>
      </c>
      <c r="BE13" s="223">
        <v>8</v>
      </c>
      <c r="BF13" s="223">
        <v>9</v>
      </c>
      <c r="BG13" s="223">
        <v>10</v>
      </c>
    </row>
    <row r="14" spans="1:63" ht="16.5">
      <c r="A14" s="5" t="s">
        <v>40</v>
      </c>
      <c r="B14" s="24">
        <f t="shared" ref="B14:BF14" si="14">ROUND(C5*0.0072,0)</f>
        <v>0</v>
      </c>
      <c r="C14" s="24">
        <f t="shared" si="14"/>
        <v>0</v>
      </c>
      <c r="D14" s="24">
        <f t="shared" si="14"/>
        <v>0</v>
      </c>
      <c r="E14" s="24">
        <f t="shared" si="14"/>
        <v>0</v>
      </c>
      <c r="F14" s="24">
        <f t="shared" si="14"/>
        <v>0</v>
      </c>
      <c r="G14" s="24">
        <f t="shared" si="14"/>
        <v>0</v>
      </c>
      <c r="H14" s="24">
        <f t="shared" si="14"/>
        <v>0</v>
      </c>
      <c r="I14" s="24">
        <f t="shared" si="14"/>
        <v>0</v>
      </c>
      <c r="J14" s="24">
        <f t="shared" si="14"/>
        <v>0</v>
      </c>
      <c r="K14" s="24">
        <f t="shared" si="14"/>
        <v>0</v>
      </c>
      <c r="L14" s="24">
        <f t="shared" si="14"/>
        <v>0</v>
      </c>
      <c r="M14" s="24">
        <f t="shared" si="14"/>
        <v>0</v>
      </c>
      <c r="N14" s="24">
        <f t="shared" si="14"/>
        <v>0</v>
      </c>
      <c r="O14" s="24">
        <f t="shared" si="14"/>
        <v>0</v>
      </c>
      <c r="P14" s="24">
        <f t="shared" si="14"/>
        <v>0</v>
      </c>
      <c r="Q14" s="24">
        <f t="shared" si="14"/>
        <v>0</v>
      </c>
      <c r="R14" s="24">
        <f t="shared" si="14"/>
        <v>0</v>
      </c>
      <c r="S14" s="24">
        <f t="shared" si="14"/>
        <v>0</v>
      </c>
      <c r="T14" s="24">
        <f t="shared" si="14"/>
        <v>0</v>
      </c>
      <c r="U14" s="24">
        <f t="shared" si="14"/>
        <v>0</v>
      </c>
      <c r="V14" s="24">
        <f t="shared" si="14"/>
        <v>0</v>
      </c>
      <c r="W14" s="24">
        <f t="shared" si="14"/>
        <v>0</v>
      </c>
      <c r="X14" s="24">
        <f t="shared" si="14"/>
        <v>0</v>
      </c>
      <c r="Y14" s="24">
        <f t="shared" si="14"/>
        <v>0</v>
      </c>
      <c r="Z14" s="24">
        <f t="shared" si="14"/>
        <v>0</v>
      </c>
      <c r="AA14" s="24">
        <f t="shared" si="14"/>
        <v>0</v>
      </c>
      <c r="AB14" s="24">
        <f t="shared" si="14"/>
        <v>0</v>
      </c>
      <c r="AC14" s="24">
        <f t="shared" si="14"/>
        <v>0</v>
      </c>
      <c r="AD14" s="24">
        <f t="shared" si="14"/>
        <v>0</v>
      </c>
      <c r="AE14" s="24">
        <f t="shared" si="14"/>
        <v>0</v>
      </c>
      <c r="AF14" s="223">
        <f t="shared" si="14"/>
        <v>0</v>
      </c>
      <c r="AG14" s="223">
        <f t="shared" si="14"/>
        <v>0</v>
      </c>
      <c r="AH14" s="223">
        <f t="shared" si="14"/>
        <v>0</v>
      </c>
      <c r="AI14" s="223">
        <f t="shared" si="14"/>
        <v>0</v>
      </c>
      <c r="AJ14" s="223">
        <f t="shared" si="14"/>
        <v>0</v>
      </c>
      <c r="AK14" s="223">
        <f t="shared" si="14"/>
        <v>0</v>
      </c>
      <c r="AL14" s="223">
        <f t="shared" si="14"/>
        <v>0</v>
      </c>
      <c r="AM14" s="223">
        <f t="shared" si="14"/>
        <v>0</v>
      </c>
      <c r="AN14" s="223">
        <f t="shared" si="14"/>
        <v>0</v>
      </c>
      <c r="AO14" s="223">
        <f t="shared" si="14"/>
        <v>0</v>
      </c>
      <c r="AP14" s="223">
        <f t="shared" si="14"/>
        <v>0</v>
      </c>
      <c r="AQ14" s="223">
        <f t="shared" si="14"/>
        <v>0</v>
      </c>
      <c r="AR14" s="223">
        <f t="shared" si="14"/>
        <v>0</v>
      </c>
      <c r="AS14" s="223">
        <f t="shared" si="14"/>
        <v>0</v>
      </c>
      <c r="AT14" s="223">
        <f t="shared" si="14"/>
        <v>0</v>
      </c>
      <c r="AU14" s="223">
        <f t="shared" si="14"/>
        <v>0</v>
      </c>
      <c r="AV14" s="223">
        <f t="shared" si="14"/>
        <v>0</v>
      </c>
      <c r="AW14" s="223">
        <f t="shared" si="14"/>
        <v>0</v>
      </c>
      <c r="AX14" s="223">
        <f t="shared" si="14"/>
        <v>0</v>
      </c>
      <c r="AY14" s="223">
        <f t="shared" si="14"/>
        <v>0</v>
      </c>
      <c r="AZ14" s="223">
        <f t="shared" si="14"/>
        <v>0</v>
      </c>
      <c r="BA14" s="223">
        <f t="shared" si="14"/>
        <v>0</v>
      </c>
      <c r="BB14" s="223">
        <f t="shared" si="14"/>
        <v>0</v>
      </c>
      <c r="BC14" s="223">
        <f t="shared" si="14"/>
        <v>0</v>
      </c>
      <c r="BD14" s="223">
        <f t="shared" si="14"/>
        <v>0</v>
      </c>
      <c r="BE14" s="223">
        <f t="shared" si="14"/>
        <v>0</v>
      </c>
      <c r="BF14" s="223">
        <f t="shared" si="14"/>
        <v>0</v>
      </c>
      <c r="BG14" s="223" t="e">
        <f>ROUND(#REF!*0.0072,0)</f>
        <v>#REF!</v>
      </c>
    </row>
    <row r="15" spans="1:63" ht="16.5">
      <c r="A15" s="5" t="s">
        <v>41</v>
      </c>
      <c r="B15" s="24">
        <f t="shared" ref="B15:Y15" si="15">B16-SUM(B12:B14)</f>
        <v>-531</v>
      </c>
      <c r="C15" s="24">
        <f t="shared" si="15"/>
        <v>-309.43304799999999</v>
      </c>
      <c r="D15" s="24">
        <f t="shared" si="15"/>
        <v>43.31690100000003</v>
      </c>
      <c r="E15" s="24">
        <f t="shared" si="15"/>
        <v>-75.597886000000017</v>
      </c>
      <c r="F15" s="24">
        <f t="shared" si="15"/>
        <v>383.23516799999993</v>
      </c>
      <c r="G15" s="24">
        <f t="shared" si="15"/>
        <v>8.0736369999999624</v>
      </c>
      <c r="H15" s="24">
        <f t="shared" si="15"/>
        <v>-90.073260000000118</v>
      </c>
      <c r="I15" s="24">
        <f t="shared" si="15"/>
        <v>87.531475</v>
      </c>
      <c r="J15" s="24">
        <f t="shared" si="15"/>
        <v>-235.74138000000005</v>
      </c>
      <c r="K15" s="24">
        <f t="shared" si="15"/>
        <v>142.92013199999985</v>
      </c>
      <c r="L15" s="24">
        <f t="shared" si="15"/>
        <v>119.50317599999994</v>
      </c>
      <c r="M15" s="24">
        <f t="shared" si="15"/>
        <v>-87.178802000000019</v>
      </c>
      <c r="N15" s="24">
        <f t="shared" si="15"/>
        <v>-8.3872799999996914</v>
      </c>
      <c r="O15" s="24">
        <f t="shared" si="15"/>
        <v>-5.2196879999999055</v>
      </c>
      <c r="P15" s="24">
        <f t="shared" si="15"/>
        <v>3.671011000000135</v>
      </c>
      <c r="Q15" s="24">
        <f t="shared" si="15"/>
        <v>32.37475100000006</v>
      </c>
      <c r="R15" s="24">
        <f t="shared" si="15"/>
        <v>-43.025297999999793</v>
      </c>
      <c r="S15" s="24">
        <f t="shared" si="15"/>
        <v>-14.73278399999981</v>
      </c>
      <c r="T15" s="24">
        <f t="shared" si="15"/>
        <v>26.852505999999721</v>
      </c>
      <c r="U15" s="24">
        <f t="shared" si="15"/>
        <v>62.38246799999979</v>
      </c>
      <c r="V15" s="24">
        <f t="shared" si="15"/>
        <v>-69.675504000000046</v>
      </c>
      <c r="W15" s="24">
        <f t="shared" si="15"/>
        <v>-46.039684000000079</v>
      </c>
      <c r="X15" s="24">
        <f t="shared" si="15"/>
        <v>-11.009781999999859</v>
      </c>
      <c r="Y15" s="24">
        <f t="shared" si="15"/>
        <v>34.290976000000001</v>
      </c>
      <c r="Z15" s="24">
        <f>Z16-SUM(Z12:Z14)</f>
        <v>83.329433999999537</v>
      </c>
      <c r="AA15" s="24">
        <f>AA16-SUM(AA12:AA14)</f>
        <v>-174.43337500000007</v>
      </c>
      <c r="AB15" s="24">
        <f>AB16-SUM(AB12:AB14)</f>
        <v>34.679962999999816</v>
      </c>
      <c r="AC15" s="24">
        <f>AC16-SUM(AC12:AC14)</f>
        <v>47.249289999999974</v>
      </c>
      <c r="AD15" s="24">
        <f t="shared" ref="AD15:BG15" si="16">AD16-SUM(AD12:AD14)</f>
        <v>28</v>
      </c>
      <c r="AE15" s="24">
        <f t="shared" si="16"/>
        <v>-1</v>
      </c>
      <c r="AF15" s="223">
        <f t="shared" si="16"/>
        <v>2.4780938656642775</v>
      </c>
      <c r="AG15" s="223">
        <f t="shared" si="16"/>
        <v>302.28799958684613</v>
      </c>
      <c r="AH15" s="223">
        <f t="shared" si="16"/>
        <v>297.31271920606196</v>
      </c>
      <c r="AI15" s="223">
        <f t="shared" si="16"/>
        <v>307.46415010368833</v>
      </c>
      <c r="AJ15" s="223">
        <f t="shared" si="16"/>
        <v>307.52513686364432</v>
      </c>
      <c r="AK15" s="223">
        <f t="shared" si="16"/>
        <v>312.51692220536938</v>
      </c>
      <c r="AL15" s="223">
        <f t="shared" si="16"/>
        <v>317.31971938075139</v>
      </c>
      <c r="AM15" s="223">
        <f t="shared" si="16"/>
        <v>322.52068257951737</v>
      </c>
      <c r="AN15" s="223">
        <f t="shared" si="16"/>
        <v>322.5135014229927</v>
      </c>
      <c r="AO15" s="223">
        <f t="shared" si="16"/>
        <v>327.45036460461392</v>
      </c>
      <c r="AP15" s="223">
        <f t="shared" si="16"/>
        <v>332.22876550058049</v>
      </c>
      <c r="AQ15" s="223">
        <f t="shared" si="16"/>
        <v>332.16423293111939</v>
      </c>
      <c r="AR15" s="223">
        <f t="shared" si="16"/>
        <v>337.72236473591875</v>
      </c>
      <c r="AS15" s="223">
        <f t="shared" si="16"/>
        <v>342.97142877534634</v>
      </c>
      <c r="AT15" s="223">
        <f t="shared" si="16"/>
        <v>352.82205172514341</v>
      </c>
      <c r="AU15" s="223">
        <f t="shared" si="16"/>
        <v>357.92146160579114</v>
      </c>
      <c r="AV15" s="223">
        <f t="shared" si="16"/>
        <v>362.92845426876784</v>
      </c>
      <c r="AW15" s="223">
        <f t="shared" si="16"/>
        <v>367.87064129104328</v>
      </c>
      <c r="AX15" s="223">
        <f t="shared" si="16"/>
        <v>336.94972479746002</v>
      </c>
      <c r="AY15" s="223">
        <f t="shared" si="16"/>
        <v>306.9484244337018</v>
      </c>
      <c r="AZ15" s="223">
        <f t="shared" si="16"/>
        <v>277.07366248649168</v>
      </c>
      <c r="BA15" s="223">
        <f t="shared" si="16"/>
        <v>247.19651680088327</v>
      </c>
      <c r="BB15" s="223">
        <f t="shared" si="16"/>
        <v>217.25831412593379</v>
      </c>
      <c r="BC15" s="223">
        <f t="shared" si="16"/>
        <v>187.43303829110573</v>
      </c>
      <c r="BD15" s="223">
        <f t="shared" si="16"/>
        <v>157.55825730699098</v>
      </c>
      <c r="BE15" s="223">
        <f t="shared" si="16"/>
        <v>122.68243131227155</v>
      </c>
      <c r="BF15" s="223">
        <f t="shared" si="16"/>
        <v>87.785888252761652</v>
      </c>
      <c r="BG15" s="223" t="e">
        <f t="shared" si="16"/>
        <v>#REF!</v>
      </c>
    </row>
    <row r="16" spans="1:63" ht="16.5">
      <c r="A16" s="7" t="s">
        <v>42</v>
      </c>
      <c r="B16" s="227">
        <f t="shared" ref="B16:Y16" si="17">B11-B17</f>
        <v>0</v>
      </c>
      <c r="C16" s="227">
        <f t="shared" si="17"/>
        <v>190.56695199999999</v>
      </c>
      <c r="D16" s="227">
        <f t="shared" si="17"/>
        <v>593.31690100000003</v>
      </c>
      <c r="E16" s="227">
        <f t="shared" si="17"/>
        <v>474.40211399999998</v>
      </c>
      <c r="F16" s="227">
        <f t="shared" si="17"/>
        <v>932.23516799999993</v>
      </c>
      <c r="G16" s="227">
        <f t="shared" si="17"/>
        <v>793.07363699999996</v>
      </c>
      <c r="H16" s="227">
        <f t="shared" si="17"/>
        <v>923.94773999999984</v>
      </c>
      <c r="I16" s="227">
        <f t="shared" si="17"/>
        <v>969.02047500000003</v>
      </c>
      <c r="J16" s="227">
        <f t="shared" si="17"/>
        <v>618.69862000000001</v>
      </c>
      <c r="K16" s="227">
        <f t="shared" si="17"/>
        <v>920.9201519999998</v>
      </c>
      <c r="L16" s="227">
        <f t="shared" si="17"/>
        <v>1169.5031759999999</v>
      </c>
      <c r="M16" s="227">
        <f t="shared" si="17"/>
        <v>976.82119799999998</v>
      </c>
      <c r="N16" s="227">
        <f t="shared" si="17"/>
        <v>1255.6241550000002</v>
      </c>
      <c r="O16" s="227">
        <f t="shared" si="17"/>
        <v>1069.7803120000001</v>
      </c>
      <c r="P16" s="227">
        <f t="shared" si="17"/>
        <v>1304.2314570000001</v>
      </c>
      <c r="Q16" s="227">
        <f t="shared" si="17"/>
        <v>1195.384331</v>
      </c>
      <c r="R16" s="227">
        <f t="shared" si="17"/>
        <v>1333.9764020000002</v>
      </c>
      <c r="S16" s="227">
        <f t="shared" si="17"/>
        <v>1505.2672160000002</v>
      </c>
      <c r="T16" s="227">
        <f t="shared" si="17"/>
        <v>1546.8525059999997</v>
      </c>
      <c r="U16" s="227">
        <f t="shared" si="17"/>
        <v>1462.3825579999998</v>
      </c>
      <c r="V16" s="227">
        <f t="shared" si="17"/>
        <v>1400.325495</v>
      </c>
      <c r="W16" s="227">
        <f t="shared" si="17"/>
        <v>1493.9608469999998</v>
      </c>
      <c r="X16" s="227">
        <f t="shared" si="17"/>
        <v>1508.9902180000001</v>
      </c>
      <c r="Y16" s="227">
        <f t="shared" si="17"/>
        <v>1584.2932880000001</v>
      </c>
      <c r="Z16" s="227">
        <f>Z11-Z17</f>
        <v>1583.3429139999996</v>
      </c>
      <c r="AA16" s="227">
        <f>AA11-AA17</f>
        <v>1275.5666249999999</v>
      </c>
      <c r="AB16" s="227">
        <f>AB11-AB17</f>
        <v>1334.6833319999998</v>
      </c>
      <c r="AC16" s="227">
        <f>AC11-AC17</f>
        <v>1447.250802</v>
      </c>
      <c r="AD16" s="227">
        <f t="shared" ref="AD16:BG16" si="18">AD11-AD17</f>
        <v>1253</v>
      </c>
      <c r="AE16" s="227">
        <f t="shared" si="18"/>
        <v>1424</v>
      </c>
      <c r="AF16" s="228">
        <f t="shared" si="18"/>
        <v>1202.4780938656643</v>
      </c>
      <c r="AG16" s="228">
        <f t="shared" si="18"/>
        <v>1552.2879995868461</v>
      </c>
      <c r="AH16" s="228">
        <f t="shared" si="18"/>
        <v>1587.312719206062</v>
      </c>
      <c r="AI16" s="228">
        <f t="shared" si="18"/>
        <v>1627.4641501036883</v>
      </c>
      <c r="AJ16" s="228">
        <f t="shared" si="18"/>
        <v>1652.5251368636443</v>
      </c>
      <c r="AK16" s="228">
        <f t="shared" si="18"/>
        <v>1682.5169222053694</v>
      </c>
      <c r="AL16" s="228">
        <f t="shared" si="18"/>
        <v>1712.3197193807514</v>
      </c>
      <c r="AM16" s="228">
        <f t="shared" si="18"/>
        <v>1742.5206825795174</v>
      </c>
      <c r="AN16" s="228">
        <f t="shared" si="18"/>
        <v>1767.5135014229927</v>
      </c>
      <c r="AO16" s="228">
        <f t="shared" si="18"/>
        <v>1797.4503646046139</v>
      </c>
      <c r="AP16" s="228">
        <f t="shared" si="18"/>
        <v>1827.2287655005805</v>
      </c>
      <c r="AQ16" s="228">
        <f t="shared" si="18"/>
        <v>1852.1642329311194</v>
      </c>
      <c r="AR16" s="228">
        <f t="shared" si="18"/>
        <v>1882.7223647359187</v>
      </c>
      <c r="AS16" s="228">
        <f t="shared" si="18"/>
        <v>1912.9714287753463</v>
      </c>
      <c r="AT16" s="228">
        <f t="shared" si="18"/>
        <v>1947.8220517251434</v>
      </c>
      <c r="AU16" s="228">
        <f t="shared" si="18"/>
        <v>1982.9214616057911</v>
      </c>
      <c r="AV16" s="228">
        <f t="shared" si="18"/>
        <v>2017.9284542687678</v>
      </c>
      <c r="AW16" s="228">
        <f t="shared" si="18"/>
        <v>2052.8706412910433</v>
      </c>
      <c r="AX16" s="228">
        <f t="shared" si="18"/>
        <v>2052.94972479746</v>
      </c>
      <c r="AY16" s="228">
        <f t="shared" si="18"/>
        <v>2053.9484244337018</v>
      </c>
      <c r="AZ16" s="228">
        <f t="shared" si="18"/>
        <v>2055.0736624864917</v>
      </c>
      <c r="BA16" s="228">
        <f t="shared" si="18"/>
        <v>2056.1965168008833</v>
      </c>
      <c r="BB16" s="228">
        <f t="shared" si="18"/>
        <v>2057.2583141259338</v>
      </c>
      <c r="BC16" s="228">
        <f t="shared" si="18"/>
        <v>2058.4330382911057</v>
      </c>
      <c r="BD16" s="228">
        <f t="shared" si="18"/>
        <v>2059.558257306991</v>
      </c>
      <c r="BE16" s="228">
        <f t="shared" si="18"/>
        <v>2060.6824313122715</v>
      </c>
      <c r="BF16" s="228">
        <f t="shared" si="18"/>
        <v>2061.7858882527617</v>
      </c>
      <c r="BG16" s="228">
        <f t="shared" si="18"/>
        <v>2062.9261807562934</v>
      </c>
    </row>
    <row r="17" spans="1:63" ht="16.5">
      <c r="A17" s="5" t="s">
        <v>43</v>
      </c>
      <c r="B17" s="24">
        <v>10</v>
      </c>
      <c r="C17" s="24">
        <v>10</v>
      </c>
      <c r="D17" s="24">
        <v>10</v>
      </c>
      <c r="E17" s="24">
        <v>10</v>
      </c>
      <c r="F17" s="24">
        <v>10</v>
      </c>
      <c r="G17" s="24">
        <v>10</v>
      </c>
      <c r="H17" s="24">
        <v>10</v>
      </c>
      <c r="I17" s="24">
        <v>10</v>
      </c>
      <c r="J17" s="24">
        <v>121</v>
      </c>
      <c r="K17" s="24">
        <v>0</v>
      </c>
      <c r="L17" s="24">
        <v>76</v>
      </c>
      <c r="M17" s="24">
        <v>40</v>
      </c>
      <c r="N17" s="24">
        <v>75</v>
      </c>
      <c r="O17" s="24">
        <v>95</v>
      </c>
      <c r="P17" s="24">
        <v>65</v>
      </c>
      <c r="Q17" s="24">
        <v>70</v>
      </c>
      <c r="R17" s="24">
        <v>73</v>
      </c>
      <c r="S17" s="24">
        <v>82</v>
      </c>
      <c r="T17" s="24">
        <v>79</v>
      </c>
      <c r="U17" s="24">
        <v>64</v>
      </c>
      <c r="V17" s="24">
        <v>84</v>
      </c>
      <c r="W17" s="24">
        <v>166</v>
      </c>
      <c r="X17" s="24">
        <v>72</v>
      </c>
      <c r="Y17" s="24">
        <v>68</v>
      </c>
      <c r="Z17" s="24">
        <v>42</v>
      </c>
      <c r="AA17" s="24">
        <v>67</v>
      </c>
      <c r="AB17" s="24">
        <v>54</v>
      </c>
      <c r="AC17" s="24">
        <v>126</v>
      </c>
      <c r="AD17" s="24">
        <v>50</v>
      </c>
      <c r="AE17" s="24">
        <v>75</v>
      </c>
      <c r="AF17" s="223">
        <v>75</v>
      </c>
      <c r="AG17" s="223">
        <v>75</v>
      </c>
      <c r="AH17" s="223">
        <v>75</v>
      </c>
      <c r="AI17" s="223">
        <v>75</v>
      </c>
      <c r="AJ17" s="223">
        <v>75</v>
      </c>
      <c r="AK17" s="223">
        <v>75</v>
      </c>
      <c r="AL17" s="223">
        <v>75</v>
      </c>
      <c r="AM17" s="223">
        <v>75</v>
      </c>
      <c r="AN17" s="223">
        <v>75</v>
      </c>
      <c r="AO17" s="223">
        <v>75</v>
      </c>
      <c r="AP17" s="223">
        <v>75</v>
      </c>
      <c r="AQ17" s="223">
        <v>75</v>
      </c>
      <c r="AR17" s="223">
        <v>75</v>
      </c>
      <c r="AS17" s="223">
        <v>75</v>
      </c>
      <c r="AT17" s="223">
        <v>75</v>
      </c>
      <c r="AU17" s="223">
        <v>75</v>
      </c>
      <c r="AV17" s="223">
        <v>75</v>
      </c>
      <c r="AW17" s="223">
        <v>75</v>
      </c>
      <c r="AX17" s="223">
        <v>76</v>
      </c>
      <c r="AY17" s="223">
        <v>77</v>
      </c>
      <c r="AZ17" s="223">
        <v>78</v>
      </c>
      <c r="BA17" s="223">
        <v>79</v>
      </c>
      <c r="BB17" s="223">
        <v>80</v>
      </c>
      <c r="BC17" s="223">
        <v>81</v>
      </c>
      <c r="BD17" s="223">
        <v>82</v>
      </c>
      <c r="BE17" s="223">
        <v>83</v>
      </c>
      <c r="BF17" s="223">
        <v>84</v>
      </c>
      <c r="BG17" s="223">
        <v>85</v>
      </c>
      <c r="BK17" t="s">
        <v>355</v>
      </c>
    </row>
    <row r="18" spans="1:63">
      <c r="A18" s="7" t="s">
        <v>44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3" ht="15.75" thickBot="1">
      <c r="A19" s="5" t="s">
        <v>248</v>
      </c>
    </row>
    <row r="20" spans="1:63" ht="16.5">
      <c r="A20" s="9" t="s">
        <v>356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  <c r="BF20" s="230"/>
      <c r="BG20" s="230"/>
    </row>
    <row r="21" spans="1:63" ht="16.5">
      <c r="A21" s="5" t="s">
        <v>46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</row>
    <row r="22" spans="1:63" ht="16.5">
      <c r="A22" s="7" t="s">
        <v>47</v>
      </c>
      <c r="B22" s="227">
        <v>0</v>
      </c>
      <c r="C22" s="227">
        <f>B29</f>
        <v>0</v>
      </c>
      <c r="D22" s="227">
        <f t="shared" ref="D22:BG22" si="19">C29</f>
        <v>0</v>
      </c>
      <c r="E22" s="227">
        <f t="shared" si="19"/>
        <v>0</v>
      </c>
      <c r="F22" s="227">
        <f t="shared" si="19"/>
        <v>0</v>
      </c>
      <c r="G22" s="227">
        <f t="shared" si="19"/>
        <v>0</v>
      </c>
      <c r="H22" s="227">
        <f t="shared" si="19"/>
        <v>0</v>
      </c>
      <c r="I22" s="227">
        <f t="shared" si="19"/>
        <v>0</v>
      </c>
      <c r="J22" s="227">
        <f t="shared" si="19"/>
        <v>0</v>
      </c>
      <c r="K22" s="227">
        <f t="shared" si="19"/>
        <v>0</v>
      </c>
      <c r="L22" s="227">
        <f t="shared" si="19"/>
        <v>0</v>
      </c>
      <c r="M22" s="227">
        <f t="shared" si="19"/>
        <v>0</v>
      </c>
      <c r="N22" s="227">
        <f t="shared" si="19"/>
        <v>0</v>
      </c>
      <c r="O22" s="227">
        <f t="shared" si="19"/>
        <v>11</v>
      </c>
      <c r="P22" s="227">
        <f t="shared" si="19"/>
        <v>0</v>
      </c>
      <c r="Q22" s="227">
        <f t="shared" si="19"/>
        <v>0</v>
      </c>
      <c r="R22" s="227">
        <f t="shared" si="19"/>
        <v>0</v>
      </c>
      <c r="S22" s="227">
        <f t="shared" si="19"/>
        <v>35</v>
      </c>
      <c r="T22" s="227">
        <f t="shared" si="19"/>
        <v>38</v>
      </c>
      <c r="U22" s="227">
        <f t="shared" si="19"/>
        <v>23</v>
      </c>
      <c r="V22" s="227">
        <f t="shared" si="19"/>
        <v>3</v>
      </c>
      <c r="W22" s="227">
        <f t="shared" si="19"/>
        <v>0</v>
      </c>
      <c r="X22" s="227">
        <f t="shared" si="19"/>
        <v>3</v>
      </c>
      <c r="Y22" s="227">
        <f t="shared" si="19"/>
        <v>18</v>
      </c>
      <c r="Z22" s="227">
        <f t="shared" si="19"/>
        <v>17</v>
      </c>
      <c r="AA22" s="227">
        <f t="shared" si="19"/>
        <v>13</v>
      </c>
      <c r="AB22" s="227">
        <f t="shared" si="19"/>
        <v>12</v>
      </c>
      <c r="AC22" s="227">
        <f t="shared" si="19"/>
        <v>10</v>
      </c>
      <c r="AD22" s="227">
        <f t="shared" si="19"/>
        <v>42</v>
      </c>
      <c r="AE22" s="227">
        <f t="shared" si="19"/>
        <v>12</v>
      </c>
      <c r="AF22" s="228">
        <f t="shared" si="19"/>
        <v>15</v>
      </c>
      <c r="AG22" s="228">
        <f t="shared" si="19"/>
        <v>15</v>
      </c>
      <c r="AH22" s="228">
        <f t="shared" si="19"/>
        <v>15</v>
      </c>
      <c r="AI22" s="228">
        <f t="shared" si="19"/>
        <v>15</v>
      </c>
      <c r="AJ22" s="228">
        <f t="shared" si="19"/>
        <v>15</v>
      </c>
      <c r="AK22" s="228">
        <f t="shared" si="19"/>
        <v>15</v>
      </c>
      <c r="AL22" s="228">
        <f t="shared" si="19"/>
        <v>15</v>
      </c>
      <c r="AM22" s="228">
        <f t="shared" si="19"/>
        <v>15</v>
      </c>
      <c r="AN22" s="228">
        <f t="shared" si="19"/>
        <v>15</v>
      </c>
      <c r="AO22" s="228">
        <f t="shared" si="19"/>
        <v>15</v>
      </c>
      <c r="AP22" s="228">
        <f t="shared" si="19"/>
        <v>15</v>
      </c>
      <c r="AQ22" s="228">
        <f t="shared" si="19"/>
        <v>15</v>
      </c>
      <c r="AR22" s="228">
        <f t="shared" si="19"/>
        <v>15</v>
      </c>
      <c r="AS22" s="228">
        <f t="shared" si="19"/>
        <v>15</v>
      </c>
      <c r="AT22" s="228">
        <f t="shared" si="19"/>
        <v>15</v>
      </c>
      <c r="AU22" s="228">
        <f t="shared" si="19"/>
        <v>15</v>
      </c>
      <c r="AV22" s="228">
        <f t="shared" si="19"/>
        <v>15</v>
      </c>
      <c r="AW22" s="228">
        <f t="shared" si="19"/>
        <v>15</v>
      </c>
      <c r="AX22" s="228">
        <f t="shared" si="19"/>
        <v>15</v>
      </c>
      <c r="AY22" s="228">
        <f t="shared" si="19"/>
        <v>16</v>
      </c>
      <c r="AZ22" s="228">
        <f t="shared" si="19"/>
        <v>17</v>
      </c>
      <c r="BA22" s="228">
        <f t="shared" si="19"/>
        <v>18</v>
      </c>
      <c r="BB22" s="228">
        <f t="shared" si="19"/>
        <v>19</v>
      </c>
      <c r="BC22" s="228">
        <f t="shared" si="19"/>
        <v>20</v>
      </c>
      <c r="BD22" s="228">
        <f t="shared" si="19"/>
        <v>21</v>
      </c>
      <c r="BE22" s="228">
        <f t="shared" si="19"/>
        <v>22</v>
      </c>
      <c r="BF22" s="228">
        <f t="shared" si="19"/>
        <v>23</v>
      </c>
      <c r="BG22" s="228">
        <f t="shared" si="19"/>
        <v>24</v>
      </c>
    </row>
    <row r="23" spans="1:63" ht="16.5">
      <c r="A23" s="5" t="s">
        <v>35</v>
      </c>
      <c r="B23" s="24">
        <v>292</v>
      </c>
      <c r="C23" s="24">
        <v>280</v>
      </c>
      <c r="D23" s="24">
        <v>305</v>
      </c>
      <c r="E23" s="24">
        <v>305</v>
      </c>
      <c r="F23" s="24">
        <v>295</v>
      </c>
      <c r="G23" s="24">
        <v>432</v>
      </c>
      <c r="H23" s="24">
        <v>555</v>
      </c>
      <c r="I23" s="24">
        <v>476</v>
      </c>
      <c r="J23" s="24">
        <v>465</v>
      </c>
      <c r="K23" s="24">
        <v>425</v>
      </c>
      <c r="L23" s="24">
        <v>595</v>
      </c>
      <c r="M23" s="24">
        <v>610</v>
      </c>
      <c r="N23" s="24">
        <v>725</v>
      </c>
      <c r="O23" s="24">
        <v>617</v>
      </c>
      <c r="P23" s="24">
        <v>746</v>
      </c>
      <c r="Q23" s="24">
        <v>667</v>
      </c>
      <c r="R23" s="24">
        <v>790</v>
      </c>
      <c r="S23" s="24">
        <v>872</v>
      </c>
      <c r="T23" s="24">
        <v>875</v>
      </c>
      <c r="U23" s="24">
        <v>805</v>
      </c>
      <c r="V23" s="24">
        <v>847</v>
      </c>
      <c r="W23" s="24">
        <v>885</v>
      </c>
      <c r="X23" s="24">
        <v>875</v>
      </c>
      <c r="Y23" s="24">
        <v>890</v>
      </c>
      <c r="Z23" s="24">
        <v>890</v>
      </c>
      <c r="AA23" s="24">
        <v>890</v>
      </c>
      <c r="AB23" s="24">
        <v>890</v>
      </c>
      <c r="AC23" s="24">
        <v>890</v>
      </c>
      <c r="AD23" s="24">
        <v>890</v>
      </c>
      <c r="AE23" s="24">
        <f t="shared" ref="AE23:BG23" si="20">AE108</f>
        <v>850.83620689655208</v>
      </c>
      <c r="AF23" s="223">
        <f t="shared" si="20"/>
        <v>691.91597755336852</v>
      </c>
      <c r="AG23" s="223">
        <f t="shared" si="20"/>
        <v>720.9480757535207</v>
      </c>
      <c r="AH23" s="223">
        <f t="shared" si="20"/>
        <v>744.23908216207064</v>
      </c>
      <c r="AI23" s="223">
        <f t="shared" si="20"/>
        <v>761.8078051909232</v>
      </c>
      <c r="AJ23" s="223">
        <f t="shared" si="20"/>
        <v>776.46976102018687</v>
      </c>
      <c r="AK23" s="223">
        <f t="shared" si="20"/>
        <v>791.05626230232997</v>
      </c>
      <c r="AL23" s="223">
        <f t="shared" si="20"/>
        <v>805.62204788142094</v>
      </c>
      <c r="AM23" s="223">
        <f t="shared" si="20"/>
        <v>820.12356490436753</v>
      </c>
      <c r="AN23" s="223">
        <f t="shared" si="20"/>
        <v>834.894343170973</v>
      </c>
      <c r="AO23" s="223">
        <f t="shared" si="20"/>
        <v>849.5800988187375</v>
      </c>
      <c r="AP23" s="223">
        <f t="shared" si="20"/>
        <v>864.47131776180811</v>
      </c>
      <c r="AQ23" s="223">
        <f t="shared" si="20"/>
        <v>879.14243821500622</v>
      </c>
      <c r="AR23" s="223">
        <f t="shared" si="20"/>
        <v>893.9564206270386</v>
      </c>
      <c r="AS23" s="223">
        <f t="shared" si="20"/>
        <v>908.5002895988797</v>
      </c>
      <c r="AT23" s="223">
        <f t="shared" si="20"/>
        <v>923.16306428888527</v>
      </c>
      <c r="AU23" s="223">
        <f t="shared" si="20"/>
        <v>940.77921892716074</v>
      </c>
      <c r="AV23" s="223">
        <f t="shared" si="20"/>
        <v>958.58961718230751</v>
      </c>
      <c r="AW23" s="223">
        <f t="shared" si="20"/>
        <v>976.05322440511281</v>
      </c>
      <c r="AX23" s="223">
        <f t="shared" si="20"/>
        <v>993.86336130111908</v>
      </c>
      <c r="AY23" s="223">
        <f t="shared" si="20"/>
        <v>1011.4419463795077</v>
      </c>
      <c r="AZ23" s="223">
        <f t="shared" si="20"/>
        <v>1029.1150124857131</v>
      </c>
      <c r="BA23" s="223">
        <f t="shared" si="20"/>
        <v>1046.7986100383057</v>
      </c>
      <c r="BB23" s="223">
        <f t="shared" si="20"/>
        <v>1064.4951169264486</v>
      </c>
      <c r="BC23" s="223">
        <f t="shared" si="20"/>
        <v>1082.2118098188628</v>
      </c>
      <c r="BD23" s="223">
        <f t="shared" si="20"/>
        <v>1099.9470548791908</v>
      </c>
      <c r="BE23" s="223">
        <f t="shared" si="20"/>
        <v>1120.5918255427603</v>
      </c>
      <c r="BF23" s="223">
        <f t="shared" si="20"/>
        <v>1141.2370644776515</v>
      </c>
      <c r="BG23" s="223">
        <f t="shared" si="20"/>
        <v>1161.8650738321644</v>
      </c>
    </row>
    <row r="24" spans="1:63" ht="16.5">
      <c r="A24" s="5" t="s">
        <v>36</v>
      </c>
      <c r="B24" s="24">
        <v>0</v>
      </c>
      <c r="C24" s="24">
        <v>3</v>
      </c>
      <c r="D24" s="24">
        <f>D140</f>
        <v>6.2728399999999986</v>
      </c>
      <c r="E24" s="24">
        <f>E140</f>
        <v>5.8600389999999996</v>
      </c>
      <c r="F24" s="24">
        <f>F140</f>
        <v>7.489529000000001</v>
      </c>
      <c r="G24" s="24">
        <f t="shared" ref="G24:AC24" si="21">G140</f>
        <v>6.6561860000000008</v>
      </c>
      <c r="H24" s="24">
        <f t="shared" si="21"/>
        <v>6.5862979999999993</v>
      </c>
      <c r="I24" s="24">
        <f t="shared" si="21"/>
        <v>8.7134370000000008</v>
      </c>
      <c r="J24" s="24">
        <f t="shared" si="21"/>
        <v>8.1262420000000013</v>
      </c>
      <c r="K24" s="24">
        <f t="shared" si="21"/>
        <v>10.145335000000001</v>
      </c>
      <c r="L24" s="24">
        <f t="shared" si="21"/>
        <v>58.774907999999996</v>
      </c>
      <c r="M24" s="24">
        <f t="shared" si="21"/>
        <v>43.545642999999998</v>
      </c>
      <c r="N24" s="24">
        <f t="shared" si="21"/>
        <v>55.293032999999994</v>
      </c>
      <c r="O24" s="24">
        <f t="shared" si="21"/>
        <v>56.268219999999992</v>
      </c>
      <c r="P24" s="24">
        <f t="shared" si="21"/>
        <v>74.725746999999984</v>
      </c>
      <c r="Q24" s="24">
        <f t="shared" si="21"/>
        <v>147.35140200000001</v>
      </c>
      <c r="R24" s="24">
        <f t="shared" si="21"/>
        <v>245.39002099999999</v>
      </c>
      <c r="S24" s="24">
        <f t="shared" si="21"/>
        <v>130.87361899999999</v>
      </c>
      <c r="T24" s="24">
        <f t="shared" si="21"/>
        <v>99.541840999999991</v>
      </c>
      <c r="U24" s="24">
        <f t="shared" si="21"/>
        <v>74.211514999999991</v>
      </c>
      <c r="V24" s="24">
        <f t="shared" si="21"/>
        <v>50.105055</v>
      </c>
      <c r="W24" s="24">
        <f t="shared" si="21"/>
        <v>27.713604999999998</v>
      </c>
      <c r="X24" s="24">
        <f t="shared" si="21"/>
        <v>70.104268000000019</v>
      </c>
      <c r="Y24" s="24">
        <f t="shared" si="21"/>
        <v>53.582365000000003</v>
      </c>
      <c r="Z24" s="24">
        <f t="shared" si="21"/>
        <v>21.291761000000001</v>
      </c>
      <c r="AA24" s="24">
        <f t="shared" si="21"/>
        <v>13.726522000000001</v>
      </c>
      <c r="AB24" s="24">
        <f t="shared" si="21"/>
        <v>13.288167</v>
      </c>
      <c r="AC24" s="24">
        <f t="shared" si="21"/>
        <v>27.046683999999996</v>
      </c>
      <c r="AD24" s="24">
        <v>1</v>
      </c>
      <c r="AE24" s="24">
        <v>80</v>
      </c>
      <c r="AF24" s="223">
        <v>90</v>
      </c>
      <c r="AG24" s="223">
        <v>90</v>
      </c>
      <c r="AH24" s="223">
        <v>90</v>
      </c>
      <c r="AI24" s="223">
        <v>90</v>
      </c>
      <c r="AJ24" s="223">
        <v>90</v>
      </c>
      <c r="AK24" s="223">
        <v>90</v>
      </c>
      <c r="AL24" s="223">
        <v>90</v>
      </c>
      <c r="AM24" s="223">
        <v>90</v>
      </c>
      <c r="AN24" s="223">
        <v>90</v>
      </c>
      <c r="AO24" s="223">
        <v>90</v>
      </c>
      <c r="AP24" s="223">
        <v>90</v>
      </c>
      <c r="AQ24" s="223">
        <v>90</v>
      </c>
      <c r="AR24" s="223">
        <v>90</v>
      </c>
      <c r="AS24" s="223">
        <v>90</v>
      </c>
      <c r="AT24" s="223">
        <v>90</v>
      </c>
      <c r="AU24" s="223">
        <v>90</v>
      </c>
      <c r="AV24" s="223">
        <v>90</v>
      </c>
      <c r="AW24" s="223">
        <v>90</v>
      </c>
      <c r="AX24" s="223">
        <v>91</v>
      </c>
      <c r="AY24" s="223">
        <v>92</v>
      </c>
      <c r="AZ24" s="223">
        <v>93</v>
      </c>
      <c r="BA24" s="223">
        <v>94</v>
      </c>
      <c r="BB24" s="223">
        <v>95</v>
      </c>
      <c r="BC24" s="223">
        <v>96</v>
      </c>
      <c r="BD24" s="223">
        <v>97</v>
      </c>
      <c r="BE24" s="223">
        <v>98</v>
      </c>
      <c r="BF24" s="223">
        <v>99</v>
      </c>
      <c r="BG24" s="223">
        <v>100</v>
      </c>
      <c r="BK24" t="s">
        <v>357</v>
      </c>
    </row>
    <row r="25" spans="1:63" ht="16.5">
      <c r="A25" s="7" t="s">
        <v>37</v>
      </c>
      <c r="B25" s="227">
        <f>SUM(B22:B24)</f>
        <v>292</v>
      </c>
      <c r="C25" s="227">
        <f t="shared" ref="C25:Y25" si="22">SUM(C22:C24)</f>
        <v>283</v>
      </c>
      <c r="D25" s="227">
        <f t="shared" si="22"/>
        <v>311.27283999999997</v>
      </c>
      <c r="E25" s="227">
        <f t="shared" si="22"/>
        <v>310.86003899999997</v>
      </c>
      <c r="F25" s="227">
        <f t="shared" si="22"/>
        <v>302.489529</v>
      </c>
      <c r="G25" s="227">
        <f t="shared" si="22"/>
        <v>438.65618599999999</v>
      </c>
      <c r="H25" s="227">
        <f t="shared" si="22"/>
        <v>561.58629799999994</v>
      </c>
      <c r="I25" s="227">
        <f t="shared" si="22"/>
        <v>484.713437</v>
      </c>
      <c r="J25" s="227">
        <f t="shared" si="22"/>
        <v>473.12624199999999</v>
      </c>
      <c r="K25" s="227">
        <f t="shared" si="22"/>
        <v>435.14533499999999</v>
      </c>
      <c r="L25" s="227">
        <f t="shared" si="22"/>
        <v>653.77490799999998</v>
      </c>
      <c r="M25" s="227">
        <f t="shared" si="22"/>
        <v>653.54564300000004</v>
      </c>
      <c r="N25" s="227">
        <f t="shared" si="22"/>
        <v>780.29303300000004</v>
      </c>
      <c r="O25" s="227">
        <f t="shared" si="22"/>
        <v>684.26822000000004</v>
      </c>
      <c r="P25" s="227">
        <f t="shared" si="22"/>
        <v>820.72574699999996</v>
      </c>
      <c r="Q25" s="227">
        <f t="shared" si="22"/>
        <v>814.35140200000001</v>
      </c>
      <c r="R25" s="227">
        <f t="shared" si="22"/>
        <v>1035.3900209999999</v>
      </c>
      <c r="S25" s="227">
        <f t="shared" si="22"/>
        <v>1037.873619</v>
      </c>
      <c r="T25" s="227">
        <f t="shared" si="22"/>
        <v>1012.541841</v>
      </c>
      <c r="U25" s="227">
        <f t="shared" si="22"/>
        <v>902.21151499999996</v>
      </c>
      <c r="V25" s="227">
        <f t="shared" si="22"/>
        <v>900.10505499999999</v>
      </c>
      <c r="W25" s="227">
        <f t="shared" si="22"/>
        <v>912.71360500000003</v>
      </c>
      <c r="X25" s="227">
        <f t="shared" si="22"/>
        <v>948.10426800000005</v>
      </c>
      <c r="Y25" s="227">
        <f t="shared" si="22"/>
        <v>961.58236499999998</v>
      </c>
      <c r="Z25" s="227">
        <f>SUM(Z22:Z24)</f>
        <v>928.29176099999995</v>
      </c>
      <c r="AA25" s="227">
        <f>SUM(AA22:AA24)</f>
        <v>916.72652200000005</v>
      </c>
      <c r="AB25" s="227">
        <f>SUM(AB22:AB24)</f>
        <v>915.28816700000004</v>
      </c>
      <c r="AC25" s="227">
        <f>SUM(AC22:AC24)</f>
        <v>927.04668400000003</v>
      </c>
      <c r="AD25" s="227">
        <f t="shared" ref="AD25:BG25" si="23">SUM(AD22:AD24)</f>
        <v>933</v>
      </c>
      <c r="AE25" s="227">
        <f t="shared" si="23"/>
        <v>942.83620689655208</v>
      </c>
      <c r="AF25" s="228">
        <f t="shared" si="23"/>
        <v>796.91597755336852</v>
      </c>
      <c r="AG25" s="228">
        <f t="shared" si="23"/>
        <v>825.9480757535207</v>
      </c>
      <c r="AH25" s="228">
        <f t="shared" si="23"/>
        <v>849.23908216207064</v>
      </c>
      <c r="AI25" s="228">
        <f t="shared" si="23"/>
        <v>866.8078051909232</v>
      </c>
      <c r="AJ25" s="228">
        <f t="shared" si="23"/>
        <v>881.46976102018687</v>
      </c>
      <c r="AK25" s="228">
        <f t="shared" si="23"/>
        <v>896.05626230232997</v>
      </c>
      <c r="AL25" s="228">
        <f t="shared" si="23"/>
        <v>910.62204788142094</v>
      </c>
      <c r="AM25" s="228">
        <f t="shared" si="23"/>
        <v>925.12356490436753</v>
      </c>
      <c r="AN25" s="228">
        <f t="shared" si="23"/>
        <v>939.894343170973</v>
      </c>
      <c r="AO25" s="228">
        <f t="shared" si="23"/>
        <v>954.5800988187375</v>
      </c>
      <c r="AP25" s="228">
        <f t="shared" si="23"/>
        <v>969.47131776180811</v>
      </c>
      <c r="AQ25" s="228">
        <f t="shared" si="23"/>
        <v>984.14243821500622</v>
      </c>
      <c r="AR25" s="228">
        <f t="shared" si="23"/>
        <v>998.9564206270386</v>
      </c>
      <c r="AS25" s="228">
        <f t="shared" si="23"/>
        <v>1013.5002895988797</v>
      </c>
      <c r="AT25" s="228">
        <f t="shared" si="23"/>
        <v>1028.1630642888854</v>
      </c>
      <c r="AU25" s="228">
        <f t="shared" si="23"/>
        <v>1045.7792189271609</v>
      </c>
      <c r="AV25" s="228">
        <f t="shared" si="23"/>
        <v>1063.5896171823074</v>
      </c>
      <c r="AW25" s="228">
        <f t="shared" si="23"/>
        <v>1081.0532244051128</v>
      </c>
      <c r="AX25" s="228">
        <f t="shared" si="23"/>
        <v>1099.8633613011191</v>
      </c>
      <c r="AY25" s="228">
        <f t="shared" si="23"/>
        <v>1119.4419463795077</v>
      </c>
      <c r="AZ25" s="228">
        <f t="shared" si="23"/>
        <v>1139.1150124857131</v>
      </c>
      <c r="BA25" s="228">
        <f t="shared" si="23"/>
        <v>1158.7986100383057</v>
      </c>
      <c r="BB25" s="228">
        <f t="shared" si="23"/>
        <v>1178.4951169264486</v>
      </c>
      <c r="BC25" s="228">
        <f t="shared" si="23"/>
        <v>1198.2118098188628</v>
      </c>
      <c r="BD25" s="228">
        <f t="shared" si="23"/>
        <v>1217.9470548791908</v>
      </c>
      <c r="BE25" s="228">
        <f t="shared" si="23"/>
        <v>1240.5918255427603</v>
      </c>
      <c r="BF25" s="228">
        <f t="shared" si="23"/>
        <v>1263.2370644776515</v>
      </c>
      <c r="BG25" s="228">
        <f t="shared" si="23"/>
        <v>1285.8650738321644</v>
      </c>
    </row>
    <row r="26" spans="1:63" ht="16.5">
      <c r="A26" s="5" t="s">
        <v>48</v>
      </c>
      <c r="B26" s="24">
        <f>B28-B27</f>
        <v>292</v>
      </c>
      <c r="C26" s="24">
        <f t="shared" ref="C26:Y26" si="24">C28-C27</f>
        <v>283</v>
      </c>
      <c r="D26" s="24">
        <f t="shared" si="24"/>
        <v>311.27283999999997</v>
      </c>
      <c r="E26" s="24">
        <f t="shared" si="24"/>
        <v>310.86003899999997</v>
      </c>
      <c r="F26" s="24">
        <f t="shared" si="24"/>
        <v>302.489529</v>
      </c>
      <c r="G26" s="24">
        <f t="shared" si="24"/>
        <v>438.65618599999999</v>
      </c>
      <c r="H26" s="24">
        <f t="shared" si="24"/>
        <v>561.58629799999994</v>
      </c>
      <c r="I26" s="24">
        <f t="shared" si="24"/>
        <v>484.713437</v>
      </c>
      <c r="J26" s="24">
        <f t="shared" si="24"/>
        <v>473.12624199999999</v>
      </c>
      <c r="K26" s="24">
        <f t="shared" si="24"/>
        <v>435.14533499999999</v>
      </c>
      <c r="L26" s="24">
        <f t="shared" si="24"/>
        <v>653.77490799999998</v>
      </c>
      <c r="M26" s="24">
        <f t="shared" si="24"/>
        <v>653.54564300000004</v>
      </c>
      <c r="N26" s="24">
        <f t="shared" si="24"/>
        <v>769.29303300000004</v>
      </c>
      <c r="O26" s="24">
        <f t="shared" si="24"/>
        <v>684.26822000000004</v>
      </c>
      <c r="P26" s="24">
        <f t="shared" si="24"/>
        <v>820.72574699999996</v>
      </c>
      <c r="Q26" s="24">
        <f t="shared" si="24"/>
        <v>814.35140200000001</v>
      </c>
      <c r="R26" s="24">
        <f t="shared" si="24"/>
        <v>1000.3900209999999</v>
      </c>
      <c r="S26" s="24">
        <f t="shared" si="24"/>
        <v>999.87361899999996</v>
      </c>
      <c r="T26" s="24">
        <f t="shared" si="24"/>
        <v>989.54184099999998</v>
      </c>
      <c r="U26" s="24">
        <f t="shared" si="24"/>
        <v>899.21151499999996</v>
      </c>
      <c r="V26" s="24">
        <f t="shared" si="24"/>
        <v>900.10505499999999</v>
      </c>
      <c r="W26" s="24">
        <f t="shared" si="24"/>
        <v>909.71360500000003</v>
      </c>
      <c r="X26" s="24">
        <f t="shared" si="24"/>
        <v>930.10426800000005</v>
      </c>
      <c r="Y26" s="24">
        <f t="shared" si="24"/>
        <v>944.58236499999998</v>
      </c>
      <c r="Z26" s="24">
        <f>Z28-Z27</f>
        <v>874.76876099999993</v>
      </c>
      <c r="AA26" s="24">
        <f>AA28-AA27</f>
        <v>904.72652200000005</v>
      </c>
      <c r="AB26" s="24">
        <f>AB28-AB27</f>
        <v>905.28816700000004</v>
      </c>
      <c r="AC26" s="24">
        <f>AC28-AC27</f>
        <v>885.04668400000003</v>
      </c>
      <c r="AD26" s="24">
        <f t="shared" ref="AD26:BG26" si="25">AD28-AD27</f>
        <v>921</v>
      </c>
      <c r="AE26" s="24">
        <f t="shared" si="25"/>
        <v>927.83620689655208</v>
      </c>
      <c r="AF26" s="223">
        <f t="shared" si="25"/>
        <v>781.91597755336852</v>
      </c>
      <c r="AG26" s="223">
        <f t="shared" si="25"/>
        <v>810.9480757535207</v>
      </c>
      <c r="AH26" s="223">
        <f t="shared" si="25"/>
        <v>834.23908216207064</v>
      </c>
      <c r="AI26" s="223">
        <f t="shared" si="25"/>
        <v>851.8078051909232</v>
      </c>
      <c r="AJ26" s="223">
        <f t="shared" si="25"/>
        <v>866.46976102018687</v>
      </c>
      <c r="AK26" s="223">
        <f t="shared" si="25"/>
        <v>881.05626230232997</v>
      </c>
      <c r="AL26" s="223">
        <f t="shared" si="25"/>
        <v>895.62204788142094</v>
      </c>
      <c r="AM26" s="223">
        <f t="shared" si="25"/>
        <v>910.12356490436753</v>
      </c>
      <c r="AN26" s="223">
        <f t="shared" si="25"/>
        <v>924.894343170973</v>
      </c>
      <c r="AO26" s="223">
        <f t="shared" si="25"/>
        <v>939.5800988187375</v>
      </c>
      <c r="AP26" s="223">
        <f t="shared" si="25"/>
        <v>954.47131776180811</v>
      </c>
      <c r="AQ26" s="223">
        <f t="shared" si="25"/>
        <v>969.14243821500622</v>
      </c>
      <c r="AR26" s="223">
        <f t="shared" si="25"/>
        <v>983.9564206270386</v>
      </c>
      <c r="AS26" s="223">
        <f t="shared" si="25"/>
        <v>998.5002895988797</v>
      </c>
      <c r="AT26" s="223">
        <f t="shared" si="25"/>
        <v>1013.1630642888854</v>
      </c>
      <c r="AU26" s="223">
        <f t="shared" si="25"/>
        <v>1030.7792189271609</v>
      </c>
      <c r="AV26" s="223">
        <f t="shared" si="25"/>
        <v>1048.5896171823074</v>
      </c>
      <c r="AW26" s="223">
        <f t="shared" si="25"/>
        <v>1066.0532244051128</v>
      </c>
      <c r="AX26" s="223">
        <f t="shared" si="25"/>
        <v>1082.8633613011191</v>
      </c>
      <c r="AY26" s="223">
        <f t="shared" si="25"/>
        <v>1100.4419463795077</v>
      </c>
      <c r="AZ26" s="223">
        <f t="shared" si="25"/>
        <v>1118.1150124857131</v>
      </c>
      <c r="BA26" s="223">
        <f t="shared" si="25"/>
        <v>1135.7986100383057</v>
      </c>
      <c r="BB26" s="223">
        <f t="shared" si="25"/>
        <v>1153.4951169264486</v>
      </c>
      <c r="BC26" s="223">
        <f t="shared" si="25"/>
        <v>1171.2118098188628</v>
      </c>
      <c r="BD26" s="223">
        <f t="shared" si="25"/>
        <v>1188.9470548791908</v>
      </c>
      <c r="BE26" s="223">
        <f t="shared" si="25"/>
        <v>1209.5918255427603</v>
      </c>
      <c r="BF26" s="223">
        <f t="shared" si="25"/>
        <v>1230.2370644776515</v>
      </c>
      <c r="BG26" s="223">
        <f t="shared" si="25"/>
        <v>1250.8650738321644</v>
      </c>
    </row>
    <row r="27" spans="1:63" ht="16.5">
      <c r="A27" s="5" t="s">
        <v>39</v>
      </c>
      <c r="B27" s="24">
        <f>B156</f>
        <v>0</v>
      </c>
      <c r="C27" s="24">
        <f t="shared" ref="C27:Y27" si="26">C156</f>
        <v>0</v>
      </c>
      <c r="D27" s="24">
        <f t="shared" si="26"/>
        <v>0</v>
      </c>
      <c r="E27" s="24">
        <f t="shared" si="26"/>
        <v>0</v>
      </c>
      <c r="F27" s="24">
        <f t="shared" si="26"/>
        <v>0</v>
      </c>
      <c r="G27" s="24">
        <f t="shared" si="26"/>
        <v>0</v>
      </c>
      <c r="H27" s="24">
        <f t="shared" si="26"/>
        <v>0</v>
      </c>
      <c r="I27" s="24">
        <f t="shared" si="26"/>
        <v>0</v>
      </c>
      <c r="J27" s="24">
        <f t="shared" si="26"/>
        <v>0</v>
      </c>
      <c r="K27" s="24">
        <f t="shared" si="26"/>
        <v>0</v>
      </c>
      <c r="L27" s="24">
        <f t="shared" si="26"/>
        <v>0</v>
      </c>
      <c r="M27" s="24">
        <f t="shared" si="26"/>
        <v>0</v>
      </c>
      <c r="N27" s="24">
        <f t="shared" si="26"/>
        <v>0</v>
      </c>
      <c r="O27" s="24">
        <f t="shared" si="26"/>
        <v>0</v>
      </c>
      <c r="P27" s="24">
        <f t="shared" si="26"/>
        <v>0</v>
      </c>
      <c r="Q27" s="24">
        <f t="shared" si="26"/>
        <v>0</v>
      </c>
      <c r="R27" s="24">
        <f t="shared" si="26"/>
        <v>0</v>
      </c>
      <c r="S27" s="24">
        <f t="shared" si="26"/>
        <v>0</v>
      </c>
      <c r="T27" s="24">
        <f t="shared" si="26"/>
        <v>0</v>
      </c>
      <c r="U27" s="24">
        <f t="shared" si="26"/>
        <v>0</v>
      </c>
      <c r="V27" s="24">
        <f t="shared" si="26"/>
        <v>0</v>
      </c>
      <c r="W27" s="24">
        <f t="shared" si="26"/>
        <v>0</v>
      </c>
      <c r="X27" s="24">
        <f t="shared" si="26"/>
        <v>0</v>
      </c>
      <c r="Y27" s="24">
        <f t="shared" si="26"/>
        <v>0</v>
      </c>
      <c r="Z27" s="24">
        <f>Z156</f>
        <v>40.523000000000003</v>
      </c>
      <c r="AA27" s="24">
        <f>AA156</f>
        <v>0</v>
      </c>
      <c r="AB27" s="24">
        <f>AB156</f>
        <v>0</v>
      </c>
      <c r="AC27" s="24">
        <f>AC156</f>
        <v>0</v>
      </c>
      <c r="AD27" s="24">
        <v>0</v>
      </c>
      <c r="AE27" s="24">
        <v>0</v>
      </c>
      <c r="AF27" s="223">
        <v>0</v>
      </c>
      <c r="AG27" s="223">
        <v>0</v>
      </c>
      <c r="AH27" s="223">
        <v>0</v>
      </c>
      <c r="AI27" s="223">
        <v>0</v>
      </c>
      <c r="AJ27" s="223">
        <v>0</v>
      </c>
      <c r="AK27" s="223">
        <v>0</v>
      </c>
      <c r="AL27" s="223">
        <v>0</v>
      </c>
      <c r="AM27" s="223">
        <v>0</v>
      </c>
      <c r="AN27" s="223">
        <v>0</v>
      </c>
      <c r="AO27" s="223">
        <v>0</v>
      </c>
      <c r="AP27" s="223">
        <v>0</v>
      </c>
      <c r="AQ27" s="223">
        <v>0</v>
      </c>
      <c r="AR27" s="223">
        <v>0</v>
      </c>
      <c r="AS27" s="223">
        <v>0</v>
      </c>
      <c r="AT27" s="223">
        <v>0</v>
      </c>
      <c r="AU27" s="223">
        <v>0</v>
      </c>
      <c r="AV27" s="223">
        <v>0</v>
      </c>
      <c r="AW27" s="223">
        <v>0</v>
      </c>
      <c r="AX27" s="223">
        <v>1</v>
      </c>
      <c r="AY27" s="223">
        <v>2</v>
      </c>
      <c r="AZ27" s="223">
        <v>3</v>
      </c>
      <c r="BA27" s="223">
        <v>4</v>
      </c>
      <c r="BB27" s="223">
        <v>5</v>
      </c>
      <c r="BC27" s="223">
        <v>6</v>
      </c>
      <c r="BD27" s="223">
        <v>7</v>
      </c>
      <c r="BE27" s="223">
        <v>8</v>
      </c>
      <c r="BF27" s="223">
        <v>9</v>
      </c>
      <c r="BG27" s="223">
        <v>10</v>
      </c>
    </row>
    <row r="28" spans="1:63" ht="16.5">
      <c r="A28" s="7" t="s">
        <v>42</v>
      </c>
      <c r="B28" s="227">
        <f>B25-B29</f>
        <v>292</v>
      </c>
      <c r="C28" s="227">
        <f t="shared" ref="C28:Y28" si="27">C25-C29</f>
        <v>283</v>
      </c>
      <c r="D28" s="227">
        <f t="shared" si="27"/>
        <v>311.27283999999997</v>
      </c>
      <c r="E28" s="227">
        <f t="shared" si="27"/>
        <v>310.86003899999997</v>
      </c>
      <c r="F28" s="227">
        <f t="shared" si="27"/>
        <v>302.489529</v>
      </c>
      <c r="G28" s="227">
        <f t="shared" si="27"/>
        <v>438.65618599999999</v>
      </c>
      <c r="H28" s="227">
        <f t="shared" si="27"/>
        <v>561.58629799999994</v>
      </c>
      <c r="I28" s="227">
        <f t="shared" si="27"/>
        <v>484.713437</v>
      </c>
      <c r="J28" s="227">
        <f t="shared" si="27"/>
        <v>473.12624199999999</v>
      </c>
      <c r="K28" s="227">
        <f t="shared" si="27"/>
        <v>435.14533499999999</v>
      </c>
      <c r="L28" s="227">
        <f t="shared" si="27"/>
        <v>653.77490799999998</v>
      </c>
      <c r="M28" s="227">
        <f t="shared" si="27"/>
        <v>653.54564300000004</v>
      </c>
      <c r="N28" s="227">
        <f t="shared" si="27"/>
        <v>769.29303300000004</v>
      </c>
      <c r="O28" s="227">
        <f t="shared" si="27"/>
        <v>684.26822000000004</v>
      </c>
      <c r="P28" s="227">
        <f t="shared" si="27"/>
        <v>820.72574699999996</v>
      </c>
      <c r="Q28" s="227">
        <f t="shared" si="27"/>
        <v>814.35140200000001</v>
      </c>
      <c r="R28" s="227">
        <f t="shared" si="27"/>
        <v>1000.3900209999999</v>
      </c>
      <c r="S28" s="227">
        <f t="shared" si="27"/>
        <v>999.87361899999996</v>
      </c>
      <c r="T28" s="227">
        <f t="shared" si="27"/>
        <v>989.54184099999998</v>
      </c>
      <c r="U28" s="227">
        <f t="shared" si="27"/>
        <v>899.21151499999996</v>
      </c>
      <c r="V28" s="227">
        <f t="shared" si="27"/>
        <v>900.10505499999999</v>
      </c>
      <c r="W28" s="227">
        <f t="shared" si="27"/>
        <v>909.71360500000003</v>
      </c>
      <c r="X28" s="227">
        <f t="shared" si="27"/>
        <v>930.10426800000005</v>
      </c>
      <c r="Y28" s="227">
        <f t="shared" si="27"/>
        <v>944.58236499999998</v>
      </c>
      <c r="Z28" s="227">
        <f>Z25-Z29</f>
        <v>915.29176099999995</v>
      </c>
      <c r="AA28" s="227">
        <f>AA25-AA29</f>
        <v>904.72652200000005</v>
      </c>
      <c r="AB28" s="227">
        <f>AB25-AB29</f>
        <v>905.28816700000004</v>
      </c>
      <c r="AC28" s="227">
        <f>AC25-AC29</f>
        <v>885.04668400000003</v>
      </c>
      <c r="AD28" s="227">
        <f t="shared" ref="AD28:BG28" si="28">AD25-AD29</f>
        <v>921</v>
      </c>
      <c r="AE28" s="227">
        <f t="shared" si="28"/>
        <v>927.83620689655208</v>
      </c>
      <c r="AF28" s="228">
        <f t="shared" si="28"/>
        <v>781.91597755336852</v>
      </c>
      <c r="AG28" s="228">
        <f t="shared" si="28"/>
        <v>810.9480757535207</v>
      </c>
      <c r="AH28" s="228">
        <f t="shared" si="28"/>
        <v>834.23908216207064</v>
      </c>
      <c r="AI28" s="228">
        <f t="shared" si="28"/>
        <v>851.8078051909232</v>
      </c>
      <c r="AJ28" s="228">
        <f t="shared" si="28"/>
        <v>866.46976102018687</v>
      </c>
      <c r="AK28" s="228">
        <f t="shared" si="28"/>
        <v>881.05626230232997</v>
      </c>
      <c r="AL28" s="228">
        <f t="shared" si="28"/>
        <v>895.62204788142094</v>
      </c>
      <c r="AM28" s="228">
        <f t="shared" si="28"/>
        <v>910.12356490436753</v>
      </c>
      <c r="AN28" s="228">
        <f t="shared" si="28"/>
        <v>924.894343170973</v>
      </c>
      <c r="AO28" s="228">
        <f t="shared" si="28"/>
        <v>939.5800988187375</v>
      </c>
      <c r="AP28" s="228">
        <f t="shared" si="28"/>
        <v>954.47131776180811</v>
      </c>
      <c r="AQ28" s="228">
        <f t="shared" si="28"/>
        <v>969.14243821500622</v>
      </c>
      <c r="AR28" s="228">
        <f t="shared" si="28"/>
        <v>983.9564206270386</v>
      </c>
      <c r="AS28" s="228">
        <f t="shared" si="28"/>
        <v>998.5002895988797</v>
      </c>
      <c r="AT28" s="228">
        <f t="shared" si="28"/>
        <v>1013.1630642888854</v>
      </c>
      <c r="AU28" s="228">
        <f t="shared" si="28"/>
        <v>1030.7792189271609</v>
      </c>
      <c r="AV28" s="228">
        <f t="shared" si="28"/>
        <v>1048.5896171823074</v>
      </c>
      <c r="AW28" s="228">
        <f t="shared" si="28"/>
        <v>1066.0532244051128</v>
      </c>
      <c r="AX28" s="228">
        <f t="shared" si="28"/>
        <v>1083.8633613011191</v>
      </c>
      <c r="AY28" s="228">
        <f t="shared" si="28"/>
        <v>1102.4419463795077</v>
      </c>
      <c r="AZ28" s="228">
        <f t="shared" si="28"/>
        <v>1121.1150124857131</v>
      </c>
      <c r="BA28" s="228">
        <f t="shared" si="28"/>
        <v>1139.7986100383057</v>
      </c>
      <c r="BB28" s="228">
        <f t="shared" si="28"/>
        <v>1158.4951169264486</v>
      </c>
      <c r="BC28" s="228">
        <f t="shared" si="28"/>
        <v>1177.2118098188628</v>
      </c>
      <c r="BD28" s="228">
        <f t="shared" si="28"/>
        <v>1195.9470548791908</v>
      </c>
      <c r="BE28" s="228">
        <f t="shared" si="28"/>
        <v>1217.5918255427603</v>
      </c>
      <c r="BF28" s="228">
        <f t="shared" si="28"/>
        <v>1239.2370644776515</v>
      </c>
      <c r="BG28" s="228">
        <f t="shared" si="28"/>
        <v>1260.8650738321644</v>
      </c>
    </row>
    <row r="29" spans="1:63" ht="16.5">
      <c r="A29" s="5" t="s">
        <v>49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11</v>
      </c>
      <c r="O29" s="24">
        <v>0</v>
      </c>
      <c r="P29" s="24">
        <v>0</v>
      </c>
      <c r="Q29" s="24">
        <v>0</v>
      </c>
      <c r="R29" s="24">
        <v>35</v>
      </c>
      <c r="S29" s="24">
        <v>38</v>
      </c>
      <c r="T29" s="24">
        <v>23</v>
      </c>
      <c r="U29" s="24">
        <v>3</v>
      </c>
      <c r="V29" s="24">
        <v>0</v>
      </c>
      <c r="W29" s="24">
        <v>3</v>
      </c>
      <c r="X29" s="24">
        <v>18</v>
      </c>
      <c r="Y29" s="24">
        <v>17</v>
      </c>
      <c r="Z29" s="24">
        <v>13</v>
      </c>
      <c r="AA29" s="24">
        <v>12</v>
      </c>
      <c r="AB29" s="24">
        <v>10</v>
      </c>
      <c r="AC29" s="24">
        <v>42</v>
      </c>
      <c r="AD29" s="24">
        <v>12</v>
      </c>
      <c r="AE29" s="24">
        <v>15</v>
      </c>
      <c r="AF29" s="223">
        <v>15</v>
      </c>
      <c r="AG29" s="223">
        <v>15</v>
      </c>
      <c r="AH29" s="223">
        <v>15</v>
      </c>
      <c r="AI29" s="223">
        <v>15</v>
      </c>
      <c r="AJ29" s="223">
        <v>15</v>
      </c>
      <c r="AK29" s="223">
        <v>15</v>
      </c>
      <c r="AL29" s="223">
        <v>15</v>
      </c>
      <c r="AM29" s="223">
        <v>15</v>
      </c>
      <c r="AN29" s="223">
        <v>15</v>
      </c>
      <c r="AO29" s="223">
        <v>15</v>
      </c>
      <c r="AP29" s="223">
        <v>15</v>
      </c>
      <c r="AQ29" s="223">
        <v>15</v>
      </c>
      <c r="AR29" s="223">
        <v>15</v>
      </c>
      <c r="AS29" s="223">
        <v>15</v>
      </c>
      <c r="AT29" s="223">
        <v>15</v>
      </c>
      <c r="AU29" s="223">
        <v>15</v>
      </c>
      <c r="AV29" s="223">
        <v>15</v>
      </c>
      <c r="AW29" s="223">
        <v>15</v>
      </c>
      <c r="AX29" s="223">
        <v>16</v>
      </c>
      <c r="AY29" s="223">
        <v>17</v>
      </c>
      <c r="AZ29" s="223">
        <v>18</v>
      </c>
      <c r="BA29" s="223">
        <v>19</v>
      </c>
      <c r="BB29" s="223">
        <v>20</v>
      </c>
      <c r="BC29" s="223">
        <v>21</v>
      </c>
      <c r="BD29" s="223">
        <v>22</v>
      </c>
      <c r="BE29" s="223">
        <v>23</v>
      </c>
      <c r="BF29" s="223">
        <v>24</v>
      </c>
      <c r="BG29" s="223">
        <v>25</v>
      </c>
      <c r="BK29" t="s">
        <v>358</v>
      </c>
    </row>
    <row r="30" spans="1:63" ht="15.75" thickBot="1">
      <c r="A30" s="5" t="s">
        <v>250</v>
      </c>
    </row>
    <row r="31" spans="1:63">
      <c r="A31" s="9" t="s">
        <v>359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</row>
    <row r="32" spans="1:63" ht="16.5">
      <c r="A32" s="7" t="s">
        <v>47</v>
      </c>
      <c r="B32" s="24">
        <v>0</v>
      </c>
      <c r="C32" s="24">
        <f>B42</f>
        <v>0</v>
      </c>
      <c r="D32" s="24">
        <f t="shared" ref="D32:AC32" si="29">C42</f>
        <v>0</v>
      </c>
      <c r="E32" s="24">
        <f t="shared" si="29"/>
        <v>5</v>
      </c>
      <c r="F32" s="24">
        <f t="shared" si="29"/>
        <v>0</v>
      </c>
      <c r="G32" s="24">
        <f t="shared" si="29"/>
        <v>0</v>
      </c>
      <c r="H32" s="24">
        <f t="shared" si="29"/>
        <v>0</v>
      </c>
      <c r="I32" s="24">
        <f t="shared" si="29"/>
        <v>0</v>
      </c>
      <c r="J32" s="24">
        <f t="shared" si="29"/>
        <v>0</v>
      </c>
      <c r="K32" s="24">
        <f t="shared" si="29"/>
        <v>0</v>
      </c>
      <c r="L32" s="24">
        <f t="shared" si="29"/>
        <v>0</v>
      </c>
      <c r="M32" s="24">
        <f t="shared" si="29"/>
        <v>0</v>
      </c>
      <c r="N32" s="24">
        <f t="shared" si="29"/>
        <v>4</v>
      </c>
      <c r="O32" s="24">
        <f t="shared" si="29"/>
        <v>44</v>
      </c>
      <c r="P32" s="24">
        <f t="shared" si="29"/>
        <v>26</v>
      </c>
      <c r="Q32" s="24">
        <f t="shared" si="29"/>
        <v>57</v>
      </c>
      <c r="R32" s="24">
        <f t="shared" si="29"/>
        <v>7</v>
      </c>
      <c r="S32" s="24">
        <f t="shared" si="29"/>
        <v>7</v>
      </c>
      <c r="T32" s="24">
        <f t="shared" si="29"/>
        <v>42</v>
      </c>
      <c r="U32" s="24">
        <f t="shared" si="29"/>
        <v>51</v>
      </c>
      <c r="V32" s="24">
        <f t="shared" si="29"/>
        <v>11</v>
      </c>
      <c r="W32" s="24">
        <f t="shared" si="29"/>
        <v>2</v>
      </c>
      <c r="X32" s="24">
        <f t="shared" si="29"/>
        <v>24</v>
      </c>
      <c r="Y32" s="24">
        <f t="shared" si="29"/>
        <v>27</v>
      </c>
      <c r="Z32" s="24">
        <f t="shared" si="29"/>
        <v>27</v>
      </c>
      <c r="AA32" s="24">
        <f t="shared" si="29"/>
        <v>30</v>
      </c>
      <c r="AB32" s="24">
        <f t="shared" si="29"/>
        <v>36</v>
      </c>
      <c r="AC32" s="24">
        <f t="shared" si="29"/>
        <v>13</v>
      </c>
      <c r="AD32" s="24">
        <f>AC42</f>
        <v>105</v>
      </c>
      <c r="AE32" s="24">
        <v>81</v>
      </c>
      <c r="AF32" s="223">
        <v>62</v>
      </c>
      <c r="AG32" s="223">
        <f t="shared" ref="AG32:BG32" si="30">AF42</f>
        <v>57</v>
      </c>
      <c r="AH32" s="223">
        <f t="shared" si="30"/>
        <v>60</v>
      </c>
      <c r="AI32" s="223">
        <f t="shared" si="30"/>
        <v>65</v>
      </c>
      <c r="AJ32" s="223">
        <f t="shared" si="30"/>
        <v>65</v>
      </c>
      <c r="AK32" s="223">
        <f t="shared" si="30"/>
        <v>65</v>
      </c>
      <c r="AL32" s="223">
        <f t="shared" si="30"/>
        <v>65</v>
      </c>
      <c r="AM32" s="223">
        <f t="shared" si="30"/>
        <v>65</v>
      </c>
      <c r="AN32" s="223">
        <f t="shared" si="30"/>
        <v>65</v>
      </c>
      <c r="AO32" s="223">
        <f t="shared" si="30"/>
        <v>65</v>
      </c>
      <c r="AP32" s="223">
        <f t="shared" si="30"/>
        <v>65</v>
      </c>
      <c r="AQ32" s="223">
        <f t="shared" si="30"/>
        <v>65</v>
      </c>
      <c r="AR32" s="223">
        <f t="shared" si="30"/>
        <v>70</v>
      </c>
      <c r="AS32" s="223">
        <f t="shared" si="30"/>
        <v>70</v>
      </c>
      <c r="AT32" s="223">
        <f t="shared" si="30"/>
        <v>70</v>
      </c>
      <c r="AU32" s="223">
        <f t="shared" si="30"/>
        <v>70</v>
      </c>
      <c r="AV32" s="223">
        <f t="shared" si="30"/>
        <v>70</v>
      </c>
      <c r="AW32" s="223">
        <f t="shared" si="30"/>
        <v>70</v>
      </c>
      <c r="AX32" s="223">
        <f t="shared" si="30"/>
        <v>70</v>
      </c>
      <c r="AY32" s="223">
        <f t="shared" si="30"/>
        <v>70</v>
      </c>
      <c r="AZ32" s="223">
        <f t="shared" si="30"/>
        <v>75</v>
      </c>
      <c r="BA32" s="223">
        <f t="shared" si="30"/>
        <v>75</v>
      </c>
      <c r="BB32" s="223">
        <f t="shared" si="30"/>
        <v>75</v>
      </c>
      <c r="BC32" s="223">
        <f t="shared" si="30"/>
        <v>75</v>
      </c>
      <c r="BD32" s="223">
        <f t="shared" si="30"/>
        <v>75</v>
      </c>
      <c r="BE32" s="223">
        <f t="shared" si="30"/>
        <v>75</v>
      </c>
      <c r="BF32" s="223">
        <f t="shared" si="30"/>
        <v>75</v>
      </c>
      <c r="BG32" s="223">
        <f t="shared" si="30"/>
        <v>80</v>
      </c>
    </row>
    <row r="33" spans="1:63" ht="16.5">
      <c r="A33" s="5" t="s">
        <v>35</v>
      </c>
      <c r="B33" s="24">
        <f t="shared" ref="B33:BG33" si="31">B12*B235</f>
        <v>212</v>
      </c>
      <c r="C33" s="24">
        <f t="shared" si="31"/>
        <v>210</v>
      </c>
      <c r="D33" s="24">
        <f t="shared" si="31"/>
        <v>229.99999999999997</v>
      </c>
      <c r="E33" s="24">
        <f t="shared" si="31"/>
        <v>229.99999999999997</v>
      </c>
      <c r="F33" s="24">
        <f t="shared" si="31"/>
        <v>228</v>
      </c>
      <c r="G33" s="24">
        <f t="shared" si="31"/>
        <v>304</v>
      </c>
      <c r="H33" s="24">
        <f t="shared" si="31"/>
        <v>392</v>
      </c>
      <c r="I33" s="24">
        <f t="shared" si="31"/>
        <v>341</v>
      </c>
      <c r="J33" s="24">
        <f t="shared" si="31"/>
        <v>330</v>
      </c>
      <c r="K33" s="24">
        <f t="shared" si="31"/>
        <v>302</v>
      </c>
      <c r="L33" s="24">
        <f t="shared" si="31"/>
        <v>420</v>
      </c>
      <c r="M33" s="24">
        <f t="shared" si="31"/>
        <v>420</v>
      </c>
      <c r="N33" s="24">
        <f t="shared" si="31"/>
        <v>505</v>
      </c>
      <c r="O33" s="24">
        <f t="shared" si="31"/>
        <v>430</v>
      </c>
      <c r="P33" s="24">
        <f t="shared" si="31"/>
        <v>520</v>
      </c>
      <c r="Q33" s="24">
        <f t="shared" si="31"/>
        <v>465</v>
      </c>
      <c r="R33" s="24">
        <f t="shared" si="31"/>
        <v>551</v>
      </c>
      <c r="S33" s="24">
        <f t="shared" si="31"/>
        <v>608</v>
      </c>
      <c r="T33" s="24">
        <f t="shared" si="31"/>
        <v>608</v>
      </c>
      <c r="U33" s="24">
        <f t="shared" si="31"/>
        <v>560</v>
      </c>
      <c r="V33" s="24">
        <f t="shared" si="31"/>
        <v>589</v>
      </c>
      <c r="W33" s="24">
        <f t="shared" si="31"/>
        <v>616</v>
      </c>
      <c r="X33" s="24">
        <f t="shared" si="31"/>
        <v>610</v>
      </c>
      <c r="Y33" s="24">
        <f t="shared" si="31"/>
        <v>620</v>
      </c>
      <c r="Z33" s="24">
        <f t="shared" si="31"/>
        <v>600</v>
      </c>
      <c r="AA33" s="24">
        <f t="shared" si="31"/>
        <v>580</v>
      </c>
      <c r="AB33" s="24">
        <f t="shared" si="31"/>
        <v>520</v>
      </c>
      <c r="AC33" s="24">
        <f t="shared" si="31"/>
        <v>560</v>
      </c>
      <c r="AD33" s="24">
        <f t="shared" si="31"/>
        <v>490</v>
      </c>
      <c r="AE33" s="24">
        <f t="shared" si="31"/>
        <v>570</v>
      </c>
      <c r="AF33" s="223">
        <f t="shared" si="31"/>
        <v>480.90043839144306</v>
      </c>
      <c r="AG33" s="223">
        <f t="shared" si="31"/>
        <v>500.41012297948254</v>
      </c>
      <c r="AH33" s="223">
        <f t="shared" si="31"/>
        <v>516.38634336863481</v>
      </c>
      <c r="AI33" s="223">
        <f t="shared" si="31"/>
        <v>528.40797444548969</v>
      </c>
      <c r="AJ33" s="223">
        <f t="shared" si="31"/>
        <v>538.42423297232131</v>
      </c>
      <c r="AK33" s="223">
        <f t="shared" si="31"/>
        <v>548.40627660583959</v>
      </c>
      <c r="AL33" s="223">
        <f t="shared" si="31"/>
        <v>558.42425286854211</v>
      </c>
      <c r="AM33" s="223">
        <f t="shared" si="31"/>
        <v>568.41577339779565</v>
      </c>
      <c r="AN33" s="223">
        <f t="shared" si="31"/>
        <v>578.39557241809553</v>
      </c>
      <c r="AO33" s="223">
        <f t="shared" si="31"/>
        <v>588.36097392534077</v>
      </c>
      <c r="AP33" s="223">
        <f t="shared" si="31"/>
        <v>598.4338083265776</v>
      </c>
      <c r="AQ33" s="223">
        <f t="shared" si="31"/>
        <v>608.40775746167446</v>
      </c>
      <c r="AR33" s="223">
        <f t="shared" si="31"/>
        <v>618.61527262065806</v>
      </c>
      <c r="AS33" s="223">
        <f t="shared" si="31"/>
        <v>628.64740552911348</v>
      </c>
      <c r="AT33" s="223">
        <f t="shared" si="31"/>
        <v>638.67384432301446</v>
      </c>
      <c r="AU33" s="223">
        <f t="shared" si="31"/>
        <v>650.69465541279658</v>
      </c>
      <c r="AV33" s="223">
        <f t="shared" si="31"/>
        <v>662.70524506063975</v>
      </c>
      <c r="AW33" s="223">
        <f t="shared" si="31"/>
        <v>674.70263776971649</v>
      </c>
      <c r="AX33" s="223">
        <f t="shared" si="31"/>
        <v>686.68336320607739</v>
      </c>
      <c r="AY33" s="223">
        <f t="shared" si="31"/>
        <v>698.64340221751934</v>
      </c>
      <c r="AZ33" s="223">
        <f t="shared" si="31"/>
        <v>710.74169706127452</v>
      </c>
      <c r="BA33" s="223">
        <f t="shared" si="31"/>
        <v>722.78009916791166</v>
      </c>
      <c r="BB33" s="223">
        <f t="shared" si="31"/>
        <v>734.81556084437091</v>
      </c>
      <c r="BC33" s="223">
        <f t="shared" si="31"/>
        <v>746.85442405802701</v>
      </c>
      <c r="BD33" s="223">
        <f t="shared" si="31"/>
        <v>758.89654531259373</v>
      </c>
      <c r="BE33" s="223">
        <f t="shared" si="31"/>
        <v>772.93878670372476</v>
      </c>
      <c r="BF33" s="223">
        <f t="shared" si="31"/>
        <v>786.98320500984721</v>
      </c>
      <c r="BG33" s="223">
        <f t="shared" si="31"/>
        <v>801.02529093703868</v>
      </c>
    </row>
    <row r="34" spans="1:63" ht="16.5">
      <c r="A34" s="5" t="s">
        <v>36</v>
      </c>
      <c r="B34" s="24">
        <v>123</v>
      </c>
      <c r="C34" s="24">
        <v>50</v>
      </c>
      <c r="D34" s="24">
        <f t="shared" ref="D34:AC34" si="32">D267</f>
        <v>31.045634</v>
      </c>
      <c r="E34" s="24">
        <f t="shared" si="32"/>
        <v>57.595948999999997</v>
      </c>
      <c r="F34" s="24">
        <f t="shared" si="32"/>
        <v>82.263614000000018</v>
      </c>
      <c r="G34" s="24">
        <f t="shared" si="32"/>
        <v>110.10160099999999</v>
      </c>
      <c r="H34" s="24">
        <f t="shared" si="32"/>
        <v>53.791401999999998</v>
      </c>
      <c r="I34" s="24">
        <f t="shared" si="32"/>
        <v>66.881522000000004</v>
      </c>
      <c r="J34" s="24">
        <f t="shared" si="32"/>
        <v>67.939535000000006</v>
      </c>
      <c r="K34" s="24">
        <f t="shared" si="32"/>
        <v>80.352886999999996</v>
      </c>
      <c r="L34" s="24">
        <f t="shared" si="32"/>
        <v>108.91766899999999</v>
      </c>
      <c r="M34" s="24">
        <f t="shared" si="32"/>
        <v>87.398494999999997</v>
      </c>
      <c r="N34" s="24">
        <f t="shared" si="32"/>
        <v>67.469867999999991</v>
      </c>
      <c r="O34" s="24">
        <f t="shared" si="32"/>
        <v>40.996264000000004</v>
      </c>
      <c r="P34" s="24">
        <f t="shared" si="32"/>
        <v>50.867336999999999</v>
      </c>
      <c r="Q34" s="24">
        <f t="shared" si="32"/>
        <v>10.661621</v>
      </c>
      <c r="R34" s="24">
        <f t="shared" si="32"/>
        <v>20.829876000000002</v>
      </c>
      <c r="S34" s="24">
        <f t="shared" si="32"/>
        <v>57.005267999999994</v>
      </c>
      <c r="T34" s="24">
        <f t="shared" si="32"/>
        <v>47.562118999999996</v>
      </c>
      <c r="U34" s="24">
        <f t="shared" si="32"/>
        <v>41.590907999999999</v>
      </c>
      <c r="V34" s="24">
        <f t="shared" si="32"/>
        <v>59.152739000000004</v>
      </c>
      <c r="W34" s="24">
        <f t="shared" si="32"/>
        <v>67.745859999999993</v>
      </c>
      <c r="X34" s="24">
        <f t="shared" si="32"/>
        <v>84.715655999999981</v>
      </c>
      <c r="Y34" s="24">
        <f t="shared" si="32"/>
        <v>101.04048100000001</v>
      </c>
      <c r="Z34" s="24">
        <f t="shared" si="32"/>
        <v>97.569181999999998</v>
      </c>
      <c r="AA34" s="24">
        <f t="shared" si="32"/>
        <v>103.41126599999998</v>
      </c>
      <c r="AB34" s="24">
        <f t="shared" si="32"/>
        <v>142.95330099999998</v>
      </c>
      <c r="AC34" s="24">
        <f t="shared" si="32"/>
        <v>254.98690500000001</v>
      </c>
      <c r="AD34" s="24">
        <f>100+85</f>
        <v>185</v>
      </c>
      <c r="AE34" s="24">
        <v>195</v>
      </c>
      <c r="AF34" s="223">
        <v>300</v>
      </c>
      <c r="AG34" s="223">
        <v>180</v>
      </c>
      <c r="AH34" s="223">
        <v>185</v>
      </c>
      <c r="AI34" s="223">
        <v>190</v>
      </c>
      <c r="AJ34" s="223">
        <v>190</v>
      </c>
      <c r="AK34" s="223">
        <v>190</v>
      </c>
      <c r="AL34" s="223">
        <v>190</v>
      </c>
      <c r="AM34" s="223">
        <v>190</v>
      </c>
      <c r="AN34" s="223">
        <v>190</v>
      </c>
      <c r="AO34" s="223">
        <v>195</v>
      </c>
      <c r="AP34" s="223">
        <v>195</v>
      </c>
      <c r="AQ34" s="223">
        <v>200</v>
      </c>
      <c r="AR34" s="223">
        <v>205</v>
      </c>
      <c r="AS34" s="223">
        <v>210</v>
      </c>
      <c r="AT34" s="223">
        <v>210</v>
      </c>
      <c r="AU34" s="223">
        <v>210</v>
      </c>
      <c r="AV34" s="223">
        <v>210</v>
      </c>
      <c r="AW34" s="223">
        <v>210</v>
      </c>
      <c r="AX34" s="223">
        <v>210</v>
      </c>
      <c r="AY34" s="223">
        <v>210</v>
      </c>
      <c r="AZ34" s="223">
        <v>210</v>
      </c>
      <c r="BA34" s="223">
        <v>210</v>
      </c>
      <c r="BB34" s="223">
        <v>210</v>
      </c>
      <c r="BC34" s="223">
        <v>210</v>
      </c>
      <c r="BD34" s="223">
        <v>210</v>
      </c>
      <c r="BE34" s="223">
        <v>210</v>
      </c>
      <c r="BF34" s="223">
        <v>210</v>
      </c>
      <c r="BG34" s="223">
        <v>210</v>
      </c>
      <c r="BK34" t="s">
        <v>360</v>
      </c>
    </row>
    <row r="35" spans="1:63" ht="16.5">
      <c r="A35" s="7" t="s">
        <v>37</v>
      </c>
      <c r="B35" s="227">
        <f>SUM(B32:B34)</f>
        <v>335</v>
      </c>
      <c r="C35" s="227">
        <f t="shared" ref="C35:Y35" si="33">SUM(C32:C34)</f>
        <v>260</v>
      </c>
      <c r="D35" s="227">
        <f t="shared" si="33"/>
        <v>261.04563399999995</v>
      </c>
      <c r="E35" s="227">
        <f t="shared" si="33"/>
        <v>292.59594899999996</v>
      </c>
      <c r="F35" s="227">
        <f t="shared" si="33"/>
        <v>310.26361400000002</v>
      </c>
      <c r="G35" s="227">
        <f t="shared" si="33"/>
        <v>414.10160099999996</v>
      </c>
      <c r="H35" s="227">
        <f t="shared" si="33"/>
        <v>445.79140200000001</v>
      </c>
      <c r="I35" s="227">
        <f t="shared" si="33"/>
        <v>407.88152200000002</v>
      </c>
      <c r="J35" s="227">
        <f t="shared" si="33"/>
        <v>397.93953499999998</v>
      </c>
      <c r="K35" s="227">
        <f t="shared" si="33"/>
        <v>382.35288700000001</v>
      </c>
      <c r="L35" s="227">
        <f t="shared" si="33"/>
        <v>528.91766899999993</v>
      </c>
      <c r="M35" s="227">
        <f t="shared" si="33"/>
        <v>507.39849500000003</v>
      </c>
      <c r="N35" s="227">
        <f t="shared" si="33"/>
        <v>576.46986800000002</v>
      </c>
      <c r="O35" s="227">
        <f t="shared" si="33"/>
        <v>514.996264</v>
      </c>
      <c r="P35" s="227">
        <f t="shared" si="33"/>
        <v>596.86733700000002</v>
      </c>
      <c r="Q35" s="227">
        <f t="shared" si="33"/>
        <v>532.66162099999997</v>
      </c>
      <c r="R35" s="227">
        <f t="shared" si="33"/>
        <v>578.82987600000001</v>
      </c>
      <c r="S35" s="227">
        <f t="shared" si="33"/>
        <v>672.005268</v>
      </c>
      <c r="T35" s="227">
        <f t="shared" si="33"/>
        <v>697.56211899999994</v>
      </c>
      <c r="U35" s="227">
        <f t="shared" si="33"/>
        <v>652.59090800000001</v>
      </c>
      <c r="V35" s="227">
        <f t="shared" si="33"/>
        <v>659.152739</v>
      </c>
      <c r="W35" s="227">
        <f t="shared" si="33"/>
        <v>685.74585999999999</v>
      </c>
      <c r="X35" s="227">
        <f t="shared" si="33"/>
        <v>718.71565599999997</v>
      </c>
      <c r="Y35" s="227">
        <f t="shared" si="33"/>
        <v>748.040481</v>
      </c>
      <c r="Z35" s="227">
        <f>SUM(Z32:Z34)</f>
        <v>724.56918199999996</v>
      </c>
      <c r="AA35" s="227">
        <f>SUM(AA32:AA34)</f>
        <v>713.41126599999996</v>
      </c>
      <c r="AB35" s="227">
        <f>SUM(AB32:AB34)</f>
        <v>698.95330100000001</v>
      </c>
      <c r="AC35" s="227">
        <f>SUM(AC32:AC34)</f>
        <v>827.98690499999998</v>
      </c>
      <c r="AD35" s="227">
        <f>SUM(AD32:AD34)</f>
        <v>780</v>
      </c>
      <c r="AE35" s="227">
        <f t="shared" ref="AE35:BG35" si="34">SUM(AE32:AE34)</f>
        <v>846</v>
      </c>
      <c r="AF35" s="228">
        <f t="shared" si="34"/>
        <v>842.900438391443</v>
      </c>
      <c r="AG35" s="228">
        <f t="shared" si="34"/>
        <v>737.41012297948259</v>
      </c>
      <c r="AH35" s="228">
        <f t="shared" si="34"/>
        <v>761.38634336863481</v>
      </c>
      <c r="AI35" s="228">
        <f t="shared" si="34"/>
        <v>783.40797444548969</v>
      </c>
      <c r="AJ35" s="228">
        <f t="shared" si="34"/>
        <v>793.42423297232131</v>
      </c>
      <c r="AK35" s="228">
        <f t="shared" si="34"/>
        <v>803.40627660583959</v>
      </c>
      <c r="AL35" s="228">
        <f t="shared" si="34"/>
        <v>813.42425286854211</v>
      </c>
      <c r="AM35" s="228">
        <f t="shared" si="34"/>
        <v>823.41577339779565</v>
      </c>
      <c r="AN35" s="228">
        <f t="shared" si="34"/>
        <v>833.39557241809553</v>
      </c>
      <c r="AO35" s="228">
        <f t="shared" si="34"/>
        <v>848.36097392534077</v>
      </c>
      <c r="AP35" s="228">
        <f t="shared" si="34"/>
        <v>858.4338083265776</v>
      </c>
      <c r="AQ35" s="228">
        <f t="shared" si="34"/>
        <v>873.40775746167446</v>
      </c>
      <c r="AR35" s="228">
        <f t="shared" si="34"/>
        <v>893.61527262065806</v>
      </c>
      <c r="AS35" s="228">
        <f t="shared" si="34"/>
        <v>908.64740552911348</v>
      </c>
      <c r="AT35" s="228">
        <f t="shared" si="34"/>
        <v>918.67384432301446</v>
      </c>
      <c r="AU35" s="228">
        <f t="shared" si="34"/>
        <v>930.69465541279658</v>
      </c>
      <c r="AV35" s="228">
        <f t="shared" si="34"/>
        <v>942.70524506063975</v>
      </c>
      <c r="AW35" s="228">
        <f t="shared" si="34"/>
        <v>954.70263776971649</v>
      </c>
      <c r="AX35" s="228">
        <f t="shared" si="34"/>
        <v>966.68336320607739</v>
      </c>
      <c r="AY35" s="228">
        <f t="shared" si="34"/>
        <v>978.64340221751934</v>
      </c>
      <c r="AZ35" s="228">
        <f t="shared" si="34"/>
        <v>995.74169706127452</v>
      </c>
      <c r="BA35" s="228">
        <f t="shared" si="34"/>
        <v>1007.7800991679117</v>
      </c>
      <c r="BB35" s="228">
        <f t="shared" si="34"/>
        <v>1019.8155608443709</v>
      </c>
      <c r="BC35" s="228">
        <f t="shared" si="34"/>
        <v>1031.854424058027</v>
      </c>
      <c r="BD35" s="228">
        <f t="shared" si="34"/>
        <v>1043.8965453125938</v>
      </c>
      <c r="BE35" s="228">
        <f t="shared" si="34"/>
        <v>1057.9387867037249</v>
      </c>
      <c r="BF35" s="228">
        <f t="shared" si="34"/>
        <v>1071.9832050098471</v>
      </c>
      <c r="BG35" s="228">
        <f t="shared" si="34"/>
        <v>1091.0252909370388</v>
      </c>
    </row>
    <row r="36" spans="1:63" ht="16.5">
      <c r="A36" s="5" t="s">
        <v>48</v>
      </c>
      <c r="B36" s="24">
        <f>B41-B40</f>
        <v>335</v>
      </c>
      <c r="C36" s="24">
        <f t="shared" ref="C36:Y36" si="35">C41-C40</f>
        <v>260</v>
      </c>
      <c r="D36" s="24">
        <f t="shared" si="35"/>
        <v>256.02563399999997</v>
      </c>
      <c r="E36" s="24">
        <f t="shared" si="35"/>
        <v>292.58294899999999</v>
      </c>
      <c r="F36" s="24">
        <f t="shared" si="35"/>
        <v>309.278614</v>
      </c>
      <c r="G36" s="24">
        <f t="shared" si="35"/>
        <v>413.74060099999997</v>
      </c>
      <c r="H36" s="24">
        <f t="shared" si="35"/>
        <v>444.92440199999999</v>
      </c>
      <c r="I36" s="24">
        <f t="shared" si="35"/>
        <v>407.22652200000005</v>
      </c>
      <c r="J36" s="24">
        <f t="shared" si="35"/>
        <v>397.58653499999997</v>
      </c>
      <c r="K36" s="24">
        <f t="shared" si="35"/>
        <v>382.28088700000001</v>
      </c>
      <c r="L36" s="24">
        <f t="shared" si="35"/>
        <v>528.91766899999993</v>
      </c>
      <c r="M36" s="24">
        <f t="shared" si="35"/>
        <v>503.39349500000003</v>
      </c>
      <c r="N36" s="24">
        <f t="shared" si="35"/>
        <v>532.465868</v>
      </c>
      <c r="O36" s="24">
        <f t="shared" si="35"/>
        <v>488.688264</v>
      </c>
      <c r="P36" s="24">
        <f t="shared" si="35"/>
        <v>539.86133700000005</v>
      </c>
      <c r="Q36" s="24">
        <f t="shared" si="35"/>
        <v>519.50962099999992</v>
      </c>
      <c r="R36" s="24">
        <f t="shared" si="35"/>
        <v>570.39487600000007</v>
      </c>
      <c r="S36" s="24">
        <f t="shared" si="35"/>
        <v>628.43926799999997</v>
      </c>
      <c r="T36" s="24">
        <f t="shared" si="35"/>
        <v>644.74111899999991</v>
      </c>
      <c r="U36" s="24">
        <f>U41-U40</f>
        <v>639.71690799999999</v>
      </c>
      <c r="V36" s="24">
        <f t="shared" si="35"/>
        <v>655.28273899999999</v>
      </c>
      <c r="W36" s="24">
        <f t="shared" si="35"/>
        <v>659.99785999999995</v>
      </c>
      <c r="X36" s="24">
        <f t="shared" si="35"/>
        <v>689.96465599999999</v>
      </c>
      <c r="Y36" s="24">
        <f t="shared" si="35"/>
        <v>715.69648099999995</v>
      </c>
      <c r="Z36" s="24">
        <f>Z41-Z40</f>
        <v>688.39654599999994</v>
      </c>
      <c r="AA36" s="24">
        <f>AA41-AA40</f>
        <v>669.79307999999992</v>
      </c>
      <c r="AB36" s="24">
        <f>AB41-AB40</f>
        <v>680.19655699999998</v>
      </c>
      <c r="AC36" s="24">
        <f>AC41-AC40</f>
        <v>714.88612699999999</v>
      </c>
      <c r="AD36" s="24">
        <f>AD41-AD40</f>
        <v>716.5</v>
      </c>
      <c r="AE36" s="24">
        <f t="shared" ref="AE36:BG36" si="36">AE41-AE40</f>
        <v>779</v>
      </c>
      <c r="AF36" s="223">
        <f t="shared" si="36"/>
        <v>780.900438391443</v>
      </c>
      <c r="AG36" s="223">
        <f t="shared" si="36"/>
        <v>672.41012297948259</v>
      </c>
      <c r="AH36" s="223">
        <f t="shared" si="36"/>
        <v>691.38634336863481</v>
      </c>
      <c r="AI36" s="223">
        <f t="shared" si="36"/>
        <v>713.40797444548969</v>
      </c>
      <c r="AJ36" s="223">
        <f t="shared" si="36"/>
        <v>723.42423297232131</v>
      </c>
      <c r="AK36" s="223">
        <f t="shared" si="36"/>
        <v>733.40627660583959</v>
      </c>
      <c r="AL36" s="223">
        <f t="shared" si="36"/>
        <v>743.42425286854211</v>
      </c>
      <c r="AM36" s="223">
        <f t="shared" si="36"/>
        <v>753.41577339779565</v>
      </c>
      <c r="AN36" s="223">
        <f t="shared" si="36"/>
        <v>763.39557241809553</v>
      </c>
      <c r="AO36" s="223">
        <f t="shared" si="36"/>
        <v>778.36097392534077</v>
      </c>
      <c r="AP36" s="223">
        <f t="shared" si="36"/>
        <v>788.4338083265776</v>
      </c>
      <c r="AQ36" s="223">
        <f t="shared" si="36"/>
        <v>798.40775746167446</v>
      </c>
      <c r="AR36" s="223">
        <f t="shared" si="36"/>
        <v>818.61527262065806</v>
      </c>
      <c r="AS36" s="223">
        <f t="shared" si="36"/>
        <v>833.64740552911348</v>
      </c>
      <c r="AT36" s="223">
        <f t="shared" si="36"/>
        <v>843.67384432301446</v>
      </c>
      <c r="AU36" s="223">
        <f t="shared" si="36"/>
        <v>855.69465541279658</v>
      </c>
      <c r="AV36" s="223">
        <f t="shared" si="36"/>
        <v>867.70524506063975</v>
      </c>
      <c r="AW36" s="223">
        <f t="shared" si="36"/>
        <v>879.70263776971649</v>
      </c>
      <c r="AX36" s="223">
        <f t="shared" si="36"/>
        <v>891.68336320607739</v>
      </c>
      <c r="AY36" s="223">
        <f t="shared" si="36"/>
        <v>898.64340221751934</v>
      </c>
      <c r="AZ36" s="223">
        <f t="shared" si="36"/>
        <v>915.74169706127452</v>
      </c>
      <c r="BA36" s="223">
        <f t="shared" si="36"/>
        <v>927.78009916791166</v>
      </c>
      <c r="BB36" s="223">
        <f t="shared" si="36"/>
        <v>939.81556084437091</v>
      </c>
      <c r="BC36" s="223">
        <f t="shared" si="36"/>
        <v>951.85442405802701</v>
      </c>
      <c r="BD36" s="223">
        <f t="shared" si="36"/>
        <v>963.89654531259384</v>
      </c>
      <c r="BE36" s="223">
        <f t="shared" si="36"/>
        <v>977.93878670372487</v>
      </c>
      <c r="BF36" s="223">
        <f t="shared" si="36"/>
        <v>986.9832050098471</v>
      </c>
      <c r="BG36" s="223">
        <f t="shared" si="36"/>
        <v>1006.0252909370388</v>
      </c>
      <c r="BK36" t="s">
        <v>361</v>
      </c>
    </row>
    <row r="37" spans="1:63" ht="16.5">
      <c r="A37" s="5" t="s">
        <v>362</v>
      </c>
      <c r="B37" s="24">
        <v>0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23">
        <v>0</v>
      </c>
      <c r="AG37" s="223">
        <v>0</v>
      </c>
      <c r="AH37" s="223">
        <v>0</v>
      </c>
      <c r="AI37" s="223">
        <v>0</v>
      </c>
      <c r="AJ37" s="223">
        <v>0</v>
      </c>
      <c r="AK37" s="223">
        <v>0</v>
      </c>
      <c r="AL37" s="223">
        <v>0</v>
      </c>
      <c r="AM37" s="223">
        <v>0</v>
      </c>
      <c r="AN37" s="223">
        <v>0</v>
      </c>
      <c r="AO37" s="223">
        <v>0</v>
      </c>
      <c r="AP37" s="223">
        <v>0</v>
      </c>
      <c r="AQ37" s="223">
        <v>0</v>
      </c>
      <c r="AR37" s="223">
        <v>0</v>
      </c>
      <c r="AS37" s="223">
        <v>0</v>
      </c>
      <c r="AT37" s="223">
        <v>0</v>
      </c>
      <c r="AU37" s="223">
        <v>0</v>
      </c>
      <c r="AV37" s="223">
        <v>0</v>
      </c>
      <c r="AW37" s="223">
        <v>0</v>
      </c>
      <c r="AX37" s="223">
        <v>0</v>
      </c>
      <c r="AY37" s="223">
        <v>0</v>
      </c>
      <c r="AZ37" s="223">
        <v>0</v>
      </c>
      <c r="BA37" s="223">
        <v>0</v>
      </c>
      <c r="BB37" s="223">
        <v>0</v>
      </c>
      <c r="BC37" s="223">
        <v>0</v>
      </c>
      <c r="BD37" s="223">
        <v>0</v>
      </c>
      <c r="BE37" s="223">
        <v>0</v>
      </c>
      <c r="BF37" s="223">
        <v>0</v>
      </c>
      <c r="BG37" s="223">
        <v>0</v>
      </c>
    </row>
    <row r="38" spans="1:63" ht="16.5">
      <c r="A38" s="5" t="s">
        <v>363</v>
      </c>
      <c r="B38" s="24">
        <f>B39</f>
        <v>335</v>
      </c>
      <c r="C38" s="24">
        <f t="shared" ref="C38:BG38" si="37">C39</f>
        <v>260</v>
      </c>
      <c r="D38" s="24">
        <f t="shared" si="37"/>
        <v>256.02563399999997</v>
      </c>
      <c r="E38" s="24">
        <f t="shared" si="37"/>
        <v>292.58294899999999</v>
      </c>
      <c r="F38" s="24">
        <f t="shared" si="37"/>
        <v>309.278614</v>
      </c>
      <c r="G38" s="24">
        <f t="shared" si="37"/>
        <v>413.74060099999997</v>
      </c>
      <c r="H38" s="24">
        <f t="shared" si="37"/>
        <v>444.92440199999999</v>
      </c>
      <c r="I38" s="24">
        <f t="shared" si="37"/>
        <v>407.22652200000005</v>
      </c>
      <c r="J38" s="24">
        <f t="shared" si="37"/>
        <v>397.58653499999997</v>
      </c>
      <c r="K38" s="24">
        <f t="shared" si="37"/>
        <v>382.28088700000001</v>
      </c>
      <c r="L38" s="24">
        <f t="shared" si="37"/>
        <v>528.91766899999993</v>
      </c>
      <c r="M38" s="24">
        <f t="shared" si="37"/>
        <v>503.39349500000003</v>
      </c>
      <c r="N38" s="24">
        <f t="shared" si="37"/>
        <v>532.465868</v>
      </c>
      <c r="O38" s="24">
        <f t="shared" si="37"/>
        <v>488.688264</v>
      </c>
      <c r="P38" s="24">
        <f t="shared" si="37"/>
        <v>539.86133700000005</v>
      </c>
      <c r="Q38" s="24">
        <f t="shared" si="37"/>
        <v>519.50962099999992</v>
      </c>
      <c r="R38" s="24">
        <f t="shared" si="37"/>
        <v>570.39487600000007</v>
      </c>
      <c r="S38" s="24">
        <f t="shared" si="37"/>
        <v>628.43926799999997</v>
      </c>
      <c r="T38" s="24">
        <f t="shared" si="37"/>
        <v>644.74111899999991</v>
      </c>
      <c r="U38" s="24">
        <f t="shared" si="37"/>
        <v>639.71690799999999</v>
      </c>
      <c r="V38" s="24">
        <f t="shared" si="37"/>
        <v>655.28273899999999</v>
      </c>
      <c r="W38" s="24">
        <f t="shared" si="37"/>
        <v>659.99785999999995</v>
      </c>
      <c r="X38" s="24">
        <f t="shared" si="37"/>
        <v>689.96465599999999</v>
      </c>
      <c r="Y38" s="24">
        <f t="shared" si="37"/>
        <v>715.69648099999995</v>
      </c>
      <c r="Z38" s="24">
        <f t="shared" si="37"/>
        <v>688.39654599999994</v>
      </c>
      <c r="AA38" s="24">
        <f t="shared" si="37"/>
        <v>669.79307999999992</v>
      </c>
      <c r="AB38" s="24">
        <f t="shared" si="37"/>
        <v>680.19655699999998</v>
      </c>
      <c r="AC38" s="24">
        <f t="shared" si="37"/>
        <v>714.88612699999999</v>
      </c>
      <c r="AD38" s="24">
        <f t="shared" si="37"/>
        <v>716.5</v>
      </c>
      <c r="AE38" s="24">
        <f t="shared" si="37"/>
        <v>779</v>
      </c>
      <c r="AF38" s="223">
        <f t="shared" si="37"/>
        <v>780.900438391443</v>
      </c>
      <c r="AG38" s="223">
        <f t="shared" si="37"/>
        <v>672.41012297948259</v>
      </c>
      <c r="AH38" s="223">
        <f t="shared" si="37"/>
        <v>691.38634336863481</v>
      </c>
      <c r="AI38" s="223">
        <f t="shared" si="37"/>
        <v>713.40797444548969</v>
      </c>
      <c r="AJ38" s="223">
        <f t="shared" si="37"/>
        <v>723.42423297232131</v>
      </c>
      <c r="AK38" s="223">
        <f t="shared" si="37"/>
        <v>733.40627660583959</v>
      </c>
      <c r="AL38" s="223">
        <f t="shared" si="37"/>
        <v>743.42425286854211</v>
      </c>
      <c r="AM38" s="223">
        <f t="shared" si="37"/>
        <v>753.41577339779565</v>
      </c>
      <c r="AN38" s="223">
        <f t="shared" si="37"/>
        <v>763.39557241809553</v>
      </c>
      <c r="AO38" s="223">
        <f t="shared" si="37"/>
        <v>778.36097392534077</v>
      </c>
      <c r="AP38" s="223">
        <f t="shared" si="37"/>
        <v>788.4338083265776</v>
      </c>
      <c r="AQ38" s="223">
        <f t="shared" si="37"/>
        <v>798.40775746167446</v>
      </c>
      <c r="AR38" s="223">
        <f t="shared" si="37"/>
        <v>818.61527262065806</v>
      </c>
      <c r="AS38" s="223">
        <f t="shared" si="37"/>
        <v>833.64740552911348</v>
      </c>
      <c r="AT38" s="223">
        <f t="shared" si="37"/>
        <v>843.67384432301446</v>
      </c>
      <c r="AU38" s="223">
        <f t="shared" si="37"/>
        <v>855.69465541279658</v>
      </c>
      <c r="AV38" s="223">
        <f t="shared" si="37"/>
        <v>867.70524506063975</v>
      </c>
      <c r="AW38" s="223">
        <f t="shared" si="37"/>
        <v>879.70263776971649</v>
      </c>
      <c r="AX38" s="223">
        <f t="shared" si="37"/>
        <v>891.68336320607739</v>
      </c>
      <c r="AY38" s="223">
        <f t="shared" si="37"/>
        <v>898.64340221751934</v>
      </c>
      <c r="AZ38" s="223">
        <f t="shared" si="37"/>
        <v>915.74169706127452</v>
      </c>
      <c r="BA38" s="223">
        <f t="shared" si="37"/>
        <v>927.78009916791166</v>
      </c>
      <c r="BB38" s="223">
        <f t="shared" si="37"/>
        <v>939.81556084437091</v>
      </c>
      <c r="BC38" s="223">
        <f t="shared" si="37"/>
        <v>951.85442405802701</v>
      </c>
      <c r="BD38" s="223">
        <f t="shared" si="37"/>
        <v>963.89654531259384</v>
      </c>
      <c r="BE38" s="223">
        <f t="shared" si="37"/>
        <v>977.93878670372487</v>
      </c>
      <c r="BF38" s="223">
        <f t="shared" si="37"/>
        <v>986.9832050098471</v>
      </c>
      <c r="BG38" s="223">
        <f t="shared" si="37"/>
        <v>1006.0252909370388</v>
      </c>
    </row>
    <row r="39" spans="1:63" ht="16.5">
      <c r="A39" s="5" t="s">
        <v>364</v>
      </c>
      <c r="B39" s="24">
        <f>B36-B37</f>
        <v>335</v>
      </c>
      <c r="C39" s="24">
        <f t="shared" ref="C39:BG39" si="38">C36-C37</f>
        <v>260</v>
      </c>
      <c r="D39" s="24">
        <f t="shared" si="38"/>
        <v>256.02563399999997</v>
      </c>
      <c r="E39" s="24">
        <f t="shared" si="38"/>
        <v>292.58294899999999</v>
      </c>
      <c r="F39" s="24">
        <f t="shared" si="38"/>
        <v>309.278614</v>
      </c>
      <c r="G39" s="24">
        <f t="shared" si="38"/>
        <v>413.74060099999997</v>
      </c>
      <c r="H39" s="24">
        <f t="shared" si="38"/>
        <v>444.92440199999999</v>
      </c>
      <c r="I39" s="24">
        <f t="shared" si="38"/>
        <v>407.22652200000005</v>
      </c>
      <c r="J39" s="24">
        <f t="shared" si="38"/>
        <v>397.58653499999997</v>
      </c>
      <c r="K39" s="24">
        <f t="shared" si="38"/>
        <v>382.28088700000001</v>
      </c>
      <c r="L39" s="24">
        <f t="shared" si="38"/>
        <v>528.91766899999993</v>
      </c>
      <c r="M39" s="24">
        <f t="shared" si="38"/>
        <v>503.39349500000003</v>
      </c>
      <c r="N39" s="24">
        <f t="shared" si="38"/>
        <v>532.465868</v>
      </c>
      <c r="O39" s="24">
        <f t="shared" si="38"/>
        <v>488.688264</v>
      </c>
      <c r="P39" s="24">
        <f t="shared" si="38"/>
        <v>539.86133700000005</v>
      </c>
      <c r="Q39" s="24">
        <f t="shared" si="38"/>
        <v>519.50962099999992</v>
      </c>
      <c r="R39" s="24">
        <f t="shared" si="38"/>
        <v>570.39487600000007</v>
      </c>
      <c r="S39" s="24">
        <f t="shared" si="38"/>
        <v>628.43926799999997</v>
      </c>
      <c r="T39" s="24">
        <f t="shared" si="38"/>
        <v>644.74111899999991</v>
      </c>
      <c r="U39" s="24">
        <f t="shared" si="38"/>
        <v>639.71690799999999</v>
      </c>
      <c r="V39" s="24">
        <f t="shared" si="38"/>
        <v>655.28273899999999</v>
      </c>
      <c r="W39" s="24">
        <f t="shared" si="38"/>
        <v>659.99785999999995</v>
      </c>
      <c r="X39" s="24">
        <f t="shared" si="38"/>
        <v>689.96465599999999</v>
      </c>
      <c r="Y39" s="24">
        <f t="shared" si="38"/>
        <v>715.69648099999995</v>
      </c>
      <c r="Z39" s="24">
        <f t="shared" si="38"/>
        <v>688.39654599999994</v>
      </c>
      <c r="AA39" s="24">
        <f t="shared" si="38"/>
        <v>669.79307999999992</v>
      </c>
      <c r="AB39" s="24">
        <f t="shared" si="38"/>
        <v>680.19655699999998</v>
      </c>
      <c r="AC39" s="24">
        <f t="shared" si="38"/>
        <v>714.88612699999999</v>
      </c>
      <c r="AD39" s="24">
        <f t="shared" si="38"/>
        <v>716.5</v>
      </c>
      <c r="AE39" s="24">
        <f t="shared" si="38"/>
        <v>779</v>
      </c>
      <c r="AF39" s="223">
        <f t="shared" si="38"/>
        <v>780.900438391443</v>
      </c>
      <c r="AG39" s="223">
        <f t="shared" si="38"/>
        <v>672.41012297948259</v>
      </c>
      <c r="AH39" s="223">
        <f t="shared" si="38"/>
        <v>691.38634336863481</v>
      </c>
      <c r="AI39" s="223">
        <f t="shared" si="38"/>
        <v>713.40797444548969</v>
      </c>
      <c r="AJ39" s="223">
        <f t="shared" si="38"/>
        <v>723.42423297232131</v>
      </c>
      <c r="AK39" s="223">
        <f t="shared" si="38"/>
        <v>733.40627660583959</v>
      </c>
      <c r="AL39" s="223">
        <f t="shared" si="38"/>
        <v>743.42425286854211</v>
      </c>
      <c r="AM39" s="223">
        <f t="shared" si="38"/>
        <v>753.41577339779565</v>
      </c>
      <c r="AN39" s="223">
        <f t="shared" si="38"/>
        <v>763.39557241809553</v>
      </c>
      <c r="AO39" s="223">
        <f t="shared" si="38"/>
        <v>778.36097392534077</v>
      </c>
      <c r="AP39" s="223">
        <f t="shared" si="38"/>
        <v>788.4338083265776</v>
      </c>
      <c r="AQ39" s="223">
        <f t="shared" si="38"/>
        <v>798.40775746167446</v>
      </c>
      <c r="AR39" s="223">
        <f t="shared" si="38"/>
        <v>818.61527262065806</v>
      </c>
      <c r="AS39" s="223">
        <f t="shared" si="38"/>
        <v>833.64740552911348</v>
      </c>
      <c r="AT39" s="223">
        <f t="shared" si="38"/>
        <v>843.67384432301446</v>
      </c>
      <c r="AU39" s="223">
        <f t="shared" si="38"/>
        <v>855.69465541279658</v>
      </c>
      <c r="AV39" s="223">
        <f t="shared" si="38"/>
        <v>867.70524506063975</v>
      </c>
      <c r="AW39" s="223">
        <f t="shared" si="38"/>
        <v>879.70263776971649</v>
      </c>
      <c r="AX39" s="223">
        <f t="shared" si="38"/>
        <v>891.68336320607739</v>
      </c>
      <c r="AY39" s="223">
        <f t="shared" si="38"/>
        <v>898.64340221751934</v>
      </c>
      <c r="AZ39" s="223">
        <f t="shared" si="38"/>
        <v>915.74169706127452</v>
      </c>
      <c r="BA39" s="223">
        <f t="shared" si="38"/>
        <v>927.78009916791166</v>
      </c>
      <c r="BB39" s="223">
        <f t="shared" si="38"/>
        <v>939.81556084437091</v>
      </c>
      <c r="BC39" s="223">
        <f t="shared" si="38"/>
        <v>951.85442405802701</v>
      </c>
      <c r="BD39" s="223">
        <f t="shared" si="38"/>
        <v>963.89654531259384</v>
      </c>
      <c r="BE39" s="223">
        <f t="shared" si="38"/>
        <v>977.93878670372487</v>
      </c>
      <c r="BF39" s="223">
        <f t="shared" si="38"/>
        <v>986.9832050098471</v>
      </c>
      <c r="BG39" s="223">
        <f t="shared" si="38"/>
        <v>1006.0252909370388</v>
      </c>
    </row>
    <row r="40" spans="1:63" ht="16.5">
      <c r="A40" s="5" t="s">
        <v>39</v>
      </c>
      <c r="B40" s="24">
        <v>0</v>
      </c>
      <c r="C40" s="24">
        <v>0</v>
      </c>
      <c r="D40" s="24">
        <f t="shared" ref="D40:AC40" si="39">D283</f>
        <v>2.0000000000000004E-2</v>
      </c>
      <c r="E40" s="24">
        <f t="shared" si="39"/>
        <v>1.2999999999999999E-2</v>
      </c>
      <c r="F40" s="24">
        <f t="shared" si="39"/>
        <v>0.98499999999999999</v>
      </c>
      <c r="G40" s="24">
        <f t="shared" si="39"/>
        <v>0.36099999999999999</v>
      </c>
      <c r="H40" s="24">
        <f t="shared" si="39"/>
        <v>0.86699999999999999</v>
      </c>
      <c r="I40" s="24">
        <f t="shared" si="39"/>
        <v>0.65500000000000003</v>
      </c>
      <c r="J40" s="24">
        <f t="shared" si="39"/>
        <v>0.35300000000000004</v>
      </c>
      <c r="K40" s="24">
        <f t="shared" si="39"/>
        <v>7.2000000000000008E-2</v>
      </c>
      <c r="L40" s="24">
        <f t="shared" si="39"/>
        <v>0</v>
      </c>
      <c r="M40" s="24">
        <f t="shared" si="39"/>
        <v>5.0000000000000001E-3</v>
      </c>
      <c r="N40" s="24">
        <f t="shared" si="39"/>
        <v>4.0000000000000001E-3</v>
      </c>
      <c r="O40" s="24">
        <f t="shared" si="39"/>
        <v>0.308</v>
      </c>
      <c r="P40" s="24">
        <f t="shared" si="39"/>
        <v>6.0000000000000001E-3</v>
      </c>
      <c r="Q40" s="24">
        <f t="shared" si="39"/>
        <v>6.1520000000000019</v>
      </c>
      <c r="R40" s="24">
        <f t="shared" si="39"/>
        <v>1.4349999999999998</v>
      </c>
      <c r="S40" s="24">
        <f t="shared" si="39"/>
        <v>1.5659999999999998</v>
      </c>
      <c r="T40" s="24">
        <f t="shared" si="39"/>
        <v>1.8209999999999997</v>
      </c>
      <c r="U40" s="24">
        <f t="shared" si="39"/>
        <v>1.8740000000000001</v>
      </c>
      <c r="V40" s="24">
        <f t="shared" si="39"/>
        <v>1.8699999999999997</v>
      </c>
      <c r="W40" s="24">
        <f t="shared" si="39"/>
        <v>1.7480000000000002</v>
      </c>
      <c r="X40" s="24">
        <f t="shared" si="39"/>
        <v>1.7509999999999999</v>
      </c>
      <c r="Y40" s="24">
        <f t="shared" si="39"/>
        <v>5.3440000000000003</v>
      </c>
      <c r="Z40" s="24">
        <f t="shared" si="39"/>
        <v>6.1726359999999998</v>
      </c>
      <c r="AA40" s="24">
        <f t="shared" si="39"/>
        <v>7.6181860000000015</v>
      </c>
      <c r="AB40" s="24">
        <f t="shared" si="39"/>
        <v>5.7567440000000003</v>
      </c>
      <c r="AC40" s="24">
        <f t="shared" si="39"/>
        <v>8.1007779999999983</v>
      </c>
      <c r="AD40" s="24">
        <v>3.5</v>
      </c>
      <c r="AE40" s="24">
        <v>5</v>
      </c>
      <c r="AF40" s="223">
        <v>5</v>
      </c>
      <c r="AG40" s="223">
        <v>5</v>
      </c>
      <c r="AH40" s="223">
        <v>5</v>
      </c>
      <c r="AI40" s="223">
        <v>5</v>
      </c>
      <c r="AJ40" s="223">
        <v>5</v>
      </c>
      <c r="AK40" s="223">
        <v>5</v>
      </c>
      <c r="AL40" s="223">
        <v>5</v>
      </c>
      <c r="AM40" s="223">
        <v>5</v>
      </c>
      <c r="AN40" s="223">
        <v>5</v>
      </c>
      <c r="AO40" s="223">
        <v>5</v>
      </c>
      <c r="AP40" s="223">
        <v>5</v>
      </c>
      <c r="AQ40" s="223">
        <v>5</v>
      </c>
      <c r="AR40" s="223">
        <v>5</v>
      </c>
      <c r="AS40" s="223">
        <v>5</v>
      </c>
      <c r="AT40" s="223">
        <v>5</v>
      </c>
      <c r="AU40" s="223">
        <v>5</v>
      </c>
      <c r="AV40" s="223">
        <v>5</v>
      </c>
      <c r="AW40" s="223">
        <v>5</v>
      </c>
      <c r="AX40" s="223">
        <v>5</v>
      </c>
      <c r="AY40" s="223">
        <v>5</v>
      </c>
      <c r="AZ40" s="223">
        <v>5</v>
      </c>
      <c r="BA40" s="223">
        <v>5</v>
      </c>
      <c r="BB40" s="223">
        <v>5</v>
      </c>
      <c r="BC40" s="223">
        <v>5</v>
      </c>
      <c r="BD40" s="223">
        <v>5</v>
      </c>
      <c r="BE40" s="223">
        <v>5</v>
      </c>
      <c r="BF40" s="223">
        <v>5</v>
      </c>
      <c r="BG40" s="223">
        <v>5</v>
      </c>
      <c r="BK40" t="s">
        <v>365</v>
      </c>
    </row>
    <row r="41" spans="1:63" ht="16.5">
      <c r="A41" s="7" t="s">
        <v>42</v>
      </c>
      <c r="B41" s="227">
        <f>B35-B42</f>
        <v>335</v>
      </c>
      <c r="C41" s="227">
        <f t="shared" ref="C41:BG41" si="40">C35-C42</f>
        <v>260</v>
      </c>
      <c r="D41" s="227">
        <f t="shared" si="40"/>
        <v>256.04563399999995</v>
      </c>
      <c r="E41" s="227">
        <f t="shared" si="40"/>
        <v>292.59594899999996</v>
      </c>
      <c r="F41" s="227">
        <f t="shared" si="40"/>
        <v>310.26361400000002</v>
      </c>
      <c r="G41" s="227">
        <f t="shared" si="40"/>
        <v>414.10160099999996</v>
      </c>
      <c r="H41" s="227">
        <f t="shared" si="40"/>
        <v>445.79140200000001</v>
      </c>
      <c r="I41" s="227">
        <f t="shared" si="40"/>
        <v>407.88152200000002</v>
      </c>
      <c r="J41" s="227">
        <f t="shared" si="40"/>
        <v>397.93953499999998</v>
      </c>
      <c r="K41" s="227">
        <f t="shared" si="40"/>
        <v>382.35288700000001</v>
      </c>
      <c r="L41" s="227">
        <f t="shared" si="40"/>
        <v>528.91766899999993</v>
      </c>
      <c r="M41" s="227">
        <f t="shared" si="40"/>
        <v>503.39849500000003</v>
      </c>
      <c r="N41" s="227">
        <f t="shared" si="40"/>
        <v>532.46986800000002</v>
      </c>
      <c r="O41" s="227">
        <f t="shared" si="40"/>
        <v>488.996264</v>
      </c>
      <c r="P41" s="227">
        <f t="shared" si="40"/>
        <v>539.86733700000002</v>
      </c>
      <c r="Q41" s="227">
        <f t="shared" si="40"/>
        <v>525.66162099999997</v>
      </c>
      <c r="R41" s="227">
        <f t="shared" si="40"/>
        <v>571.82987600000001</v>
      </c>
      <c r="S41" s="227">
        <f t="shared" si="40"/>
        <v>630.005268</v>
      </c>
      <c r="T41" s="227">
        <f t="shared" si="40"/>
        <v>646.56211899999994</v>
      </c>
      <c r="U41" s="227">
        <f t="shared" si="40"/>
        <v>641.59090800000001</v>
      </c>
      <c r="V41" s="227">
        <f t="shared" si="40"/>
        <v>657.152739</v>
      </c>
      <c r="W41" s="227">
        <f t="shared" si="40"/>
        <v>661.74585999999999</v>
      </c>
      <c r="X41" s="227">
        <f t="shared" si="40"/>
        <v>691.71565599999997</v>
      </c>
      <c r="Y41" s="227">
        <f t="shared" si="40"/>
        <v>721.040481</v>
      </c>
      <c r="Z41" s="227">
        <f t="shared" si="40"/>
        <v>694.56918199999996</v>
      </c>
      <c r="AA41" s="227">
        <f t="shared" si="40"/>
        <v>677.41126599999996</v>
      </c>
      <c r="AB41" s="227">
        <f t="shared" si="40"/>
        <v>685.95330100000001</v>
      </c>
      <c r="AC41" s="227">
        <f t="shared" si="40"/>
        <v>722.98690499999998</v>
      </c>
      <c r="AD41" s="227">
        <f t="shared" si="40"/>
        <v>720</v>
      </c>
      <c r="AE41" s="227">
        <f t="shared" si="40"/>
        <v>784</v>
      </c>
      <c r="AF41" s="228">
        <f t="shared" si="40"/>
        <v>785.900438391443</v>
      </c>
      <c r="AG41" s="228">
        <f t="shared" si="40"/>
        <v>677.41012297948259</v>
      </c>
      <c r="AH41" s="228">
        <f t="shared" si="40"/>
        <v>696.38634336863481</v>
      </c>
      <c r="AI41" s="228">
        <f t="shared" si="40"/>
        <v>718.40797444548969</v>
      </c>
      <c r="AJ41" s="228">
        <f t="shared" si="40"/>
        <v>728.42423297232131</v>
      </c>
      <c r="AK41" s="228">
        <f t="shared" si="40"/>
        <v>738.40627660583959</v>
      </c>
      <c r="AL41" s="228">
        <f t="shared" si="40"/>
        <v>748.42425286854211</v>
      </c>
      <c r="AM41" s="228">
        <f t="shared" si="40"/>
        <v>758.41577339779565</v>
      </c>
      <c r="AN41" s="228">
        <f t="shared" si="40"/>
        <v>768.39557241809553</v>
      </c>
      <c r="AO41" s="228">
        <f t="shared" si="40"/>
        <v>783.36097392534077</v>
      </c>
      <c r="AP41" s="228">
        <f t="shared" si="40"/>
        <v>793.4338083265776</v>
      </c>
      <c r="AQ41" s="228">
        <f t="shared" si="40"/>
        <v>803.40775746167446</v>
      </c>
      <c r="AR41" s="228">
        <f t="shared" si="40"/>
        <v>823.61527262065806</v>
      </c>
      <c r="AS41" s="228">
        <f t="shared" si="40"/>
        <v>838.64740552911348</v>
      </c>
      <c r="AT41" s="228">
        <f t="shared" si="40"/>
        <v>848.67384432301446</v>
      </c>
      <c r="AU41" s="228">
        <f t="shared" si="40"/>
        <v>860.69465541279658</v>
      </c>
      <c r="AV41" s="228">
        <f t="shared" si="40"/>
        <v>872.70524506063975</v>
      </c>
      <c r="AW41" s="228">
        <f t="shared" si="40"/>
        <v>884.70263776971649</v>
      </c>
      <c r="AX41" s="228">
        <f t="shared" si="40"/>
        <v>896.68336320607739</v>
      </c>
      <c r="AY41" s="228">
        <f t="shared" si="40"/>
        <v>903.64340221751934</v>
      </c>
      <c r="AZ41" s="228">
        <f t="shared" si="40"/>
        <v>920.74169706127452</v>
      </c>
      <c r="BA41" s="228">
        <f t="shared" si="40"/>
        <v>932.78009916791166</v>
      </c>
      <c r="BB41" s="228">
        <f t="shared" si="40"/>
        <v>944.81556084437091</v>
      </c>
      <c r="BC41" s="228">
        <f t="shared" si="40"/>
        <v>956.85442405802701</v>
      </c>
      <c r="BD41" s="228">
        <f t="shared" si="40"/>
        <v>968.89654531259384</v>
      </c>
      <c r="BE41" s="228">
        <f t="shared" si="40"/>
        <v>982.93878670372487</v>
      </c>
      <c r="BF41" s="228">
        <f t="shared" si="40"/>
        <v>991.9832050098471</v>
      </c>
      <c r="BG41" s="228">
        <f t="shared" si="40"/>
        <v>1011.0252909370388</v>
      </c>
    </row>
    <row r="42" spans="1:63" ht="16.5">
      <c r="A42" s="5" t="s">
        <v>49</v>
      </c>
      <c r="B42" s="24">
        <v>0</v>
      </c>
      <c r="C42" s="24">
        <v>0</v>
      </c>
      <c r="D42" s="24">
        <v>5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4</v>
      </c>
      <c r="N42" s="24">
        <v>44</v>
      </c>
      <c r="O42" s="24">
        <v>26</v>
      </c>
      <c r="P42" s="24">
        <v>57</v>
      </c>
      <c r="Q42" s="24">
        <v>7</v>
      </c>
      <c r="R42" s="24">
        <v>7</v>
      </c>
      <c r="S42" s="24">
        <v>42</v>
      </c>
      <c r="T42" s="24">
        <v>51</v>
      </c>
      <c r="U42" s="24">
        <v>11</v>
      </c>
      <c r="V42" s="24">
        <v>2</v>
      </c>
      <c r="W42" s="24">
        <v>24</v>
      </c>
      <c r="X42" s="24">
        <v>27</v>
      </c>
      <c r="Y42" s="24">
        <v>27</v>
      </c>
      <c r="Z42" s="24">
        <v>30</v>
      </c>
      <c r="AA42" s="24">
        <v>36</v>
      </c>
      <c r="AB42" s="24">
        <v>13</v>
      </c>
      <c r="AC42" s="24">
        <v>105</v>
      </c>
      <c r="AD42" s="24">
        <v>60</v>
      </c>
      <c r="AE42" s="24">
        <v>62</v>
      </c>
      <c r="AF42" s="223">
        <v>57</v>
      </c>
      <c r="AG42" s="223">
        <v>60</v>
      </c>
      <c r="AH42" s="223">
        <v>65</v>
      </c>
      <c r="AI42" s="223">
        <v>65</v>
      </c>
      <c r="AJ42" s="223">
        <v>65</v>
      </c>
      <c r="AK42" s="223">
        <v>65</v>
      </c>
      <c r="AL42" s="223">
        <v>65</v>
      </c>
      <c r="AM42" s="223">
        <v>65</v>
      </c>
      <c r="AN42" s="223">
        <v>65</v>
      </c>
      <c r="AO42" s="223">
        <v>65</v>
      </c>
      <c r="AP42" s="223">
        <v>65</v>
      </c>
      <c r="AQ42" s="223">
        <v>70</v>
      </c>
      <c r="AR42" s="223">
        <v>70</v>
      </c>
      <c r="AS42" s="223">
        <v>70</v>
      </c>
      <c r="AT42" s="223">
        <v>70</v>
      </c>
      <c r="AU42" s="223">
        <v>70</v>
      </c>
      <c r="AV42" s="223">
        <v>70</v>
      </c>
      <c r="AW42" s="223">
        <v>70</v>
      </c>
      <c r="AX42" s="223">
        <v>70</v>
      </c>
      <c r="AY42" s="223">
        <v>75</v>
      </c>
      <c r="AZ42" s="223">
        <v>75</v>
      </c>
      <c r="BA42" s="223">
        <v>75</v>
      </c>
      <c r="BB42" s="223">
        <v>75</v>
      </c>
      <c r="BC42" s="223">
        <v>75</v>
      </c>
      <c r="BD42" s="223">
        <v>75</v>
      </c>
      <c r="BE42" s="223">
        <v>75</v>
      </c>
      <c r="BF42" s="223">
        <v>80</v>
      </c>
      <c r="BG42" s="223">
        <v>80</v>
      </c>
      <c r="BK42" t="s">
        <v>366</v>
      </c>
    </row>
    <row r="43" spans="1:63" ht="15.75" thickBot="1">
      <c r="A43" s="5" t="s">
        <v>250</v>
      </c>
    </row>
    <row r="44" spans="1:63">
      <c r="A44" s="11" t="s">
        <v>51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</row>
    <row r="45" spans="1:63">
      <c r="A45" s="5"/>
      <c r="B45" s="5">
        <v>1993</v>
      </c>
      <c r="C45" s="5">
        <v>1994</v>
      </c>
      <c r="D45" s="5">
        <v>1995</v>
      </c>
      <c r="E45" s="5">
        <v>1996</v>
      </c>
      <c r="F45" s="5">
        <v>1997</v>
      </c>
      <c r="G45" s="5">
        <v>1998</v>
      </c>
      <c r="H45" s="5">
        <v>1999</v>
      </c>
      <c r="I45" s="5">
        <v>2000</v>
      </c>
      <c r="J45" s="5">
        <v>2001</v>
      </c>
      <c r="K45" s="5">
        <v>2002</v>
      </c>
      <c r="L45" s="5">
        <v>2003</v>
      </c>
      <c r="M45" s="5">
        <v>2004</v>
      </c>
      <c r="N45" s="5">
        <v>2005</v>
      </c>
      <c r="O45" s="5">
        <v>2006</v>
      </c>
      <c r="P45" s="5">
        <v>2007</v>
      </c>
      <c r="Q45" s="5">
        <v>2008</v>
      </c>
      <c r="R45" s="5">
        <v>2009</v>
      </c>
      <c r="S45" s="5">
        <v>2010</v>
      </c>
      <c r="T45" s="5">
        <v>2011</v>
      </c>
      <c r="U45" s="5">
        <v>2012</v>
      </c>
      <c r="V45" s="5">
        <v>2013</v>
      </c>
      <c r="W45" s="5">
        <v>2014</v>
      </c>
      <c r="X45" s="5">
        <v>2015</v>
      </c>
      <c r="Y45" s="5">
        <v>2016</v>
      </c>
      <c r="Z45" s="5">
        <v>2017</v>
      </c>
      <c r="AA45" s="5">
        <v>2018</v>
      </c>
      <c r="AB45" s="5">
        <v>2019</v>
      </c>
      <c r="AC45" s="5">
        <v>2020</v>
      </c>
      <c r="AD45" s="5">
        <v>2021</v>
      </c>
      <c r="AE45" s="5">
        <v>2022</v>
      </c>
      <c r="AF45" s="5">
        <v>2023</v>
      </c>
      <c r="AG45" s="5">
        <v>2024</v>
      </c>
      <c r="AH45" s="5">
        <v>2025</v>
      </c>
      <c r="AI45" s="5">
        <v>2026</v>
      </c>
      <c r="AJ45" s="5">
        <v>2027</v>
      </c>
      <c r="AK45" s="5">
        <v>2028</v>
      </c>
      <c r="AL45" s="5">
        <v>2029</v>
      </c>
      <c r="AM45" s="5">
        <v>2030</v>
      </c>
      <c r="AN45" s="5">
        <v>2031</v>
      </c>
      <c r="AO45" s="5">
        <v>2032</v>
      </c>
      <c r="AP45" s="5">
        <v>2033</v>
      </c>
      <c r="AQ45" s="5">
        <v>2034</v>
      </c>
      <c r="AR45" s="5">
        <v>2035</v>
      </c>
      <c r="AS45" s="5">
        <v>2036</v>
      </c>
      <c r="AT45" s="5">
        <v>2037</v>
      </c>
      <c r="AU45" s="5">
        <v>2038</v>
      </c>
      <c r="AV45" s="5">
        <v>2039</v>
      </c>
      <c r="AW45" s="5">
        <v>2040</v>
      </c>
      <c r="AX45" s="5">
        <v>2041</v>
      </c>
      <c r="AY45" s="5">
        <v>2042</v>
      </c>
      <c r="AZ45" s="5">
        <v>2043</v>
      </c>
      <c r="BA45" s="5">
        <v>2044</v>
      </c>
      <c r="BB45" s="5">
        <v>2045</v>
      </c>
      <c r="BC45" s="5">
        <v>2046</v>
      </c>
      <c r="BD45" s="5">
        <v>2047</v>
      </c>
      <c r="BE45" s="5">
        <v>2048</v>
      </c>
      <c r="BF45" s="5">
        <v>2049</v>
      </c>
      <c r="BG45" s="5">
        <v>2050</v>
      </c>
      <c r="BH45" s="5"/>
      <c r="BI45" s="5"/>
      <c r="BJ45" s="5"/>
    </row>
    <row r="46" spans="1:63" ht="15.75" thickBot="1">
      <c r="A46" s="6" t="s">
        <v>252</v>
      </c>
      <c r="M46" s="107">
        <f t="shared" ref="M46:AV46" si="41">M15/M11</f>
        <v>-8.5736609515491252E-2</v>
      </c>
      <c r="N46" s="107">
        <f t="shared" si="41"/>
        <v>-6.3032675068187757E-3</v>
      </c>
      <c r="O46" s="107">
        <f t="shared" si="41"/>
        <v>-4.4812639312535917E-3</v>
      </c>
      <c r="P46" s="107">
        <f t="shared" si="41"/>
        <v>2.6810741027257414E-3</v>
      </c>
      <c r="Q46" s="107">
        <f t="shared" si="41"/>
        <v>2.5584915354859142E-2</v>
      </c>
      <c r="R46" s="107">
        <f t="shared" si="41"/>
        <v>-3.0579971305019646E-2</v>
      </c>
      <c r="S46" s="107">
        <f t="shared" si="41"/>
        <v>-9.2818549085435208E-3</v>
      </c>
      <c r="T46" s="107">
        <f t="shared" si="41"/>
        <v>1.6515954492122748E-2</v>
      </c>
      <c r="U46" s="107">
        <f t="shared" si="41"/>
        <v>4.086948430656779E-2</v>
      </c>
      <c r="V46" s="107">
        <f t="shared" si="41"/>
        <v>-4.69408524172793E-2</v>
      </c>
      <c r="W46" s="107">
        <f t="shared" si="41"/>
        <v>-2.7735403568828924E-2</v>
      </c>
      <c r="X46" s="107">
        <f t="shared" si="41"/>
        <v>-6.9638520685647012E-3</v>
      </c>
      <c r="Y46" s="107">
        <f t="shared" si="41"/>
        <v>2.075356490826585E-2</v>
      </c>
      <c r="Z46" s="107">
        <f t="shared" si="41"/>
        <v>5.1268832738147682E-2</v>
      </c>
      <c r="AA46" s="107">
        <f t="shared" si="41"/>
        <v>-0.12992530258973187</v>
      </c>
      <c r="AB46" s="107">
        <f t="shared" si="41"/>
        <v>2.4973269427849529E-2</v>
      </c>
      <c r="AC46" s="107">
        <f t="shared" si="41"/>
        <v>3.0032903806522245E-2</v>
      </c>
      <c r="AD46" s="107">
        <f t="shared" si="41"/>
        <v>2.1488871834228703E-2</v>
      </c>
      <c r="AE46" s="107">
        <f t="shared" si="41"/>
        <v>-6.6711140760506999E-4</v>
      </c>
      <c r="AF46" s="107">
        <f>AF15/AF11</f>
        <v>1.9398327670461536E-3</v>
      </c>
      <c r="AG46" s="107">
        <f t="shared" si="41"/>
        <v>0.18576183174926278</v>
      </c>
      <c r="AH46" s="107">
        <f t="shared" si="41"/>
        <v>0.17885486633830344</v>
      </c>
      <c r="AI46" s="107">
        <f t="shared" si="41"/>
        <v>0.18059948580119134</v>
      </c>
      <c r="AJ46" s="107">
        <f t="shared" si="41"/>
        <v>0.17801485506715245</v>
      </c>
      <c r="AK46" s="107">
        <f t="shared" si="41"/>
        <v>0.17781730477634125</v>
      </c>
      <c r="AL46" s="107">
        <f t="shared" si="41"/>
        <v>0.17753942729994185</v>
      </c>
      <c r="AM46" s="107">
        <f t="shared" si="41"/>
        <v>0.17745090092827978</v>
      </c>
      <c r="AN46" s="107">
        <f t="shared" si="41"/>
        <v>0.17503996642299344</v>
      </c>
      <c r="AO46" s="107">
        <f t="shared" si="41"/>
        <v>0.17487799452230512</v>
      </c>
      <c r="AP46" s="107">
        <f t="shared" si="41"/>
        <v>0.1746523717472819</v>
      </c>
      <c r="AQ46" s="107">
        <f t="shared" si="41"/>
        <v>0.17235906896524039</v>
      </c>
      <c r="AR46" s="107">
        <f t="shared" si="41"/>
        <v>0.17250779314740822</v>
      </c>
      <c r="AS46" s="107">
        <f t="shared" si="41"/>
        <v>0.17252331890233838</v>
      </c>
      <c r="AT46" s="107">
        <f t="shared" si="41"/>
        <v>0.1744207066678172</v>
      </c>
      <c r="AU46" s="107">
        <f t="shared" si="41"/>
        <v>0.17392377128255707</v>
      </c>
      <c r="AV46" s="107">
        <f t="shared" si="41"/>
        <v>0.17340700468213979</v>
      </c>
      <c r="AW46" s="107">
        <f>AW15/AW11</f>
        <v>0.17288205126409614</v>
      </c>
      <c r="AX46" s="107">
        <f t="shared" ref="AX46:BG46" si="42">AX15/AX11</f>
        <v>0.15827040012864377</v>
      </c>
      <c r="AY46" s="107">
        <f t="shared" si="42"/>
        <v>0.14404310349053762</v>
      </c>
      <c r="AZ46" s="107">
        <f t="shared" si="42"/>
        <v>0.12989409009134317</v>
      </c>
      <c r="BA46" s="107">
        <f t="shared" si="42"/>
        <v>0.11577225555390669</v>
      </c>
      <c r="BB46" s="107">
        <f t="shared" si="42"/>
        <v>0.10165281037392294</v>
      </c>
      <c r="BC46" s="107">
        <f t="shared" si="42"/>
        <v>8.7608742567058709E-2</v>
      </c>
      <c r="BD46" s="107">
        <f t="shared" si="42"/>
        <v>7.3571782028064206E-2</v>
      </c>
      <c r="BE46" s="107">
        <f t="shared" si="42"/>
        <v>5.7229760117579805E-2</v>
      </c>
      <c r="BF46" s="107">
        <f t="shared" si="42"/>
        <v>4.0910833058112162E-2</v>
      </c>
      <c r="BG46" s="107" t="e">
        <f t="shared" si="42"/>
        <v>#REF!</v>
      </c>
    </row>
    <row r="47" spans="1:63" ht="15.75" thickBot="1">
      <c r="A47" s="3"/>
      <c r="B47" s="3" t="str">
        <f>B$2</f>
        <v xml:space="preserve">93/94 </v>
      </c>
      <c r="C47" s="3" t="str">
        <f t="shared" ref="C47:BG47" si="43">C$2</f>
        <v xml:space="preserve">94/95 </v>
      </c>
      <c r="D47" s="3" t="str">
        <f t="shared" si="43"/>
        <v xml:space="preserve">95/96 </v>
      </c>
      <c r="E47" s="3" t="str">
        <f t="shared" si="43"/>
        <v xml:space="preserve">96/97 </v>
      </c>
      <c r="F47" s="3" t="str">
        <f t="shared" si="43"/>
        <v xml:space="preserve">97/98 </v>
      </c>
      <c r="G47" s="3" t="str">
        <f t="shared" si="43"/>
        <v xml:space="preserve">98/99 </v>
      </c>
      <c r="H47" s="3" t="str">
        <f t="shared" si="43"/>
        <v xml:space="preserve">99/00 </v>
      </c>
      <c r="I47" s="3" t="str">
        <f t="shared" si="43"/>
        <v xml:space="preserve">00/01 </v>
      </c>
      <c r="J47" s="3" t="str">
        <f t="shared" si="43"/>
        <v xml:space="preserve">01/02 </v>
      </c>
      <c r="K47" s="3" t="str">
        <f t="shared" si="43"/>
        <v xml:space="preserve">02/03 </v>
      </c>
      <c r="L47" s="3" t="str">
        <f t="shared" si="43"/>
        <v xml:space="preserve">03/04 </v>
      </c>
      <c r="M47" s="3" t="str">
        <f t="shared" si="43"/>
        <v xml:space="preserve">04/05 </v>
      </c>
      <c r="N47" s="3" t="str">
        <f t="shared" si="43"/>
        <v xml:space="preserve">05/06 </v>
      </c>
      <c r="O47" s="3" t="str">
        <f t="shared" si="43"/>
        <v xml:space="preserve">06/07 </v>
      </c>
      <c r="P47" s="3" t="str">
        <f t="shared" si="43"/>
        <v xml:space="preserve">07/08 </v>
      </c>
      <c r="Q47" s="3" t="str">
        <f t="shared" si="43"/>
        <v xml:space="preserve">08/09 </v>
      </c>
      <c r="R47" s="3" t="str">
        <f t="shared" si="43"/>
        <v xml:space="preserve">09/10 </v>
      </c>
      <c r="S47" s="3" t="str">
        <f t="shared" si="43"/>
        <v xml:space="preserve">10/11 </v>
      </c>
      <c r="T47" s="3" t="str">
        <f t="shared" si="43"/>
        <v xml:space="preserve">11/12 </v>
      </c>
      <c r="U47" s="3" t="str">
        <f t="shared" si="43"/>
        <v xml:space="preserve">12/13 </v>
      </c>
      <c r="V47" s="3" t="str">
        <f t="shared" si="43"/>
        <v xml:space="preserve">13/14 </v>
      </c>
      <c r="W47" s="3" t="str">
        <f t="shared" si="43"/>
        <v xml:space="preserve">14/15 </v>
      </c>
      <c r="X47" s="3" t="str">
        <f t="shared" si="43"/>
        <v xml:space="preserve">15/16 </v>
      </c>
      <c r="Y47" s="3" t="str">
        <f t="shared" si="43"/>
        <v xml:space="preserve">16/17 </v>
      </c>
      <c r="Z47" s="3" t="str">
        <f t="shared" si="43"/>
        <v xml:space="preserve">17/18 </v>
      </c>
      <c r="AA47" s="3" t="str">
        <f t="shared" si="43"/>
        <v xml:space="preserve">18/19 </v>
      </c>
      <c r="AB47" s="3" t="str">
        <f t="shared" si="43"/>
        <v>19/20</v>
      </c>
      <c r="AC47" s="3" t="str">
        <f t="shared" si="43"/>
        <v>20/21</v>
      </c>
      <c r="AD47" s="3" t="str">
        <f t="shared" si="43"/>
        <v xml:space="preserve">21/22 </v>
      </c>
      <c r="AE47" s="3" t="str">
        <f t="shared" si="43"/>
        <v xml:space="preserve">22/23 </v>
      </c>
      <c r="AF47" s="3" t="str">
        <f t="shared" si="43"/>
        <v xml:space="preserve">23/24 </v>
      </c>
      <c r="AG47" s="3" t="str">
        <f t="shared" si="43"/>
        <v xml:space="preserve">24/25 </v>
      </c>
      <c r="AH47" s="3" t="str">
        <f t="shared" si="43"/>
        <v>25/26</v>
      </c>
      <c r="AI47" s="3" t="str">
        <f t="shared" si="43"/>
        <v>26/27</v>
      </c>
      <c r="AJ47" s="3" t="str">
        <f t="shared" si="43"/>
        <v>27/28</v>
      </c>
      <c r="AK47" s="3" t="str">
        <f t="shared" si="43"/>
        <v>28/29</v>
      </c>
      <c r="AL47" s="3" t="str">
        <f t="shared" si="43"/>
        <v>29/30</v>
      </c>
      <c r="AM47" s="3" t="str">
        <f t="shared" si="43"/>
        <v>30/31</v>
      </c>
      <c r="AN47" s="3" t="str">
        <f t="shared" si="43"/>
        <v>31/32</v>
      </c>
      <c r="AO47" s="3" t="str">
        <f t="shared" si="43"/>
        <v>32/33</v>
      </c>
      <c r="AP47" s="3" t="str">
        <f t="shared" si="43"/>
        <v>33/34</v>
      </c>
      <c r="AQ47" s="3" t="str">
        <f t="shared" si="43"/>
        <v>34/35</v>
      </c>
      <c r="AR47" s="3" t="str">
        <f t="shared" si="43"/>
        <v>35/36</v>
      </c>
      <c r="AS47" s="3" t="str">
        <f t="shared" si="43"/>
        <v>36/37</v>
      </c>
      <c r="AT47" s="3" t="str">
        <f t="shared" si="43"/>
        <v>37/38</v>
      </c>
      <c r="AU47" s="3" t="str">
        <f t="shared" si="43"/>
        <v>38/39</v>
      </c>
      <c r="AV47" s="3" t="str">
        <f t="shared" si="43"/>
        <v>39/40</v>
      </c>
      <c r="AW47" s="3" t="str">
        <f t="shared" si="43"/>
        <v>40/41</v>
      </c>
      <c r="AX47" s="3" t="str">
        <f t="shared" si="43"/>
        <v>41/42</v>
      </c>
      <c r="AY47" s="3" t="str">
        <f t="shared" si="43"/>
        <v>42/43</v>
      </c>
      <c r="AZ47" s="3" t="str">
        <f t="shared" si="43"/>
        <v>43/44</v>
      </c>
      <c r="BA47" s="3" t="str">
        <f t="shared" si="43"/>
        <v>44/45</v>
      </c>
      <c r="BB47" s="3" t="str">
        <f t="shared" si="43"/>
        <v>45/46</v>
      </c>
      <c r="BC47" s="3" t="str">
        <f t="shared" si="43"/>
        <v>46/47</v>
      </c>
      <c r="BD47" s="3" t="str">
        <f t="shared" si="43"/>
        <v>47/48</v>
      </c>
      <c r="BE47" s="3" t="str">
        <f t="shared" si="43"/>
        <v>48/49</v>
      </c>
      <c r="BF47" s="3" t="str">
        <f t="shared" si="43"/>
        <v>49/50</v>
      </c>
      <c r="BG47" s="3" t="str">
        <f t="shared" si="43"/>
        <v>50/51</v>
      </c>
    </row>
    <row r="48" spans="1:63">
      <c r="A48" s="6" t="s">
        <v>102</v>
      </c>
      <c r="B48" s="37">
        <f>'[3]Mexico Seed Imports'!AB$290</f>
        <v>0</v>
      </c>
      <c r="C48" s="37">
        <f>'[3]Mexico Seed Imports'!AN$290</f>
        <v>0</v>
      </c>
      <c r="D48" s="37">
        <f>'[3]Mexico Seed Imports'!AZ$290</f>
        <v>26.498653999999998</v>
      </c>
      <c r="E48" s="37">
        <f>'[3]Mexico Seed Imports'!BL$290</f>
        <v>32.672094999999999</v>
      </c>
      <c r="F48" s="37">
        <f>'[3]Mexico Seed Imports'!BX$290</f>
        <v>38.098444999999998</v>
      </c>
      <c r="G48" s="37">
        <f>'[3]Mexico Seed Imports'!CJ$290</f>
        <v>2.6324E-2</v>
      </c>
      <c r="H48" s="37">
        <f>'[3]Mexico Seed Imports'!CV$290</f>
        <v>100.360303</v>
      </c>
      <c r="I48" s="37">
        <f>'[3]Mexico Seed Imports'!DH$290</f>
        <v>97.124786999999998</v>
      </c>
      <c r="J48" s="37">
        <f>'[3]Mexico Seed Imports'!DT$290</f>
        <v>21.149531</v>
      </c>
      <c r="K48" s="37">
        <f>'[3]Mexico Seed Imports'!EF$290</f>
        <v>135.28743499999999</v>
      </c>
      <c r="L48" s="37">
        <f>'[3]Mexico Seed Imports'!ER$290</f>
        <v>92.060924999999997</v>
      </c>
      <c r="M48" s="37">
        <f>'[3]Mexico Seed Imports'!FD$290</f>
        <v>62.963093000000001</v>
      </c>
      <c r="N48" s="37">
        <f>'[3]Mexico Seed Imports'!FP$290</f>
        <v>120.130531</v>
      </c>
      <c r="O48" s="37">
        <f>'[3]Mexico Seed Imports'!GB$290</f>
        <v>75.521570999999994</v>
      </c>
      <c r="P48" s="37">
        <f>'[3]Mexico Seed Imports'!GN$290</f>
        <v>75.627745000000004</v>
      </c>
      <c r="Q48" s="37">
        <f>'[3]Mexico Seed Imports'!GZ$290</f>
        <v>101.828552</v>
      </c>
      <c r="R48" s="37">
        <f>'[3]Mexico Seed Imports'!HL$290</f>
        <v>122.65438899999999</v>
      </c>
      <c r="S48" s="37">
        <f>'[3]Mexico Seed Imports'!HX$290</f>
        <v>120.71033799999999</v>
      </c>
      <c r="T48" s="37">
        <f>'[3]Mexico Seed Imports'!IJ$290</f>
        <v>75.013178999999994</v>
      </c>
      <c r="U48" s="37">
        <f>'[3]Mexico Seed Imports'!IV$290</f>
        <v>130.54232300000001</v>
      </c>
      <c r="V48" s="37">
        <f>'[3]Mexico Seed Imports'!JH$290</f>
        <v>73.568351000000007</v>
      </c>
      <c r="W48" s="37">
        <f>'[3]Mexico Seed Imports'!JT$290</f>
        <v>140.050489</v>
      </c>
      <c r="X48" s="37">
        <f>'[3]Mexico Seed Imports'!KF$290</f>
        <v>89.127280999999996</v>
      </c>
      <c r="Y48" s="37">
        <f>'[3]Mexico Seed Imports'!KR$290</f>
        <v>117.096717</v>
      </c>
      <c r="Z48" s="37">
        <f>'[3]Mexico Seed Imports'!LD$290</f>
        <v>104.843</v>
      </c>
      <c r="AA48" s="37">
        <f>'[3]Mexico Seed Imports'!LP$290</f>
        <v>21.18</v>
      </c>
      <c r="AB48" s="37">
        <f>'[3]Mexico Seed Imports'!MB$290</f>
        <v>136.17285999999999</v>
      </c>
      <c r="AC48" s="37">
        <f>'[3]Mexico Seed Imports'!MN$290</f>
        <v>112.21326000000001</v>
      </c>
      <c r="AD48" s="37">
        <f>'[3]Mexico Seed Imports'!MZ$290</f>
        <v>123.533326</v>
      </c>
      <c r="AE48" s="302">
        <f t="shared" ref="AE48:AN49" si="44">(SUM(Y48:AC48)/SUM(Y$60:AC$60))*AE$60</f>
        <v>97.906874547846243</v>
      </c>
      <c r="AF48" s="302">
        <f t="shared" si="44"/>
        <v>87.067542795827279</v>
      </c>
      <c r="AG48" s="302">
        <f t="shared" si="44"/>
        <v>112.67447054989096</v>
      </c>
      <c r="AH48" s="302">
        <f t="shared" si="44"/>
        <v>132.57517356505025</v>
      </c>
      <c r="AI48" s="302">
        <f t="shared" si="44"/>
        <v>125.83276509406085</v>
      </c>
      <c r="AJ48" s="302">
        <f t="shared" si="44"/>
        <v>131.33530103589393</v>
      </c>
      <c r="AK48" s="302">
        <f t="shared" si="44"/>
        <v>126.12062489651613</v>
      </c>
      <c r="AL48" s="302">
        <f t="shared" si="44"/>
        <v>132.45989260179195</v>
      </c>
      <c r="AM48" s="302">
        <f t="shared" si="44"/>
        <v>135.18624266329505</v>
      </c>
      <c r="AN48" s="302">
        <f t="shared" si="44"/>
        <v>138.70199169044818</v>
      </c>
      <c r="AO48" s="302">
        <f t="shared" ref="AO48:AW49" si="45">(SUM(AI48:AM48)/SUM(AI$60:AM$60))*AO$60</f>
        <v>139.01582548403883</v>
      </c>
      <c r="AP48" s="302">
        <f t="shared" si="45"/>
        <v>141.77207683095378</v>
      </c>
      <c r="AQ48" s="302">
        <f t="shared" si="45"/>
        <v>142.95126214864982</v>
      </c>
      <c r="AR48" s="302">
        <f t="shared" si="45"/>
        <v>146.21570288948413</v>
      </c>
      <c r="AS48" s="302">
        <f t="shared" si="45"/>
        <v>148.46443807701465</v>
      </c>
      <c r="AT48" s="302">
        <f t="shared" si="45"/>
        <v>151.21641150189282</v>
      </c>
      <c r="AU48" s="302">
        <f t="shared" si="45"/>
        <v>153.61449511357227</v>
      </c>
      <c r="AV48" s="302">
        <f t="shared" si="45"/>
        <v>156.45048685097879</v>
      </c>
      <c r="AW48" s="302">
        <f t="shared" si="45"/>
        <v>159.12678880792035</v>
      </c>
      <c r="AX48" s="302">
        <f t="shared" ref="AX48:BG58" si="46">(SUM(AR48:AV48)/SUM(AR$60:AV$60))*AX$60</f>
        <v>159.35016517183612</v>
      </c>
      <c r="AY48" s="302">
        <f t="shared" si="46"/>
        <v>159.36632494555855</v>
      </c>
      <c r="AZ48" s="302">
        <f t="shared" si="46"/>
        <v>159.43072276735876</v>
      </c>
      <c r="BA48" s="302">
        <f t="shared" si="46"/>
        <v>159.47611035354598</v>
      </c>
      <c r="BB48" s="302">
        <f t="shared" si="46"/>
        <v>159.58358516360494</v>
      </c>
      <c r="BC48" s="302">
        <f t="shared" si="46"/>
        <v>159.66064623460306</v>
      </c>
      <c r="BD48" s="302">
        <f t="shared" si="46"/>
        <v>159.75203220484335</v>
      </c>
      <c r="BE48" s="302">
        <f t="shared" si="46"/>
        <v>159.81409810304712</v>
      </c>
      <c r="BF48" s="302">
        <f t="shared" si="46"/>
        <v>159.89123855519469</v>
      </c>
      <c r="BG48" s="302">
        <f t="shared" si="46"/>
        <v>159.96791171623227</v>
      </c>
    </row>
    <row r="49" spans="1:59">
      <c r="A49" s="6" t="s">
        <v>103</v>
      </c>
      <c r="B49" s="37">
        <f>'[3]Mexico Seed Imports'!AC$290</f>
        <v>0</v>
      </c>
      <c r="C49" s="37">
        <f>'[3]Mexico Seed Imports'!AO$290</f>
        <v>0</v>
      </c>
      <c r="D49" s="37">
        <f>'[3]Mexico Seed Imports'!BA$290</f>
        <v>36.268518999999998</v>
      </c>
      <c r="E49" s="37">
        <f>'[3]Mexico Seed Imports'!BM$290</f>
        <v>104.05103100000001</v>
      </c>
      <c r="F49" s="37">
        <f>'[3]Mexico Seed Imports'!BY$290</f>
        <v>91.267932000000002</v>
      </c>
      <c r="G49" s="37">
        <f>'[3]Mexico Seed Imports'!CK$290</f>
        <v>112.47357799999999</v>
      </c>
      <c r="H49" s="37">
        <f>'[3]Mexico Seed Imports'!CW$290</f>
        <v>3.8274870000000001</v>
      </c>
      <c r="I49" s="37">
        <f>'[3]Mexico Seed Imports'!DI$290</f>
        <v>97.175355999999994</v>
      </c>
      <c r="J49" s="37">
        <f>'[3]Mexico Seed Imports'!DU$290</f>
        <v>85.096830000000011</v>
      </c>
      <c r="K49" s="37">
        <f>'[3]Mexico Seed Imports'!EG$290</f>
        <v>202.02526399999999</v>
      </c>
      <c r="L49" s="37">
        <f>'[3]Mexico Seed Imports'!ES$290</f>
        <v>102.703472</v>
      </c>
      <c r="M49" s="37">
        <f>'[3]Mexico Seed Imports'!FE$290</f>
        <v>12.343999</v>
      </c>
      <c r="N49" s="37">
        <f>'[3]Mexico Seed Imports'!FQ$290</f>
        <v>42.379838999999997</v>
      </c>
      <c r="O49" s="37">
        <f>'[3]Mexico Seed Imports'!GC$290</f>
        <v>95.351894999999999</v>
      </c>
      <c r="P49" s="37">
        <f>'[3]Mexico Seed Imports'!GO$290</f>
        <v>100.052087</v>
      </c>
      <c r="Q49" s="37">
        <f>'[3]Mexico Seed Imports'!HA$290</f>
        <v>70.457859999999997</v>
      </c>
      <c r="R49" s="37">
        <f>'[3]Mexico Seed Imports'!HM$290</f>
        <v>17.167259000000001</v>
      </c>
      <c r="S49" s="37">
        <f>'[3]Mexico Seed Imports'!HY$290</f>
        <v>62.294207999999998</v>
      </c>
      <c r="T49" s="37">
        <f>'[3]Mexico Seed Imports'!IK$290</f>
        <v>122.258179</v>
      </c>
      <c r="U49" s="37">
        <f>'[3]Mexico Seed Imports'!IW$290</f>
        <v>39.566850000000002</v>
      </c>
      <c r="V49" s="37">
        <f>'[3]Mexico Seed Imports'!JI$290</f>
        <v>34.649996000000002</v>
      </c>
      <c r="W49" s="37">
        <f>'[3]Mexico Seed Imports'!JU$290</f>
        <v>37.874425000000002</v>
      </c>
      <c r="X49" s="37">
        <f>'[3]Mexico Seed Imports'!KG$290</f>
        <v>134.664028</v>
      </c>
      <c r="Y49" s="37">
        <f>'[3]Mexico Seed Imports'!KS$290</f>
        <v>117.57988</v>
      </c>
      <c r="Z49" s="37">
        <f>'[3]Mexico Seed Imports'!LE$290</f>
        <v>96.448999999999998</v>
      </c>
      <c r="AA49" s="37">
        <f>'[3]Mexico Seed Imports'!LQ$290</f>
        <v>97.252537000000004</v>
      </c>
      <c r="AB49" s="37">
        <f>'[3]Mexico Seed Imports'!MC$290</f>
        <v>123.28973499999999</v>
      </c>
      <c r="AC49" s="37">
        <f>'[3]Mexico Seed Imports'!MO$290</f>
        <v>112.276934</v>
      </c>
      <c r="AD49" s="37">
        <f>'[3]Mexico Seed Imports'!NA$290</f>
        <v>53.699829999999999</v>
      </c>
      <c r="AE49" s="302">
        <f t="shared" si="44"/>
        <v>108.93092802218716</v>
      </c>
      <c r="AF49" s="302">
        <f t="shared" si="44"/>
        <v>84.449197856586537</v>
      </c>
      <c r="AG49" s="302">
        <f t="shared" si="44"/>
        <v>113.69418283226075</v>
      </c>
      <c r="AH49" s="302">
        <f t="shared" si="44"/>
        <v>114.89973992477114</v>
      </c>
      <c r="AI49" s="302">
        <f t="shared" si="44"/>
        <v>111.59698089567776</v>
      </c>
      <c r="AJ49" s="302">
        <f t="shared" si="44"/>
        <v>112.81614197916909</v>
      </c>
      <c r="AK49" s="302">
        <f t="shared" si="44"/>
        <v>121.02056562885002</v>
      </c>
      <c r="AL49" s="302">
        <f t="shared" si="44"/>
        <v>120.7687485368299</v>
      </c>
      <c r="AM49" s="302">
        <f t="shared" si="44"/>
        <v>123.46205730453251</v>
      </c>
      <c r="AN49" s="302">
        <f t="shared" si="44"/>
        <v>124.32064755681826</v>
      </c>
      <c r="AO49" s="302">
        <f t="shared" si="45"/>
        <v>125.93072782265099</v>
      </c>
      <c r="AP49" s="302">
        <f t="shared" si="45"/>
        <v>128.65516604286887</v>
      </c>
      <c r="AQ49" s="302">
        <f t="shared" si="45"/>
        <v>131.03338108997826</v>
      </c>
      <c r="AR49" s="302">
        <f t="shared" si="45"/>
        <v>132.59742080993288</v>
      </c>
      <c r="AS49" s="302">
        <f t="shared" si="45"/>
        <v>134.79641018943525</v>
      </c>
      <c r="AT49" s="302">
        <f t="shared" si="45"/>
        <v>137.10752965022212</v>
      </c>
      <c r="AU49" s="302">
        <f t="shared" si="45"/>
        <v>139.62915224520899</v>
      </c>
      <c r="AV49" s="302">
        <f t="shared" si="45"/>
        <v>142.22557536467707</v>
      </c>
      <c r="AW49" s="302">
        <f t="shared" si="45"/>
        <v>144.70318689689427</v>
      </c>
      <c r="AX49" s="302">
        <f t="shared" si="46"/>
        <v>144.67793802879606</v>
      </c>
      <c r="AY49" s="302">
        <f t="shared" si="46"/>
        <v>144.77209344635253</v>
      </c>
      <c r="AZ49" s="302">
        <f t="shared" si="46"/>
        <v>144.82909706477881</v>
      </c>
      <c r="BA49" s="302">
        <f t="shared" si="46"/>
        <v>144.9231692005205</v>
      </c>
      <c r="BB49" s="302">
        <f t="shared" si="46"/>
        <v>145.00364109158397</v>
      </c>
      <c r="BC49" s="302">
        <f t="shared" si="46"/>
        <v>145.06332128795083</v>
      </c>
      <c r="BD49" s="302">
        <f t="shared" si="46"/>
        <v>145.12339173672572</v>
      </c>
      <c r="BE49" s="302">
        <f t="shared" si="46"/>
        <v>145.20048109675386</v>
      </c>
      <c r="BF49" s="302">
        <f t="shared" si="46"/>
        <v>145.27074018156998</v>
      </c>
      <c r="BG49" s="302">
        <f t="shared" si="46"/>
        <v>145.34502423072783</v>
      </c>
    </row>
    <row r="50" spans="1:59">
      <c r="A50" s="6" t="s">
        <v>104</v>
      </c>
      <c r="B50" s="37">
        <f>'[3]Mexico Seed Imports'!AD$290</f>
        <v>0</v>
      </c>
      <c r="C50" s="37">
        <f>'[3]Mexico Seed Imports'!AP$290</f>
        <v>0</v>
      </c>
      <c r="D50" s="37">
        <f>'[3]Mexico Seed Imports'!BB$290</f>
        <v>87.865167</v>
      </c>
      <c r="E50" s="37">
        <f>'[3]Mexico Seed Imports'!BN$290</f>
        <v>35.557794999999999</v>
      </c>
      <c r="F50" s="37">
        <f>'[3]Mexico Seed Imports'!BZ$290</f>
        <v>247.56642099999999</v>
      </c>
      <c r="G50" s="37">
        <f>'[3]Mexico Seed Imports'!CL$290</f>
        <v>72.116729000000007</v>
      </c>
      <c r="H50" s="37">
        <f>'[3]Mexico Seed Imports'!CX$290</f>
        <v>137.53832999999997</v>
      </c>
      <c r="I50" s="37">
        <f>'[3]Mexico Seed Imports'!DJ$290</f>
        <v>59.742792000000001</v>
      </c>
      <c r="J50" s="37">
        <f>'[3]Mexico Seed Imports'!DV$290</f>
        <v>156.377939</v>
      </c>
      <c r="K50" s="37">
        <f>'[3]Mexico Seed Imports'!EH$290</f>
        <v>93.140953999999994</v>
      </c>
      <c r="L50" s="37">
        <f>'[3]Mexico Seed Imports'!ET$290</f>
        <v>136.59624700000001</v>
      </c>
      <c r="M50" s="37">
        <f>'[3]Mexico Seed Imports'!FF$290</f>
        <v>168.49051800000001</v>
      </c>
      <c r="N50" s="37">
        <f>'[3]Mexico Seed Imports'!FR$290</f>
        <v>90.456784999999996</v>
      </c>
      <c r="O50" s="37">
        <f>'[3]Mexico Seed Imports'!GD$290</f>
        <v>188.23064400000001</v>
      </c>
      <c r="P50" s="37">
        <f>'[3]Mexico Seed Imports'!GP$290</f>
        <v>176.38123200000001</v>
      </c>
      <c r="Q50" s="37">
        <f>'[3]Mexico Seed Imports'!HB$290</f>
        <v>234.082066</v>
      </c>
      <c r="R50" s="37">
        <f>'[3]Mexico Seed Imports'!HN$290</f>
        <v>274.07799899999998</v>
      </c>
      <c r="S50" s="37">
        <f>'[3]Mexico Seed Imports'!HZ$290</f>
        <v>236.86340799999999</v>
      </c>
      <c r="T50" s="37">
        <f>'[3]Mexico Seed Imports'!IL$290</f>
        <v>266.426558</v>
      </c>
      <c r="U50" s="37">
        <f>'[3]Mexico Seed Imports'!IX$290</f>
        <v>318.26765599999999</v>
      </c>
      <c r="V50" s="37">
        <f>'[3]Mexico Seed Imports'!JJ$290</f>
        <v>256.67058800000001</v>
      </c>
      <c r="W50" s="37">
        <f>'[3]Mexico Seed Imports'!JV$290</f>
        <v>201.86333099999999</v>
      </c>
      <c r="X50" s="37">
        <f>'[3]Mexico Seed Imports'!KH$290</f>
        <v>170.025722</v>
      </c>
      <c r="Y50" s="37">
        <f>'[3]Mexico Seed Imports'!KT$290</f>
        <v>159.38905</v>
      </c>
      <c r="Z50" s="37">
        <f>'[3]Mexico Seed Imports'!LF$290</f>
        <v>197.01900000000001</v>
      </c>
      <c r="AA50" s="37">
        <f>'[3]Mexico Seed Imports'!LR$290</f>
        <v>240.40027699999999</v>
      </c>
      <c r="AB50" s="37">
        <f>'[3]Mexico Seed Imports'!MD$290</f>
        <v>82.739541000000003</v>
      </c>
      <c r="AC50" s="37">
        <f>'[3]Mexico Seed Imports'!MP$290</f>
        <v>218.368852</v>
      </c>
      <c r="AD50" s="37">
        <f>'[3]Mexico Seed Imports'!NB$290</f>
        <v>221.373245</v>
      </c>
      <c r="AE50" s="302">
        <f t="shared" ref="AE50:AT58" si="47">(SUM(Y50:AC50)/SUM(Y$60:AC$60))*AE$60</f>
        <v>178.86302265715227</v>
      </c>
      <c r="AF50" s="302">
        <f t="shared" si="47"/>
        <v>167.84312056119887</v>
      </c>
      <c r="AG50" s="302">
        <f t="shared" si="47"/>
        <v>216.1084446431677</v>
      </c>
      <c r="AH50" s="302">
        <f t="shared" si="47"/>
        <v>206.92043590455361</v>
      </c>
      <c r="AI50" s="302">
        <f t="shared" si="47"/>
        <v>236.51209279820995</v>
      </c>
      <c r="AJ50" s="302">
        <f t="shared" si="47"/>
        <v>235.06233196263037</v>
      </c>
      <c r="AK50" s="302">
        <f t="shared" si="47"/>
        <v>228.22939865370518</v>
      </c>
      <c r="AL50" s="302">
        <f t="shared" si="47"/>
        <v>238.73631908505789</v>
      </c>
      <c r="AM50" s="302">
        <f t="shared" si="47"/>
        <v>241.49924658768163</v>
      </c>
      <c r="AN50" s="302">
        <f t="shared" si="47"/>
        <v>245.05914192525296</v>
      </c>
      <c r="AO50" s="302">
        <f t="shared" si="47"/>
        <v>252.01317113761766</v>
      </c>
      <c r="AP50" s="302">
        <f t="shared" si="47"/>
        <v>253.85257457473946</v>
      </c>
      <c r="AQ50" s="302">
        <f t="shared" si="47"/>
        <v>256.64487493328352</v>
      </c>
      <c r="AR50" s="302">
        <f t="shared" si="47"/>
        <v>261.97868163253617</v>
      </c>
      <c r="AS50" s="302">
        <f t="shared" si="47"/>
        <v>265.81858579307846</v>
      </c>
      <c r="AT50" s="302">
        <f t="shared" si="47"/>
        <v>270.9019993390753</v>
      </c>
      <c r="AU50" s="302">
        <f t="shared" ref="AU50:AW58" si="48">(SUM(AO50:AS50)/SUM(AO$60:AS$60))*AU$60</f>
        <v>275.89736699579754</v>
      </c>
      <c r="AV50" s="302">
        <f t="shared" si="48"/>
        <v>280.34339886179765</v>
      </c>
      <c r="AW50" s="302">
        <f t="shared" si="48"/>
        <v>285.31574415287304</v>
      </c>
      <c r="AX50" s="302">
        <f t="shared" si="46"/>
        <v>285.60966155275503</v>
      </c>
      <c r="AY50" s="302">
        <f t="shared" si="46"/>
        <v>285.67925244774347</v>
      </c>
      <c r="AZ50" s="302">
        <f t="shared" si="46"/>
        <v>285.8514047268618</v>
      </c>
      <c r="BA50" s="302">
        <f t="shared" si="46"/>
        <v>285.9661510562205</v>
      </c>
      <c r="BB50" s="302">
        <f t="shared" si="46"/>
        <v>286.06329066430618</v>
      </c>
      <c r="BC50" s="302">
        <f t="shared" si="46"/>
        <v>286.24133253931279</v>
      </c>
      <c r="BD50" s="302">
        <f t="shared" si="46"/>
        <v>286.39086188419913</v>
      </c>
      <c r="BE50" s="302">
        <f t="shared" si="46"/>
        <v>286.51717097293937</v>
      </c>
      <c r="BF50" s="302">
        <f t="shared" si="46"/>
        <v>286.65949889568708</v>
      </c>
      <c r="BG50" s="302">
        <f t="shared" si="46"/>
        <v>286.79264033667067</v>
      </c>
    </row>
    <row r="51" spans="1:59">
      <c r="A51" s="6" t="s">
        <v>105</v>
      </c>
      <c r="B51" s="37">
        <f>'[3]Mexico Seed Imports'!AE$290</f>
        <v>0</v>
      </c>
      <c r="C51" s="37">
        <f>'[3]Mexico Seed Imports'!AQ$290</f>
        <v>0</v>
      </c>
      <c r="D51" s="37">
        <f>'[3]Mexico Seed Imports'!BC$290</f>
        <v>50.054855000000003</v>
      </c>
      <c r="E51" s="37">
        <f>'[3]Mexico Seed Imports'!BO$290</f>
        <v>81.289036999999993</v>
      </c>
      <c r="F51" s="37">
        <f>'[3]Mexico Seed Imports'!CA$290</f>
        <v>83.602333999999999</v>
      </c>
      <c r="G51" s="37">
        <f>'[3]Mexico Seed Imports'!CM$290</f>
        <v>132.78089499999999</v>
      </c>
      <c r="H51" s="37">
        <f>'[3]Mexico Seed Imports'!CY$290</f>
        <v>90.953417000000002</v>
      </c>
      <c r="I51" s="37">
        <f>'[3]Mexico Seed Imports'!DK$290</f>
        <v>113.950591</v>
      </c>
      <c r="J51" s="37">
        <f>'[3]Mexico Seed Imports'!DW$290</f>
        <v>131.22598199999999</v>
      </c>
      <c r="K51" s="37">
        <f>'[3]Mexico Seed Imports'!EI$290</f>
        <v>88.578199999999995</v>
      </c>
      <c r="L51" s="37">
        <f>'[3]Mexico Seed Imports'!EU$290</f>
        <v>163.29324399999999</v>
      </c>
      <c r="M51" s="37">
        <f>'[3]Mexico Seed Imports'!FG$290</f>
        <v>167.15210099999999</v>
      </c>
      <c r="N51" s="37">
        <f>'[3]Mexico Seed Imports'!FS$290</f>
        <v>207.994203</v>
      </c>
      <c r="O51" s="37">
        <f>'[3]Mexico Seed Imports'!GE$290</f>
        <v>123.50389</v>
      </c>
      <c r="P51" s="37">
        <f>'[3]Mexico Seed Imports'!GQ$290</f>
        <v>103.454515</v>
      </c>
      <c r="Q51" s="37">
        <f>'[3]Mexico Seed Imports'!HC$290</f>
        <v>165.478103</v>
      </c>
      <c r="R51" s="37">
        <f>'[3]Mexico Seed Imports'!HO$290</f>
        <v>29.810583999999999</v>
      </c>
      <c r="S51" s="37">
        <f>'[3]Mexico Seed Imports'!IA$290</f>
        <v>94.365008000000003</v>
      </c>
      <c r="T51" s="37">
        <f>'[3]Mexico Seed Imports'!IM$290</f>
        <v>149.12262100000001</v>
      </c>
      <c r="U51" s="37">
        <f>'[3]Mexico Seed Imports'!IY$290</f>
        <v>161.13444000000001</v>
      </c>
      <c r="V51" s="37">
        <f>'[3]Mexico Seed Imports'!JK$290</f>
        <v>130.01601299999999</v>
      </c>
      <c r="W51" s="37">
        <f>'[3]Mexico Seed Imports'!JW$290</f>
        <v>109.210835</v>
      </c>
      <c r="X51" s="37">
        <f>'[3]Mexico Seed Imports'!KI$290</f>
        <v>108.509</v>
      </c>
      <c r="Y51" s="37">
        <f>'[3]Mexico Seed Imports'!KU$290</f>
        <v>133.68264600000001</v>
      </c>
      <c r="Z51" s="37">
        <f>'[3]Mexico Seed Imports'!LG$290</f>
        <v>237.02699999999999</v>
      </c>
      <c r="AA51" s="37">
        <f>'[3]Mexico Seed Imports'!LS$290</f>
        <v>173.03858</v>
      </c>
      <c r="AB51" s="37">
        <f>'[3]Mexico Seed Imports'!ME$290</f>
        <v>95.983035999999998</v>
      </c>
      <c r="AC51" s="37">
        <f>'[3]Mexico Seed Imports'!MQ$290</f>
        <v>115.065855</v>
      </c>
      <c r="AD51" s="37">
        <f>'[3]Mexico Seed Imports'!NC$290</f>
        <v>93.488834999999995</v>
      </c>
      <c r="AE51" s="302">
        <f t="shared" si="47"/>
        <v>150.35391460304274</v>
      </c>
      <c r="AF51" s="302">
        <f t="shared" si="47"/>
        <v>124.95169758473382</v>
      </c>
      <c r="AG51" s="302">
        <f t="shared" si="47"/>
        <v>144.09530425144425</v>
      </c>
      <c r="AH51" s="302">
        <f t="shared" si="47"/>
        <v>138.03856759926694</v>
      </c>
      <c r="AI51" s="302">
        <f t="shared" si="47"/>
        <v>148.14034648207831</v>
      </c>
      <c r="AJ51" s="302">
        <f t="shared" si="47"/>
        <v>154.38144694746367</v>
      </c>
      <c r="AK51" s="302">
        <f t="shared" si="47"/>
        <v>160.03430744897406</v>
      </c>
      <c r="AL51" s="302">
        <f t="shared" si="47"/>
        <v>159.45185157675792</v>
      </c>
      <c r="AM51" s="302">
        <f t="shared" si="47"/>
        <v>160.16817707649633</v>
      </c>
      <c r="AN51" s="302">
        <f t="shared" si="47"/>
        <v>162.6038918662139</v>
      </c>
      <c r="AO51" s="302">
        <f t="shared" si="47"/>
        <v>167.04415853771894</v>
      </c>
      <c r="AP51" s="302">
        <f t="shared" si="47"/>
        <v>170.14247006688453</v>
      </c>
      <c r="AQ51" s="302">
        <f t="shared" si="47"/>
        <v>172.29107192593764</v>
      </c>
      <c r="AR51" s="302">
        <f t="shared" si="47"/>
        <v>174.36240320919691</v>
      </c>
      <c r="AS51" s="302">
        <f t="shared" si="47"/>
        <v>177.11387851742731</v>
      </c>
      <c r="AT51" s="302">
        <f t="shared" si="47"/>
        <v>180.61805501410603</v>
      </c>
      <c r="AU51" s="302">
        <f t="shared" si="48"/>
        <v>184.09167223209369</v>
      </c>
      <c r="AV51" s="302">
        <f t="shared" si="48"/>
        <v>187.26606542487866</v>
      </c>
      <c r="AW51" s="302">
        <f t="shared" si="48"/>
        <v>190.42112031808273</v>
      </c>
      <c r="AX51" s="302">
        <f t="shared" si="46"/>
        <v>190.43989769678188</v>
      </c>
      <c r="AY51" s="302">
        <f t="shared" si="46"/>
        <v>190.5895095122747</v>
      </c>
      <c r="AZ51" s="302">
        <f t="shared" si="46"/>
        <v>190.72940666649146</v>
      </c>
      <c r="BA51" s="302">
        <f t="shared" si="46"/>
        <v>190.8285550540171</v>
      </c>
      <c r="BB51" s="302">
        <f t="shared" si="46"/>
        <v>190.89243021387702</v>
      </c>
      <c r="BC51" s="302">
        <f t="shared" si="46"/>
        <v>190.9732411201914</v>
      </c>
      <c r="BD51" s="302">
        <f t="shared" si="46"/>
        <v>191.06750578061963</v>
      </c>
      <c r="BE51" s="302">
        <f t="shared" si="46"/>
        <v>191.17420130502248</v>
      </c>
      <c r="BF51" s="302">
        <f t="shared" si="46"/>
        <v>191.26980582595328</v>
      </c>
      <c r="BG51" s="302">
        <f t="shared" si="46"/>
        <v>191.35875709687539</v>
      </c>
    </row>
    <row r="52" spans="1:59">
      <c r="A52" s="6" t="s">
        <v>106</v>
      </c>
      <c r="B52" s="37">
        <f>'[3]Mexico Seed Imports'!AF$290</f>
        <v>0</v>
      </c>
      <c r="C52" s="37">
        <f>'[3]Mexico Seed Imports'!AR$290</f>
        <v>0</v>
      </c>
      <c r="D52" s="37">
        <f>'[3]Mexico Seed Imports'!BD$290</f>
        <v>118.601063</v>
      </c>
      <c r="E52" s="37">
        <f>'[3]Mexico Seed Imports'!BP$290</f>
        <v>84.029483999999997</v>
      </c>
      <c r="F52" s="37">
        <f>'[3]Mexico Seed Imports'!CB$290</f>
        <v>113.484647</v>
      </c>
      <c r="G52" s="37">
        <f>'[3]Mexico Seed Imports'!CN$290</f>
        <v>116.086207</v>
      </c>
      <c r="H52" s="37">
        <f>'[3]Mexico Seed Imports'!CZ$290</f>
        <v>174.12846999999999</v>
      </c>
      <c r="I52" s="37">
        <f>'[3]Mexico Seed Imports'!DL$290</f>
        <v>219.09668400000001</v>
      </c>
      <c r="J52" s="37">
        <f>'[3]Mexico Seed Imports'!DX$290</f>
        <v>109.499832</v>
      </c>
      <c r="K52" s="37">
        <f>'[3]Mexico Seed Imports'!EJ$290</f>
        <v>151.654101</v>
      </c>
      <c r="L52" s="37">
        <f>'[3]Mexico Seed Imports'!EV$290</f>
        <v>156.310878</v>
      </c>
      <c r="M52" s="37">
        <f>'[3]Mexico Seed Imports'!FH$290</f>
        <v>110.78533400000001</v>
      </c>
      <c r="N52" s="37">
        <f>'[3]Mexico Seed Imports'!FT$290</f>
        <v>181.27528599999999</v>
      </c>
      <c r="O52" s="37">
        <f>'[3]Mexico Seed Imports'!GF$290</f>
        <v>81.045214000000001</v>
      </c>
      <c r="P52" s="37">
        <f>'[3]Mexico Seed Imports'!GR$290</f>
        <v>154.90231399999999</v>
      </c>
      <c r="Q52" s="37">
        <f>'[3]Mexico Seed Imports'!HD$290</f>
        <v>105.522217</v>
      </c>
      <c r="R52" s="37">
        <f>'[3]Mexico Seed Imports'!HP$290</f>
        <v>193.210431</v>
      </c>
      <c r="S52" s="37">
        <f>'[3]Mexico Seed Imports'!IB$290</f>
        <v>231.34757999999999</v>
      </c>
      <c r="T52" s="37">
        <f>'[3]Mexico Seed Imports'!IN$290</f>
        <v>218.06860699999999</v>
      </c>
      <c r="U52" s="37">
        <f>'[3]Mexico Seed Imports'!IZ$290</f>
        <v>101.59950499999999</v>
      </c>
      <c r="V52" s="37">
        <f>'[3]Mexico Seed Imports'!JL$290</f>
        <v>197.948429</v>
      </c>
      <c r="W52" s="37">
        <f>'[3]Mexico Seed Imports'!JX$290</f>
        <v>225.35537299999999</v>
      </c>
      <c r="X52" s="37">
        <f>'[3]Mexico Seed Imports'!KJ$290</f>
        <v>116.857855</v>
      </c>
      <c r="Y52" s="37">
        <f>'[3]Mexico Seed Imports'!KV$290</f>
        <v>184.37357499999999</v>
      </c>
      <c r="Z52" s="37">
        <f>'[3]Mexico Seed Imports'!LH$290</f>
        <v>89.326999999999998</v>
      </c>
      <c r="AA52" s="37">
        <f>'[3]Mexico Seed Imports'!LT$290</f>
        <v>73.772014999999996</v>
      </c>
      <c r="AB52" s="37">
        <f>'[3]Mexico Seed Imports'!MF$290</f>
        <v>84.131838000000002</v>
      </c>
      <c r="AC52" s="37">
        <f>'[3]Mexico Seed Imports'!MR$290</f>
        <v>96.815273000000005</v>
      </c>
      <c r="AD52" s="37">
        <f>'[3]Mexico Seed Imports'!ND$290</f>
        <v>156.81390500000001</v>
      </c>
      <c r="AE52" s="302">
        <f t="shared" si="47"/>
        <v>105.26003453020525</v>
      </c>
      <c r="AF52" s="302">
        <f t="shared" si="47"/>
        <v>87.577696045241126</v>
      </c>
      <c r="AG52" s="302">
        <f t="shared" si="47"/>
        <v>118.59192561411601</v>
      </c>
      <c r="AH52" s="302">
        <f t="shared" si="47"/>
        <v>126.31530988379143</v>
      </c>
      <c r="AI52" s="302">
        <f t="shared" si="47"/>
        <v>133.30243511043963</v>
      </c>
      <c r="AJ52" s="302">
        <f t="shared" si="47"/>
        <v>141.01223764137328</v>
      </c>
      <c r="AK52" s="302">
        <f t="shared" si="47"/>
        <v>129.52067422556675</v>
      </c>
      <c r="AL52" s="302">
        <f t="shared" si="47"/>
        <v>136.35050241056297</v>
      </c>
      <c r="AM52" s="302">
        <f t="shared" si="47"/>
        <v>139.53177917268229</v>
      </c>
      <c r="AN52" s="302">
        <f t="shared" si="47"/>
        <v>142.59085407449825</v>
      </c>
      <c r="AO52" s="302">
        <f t="shared" si="47"/>
        <v>145.16277730711741</v>
      </c>
      <c r="AP52" s="302">
        <f t="shared" si="47"/>
        <v>147.15459762815064</v>
      </c>
      <c r="AQ52" s="302">
        <f t="shared" si="47"/>
        <v>147.5649811625191</v>
      </c>
      <c r="AR52" s="302">
        <f t="shared" si="47"/>
        <v>151.24914090717166</v>
      </c>
      <c r="AS52" s="302">
        <f t="shared" si="47"/>
        <v>153.65231528121319</v>
      </c>
      <c r="AT52" s="302">
        <f t="shared" si="47"/>
        <v>156.564999764075</v>
      </c>
      <c r="AU52" s="302">
        <f t="shared" si="48"/>
        <v>159.25183027285317</v>
      </c>
      <c r="AV52" s="302">
        <f t="shared" si="48"/>
        <v>161.92506482544167</v>
      </c>
      <c r="AW52" s="302">
        <f t="shared" si="48"/>
        <v>164.66081527914855</v>
      </c>
      <c r="AX52" s="302">
        <f t="shared" si="46"/>
        <v>164.97446176825261</v>
      </c>
      <c r="AY52" s="302">
        <f t="shared" si="46"/>
        <v>165.0004961785298</v>
      </c>
      <c r="AZ52" s="302">
        <f t="shared" si="46"/>
        <v>165.07771476254953</v>
      </c>
      <c r="BA52" s="302">
        <f t="shared" si="46"/>
        <v>165.1240856068151</v>
      </c>
      <c r="BB52" s="302">
        <f t="shared" si="46"/>
        <v>165.1958933600049</v>
      </c>
      <c r="BC52" s="302">
        <f t="shared" si="46"/>
        <v>165.28908882182529</v>
      </c>
      <c r="BD52" s="302">
        <f t="shared" si="46"/>
        <v>165.3961563076322</v>
      </c>
      <c r="BE52" s="302">
        <f t="shared" si="46"/>
        <v>165.45904767534307</v>
      </c>
      <c r="BF52" s="302">
        <f t="shared" si="46"/>
        <v>165.53817723701457</v>
      </c>
      <c r="BG52" s="302">
        <f t="shared" si="46"/>
        <v>165.61443578302902</v>
      </c>
    </row>
    <row r="53" spans="1:59">
      <c r="A53" s="6" t="s">
        <v>107</v>
      </c>
      <c r="B53" s="37">
        <f>'[3]Mexico Seed Imports'!AG$290</f>
        <v>0</v>
      </c>
      <c r="C53" s="37">
        <f>'[3]Mexico Seed Imports'!AS$290</f>
        <v>48.245936999999998</v>
      </c>
      <c r="D53" s="37">
        <f>'[3]Mexico Seed Imports'!BE$290</f>
        <v>55.233902999999998</v>
      </c>
      <c r="E53" s="37">
        <f>'[3]Mexico Seed Imports'!BQ$290</f>
        <v>0</v>
      </c>
      <c r="F53" s="37">
        <f>'[3]Mexico Seed Imports'!CC$290</f>
        <v>37.787692</v>
      </c>
      <c r="G53" s="37">
        <f>'[3]Mexico Seed Imports'!CO$290</f>
        <v>68.699251999999987</v>
      </c>
      <c r="H53" s="37">
        <f>'[3]Mexico Seed Imports'!DA$290</f>
        <v>37.643551000000002</v>
      </c>
      <c r="I53" s="37">
        <f>'[3]Mexico Seed Imports'!DM$290</f>
        <v>4.2627319999999997</v>
      </c>
      <c r="J53" s="37">
        <f>'[3]Mexico Seed Imports'!DY$290</f>
        <v>5.4207999999999999E-2</v>
      </c>
      <c r="K53" s="37">
        <f>'[3]Mexico Seed Imports'!EK$290</f>
        <v>8.2918939999999992</v>
      </c>
      <c r="L53" s="37">
        <f>'[3]Mexico Seed Imports'!EW$290</f>
        <v>84.037468000000004</v>
      </c>
      <c r="M53" s="37">
        <f>'[3]Mexico Seed Imports'!FI$290</f>
        <v>43.521174999999999</v>
      </c>
      <c r="N53" s="37">
        <f>'[3]Mexico Seed Imports'!FU$290</f>
        <v>8.6423380000000005</v>
      </c>
      <c r="O53" s="37">
        <f>'[3]Mexico Seed Imports'!GG$290</f>
        <v>8.8377960000000009</v>
      </c>
      <c r="P53" s="37">
        <f>'[3]Mexico Seed Imports'!GS$290</f>
        <v>51.899472000000003</v>
      </c>
      <c r="Q53" s="37">
        <f>'[3]Mexico Seed Imports'!HE$290</f>
        <v>34.075932999999999</v>
      </c>
      <c r="R53" s="37">
        <f>'[3]Mexico Seed Imports'!HQ$290</f>
        <v>0.108637</v>
      </c>
      <c r="S53" s="37">
        <f>'[3]Mexico Seed Imports'!IC$290</f>
        <v>62.184410999999997</v>
      </c>
      <c r="T53" s="37">
        <f>'[3]Mexico Seed Imports'!IO$290</f>
        <v>41.962127000000002</v>
      </c>
      <c r="U53" s="37">
        <f>'[3]Mexico Seed Imports'!JA$290</f>
        <v>125.174505</v>
      </c>
      <c r="V53" s="37">
        <f>'[3]Mexico Seed Imports'!JM$290</f>
        <v>135.26274900000001</v>
      </c>
      <c r="W53" s="37">
        <f>'[3]Mexico Seed Imports'!JY$290</f>
        <v>67.821434999999994</v>
      </c>
      <c r="X53" s="37">
        <f>'[3]Mexico Seed Imports'!KK$290</f>
        <v>57.942919000000003</v>
      </c>
      <c r="Y53" s="37">
        <f>'[3]Mexico Seed Imports'!KW$290</f>
        <v>0</v>
      </c>
      <c r="Z53" s="37">
        <f>'[3]Mexico Seed Imports'!LI$290</f>
        <v>129.56800000000001</v>
      </c>
      <c r="AA53" s="37">
        <f>'[3]Mexico Seed Imports'!LU$290</f>
        <v>125.182281</v>
      </c>
      <c r="AB53" s="37">
        <f>'[3]Mexico Seed Imports'!MG$290</f>
        <v>80.798965999999993</v>
      </c>
      <c r="AC53" s="37">
        <f>'[3]Mexico Seed Imports'!MS$290</f>
        <v>89.155192999999997</v>
      </c>
      <c r="AD53" s="37">
        <f>'[3]Mexico Seed Imports'!NE$290</f>
        <v>0</v>
      </c>
      <c r="AE53" s="302">
        <f t="shared" si="47"/>
        <v>84.600184162193997</v>
      </c>
      <c r="AF53" s="302">
        <f t="shared" si="47"/>
        <v>74.261538260744828</v>
      </c>
      <c r="AG53" s="302">
        <f t="shared" si="47"/>
        <v>87.140676780165379</v>
      </c>
      <c r="AH53" s="302">
        <f t="shared" si="47"/>
        <v>78.278511256800925</v>
      </c>
      <c r="AI53" s="302">
        <f t="shared" si="47"/>
        <v>79.06667497819781</v>
      </c>
      <c r="AJ53" s="302">
        <f t="shared" si="47"/>
        <v>76.910090880960695</v>
      </c>
      <c r="AK53" s="302">
        <f t="shared" si="47"/>
        <v>91.484264011882402</v>
      </c>
      <c r="AL53" s="302">
        <f t="shared" si="47"/>
        <v>88.90595421658962</v>
      </c>
      <c r="AM53" s="302">
        <f t="shared" si="47"/>
        <v>88.80242016810044</v>
      </c>
      <c r="AN53" s="302">
        <f t="shared" si="47"/>
        <v>88.709005973687454</v>
      </c>
      <c r="AO53" s="302">
        <f t="shared" si="47"/>
        <v>90.800604478172161</v>
      </c>
      <c r="AP53" s="302">
        <f t="shared" si="47"/>
        <v>92.86499904429229</v>
      </c>
      <c r="AQ53" s="302">
        <f t="shared" si="47"/>
        <v>95.523493713417636</v>
      </c>
      <c r="AR53" s="302">
        <f t="shared" si="47"/>
        <v>95.77317597011691</v>
      </c>
      <c r="AS53" s="302">
        <f t="shared" si="47"/>
        <v>97.191977677030607</v>
      </c>
      <c r="AT53" s="302">
        <f t="shared" si="47"/>
        <v>98.940278442620965</v>
      </c>
      <c r="AU53" s="302">
        <f t="shared" si="48"/>
        <v>100.95738841775362</v>
      </c>
      <c r="AV53" s="302">
        <f t="shared" si="48"/>
        <v>102.84721132493826</v>
      </c>
      <c r="AW53" s="302">
        <f t="shared" si="48"/>
        <v>104.67244580793795</v>
      </c>
      <c r="AX53" s="302">
        <f t="shared" si="46"/>
        <v>104.49139519921648</v>
      </c>
      <c r="AY53" s="302">
        <f t="shared" si="46"/>
        <v>104.5917461643856</v>
      </c>
      <c r="AZ53" s="302">
        <f t="shared" si="46"/>
        <v>104.66573055493826</v>
      </c>
      <c r="BA53" s="302">
        <f t="shared" si="46"/>
        <v>104.75646668524166</v>
      </c>
      <c r="BB53" s="302">
        <f t="shared" si="46"/>
        <v>104.80450319936023</v>
      </c>
      <c r="BC53" s="302">
        <f t="shared" si="46"/>
        <v>104.83952482948305</v>
      </c>
      <c r="BD53" s="302">
        <f t="shared" si="46"/>
        <v>104.86588841588539</v>
      </c>
      <c r="BE53" s="302">
        <f t="shared" si="46"/>
        <v>104.93555065335494</v>
      </c>
      <c r="BF53" s="302">
        <f t="shared" si="46"/>
        <v>104.99038657685905</v>
      </c>
      <c r="BG53" s="302">
        <f t="shared" si="46"/>
        <v>105.04435638070527</v>
      </c>
    </row>
    <row r="54" spans="1:59">
      <c r="A54" s="6" t="s">
        <v>108</v>
      </c>
      <c r="B54" s="37">
        <f>'[3]Mexico Seed Imports'!AH$290</f>
        <v>0</v>
      </c>
      <c r="C54" s="37">
        <f>'[3]Mexico Seed Imports'!AT$290</f>
        <v>44.862679999999997</v>
      </c>
      <c r="D54" s="37">
        <f>'[3]Mexico Seed Imports'!BF$290</f>
        <v>33.547539999999998</v>
      </c>
      <c r="E54" s="37">
        <f>'[3]Mexico Seed Imports'!BR$290</f>
        <v>21.018143999999999</v>
      </c>
      <c r="F54" s="37">
        <f>'[3]Mexico Seed Imports'!CD$290</f>
        <v>89.518185000000003</v>
      </c>
      <c r="G54" s="37">
        <f>'[3]Mexico Seed Imports'!CP$290</f>
        <v>105.003463</v>
      </c>
      <c r="H54" s="37">
        <f>'[3]Mexico Seed Imports'!DB$290</f>
        <v>71.318464000000006</v>
      </c>
      <c r="I54" s="37">
        <f>'[3]Mexico Seed Imports'!DN$290</f>
        <v>63.469424000000004</v>
      </c>
      <c r="J54" s="37">
        <f>'[3]Mexico Seed Imports'!DZ$290</f>
        <v>9.1317439999999994</v>
      </c>
      <c r="K54" s="37">
        <f>'[3]Mexico Seed Imports'!EL$290</f>
        <v>0.161554</v>
      </c>
      <c r="L54" s="37">
        <f>'[3]Mexico Seed Imports'!EX$290</f>
        <v>27.495961000000001</v>
      </c>
      <c r="M54" s="37">
        <f>'[3]Mexico Seed Imports'!FJ$290</f>
        <v>18.395446</v>
      </c>
      <c r="N54" s="37">
        <f>'[3]Mexico Seed Imports'!FV$290</f>
        <v>191.51241999999999</v>
      </c>
      <c r="O54" s="37">
        <f>'[3]Mexico Seed Imports'!GH$290</f>
        <v>7.2883389999999997</v>
      </c>
      <c r="P54" s="37">
        <f>'[3]Mexico Seed Imports'!GT$290</f>
        <v>25.751906999999999</v>
      </c>
      <c r="Q54" s="37">
        <f>'[3]Mexico Seed Imports'!HF$290</f>
        <v>62.930472000000002</v>
      </c>
      <c r="R54" s="37">
        <f>'[3]Mexico Seed Imports'!HR$290</f>
        <v>131.704352</v>
      </c>
      <c r="S54" s="37">
        <f>'[3]Mexico Seed Imports'!ID$290</f>
        <v>106.59578</v>
      </c>
      <c r="T54" s="37">
        <f>'[3]Mexico Seed Imports'!IP$290</f>
        <v>171.82485700000001</v>
      </c>
      <c r="U54" s="37">
        <f>'[3]Mexico Seed Imports'!JB$290</f>
        <v>126.668148</v>
      </c>
      <c r="V54" s="37">
        <f>'[3]Mexico Seed Imports'!JN$290</f>
        <v>128.491804</v>
      </c>
      <c r="W54" s="37">
        <f>'[3]Mexico Seed Imports'!JZ$290</f>
        <v>85.05</v>
      </c>
      <c r="X54" s="37">
        <f>'[3]Mexico Seed Imports'!KL$290</f>
        <v>92.4</v>
      </c>
      <c r="Y54" s="37">
        <f>'[3]Mexico Seed Imports'!KX$290</f>
        <v>132.30008000000001</v>
      </c>
      <c r="Z54" s="37">
        <f>'[3]Mexico Seed Imports'!LJ$290</f>
        <v>43.642071999999999</v>
      </c>
      <c r="AA54" s="37">
        <f>'[3]Mexico Seed Imports'!LV$290</f>
        <v>85.265000000000001</v>
      </c>
      <c r="AB54" s="37">
        <f>'[3]Mexico Seed Imports'!MH$290</f>
        <v>74.333382</v>
      </c>
      <c r="AC54" s="37">
        <f>'[3]Mexico Seed Imports'!MT$290</f>
        <v>65.110122000000004</v>
      </c>
      <c r="AD54" s="37">
        <f>'[3]Mexico Seed Imports'!NF$290</f>
        <v>150.92440999999999</v>
      </c>
      <c r="AE54" s="302">
        <f t="shared" si="47"/>
        <v>79.808723643915343</v>
      </c>
      <c r="AF54" s="302">
        <f t="shared" si="47"/>
        <v>73.312173083503083</v>
      </c>
      <c r="AG54" s="302">
        <f t="shared" si="47"/>
        <v>104.51320734659032</v>
      </c>
      <c r="AH54" s="302">
        <f t="shared" si="47"/>
        <v>105.57775893475943</v>
      </c>
      <c r="AI54" s="302">
        <f t="shared" si="47"/>
        <v>111.74266961893704</v>
      </c>
      <c r="AJ54" s="302">
        <f t="shared" si="47"/>
        <v>121.93831399518004</v>
      </c>
      <c r="AK54" s="302">
        <f t="shared" si="47"/>
        <v>107.72561290867353</v>
      </c>
      <c r="AL54" s="302">
        <f t="shared" si="47"/>
        <v>116.19104471669363</v>
      </c>
      <c r="AM54" s="302">
        <f t="shared" si="47"/>
        <v>118.61628668469768</v>
      </c>
      <c r="AN54" s="302">
        <f t="shared" si="47"/>
        <v>120.48540379485333</v>
      </c>
      <c r="AO54" s="302">
        <f t="shared" si="47"/>
        <v>123.05817972919769</v>
      </c>
      <c r="AP54" s="302">
        <f t="shared" si="47"/>
        <v>124.93223034905549</v>
      </c>
      <c r="AQ54" s="302">
        <f t="shared" si="47"/>
        <v>124.76888106940325</v>
      </c>
      <c r="AR54" s="302">
        <f t="shared" si="47"/>
        <v>128.37264438212293</v>
      </c>
      <c r="AS54" s="302">
        <f t="shared" si="47"/>
        <v>130.21219776133327</v>
      </c>
      <c r="AT54" s="302">
        <f t="shared" si="47"/>
        <v>132.64352440882178</v>
      </c>
      <c r="AU54" s="302">
        <f t="shared" si="48"/>
        <v>134.9958297965878</v>
      </c>
      <c r="AV54" s="302">
        <f t="shared" si="48"/>
        <v>137.24472881094948</v>
      </c>
      <c r="AW54" s="302">
        <f t="shared" si="48"/>
        <v>139.52282370177227</v>
      </c>
      <c r="AX54" s="302">
        <f t="shared" si="46"/>
        <v>139.85352163440709</v>
      </c>
      <c r="AY54" s="302">
        <f t="shared" si="46"/>
        <v>139.83014165574357</v>
      </c>
      <c r="AZ54" s="302">
        <f t="shared" si="46"/>
        <v>139.90505521439709</v>
      </c>
      <c r="BA54" s="302">
        <f t="shared" si="46"/>
        <v>139.95193453501099</v>
      </c>
      <c r="BB54" s="302">
        <f t="shared" si="46"/>
        <v>140.00705771847066</v>
      </c>
      <c r="BC54" s="302">
        <f t="shared" si="46"/>
        <v>140.08523471541682</v>
      </c>
      <c r="BD54" s="302">
        <f t="shared" si="46"/>
        <v>140.18213746023054</v>
      </c>
      <c r="BE54" s="302">
        <f t="shared" si="46"/>
        <v>140.22843761058837</v>
      </c>
      <c r="BF54" s="302">
        <f t="shared" si="46"/>
        <v>140.29884117236205</v>
      </c>
      <c r="BG54" s="302">
        <f t="shared" si="46"/>
        <v>140.36351091457371</v>
      </c>
    </row>
    <row r="55" spans="1:59">
      <c r="A55" s="6" t="s">
        <v>109</v>
      </c>
      <c r="B55" s="37">
        <f>'[3]Mexico Seed Imports'!AI$290</f>
        <v>0</v>
      </c>
      <c r="C55" s="37">
        <f>'[3]Mexico Seed Imports'!AU$290</f>
        <v>30</v>
      </c>
      <c r="D55" s="37">
        <f>'[3]Mexico Seed Imports'!BG$290</f>
        <v>58.294588000000005</v>
      </c>
      <c r="E55" s="37">
        <f>'[3]Mexico Seed Imports'!BS$290</f>
        <v>63.068044</v>
      </c>
      <c r="F55" s="37">
        <f>'[3]Mexico Seed Imports'!CE$290</f>
        <v>107.57940499999999</v>
      </c>
      <c r="G55" s="37">
        <f>'[3]Mexico Seed Imports'!CQ$290</f>
        <v>94.011827999999994</v>
      </c>
      <c r="H55" s="37">
        <f>'[3]Mexico Seed Imports'!DC$290</f>
        <v>147.40695099999999</v>
      </c>
      <c r="I55" s="37">
        <f>'[3]Mexico Seed Imports'!DO$290</f>
        <v>133.33567000000002</v>
      </c>
      <c r="J55" s="37">
        <f>'[3]Mexico Seed Imports'!EA$290</f>
        <v>159.848613</v>
      </c>
      <c r="K55" s="37">
        <f>'[3]Mexico Seed Imports'!EM$290</f>
        <v>4.2429670000000002</v>
      </c>
      <c r="L55" s="37">
        <f>'[3]Mexico Seed Imports'!EY$290</f>
        <v>95.412497000000002</v>
      </c>
      <c r="M55" s="37">
        <f>'[3]Mexico Seed Imports'!FK$290</f>
        <v>42.751697</v>
      </c>
      <c r="N55" s="37">
        <f>'[3]Mexico Seed Imports'!FW$290</f>
        <v>2.2742819999999999</v>
      </c>
      <c r="O55" s="37">
        <f>'[3]Mexico Seed Imports'!GI$290</f>
        <v>81.498958999999999</v>
      </c>
      <c r="P55" s="37">
        <f>'[3]Mexico Seed Imports'!GU$290</f>
        <v>124.518316</v>
      </c>
      <c r="Q55" s="37">
        <f>'[3]Mexico Seed Imports'!HG$290</f>
        <v>72.959214000000003</v>
      </c>
      <c r="R55" s="37">
        <f>'[3]Mexico Seed Imports'!HS$290</f>
        <v>173.08154200000001</v>
      </c>
      <c r="S55" s="37">
        <f>'[3]Mexico Seed Imports'!IE$290</f>
        <v>147.92838699999999</v>
      </c>
      <c r="T55" s="37">
        <f>'[3]Mexico Seed Imports'!IQ$290</f>
        <v>82.611339999999998</v>
      </c>
      <c r="U55" s="37">
        <f>'[3]Mexico Seed Imports'!JC$290</f>
        <v>33</v>
      </c>
      <c r="V55" s="37">
        <f>'[3]Mexico Seed Imports'!JO$290</f>
        <v>1.9958E-2</v>
      </c>
      <c r="W55" s="37">
        <f>'[3]Mexico Seed Imports'!KA$290</f>
        <v>137.36500000000001</v>
      </c>
      <c r="X55" s="37">
        <f>'[3]Mexico Seed Imports'!KM$290</f>
        <v>46.2</v>
      </c>
      <c r="Y55" s="37">
        <f>'[3]Mexico Seed Imports'!KY$290</f>
        <v>205.11734000000001</v>
      </c>
      <c r="Z55" s="37">
        <f>'[3]Mexico Seed Imports'!LK$290</f>
        <v>165.851742</v>
      </c>
      <c r="AA55" s="37">
        <f>'[3]Mexico Seed Imports'!LW$290</f>
        <v>0</v>
      </c>
      <c r="AB55" s="37">
        <f>'[3]Mexico Seed Imports'!MI$290</f>
        <v>142.022854</v>
      </c>
      <c r="AC55" s="37">
        <f>'[3]Mexico Seed Imports'!MU$290</f>
        <v>162.74514199999999</v>
      </c>
      <c r="AD55" s="37">
        <f>'[3]Mexico Seed Imports'!NG$290</f>
        <v>0</v>
      </c>
      <c r="AE55" s="302">
        <f t="shared" si="47"/>
        <v>134.60532987134027</v>
      </c>
      <c r="AF55" s="302">
        <f t="shared" si="47"/>
        <v>82.290040762815437</v>
      </c>
      <c r="AG55" s="302">
        <f t="shared" si="47"/>
        <v>100.82590548134061</v>
      </c>
      <c r="AH55" s="302">
        <f t="shared" si="47"/>
        <v>124.18813696169509</v>
      </c>
      <c r="AI55" s="302">
        <f t="shared" si="47"/>
        <v>113.3463272288211</v>
      </c>
      <c r="AJ55" s="302">
        <f t="shared" si="47"/>
        <v>104.80818335164091</v>
      </c>
      <c r="AK55" s="302">
        <f t="shared" si="47"/>
        <v>125.93892854247348</v>
      </c>
      <c r="AL55" s="302">
        <f t="shared" si="47"/>
        <v>118.07282462215446</v>
      </c>
      <c r="AM55" s="302">
        <f t="shared" si="47"/>
        <v>122.40383410689614</v>
      </c>
      <c r="AN55" s="302">
        <f t="shared" si="47"/>
        <v>125.44430512090615</v>
      </c>
      <c r="AO55" s="302">
        <f t="shared" si="47"/>
        <v>124.84275141514753</v>
      </c>
      <c r="AP55" s="302">
        <f t="shared" si="47"/>
        <v>127.43349774522292</v>
      </c>
      <c r="AQ55" s="302">
        <f t="shared" si="47"/>
        <v>131.28882520644635</v>
      </c>
      <c r="AR55" s="302">
        <f t="shared" si="47"/>
        <v>131.54620944645333</v>
      </c>
      <c r="AS55" s="302">
        <f t="shared" si="47"/>
        <v>134.37317414659859</v>
      </c>
      <c r="AT55" s="302">
        <f t="shared" si="47"/>
        <v>136.68465391958011</v>
      </c>
      <c r="AU55" s="302">
        <f t="shared" si="48"/>
        <v>138.87464651841685</v>
      </c>
      <c r="AV55" s="302">
        <f t="shared" si="48"/>
        <v>141.61239280930573</v>
      </c>
      <c r="AW55" s="302">
        <f t="shared" si="48"/>
        <v>144.18958640218142</v>
      </c>
      <c r="AX55" s="302">
        <f t="shared" si="46"/>
        <v>143.98970180879417</v>
      </c>
      <c r="AY55" s="302">
        <f t="shared" si="46"/>
        <v>144.20677769591535</v>
      </c>
      <c r="AZ55" s="302">
        <f t="shared" si="46"/>
        <v>144.21726570399812</v>
      </c>
      <c r="BA55" s="302">
        <f t="shared" si="46"/>
        <v>144.28866359399842</v>
      </c>
      <c r="BB55" s="302">
        <f t="shared" si="46"/>
        <v>144.40204614846886</v>
      </c>
      <c r="BC55" s="302">
        <f t="shared" si="46"/>
        <v>144.45944855177862</v>
      </c>
      <c r="BD55" s="302">
        <f t="shared" si="46"/>
        <v>144.50188639401526</v>
      </c>
      <c r="BE55" s="302">
        <f t="shared" si="46"/>
        <v>144.59588189742749</v>
      </c>
      <c r="BF55" s="302">
        <f t="shared" si="46"/>
        <v>144.65488176132962</v>
      </c>
      <c r="BG55" s="302">
        <f t="shared" si="46"/>
        <v>144.73061563876641</v>
      </c>
    </row>
    <row r="56" spans="1:59">
      <c r="A56" s="6" t="s">
        <v>110</v>
      </c>
      <c r="B56" s="37">
        <f>'[3]Mexico Seed Imports'!AJ$290</f>
        <v>0</v>
      </c>
      <c r="C56" s="37">
        <f>'[3]Mexico Seed Imports'!AV$290</f>
        <v>20.802735000000002</v>
      </c>
      <c r="D56" s="37">
        <f>'[3]Mexico Seed Imports'!BH$290</f>
        <v>32.328992999999997</v>
      </c>
      <c r="E56" s="37">
        <f>'[3]Mexico Seed Imports'!BT$290</f>
        <v>0.14061899999999999</v>
      </c>
      <c r="F56" s="37">
        <f>'[3]Mexico Seed Imports'!CF$290</f>
        <v>42.075978000000006</v>
      </c>
      <c r="G56" s="37">
        <f>'[3]Mexico Seed Imports'!CR$290</f>
        <v>6.8039000000000002E-2</v>
      </c>
      <c r="H56" s="37">
        <f>'[3]Mexico Seed Imports'!DD$290</f>
        <v>40.850459000000001</v>
      </c>
      <c r="I56" s="37">
        <f>'[3]Mexico Seed Imports'!DP$290</f>
        <v>34.242966000000003</v>
      </c>
      <c r="J56" s="37">
        <f>'[3]Mexico Seed Imports'!EB$290</f>
        <v>0.12678200000000001</v>
      </c>
      <c r="K56" s="37">
        <f>'[3]Mexico Seed Imports'!EN$290</f>
        <v>0.13843900000000001</v>
      </c>
      <c r="L56" s="37">
        <f>'[3]Mexico Seed Imports'!EZ$290</f>
        <v>65.207346999999999</v>
      </c>
      <c r="M56" s="37">
        <f>'[3]Mexico Seed Imports'!FL$290</f>
        <v>57.432200999999999</v>
      </c>
      <c r="N56" s="37">
        <f>'[3]Mexico Seed Imports'!FX$290</f>
        <v>109.978887</v>
      </c>
      <c r="O56" s="37">
        <f>'[3]Mexico Seed Imports'!GJ$290</f>
        <v>76.140022000000002</v>
      </c>
      <c r="P56" s="37">
        <f>'[3]Mexico Seed Imports'!GV$290</f>
        <v>76.780159999999995</v>
      </c>
      <c r="Q56" s="37">
        <f>'[3]Mexico Seed Imports'!HH$290</f>
        <v>75.069635000000005</v>
      </c>
      <c r="R56" s="37">
        <f>'[3]Mexico Seed Imports'!HT$290</f>
        <v>177.715203</v>
      </c>
      <c r="S56" s="37">
        <f>'[3]Mexico Seed Imports'!IF$290</f>
        <v>133.23737</v>
      </c>
      <c r="T56" s="37">
        <f>'[3]Mexico Seed Imports'!IR$290</f>
        <v>205.82494800000001</v>
      </c>
      <c r="U56" s="37">
        <f>'[3]Mexico Seed Imports'!JD$290</f>
        <v>107.23340899999999</v>
      </c>
      <c r="V56" s="37">
        <f>'[3]Mexico Seed Imports'!JP$290</f>
        <v>82.652468999999996</v>
      </c>
      <c r="W56" s="37">
        <f>'[3]Mexico Seed Imports'!KB$290</f>
        <v>170.04179099999999</v>
      </c>
      <c r="X56" s="37">
        <f>'[3]Mexico Seed Imports'!KN$290</f>
        <v>170.4</v>
      </c>
      <c r="Y56" s="37">
        <f>'[3]Mexico Seed Imports'!KZ$290</f>
        <v>224.7</v>
      </c>
      <c r="Z56" s="37">
        <f>'[3]Mexico Seed Imports'!LL$290</f>
        <v>46.2</v>
      </c>
      <c r="AA56" s="37">
        <f>'[3]Mexico Seed Imports'!LX$290</f>
        <v>97.209945000000005</v>
      </c>
      <c r="AB56" s="37">
        <f>'[3]Mexico Seed Imports'!MJ$290</f>
        <v>142.07401100000001</v>
      </c>
      <c r="AC56" s="37">
        <f>'[3]Mexico Seed Imports'!MV$290</f>
        <v>124.10041</v>
      </c>
      <c r="AD56" s="37">
        <f>'[3]Mexico Seed Imports'!NH$290</f>
        <v>122.837366</v>
      </c>
      <c r="AE56" s="302">
        <f t="shared" si="47"/>
        <v>126.34804141628575</v>
      </c>
      <c r="AF56" s="302">
        <f t="shared" si="47"/>
        <v>93.096405636282086</v>
      </c>
      <c r="AG56" s="302">
        <f t="shared" si="47"/>
        <v>140.57044075835046</v>
      </c>
      <c r="AH56" s="302">
        <f t="shared" si="47"/>
        <v>144.85020601937364</v>
      </c>
      <c r="AI56" s="302">
        <f t="shared" si="47"/>
        <v>143.18556438252378</v>
      </c>
      <c r="AJ56" s="302">
        <f t="shared" si="47"/>
        <v>148.87294217622275</v>
      </c>
      <c r="AK56" s="302">
        <f t="shared" si="47"/>
        <v>146.98597351120972</v>
      </c>
      <c r="AL56" s="302">
        <f t="shared" si="47"/>
        <v>150.68123598467901</v>
      </c>
      <c r="AM56" s="302">
        <f t="shared" si="47"/>
        <v>155.81821022434659</v>
      </c>
      <c r="AN56" s="302">
        <f t="shared" si="47"/>
        <v>157.15472757098493</v>
      </c>
      <c r="AO56" s="302">
        <f t="shared" si="47"/>
        <v>159.22086230467252</v>
      </c>
      <c r="AP56" s="302">
        <f t="shared" si="47"/>
        <v>162.21315251937781</v>
      </c>
      <c r="AQ56" s="302">
        <f t="shared" si="47"/>
        <v>163.89446119130054</v>
      </c>
      <c r="AR56" s="302">
        <f t="shared" si="47"/>
        <v>167.05894675445776</v>
      </c>
      <c r="AS56" s="302">
        <f t="shared" si="47"/>
        <v>169.88921452684158</v>
      </c>
      <c r="AT56" s="302">
        <f t="shared" si="47"/>
        <v>172.74377206942879</v>
      </c>
      <c r="AU56" s="302">
        <f t="shared" si="48"/>
        <v>175.82157039388417</v>
      </c>
      <c r="AV56" s="302">
        <f t="shared" si="48"/>
        <v>178.97301671931285</v>
      </c>
      <c r="AW56" s="302">
        <f t="shared" si="48"/>
        <v>182.04770811485847</v>
      </c>
      <c r="AX56" s="302">
        <f t="shared" si="46"/>
        <v>182.22629532081302</v>
      </c>
      <c r="AY56" s="302">
        <f t="shared" si="46"/>
        <v>182.29124023267846</v>
      </c>
      <c r="AZ56" s="302">
        <f t="shared" si="46"/>
        <v>182.34147798579468</v>
      </c>
      <c r="BA56" s="302">
        <f t="shared" si="46"/>
        <v>182.43920895006872</v>
      </c>
      <c r="BB56" s="302">
        <f t="shared" si="46"/>
        <v>182.53525705483369</v>
      </c>
      <c r="BC56" s="302">
        <f t="shared" si="46"/>
        <v>182.62448667858311</v>
      </c>
      <c r="BD56" s="302">
        <f t="shared" si="46"/>
        <v>182.72201338747158</v>
      </c>
      <c r="BE56" s="302">
        <f t="shared" si="46"/>
        <v>182.80163376010037</v>
      </c>
      <c r="BF56" s="302">
        <f t="shared" si="46"/>
        <v>182.88778319346494</v>
      </c>
      <c r="BG56" s="302">
        <f t="shared" si="46"/>
        <v>182.97982058871386</v>
      </c>
    </row>
    <row r="57" spans="1:59">
      <c r="A57" s="6" t="s">
        <v>111</v>
      </c>
      <c r="B57" s="37">
        <f>'[3]Mexico Seed Imports'!AK$290</f>
        <v>0</v>
      </c>
      <c r="C57" s="37">
        <f>'[3]Mexico Seed Imports'!AW$290</f>
        <v>26.536347000000003</v>
      </c>
      <c r="D57" s="37">
        <f>'[3]Mexico Seed Imports'!BI$290</f>
        <v>63.565364000000002</v>
      </c>
      <c r="E57" s="37">
        <f>'[3]Mexico Seed Imports'!BU$290</f>
        <v>31.500113000000002</v>
      </c>
      <c r="F57" s="37">
        <f>'[3]Mexico Seed Imports'!CG$290</f>
        <v>2.6309000000000003E-2</v>
      </c>
      <c r="G57" s="37">
        <f>'[3]Mexico Seed Imports'!CS$290</f>
        <v>71.813399000000004</v>
      </c>
      <c r="H57" s="37">
        <f>'[3]Mexico Seed Imports'!DE$290</f>
        <v>48.386893000000001</v>
      </c>
      <c r="I57" s="37">
        <f>'[3]Mexico Seed Imports'!DQ$290</f>
        <v>46.799807000000001</v>
      </c>
      <c r="J57" s="37">
        <f>'[3]Mexico Seed Imports'!EC$290</f>
        <v>31.66281</v>
      </c>
      <c r="K57" s="37">
        <f>'[3]Mexico Seed Imports'!EO$290</f>
        <v>38.631275000000002</v>
      </c>
      <c r="L57" s="37">
        <f>'[3]Mexico Seed Imports'!FA$290</f>
        <v>110.842786</v>
      </c>
      <c r="M57" s="37">
        <f>'[3]Mexico Seed Imports'!FM$290</f>
        <v>24.1187</v>
      </c>
      <c r="N57" s="37">
        <f>'[3]Mexico Seed Imports'!FY$290</f>
        <v>100.476315</v>
      </c>
      <c r="O57" s="37">
        <f>'[3]Mexico Seed Imports'!GK$290</f>
        <v>147.87061</v>
      </c>
      <c r="P57" s="37">
        <f>'[3]Mexico Seed Imports'!GW$290</f>
        <v>146.31772900000001</v>
      </c>
      <c r="Q57" s="37">
        <f>'[3]Mexico Seed Imports'!HI$290</f>
        <v>109.429861</v>
      </c>
      <c r="R57" s="37">
        <f>'[3]Mexico Seed Imports'!HU$290</f>
        <v>31.924426</v>
      </c>
      <c r="S57" s="37">
        <f>'[3]Mexico Seed Imports'!IG$290</f>
        <v>101.105395</v>
      </c>
      <c r="T57" s="37">
        <f>'[3]Mexico Seed Imports'!IS$290</f>
        <v>38.500014</v>
      </c>
      <c r="U57" s="37">
        <f>'[3]Mexico Seed Imports'!JE$290</f>
        <v>120.46</v>
      </c>
      <c r="V57" s="37">
        <f>'[3]Mexico Seed Imports'!JQ$290</f>
        <v>119.65637</v>
      </c>
      <c r="W57" s="37">
        <f>'[3]Mexico Seed Imports'!KC$290</f>
        <v>86.265356999999995</v>
      </c>
      <c r="X57" s="37">
        <f>'[3]Mexico Seed Imports'!KO$290</f>
        <v>175.971846</v>
      </c>
      <c r="Y57" s="37">
        <f>'[3]Mexico Seed Imports'!LA$290</f>
        <v>144.64099999999999</v>
      </c>
      <c r="Z57" s="37">
        <f>'[3]Mexico Seed Imports'!LM$290</f>
        <v>209.76499999999999</v>
      </c>
      <c r="AA57" s="37">
        <f>'[3]Mexico Seed Imports'!LY$290</f>
        <v>121.167023</v>
      </c>
      <c r="AB57" s="37">
        <f>'[3]Mexico Seed Imports'!MK$290</f>
        <v>58.546937999999997</v>
      </c>
      <c r="AC57" s="37">
        <f>'[3]Mexico Seed Imports'!MW$290</f>
        <v>141.15434500000001</v>
      </c>
      <c r="AD57" s="37">
        <f>'[3]Mexico Seed Imports'!NI$290</f>
        <v>0</v>
      </c>
      <c r="AE57" s="302">
        <f t="shared" si="47"/>
        <v>134.51314671350676</v>
      </c>
      <c r="AF57" s="302">
        <f t="shared" si="47"/>
        <v>92.783691067473924</v>
      </c>
      <c r="AG57" s="302">
        <f t="shared" si="47"/>
        <v>104.49939631222054</v>
      </c>
      <c r="AH57" s="302">
        <f t="shared" si="47"/>
        <v>101.65195506841798</v>
      </c>
      <c r="AI57" s="302">
        <f t="shared" si="47"/>
        <v>111.5732735520178</v>
      </c>
      <c r="AJ57" s="302">
        <f t="shared" si="47"/>
        <v>102.80142476881871</v>
      </c>
      <c r="AK57" s="302">
        <f t="shared" si="47"/>
        <v>123.61766671512221</v>
      </c>
      <c r="AL57" s="302">
        <f t="shared" si="47"/>
        <v>115.34292466687289</v>
      </c>
      <c r="AM57" s="302">
        <f t="shared" si="47"/>
        <v>117.03461885845232</v>
      </c>
      <c r="AN57" s="302">
        <f t="shared" si="47"/>
        <v>118.73363479045521</v>
      </c>
      <c r="AO57" s="302">
        <f t="shared" si="47"/>
        <v>121.81011134652047</v>
      </c>
      <c r="AP57" s="302">
        <f t="shared" si="47"/>
        <v>123.34613720122776</v>
      </c>
      <c r="AQ57" s="302">
        <f t="shared" si="47"/>
        <v>126.99621050612576</v>
      </c>
      <c r="AR57" s="302">
        <f t="shared" si="47"/>
        <v>126.87976938352391</v>
      </c>
      <c r="AS57" s="302">
        <f t="shared" si="47"/>
        <v>129.37365585095407</v>
      </c>
      <c r="AT57" s="302">
        <f t="shared" si="47"/>
        <v>131.82167898828021</v>
      </c>
      <c r="AU57" s="302">
        <f t="shared" si="48"/>
        <v>134.36756489102993</v>
      </c>
      <c r="AV57" s="302">
        <f t="shared" si="48"/>
        <v>136.70681887770189</v>
      </c>
      <c r="AW57" s="302">
        <f t="shared" si="48"/>
        <v>139.1897232849789</v>
      </c>
      <c r="AX57" s="302">
        <f t="shared" si="46"/>
        <v>138.94302156942916</v>
      </c>
      <c r="AY57" s="302">
        <f t="shared" si="46"/>
        <v>139.17522977417403</v>
      </c>
      <c r="AZ57" s="302">
        <f t="shared" si="46"/>
        <v>139.24431252128724</v>
      </c>
      <c r="BA57" s="302">
        <f t="shared" si="46"/>
        <v>139.33162831573537</v>
      </c>
      <c r="BB57" s="302">
        <f t="shared" si="46"/>
        <v>139.38435210709901</v>
      </c>
      <c r="BC57" s="302">
        <f t="shared" si="46"/>
        <v>139.44808286523229</v>
      </c>
      <c r="BD57" s="302">
        <f t="shared" si="46"/>
        <v>139.4869523234145</v>
      </c>
      <c r="BE57" s="302">
        <f t="shared" si="46"/>
        <v>139.58802923962031</v>
      </c>
      <c r="BF57" s="302">
        <f t="shared" si="46"/>
        <v>139.65036307789489</v>
      </c>
      <c r="BG57" s="302">
        <f t="shared" si="46"/>
        <v>139.71910820946195</v>
      </c>
    </row>
    <row r="58" spans="1:59">
      <c r="A58" s="6" t="s">
        <v>112</v>
      </c>
      <c r="B58" s="37">
        <f>'[3]Mexico Seed Imports'!AL$290</f>
        <v>0</v>
      </c>
      <c r="C58" s="37">
        <f>'[3]Mexico Seed Imports'!AX$290</f>
        <v>2.3089999999999999E-2</v>
      </c>
      <c r="D58" s="37">
        <f>'[3]Mexico Seed Imports'!BJ$290</f>
        <v>2.4865410000000003</v>
      </c>
      <c r="E58" s="37">
        <f>'[3]Mexico Seed Imports'!BV$290</f>
        <v>4.3093000000000006E-2</v>
      </c>
      <c r="F58" s="37">
        <f>'[3]Mexico Seed Imports'!CH$290</f>
        <v>39.562792999999999</v>
      </c>
      <c r="G58" s="37">
        <f>'[3]Mexico Seed Imports'!CT$290</f>
        <v>0.10728</v>
      </c>
      <c r="H58" s="37">
        <f>'[3]Mexico Seed Imports'!DF$290</f>
        <v>42.558437999999995</v>
      </c>
      <c r="I58" s="37">
        <f>'[3]Mexico Seed Imports'!DR$290</f>
        <v>43.285646</v>
      </c>
      <c r="J58" s="37">
        <f>'[3]Mexico Seed Imports'!ED$290</f>
        <v>23.398023999999999</v>
      </c>
      <c r="K58" s="37">
        <f>'[3]Mexico Seed Imports'!EP$290</f>
        <v>31.674590999999999</v>
      </c>
      <c r="L58" s="37">
        <f>'[3]Mexico Seed Imports'!FB$290</f>
        <v>94.774000000000001</v>
      </c>
      <c r="M58" s="37">
        <f>'[3]Mexico Seed Imports'!FN$290</f>
        <v>93.387525999999994</v>
      </c>
      <c r="N58" s="37">
        <f>'[3]Mexico Seed Imports'!FZ$290</f>
        <v>131.058729</v>
      </c>
      <c r="O58" s="37">
        <f>'[3]Mexico Seed Imports'!GL$290</f>
        <v>107.32579</v>
      </c>
      <c r="P58" s="37">
        <f>'[3]Mexico Seed Imports'!GX$290</f>
        <v>135.216354</v>
      </c>
      <c r="Q58" s="37">
        <f>'[3]Mexico Seed Imports'!HJ$290</f>
        <v>57.389131999999996</v>
      </c>
      <c r="R58" s="37">
        <f>'[3]Mexico Seed Imports'!HV$290</f>
        <v>52.492882000000002</v>
      </c>
      <c r="S58" s="37">
        <f>'[3]Mexico Seed Imports'!IH$290</f>
        <v>133.857629</v>
      </c>
      <c r="T58" s="37">
        <f>'[3]Mexico Seed Imports'!IT$290</f>
        <v>79.849999999999994</v>
      </c>
      <c r="U58" s="37">
        <f>'[3]Mexico Seed Imports'!JF$290</f>
        <v>138.73572200000001</v>
      </c>
      <c r="V58" s="37">
        <f>'[3]Mexico Seed Imports'!JR$290</f>
        <v>125.76955</v>
      </c>
      <c r="W58" s="37">
        <f>'[3]Mexico Seed Imports'!KD$290</f>
        <v>154.00796399999999</v>
      </c>
      <c r="X58" s="37">
        <f>'[3]Mexico Seed Imports'!KP$290</f>
        <v>157.69156699999999</v>
      </c>
      <c r="Y58" s="37">
        <f>'[3]Mexico Seed Imports'!LB$290</f>
        <v>76.540000000000006</v>
      </c>
      <c r="Z58" s="37">
        <f>'[3]Mexico Seed Imports'!LN$290</f>
        <v>65.551100000000005</v>
      </c>
      <c r="AA58" s="37">
        <f>'[3]Mexico Seed Imports'!LZ$290</f>
        <v>145.249022</v>
      </c>
      <c r="AB58" s="37">
        <f>'[3]Mexico Seed Imports'!ML$290</f>
        <v>180.39995099999999</v>
      </c>
      <c r="AC58" s="37">
        <f>'[3]Mexico Seed Imports'!MX$290</f>
        <v>178.860682</v>
      </c>
      <c r="AD58" s="37">
        <f>'[3]Mexico Seed Imports'!NJ$290</f>
        <v>114.516052</v>
      </c>
      <c r="AE58" s="302">
        <f t="shared" si="47"/>
        <v>128.80143883688541</v>
      </c>
      <c r="AF58" s="302">
        <f t="shared" si="47"/>
        <v>119.70142517334884</v>
      </c>
      <c r="AG58" s="302">
        <f t="shared" si="47"/>
        <v>171.60884533215761</v>
      </c>
      <c r="AH58" s="302">
        <f t="shared" si="47"/>
        <v>171.94719294908865</v>
      </c>
      <c r="AI58" s="302">
        <f t="shared" si="47"/>
        <v>168.31830805213281</v>
      </c>
      <c r="AJ58" s="302">
        <f t="shared" si="47"/>
        <v>167.57922589922995</v>
      </c>
      <c r="AK58" s="302">
        <f t="shared" si="47"/>
        <v>172.46303677295401</v>
      </c>
      <c r="AL58" s="302">
        <f t="shared" si="47"/>
        <v>179.57359337242943</v>
      </c>
      <c r="AM58" s="302">
        <f t="shared" si="47"/>
        <v>183.23051911862544</v>
      </c>
      <c r="AN58" s="302">
        <f t="shared" si="47"/>
        <v>183.96249638616951</v>
      </c>
      <c r="AO58" s="302">
        <f t="shared" si="47"/>
        <v>186.04885263195624</v>
      </c>
      <c r="AP58" s="302">
        <f t="shared" si="47"/>
        <v>189.40037338533295</v>
      </c>
      <c r="AQ58" s="302">
        <f t="shared" si="47"/>
        <v>192.72327063543719</v>
      </c>
      <c r="AR58" s="302">
        <f t="shared" si="47"/>
        <v>196.23834404093782</v>
      </c>
      <c r="AS58" s="302">
        <f t="shared" si="47"/>
        <v>199.05828726694884</v>
      </c>
      <c r="AT58" s="302">
        <f t="shared" si="47"/>
        <v>202.36819973892227</v>
      </c>
      <c r="AU58" s="302">
        <f t="shared" si="48"/>
        <v>206.01175738250689</v>
      </c>
      <c r="AV58" s="302">
        <f t="shared" si="48"/>
        <v>209.80592744539553</v>
      </c>
      <c r="AW58" s="302">
        <f t="shared" si="48"/>
        <v>213.55145960091414</v>
      </c>
      <c r="AX58" s="302">
        <f t="shared" si="46"/>
        <v>213.63336485704346</v>
      </c>
      <c r="AY58" s="302">
        <f t="shared" si="46"/>
        <v>213.65582178828069</v>
      </c>
      <c r="AZ58" s="302">
        <f t="shared" si="46"/>
        <v>213.7382796163607</v>
      </c>
      <c r="BA58" s="302">
        <f t="shared" si="46"/>
        <v>213.872310999831</v>
      </c>
      <c r="BB58" s="302">
        <f t="shared" si="46"/>
        <v>214.00165087055362</v>
      </c>
      <c r="BC58" s="302">
        <f t="shared" si="46"/>
        <v>214.10679756229592</v>
      </c>
      <c r="BD58" s="302">
        <f t="shared" si="46"/>
        <v>214.19680834560805</v>
      </c>
      <c r="BE58" s="302">
        <f t="shared" si="46"/>
        <v>214.29147649495698</v>
      </c>
      <c r="BF58" s="302">
        <f t="shared" si="46"/>
        <v>214.39968173095696</v>
      </c>
      <c r="BG58" s="302">
        <f t="shared" si="46"/>
        <v>214.51033377459979</v>
      </c>
    </row>
    <row r="59" spans="1:59">
      <c r="A59" s="6" t="s">
        <v>113</v>
      </c>
      <c r="B59" s="37">
        <f>'[3]Mexico Seed Imports'!AM$290</f>
        <v>0</v>
      </c>
      <c r="C59" s="37">
        <f>'[3]Mexico Seed Imports'!AY$290</f>
        <v>20.096163000000001</v>
      </c>
      <c r="D59" s="37">
        <f>'[3]Mexico Seed Imports'!BK$290</f>
        <v>28.571714</v>
      </c>
      <c r="E59" s="37">
        <f>'[3]Mexico Seed Imports'!BW$290</f>
        <v>21.032658999999999</v>
      </c>
      <c r="F59" s="37">
        <f>'[3]Mexico Seed Imports'!CI$290</f>
        <v>41.665027000000002</v>
      </c>
      <c r="G59" s="37">
        <f>'[3]Mexico Seed Imports'!CU$290</f>
        <v>19.886642999999999</v>
      </c>
      <c r="H59" s="37">
        <f>'[3]Mexico Seed Imports'!DG$290</f>
        <v>28.974976999999999</v>
      </c>
      <c r="I59" s="37">
        <f>'[3]Mexico Seed Imports'!DS$290</f>
        <v>56.534019999999998</v>
      </c>
      <c r="J59" s="37">
        <f>'[3]Mexico Seed Imports'!EE$290</f>
        <v>2.126325</v>
      </c>
      <c r="K59" s="37">
        <f>'[3]Mexico Seed Imports'!EQ$290</f>
        <v>46.093477999999998</v>
      </c>
      <c r="L59" s="37">
        <f>'[3]Mexico Seed Imports'!FC$290</f>
        <v>116.768351</v>
      </c>
      <c r="M59" s="37">
        <f>'[3]Mexico Seed Imports'!FO$290</f>
        <v>137.47940800000001</v>
      </c>
      <c r="N59" s="37">
        <f>'[3]Mexico Seed Imports'!GA$290</f>
        <v>99.444540000000003</v>
      </c>
      <c r="O59" s="37">
        <f>'[3]Mexico Seed Imports'!GM$290</f>
        <v>89.165582000000001</v>
      </c>
      <c r="P59" s="37">
        <f>'[3]Mexico Seed Imports'!GY$290</f>
        <v>99.329626000000005</v>
      </c>
      <c r="Q59" s="37">
        <f>'[3]Mexico Seed Imports'!HK$290</f>
        <v>107.161286</v>
      </c>
      <c r="R59" s="37">
        <f>'[3]Mexico Seed Imports'!HW$290</f>
        <v>130.02869799999999</v>
      </c>
      <c r="S59" s="37">
        <f>'[3]Mexico Seed Imports'!II$290</f>
        <v>75.777702000000005</v>
      </c>
      <c r="T59" s="37">
        <f>'[3]Mexico Seed Imports'!IU$290</f>
        <v>88.390075999999993</v>
      </c>
      <c r="U59" s="37">
        <f>'[3]Mexico Seed Imports'!JG$290</f>
        <v>42</v>
      </c>
      <c r="V59" s="37">
        <f>'[3]Mexico Seed Imports'!JS$290</f>
        <v>132.61921799999999</v>
      </c>
      <c r="W59" s="37">
        <f>'[3]Mexico Seed Imports'!KE$290</f>
        <v>159.054847</v>
      </c>
      <c r="X59" s="37">
        <f>'[3]Mexico Seed Imports'!KQ$290</f>
        <v>84.2</v>
      </c>
      <c r="Y59" s="37">
        <f>'[3]Mexico Seed Imports'!LC$290</f>
        <v>80.873000000000005</v>
      </c>
      <c r="Z59" s="37">
        <f>'[3]Mexico Seed Imports'!LO$290</f>
        <v>170.1</v>
      </c>
      <c r="AA59" s="37">
        <f>'[3]Mexico Seed Imports'!MA$290</f>
        <v>116.84994500000001</v>
      </c>
      <c r="AB59" s="37">
        <f>'[3]Mexico Seed Imports'!MM$290</f>
        <v>119.19022</v>
      </c>
      <c r="AC59" s="37">
        <f>'[3]Mexico Seed Imports'!MY$290</f>
        <v>100.38473399999999</v>
      </c>
      <c r="AD59" s="302">
        <f t="shared" ref="AD59:AW59" si="49">AD60-SUM(AD48:AD58)</f>
        <v>137.81303100000014</v>
      </c>
      <c r="AE59" s="302">
        <f t="shared" si="49"/>
        <v>117.00836099543903</v>
      </c>
      <c r="AF59" s="302">
        <f t="shared" si="49"/>
        <v>112.66547117224422</v>
      </c>
      <c r="AG59" s="302">
        <f t="shared" si="49"/>
        <v>135.67720009829532</v>
      </c>
      <c r="AH59" s="302">
        <f t="shared" si="49"/>
        <v>139.75701193243094</v>
      </c>
      <c r="AI59" s="302">
        <f t="shared" si="49"/>
        <v>142.38256180690314</v>
      </c>
      <c r="AJ59" s="302">
        <f t="shared" si="49"/>
        <v>152.48235936141691</v>
      </c>
      <c r="AK59" s="302">
        <f t="shared" si="49"/>
        <v>146.85894668407263</v>
      </c>
      <c r="AL59" s="302">
        <f t="shared" si="49"/>
        <v>153.46510820958019</v>
      </c>
      <c r="AM59" s="302">
        <f t="shared" si="49"/>
        <v>154.24660803419374</v>
      </c>
      <c r="AN59" s="302">
        <f t="shared" si="49"/>
        <v>157.23389924971184</v>
      </c>
      <c r="AO59" s="302">
        <f t="shared" si="49"/>
        <v>160.05197780518961</v>
      </c>
      <c r="AP59" s="302">
        <f t="shared" si="49"/>
        <v>163.23272461189345</v>
      </c>
      <c r="AQ59" s="302">
        <f t="shared" si="49"/>
        <v>164.31928641750073</v>
      </c>
      <c r="AR59" s="302">
        <f t="shared" si="49"/>
        <v>167.72756057406582</v>
      </c>
      <c r="AS59" s="302">
        <f t="shared" si="49"/>
        <v>170.05586491212421</v>
      </c>
      <c r="AT59" s="302">
        <f t="shared" si="49"/>
        <v>173.3888971629749</v>
      </c>
      <c r="AU59" s="302">
        <f t="shared" si="49"/>
        <v>176.48672574029479</v>
      </c>
      <c r="AV59" s="302">
        <f t="shared" si="49"/>
        <v>179.59931268462219</v>
      </c>
      <c r="AW59" s="302">
        <f t="shared" si="49"/>
        <v>182.59859763243776</v>
      </c>
      <c r="AX59" s="302">
        <f t="shared" ref="AX59:BG59" si="50">AX60-SUM(AX48:AX58)</f>
        <v>182.81057539187464</v>
      </c>
      <c r="AY59" s="302">
        <f t="shared" si="50"/>
        <v>182.84136615836292</v>
      </c>
      <c r="AZ59" s="302">
        <f t="shared" si="50"/>
        <v>182.96953241518372</v>
      </c>
      <c r="BA59" s="302">
        <f t="shared" si="50"/>
        <v>183.0417156489948</v>
      </c>
      <c r="BB59" s="302">
        <f t="shared" si="50"/>
        <v>183.12629240783713</v>
      </c>
      <c r="BC59" s="302">
        <f t="shared" si="50"/>
        <v>183.20879479332689</v>
      </c>
      <c r="BD59" s="302">
        <f t="shared" si="50"/>
        <v>183.31436575935481</v>
      </c>
      <c r="BE59" s="302">
        <f t="shared" si="50"/>
        <v>183.39399119084555</v>
      </c>
      <c r="BF59" s="302">
        <f t="shared" si="50"/>
        <v>183.48860179171311</v>
      </c>
      <c r="BG59" s="302">
        <f t="shared" si="50"/>
        <v>183.57348532964374</v>
      </c>
    </row>
    <row r="60" spans="1:59" ht="15.75" thickBot="1">
      <c r="A60" s="6" t="s">
        <v>114</v>
      </c>
      <c r="B60" s="304">
        <f>SUM(B48:B59)</f>
        <v>0</v>
      </c>
      <c r="C60" s="304">
        <f t="shared" ref="C60:AC60" si="51">SUM(C48:C59)</f>
        <v>190.56695199999999</v>
      </c>
      <c r="D60" s="304">
        <f t="shared" si="51"/>
        <v>593.31690100000003</v>
      </c>
      <c r="E60" s="304">
        <f t="shared" si="51"/>
        <v>474.40211399999998</v>
      </c>
      <c r="F60" s="304">
        <f t="shared" si="51"/>
        <v>932.23516799999993</v>
      </c>
      <c r="G60" s="304">
        <f t="shared" si="51"/>
        <v>793.07363699999996</v>
      </c>
      <c r="H60" s="304">
        <f t="shared" si="51"/>
        <v>923.94773999999984</v>
      </c>
      <c r="I60" s="304">
        <f t="shared" si="51"/>
        <v>969.02047500000003</v>
      </c>
      <c r="J60" s="304">
        <f t="shared" si="51"/>
        <v>729.69862000000001</v>
      </c>
      <c r="K60" s="304">
        <f t="shared" si="51"/>
        <v>799.9201519999998</v>
      </c>
      <c r="L60" s="304">
        <f t="shared" si="51"/>
        <v>1245.5031759999999</v>
      </c>
      <c r="M60" s="304">
        <f t="shared" si="51"/>
        <v>938.82119799999998</v>
      </c>
      <c r="N60" s="304">
        <f t="shared" si="51"/>
        <v>1285.6241550000002</v>
      </c>
      <c r="O60" s="304">
        <f t="shared" si="51"/>
        <v>1081.7803120000001</v>
      </c>
      <c r="P60" s="304">
        <f t="shared" si="51"/>
        <v>1270.2314570000001</v>
      </c>
      <c r="Q60" s="304">
        <f t="shared" si="51"/>
        <v>1196.384331</v>
      </c>
      <c r="R60" s="304">
        <f t="shared" si="51"/>
        <v>1333.9764020000002</v>
      </c>
      <c r="S60" s="304">
        <f t="shared" si="51"/>
        <v>1506.2672160000002</v>
      </c>
      <c r="T60" s="304">
        <f t="shared" si="51"/>
        <v>1539.8525059999997</v>
      </c>
      <c r="U60" s="304">
        <f t="shared" si="51"/>
        <v>1444.3825579999998</v>
      </c>
      <c r="V60" s="304">
        <f t="shared" si="51"/>
        <v>1417.325495</v>
      </c>
      <c r="W60" s="304">
        <f t="shared" si="51"/>
        <v>1573.9608469999998</v>
      </c>
      <c r="X60" s="304">
        <f t="shared" si="51"/>
        <v>1403.9902180000001</v>
      </c>
      <c r="Y60" s="304">
        <f t="shared" si="51"/>
        <v>1576.2932880000001</v>
      </c>
      <c r="Z60" s="304">
        <f t="shared" si="51"/>
        <v>1555.3429139999996</v>
      </c>
      <c r="AA60" s="304">
        <f t="shared" si="51"/>
        <v>1296.5666249999999</v>
      </c>
      <c r="AB60" s="304">
        <f t="shared" si="51"/>
        <v>1319.6833319999998</v>
      </c>
      <c r="AC60" s="304">
        <f t="shared" si="51"/>
        <v>1516.250802</v>
      </c>
      <c r="AD60" s="305">
        <f t="shared" ref="AD60:BG60" si="52">AD10</f>
        <v>1175</v>
      </c>
      <c r="AE60" s="305">
        <f t="shared" si="52"/>
        <v>1447</v>
      </c>
      <c r="AF60" s="305">
        <f t="shared" si="52"/>
        <v>1200</v>
      </c>
      <c r="AG60" s="305">
        <f t="shared" si="52"/>
        <v>1550</v>
      </c>
      <c r="AH60" s="305">
        <f t="shared" si="52"/>
        <v>1585</v>
      </c>
      <c r="AI60" s="305">
        <f t="shared" si="52"/>
        <v>1625</v>
      </c>
      <c r="AJ60" s="305">
        <f t="shared" si="52"/>
        <v>1650</v>
      </c>
      <c r="AK60" s="305">
        <f t="shared" si="52"/>
        <v>1680</v>
      </c>
      <c r="AL60" s="305">
        <f t="shared" si="52"/>
        <v>1710</v>
      </c>
      <c r="AM60" s="305">
        <f t="shared" si="52"/>
        <v>1740</v>
      </c>
      <c r="AN60" s="305">
        <f t="shared" si="52"/>
        <v>1765</v>
      </c>
      <c r="AO60" s="305">
        <f t="shared" si="52"/>
        <v>1795</v>
      </c>
      <c r="AP60" s="305">
        <f t="shared" si="52"/>
        <v>1825</v>
      </c>
      <c r="AQ60" s="305">
        <f t="shared" si="52"/>
        <v>1850</v>
      </c>
      <c r="AR60" s="305">
        <f t="shared" si="52"/>
        <v>1880</v>
      </c>
      <c r="AS60" s="305">
        <f t="shared" si="52"/>
        <v>1910</v>
      </c>
      <c r="AT60" s="305">
        <f t="shared" si="52"/>
        <v>1945</v>
      </c>
      <c r="AU60" s="305">
        <f t="shared" si="52"/>
        <v>1980</v>
      </c>
      <c r="AV60" s="305">
        <f t="shared" si="52"/>
        <v>2015</v>
      </c>
      <c r="AW60" s="305">
        <f t="shared" si="52"/>
        <v>2050</v>
      </c>
      <c r="AX60" s="305">
        <f t="shared" si="52"/>
        <v>2051</v>
      </c>
      <c r="AY60" s="305">
        <f t="shared" si="52"/>
        <v>2052</v>
      </c>
      <c r="AZ60" s="305">
        <f t="shared" si="52"/>
        <v>2053</v>
      </c>
      <c r="BA60" s="305">
        <f t="shared" si="52"/>
        <v>2054</v>
      </c>
      <c r="BB60" s="305">
        <f t="shared" si="52"/>
        <v>2055</v>
      </c>
      <c r="BC60" s="305">
        <f t="shared" si="52"/>
        <v>2056</v>
      </c>
      <c r="BD60" s="305">
        <f t="shared" si="52"/>
        <v>2057</v>
      </c>
      <c r="BE60" s="305">
        <f t="shared" si="52"/>
        <v>2058</v>
      </c>
      <c r="BF60" s="305">
        <f t="shared" si="52"/>
        <v>2059</v>
      </c>
      <c r="BG60" s="305">
        <f t="shared" si="52"/>
        <v>2060</v>
      </c>
    </row>
    <row r="61" spans="1:59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</row>
    <row r="62" spans="1:59" ht="15.75" thickBot="1">
      <c r="A62" s="6" t="s">
        <v>253</v>
      </c>
    </row>
    <row r="63" spans="1:59" ht="15.75" thickBot="1">
      <c r="A63" s="3"/>
      <c r="B63" s="3" t="str">
        <f>B$2</f>
        <v xml:space="preserve">93/94 </v>
      </c>
      <c r="C63" s="3" t="str">
        <f t="shared" ref="C63:BG63" si="53">C$2</f>
        <v xml:space="preserve">94/95 </v>
      </c>
      <c r="D63" s="3" t="str">
        <f t="shared" si="53"/>
        <v xml:space="preserve">95/96 </v>
      </c>
      <c r="E63" s="3" t="str">
        <f t="shared" si="53"/>
        <v xml:space="preserve">96/97 </v>
      </c>
      <c r="F63" s="3" t="str">
        <f t="shared" si="53"/>
        <v xml:space="preserve">97/98 </v>
      </c>
      <c r="G63" s="3" t="str">
        <f t="shared" si="53"/>
        <v xml:space="preserve">98/99 </v>
      </c>
      <c r="H63" s="3" t="str">
        <f t="shared" si="53"/>
        <v xml:space="preserve">99/00 </v>
      </c>
      <c r="I63" s="3" t="str">
        <f t="shared" si="53"/>
        <v xml:space="preserve">00/01 </v>
      </c>
      <c r="J63" s="3" t="str">
        <f t="shared" si="53"/>
        <v xml:space="preserve">01/02 </v>
      </c>
      <c r="K63" s="3" t="str">
        <f t="shared" si="53"/>
        <v xml:space="preserve">02/03 </v>
      </c>
      <c r="L63" s="3" t="str">
        <f t="shared" si="53"/>
        <v xml:space="preserve">03/04 </v>
      </c>
      <c r="M63" s="3" t="str">
        <f t="shared" si="53"/>
        <v xml:space="preserve">04/05 </v>
      </c>
      <c r="N63" s="3" t="str">
        <f t="shared" si="53"/>
        <v xml:space="preserve">05/06 </v>
      </c>
      <c r="O63" s="3" t="str">
        <f t="shared" si="53"/>
        <v xml:space="preserve">06/07 </v>
      </c>
      <c r="P63" s="3" t="str">
        <f t="shared" si="53"/>
        <v xml:space="preserve">07/08 </v>
      </c>
      <c r="Q63" s="3" t="str">
        <f t="shared" si="53"/>
        <v xml:space="preserve">08/09 </v>
      </c>
      <c r="R63" s="3" t="str">
        <f t="shared" si="53"/>
        <v xml:space="preserve">09/10 </v>
      </c>
      <c r="S63" s="3" t="str">
        <f t="shared" si="53"/>
        <v xml:space="preserve">10/11 </v>
      </c>
      <c r="T63" s="3" t="str">
        <f t="shared" si="53"/>
        <v xml:space="preserve">11/12 </v>
      </c>
      <c r="U63" s="3" t="str">
        <f t="shared" si="53"/>
        <v xml:space="preserve">12/13 </v>
      </c>
      <c r="V63" s="3" t="str">
        <f t="shared" si="53"/>
        <v xml:space="preserve">13/14 </v>
      </c>
      <c r="W63" s="3" t="str">
        <f t="shared" si="53"/>
        <v xml:space="preserve">14/15 </v>
      </c>
      <c r="X63" s="3" t="str">
        <f t="shared" si="53"/>
        <v xml:space="preserve">15/16 </v>
      </c>
      <c r="Y63" s="3" t="str">
        <f t="shared" si="53"/>
        <v xml:space="preserve">16/17 </v>
      </c>
      <c r="Z63" s="3" t="str">
        <f t="shared" si="53"/>
        <v xml:space="preserve">17/18 </v>
      </c>
      <c r="AA63" s="3" t="str">
        <f t="shared" si="53"/>
        <v xml:space="preserve">18/19 </v>
      </c>
      <c r="AB63" s="3" t="str">
        <f t="shared" si="53"/>
        <v>19/20</v>
      </c>
      <c r="AC63" s="3" t="str">
        <f t="shared" si="53"/>
        <v>20/21</v>
      </c>
      <c r="AD63" s="3" t="str">
        <f t="shared" si="53"/>
        <v xml:space="preserve">21/22 </v>
      </c>
      <c r="AE63" s="3" t="str">
        <f t="shared" si="53"/>
        <v xml:space="preserve">22/23 </v>
      </c>
      <c r="AF63" s="3" t="str">
        <f t="shared" si="53"/>
        <v xml:space="preserve">23/24 </v>
      </c>
      <c r="AG63" s="3" t="str">
        <f t="shared" si="53"/>
        <v xml:space="preserve">24/25 </v>
      </c>
      <c r="AH63" s="3" t="str">
        <f t="shared" si="53"/>
        <v>25/26</v>
      </c>
      <c r="AI63" s="3" t="str">
        <f t="shared" si="53"/>
        <v>26/27</v>
      </c>
      <c r="AJ63" s="3" t="str">
        <f t="shared" si="53"/>
        <v>27/28</v>
      </c>
      <c r="AK63" s="3" t="str">
        <f t="shared" si="53"/>
        <v>28/29</v>
      </c>
      <c r="AL63" s="3" t="str">
        <f t="shared" si="53"/>
        <v>29/30</v>
      </c>
      <c r="AM63" s="3" t="str">
        <f t="shared" si="53"/>
        <v>30/31</v>
      </c>
      <c r="AN63" s="3" t="str">
        <f t="shared" si="53"/>
        <v>31/32</v>
      </c>
      <c r="AO63" s="3" t="str">
        <f t="shared" si="53"/>
        <v>32/33</v>
      </c>
      <c r="AP63" s="3" t="str">
        <f t="shared" si="53"/>
        <v>33/34</v>
      </c>
      <c r="AQ63" s="3" t="str">
        <f t="shared" si="53"/>
        <v>34/35</v>
      </c>
      <c r="AR63" s="3" t="str">
        <f t="shared" si="53"/>
        <v>35/36</v>
      </c>
      <c r="AS63" s="3" t="str">
        <f t="shared" si="53"/>
        <v>36/37</v>
      </c>
      <c r="AT63" s="3" t="str">
        <f t="shared" si="53"/>
        <v>37/38</v>
      </c>
      <c r="AU63" s="3" t="str">
        <f t="shared" si="53"/>
        <v>38/39</v>
      </c>
      <c r="AV63" s="3" t="str">
        <f t="shared" si="53"/>
        <v>39/40</v>
      </c>
      <c r="AW63" s="3" t="str">
        <f t="shared" si="53"/>
        <v>40/41</v>
      </c>
      <c r="AX63" s="3" t="str">
        <f t="shared" si="53"/>
        <v>41/42</v>
      </c>
      <c r="AY63" s="3" t="str">
        <f t="shared" si="53"/>
        <v>42/43</v>
      </c>
      <c r="AZ63" s="3" t="str">
        <f t="shared" si="53"/>
        <v>43/44</v>
      </c>
      <c r="BA63" s="3" t="str">
        <f t="shared" si="53"/>
        <v>44/45</v>
      </c>
      <c r="BB63" s="3" t="str">
        <f t="shared" si="53"/>
        <v>45/46</v>
      </c>
      <c r="BC63" s="3" t="str">
        <f t="shared" si="53"/>
        <v>46/47</v>
      </c>
      <c r="BD63" s="3" t="str">
        <f t="shared" si="53"/>
        <v>47/48</v>
      </c>
      <c r="BE63" s="3" t="str">
        <f t="shared" si="53"/>
        <v>48/49</v>
      </c>
      <c r="BF63" s="3" t="str">
        <f t="shared" si="53"/>
        <v>49/50</v>
      </c>
      <c r="BG63" s="3" t="str">
        <f t="shared" si="53"/>
        <v>50/51</v>
      </c>
    </row>
    <row r="64" spans="1:59">
      <c r="A64" s="6" t="s">
        <v>102</v>
      </c>
      <c r="B64" s="338"/>
      <c r="C64" s="339">
        <v>0</v>
      </c>
      <c r="D64" s="37">
        <f>'[3]Mexico Seed Exports'!AZ$290</f>
        <v>0</v>
      </c>
      <c r="E64" s="37">
        <f>'[3]Mexico Seed Exports'!BL$290</f>
        <v>0</v>
      </c>
      <c r="F64" s="37">
        <f>'[3]Mexico Seed Exports'!BX$290</f>
        <v>0</v>
      </c>
      <c r="G64" s="37">
        <f>'[3]Mexico Seed Exports'!CJ$290</f>
        <v>0</v>
      </c>
      <c r="H64" s="37">
        <f>'[3]Mexico Seed Exports'!CV$290</f>
        <v>0</v>
      </c>
      <c r="I64" s="37">
        <f>'[3]Mexico Seed Exports'!DH$290</f>
        <v>0</v>
      </c>
      <c r="J64" s="37">
        <f>'[3]Mexico Seed Exports'!DT$290</f>
        <v>0.04</v>
      </c>
      <c r="K64" s="37">
        <f>'[3]Mexico Seed Exports'!EF$290</f>
        <v>0</v>
      </c>
      <c r="L64" s="37">
        <f>'[3]Mexico Seed Exports'!ER$290</f>
        <v>0</v>
      </c>
      <c r="M64" s="37">
        <f>'[3]Mexico Seed Exports'!FD$290</f>
        <v>0</v>
      </c>
      <c r="N64" s="37">
        <f>'[3]Mexico Seed Exports'!FP$290</f>
        <v>0</v>
      </c>
      <c r="O64" s="37">
        <f>'[3]Mexico Seed Exports'!GB$290</f>
        <v>0</v>
      </c>
      <c r="P64" s="37">
        <f>'[3]Mexico Seed Exports'!GN$290</f>
        <v>0</v>
      </c>
      <c r="Q64" s="37">
        <f>'[3]Mexico Seed Exports'!GZ$290</f>
        <v>0</v>
      </c>
      <c r="R64" s="37">
        <f>'[3]Mexico Seed Exports'!HL$290</f>
        <v>0</v>
      </c>
      <c r="S64" s="37">
        <f>'[3]Mexico Seed Exports'!HX$290</f>
        <v>0</v>
      </c>
      <c r="T64" s="37">
        <f>'[3]Mexico Seed Exports'!IJ$290</f>
        <v>0</v>
      </c>
      <c r="U64" s="37">
        <f>'[3]Mexico Seed Exports'!IV$290</f>
        <v>0</v>
      </c>
      <c r="V64" s="37">
        <f>'[3]Mexico Seed Exports'!JH$290</f>
        <v>0</v>
      </c>
      <c r="W64" s="37">
        <f>'[3]Mexico Seed Exports'!JT$290</f>
        <v>0</v>
      </c>
      <c r="X64" s="37">
        <f>'[3]Mexico Seed Exports'!KF$290</f>
        <v>0</v>
      </c>
      <c r="Y64" s="37">
        <f>'[3]Mexico Seed Exports'!KR$290</f>
        <v>0</v>
      </c>
      <c r="Z64" s="37">
        <f>'[3]Mexico Seed Exports'!LD$290</f>
        <v>0</v>
      </c>
      <c r="AA64" s="37">
        <f>'[3]Mexico Seed Exports'!LP$290</f>
        <v>0</v>
      </c>
      <c r="AB64" s="37">
        <f>'[3]Mexico Seed Exports'!MB$290</f>
        <v>0</v>
      </c>
      <c r="AC64" s="37">
        <f>'[3]Mexico Seed Exports'!MN$290</f>
        <v>0</v>
      </c>
      <c r="AD64" s="37">
        <f>'[3]Mexico Seed Exports'!MZ$290</f>
        <v>0</v>
      </c>
      <c r="AE64" s="245">
        <f t="shared" ref="AE64:AH66" si="54">(SUM(Y64:AC64)/SUM(Y$76:AC$76))*AE$76</f>
        <v>0</v>
      </c>
      <c r="AF64" s="245">
        <f t="shared" si="54"/>
        <v>0</v>
      </c>
      <c r="AG64" s="245">
        <f t="shared" si="54"/>
        <v>0</v>
      </c>
      <c r="AH64" s="245">
        <f t="shared" si="54"/>
        <v>0</v>
      </c>
      <c r="AI64" s="245">
        <f>(SUM(E64:I64)/SUM(E$76:I$76))*AI$76</f>
        <v>0</v>
      </c>
      <c r="AJ64" s="245">
        <f t="shared" ref="AJ64:AW75" si="55">(SUM(F64:J64)/SUM(F$76:J$76))*AJ$76</f>
        <v>0</v>
      </c>
      <c r="AK64" s="245">
        <f t="shared" si="55"/>
        <v>0</v>
      </c>
      <c r="AL64" s="245">
        <f t="shared" si="55"/>
        <v>0</v>
      </c>
      <c r="AM64" s="245">
        <f t="shared" si="55"/>
        <v>0</v>
      </c>
      <c r="AN64" s="245">
        <f t="shared" si="55"/>
        <v>0</v>
      </c>
      <c r="AO64" s="245">
        <f t="shared" si="55"/>
        <v>0</v>
      </c>
      <c r="AP64" s="245">
        <f t="shared" si="55"/>
        <v>0</v>
      </c>
      <c r="AQ64" s="245">
        <f t="shared" si="55"/>
        <v>0</v>
      </c>
      <c r="AR64" s="245">
        <f t="shared" si="55"/>
        <v>0</v>
      </c>
      <c r="AS64" s="245">
        <f t="shared" si="55"/>
        <v>0</v>
      </c>
      <c r="AT64" s="245">
        <f t="shared" si="55"/>
        <v>0</v>
      </c>
      <c r="AU64" s="245">
        <f t="shared" si="55"/>
        <v>0</v>
      </c>
      <c r="AV64" s="245">
        <f t="shared" si="55"/>
        <v>0</v>
      </c>
      <c r="AW64" s="245">
        <f t="shared" si="55"/>
        <v>0</v>
      </c>
      <c r="AX64" s="245">
        <f t="shared" ref="AX64:AX75" si="56">(SUM(T64:X64)/SUM(T$76:X$76))*AX$76</f>
        <v>0</v>
      </c>
      <c r="AY64" s="245">
        <f t="shared" ref="AY64:BG75" si="57">(SUM(U64:Y64)/SUM(U$76:Y$76))*AY$76</f>
        <v>0</v>
      </c>
      <c r="AZ64" s="245">
        <f t="shared" si="57"/>
        <v>0</v>
      </c>
      <c r="BA64" s="245">
        <f t="shared" si="57"/>
        <v>0</v>
      </c>
      <c r="BB64" s="245">
        <f t="shared" si="57"/>
        <v>0</v>
      </c>
      <c r="BC64" s="245">
        <f t="shared" si="57"/>
        <v>0</v>
      </c>
      <c r="BD64" s="245">
        <f t="shared" si="57"/>
        <v>0</v>
      </c>
      <c r="BE64" s="245">
        <f t="shared" si="57"/>
        <v>0</v>
      </c>
      <c r="BF64" s="245">
        <f t="shared" si="57"/>
        <v>0</v>
      </c>
      <c r="BG64" s="245">
        <f t="shared" si="57"/>
        <v>0</v>
      </c>
    </row>
    <row r="65" spans="1:62">
      <c r="A65" s="6" t="s">
        <v>103</v>
      </c>
      <c r="B65" s="338"/>
      <c r="C65" s="339">
        <v>0</v>
      </c>
      <c r="D65" s="37">
        <f>'[3]Mexico Seed Exports'!BA$290</f>
        <v>0</v>
      </c>
      <c r="E65" s="37">
        <f>'[3]Mexico Seed Exports'!BM$290</f>
        <v>0</v>
      </c>
      <c r="F65" s="37">
        <f>'[3]Mexico Seed Exports'!BY$290</f>
        <v>0</v>
      </c>
      <c r="G65" s="37">
        <f>'[3]Mexico Seed Exports'!CK$290</f>
        <v>0</v>
      </c>
      <c r="H65" s="37">
        <f>'[3]Mexico Seed Exports'!CW$290</f>
        <v>0</v>
      </c>
      <c r="I65" s="37">
        <f>'[3]Mexico Seed Exports'!DI$290</f>
        <v>0</v>
      </c>
      <c r="J65" s="37">
        <f>'[3]Mexico Seed Exports'!DU$290</f>
        <v>3.4</v>
      </c>
      <c r="K65" s="37">
        <f>'[3]Mexico Seed Exports'!EG$290</f>
        <v>0</v>
      </c>
      <c r="L65" s="37">
        <f>'[3]Mexico Seed Exports'!ES$290</f>
        <v>0</v>
      </c>
      <c r="M65" s="37">
        <f>'[3]Mexico Seed Exports'!FE$290</f>
        <v>0</v>
      </c>
      <c r="N65" s="37">
        <f>'[3]Mexico Seed Exports'!FQ$290</f>
        <v>0</v>
      </c>
      <c r="O65" s="37">
        <f>'[3]Mexico Seed Exports'!GC$290</f>
        <v>0</v>
      </c>
      <c r="P65" s="37">
        <f>'[3]Mexico Seed Exports'!GO$290</f>
        <v>0</v>
      </c>
      <c r="Q65" s="37">
        <f>'[3]Mexico Seed Exports'!HA$290</f>
        <v>0</v>
      </c>
      <c r="R65" s="37">
        <f>'[3]Mexico Seed Exports'!HM$290</f>
        <v>0</v>
      </c>
      <c r="S65" s="37">
        <f>'[3]Mexico Seed Exports'!HY$290</f>
        <v>0</v>
      </c>
      <c r="T65" s="37">
        <f>'[3]Mexico Seed Exports'!IK$290</f>
        <v>0</v>
      </c>
      <c r="U65" s="37">
        <f>'[3]Mexico Seed Exports'!IW$290</f>
        <v>0</v>
      </c>
      <c r="V65" s="37">
        <f>'[3]Mexico Seed Exports'!JI$290</f>
        <v>0</v>
      </c>
      <c r="W65" s="37">
        <f>'[3]Mexico Seed Exports'!JU$290</f>
        <v>0</v>
      </c>
      <c r="X65" s="37">
        <f>'[3]Mexico Seed Exports'!KG$290</f>
        <v>0</v>
      </c>
      <c r="Y65" s="37">
        <f>'[3]Mexico Seed Exports'!KS$290</f>
        <v>0</v>
      </c>
      <c r="Z65" s="37">
        <f>'[3]Mexico Seed Exports'!LE$290</f>
        <v>2E-3</v>
      </c>
      <c r="AA65" s="37">
        <f>'[3]Mexico Seed Exports'!LQ$290</f>
        <v>0</v>
      </c>
      <c r="AB65" s="37">
        <f>'[3]Mexico Seed Exports'!MC$290</f>
        <v>4.7399999999999997E-4</v>
      </c>
      <c r="AC65" s="37">
        <f>'[3]Mexico Seed Exports'!MO$290</f>
        <v>0</v>
      </c>
      <c r="AD65" s="37">
        <f>'[3]Mexico Seed Exports'!NA$290</f>
        <v>0</v>
      </c>
      <c r="AE65" s="245">
        <f t="shared" si="54"/>
        <v>0</v>
      </c>
      <c r="AF65" s="245">
        <f t="shared" si="54"/>
        <v>0</v>
      </c>
      <c r="AG65" s="245">
        <f t="shared" si="54"/>
        <v>0</v>
      </c>
      <c r="AH65" s="245">
        <f t="shared" si="54"/>
        <v>0</v>
      </c>
      <c r="AI65" s="245">
        <f t="shared" ref="AI65:AI75" si="58">(SUM(E65:I65)/SUM(E$76:I$76))*AI$76</f>
        <v>0</v>
      </c>
      <c r="AJ65" s="245">
        <f t="shared" si="55"/>
        <v>0</v>
      </c>
      <c r="AK65" s="245">
        <f t="shared" si="55"/>
        <v>0</v>
      </c>
      <c r="AL65" s="245">
        <f t="shared" si="55"/>
        <v>0</v>
      </c>
      <c r="AM65" s="245">
        <f t="shared" si="55"/>
        <v>0</v>
      </c>
      <c r="AN65" s="245">
        <f t="shared" si="55"/>
        <v>0</v>
      </c>
      <c r="AO65" s="245">
        <f t="shared" si="55"/>
        <v>0</v>
      </c>
      <c r="AP65" s="245">
        <f t="shared" si="55"/>
        <v>0</v>
      </c>
      <c r="AQ65" s="245">
        <f t="shared" si="55"/>
        <v>0</v>
      </c>
      <c r="AR65" s="245">
        <f t="shared" si="55"/>
        <v>0</v>
      </c>
      <c r="AS65" s="245">
        <f t="shared" si="55"/>
        <v>0</v>
      </c>
      <c r="AT65" s="245">
        <f t="shared" si="55"/>
        <v>0</v>
      </c>
      <c r="AU65" s="245">
        <f t="shared" si="55"/>
        <v>0</v>
      </c>
      <c r="AV65" s="245">
        <f t="shared" si="55"/>
        <v>0</v>
      </c>
      <c r="AW65" s="245">
        <f t="shared" si="55"/>
        <v>0</v>
      </c>
      <c r="AX65" s="245">
        <f t="shared" si="56"/>
        <v>0</v>
      </c>
      <c r="AY65" s="245">
        <f t="shared" si="57"/>
        <v>0</v>
      </c>
      <c r="AZ65" s="245">
        <f t="shared" si="57"/>
        <v>0.34638032559750609</v>
      </c>
      <c r="BA65" s="245">
        <f t="shared" si="57"/>
        <v>0.49010598541934691</v>
      </c>
      <c r="BB65" s="245">
        <f t="shared" si="57"/>
        <v>0.64558217212045299</v>
      </c>
      <c r="BC65" s="245">
        <f t="shared" si="57"/>
        <v>0.71803802060658828</v>
      </c>
      <c r="BD65" s="245">
        <f t="shared" si="57"/>
        <v>0.94319481509721692</v>
      </c>
      <c r="BE65" s="245">
        <f t="shared" si="57"/>
        <v>0.77688998156115552</v>
      </c>
      <c r="BF65" s="245">
        <f t="shared" si="57"/>
        <v>0.87400122925629997</v>
      </c>
      <c r="BG65" s="245">
        <f t="shared" si="57"/>
        <v>0</v>
      </c>
    </row>
    <row r="66" spans="1:62">
      <c r="A66" s="6" t="s">
        <v>104</v>
      </c>
      <c r="B66" s="339"/>
      <c r="C66" s="339">
        <v>0</v>
      </c>
      <c r="D66" s="37">
        <f>'[3]Mexico Seed Exports'!BB$290</f>
        <v>0</v>
      </c>
      <c r="E66" s="37">
        <f>'[3]Mexico Seed Exports'!BN$290</f>
        <v>0</v>
      </c>
      <c r="F66" s="37">
        <f>'[3]Mexico Seed Exports'!BZ$290</f>
        <v>0</v>
      </c>
      <c r="G66" s="37">
        <f>'[3]Mexico Seed Exports'!CL$290</f>
        <v>0</v>
      </c>
      <c r="H66" s="37">
        <f>'[3]Mexico Seed Exports'!CX$290</f>
        <v>0</v>
      </c>
      <c r="I66" s="37">
        <f>'[3]Mexico Seed Exports'!DJ$290</f>
        <v>0</v>
      </c>
      <c r="J66" s="37">
        <f>'[3]Mexico Seed Exports'!DV$290</f>
        <v>1</v>
      </c>
      <c r="K66" s="37">
        <f>'[3]Mexico Seed Exports'!EH$290</f>
        <v>0</v>
      </c>
      <c r="L66" s="37">
        <f>'[3]Mexico Seed Exports'!ET$290</f>
        <v>0</v>
      </c>
      <c r="M66" s="37">
        <f>'[3]Mexico Seed Exports'!FF$290</f>
        <v>0</v>
      </c>
      <c r="N66" s="37">
        <f>'[3]Mexico Seed Exports'!FR$290</f>
        <v>1.1207999999999999E-2</v>
      </c>
      <c r="O66" s="37">
        <f>'[3]Mexico Seed Exports'!GD$290</f>
        <v>0</v>
      </c>
      <c r="P66" s="37">
        <f>'[3]Mexico Seed Exports'!GP$290</f>
        <v>0</v>
      </c>
      <c r="Q66" s="37">
        <f>'[3]Mexico Seed Exports'!HB$290</f>
        <v>0</v>
      </c>
      <c r="R66" s="37">
        <f>'[3]Mexico Seed Exports'!HN$290</f>
        <v>0</v>
      </c>
      <c r="S66" s="37">
        <f>'[3]Mexico Seed Exports'!HZ$290</f>
        <v>0</v>
      </c>
      <c r="T66" s="37">
        <f>'[3]Mexico Seed Exports'!IL$290</f>
        <v>0</v>
      </c>
      <c r="U66" s="37">
        <f>'[3]Mexico Seed Exports'!IX$290</f>
        <v>0</v>
      </c>
      <c r="V66" s="37">
        <f>'[3]Mexico Seed Exports'!JJ$290</f>
        <v>0</v>
      </c>
      <c r="W66" s="37">
        <f>'[3]Mexico Seed Exports'!JV$290</f>
        <v>0</v>
      </c>
      <c r="X66" s="37">
        <f>'[3]Mexico Seed Exports'!KH$290</f>
        <v>0</v>
      </c>
      <c r="Y66" s="37">
        <f>'[3]Mexico Seed Exports'!KT$290</f>
        <v>0</v>
      </c>
      <c r="Z66" s="37">
        <f>'[3]Mexico Seed Exports'!LF$290</f>
        <v>7.0000000000000001E-3</v>
      </c>
      <c r="AA66" s="37">
        <f>'[3]Mexico Seed Exports'!LR$290</f>
        <v>0</v>
      </c>
      <c r="AB66" s="37">
        <f>'[3]Mexico Seed Exports'!MD$290</f>
        <v>0</v>
      </c>
      <c r="AC66" s="37">
        <f>'[3]Mexico Seed Exports'!MP$290</f>
        <v>1.5120000000000001E-3</v>
      </c>
      <c r="AD66" s="37">
        <f>'[3]Mexico Seed Exports'!NB$290</f>
        <v>0</v>
      </c>
      <c r="AE66" s="245">
        <f t="shared" si="54"/>
        <v>0</v>
      </c>
      <c r="AF66" s="245">
        <f t="shared" si="54"/>
        <v>0</v>
      </c>
      <c r="AG66" s="245">
        <f t="shared" si="54"/>
        <v>0</v>
      </c>
      <c r="AH66" s="245">
        <f t="shared" si="54"/>
        <v>0</v>
      </c>
      <c r="AI66" s="245">
        <f t="shared" si="58"/>
        <v>0</v>
      </c>
      <c r="AJ66" s="245">
        <f t="shared" si="55"/>
        <v>0</v>
      </c>
      <c r="AK66" s="245">
        <f t="shared" si="55"/>
        <v>0</v>
      </c>
      <c r="AL66" s="245">
        <f t="shared" si="55"/>
        <v>0</v>
      </c>
      <c r="AM66" s="245">
        <f t="shared" si="55"/>
        <v>0</v>
      </c>
      <c r="AN66" s="245">
        <f t="shared" si="55"/>
        <v>0</v>
      </c>
      <c r="AO66" s="245">
        <f t="shared" si="55"/>
        <v>0</v>
      </c>
      <c r="AP66" s="245">
        <f t="shared" si="55"/>
        <v>0</v>
      </c>
      <c r="AQ66" s="245">
        <f t="shared" si="55"/>
        <v>0</v>
      </c>
      <c r="AR66" s="245">
        <f t="shared" si="55"/>
        <v>0</v>
      </c>
      <c r="AS66" s="245">
        <f t="shared" si="55"/>
        <v>0</v>
      </c>
      <c r="AT66" s="245">
        <f t="shared" si="55"/>
        <v>0</v>
      </c>
      <c r="AU66" s="245">
        <f t="shared" si="55"/>
        <v>0</v>
      </c>
      <c r="AV66" s="245">
        <f t="shared" si="55"/>
        <v>0</v>
      </c>
      <c r="AW66" s="245">
        <f t="shared" si="55"/>
        <v>0</v>
      </c>
      <c r="AX66" s="245">
        <f t="shared" si="56"/>
        <v>0</v>
      </c>
      <c r="AY66" s="245">
        <f t="shared" si="57"/>
        <v>0</v>
      </c>
      <c r="AZ66" s="245">
        <f t="shared" si="57"/>
        <v>1.2123311395912713</v>
      </c>
      <c r="BA66" s="245">
        <f t="shared" si="57"/>
        <v>1.7153709489677142</v>
      </c>
      <c r="BB66" s="245">
        <f t="shared" si="57"/>
        <v>1.826627002766035</v>
      </c>
      <c r="BC66" s="245">
        <f t="shared" si="57"/>
        <v>2.470468727325497</v>
      </c>
      <c r="BD66" s="245">
        <f t="shared" si="57"/>
        <v>3.2451391536408698</v>
      </c>
      <c r="BE66" s="245">
        <f t="shared" si="57"/>
        <v>2.478180700676091</v>
      </c>
      <c r="BF66" s="245">
        <f t="shared" si="57"/>
        <v>2.7879532882606024</v>
      </c>
      <c r="BG66" s="245">
        <f t="shared" si="57"/>
        <v>10</v>
      </c>
    </row>
    <row r="67" spans="1:62">
      <c r="A67" s="6" t="s">
        <v>105</v>
      </c>
      <c r="B67" s="339"/>
      <c r="C67" s="339">
        <v>0</v>
      </c>
      <c r="D67" s="37">
        <f>'[3]Mexico Seed Exports'!BC$290</f>
        <v>0</v>
      </c>
      <c r="E67" s="37">
        <f>'[3]Mexico Seed Exports'!BO$290</f>
        <v>0</v>
      </c>
      <c r="F67" s="37">
        <f>'[3]Mexico Seed Exports'!CA$290</f>
        <v>0</v>
      </c>
      <c r="G67" s="37">
        <f>'[3]Mexico Seed Exports'!CM$290</f>
        <v>0</v>
      </c>
      <c r="H67" s="37">
        <f>'[3]Mexico Seed Exports'!CY$290</f>
        <v>0</v>
      </c>
      <c r="I67" s="37">
        <f>'[3]Mexico Seed Exports'!DK$290</f>
        <v>0.48899999999999999</v>
      </c>
      <c r="J67" s="37">
        <f>'[3]Mexico Seed Exports'!DW$290</f>
        <v>0</v>
      </c>
      <c r="K67" s="37">
        <f>'[3]Mexico Seed Exports'!EI$290</f>
        <v>2.0000000000000002E-5</v>
      </c>
      <c r="L67" s="37">
        <f>'[3]Mexico Seed Exports'!EU$290</f>
        <v>0</v>
      </c>
      <c r="M67" s="37">
        <f>'[3]Mexico Seed Exports'!FG$290</f>
        <v>0</v>
      </c>
      <c r="N67" s="37">
        <f>'[3]Mexico Seed Exports'!FS$290</f>
        <v>0</v>
      </c>
      <c r="O67" s="37">
        <f>'[3]Mexico Seed Exports'!GE$290</f>
        <v>0</v>
      </c>
      <c r="P67" s="37">
        <f>'[3]Mexico Seed Exports'!GQ$290</f>
        <v>0</v>
      </c>
      <c r="Q67" s="37">
        <f>'[3]Mexico Seed Exports'!HC$290</f>
        <v>0</v>
      </c>
      <c r="R67" s="37">
        <f>'[3]Mexico Seed Exports'!HO$290</f>
        <v>0</v>
      </c>
      <c r="S67" s="37">
        <f>'[3]Mexico Seed Exports'!IA$290</f>
        <v>0</v>
      </c>
      <c r="T67" s="37">
        <f>'[3]Mexico Seed Exports'!IM$290</f>
        <v>0</v>
      </c>
      <c r="U67" s="37">
        <f>'[3]Mexico Seed Exports'!IY$290</f>
        <v>0</v>
      </c>
      <c r="V67" s="37">
        <f>'[3]Mexico Seed Exports'!JK$290</f>
        <v>0</v>
      </c>
      <c r="W67" s="37">
        <f>'[3]Mexico Seed Exports'!JW$290</f>
        <v>0</v>
      </c>
      <c r="X67" s="37">
        <f>'[3]Mexico Seed Exports'!KI$290</f>
        <v>0</v>
      </c>
      <c r="Y67" s="37">
        <f>'[3]Mexico Seed Exports'!KU$290</f>
        <v>0</v>
      </c>
      <c r="Z67" s="37">
        <f>'[3]Mexico Seed Exports'!LG$290</f>
        <v>0</v>
      </c>
      <c r="AA67" s="37">
        <f>'[3]Mexico Seed Exports'!LS$290</f>
        <v>0</v>
      </c>
      <c r="AB67" s="37">
        <f>'[3]Mexico Seed Exports'!ME$290</f>
        <v>0</v>
      </c>
      <c r="AC67" s="37">
        <f>'[3]Mexico Seed Exports'!MQ$290</f>
        <v>0</v>
      </c>
      <c r="AD67" s="37">
        <f>'[3]Mexico Seed Exports'!NC$290</f>
        <v>0</v>
      </c>
      <c r="AE67" s="245">
        <f t="shared" ref="AE67:AH74" si="59">(SUM(Y67:AC67)/SUM(Y$76:AC$76))*AE$76</f>
        <v>0</v>
      </c>
      <c r="AF67" s="245">
        <f t="shared" si="59"/>
        <v>0</v>
      </c>
      <c r="AG67" s="245">
        <f t="shared" si="59"/>
        <v>0</v>
      </c>
      <c r="AH67" s="245">
        <f t="shared" si="59"/>
        <v>0</v>
      </c>
      <c r="AI67" s="245">
        <f t="shared" si="58"/>
        <v>0</v>
      </c>
      <c r="AJ67" s="245">
        <f t="shared" si="55"/>
        <v>0</v>
      </c>
      <c r="AK67" s="245">
        <f t="shared" si="55"/>
        <v>0</v>
      </c>
      <c r="AL67" s="245">
        <f t="shared" si="55"/>
        <v>0</v>
      </c>
      <c r="AM67" s="245">
        <f t="shared" si="55"/>
        <v>0</v>
      </c>
      <c r="AN67" s="245">
        <f t="shared" si="55"/>
        <v>0</v>
      </c>
      <c r="AO67" s="245">
        <f t="shared" si="55"/>
        <v>0</v>
      </c>
      <c r="AP67" s="245">
        <f t="shared" si="55"/>
        <v>0</v>
      </c>
      <c r="AQ67" s="245">
        <f t="shared" si="55"/>
        <v>0</v>
      </c>
      <c r="AR67" s="245">
        <f t="shared" si="55"/>
        <v>0</v>
      </c>
      <c r="AS67" s="245">
        <f t="shared" si="55"/>
        <v>0</v>
      </c>
      <c r="AT67" s="245">
        <f t="shared" si="55"/>
        <v>0</v>
      </c>
      <c r="AU67" s="245">
        <f t="shared" si="55"/>
        <v>0</v>
      </c>
      <c r="AV67" s="245">
        <f t="shared" si="55"/>
        <v>0</v>
      </c>
      <c r="AW67" s="245">
        <f t="shared" si="55"/>
        <v>0</v>
      </c>
      <c r="AX67" s="245">
        <f t="shared" si="56"/>
        <v>0</v>
      </c>
      <c r="AY67" s="245">
        <f t="shared" si="57"/>
        <v>0</v>
      </c>
      <c r="AZ67" s="245">
        <f t="shared" si="57"/>
        <v>0</v>
      </c>
      <c r="BA67" s="245">
        <f t="shared" si="57"/>
        <v>0</v>
      </c>
      <c r="BB67" s="245">
        <f t="shared" si="57"/>
        <v>0</v>
      </c>
      <c r="BC67" s="245">
        <f t="shared" si="57"/>
        <v>0</v>
      </c>
      <c r="BD67" s="245">
        <f t="shared" si="57"/>
        <v>0</v>
      </c>
      <c r="BE67" s="245">
        <f t="shared" si="57"/>
        <v>0</v>
      </c>
      <c r="BF67" s="245">
        <f t="shared" si="57"/>
        <v>0</v>
      </c>
      <c r="BG67" s="245">
        <f t="shared" si="57"/>
        <v>0</v>
      </c>
    </row>
    <row r="68" spans="1:62">
      <c r="A68" s="6" t="s">
        <v>106</v>
      </c>
      <c r="B68" s="339"/>
      <c r="C68" s="339">
        <v>0</v>
      </c>
      <c r="D68" s="37">
        <f>'[3]Mexico Seed Exports'!BD$290</f>
        <v>0</v>
      </c>
      <c r="E68" s="37">
        <f>'[3]Mexico Seed Exports'!BP$290</f>
        <v>0</v>
      </c>
      <c r="F68" s="37">
        <f>'[3]Mexico Seed Exports'!CB$290</f>
        <v>0</v>
      </c>
      <c r="G68" s="37">
        <f>'[3]Mexico Seed Exports'!CN$290</f>
        <v>0</v>
      </c>
      <c r="H68" s="37">
        <f>'[3]Mexico Seed Exports'!CZ$290</f>
        <v>0</v>
      </c>
      <c r="I68" s="37">
        <f>'[3]Mexico Seed Exports'!DL$290</f>
        <v>0</v>
      </c>
      <c r="J68" s="37">
        <f>'[3]Mexico Seed Exports'!DX$290</f>
        <v>0</v>
      </c>
      <c r="K68" s="37">
        <f>'[3]Mexico Seed Exports'!EJ$290</f>
        <v>0</v>
      </c>
      <c r="L68" s="37">
        <f>'[3]Mexico Seed Exports'!EV$290</f>
        <v>0</v>
      </c>
      <c r="M68" s="37">
        <f>'[3]Mexico Seed Exports'!FH$290</f>
        <v>0</v>
      </c>
      <c r="N68" s="37">
        <f>'[3]Mexico Seed Exports'!FT$290</f>
        <v>0</v>
      </c>
      <c r="O68" s="37">
        <f>'[3]Mexico Seed Exports'!GF$290</f>
        <v>0</v>
      </c>
      <c r="P68" s="37">
        <f>'[3]Mexico Seed Exports'!GR$290</f>
        <v>0</v>
      </c>
      <c r="Q68" s="37">
        <f>'[3]Mexico Seed Exports'!HD$290</f>
        <v>0</v>
      </c>
      <c r="R68" s="37">
        <f>'[3]Mexico Seed Exports'!HP$290</f>
        <v>1.4E-3</v>
      </c>
      <c r="S68" s="37">
        <f>'[3]Mexico Seed Exports'!IB$290</f>
        <v>0</v>
      </c>
      <c r="T68" s="37">
        <f>'[3]Mexico Seed Exports'!IN$290</f>
        <v>0</v>
      </c>
      <c r="U68" s="37">
        <f>'[3]Mexico Seed Exports'!IZ$290</f>
        <v>0</v>
      </c>
      <c r="V68" s="37">
        <f>'[3]Mexico Seed Exports'!JL$290</f>
        <v>0</v>
      </c>
      <c r="W68" s="37">
        <f>'[3]Mexico Seed Exports'!JX$290</f>
        <v>0</v>
      </c>
      <c r="X68" s="37">
        <f>'[3]Mexico Seed Exports'!KJ$290</f>
        <v>0</v>
      </c>
      <c r="Y68" s="37">
        <f>'[3]Mexico Seed Exports'!KV$290</f>
        <v>0</v>
      </c>
      <c r="Z68" s="37">
        <f>'[3]Mexico Seed Exports'!LH$290</f>
        <v>0</v>
      </c>
      <c r="AA68" s="37">
        <f>'[3]Mexico Seed Exports'!LT$290</f>
        <v>0</v>
      </c>
      <c r="AB68" s="37">
        <f>'[3]Mexico Seed Exports'!MF$290</f>
        <v>1.4760000000000001E-3</v>
      </c>
      <c r="AC68" s="37">
        <f>'[3]Mexico Seed Exports'!MR$290</f>
        <v>0</v>
      </c>
      <c r="AD68" s="37">
        <f>'[3]Mexico Seed Exports'!ND$290</f>
        <v>0</v>
      </c>
      <c r="AE68" s="245">
        <f t="shared" si="59"/>
        <v>0</v>
      </c>
      <c r="AF68" s="245">
        <f t="shared" si="59"/>
        <v>0</v>
      </c>
      <c r="AG68" s="245">
        <f t="shared" si="59"/>
        <v>0</v>
      </c>
      <c r="AH68" s="245">
        <f t="shared" si="59"/>
        <v>0</v>
      </c>
      <c r="AI68" s="245">
        <f t="shared" si="58"/>
        <v>0</v>
      </c>
      <c r="AJ68" s="245">
        <f t="shared" si="55"/>
        <v>0</v>
      </c>
      <c r="AK68" s="245">
        <f t="shared" si="55"/>
        <v>0</v>
      </c>
      <c r="AL68" s="245">
        <f t="shared" si="55"/>
        <v>0</v>
      </c>
      <c r="AM68" s="245">
        <f t="shared" si="55"/>
        <v>0</v>
      </c>
      <c r="AN68" s="245">
        <f t="shared" si="55"/>
        <v>0</v>
      </c>
      <c r="AO68" s="245">
        <f t="shared" si="55"/>
        <v>0</v>
      </c>
      <c r="AP68" s="245">
        <f t="shared" si="55"/>
        <v>0</v>
      </c>
      <c r="AQ68" s="245">
        <f t="shared" si="55"/>
        <v>0</v>
      </c>
      <c r="AR68" s="245">
        <f t="shared" si="55"/>
        <v>0</v>
      </c>
      <c r="AS68" s="245">
        <f t="shared" si="55"/>
        <v>0</v>
      </c>
      <c r="AT68" s="245">
        <f t="shared" si="55"/>
        <v>0</v>
      </c>
      <c r="AU68" s="245">
        <f t="shared" si="55"/>
        <v>0</v>
      </c>
      <c r="AV68" s="245">
        <f t="shared" si="55"/>
        <v>0</v>
      </c>
      <c r="AW68" s="245">
        <f t="shared" si="55"/>
        <v>0</v>
      </c>
      <c r="AX68" s="245">
        <f t="shared" si="56"/>
        <v>0</v>
      </c>
      <c r="AY68" s="245">
        <f t="shared" si="57"/>
        <v>0</v>
      </c>
      <c r="AZ68" s="245">
        <f t="shared" si="57"/>
        <v>0</v>
      </c>
      <c r="BA68" s="245">
        <f t="shared" si="57"/>
        <v>0</v>
      </c>
      <c r="BB68" s="245">
        <f t="shared" si="57"/>
        <v>0.38515735086895259</v>
      </c>
      <c r="BC68" s="245">
        <f t="shared" si="57"/>
        <v>0.4283848498040923</v>
      </c>
      <c r="BD68" s="245">
        <f t="shared" si="57"/>
        <v>0.56271444910407942</v>
      </c>
      <c r="BE68" s="245">
        <f t="shared" si="57"/>
        <v>2.4191763982790415</v>
      </c>
      <c r="BF68" s="245">
        <f t="shared" si="57"/>
        <v>2.7215734480639218</v>
      </c>
      <c r="BG68" s="245">
        <f t="shared" si="57"/>
        <v>0</v>
      </c>
    </row>
    <row r="69" spans="1:62">
      <c r="A69" s="6" t="s">
        <v>107</v>
      </c>
      <c r="B69" s="339">
        <v>0</v>
      </c>
      <c r="C69" s="37">
        <f>'[3]Mexico Seed Exports'!AS$290</f>
        <v>0</v>
      </c>
      <c r="D69" s="37">
        <f>'[3]Mexico Seed Exports'!BE$290</f>
        <v>0</v>
      </c>
      <c r="E69" s="37">
        <f>'[3]Mexico Seed Exports'!BQ$290</f>
        <v>0</v>
      </c>
      <c r="F69" s="37">
        <f>'[3]Mexico Seed Exports'!CC$290</f>
        <v>0</v>
      </c>
      <c r="G69" s="37">
        <f>'[3]Mexico Seed Exports'!CO$290</f>
        <v>0</v>
      </c>
      <c r="H69" s="37">
        <f>'[3]Mexico Seed Exports'!DA$290</f>
        <v>0</v>
      </c>
      <c r="I69" s="37">
        <f>'[3]Mexico Seed Exports'!DM$290</f>
        <v>0</v>
      </c>
      <c r="J69" s="37">
        <f>'[3]Mexico Seed Exports'!DY$290</f>
        <v>0</v>
      </c>
      <c r="K69" s="37">
        <f>'[3]Mexico Seed Exports'!EK$290</f>
        <v>0</v>
      </c>
      <c r="L69" s="37">
        <f>'[3]Mexico Seed Exports'!EW$290</f>
        <v>0</v>
      </c>
      <c r="M69" s="37">
        <f>'[3]Mexico Seed Exports'!FI$290</f>
        <v>0</v>
      </c>
      <c r="N69" s="37">
        <f>'[3]Mexico Seed Exports'!FU$290</f>
        <v>0</v>
      </c>
      <c r="O69" s="37">
        <f>'[3]Mexico Seed Exports'!GG$290</f>
        <v>0</v>
      </c>
      <c r="P69" s="37">
        <f>'[3]Mexico Seed Exports'!GS$290</f>
        <v>0</v>
      </c>
      <c r="Q69" s="37">
        <f>'[3]Mexico Seed Exports'!HE$290</f>
        <v>0</v>
      </c>
      <c r="R69" s="37">
        <f>'[3]Mexico Seed Exports'!HQ$290</f>
        <v>0</v>
      </c>
      <c r="S69" s="37">
        <f>'[3]Mexico Seed Exports'!IC$290</f>
        <v>0</v>
      </c>
      <c r="T69" s="37">
        <f>'[3]Mexico Seed Exports'!IO$290</f>
        <v>0</v>
      </c>
      <c r="U69" s="37">
        <f>'[3]Mexico Seed Exports'!JA$290</f>
        <v>0</v>
      </c>
      <c r="V69" s="37">
        <f>'[3]Mexico Seed Exports'!JM$290</f>
        <v>0</v>
      </c>
      <c r="W69" s="37">
        <f>'[3]Mexico Seed Exports'!JY$290</f>
        <v>4.1999999999999998E-5</v>
      </c>
      <c r="X69" s="37">
        <f>'[3]Mexico Seed Exports'!KK$290</f>
        <v>0</v>
      </c>
      <c r="Y69" s="37">
        <f>'[3]Mexico Seed Exports'!KW$290</f>
        <v>0</v>
      </c>
      <c r="Z69" s="37">
        <f>'[3]Mexico Seed Exports'!LI$290</f>
        <v>0</v>
      </c>
      <c r="AA69" s="37">
        <f>'[3]Mexico Seed Exports'!LU$290</f>
        <v>0</v>
      </c>
      <c r="AB69" s="37">
        <f>'[3]Mexico Seed Exports'!MG$290</f>
        <v>0</v>
      </c>
      <c r="AC69" s="37">
        <f>'[3]Mexico Seed Exports'!MS$290</f>
        <v>0</v>
      </c>
      <c r="AD69" s="37">
        <f>'[3]Mexico Seed Exports'!NE$290</f>
        <v>0</v>
      </c>
      <c r="AE69" s="245">
        <f t="shared" si="59"/>
        <v>0</v>
      </c>
      <c r="AF69" s="245">
        <f t="shared" si="59"/>
        <v>0</v>
      </c>
      <c r="AG69" s="245">
        <f t="shared" si="59"/>
        <v>0</v>
      </c>
      <c r="AH69" s="245">
        <f t="shared" si="59"/>
        <v>0</v>
      </c>
      <c r="AI69" s="245">
        <f t="shared" si="58"/>
        <v>0</v>
      </c>
      <c r="AJ69" s="245">
        <f t="shared" si="55"/>
        <v>0</v>
      </c>
      <c r="AK69" s="245">
        <f t="shared" si="55"/>
        <v>0</v>
      </c>
      <c r="AL69" s="245">
        <f t="shared" si="55"/>
        <v>0</v>
      </c>
      <c r="AM69" s="245">
        <f t="shared" si="55"/>
        <v>0</v>
      </c>
      <c r="AN69" s="245">
        <f t="shared" si="55"/>
        <v>0</v>
      </c>
      <c r="AO69" s="245">
        <f t="shared" si="55"/>
        <v>0</v>
      </c>
      <c r="AP69" s="245">
        <f t="shared" si="55"/>
        <v>0</v>
      </c>
      <c r="AQ69" s="245">
        <f t="shared" si="55"/>
        <v>0</v>
      </c>
      <c r="AR69" s="245">
        <f t="shared" si="55"/>
        <v>0</v>
      </c>
      <c r="AS69" s="245">
        <f t="shared" si="55"/>
        <v>0</v>
      </c>
      <c r="AT69" s="245">
        <f t="shared" si="55"/>
        <v>0</v>
      </c>
      <c r="AU69" s="245">
        <f t="shared" si="55"/>
        <v>0</v>
      </c>
      <c r="AV69" s="245">
        <f t="shared" si="55"/>
        <v>0</v>
      </c>
      <c r="AW69" s="245">
        <f t="shared" si="55"/>
        <v>0</v>
      </c>
      <c r="AX69" s="245">
        <f t="shared" si="56"/>
        <v>2.5925925925925922E-2</v>
      </c>
      <c r="AY69" s="245">
        <f t="shared" si="57"/>
        <v>2.1363173957273652E-2</v>
      </c>
      <c r="AZ69" s="245">
        <f t="shared" si="57"/>
        <v>7.2739868375476264E-3</v>
      </c>
      <c r="BA69" s="245">
        <f t="shared" si="57"/>
        <v>1.0292225693806285E-2</v>
      </c>
      <c r="BB69" s="245">
        <f t="shared" si="57"/>
        <v>0</v>
      </c>
      <c r="BC69" s="245">
        <f t="shared" si="57"/>
        <v>0</v>
      </c>
      <c r="BD69" s="245">
        <f t="shared" si="57"/>
        <v>0</v>
      </c>
      <c r="BE69" s="245">
        <f t="shared" si="57"/>
        <v>0</v>
      </c>
      <c r="BF69" s="245">
        <f t="shared" si="57"/>
        <v>0</v>
      </c>
      <c r="BG69" s="245">
        <f t="shared" si="57"/>
        <v>0</v>
      </c>
    </row>
    <row r="70" spans="1:62">
      <c r="A70" s="6" t="s">
        <v>108</v>
      </c>
      <c r="B70" s="339">
        <v>0</v>
      </c>
      <c r="C70" s="37">
        <f>'[3]Mexico Seed Exports'!AT$290</f>
        <v>0</v>
      </c>
      <c r="D70" s="37">
        <f>'[3]Mexico Seed Exports'!BF$290</f>
        <v>0</v>
      </c>
      <c r="E70" s="37">
        <f>'[3]Mexico Seed Exports'!BR$290</f>
        <v>0</v>
      </c>
      <c r="F70" s="37">
        <f>'[3]Mexico Seed Exports'!CD$290</f>
        <v>0</v>
      </c>
      <c r="G70" s="37">
        <f>'[3]Mexico Seed Exports'!CP$290</f>
        <v>0</v>
      </c>
      <c r="H70" s="37">
        <f>'[3]Mexico Seed Exports'!DB$290</f>
        <v>0</v>
      </c>
      <c r="I70" s="37">
        <f>'[3]Mexico Seed Exports'!DN$290</f>
        <v>0</v>
      </c>
      <c r="J70" s="37">
        <f>'[3]Mexico Seed Exports'!DZ$290</f>
        <v>0</v>
      </c>
      <c r="K70" s="37">
        <f>'[3]Mexico Seed Exports'!EL$290</f>
        <v>0</v>
      </c>
      <c r="L70" s="37">
        <f>'[3]Mexico Seed Exports'!EX$290</f>
        <v>0</v>
      </c>
      <c r="M70" s="37">
        <f>'[3]Mexico Seed Exports'!FJ$290</f>
        <v>0</v>
      </c>
      <c r="N70" s="37">
        <f>'[3]Mexico Seed Exports'!FV$290</f>
        <v>0</v>
      </c>
      <c r="O70" s="37">
        <f>'[3]Mexico Seed Exports'!GH$290</f>
        <v>0</v>
      </c>
      <c r="P70" s="37">
        <f>'[3]Mexico Seed Exports'!GT$290</f>
        <v>6.0000000000000002E-6</v>
      </c>
      <c r="Q70" s="37">
        <f>'[3]Mexico Seed Exports'!HF$290</f>
        <v>0</v>
      </c>
      <c r="R70" s="37">
        <f>'[3]Mexico Seed Exports'!HR$290</f>
        <v>2.9999999999999997E-4</v>
      </c>
      <c r="S70" s="37">
        <f>'[3]Mexico Seed Exports'!ID$290</f>
        <v>0</v>
      </c>
      <c r="T70" s="37">
        <f>'[3]Mexico Seed Exports'!IP$290</f>
        <v>0</v>
      </c>
      <c r="U70" s="37">
        <f>'[3]Mexico Seed Exports'!JB$290</f>
        <v>0</v>
      </c>
      <c r="V70" s="37">
        <f>'[3]Mexico Seed Exports'!JN$290</f>
        <v>9.990000000000001E-4</v>
      </c>
      <c r="W70" s="37">
        <f>'[3]Mexico Seed Exports'!JZ$290</f>
        <v>1.26E-4</v>
      </c>
      <c r="X70" s="37">
        <f>'[3]Mexico Seed Exports'!KL$290</f>
        <v>0</v>
      </c>
      <c r="Y70" s="37">
        <f>'[3]Mexico Seed Exports'!KX$290</f>
        <v>2.3119999999999998E-3</v>
      </c>
      <c r="Z70" s="37">
        <f>'[3]Mexico Seed Exports'!LJ$290</f>
        <v>0</v>
      </c>
      <c r="AA70" s="37">
        <f>'[3]Mexico Seed Exports'!LV$290</f>
        <v>0</v>
      </c>
      <c r="AB70" s="37">
        <f>'[3]Mexico Seed Exports'!MH$290</f>
        <v>0</v>
      </c>
      <c r="AC70" s="37">
        <f>'[3]Mexico Seed Exports'!MT$290</f>
        <v>0</v>
      </c>
      <c r="AD70" s="37">
        <f>'[3]Mexico Seed Exports'!NF$290</f>
        <v>0</v>
      </c>
      <c r="AE70" s="245">
        <f t="shared" si="59"/>
        <v>0</v>
      </c>
      <c r="AF70" s="245">
        <f t="shared" si="59"/>
        <v>0</v>
      </c>
      <c r="AG70" s="245">
        <f t="shared" si="59"/>
        <v>0</v>
      </c>
      <c r="AH70" s="245">
        <f t="shared" si="59"/>
        <v>0</v>
      </c>
      <c r="AI70" s="245">
        <f t="shared" si="58"/>
        <v>0</v>
      </c>
      <c r="AJ70" s="245">
        <f t="shared" si="55"/>
        <v>0</v>
      </c>
      <c r="AK70" s="245">
        <f t="shared" si="55"/>
        <v>0</v>
      </c>
      <c r="AL70" s="245">
        <f t="shared" si="55"/>
        <v>0</v>
      </c>
      <c r="AM70" s="245">
        <f t="shared" si="55"/>
        <v>0</v>
      </c>
      <c r="AN70" s="245">
        <f t="shared" si="55"/>
        <v>0</v>
      </c>
      <c r="AO70" s="245">
        <f t="shared" si="55"/>
        <v>0</v>
      </c>
      <c r="AP70" s="245">
        <f t="shared" si="55"/>
        <v>0</v>
      </c>
      <c r="AQ70" s="245">
        <f t="shared" si="55"/>
        <v>0</v>
      </c>
      <c r="AR70" s="245">
        <f t="shared" si="55"/>
        <v>0</v>
      </c>
      <c r="AS70" s="245">
        <f t="shared" si="55"/>
        <v>0</v>
      </c>
      <c r="AT70" s="245">
        <f t="shared" si="55"/>
        <v>0</v>
      </c>
      <c r="AU70" s="245">
        <f t="shared" si="55"/>
        <v>0</v>
      </c>
      <c r="AV70" s="245">
        <f t="shared" si="55"/>
        <v>0</v>
      </c>
      <c r="AW70" s="245">
        <f t="shared" si="55"/>
        <v>0</v>
      </c>
      <c r="AX70" s="245">
        <f t="shared" si="56"/>
        <v>0.69444444444444442</v>
      </c>
      <c r="AY70" s="245">
        <f t="shared" si="57"/>
        <v>1.7482197355035607</v>
      </c>
      <c r="AZ70" s="245">
        <f t="shared" si="57"/>
        <v>0.59525458953931421</v>
      </c>
      <c r="BA70" s="245">
        <f t="shared" si="57"/>
        <v>0.5974391962261838</v>
      </c>
      <c r="BB70" s="245">
        <f t="shared" si="57"/>
        <v>0.60330880434215328</v>
      </c>
      <c r="BC70" s="245">
        <f t="shared" si="57"/>
        <v>0.67102017123784641</v>
      </c>
      <c r="BD70" s="245">
        <f t="shared" si="57"/>
        <v>0</v>
      </c>
      <c r="BE70" s="245">
        <f t="shared" si="57"/>
        <v>0</v>
      </c>
      <c r="BF70" s="245">
        <f t="shared" si="57"/>
        <v>0</v>
      </c>
      <c r="BG70" s="245">
        <f t="shared" si="57"/>
        <v>0</v>
      </c>
    </row>
    <row r="71" spans="1:62">
      <c r="A71" s="6" t="s">
        <v>109</v>
      </c>
      <c r="B71" s="339">
        <v>0</v>
      </c>
      <c r="C71" s="37">
        <f>'[3]Mexico Seed Exports'!AU$290</f>
        <v>0</v>
      </c>
      <c r="D71" s="37">
        <f>'[3]Mexico Seed Exports'!BG$290</f>
        <v>0</v>
      </c>
      <c r="E71" s="37">
        <f>'[3]Mexico Seed Exports'!BS$290</f>
        <v>0</v>
      </c>
      <c r="F71" s="37">
        <f>'[3]Mexico Seed Exports'!CE$290</f>
        <v>0</v>
      </c>
      <c r="G71" s="37">
        <f>'[3]Mexico Seed Exports'!CQ$290</f>
        <v>0</v>
      </c>
      <c r="H71" s="37">
        <f>'[3]Mexico Seed Exports'!DC$290</f>
        <v>0</v>
      </c>
      <c r="I71" s="37">
        <f>'[3]Mexico Seed Exports'!DO$290</f>
        <v>0</v>
      </c>
      <c r="J71" s="37">
        <f>'[3]Mexico Seed Exports'!EA$290</f>
        <v>0</v>
      </c>
      <c r="K71" s="37">
        <f>'[3]Mexico Seed Exports'!EM$290</f>
        <v>0</v>
      </c>
      <c r="L71" s="37">
        <f>'[3]Mexico Seed Exports'!EY$290</f>
        <v>0</v>
      </c>
      <c r="M71" s="37">
        <f>'[3]Mexico Seed Exports'!FK$290</f>
        <v>0</v>
      </c>
      <c r="N71" s="37">
        <f>'[3]Mexico Seed Exports'!FW$290</f>
        <v>0</v>
      </c>
      <c r="O71" s="37">
        <f>'[3]Mexico Seed Exports'!GI$290</f>
        <v>0</v>
      </c>
      <c r="P71" s="37">
        <f>'[3]Mexico Seed Exports'!GU$290</f>
        <v>0</v>
      </c>
      <c r="Q71" s="37">
        <f>'[3]Mexico Seed Exports'!HG$290</f>
        <v>9.58E-3</v>
      </c>
      <c r="R71" s="37">
        <f>'[3]Mexico Seed Exports'!HS$290</f>
        <v>0</v>
      </c>
      <c r="S71" s="37">
        <f>'[3]Mexico Seed Exports'!IE$290</f>
        <v>0</v>
      </c>
      <c r="T71" s="37">
        <f>'[3]Mexico Seed Exports'!IQ$290</f>
        <v>0</v>
      </c>
      <c r="U71" s="37">
        <f>'[3]Mexico Seed Exports'!JC$290</f>
        <v>0</v>
      </c>
      <c r="V71" s="37">
        <f>'[3]Mexico Seed Exports'!JO$290</f>
        <v>0</v>
      </c>
      <c r="W71" s="37">
        <f>'[3]Mexico Seed Exports'!KA$290</f>
        <v>0</v>
      </c>
      <c r="X71" s="37">
        <f>'[3]Mexico Seed Exports'!KM$290</f>
        <v>0</v>
      </c>
      <c r="Y71" s="37">
        <f>'[3]Mexico Seed Exports'!KY$290</f>
        <v>0</v>
      </c>
      <c r="Z71" s="37">
        <f>'[3]Mexico Seed Exports'!LK$290</f>
        <v>0</v>
      </c>
      <c r="AA71" s="37">
        <f>'[3]Mexico Seed Exports'!LW$290</f>
        <v>0</v>
      </c>
      <c r="AB71" s="37">
        <f>'[3]Mexico Seed Exports'!MI$290</f>
        <v>0</v>
      </c>
      <c r="AC71" s="37">
        <f>'[3]Mexico Seed Exports'!MU$290</f>
        <v>0</v>
      </c>
      <c r="AD71" s="37">
        <f>'[3]Mexico Seed Exports'!NG$290</f>
        <v>0</v>
      </c>
      <c r="AE71" s="245">
        <f t="shared" si="59"/>
        <v>0</v>
      </c>
      <c r="AF71" s="245">
        <f t="shared" si="59"/>
        <v>0</v>
      </c>
      <c r="AG71" s="245">
        <f t="shared" si="59"/>
        <v>0</v>
      </c>
      <c r="AH71" s="245">
        <f t="shared" si="59"/>
        <v>0</v>
      </c>
      <c r="AI71" s="245">
        <f t="shared" si="58"/>
        <v>0</v>
      </c>
      <c r="AJ71" s="245">
        <f t="shared" si="55"/>
        <v>0</v>
      </c>
      <c r="AK71" s="245">
        <f t="shared" si="55"/>
        <v>0</v>
      </c>
      <c r="AL71" s="245">
        <f t="shared" si="55"/>
        <v>0</v>
      </c>
      <c r="AM71" s="245">
        <f t="shared" si="55"/>
        <v>0</v>
      </c>
      <c r="AN71" s="245">
        <f t="shared" si="55"/>
        <v>0</v>
      </c>
      <c r="AO71" s="245">
        <f t="shared" si="55"/>
        <v>0</v>
      </c>
      <c r="AP71" s="245">
        <f t="shared" si="55"/>
        <v>0</v>
      </c>
      <c r="AQ71" s="245">
        <f t="shared" si="55"/>
        <v>0</v>
      </c>
      <c r="AR71" s="245">
        <f t="shared" si="55"/>
        <v>0</v>
      </c>
      <c r="AS71" s="245">
        <f t="shared" si="55"/>
        <v>0</v>
      </c>
      <c r="AT71" s="245">
        <f t="shared" si="55"/>
        <v>0</v>
      </c>
      <c r="AU71" s="245">
        <f t="shared" si="55"/>
        <v>0</v>
      </c>
      <c r="AV71" s="245">
        <f t="shared" si="55"/>
        <v>0</v>
      </c>
      <c r="AW71" s="245">
        <f t="shared" si="55"/>
        <v>0</v>
      </c>
      <c r="AX71" s="245">
        <f t="shared" si="56"/>
        <v>0</v>
      </c>
      <c r="AY71" s="245">
        <f t="shared" si="57"/>
        <v>0</v>
      </c>
      <c r="AZ71" s="245">
        <f t="shared" si="57"/>
        <v>0</v>
      </c>
      <c r="BA71" s="245">
        <f t="shared" si="57"/>
        <v>0</v>
      </c>
      <c r="BB71" s="245">
        <f t="shared" si="57"/>
        <v>0</v>
      </c>
      <c r="BC71" s="245">
        <f t="shared" si="57"/>
        <v>0</v>
      </c>
      <c r="BD71" s="245">
        <f t="shared" si="57"/>
        <v>0</v>
      </c>
      <c r="BE71" s="245">
        <f t="shared" si="57"/>
        <v>0</v>
      </c>
      <c r="BF71" s="245">
        <f t="shared" si="57"/>
        <v>0</v>
      </c>
      <c r="BG71" s="245">
        <f t="shared" si="57"/>
        <v>0</v>
      </c>
    </row>
    <row r="72" spans="1:62">
      <c r="A72" s="6" t="s">
        <v>110</v>
      </c>
      <c r="B72" s="339">
        <v>0</v>
      </c>
      <c r="C72" s="37">
        <f>'[3]Mexico Seed Exports'!AV$290</f>
        <v>0</v>
      </c>
      <c r="D72" s="37">
        <f>'[3]Mexico Seed Exports'!BH$290</f>
        <v>0</v>
      </c>
      <c r="E72" s="37">
        <f>'[3]Mexico Seed Exports'!BT$290</f>
        <v>0</v>
      </c>
      <c r="F72" s="37">
        <f>'[3]Mexico Seed Exports'!CF$290</f>
        <v>0</v>
      </c>
      <c r="G72" s="37">
        <f>'[3]Mexico Seed Exports'!CR$290</f>
        <v>0</v>
      </c>
      <c r="H72" s="37">
        <f>'[3]Mexico Seed Exports'!DD$290</f>
        <v>0</v>
      </c>
      <c r="I72" s="37">
        <f>'[3]Mexico Seed Exports'!DP$290</f>
        <v>0</v>
      </c>
      <c r="J72" s="37">
        <f>'[3]Mexico Seed Exports'!EB$290</f>
        <v>0</v>
      </c>
      <c r="K72" s="37">
        <f>'[3]Mexico Seed Exports'!EN$290</f>
        <v>0</v>
      </c>
      <c r="L72" s="37">
        <f>'[3]Mexico Seed Exports'!EZ$290</f>
        <v>0</v>
      </c>
      <c r="M72" s="37">
        <f>'[3]Mexico Seed Exports'!FL$290</f>
        <v>0</v>
      </c>
      <c r="N72" s="37">
        <f>'[3]Mexico Seed Exports'!FX$290</f>
        <v>0</v>
      </c>
      <c r="O72" s="37">
        <f>'[3]Mexico Seed Exports'!GJ$290</f>
        <v>0</v>
      </c>
      <c r="P72" s="37">
        <f>'[3]Mexico Seed Exports'!GV$290</f>
        <v>0</v>
      </c>
      <c r="Q72" s="37">
        <f>'[3]Mexico Seed Exports'!HH$290</f>
        <v>0</v>
      </c>
      <c r="R72" s="37">
        <f>'[3]Mexico Seed Exports'!HT$290</f>
        <v>0</v>
      </c>
      <c r="S72" s="37">
        <f>'[3]Mexico Seed Exports'!IF$290</f>
        <v>0</v>
      </c>
      <c r="T72" s="37">
        <f>'[3]Mexico Seed Exports'!IR$290</f>
        <v>0</v>
      </c>
      <c r="U72" s="37">
        <f>'[3]Mexico Seed Exports'!JD$290</f>
        <v>9.0000000000000006E-5</v>
      </c>
      <c r="V72" s="37">
        <f>'[3]Mexico Seed Exports'!JP$290</f>
        <v>0</v>
      </c>
      <c r="W72" s="37">
        <f>'[3]Mexico Seed Exports'!KB$290</f>
        <v>0</v>
      </c>
      <c r="X72" s="37">
        <f>'[3]Mexico Seed Exports'!KN$290</f>
        <v>0</v>
      </c>
      <c r="Y72" s="37">
        <f>'[3]Mexico Seed Exports'!KZ$290</f>
        <v>0</v>
      </c>
      <c r="Z72" s="37">
        <f>'[3]Mexico Seed Exports'!LL$290</f>
        <v>4.4799999999999996E-3</v>
      </c>
      <c r="AA72" s="37">
        <f>'[3]Mexico Seed Exports'!LX$290</f>
        <v>0</v>
      </c>
      <c r="AB72" s="37">
        <f>'[3]Mexico Seed Exports'!MJ$290</f>
        <v>1.4189999999999999E-3</v>
      </c>
      <c r="AC72" s="37">
        <f>'[3]Mexico Seed Exports'!MV$290</f>
        <v>0</v>
      </c>
      <c r="AD72" s="37">
        <f>'[3]Mexico Seed Exports'!NH$290</f>
        <v>0</v>
      </c>
      <c r="AE72" s="245">
        <f t="shared" si="59"/>
        <v>0</v>
      </c>
      <c r="AF72" s="245">
        <f t="shared" si="59"/>
        <v>0</v>
      </c>
      <c r="AG72" s="245">
        <f t="shared" si="59"/>
        <v>0</v>
      </c>
      <c r="AH72" s="245">
        <f t="shared" si="59"/>
        <v>0</v>
      </c>
      <c r="AI72" s="245">
        <f t="shared" si="58"/>
        <v>0</v>
      </c>
      <c r="AJ72" s="245">
        <f t="shared" si="55"/>
        <v>0</v>
      </c>
      <c r="AK72" s="245">
        <f t="shared" si="55"/>
        <v>0</v>
      </c>
      <c r="AL72" s="245">
        <f t="shared" si="55"/>
        <v>0</v>
      </c>
      <c r="AM72" s="245">
        <f t="shared" si="55"/>
        <v>0</v>
      </c>
      <c r="AN72" s="245">
        <f t="shared" si="55"/>
        <v>0</v>
      </c>
      <c r="AO72" s="245">
        <f t="shared" si="55"/>
        <v>0</v>
      </c>
      <c r="AP72" s="245">
        <f t="shared" si="55"/>
        <v>0</v>
      </c>
      <c r="AQ72" s="245">
        <f t="shared" si="55"/>
        <v>0</v>
      </c>
      <c r="AR72" s="245">
        <f t="shared" si="55"/>
        <v>0</v>
      </c>
      <c r="AS72" s="245">
        <f t="shared" si="55"/>
        <v>0</v>
      </c>
      <c r="AT72" s="245">
        <f t="shared" si="55"/>
        <v>0</v>
      </c>
      <c r="AU72" s="245">
        <f t="shared" si="55"/>
        <v>0</v>
      </c>
      <c r="AV72" s="245">
        <f t="shared" si="55"/>
        <v>0</v>
      </c>
      <c r="AW72" s="245">
        <f t="shared" si="55"/>
        <v>0</v>
      </c>
      <c r="AX72" s="245">
        <f t="shared" si="56"/>
        <v>5.5555555555555552E-2</v>
      </c>
      <c r="AY72" s="245">
        <f t="shared" si="57"/>
        <v>4.5778229908443546E-2</v>
      </c>
      <c r="AZ72" s="245">
        <f t="shared" si="57"/>
        <v>0.77589192933841344</v>
      </c>
      <c r="BA72" s="245">
        <f t="shared" si="57"/>
        <v>1.0978374073393369</v>
      </c>
      <c r="BB72" s="245">
        <f t="shared" si="57"/>
        <v>1.5393246699024057</v>
      </c>
      <c r="BC72" s="245">
        <f t="shared" si="57"/>
        <v>1.712088231025976</v>
      </c>
      <c r="BD72" s="245">
        <f t="shared" si="57"/>
        <v>2.2489515821578343</v>
      </c>
      <c r="BE72" s="245">
        <f t="shared" si="57"/>
        <v>2.3257529194837123</v>
      </c>
      <c r="BF72" s="245">
        <f t="shared" si="57"/>
        <v>2.6164720344191763</v>
      </c>
      <c r="BG72" s="245">
        <f t="shared" si="57"/>
        <v>0</v>
      </c>
    </row>
    <row r="73" spans="1:62">
      <c r="A73" s="6" t="s">
        <v>111</v>
      </c>
      <c r="B73" s="339">
        <v>0</v>
      </c>
      <c r="C73" s="37">
        <f>'[3]Mexico Seed Exports'!AW$290</f>
        <v>0</v>
      </c>
      <c r="D73" s="37">
        <f>'[3]Mexico Seed Exports'!BI$290</f>
        <v>0</v>
      </c>
      <c r="E73" s="37">
        <f>'[3]Mexico Seed Exports'!BU$290</f>
        <v>0</v>
      </c>
      <c r="F73" s="37">
        <f>'[3]Mexico Seed Exports'!CG$290</f>
        <v>0</v>
      </c>
      <c r="G73" s="37">
        <f>'[3]Mexico Seed Exports'!CS$290</f>
        <v>0</v>
      </c>
      <c r="H73" s="37">
        <f>'[3]Mexico Seed Exports'!DE$290</f>
        <v>0</v>
      </c>
      <c r="I73" s="37">
        <f>'[3]Mexico Seed Exports'!DQ$290</f>
        <v>0</v>
      </c>
      <c r="J73" s="37">
        <f>'[3]Mexico Seed Exports'!EC$290</f>
        <v>0</v>
      </c>
      <c r="K73" s="37">
        <f>'[3]Mexico Seed Exports'!EO$290</f>
        <v>0</v>
      </c>
      <c r="L73" s="37">
        <f>'[3]Mexico Seed Exports'!FA$290</f>
        <v>0</v>
      </c>
      <c r="M73" s="37">
        <f>'[3]Mexico Seed Exports'!FM$290</f>
        <v>0</v>
      </c>
      <c r="N73" s="37">
        <f>'[3]Mexico Seed Exports'!FY$290</f>
        <v>0</v>
      </c>
      <c r="O73" s="37">
        <f>'[3]Mexico Seed Exports'!GK$290</f>
        <v>0</v>
      </c>
      <c r="P73" s="37">
        <f>'[3]Mexico Seed Exports'!GW$290</f>
        <v>0.56044000000000005</v>
      </c>
      <c r="Q73" s="37">
        <f>'[3]Mexico Seed Exports'!HI$290</f>
        <v>0</v>
      </c>
      <c r="R73" s="37">
        <f>'[3]Mexico Seed Exports'!HU$290</f>
        <v>0</v>
      </c>
      <c r="S73" s="37">
        <f>'[3]Mexico Seed Exports'!IG$290</f>
        <v>0</v>
      </c>
      <c r="T73" s="37">
        <f>'[3]Mexico Seed Exports'!IS$290</f>
        <v>0</v>
      </c>
      <c r="U73" s="37">
        <f>'[3]Mexico Seed Exports'!JE$290</f>
        <v>0</v>
      </c>
      <c r="V73" s="37">
        <f>'[3]Mexico Seed Exports'!JQ$290</f>
        <v>0</v>
      </c>
      <c r="W73" s="37">
        <f>'[3]Mexico Seed Exports'!KC$290</f>
        <v>0</v>
      </c>
      <c r="X73" s="37">
        <f>'[3]Mexico Seed Exports'!KO$290</f>
        <v>0</v>
      </c>
      <c r="Y73" s="37">
        <f>'[3]Mexico Seed Exports'!LA$290</f>
        <v>0</v>
      </c>
      <c r="Z73" s="37">
        <f>'[3]Mexico Seed Exports'!LM$290</f>
        <v>0</v>
      </c>
      <c r="AA73" s="37">
        <f>'[3]Mexico Seed Exports'!LY$290</f>
        <v>0</v>
      </c>
      <c r="AB73" s="37">
        <f>'[3]Mexico Seed Exports'!MK$290</f>
        <v>0</v>
      </c>
      <c r="AC73" s="37">
        <f>'[3]Mexico Seed Exports'!MW$290</f>
        <v>0</v>
      </c>
      <c r="AD73" s="37">
        <f>'[3]Mexico Seed Exports'!NI$290</f>
        <v>0</v>
      </c>
      <c r="AE73" s="245">
        <f t="shared" si="59"/>
        <v>0</v>
      </c>
      <c r="AF73" s="245">
        <f t="shared" si="59"/>
        <v>0</v>
      </c>
      <c r="AG73" s="245">
        <f t="shared" si="59"/>
        <v>0</v>
      </c>
      <c r="AH73" s="245">
        <f t="shared" si="59"/>
        <v>0</v>
      </c>
      <c r="AI73" s="245">
        <f t="shared" si="58"/>
        <v>0</v>
      </c>
      <c r="AJ73" s="245">
        <f t="shared" si="55"/>
        <v>0</v>
      </c>
      <c r="AK73" s="245">
        <f t="shared" si="55"/>
        <v>0</v>
      </c>
      <c r="AL73" s="245">
        <f t="shared" si="55"/>
        <v>0</v>
      </c>
      <c r="AM73" s="245">
        <f t="shared" si="55"/>
        <v>0</v>
      </c>
      <c r="AN73" s="245">
        <f t="shared" si="55"/>
        <v>0</v>
      </c>
      <c r="AO73" s="245">
        <f t="shared" si="55"/>
        <v>0</v>
      </c>
      <c r="AP73" s="245">
        <f t="shared" si="55"/>
        <v>0</v>
      </c>
      <c r="AQ73" s="245">
        <f t="shared" si="55"/>
        <v>0</v>
      </c>
      <c r="AR73" s="245">
        <f t="shared" si="55"/>
        <v>0</v>
      </c>
      <c r="AS73" s="245">
        <f t="shared" si="55"/>
        <v>0</v>
      </c>
      <c r="AT73" s="245">
        <f t="shared" si="55"/>
        <v>0</v>
      </c>
      <c r="AU73" s="245">
        <f t="shared" si="55"/>
        <v>0</v>
      </c>
      <c r="AV73" s="245">
        <f t="shared" si="55"/>
        <v>0</v>
      </c>
      <c r="AW73" s="245">
        <f t="shared" si="55"/>
        <v>0</v>
      </c>
      <c r="AX73" s="245">
        <f t="shared" si="56"/>
        <v>0</v>
      </c>
      <c r="AY73" s="245">
        <f t="shared" si="57"/>
        <v>0</v>
      </c>
      <c r="AZ73" s="245">
        <f t="shared" si="57"/>
        <v>0</v>
      </c>
      <c r="BA73" s="245">
        <f t="shared" si="57"/>
        <v>0</v>
      </c>
      <c r="BB73" s="245">
        <f t="shared" si="57"/>
        <v>0</v>
      </c>
      <c r="BC73" s="245">
        <f t="shared" si="57"/>
        <v>0</v>
      </c>
      <c r="BD73" s="245">
        <f t="shared" si="57"/>
        <v>0</v>
      </c>
      <c r="BE73" s="245">
        <f t="shared" si="57"/>
        <v>0</v>
      </c>
      <c r="BF73" s="245">
        <f t="shared" si="57"/>
        <v>0</v>
      </c>
      <c r="BG73" s="245">
        <f t="shared" si="57"/>
        <v>0</v>
      </c>
    </row>
    <row r="74" spans="1:62">
      <c r="A74" s="6" t="s">
        <v>112</v>
      </c>
      <c r="B74" s="339">
        <v>0</v>
      </c>
      <c r="C74" s="37">
        <f>'[3]Mexico Seed Exports'!AX$290</f>
        <v>0</v>
      </c>
      <c r="D74" s="37">
        <f>'[3]Mexico Seed Exports'!BJ$290</f>
        <v>0</v>
      </c>
      <c r="E74" s="37">
        <f>'[3]Mexico Seed Exports'!BV$290</f>
        <v>0</v>
      </c>
      <c r="F74" s="37">
        <f>'[3]Mexico Seed Exports'!CH$290</f>
        <v>0</v>
      </c>
      <c r="G74" s="37">
        <f>'[3]Mexico Seed Exports'!CT$290</f>
        <v>0</v>
      </c>
      <c r="H74" s="37">
        <f>'[3]Mexico Seed Exports'!DF$290</f>
        <v>0</v>
      </c>
      <c r="I74" s="37">
        <f>'[3]Mexico Seed Exports'!DR$290</f>
        <v>0</v>
      </c>
      <c r="J74" s="37">
        <f>'[3]Mexico Seed Exports'!ED$290</f>
        <v>0</v>
      </c>
      <c r="K74" s="37">
        <f>'[3]Mexico Seed Exports'!EP$290</f>
        <v>0</v>
      </c>
      <c r="L74" s="37">
        <f>'[3]Mexico Seed Exports'!FB$290</f>
        <v>0</v>
      </c>
      <c r="M74" s="37">
        <f>'[3]Mexico Seed Exports'!FN$290</f>
        <v>0</v>
      </c>
      <c r="N74" s="37">
        <f>'[3]Mexico Seed Exports'!FZ$290</f>
        <v>0</v>
      </c>
      <c r="O74" s="37">
        <f>'[3]Mexico Seed Exports'!GL$290</f>
        <v>0</v>
      </c>
      <c r="P74" s="37">
        <f>'[3]Mexico Seed Exports'!GX$290</f>
        <v>0</v>
      </c>
      <c r="Q74" s="37">
        <f>'[3]Mexico Seed Exports'!HJ$290</f>
        <v>0</v>
      </c>
      <c r="R74" s="37">
        <f>'[3]Mexico Seed Exports'!HV$290</f>
        <v>0</v>
      </c>
      <c r="S74" s="37">
        <f>'[3]Mexico Seed Exports'!IH$290</f>
        <v>0</v>
      </c>
      <c r="T74" s="37">
        <f>'[3]Mexico Seed Exports'!IT$290</f>
        <v>0</v>
      </c>
      <c r="U74" s="37">
        <f>'[3]Mexico Seed Exports'!JF$290</f>
        <v>0</v>
      </c>
      <c r="V74" s="37">
        <f>'[3]Mexico Seed Exports'!JR$290</f>
        <v>0</v>
      </c>
      <c r="W74" s="37">
        <f>'[3]Mexico Seed Exports'!KD$290</f>
        <v>1.8200000000000001E-4</v>
      </c>
      <c r="X74" s="37">
        <f>'[3]Mexico Seed Exports'!KP$290</f>
        <v>0</v>
      </c>
      <c r="Y74" s="37">
        <f>'[3]Mexico Seed Exports'!LB$290</f>
        <v>0</v>
      </c>
      <c r="Z74" s="37">
        <f>'[3]Mexico Seed Exports'!LN$290</f>
        <v>0</v>
      </c>
      <c r="AA74" s="37">
        <f>'[3]Mexico Seed Exports'!LZ$290</f>
        <v>0</v>
      </c>
      <c r="AB74" s="37">
        <f>'[3]Mexico Seed Exports'!ML$290</f>
        <v>0</v>
      </c>
      <c r="AC74" s="37">
        <f>'[3]Mexico Seed Exports'!MX$290</f>
        <v>0</v>
      </c>
      <c r="AD74" s="37">
        <f>'[3]Mexico Seed Exports'!NJ$290</f>
        <v>0</v>
      </c>
      <c r="AE74" s="245">
        <f t="shared" si="59"/>
        <v>0</v>
      </c>
      <c r="AF74" s="245">
        <f t="shared" si="59"/>
        <v>0</v>
      </c>
      <c r="AG74" s="245">
        <f t="shared" si="59"/>
        <v>0</v>
      </c>
      <c r="AH74" s="245">
        <f t="shared" si="59"/>
        <v>0</v>
      </c>
      <c r="AI74" s="245">
        <f t="shared" si="58"/>
        <v>0</v>
      </c>
      <c r="AJ74" s="245">
        <f t="shared" si="55"/>
        <v>0</v>
      </c>
      <c r="AK74" s="245">
        <f t="shared" si="55"/>
        <v>0</v>
      </c>
      <c r="AL74" s="245">
        <f t="shared" si="55"/>
        <v>0</v>
      </c>
      <c r="AM74" s="245">
        <f t="shared" si="55"/>
        <v>0</v>
      </c>
      <c r="AN74" s="245">
        <f t="shared" si="55"/>
        <v>0</v>
      </c>
      <c r="AO74" s="245">
        <f t="shared" si="55"/>
        <v>0</v>
      </c>
      <c r="AP74" s="245">
        <f t="shared" si="55"/>
        <v>0</v>
      </c>
      <c r="AQ74" s="245">
        <f t="shared" si="55"/>
        <v>0</v>
      </c>
      <c r="AR74" s="245">
        <f t="shared" si="55"/>
        <v>0</v>
      </c>
      <c r="AS74" s="245">
        <f t="shared" si="55"/>
        <v>0</v>
      </c>
      <c r="AT74" s="245">
        <f t="shared" si="55"/>
        <v>0</v>
      </c>
      <c r="AU74" s="245">
        <f t="shared" si="55"/>
        <v>0</v>
      </c>
      <c r="AV74" s="245">
        <f t="shared" si="55"/>
        <v>0</v>
      </c>
      <c r="AW74" s="245">
        <f t="shared" si="55"/>
        <v>0</v>
      </c>
      <c r="AX74" s="245">
        <f t="shared" si="56"/>
        <v>0.11234567901234567</v>
      </c>
      <c r="AY74" s="245">
        <f t="shared" si="57"/>
        <v>9.25737538148525E-2</v>
      </c>
      <c r="AZ74" s="245">
        <f t="shared" si="57"/>
        <v>3.1520609629373052E-2</v>
      </c>
      <c r="BA74" s="245">
        <f t="shared" si="57"/>
        <v>4.459964467316057E-2</v>
      </c>
      <c r="BB74" s="245">
        <f t="shared" si="57"/>
        <v>0</v>
      </c>
      <c r="BC74" s="245">
        <f t="shared" si="57"/>
        <v>0</v>
      </c>
      <c r="BD74" s="245">
        <f t="shared" si="57"/>
        <v>0</v>
      </c>
      <c r="BE74" s="245">
        <f t="shared" si="57"/>
        <v>0</v>
      </c>
      <c r="BF74" s="245">
        <f t="shared" si="57"/>
        <v>0</v>
      </c>
      <c r="BG74" s="245">
        <f t="shared" si="57"/>
        <v>0</v>
      </c>
    </row>
    <row r="75" spans="1:62">
      <c r="A75" s="6" t="s">
        <v>113</v>
      </c>
      <c r="B75" s="339">
        <v>0</v>
      </c>
      <c r="C75" s="37">
        <f>'[3]Mexico Seed Exports'!AY$290</f>
        <v>0</v>
      </c>
      <c r="D75" s="37">
        <f>'[3]Mexico Seed Exports'!BK$290</f>
        <v>0</v>
      </c>
      <c r="E75" s="37">
        <f>'[3]Mexico Seed Exports'!BW$290</f>
        <v>0</v>
      </c>
      <c r="F75" s="37">
        <f>'[3]Mexico Seed Exports'!CI$290</f>
        <v>0</v>
      </c>
      <c r="G75" s="37">
        <f>'[3]Mexico Seed Exports'!CU$290</f>
        <v>0</v>
      </c>
      <c r="H75" s="37">
        <f>'[3]Mexico Seed Exports'!DG$290</f>
        <v>2.1000000000000001E-2</v>
      </c>
      <c r="I75" s="37">
        <f>'[3]Mexico Seed Exports'!DS$290</f>
        <v>0</v>
      </c>
      <c r="J75" s="37">
        <f>'[3]Mexico Seed Exports'!EE$290</f>
        <v>0</v>
      </c>
      <c r="K75" s="37">
        <f>'[3]Mexico Seed Exports'!EQ$290</f>
        <v>0</v>
      </c>
      <c r="L75" s="37">
        <f>'[3]Mexico Seed Exports'!FC$290</f>
        <v>0</v>
      </c>
      <c r="M75" s="37">
        <f>'[3]Mexico Seed Exports'!FO$290</f>
        <v>0</v>
      </c>
      <c r="N75" s="37">
        <f>'[3]Mexico Seed Exports'!GA$290</f>
        <v>2.2699999999999999E-4</v>
      </c>
      <c r="O75" s="37">
        <f>'[3]Mexico Seed Exports'!GM$290</f>
        <v>0</v>
      </c>
      <c r="P75" s="37">
        <f>'[3]Mexico Seed Exports'!GY$290</f>
        <v>0</v>
      </c>
      <c r="Q75" s="37">
        <f>'[3]Mexico Seed Exports'!HK$290</f>
        <v>0</v>
      </c>
      <c r="R75" s="37">
        <f>'[3]Mexico Seed Exports'!HW$290</f>
        <v>0</v>
      </c>
      <c r="S75" s="37">
        <f>'[3]Mexico Seed Exports'!II$290</f>
        <v>0</v>
      </c>
      <c r="T75" s="37">
        <f>'[3]Mexico Seed Exports'!IU$290</f>
        <v>0</v>
      </c>
      <c r="U75" s="37">
        <f>'[3]Mexico Seed Exports'!JG$290</f>
        <v>0</v>
      </c>
      <c r="V75" s="37">
        <f>'[3]Mexico Seed Exports'!JS$290</f>
        <v>0</v>
      </c>
      <c r="W75" s="37">
        <f>'[3]Mexico Seed Exports'!KE$290</f>
        <v>1.8100000000000001E-4</v>
      </c>
      <c r="X75" s="37">
        <f>'[3]Mexico Seed Exports'!KQ$290</f>
        <v>0</v>
      </c>
      <c r="Y75" s="37">
        <f>'[3]Mexico Seed Exports'!LC$290</f>
        <v>0</v>
      </c>
      <c r="Z75" s="37">
        <f>'[3]Mexico Seed Exports'!LO$290</f>
        <v>0</v>
      </c>
      <c r="AA75" s="37">
        <f>'[3]Mexico Seed Exports'!MA$290</f>
        <v>0</v>
      </c>
      <c r="AB75" s="37">
        <f>'[3]Mexico Seed Exports'!MM$290</f>
        <v>0</v>
      </c>
      <c r="AC75" s="37">
        <f>'[3]Mexico Seed Exports'!MY$290</f>
        <v>0</v>
      </c>
      <c r="AD75" s="245">
        <f>AD76-SUM(AD64:AD74)</f>
        <v>0</v>
      </c>
      <c r="AE75" s="245">
        <f>AE76-SUM(AE64:AE74)</f>
        <v>0</v>
      </c>
      <c r="AF75" s="245">
        <f>AF76-SUM(AF64:AF74)</f>
        <v>0</v>
      </c>
      <c r="AG75" s="245">
        <f>AG76-SUM(AG64:AG74)</f>
        <v>0</v>
      </c>
      <c r="AH75" s="245">
        <f>AH76-SUM(AH64:AH74)</f>
        <v>0</v>
      </c>
      <c r="AI75" s="245">
        <f t="shared" si="58"/>
        <v>0</v>
      </c>
      <c r="AJ75" s="245">
        <f t="shared" si="55"/>
        <v>0</v>
      </c>
      <c r="AK75" s="245">
        <f t="shared" si="55"/>
        <v>0</v>
      </c>
      <c r="AL75" s="245">
        <f t="shared" si="55"/>
        <v>0</v>
      </c>
      <c r="AM75" s="245">
        <f t="shared" si="55"/>
        <v>0</v>
      </c>
      <c r="AN75" s="245">
        <f t="shared" si="55"/>
        <v>0</v>
      </c>
      <c r="AO75" s="245">
        <f t="shared" si="55"/>
        <v>0</v>
      </c>
      <c r="AP75" s="245">
        <f t="shared" si="55"/>
        <v>0</v>
      </c>
      <c r="AQ75" s="245">
        <f t="shared" si="55"/>
        <v>0</v>
      </c>
      <c r="AR75" s="245">
        <f t="shared" si="55"/>
        <v>0</v>
      </c>
      <c r="AS75" s="245">
        <f t="shared" si="55"/>
        <v>0</v>
      </c>
      <c r="AT75" s="245">
        <f t="shared" si="55"/>
        <v>0</v>
      </c>
      <c r="AU75" s="245">
        <f t="shared" si="55"/>
        <v>0</v>
      </c>
      <c r="AV75" s="245">
        <f t="shared" si="55"/>
        <v>0</v>
      </c>
      <c r="AW75" s="245">
        <f t="shared" si="55"/>
        <v>0</v>
      </c>
      <c r="AX75" s="245">
        <f t="shared" si="56"/>
        <v>0.11172839506172839</v>
      </c>
      <c r="AY75" s="245">
        <f t="shared" si="57"/>
        <v>9.2065106815869796E-2</v>
      </c>
      <c r="AZ75" s="245">
        <f t="shared" si="57"/>
        <v>3.1347419466574294E-2</v>
      </c>
      <c r="BA75" s="245">
        <f t="shared" si="57"/>
        <v>4.4354591680450896E-2</v>
      </c>
      <c r="BB75" s="245">
        <f t="shared" si="57"/>
        <v>0</v>
      </c>
      <c r="BC75" s="245">
        <f t="shared" si="57"/>
        <v>0</v>
      </c>
      <c r="BD75" s="245">
        <f t="shared" si="57"/>
        <v>0</v>
      </c>
      <c r="BE75" s="245">
        <f t="shared" si="57"/>
        <v>0</v>
      </c>
      <c r="BF75" s="245">
        <f t="shared" si="57"/>
        <v>0</v>
      </c>
      <c r="BG75" s="245">
        <f t="shared" si="57"/>
        <v>0</v>
      </c>
    </row>
    <row r="76" spans="1:62" ht="15.75" thickBot="1">
      <c r="A76" s="6" t="s">
        <v>114</v>
      </c>
      <c r="B76" s="244">
        <f>SUM(B64:B75)</f>
        <v>0</v>
      </c>
      <c r="C76" s="244">
        <f t="shared" ref="C76:AC76" si="60">SUM(C64:C75)</f>
        <v>0</v>
      </c>
      <c r="D76" s="244">
        <f t="shared" si="60"/>
        <v>0</v>
      </c>
      <c r="E76" s="244">
        <f t="shared" si="60"/>
        <v>0</v>
      </c>
      <c r="F76" s="244">
        <f t="shared" si="60"/>
        <v>0</v>
      </c>
      <c r="G76" s="244">
        <f t="shared" si="60"/>
        <v>0</v>
      </c>
      <c r="H76" s="244">
        <f t="shared" si="60"/>
        <v>2.1000000000000001E-2</v>
      </c>
      <c r="I76" s="244">
        <f t="shared" si="60"/>
        <v>0.48899999999999999</v>
      </c>
      <c r="J76" s="244">
        <f t="shared" si="60"/>
        <v>4.4399999999999995</v>
      </c>
      <c r="K76" s="244">
        <f t="shared" si="60"/>
        <v>2.0000000000000002E-5</v>
      </c>
      <c r="L76" s="244">
        <f t="shared" si="60"/>
        <v>0</v>
      </c>
      <c r="M76" s="244">
        <f t="shared" si="60"/>
        <v>0</v>
      </c>
      <c r="N76" s="244">
        <f t="shared" si="60"/>
        <v>1.1434999999999999E-2</v>
      </c>
      <c r="O76" s="244">
        <f t="shared" si="60"/>
        <v>0</v>
      </c>
      <c r="P76" s="244">
        <f t="shared" si="60"/>
        <v>0.560446</v>
      </c>
      <c r="Q76" s="244">
        <f t="shared" si="60"/>
        <v>9.58E-3</v>
      </c>
      <c r="R76" s="244">
        <f t="shared" si="60"/>
        <v>1.6999999999999999E-3</v>
      </c>
      <c r="S76" s="244">
        <f t="shared" si="60"/>
        <v>0</v>
      </c>
      <c r="T76" s="244">
        <f t="shared" si="60"/>
        <v>0</v>
      </c>
      <c r="U76" s="244">
        <f t="shared" si="60"/>
        <v>9.0000000000000006E-5</v>
      </c>
      <c r="V76" s="244">
        <f t="shared" si="60"/>
        <v>9.990000000000001E-4</v>
      </c>
      <c r="W76" s="244">
        <f t="shared" si="60"/>
        <v>5.31E-4</v>
      </c>
      <c r="X76" s="244">
        <f t="shared" si="60"/>
        <v>0</v>
      </c>
      <c r="Y76" s="244">
        <f t="shared" si="60"/>
        <v>2.3119999999999998E-3</v>
      </c>
      <c r="Z76" s="244">
        <f t="shared" si="60"/>
        <v>1.3480000000000001E-2</v>
      </c>
      <c r="AA76" s="244">
        <f t="shared" si="60"/>
        <v>0</v>
      </c>
      <c r="AB76" s="244">
        <f t="shared" si="60"/>
        <v>3.369E-3</v>
      </c>
      <c r="AC76" s="244">
        <f t="shared" si="60"/>
        <v>1.5120000000000001E-3</v>
      </c>
      <c r="AD76" s="245">
        <f t="shared" ref="AD76:BG76" si="61">AD13</f>
        <v>0</v>
      </c>
      <c r="AE76" s="245">
        <f t="shared" si="61"/>
        <v>0</v>
      </c>
      <c r="AF76" s="245">
        <f t="shared" si="61"/>
        <v>0</v>
      </c>
      <c r="AG76" s="245">
        <f t="shared" si="61"/>
        <v>0</v>
      </c>
      <c r="AH76" s="245">
        <f t="shared" si="61"/>
        <v>0</v>
      </c>
      <c r="AI76" s="245">
        <f t="shared" si="61"/>
        <v>0</v>
      </c>
      <c r="AJ76" s="245">
        <f t="shared" si="61"/>
        <v>0</v>
      </c>
      <c r="AK76" s="245">
        <f t="shared" si="61"/>
        <v>0</v>
      </c>
      <c r="AL76" s="245">
        <f t="shared" si="61"/>
        <v>0</v>
      </c>
      <c r="AM76" s="245">
        <f t="shared" si="61"/>
        <v>0</v>
      </c>
      <c r="AN76" s="245">
        <f t="shared" si="61"/>
        <v>0</v>
      </c>
      <c r="AO76" s="245">
        <f t="shared" si="61"/>
        <v>0</v>
      </c>
      <c r="AP76" s="245">
        <f t="shared" si="61"/>
        <v>0</v>
      </c>
      <c r="AQ76" s="245">
        <f t="shared" si="61"/>
        <v>0</v>
      </c>
      <c r="AR76" s="245">
        <f t="shared" si="61"/>
        <v>0</v>
      </c>
      <c r="AS76" s="245">
        <f t="shared" si="61"/>
        <v>0</v>
      </c>
      <c r="AT76" s="245">
        <f t="shared" si="61"/>
        <v>0</v>
      </c>
      <c r="AU76" s="245">
        <f t="shared" si="61"/>
        <v>0</v>
      </c>
      <c r="AV76" s="245">
        <f t="shared" si="61"/>
        <v>0</v>
      </c>
      <c r="AW76" s="245">
        <f t="shared" si="61"/>
        <v>0</v>
      </c>
      <c r="AX76" s="245">
        <f t="shared" si="61"/>
        <v>1</v>
      </c>
      <c r="AY76" s="245">
        <f t="shared" si="61"/>
        <v>2</v>
      </c>
      <c r="AZ76" s="245">
        <f t="shared" si="61"/>
        <v>3</v>
      </c>
      <c r="BA76" s="245">
        <f t="shared" si="61"/>
        <v>4</v>
      </c>
      <c r="BB76" s="245">
        <f t="shared" si="61"/>
        <v>5</v>
      </c>
      <c r="BC76" s="245">
        <f t="shared" si="61"/>
        <v>6</v>
      </c>
      <c r="BD76" s="245">
        <f t="shared" si="61"/>
        <v>7</v>
      </c>
      <c r="BE76" s="245">
        <f t="shared" si="61"/>
        <v>8</v>
      </c>
      <c r="BF76" s="245">
        <f t="shared" si="61"/>
        <v>9</v>
      </c>
      <c r="BG76" s="245">
        <f t="shared" si="61"/>
        <v>10</v>
      </c>
    </row>
    <row r="77" spans="1:6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</row>
    <row r="78" spans="1:62" ht="15.75" thickBot="1">
      <c r="A78" s="6" t="s">
        <v>254</v>
      </c>
    </row>
    <row r="79" spans="1:62" ht="15.75" thickBot="1">
      <c r="A79" s="3"/>
      <c r="B79" s="3" t="str">
        <f>B$2</f>
        <v xml:space="preserve">93/94 </v>
      </c>
      <c r="C79" s="3" t="str">
        <f t="shared" ref="C79:BG79" si="62">C$2</f>
        <v xml:space="preserve">94/95 </v>
      </c>
      <c r="D79" s="3" t="str">
        <f t="shared" si="62"/>
        <v xml:space="preserve">95/96 </v>
      </c>
      <c r="E79" s="3" t="str">
        <f t="shared" si="62"/>
        <v xml:space="preserve">96/97 </v>
      </c>
      <c r="F79" s="3" t="str">
        <f t="shared" si="62"/>
        <v xml:space="preserve">97/98 </v>
      </c>
      <c r="G79" s="3" t="str">
        <f t="shared" si="62"/>
        <v xml:space="preserve">98/99 </v>
      </c>
      <c r="H79" s="3" t="str">
        <f t="shared" si="62"/>
        <v xml:space="preserve">99/00 </v>
      </c>
      <c r="I79" s="3" t="str">
        <f t="shared" si="62"/>
        <v xml:space="preserve">00/01 </v>
      </c>
      <c r="J79" s="3" t="str">
        <f t="shared" si="62"/>
        <v xml:space="preserve">01/02 </v>
      </c>
      <c r="K79" s="3" t="str">
        <f t="shared" si="62"/>
        <v xml:space="preserve">02/03 </v>
      </c>
      <c r="L79" s="3" t="str">
        <f t="shared" si="62"/>
        <v xml:space="preserve">03/04 </v>
      </c>
      <c r="M79" s="3" t="str">
        <f t="shared" si="62"/>
        <v xml:space="preserve">04/05 </v>
      </c>
      <c r="N79" s="3" t="str">
        <f t="shared" si="62"/>
        <v xml:space="preserve">05/06 </v>
      </c>
      <c r="O79" s="3" t="str">
        <f t="shared" si="62"/>
        <v xml:space="preserve">06/07 </v>
      </c>
      <c r="P79" s="3" t="str">
        <f t="shared" si="62"/>
        <v xml:space="preserve">07/08 </v>
      </c>
      <c r="Q79" s="3" t="str">
        <f t="shared" si="62"/>
        <v xml:space="preserve">08/09 </v>
      </c>
      <c r="R79" s="3" t="str">
        <f t="shared" si="62"/>
        <v xml:space="preserve">09/10 </v>
      </c>
      <c r="S79" s="3" t="str">
        <f t="shared" si="62"/>
        <v xml:space="preserve">10/11 </v>
      </c>
      <c r="T79" s="3" t="str">
        <f t="shared" si="62"/>
        <v xml:space="preserve">11/12 </v>
      </c>
      <c r="U79" s="3" t="str">
        <f t="shared" si="62"/>
        <v xml:space="preserve">12/13 </v>
      </c>
      <c r="V79" s="3" t="str">
        <f t="shared" si="62"/>
        <v xml:space="preserve">13/14 </v>
      </c>
      <c r="W79" s="3" t="str">
        <f t="shared" si="62"/>
        <v xml:space="preserve">14/15 </v>
      </c>
      <c r="X79" s="3" t="str">
        <f t="shared" si="62"/>
        <v xml:space="preserve">15/16 </v>
      </c>
      <c r="Y79" s="3" t="str">
        <f t="shared" si="62"/>
        <v xml:space="preserve">16/17 </v>
      </c>
      <c r="Z79" s="3" t="str">
        <f t="shared" si="62"/>
        <v xml:space="preserve">17/18 </v>
      </c>
      <c r="AA79" s="3" t="str">
        <f t="shared" si="62"/>
        <v xml:space="preserve">18/19 </v>
      </c>
      <c r="AB79" s="3" t="str">
        <f t="shared" si="62"/>
        <v>19/20</v>
      </c>
      <c r="AC79" s="3" t="str">
        <f t="shared" si="62"/>
        <v>20/21</v>
      </c>
      <c r="AD79" s="3" t="str">
        <f t="shared" si="62"/>
        <v xml:space="preserve">21/22 </v>
      </c>
      <c r="AE79" s="3" t="str">
        <f t="shared" si="62"/>
        <v xml:space="preserve">22/23 </v>
      </c>
      <c r="AF79" s="3" t="str">
        <f t="shared" si="62"/>
        <v xml:space="preserve">23/24 </v>
      </c>
      <c r="AG79" s="3" t="str">
        <f t="shared" si="62"/>
        <v xml:space="preserve">24/25 </v>
      </c>
      <c r="AH79" s="3" t="str">
        <f t="shared" si="62"/>
        <v>25/26</v>
      </c>
      <c r="AI79" s="3" t="str">
        <f t="shared" si="62"/>
        <v>26/27</v>
      </c>
      <c r="AJ79" s="3" t="str">
        <f t="shared" si="62"/>
        <v>27/28</v>
      </c>
      <c r="AK79" s="3" t="str">
        <f t="shared" si="62"/>
        <v>28/29</v>
      </c>
      <c r="AL79" s="3" t="str">
        <f t="shared" si="62"/>
        <v>29/30</v>
      </c>
      <c r="AM79" s="3" t="str">
        <f t="shared" si="62"/>
        <v>30/31</v>
      </c>
      <c r="AN79" s="3" t="str">
        <f t="shared" si="62"/>
        <v>31/32</v>
      </c>
      <c r="AO79" s="3" t="str">
        <f t="shared" si="62"/>
        <v>32/33</v>
      </c>
      <c r="AP79" s="3" t="str">
        <f t="shared" si="62"/>
        <v>33/34</v>
      </c>
      <c r="AQ79" s="3" t="str">
        <f t="shared" si="62"/>
        <v>34/35</v>
      </c>
      <c r="AR79" s="3" t="str">
        <f t="shared" si="62"/>
        <v>35/36</v>
      </c>
      <c r="AS79" s="3" t="str">
        <f t="shared" si="62"/>
        <v>36/37</v>
      </c>
      <c r="AT79" s="3" t="str">
        <f t="shared" si="62"/>
        <v>37/38</v>
      </c>
      <c r="AU79" s="3" t="str">
        <f t="shared" si="62"/>
        <v>38/39</v>
      </c>
      <c r="AV79" s="3" t="str">
        <f t="shared" si="62"/>
        <v>39/40</v>
      </c>
      <c r="AW79" s="3" t="str">
        <f t="shared" si="62"/>
        <v>40/41</v>
      </c>
      <c r="AX79" s="3" t="str">
        <f t="shared" si="62"/>
        <v>41/42</v>
      </c>
      <c r="AY79" s="3" t="str">
        <f t="shared" si="62"/>
        <v>42/43</v>
      </c>
      <c r="AZ79" s="3" t="str">
        <f t="shared" si="62"/>
        <v>43/44</v>
      </c>
      <c r="BA79" s="3" t="str">
        <f t="shared" si="62"/>
        <v>44/45</v>
      </c>
      <c r="BB79" s="3" t="str">
        <f t="shared" si="62"/>
        <v>45/46</v>
      </c>
      <c r="BC79" s="3" t="str">
        <f t="shared" si="62"/>
        <v>46/47</v>
      </c>
      <c r="BD79" s="3" t="str">
        <f t="shared" si="62"/>
        <v>47/48</v>
      </c>
      <c r="BE79" s="3" t="str">
        <f t="shared" si="62"/>
        <v>48/49</v>
      </c>
      <c r="BF79" s="3" t="str">
        <f t="shared" si="62"/>
        <v>49/50</v>
      </c>
      <c r="BG79" s="3" t="str">
        <f t="shared" si="62"/>
        <v>50/51</v>
      </c>
    </row>
    <row r="80" spans="1:62">
      <c r="A80" s="6" t="s">
        <v>102</v>
      </c>
      <c r="B80" s="239">
        <f t="shared" ref="B80:X91" si="63">B207/B$235</f>
        <v>41.353189934599001</v>
      </c>
      <c r="C80" s="239">
        <f t="shared" si="63"/>
        <v>28.930892804615755</v>
      </c>
      <c r="D80" s="239">
        <f t="shared" si="63"/>
        <v>45.963664724080267</v>
      </c>
      <c r="E80" s="239">
        <f t="shared" si="63"/>
        <v>46.891106163600895</v>
      </c>
      <c r="F80" s="239">
        <f t="shared" si="63"/>
        <v>44.297762164473689</v>
      </c>
      <c r="G80" s="239">
        <f t="shared" si="63"/>
        <v>56.186928674616226</v>
      </c>
      <c r="H80" s="239">
        <f t="shared" si="63"/>
        <v>86.138266599489796</v>
      </c>
      <c r="I80" s="239">
        <f t="shared" si="63"/>
        <v>71.640717500000008</v>
      </c>
      <c r="J80" s="239">
        <f t="shared" si="63"/>
        <v>68.203413371212122</v>
      </c>
      <c r="K80" s="239">
        <f t="shared" si="63"/>
        <v>76.872226198123627</v>
      </c>
      <c r="L80" s="239">
        <f t="shared" si="63"/>
        <v>85.383678541666654</v>
      </c>
      <c r="M80" s="239">
        <f t="shared" si="63"/>
        <v>77.034130035042736</v>
      </c>
      <c r="N80" s="239">
        <f t="shared" si="63"/>
        <v>103.75398763544045</v>
      </c>
      <c r="O80" s="239">
        <f t="shared" si="63"/>
        <v>91.116681538461535</v>
      </c>
      <c r="P80" s="239">
        <f t="shared" si="63"/>
        <v>111.92845783653847</v>
      </c>
      <c r="Q80" s="239">
        <f t="shared" si="63"/>
        <v>97.128844312916982</v>
      </c>
      <c r="R80" s="239">
        <f t="shared" si="63"/>
        <v>114.54415391107079</v>
      </c>
      <c r="S80" s="239">
        <f t="shared" si="63"/>
        <v>135.35333173076921</v>
      </c>
      <c r="T80" s="239">
        <f t="shared" si="63"/>
        <v>134.81910068910253</v>
      </c>
      <c r="U80" s="239">
        <f t="shared" si="63"/>
        <v>123.04750064102564</v>
      </c>
      <c r="V80" s="239">
        <f t="shared" si="63"/>
        <v>126.56810867539507</v>
      </c>
      <c r="W80" s="239">
        <f t="shared" si="63"/>
        <v>125.16618339743589</v>
      </c>
      <c r="X80" s="239">
        <f t="shared" si="63"/>
        <v>128.00841692475828</v>
      </c>
      <c r="Y80" s="239">
        <f>Y207/Y$235</f>
        <v>128.09923854166664</v>
      </c>
      <c r="Z80" s="239">
        <f>Z207/Z$235</f>
        <v>118.8028701602564</v>
      </c>
      <c r="AA80" s="239">
        <f>AA207/AA$235</f>
        <v>126.32835365384612</v>
      </c>
      <c r="AB80" s="239">
        <f>AB207/AB$235</f>
        <v>116.58270161858974</v>
      </c>
      <c r="AC80" s="239">
        <f>AC207/AC$235</f>
        <v>115.95990998397436</v>
      </c>
      <c r="AD80" s="239">
        <f t="shared" ref="AD80:BG88" si="64">AD207/AD$235</f>
        <v>90.104134679487174</v>
      </c>
      <c r="AE80" s="306">
        <f t="shared" si="64"/>
        <v>163.32688145771033</v>
      </c>
      <c r="AF80" s="306">
        <f t="shared" si="64"/>
        <v>99.429234413385018</v>
      </c>
      <c r="AG80" s="306">
        <f t="shared" si="64"/>
        <v>112.17653121138235</v>
      </c>
      <c r="AH80" s="306">
        <f t="shared" si="64"/>
        <v>112.45296286933871</v>
      </c>
      <c r="AI80" s="306">
        <f t="shared" si="64"/>
        <v>116.06819305609623</v>
      </c>
      <c r="AJ80" s="306">
        <f t="shared" si="64"/>
        <v>119.51498700368992</v>
      </c>
      <c r="AK80" s="306">
        <f t="shared" si="64"/>
        <v>124.95708452491733</v>
      </c>
      <c r="AL80" s="306">
        <f t="shared" si="64"/>
        <v>121.06314436957841</v>
      </c>
      <c r="AM80" s="306">
        <f t="shared" si="64"/>
        <v>126.24355680032019</v>
      </c>
      <c r="AN80" s="306">
        <f t="shared" si="64"/>
        <v>127.47417896729434</v>
      </c>
      <c r="AO80" s="306">
        <f t="shared" si="64"/>
        <v>130.10091940834906</v>
      </c>
      <c r="AP80" s="306">
        <f t="shared" si="64"/>
        <v>132.38601061801216</v>
      </c>
      <c r="AQ80" s="306">
        <f t="shared" si="64"/>
        <v>133.62403619909318</v>
      </c>
      <c r="AR80" s="306">
        <f t="shared" si="64"/>
        <v>136.26661414649374</v>
      </c>
      <c r="AS80" s="306">
        <f t="shared" si="64"/>
        <v>139.1438846197978</v>
      </c>
      <c r="AT80" s="306">
        <f t="shared" si="64"/>
        <v>141.01575023536725</v>
      </c>
      <c r="AU80" s="306">
        <f t="shared" si="64"/>
        <v>143.61529051641301</v>
      </c>
      <c r="AV80" s="306">
        <f t="shared" si="64"/>
        <v>146.0967661817765</v>
      </c>
      <c r="AW80" s="306">
        <f t="shared" si="64"/>
        <v>148.55814948572126</v>
      </c>
      <c r="AX80" s="306">
        <f t="shared" si="64"/>
        <v>151.01700147752189</v>
      </c>
      <c r="AY80" s="306">
        <f t="shared" si="64"/>
        <v>152.56299790628586</v>
      </c>
      <c r="AZ80" s="306">
        <f t="shared" si="64"/>
        <v>156.06060147971249</v>
      </c>
      <c r="BA80" s="306">
        <f t="shared" si="64"/>
        <v>158.57768077565368</v>
      </c>
      <c r="BB80" s="306">
        <f t="shared" si="64"/>
        <v>161.06645444601958</v>
      </c>
      <c r="BC80" s="306">
        <f t="shared" si="64"/>
        <v>163.56238377618567</v>
      </c>
      <c r="BD80" s="306">
        <f t="shared" si="64"/>
        <v>166.06385167567063</v>
      </c>
      <c r="BE80" s="306">
        <f t="shared" si="64"/>
        <v>168.98956484883482</v>
      </c>
      <c r="BF80" s="306">
        <f t="shared" si="64"/>
        <v>170.85803898196801</v>
      </c>
      <c r="BG80" s="306">
        <f t="shared" si="64"/>
        <v>174.81755895187044</v>
      </c>
      <c r="BH80" s="306"/>
      <c r="BI80" s="306"/>
      <c r="BJ80" s="306"/>
    </row>
    <row r="81" spans="1:59">
      <c r="A81" s="6" t="s">
        <v>103</v>
      </c>
      <c r="B81" s="239">
        <f t="shared" si="63"/>
        <v>33.484569656018984</v>
      </c>
      <c r="C81" s="239">
        <f t="shared" si="63"/>
        <v>25.697565490751316</v>
      </c>
      <c r="D81" s="239">
        <f t="shared" si="63"/>
        <v>41.004001463210699</v>
      </c>
      <c r="E81" s="239">
        <f t="shared" si="63"/>
        <v>51.094218120122633</v>
      </c>
      <c r="F81" s="239">
        <f t="shared" si="63"/>
        <v>57.253781717105262</v>
      </c>
      <c r="G81" s="239">
        <f t="shared" si="63"/>
        <v>30.620289496984643</v>
      </c>
      <c r="H81" s="239">
        <f t="shared" si="63"/>
        <v>87.644648961734688</v>
      </c>
      <c r="I81" s="239">
        <f t="shared" si="63"/>
        <v>56.139566420821112</v>
      </c>
      <c r="J81" s="239">
        <f t="shared" si="63"/>
        <v>61.708243977272716</v>
      </c>
      <c r="K81" s="239">
        <f t="shared" si="63"/>
        <v>59.751908555739519</v>
      </c>
      <c r="L81" s="239">
        <f t="shared" si="63"/>
        <v>103.47811854166665</v>
      </c>
      <c r="M81" s="239">
        <f t="shared" si="63"/>
        <v>95.520552435042745</v>
      </c>
      <c r="N81" s="239">
        <f t="shared" si="63"/>
        <v>106.05297336217313</v>
      </c>
      <c r="O81" s="239">
        <f t="shared" si="63"/>
        <v>91.360616538461514</v>
      </c>
      <c r="P81" s="239">
        <f t="shared" si="63"/>
        <v>111.90951783653847</v>
      </c>
      <c r="Q81" s="239">
        <f t="shared" si="63"/>
        <v>96.533225743024502</v>
      </c>
      <c r="R81" s="239">
        <f t="shared" si="63"/>
        <v>102.59764928493648</v>
      </c>
      <c r="S81" s="239">
        <f t="shared" si="63"/>
        <v>135.38185423076919</v>
      </c>
      <c r="T81" s="239">
        <f t="shared" si="63"/>
        <v>134.90443818910254</v>
      </c>
      <c r="U81" s="239">
        <f t="shared" si="63"/>
        <v>120.84113064102563</v>
      </c>
      <c r="V81" s="239">
        <f t="shared" si="63"/>
        <v>101.91562966011492</v>
      </c>
      <c r="W81" s="239">
        <f t="shared" si="63"/>
        <v>135.99393339743588</v>
      </c>
      <c r="X81" s="239">
        <f t="shared" si="63"/>
        <v>121.67274046574188</v>
      </c>
      <c r="Y81" s="239">
        <f t="shared" ref="Y81:AN91" si="65">Y208/Y$235</f>
        <v>130.91519354166664</v>
      </c>
      <c r="Z81" s="239">
        <f t="shared" si="65"/>
        <v>119.4678701602564</v>
      </c>
      <c r="AA81" s="239">
        <f t="shared" si="65"/>
        <v>126.18268115384613</v>
      </c>
      <c r="AB81" s="239">
        <f t="shared" si="65"/>
        <v>110.97617161858973</v>
      </c>
      <c r="AC81" s="239">
        <f t="shared" si="65"/>
        <v>127.17358498397435</v>
      </c>
      <c r="AD81" s="239">
        <f t="shared" si="64"/>
        <v>102.00908217948717</v>
      </c>
      <c r="AE81" s="306">
        <f>AE208/AE$235</f>
        <v>159.45307745546151</v>
      </c>
      <c r="AF81" s="306">
        <f t="shared" si="64"/>
        <v>105.49521979079132</v>
      </c>
      <c r="AG81" s="306">
        <f t="shared" si="64"/>
        <v>116.29115982054343</v>
      </c>
      <c r="AH81" s="306">
        <f t="shared" si="64"/>
        <v>117.56947957228961</v>
      </c>
      <c r="AI81" s="306">
        <f t="shared" si="64"/>
        <v>121.7517736338219</v>
      </c>
      <c r="AJ81" s="306">
        <f t="shared" si="64"/>
        <v>124.2873120223454</v>
      </c>
      <c r="AK81" s="306">
        <f t="shared" si="64"/>
        <v>128.59267003573723</v>
      </c>
      <c r="AL81" s="306">
        <f t="shared" si="64"/>
        <v>125.62512031152492</v>
      </c>
      <c r="AM81" s="306">
        <f t="shared" si="64"/>
        <v>130.67398649972688</v>
      </c>
      <c r="AN81" s="306">
        <f t="shared" si="64"/>
        <v>132.06160456758352</v>
      </c>
      <c r="AO81" s="306">
        <f t="shared" si="64"/>
        <v>134.84492044913802</v>
      </c>
      <c r="AP81" s="306">
        <f t="shared" si="64"/>
        <v>136.9045177504477</v>
      </c>
      <c r="AQ81" s="306">
        <f t="shared" si="64"/>
        <v>139.1931282496038</v>
      </c>
      <c r="AR81" s="306">
        <f t="shared" si="64"/>
        <v>141.1562823917574</v>
      </c>
      <c r="AS81" s="306">
        <f t="shared" si="64"/>
        <v>144.11379465556871</v>
      </c>
      <c r="AT81" s="306">
        <f t="shared" si="64"/>
        <v>146.00488559151341</v>
      </c>
      <c r="AU81" s="306">
        <f t="shared" si="64"/>
        <v>148.58134123544636</v>
      </c>
      <c r="AV81" s="306">
        <f t="shared" si="64"/>
        <v>151.03786249392186</v>
      </c>
      <c r="AW81" s="306">
        <f t="shared" si="64"/>
        <v>153.51601726021153</v>
      </c>
      <c r="AX81" s="306">
        <f t="shared" si="64"/>
        <v>155.99304051239793</v>
      </c>
      <c r="AY81" s="306">
        <f t="shared" si="64"/>
        <v>158.48911234301031</v>
      </c>
      <c r="AZ81" s="306">
        <f t="shared" si="64"/>
        <v>161.02664476645475</v>
      </c>
      <c r="BA81" s="306">
        <f t="shared" si="64"/>
        <v>163.53867835146855</v>
      </c>
      <c r="BB81" s="306">
        <f t="shared" si="64"/>
        <v>166.0272747897985</v>
      </c>
      <c r="BC81" s="306">
        <f t="shared" si="64"/>
        <v>168.5270294879675</v>
      </c>
      <c r="BD81" s="306">
        <f t="shared" si="64"/>
        <v>171.02897018803861</v>
      </c>
      <c r="BE81" s="306">
        <f t="shared" si="64"/>
        <v>173.95238817009687</v>
      </c>
      <c r="BF81" s="306">
        <f t="shared" si="64"/>
        <v>176.78121701474254</v>
      </c>
      <c r="BG81" s="306">
        <f t="shared" si="64"/>
        <v>179.77977362726779</v>
      </c>
    </row>
    <row r="82" spans="1:59">
      <c r="A82" s="6" t="s">
        <v>104</v>
      </c>
      <c r="B82" s="239">
        <f t="shared" si="63"/>
        <v>46.417130387296666</v>
      </c>
      <c r="C82" s="239">
        <f t="shared" si="63"/>
        <v>33.108146466537711</v>
      </c>
      <c r="D82" s="239">
        <f t="shared" si="63"/>
        <v>46.238224724080276</v>
      </c>
      <c r="E82" s="239">
        <f t="shared" si="63"/>
        <v>43.576452250557409</v>
      </c>
      <c r="F82" s="239">
        <f t="shared" si="63"/>
        <v>60.073098980263161</v>
      </c>
      <c r="G82" s="239">
        <f t="shared" si="63"/>
        <v>60.237616470668861</v>
      </c>
      <c r="H82" s="239">
        <f t="shared" si="63"/>
        <v>83.272117997448973</v>
      </c>
      <c r="I82" s="239">
        <f t="shared" si="63"/>
        <v>73.747867980938423</v>
      </c>
      <c r="J82" s="239">
        <f t="shared" si="63"/>
        <v>78.762893825757573</v>
      </c>
      <c r="K82" s="239">
        <f t="shared" si="63"/>
        <v>76.051021436534214</v>
      </c>
      <c r="L82" s="239">
        <f t="shared" si="63"/>
        <v>96.847108541666643</v>
      </c>
      <c r="M82" s="239">
        <f t="shared" si="63"/>
        <v>83.953322035042731</v>
      </c>
      <c r="N82" s="239">
        <f t="shared" si="63"/>
        <v>107.16844710474739</v>
      </c>
      <c r="O82" s="239">
        <f t="shared" si="63"/>
        <v>88.436191538461514</v>
      </c>
      <c r="P82" s="239">
        <f t="shared" si="63"/>
        <v>117.12458783653847</v>
      </c>
      <c r="Q82" s="239">
        <f t="shared" si="63"/>
        <v>103.3707203365729</v>
      </c>
      <c r="R82" s="239">
        <f t="shared" si="63"/>
        <v>116.10530204537206</v>
      </c>
      <c r="S82" s="239">
        <f t="shared" si="63"/>
        <v>135.66545173076921</v>
      </c>
      <c r="T82" s="239">
        <f t="shared" si="63"/>
        <v>131.30807568910254</v>
      </c>
      <c r="U82" s="239">
        <f t="shared" si="63"/>
        <v>104.43600314102564</v>
      </c>
      <c r="V82" s="239">
        <f t="shared" si="63"/>
        <v>130.28637010154108</v>
      </c>
      <c r="W82" s="239">
        <f t="shared" si="63"/>
        <v>130.0152933974359</v>
      </c>
      <c r="X82" s="239">
        <f t="shared" si="63"/>
        <v>118.59259253131566</v>
      </c>
      <c r="Y82" s="239">
        <f t="shared" si="65"/>
        <v>127.74179104166664</v>
      </c>
      <c r="Z82" s="239">
        <f t="shared" si="65"/>
        <v>117.02037016025639</v>
      </c>
      <c r="AA82" s="239">
        <f t="shared" si="65"/>
        <v>119.75822865384615</v>
      </c>
      <c r="AB82" s="239">
        <f t="shared" si="65"/>
        <v>110.92772411858974</v>
      </c>
      <c r="AC82" s="239">
        <f t="shared" si="65"/>
        <v>114.66562498397434</v>
      </c>
      <c r="AD82" s="239">
        <f t="shared" si="64"/>
        <v>99.887357179487168</v>
      </c>
      <c r="AE82" s="306">
        <f t="shared" si="64"/>
        <v>117.06226441981954</v>
      </c>
      <c r="AF82" s="306">
        <f t="shared" si="64"/>
        <v>96.794886037657108</v>
      </c>
      <c r="AG82" s="306">
        <f t="shared" si="64"/>
        <v>103.37231803257841</v>
      </c>
      <c r="AH82" s="306">
        <f t="shared" si="64"/>
        <v>106.28344551992775</v>
      </c>
      <c r="AI82" s="306">
        <f t="shared" si="64"/>
        <v>108.35426229255182</v>
      </c>
      <c r="AJ82" s="306">
        <f t="shared" si="64"/>
        <v>110.21521957843635</v>
      </c>
      <c r="AK82" s="306">
        <f t="shared" si="64"/>
        <v>112.53279300280894</v>
      </c>
      <c r="AL82" s="306">
        <f t="shared" si="64"/>
        <v>114.63710376870687</v>
      </c>
      <c r="AM82" s="306">
        <f t="shared" si="64"/>
        <v>116.91055812656795</v>
      </c>
      <c r="AN82" s="306">
        <f t="shared" si="64"/>
        <v>118.83060257230066</v>
      </c>
      <c r="AO82" s="306">
        <f t="shared" si="64"/>
        <v>120.82925074272688</v>
      </c>
      <c r="AP82" s="306">
        <f t="shared" si="64"/>
        <v>122.92504646696391</v>
      </c>
      <c r="AQ82" s="306">
        <f t="shared" si="64"/>
        <v>124.9440989452646</v>
      </c>
      <c r="AR82" s="306">
        <f t="shared" si="64"/>
        <v>127.07693297525563</v>
      </c>
      <c r="AS82" s="306">
        <f t="shared" si="64"/>
        <v>129.13578913497813</v>
      </c>
      <c r="AT82" s="306">
        <f t="shared" si="64"/>
        <v>131.18595895803188</v>
      </c>
      <c r="AU82" s="306">
        <f t="shared" si="64"/>
        <v>133.6900246170965</v>
      </c>
      <c r="AV82" s="306">
        <f t="shared" si="64"/>
        <v>136.19767515689347</v>
      </c>
      <c r="AW82" s="306">
        <f t="shared" si="64"/>
        <v>138.703379473068</v>
      </c>
      <c r="AX82" s="306">
        <f t="shared" si="64"/>
        <v>141.20072889622526</v>
      </c>
      <c r="AY82" s="306">
        <f t="shared" si="64"/>
        <v>143.61895291087134</v>
      </c>
      <c r="AZ82" s="306">
        <f t="shared" si="64"/>
        <v>146.1955513892886</v>
      </c>
      <c r="BA82" s="306">
        <f t="shared" si="64"/>
        <v>148.69826871496844</v>
      </c>
      <c r="BB82" s="306">
        <f t="shared" si="64"/>
        <v>151.19943490227686</v>
      </c>
      <c r="BC82" s="306">
        <f t="shared" si="64"/>
        <v>153.69960710565894</v>
      </c>
      <c r="BD82" s="306">
        <f t="shared" si="64"/>
        <v>156.19885896493705</v>
      </c>
      <c r="BE82" s="306">
        <f t="shared" si="64"/>
        <v>159.11530723108001</v>
      </c>
      <c r="BF82" s="306">
        <f t="shared" si="64"/>
        <v>161.95188638264867</v>
      </c>
      <c r="BG82" s="306">
        <f t="shared" si="64"/>
        <v>164.94919272376654</v>
      </c>
    </row>
    <row r="83" spans="1:59">
      <c r="A83" s="6" t="s">
        <v>105</v>
      </c>
      <c r="B83" s="239">
        <f t="shared" si="63"/>
        <v>53.006710791397921</v>
      </c>
      <c r="C83" s="239">
        <f t="shared" si="63"/>
        <v>50.653911111111121</v>
      </c>
      <c r="D83" s="239">
        <f t="shared" si="63"/>
        <v>48.453696463210704</v>
      </c>
      <c r="E83" s="239">
        <f t="shared" si="63"/>
        <v>51.118224424470455</v>
      </c>
      <c r="F83" s="239">
        <f t="shared" si="63"/>
        <v>48.753304098684204</v>
      </c>
      <c r="G83" s="239">
        <f t="shared" si="63"/>
        <v>71.60035461211622</v>
      </c>
      <c r="H83" s="239">
        <f t="shared" si="63"/>
        <v>89.078382880102041</v>
      </c>
      <c r="I83" s="239">
        <f t="shared" si="63"/>
        <v>80.148511247800585</v>
      </c>
      <c r="J83" s="239">
        <f t="shared" si="63"/>
        <v>85.399786553030296</v>
      </c>
      <c r="K83" s="239">
        <f t="shared" si="63"/>
        <v>70.566708800772616</v>
      </c>
      <c r="L83" s="239">
        <f t="shared" si="63"/>
        <v>90.14940104166665</v>
      </c>
      <c r="M83" s="239">
        <f t="shared" si="63"/>
        <v>99.870784835042741</v>
      </c>
      <c r="N83" s="239">
        <f t="shared" si="63"/>
        <v>110.70003557207413</v>
      </c>
      <c r="O83" s="239">
        <f t="shared" si="63"/>
        <v>90.71189903846151</v>
      </c>
      <c r="P83" s="239">
        <f t="shared" si="63"/>
        <v>115.31082783653848</v>
      </c>
      <c r="Q83" s="239">
        <f t="shared" si="63"/>
        <v>101.21387806130409</v>
      </c>
      <c r="R83" s="239">
        <f t="shared" si="63"/>
        <v>116.94633166061706</v>
      </c>
      <c r="S83" s="239">
        <f t="shared" si="63"/>
        <v>131.7600917307692</v>
      </c>
      <c r="T83" s="239">
        <f t="shared" si="63"/>
        <v>130.16651818910253</v>
      </c>
      <c r="U83" s="239">
        <f t="shared" si="63"/>
        <v>101.30395814102563</v>
      </c>
      <c r="V83" s="239">
        <f t="shared" si="63"/>
        <v>122.75910157862086</v>
      </c>
      <c r="W83" s="239">
        <f t="shared" si="63"/>
        <v>119.59271089743588</v>
      </c>
      <c r="X83" s="239">
        <f t="shared" si="63"/>
        <v>127.58167567885664</v>
      </c>
      <c r="Y83" s="239">
        <f t="shared" si="65"/>
        <v>126.24100354166664</v>
      </c>
      <c r="Z83" s="239">
        <f t="shared" si="65"/>
        <v>126.9353701602564</v>
      </c>
      <c r="AA83" s="239">
        <f t="shared" si="65"/>
        <v>114.26744615384614</v>
      </c>
      <c r="AB83" s="239">
        <f t="shared" si="65"/>
        <v>109.92757411858972</v>
      </c>
      <c r="AC83" s="239">
        <f t="shared" si="65"/>
        <v>126.23551498397435</v>
      </c>
      <c r="AD83" s="239">
        <f t="shared" si="64"/>
        <v>107.15824967948716</v>
      </c>
      <c r="AE83" s="306">
        <f t="shared" si="64"/>
        <v>120.66999499431869</v>
      </c>
      <c r="AF83" s="306">
        <f t="shared" si="64"/>
        <v>104.9669834594265</v>
      </c>
      <c r="AG83" s="306">
        <f t="shared" si="64"/>
        <v>106.57408920489728</v>
      </c>
      <c r="AH83" s="306">
        <f t="shared" si="64"/>
        <v>111.38064772460829</v>
      </c>
      <c r="AI83" s="306">
        <f t="shared" si="64"/>
        <v>114.14118959546032</v>
      </c>
      <c r="AJ83" s="306">
        <f t="shared" si="64"/>
        <v>115.19817622662858</v>
      </c>
      <c r="AK83" s="306">
        <f t="shared" si="64"/>
        <v>117.23687068417105</v>
      </c>
      <c r="AL83" s="306">
        <f t="shared" si="64"/>
        <v>119.61104450489351</v>
      </c>
      <c r="AM83" s="306">
        <f t="shared" si="64"/>
        <v>121.7382202498661</v>
      </c>
      <c r="AN83" s="306">
        <f t="shared" si="64"/>
        <v>123.96597234027911</v>
      </c>
      <c r="AO83" s="306">
        <f t="shared" si="64"/>
        <v>126.01291553670454</v>
      </c>
      <c r="AP83" s="306">
        <f t="shared" si="64"/>
        <v>127.9746107733929</v>
      </c>
      <c r="AQ83" s="306">
        <f t="shared" si="64"/>
        <v>130.13315743896948</v>
      </c>
      <c r="AR83" s="306">
        <f t="shared" si="64"/>
        <v>132.43650760831605</v>
      </c>
      <c r="AS83" s="306">
        <f t="shared" si="64"/>
        <v>134.61294627365669</v>
      </c>
      <c r="AT83" s="306">
        <f t="shared" si="64"/>
        <v>136.69643822260164</v>
      </c>
      <c r="AU83" s="306">
        <f t="shared" si="64"/>
        <v>139.16658574310344</v>
      </c>
      <c r="AV83" s="306">
        <f t="shared" si="64"/>
        <v>141.66441096905564</v>
      </c>
      <c r="AW83" s="306">
        <f t="shared" si="64"/>
        <v>144.18087639044708</v>
      </c>
      <c r="AX83" s="306">
        <f t="shared" si="64"/>
        <v>146.68423999076705</v>
      </c>
      <c r="AY83" s="306">
        <f t="shared" si="64"/>
        <v>149.10135606693387</v>
      </c>
      <c r="AZ83" s="306">
        <f t="shared" si="64"/>
        <v>151.67851436732698</v>
      </c>
      <c r="BA83" s="306">
        <f t="shared" si="64"/>
        <v>154.17527317600485</v>
      </c>
      <c r="BB83" s="306">
        <f t="shared" si="64"/>
        <v>156.67752565218075</v>
      </c>
      <c r="BC83" s="306">
        <f t="shared" si="64"/>
        <v>159.1795807338664</v>
      </c>
      <c r="BD83" s="306">
        <f t="shared" si="64"/>
        <v>161.67882153456068</v>
      </c>
      <c r="BE83" s="306">
        <f t="shared" si="64"/>
        <v>164.59454368620683</v>
      </c>
      <c r="BF83" s="306">
        <f t="shared" si="64"/>
        <v>167.430729851363</v>
      </c>
      <c r="BG83" s="306">
        <f t="shared" si="64"/>
        <v>170.42731057676764</v>
      </c>
    </row>
    <row r="84" spans="1:59">
      <c r="A84" s="6" t="s">
        <v>106</v>
      </c>
      <c r="B84" s="239">
        <f t="shared" si="63"/>
        <v>55.108194492213492</v>
      </c>
      <c r="C84" s="239">
        <f t="shared" si="63"/>
        <v>50.003506349206354</v>
      </c>
      <c r="D84" s="239">
        <f t="shared" si="63"/>
        <v>44.259382115384611</v>
      </c>
      <c r="E84" s="239">
        <f t="shared" si="63"/>
        <v>47.802996598383508</v>
      </c>
      <c r="F84" s="239">
        <f t="shared" si="63"/>
        <v>58.257950874999992</v>
      </c>
      <c r="G84" s="239">
        <f t="shared" si="63"/>
        <v>71.212058493695167</v>
      </c>
      <c r="H84" s="239">
        <f t="shared" si="63"/>
        <v>90.030479732142865</v>
      </c>
      <c r="I84" s="239">
        <f t="shared" si="63"/>
        <v>84.722267960410548</v>
      </c>
      <c r="J84" s="239">
        <f t="shared" si="63"/>
        <v>85.340544128787869</v>
      </c>
      <c r="K84" s="239">
        <f t="shared" si="63"/>
        <v>77.531501337196474</v>
      </c>
      <c r="L84" s="239">
        <f t="shared" si="63"/>
        <v>103.69901104166665</v>
      </c>
      <c r="M84" s="239">
        <f t="shared" si="63"/>
        <v>101.1020203017094</v>
      </c>
      <c r="N84" s="239">
        <f t="shared" si="63"/>
        <v>107.40570616217312</v>
      </c>
      <c r="O84" s="239">
        <f t="shared" si="63"/>
        <v>88.110519038461518</v>
      </c>
      <c r="P84" s="239">
        <f t="shared" si="63"/>
        <v>94.562495336538475</v>
      </c>
      <c r="Q84" s="239">
        <f t="shared" si="63"/>
        <v>100.44997214087398</v>
      </c>
      <c r="R84" s="239">
        <f t="shared" si="63"/>
        <v>117.98942790381126</v>
      </c>
      <c r="S84" s="239">
        <f t="shared" si="63"/>
        <v>133.68717173076922</v>
      </c>
      <c r="T84" s="239">
        <f t="shared" si="63"/>
        <v>133.05902818910255</v>
      </c>
      <c r="U84" s="239">
        <f t="shared" si="63"/>
        <v>125.13898814102562</v>
      </c>
      <c r="V84" s="239">
        <f t="shared" si="63"/>
        <v>124.90678405739845</v>
      </c>
      <c r="W84" s="239">
        <f t="shared" si="63"/>
        <v>122.94863089743588</v>
      </c>
      <c r="X84" s="239">
        <f t="shared" si="63"/>
        <v>136.16512564606975</v>
      </c>
      <c r="Y84" s="239">
        <f t="shared" si="65"/>
        <v>127.94262854166664</v>
      </c>
      <c r="Z84" s="239">
        <f t="shared" si="65"/>
        <v>127.81166766025639</v>
      </c>
      <c r="AA84" s="239">
        <f t="shared" si="65"/>
        <v>120.73380865384614</v>
      </c>
      <c r="AB84" s="239">
        <f t="shared" si="65"/>
        <v>114.38039911858972</v>
      </c>
      <c r="AC84" s="239">
        <f t="shared" si="65"/>
        <v>130.10665498397435</v>
      </c>
      <c r="AD84" s="239">
        <f t="shared" si="64"/>
        <v>104.73655717948716</v>
      </c>
      <c r="AE84" s="306">
        <f t="shared" si="64"/>
        <v>125.46584580106708</v>
      </c>
      <c r="AF84" s="306">
        <f t="shared" si="64"/>
        <v>109.79181339471903</v>
      </c>
      <c r="AG84" s="306">
        <f t="shared" si="64"/>
        <v>110.03267667667383</v>
      </c>
      <c r="AH84" s="306">
        <f t="shared" si="64"/>
        <v>114.05925100763525</v>
      </c>
      <c r="AI84" s="306">
        <f t="shared" si="64"/>
        <v>116.64196804826344</v>
      </c>
      <c r="AJ84" s="306">
        <f t="shared" si="64"/>
        <v>117.66864384783268</v>
      </c>
      <c r="AK84" s="306">
        <f t="shared" si="64"/>
        <v>120.55891505330736</v>
      </c>
      <c r="AL84" s="306">
        <f t="shared" si="64"/>
        <v>122.53062156937408</v>
      </c>
      <c r="AM84" s="306">
        <f t="shared" si="64"/>
        <v>124.6668818520684</v>
      </c>
      <c r="AN84" s="306">
        <f t="shared" si="64"/>
        <v>126.75786247045485</v>
      </c>
      <c r="AO84" s="306">
        <f t="shared" si="64"/>
        <v>128.9095365062536</v>
      </c>
      <c r="AP84" s="306">
        <f t="shared" si="64"/>
        <v>130.93070786155482</v>
      </c>
      <c r="AQ84" s="306">
        <f t="shared" si="64"/>
        <v>133.23412015271424</v>
      </c>
      <c r="AR84" s="306">
        <f t="shared" si="64"/>
        <v>135.51391670110362</v>
      </c>
      <c r="AS84" s="306">
        <f t="shared" si="64"/>
        <v>137.768717307603</v>
      </c>
      <c r="AT84" s="306">
        <f t="shared" si="64"/>
        <v>139.83960373481443</v>
      </c>
      <c r="AU84" s="306">
        <f t="shared" si="64"/>
        <v>142.32829546977698</v>
      </c>
      <c r="AV84" s="306">
        <f t="shared" si="64"/>
        <v>144.83424708988704</v>
      </c>
      <c r="AW84" s="306">
        <f t="shared" si="64"/>
        <v>147.35027398911936</v>
      </c>
      <c r="AX84" s="306">
        <f t="shared" si="64"/>
        <v>149.83983771522398</v>
      </c>
      <c r="AY84" s="306">
        <f t="shared" si="64"/>
        <v>152.26174546892497</v>
      </c>
      <c r="AZ84" s="306">
        <f t="shared" si="64"/>
        <v>154.83845930992032</v>
      </c>
      <c r="BA84" s="306">
        <f t="shared" si="64"/>
        <v>157.33846486568777</v>
      </c>
      <c r="BB84" s="306">
        <f t="shared" si="64"/>
        <v>159.84025237353544</v>
      </c>
      <c r="BC84" s="306">
        <f t="shared" si="64"/>
        <v>162.34088013370246</v>
      </c>
      <c r="BD84" s="306">
        <f t="shared" si="64"/>
        <v>164.8387120961543</v>
      </c>
      <c r="BE84" s="306">
        <f t="shared" si="64"/>
        <v>167.75556354714067</v>
      </c>
      <c r="BF84" s="306">
        <f t="shared" si="64"/>
        <v>170.59170468557528</v>
      </c>
      <c r="BG84" s="306">
        <f t="shared" si="64"/>
        <v>173.58851159511693</v>
      </c>
    </row>
    <row r="85" spans="1:59">
      <c r="A85" s="6" t="s">
        <v>107</v>
      </c>
      <c r="B85" s="239">
        <f t="shared" si="63"/>
        <v>45.347411541907789</v>
      </c>
      <c r="C85" s="239">
        <f t="shared" si="63"/>
        <v>49.823087301587307</v>
      </c>
      <c r="D85" s="239">
        <f t="shared" si="63"/>
        <v>46.568272550167222</v>
      </c>
      <c r="E85" s="239">
        <f t="shared" si="63"/>
        <v>50.351211163600894</v>
      </c>
      <c r="F85" s="239">
        <f t="shared" si="63"/>
        <v>55.692013967105268</v>
      </c>
      <c r="G85" s="239">
        <f t="shared" si="63"/>
        <v>60.68525497395833</v>
      </c>
      <c r="H85" s="239">
        <f t="shared" si="63"/>
        <v>88.114459477040825</v>
      </c>
      <c r="I85" s="239">
        <f t="shared" si="63"/>
        <v>61.603262312316716</v>
      </c>
      <c r="J85" s="239">
        <f t="shared" si="63"/>
        <v>85.340544128787869</v>
      </c>
      <c r="K85" s="239">
        <f t="shared" si="63"/>
        <v>57.62171364183223</v>
      </c>
      <c r="L85" s="239">
        <f t="shared" si="63"/>
        <v>94.009101041666653</v>
      </c>
      <c r="M85" s="239">
        <f t="shared" si="63"/>
        <v>97.257456435042741</v>
      </c>
      <c r="N85" s="239">
        <f t="shared" si="63"/>
        <v>79.006907556232534</v>
      </c>
      <c r="O85" s="239">
        <f t="shared" si="63"/>
        <v>92.660259038461518</v>
      </c>
      <c r="P85" s="239">
        <f t="shared" si="63"/>
        <v>118.05471533653848</v>
      </c>
      <c r="Q85" s="239">
        <f t="shared" si="63"/>
        <v>96.12115358388472</v>
      </c>
      <c r="R85" s="239">
        <f t="shared" si="63"/>
        <v>117.71734669872959</v>
      </c>
      <c r="S85" s="239">
        <f t="shared" si="63"/>
        <v>88.68325923076921</v>
      </c>
      <c r="T85" s="239">
        <f t="shared" si="63"/>
        <v>128.11021068910253</v>
      </c>
      <c r="U85" s="239">
        <f t="shared" si="63"/>
        <v>125.12134314102562</v>
      </c>
      <c r="V85" s="239">
        <f t="shared" si="63"/>
        <v>125.8360262135954</v>
      </c>
      <c r="W85" s="239">
        <f t="shared" si="63"/>
        <v>123.51677089743589</v>
      </c>
      <c r="X85" s="239">
        <f t="shared" si="63"/>
        <v>129.17037220344682</v>
      </c>
      <c r="Y85" s="239">
        <f t="shared" si="65"/>
        <v>123.17885854166664</v>
      </c>
      <c r="Z85" s="239">
        <f t="shared" si="65"/>
        <v>128.76995266025639</v>
      </c>
      <c r="AA85" s="239">
        <f t="shared" si="65"/>
        <v>121.07352865384614</v>
      </c>
      <c r="AB85" s="239">
        <f t="shared" si="65"/>
        <v>107.98693911858972</v>
      </c>
      <c r="AC85" s="239">
        <f t="shared" si="65"/>
        <v>115.86618248397437</v>
      </c>
      <c r="AD85" s="239">
        <f t="shared" si="64"/>
        <v>98.541987179487165</v>
      </c>
      <c r="AE85" s="306">
        <f t="shared" si="64"/>
        <v>118.138916846147</v>
      </c>
      <c r="AF85" s="306">
        <f t="shared" si="64"/>
        <v>99.502851244821585</v>
      </c>
      <c r="AG85" s="306">
        <f t="shared" si="64"/>
        <v>103.02985496008426</v>
      </c>
      <c r="AH85" s="306">
        <f t="shared" si="64"/>
        <v>106.4531770850048</v>
      </c>
      <c r="AI85" s="306">
        <f t="shared" si="64"/>
        <v>108.9816629211888</v>
      </c>
      <c r="AJ85" s="306">
        <f t="shared" si="64"/>
        <v>110.69411868436086</v>
      </c>
      <c r="AK85" s="306">
        <f t="shared" si="64"/>
        <v>113.37948823276432</v>
      </c>
      <c r="AL85" s="306">
        <f t="shared" si="64"/>
        <v>115.36611238692257</v>
      </c>
      <c r="AM85" s="306">
        <f t="shared" si="64"/>
        <v>117.26051270581416</v>
      </c>
      <c r="AN85" s="306">
        <f t="shared" si="64"/>
        <v>119.40028904761667</v>
      </c>
      <c r="AO85" s="306">
        <f t="shared" si="64"/>
        <v>121.43352694164552</v>
      </c>
      <c r="AP85" s="306">
        <f t="shared" si="64"/>
        <v>123.51736494628405</v>
      </c>
      <c r="AQ85" s="306">
        <f t="shared" si="64"/>
        <v>125.55846748043683</v>
      </c>
      <c r="AR85" s="306">
        <f t="shared" si="64"/>
        <v>127.63625186152076</v>
      </c>
      <c r="AS85" s="306">
        <f t="shared" si="64"/>
        <v>129.66804156676491</v>
      </c>
      <c r="AT85" s="306">
        <f t="shared" si="64"/>
        <v>131.76593118214561</v>
      </c>
      <c r="AU85" s="306">
        <f t="shared" si="64"/>
        <v>134.26465107378746</v>
      </c>
      <c r="AV85" s="306">
        <f t="shared" si="64"/>
        <v>136.76922123381465</v>
      </c>
      <c r="AW85" s="306">
        <f t="shared" si="64"/>
        <v>139.27336906423844</v>
      </c>
      <c r="AX85" s="306">
        <f t="shared" si="64"/>
        <v>141.76359997364116</v>
      </c>
      <c r="AY85" s="306">
        <f t="shared" si="64"/>
        <v>144.18470445865927</v>
      </c>
      <c r="AZ85" s="306">
        <f t="shared" si="64"/>
        <v>146.76735323690758</v>
      </c>
      <c r="BA85" s="306">
        <f t="shared" si="64"/>
        <v>149.26719084176679</v>
      </c>
      <c r="BB85" s="306">
        <f t="shared" si="64"/>
        <v>151.7677719658075</v>
      </c>
      <c r="BC85" s="306">
        <f t="shared" si="64"/>
        <v>154.26740171487191</v>
      </c>
      <c r="BD85" s="306">
        <f t="shared" si="64"/>
        <v>156.7663096752471</v>
      </c>
      <c r="BE85" s="306">
        <f t="shared" si="64"/>
        <v>159.68374049738091</v>
      </c>
      <c r="BF85" s="306">
        <f t="shared" si="64"/>
        <v>162.52066916712846</v>
      </c>
      <c r="BG85" s="306">
        <f t="shared" si="64"/>
        <v>165.51730396374211</v>
      </c>
    </row>
    <row r="86" spans="1:59">
      <c r="A86" s="6" t="s">
        <v>108</v>
      </c>
      <c r="B86" s="239">
        <f t="shared" si="63"/>
        <v>54.188522184528324</v>
      </c>
      <c r="C86" s="239">
        <f t="shared" si="63"/>
        <v>47.188173015873019</v>
      </c>
      <c r="D86" s="239">
        <f t="shared" si="63"/>
        <v>38.703088419732438</v>
      </c>
      <c r="E86" s="239">
        <f t="shared" si="63"/>
        <v>54.540970076644371</v>
      </c>
      <c r="F86" s="239">
        <f t="shared" si="63"/>
        <v>61.807551309210524</v>
      </c>
      <c r="G86" s="239">
        <f t="shared" si="63"/>
        <v>70.816304875274113</v>
      </c>
      <c r="H86" s="239">
        <f t="shared" si="63"/>
        <v>88.90605978826531</v>
      </c>
      <c r="I86" s="239">
        <f t="shared" si="63"/>
        <v>78.262176570381229</v>
      </c>
      <c r="J86" s="239">
        <f t="shared" si="63"/>
        <v>67.659385037878792</v>
      </c>
      <c r="K86" s="239">
        <f t="shared" si="63"/>
        <v>51.772364436534218</v>
      </c>
      <c r="L86" s="239">
        <f t="shared" si="63"/>
        <v>97.867276041666656</v>
      </c>
      <c r="M86" s="239">
        <f t="shared" si="63"/>
        <v>96.62607376837606</v>
      </c>
      <c r="N86" s="239">
        <f t="shared" si="63"/>
        <v>112.19271194435136</v>
      </c>
      <c r="O86" s="239">
        <f t="shared" si="63"/>
        <v>88.987369038461523</v>
      </c>
      <c r="P86" s="239">
        <f t="shared" si="63"/>
        <v>117.61908033653847</v>
      </c>
      <c r="Q86" s="239">
        <f t="shared" si="63"/>
        <v>94.701425710766443</v>
      </c>
      <c r="R86" s="239">
        <f t="shared" si="63"/>
        <v>109.18912586569874</v>
      </c>
      <c r="S86" s="239">
        <f t="shared" si="63"/>
        <v>129.19102173076922</v>
      </c>
      <c r="T86" s="239">
        <f t="shared" si="63"/>
        <v>78.907023189102546</v>
      </c>
      <c r="U86" s="239">
        <f t="shared" si="63"/>
        <v>126.70716814102563</v>
      </c>
      <c r="V86" s="239">
        <f t="shared" si="63"/>
        <v>125.6520790489095</v>
      </c>
      <c r="W86" s="239">
        <f t="shared" si="63"/>
        <v>129.19540839743587</v>
      </c>
      <c r="X86" s="239">
        <f t="shared" si="63"/>
        <v>132.8962435477091</v>
      </c>
      <c r="Y86" s="239">
        <f t="shared" si="65"/>
        <v>129.11411104166666</v>
      </c>
      <c r="Z86" s="239">
        <f t="shared" si="65"/>
        <v>123.41372516025639</v>
      </c>
      <c r="AA86" s="239">
        <f t="shared" si="65"/>
        <v>120.58818615384612</v>
      </c>
      <c r="AB86" s="239">
        <f t="shared" si="65"/>
        <v>106.57744911858973</v>
      </c>
      <c r="AC86" s="239">
        <f t="shared" si="65"/>
        <v>92.672377483974373</v>
      </c>
      <c r="AD86" s="239">
        <f t="shared" si="64"/>
        <v>96.964487179487165</v>
      </c>
      <c r="AE86" s="306">
        <f t="shared" si="64"/>
        <v>110.97982296035305</v>
      </c>
      <c r="AF86" s="306">
        <f t="shared" si="64"/>
        <v>86.803014276922042</v>
      </c>
      <c r="AG86" s="306">
        <f t="shared" si="64"/>
        <v>96.020333158366157</v>
      </c>
      <c r="AH86" s="306">
        <f t="shared" si="64"/>
        <v>98.577735360535073</v>
      </c>
      <c r="AI86" s="306">
        <f t="shared" si="64"/>
        <v>100.24129752749843</v>
      </c>
      <c r="AJ86" s="306">
        <f t="shared" si="64"/>
        <v>104.13873863975404</v>
      </c>
      <c r="AK86" s="306">
        <f t="shared" si="64"/>
        <v>105.55146502279692</v>
      </c>
      <c r="AL86" s="306">
        <f t="shared" si="64"/>
        <v>107.60644285376203</v>
      </c>
      <c r="AM86" s="306">
        <f t="shared" si="64"/>
        <v>109.52919021015384</v>
      </c>
      <c r="AN86" s="306">
        <f t="shared" si="64"/>
        <v>111.6045309355747</v>
      </c>
      <c r="AO86" s="306">
        <f t="shared" si="64"/>
        <v>113.49412423346547</v>
      </c>
      <c r="AP86" s="306">
        <f t="shared" si="64"/>
        <v>115.77378194099339</v>
      </c>
      <c r="AQ86" s="306">
        <f t="shared" si="64"/>
        <v>117.35817953866281</v>
      </c>
      <c r="AR86" s="306">
        <f t="shared" si="64"/>
        <v>119.28696623799213</v>
      </c>
      <c r="AS86" s="306">
        <f t="shared" si="64"/>
        <v>121.10201503745832</v>
      </c>
      <c r="AT86" s="306">
        <f t="shared" si="64"/>
        <v>123.20534377735741</v>
      </c>
      <c r="AU86" s="306">
        <f t="shared" si="64"/>
        <v>125.72186402166868</v>
      </c>
      <c r="AV86" s="306">
        <f t="shared" si="64"/>
        <v>128.23004000523991</v>
      </c>
      <c r="AW86" s="306">
        <f t="shared" si="64"/>
        <v>130.7013931150538</v>
      </c>
      <c r="AX86" s="306">
        <f t="shared" si="64"/>
        <v>133.20877101313769</v>
      </c>
      <c r="AY86" s="306">
        <f t="shared" si="64"/>
        <v>135.62747367945448</v>
      </c>
      <c r="AZ86" s="306">
        <f t="shared" si="64"/>
        <v>138.21347160390863</v>
      </c>
      <c r="BA86" s="306">
        <f t="shared" si="64"/>
        <v>140.71451641294354</v>
      </c>
      <c r="BB86" s="306">
        <f t="shared" si="64"/>
        <v>143.21318166128012</v>
      </c>
      <c r="BC86" s="306">
        <f t="shared" si="64"/>
        <v>145.71037953209606</v>
      </c>
      <c r="BD86" s="306">
        <f t="shared" si="64"/>
        <v>148.21296682412802</v>
      </c>
      <c r="BE86" s="306">
        <f t="shared" si="64"/>
        <v>151.1299882962897</v>
      </c>
      <c r="BF86" s="306">
        <f t="shared" si="64"/>
        <v>153.96754611614648</v>
      </c>
      <c r="BG86" s="306">
        <f t="shared" si="64"/>
        <v>156.96417633118827</v>
      </c>
    </row>
    <row r="87" spans="1:59">
      <c r="A87" s="6" t="s">
        <v>109</v>
      </c>
      <c r="B87" s="239">
        <f t="shared" si="63"/>
        <v>48.749922890956519</v>
      </c>
      <c r="C87" s="239">
        <f t="shared" si="63"/>
        <v>37.451168253968255</v>
      </c>
      <c r="D87" s="239">
        <f t="shared" si="63"/>
        <v>51.94744711538462</v>
      </c>
      <c r="E87" s="239">
        <f t="shared" si="63"/>
        <v>45.054295076644372</v>
      </c>
      <c r="F87" s="239">
        <f t="shared" si="63"/>
        <v>48.974770217105267</v>
      </c>
      <c r="G87" s="239">
        <f t="shared" si="63"/>
        <v>73.321931914747807</v>
      </c>
      <c r="H87" s="239">
        <f t="shared" si="63"/>
        <v>82.739956829081635</v>
      </c>
      <c r="I87" s="239">
        <f t="shared" si="63"/>
        <v>73.256608429618765</v>
      </c>
      <c r="J87" s="239">
        <f t="shared" si="63"/>
        <v>58.734385037878774</v>
      </c>
      <c r="K87" s="239">
        <f t="shared" si="63"/>
        <v>58.068478853752758</v>
      </c>
      <c r="L87" s="239">
        <f t="shared" si="63"/>
        <v>31.790518541666657</v>
      </c>
      <c r="M87" s="239">
        <f t="shared" si="63"/>
        <v>99.049452835042729</v>
      </c>
      <c r="N87" s="239">
        <f t="shared" si="63"/>
        <v>102.28920436415333</v>
      </c>
      <c r="O87" s="239">
        <f t="shared" si="63"/>
        <v>93.455291538461523</v>
      </c>
      <c r="P87" s="239">
        <f t="shared" si="63"/>
        <v>91.830555336538467</v>
      </c>
      <c r="Q87" s="239">
        <f t="shared" si="63"/>
        <v>98.553861960228815</v>
      </c>
      <c r="R87" s="239">
        <f t="shared" si="63"/>
        <v>114.52006515789475</v>
      </c>
      <c r="S87" s="239">
        <f t="shared" si="63"/>
        <v>88.496921730769216</v>
      </c>
      <c r="T87" s="239">
        <f t="shared" si="63"/>
        <v>119.85753818910254</v>
      </c>
      <c r="U87" s="239">
        <f t="shared" si="63"/>
        <v>123.98246064102563</v>
      </c>
      <c r="V87" s="239">
        <f t="shared" si="63"/>
        <v>125.8803633103696</v>
      </c>
      <c r="W87" s="239">
        <f t="shared" si="63"/>
        <v>132.70156839743586</v>
      </c>
      <c r="X87" s="239">
        <f t="shared" si="63"/>
        <v>127.95307646574189</v>
      </c>
      <c r="Y87" s="239">
        <f t="shared" si="65"/>
        <v>133.43878604166665</v>
      </c>
      <c r="Z87" s="239">
        <f t="shared" si="65"/>
        <v>133.01330516025638</v>
      </c>
      <c r="AA87" s="239">
        <f t="shared" si="65"/>
        <v>118.62448365384613</v>
      </c>
      <c r="AB87" s="239">
        <f t="shared" si="65"/>
        <v>102.96136411858971</v>
      </c>
      <c r="AC87" s="239">
        <f t="shared" si="65"/>
        <v>104.69044498397437</v>
      </c>
      <c r="AD87" s="239">
        <f t="shared" si="64"/>
        <v>128.53338717948716</v>
      </c>
      <c r="AE87" s="306">
        <f t="shared" si="64"/>
        <v>117.33767208457699</v>
      </c>
      <c r="AF87" s="306">
        <f t="shared" si="64"/>
        <v>106.0274521848054</v>
      </c>
      <c r="AG87" s="306">
        <f t="shared" si="64"/>
        <v>105.27459944042882</v>
      </c>
      <c r="AH87" s="306">
        <f t="shared" si="64"/>
        <v>109.77923115956025</v>
      </c>
      <c r="AI87" s="306">
        <f t="shared" si="64"/>
        <v>113.51467277607024</v>
      </c>
      <c r="AJ87" s="306">
        <f t="shared" si="64"/>
        <v>118.17824809468456</v>
      </c>
      <c r="AK87" s="306">
        <f t="shared" si="64"/>
        <v>116.20792387378253</v>
      </c>
      <c r="AL87" s="306">
        <f t="shared" si="64"/>
        <v>119.72149264991249</v>
      </c>
      <c r="AM87" s="306">
        <f t="shared" si="64"/>
        <v>121.41470852985869</v>
      </c>
      <c r="AN87" s="306">
        <f t="shared" si="64"/>
        <v>123.93154146666683</v>
      </c>
      <c r="AO87" s="306">
        <f t="shared" si="64"/>
        <v>126.23609945976831</v>
      </c>
      <c r="AP87" s="306">
        <f t="shared" si="64"/>
        <v>128.31889587570777</v>
      </c>
      <c r="AQ87" s="306">
        <f t="shared" si="64"/>
        <v>129.90338016965183</v>
      </c>
      <c r="AR87" s="306">
        <f t="shared" si="64"/>
        <v>132.4916413017759</v>
      </c>
      <c r="AS87" s="306">
        <f t="shared" si="64"/>
        <v>134.59237747342408</v>
      </c>
      <c r="AT87" s="306">
        <f t="shared" si="64"/>
        <v>136.75993317991828</v>
      </c>
      <c r="AU87" s="306">
        <f t="shared" si="64"/>
        <v>139.23553760423954</v>
      </c>
      <c r="AV87" s="306">
        <f t="shared" si="64"/>
        <v>141.70235949737395</v>
      </c>
      <c r="AW87" s="306">
        <f t="shared" si="64"/>
        <v>144.16532547514183</v>
      </c>
      <c r="AX87" s="306">
        <f t="shared" si="64"/>
        <v>146.72449223777457</v>
      </c>
      <c r="AY87" s="306">
        <f t="shared" si="64"/>
        <v>149.1282151875111</v>
      </c>
      <c r="AZ87" s="306">
        <f t="shared" si="64"/>
        <v>151.71753395435928</v>
      </c>
      <c r="BA87" s="306">
        <f t="shared" si="64"/>
        <v>154.20696365583973</v>
      </c>
      <c r="BB87" s="306">
        <f t="shared" si="64"/>
        <v>156.70322877312552</v>
      </c>
      <c r="BC87" s="306">
        <f t="shared" si="64"/>
        <v>159.20403156241619</v>
      </c>
      <c r="BD87" s="306">
        <f t="shared" si="64"/>
        <v>161.71152145233469</v>
      </c>
      <c r="BE87" s="306">
        <f t="shared" si="64"/>
        <v>164.62408365648258</v>
      </c>
      <c r="BF87" s="306">
        <f t="shared" si="64"/>
        <v>167.4614382736446</v>
      </c>
      <c r="BG87" s="306">
        <f t="shared" si="64"/>
        <v>170.45612359368644</v>
      </c>
    </row>
    <row r="88" spans="1:59">
      <c r="A88" s="6" t="s">
        <v>110</v>
      </c>
      <c r="B88" s="239">
        <f t="shared" si="63"/>
        <v>43.010816352944673</v>
      </c>
      <c r="C88" s="239">
        <f t="shared" si="63"/>
        <v>48.570756349206356</v>
      </c>
      <c r="D88" s="239">
        <f t="shared" si="63"/>
        <v>44.471505158862875</v>
      </c>
      <c r="E88" s="239">
        <f t="shared" si="63"/>
        <v>40.78816029403567</v>
      </c>
      <c r="F88" s="239">
        <f t="shared" si="63"/>
        <v>35.947597375000001</v>
      </c>
      <c r="G88" s="239">
        <f t="shared" si="63"/>
        <v>71.398488246984641</v>
      </c>
      <c r="H88" s="239">
        <f t="shared" si="63"/>
        <v>82.152853415816338</v>
      </c>
      <c r="I88" s="239">
        <f t="shared" si="63"/>
        <v>82.693438637829914</v>
      </c>
      <c r="J88" s="239">
        <f t="shared" si="63"/>
        <v>75.0771521590909</v>
      </c>
      <c r="K88" s="239">
        <f t="shared" si="63"/>
        <v>59.975197131898462</v>
      </c>
      <c r="L88" s="239">
        <f t="shared" si="63"/>
        <v>88.711313541666655</v>
      </c>
      <c r="M88" s="239">
        <f t="shared" si="63"/>
        <v>80.308949768376067</v>
      </c>
      <c r="N88" s="239">
        <f t="shared" si="63"/>
        <v>105.20813578593551</v>
      </c>
      <c r="O88" s="239">
        <f t="shared" si="63"/>
        <v>81.259224038461539</v>
      </c>
      <c r="P88" s="239">
        <f t="shared" si="63"/>
        <v>115.31106033653849</v>
      </c>
      <c r="Q88" s="239">
        <f t="shared" si="63"/>
        <v>95.54519096452988</v>
      </c>
      <c r="R88" s="239">
        <f t="shared" si="63"/>
        <v>117.13823947731397</v>
      </c>
      <c r="S88" s="239">
        <f t="shared" si="63"/>
        <v>136.67554673076921</v>
      </c>
      <c r="T88" s="239">
        <f t="shared" si="63"/>
        <v>135.14246318910253</v>
      </c>
      <c r="U88" s="239">
        <f t="shared" si="63"/>
        <v>99.675713141025639</v>
      </c>
      <c r="V88" s="239">
        <f t="shared" si="63"/>
        <v>127.39591084856993</v>
      </c>
      <c r="W88" s="239">
        <f t="shared" si="63"/>
        <v>129.11455339743588</v>
      </c>
      <c r="X88" s="239">
        <f t="shared" si="63"/>
        <v>129.28449430180746</v>
      </c>
      <c r="Y88" s="239">
        <f t="shared" si="65"/>
        <v>132.67558854166666</v>
      </c>
      <c r="Z88" s="239">
        <f t="shared" si="65"/>
        <v>120.4962926602564</v>
      </c>
      <c r="AA88" s="239">
        <f t="shared" si="65"/>
        <v>125.34292365384613</v>
      </c>
      <c r="AB88" s="239">
        <f t="shared" si="65"/>
        <v>105.52278161858973</v>
      </c>
      <c r="AC88" s="239">
        <f t="shared" si="65"/>
        <v>84.849624983974365</v>
      </c>
      <c r="AD88" s="239">
        <f t="shared" si="64"/>
        <v>104.83952467948716</v>
      </c>
      <c r="AE88" s="306">
        <f t="shared" si="64"/>
        <v>110.67432686184974</v>
      </c>
      <c r="AF88" s="306">
        <f t="shared" si="64"/>
        <v>87.965974306741188</v>
      </c>
      <c r="AG88" s="306">
        <f t="shared" si="64"/>
        <v>96.914407955358755</v>
      </c>
      <c r="AH88" s="306">
        <f t="shared" si="64"/>
        <v>98.501260420639213</v>
      </c>
      <c r="AI88" s="306">
        <f t="shared" si="64"/>
        <v>100.45601765695126</v>
      </c>
      <c r="AJ88" s="306">
        <f t="shared" si="64"/>
        <v>105.79598344375515</v>
      </c>
      <c r="AK88" s="306">
        <f t="shared" si="64"/>
        <v>105.81564024112492</v>
      </c>
      <c r="AL88" s="306">
        <f t="shared" si="64"/>
        <v>108.23722446073171</v>
      </c>
      <c r="AM88" s="306">
        <f t="shared" si="64"/>
        <v>110.1424653811963</v>
      </c>
      <c r="AN88" s="306">
        <f t="shared" si="64"/>
        <v>112.14972411323576</v>
      </c>
      <c r="AO88" s="306">
        <f t="shared" si="64"/>
        <v>114.20876495632579</v>
      </c>
      <c r="AP88" s="306">
        <f t="shared" si="64"/>
        <v>116.55511910154075</v>
      </c>
      <c r="AQ88" s="306">
        <f t="shared" si="64"/>
        <v>117.97542407525377</v>
      </c>
      <c r="AR88" s="306">
        <f t="shared" si="64"/>
        <v>120.04121115416356</v>
      </c>
      <c r="AS88" s="306">
        <f t="shared" si="64"/>
        <v>121.87497703296091</v>
      </c>
      <c r="AT88" s="306">
        <f t="shared" ref="AT88:BG91" si="66">AT215/AT$235</f>
        <v>123.98423141346304</v>
      </c>
      <c r="AU88" s="306">
        <f t="shared" si="66"/>
        <v>126.51725975374933</v>
      </c>
      <c r="AV88" s="306">
        <f t="shared" si="66"/>
        <v>129.01553926419888</v>
      </c>
      <c r="AW88" s="306">
        <f t="shared" si="66"/>
        <v>131.46724710123092</v>
      </c>
      <c r="AX88" s="306">
        <f t="shared" si="66"/>
        <v>133.99366504317834</v>
      </c>
      <c r="AY88" s="306">
        <f t="shared" si="66"/>
        <v>136.4072955254191</v>
      </c>
      <c r="AZ88" s="306">
        <f t="shared" si="66"/>
        <v>138.99557866350096</v>
      </c>
      <c r="BA88" s="306">
        <f t="shared" si="66"/>
        <v>141.49676138103939</v>
      </c>
      <c r="BB88" s="306">
        <f t="shared" si="66"/>
        <v>143.9927413005837</v>
      </c>
      <c r="BC88" s="306">
        <f t="shared" si="66"/>
        <v>146.48926408418021</v>
      </c>
      <c r="BD88" s="306">
        <f t="shared" si="66"/>
        <v>148.99457368561642</v>
      </c>
      <c r="BE88" s="306">
        <f t="shared" si="66"/>
        <v>151.91039076686823</v>
      </c>
      <c r="BF88" s="306">
        <f t="shared" si="66"/>
        <v>154.74831905642745</v>
      </c>
      <c r="BG88" s="306">
        <f t="shared" si="66"/>
        <v>157.74461120041235</v>
      </c>
    </row>
    <row r="89" spans="1:59">
      <c r="A89" s="6" t="s">
        <v>111</v>
      </c>
      <c r="B89" s="239">
        <f t="shared" si="63"/>
        <v>43.211884680569625</v>
      </c>
      <c r="C89" s="239">
        <f t="shared" si="63"/>
        <v>46.874968253968262</v>
      </c>
      <c r="D89" s="239">
        <f t="shared" si="63"/>
        <v>43.989645376254181</v>
      </c>
      <c r="E89" s="239">
        <f t="shared" si="63"/>
        <v>40.308780294035671</v>
      </c>
      <c r="F89" s="239">
        <f t="shared" si="63"/>
        <v>34.34603916447368</v>
      </c>
      <c r="G89" s="239">
        <f t="shared" si="63"/>
        <v>72.639113608826747</v>
      </c>
      <c r="H89" s="239">
        <f t="shared" si="63"/>
        <v>87.085324492346928</v>
      </c>
      <c r="I89" s="239">
        <f t="shared" si="63"/>
        <v>79.962540156891492</v>
      </c>
      <c r="J89" s="239">
        <f t="shared" si="63"/>
        <v>55.268757310606055</v>
      </c>
      <c r="K89" s="239">
        <f t="shared" si="63"/>
        <v>52.563093237858723</v>
      </c>
      <c r="L89" s="239">
        <f t="shared" si="63"/>
        <v>60.185228541666653</v>
      </c>
      <c r="M89" s="239">
        <f t="shared" si="63"/>
        <v>71.830594968376062</v>
      </c>
      <c r="N89" s="239">
        <f t="shared" si="63"/>
        <v>102.46335853445035</v>
      </c>
      <c r="O89" s="239">
        <f t="shared" si="63"/>
        <v>90.158291538461526</v>
      </c>
      <c r="P89" s="239">
        <f t="shared" si="63"/>
        <v>89.847537836538478</v>
      </c>
      <c r="Q89" s="239">
        <f t="shared" si="63"/>
        <v>95.8958717301213</v>
      </c>
      <c r="R89" s="239">
        <f t="shared" si="63"/>
        <v>118.85839237568059</v>
      </c>
      <c r="S89" s="239">
        <f t="shared" si="63"/>
        <v>129.69622673076921</v>
      </c>
      <c r="T89" s="239">
        <f t="shared" si="63"/>
        <v>132.20663568910254</v>
      </c>
      <c r="U89" s="239">
        <f t="shared" si="63"/>
        <v>123.35531314102563</v>
      </c>
      <c r="V89" s="239">
        <f t="shared" si="63"/>
        <v>122.74385251240695</v>
      </c>
      <c r="W89" s="239">
        <f t="shared" si="63"/>
        <v>135.00121089743587</v>
      </c>
      <c r="X89" s="239">
        <f t="shared" si="63"/>
        <v>101.41113548213534</v>
      </c>
      <c r="Y89" s="239">
        <f t="shared" si="65"/>
        <v>132.16593354166665</v>
      </c>
      <c r="Z89" s="239">
        <f t="shared" si="65"/>
        <v>126.83371016025639</v>
      </c>
      <c r="AA89" s="239">
        <f t="shared" si="65"/>
        <v>108.36119115384614</v>
      </c>
      <c r="AB89" s="239">
        <f t="shared" si="65"/>
        <v>107.14353411858973</v>
      </c>
      <c r="AC89" s="239">
        <f t="shared" si="65"/>
        <v>118.44954998397436</v>
      </c>
      <c r="AD89" s="239">
        <f t="shared" si="65"/>
        <v>115.52448717948717</v>
      </c>
      <c r="AE89" s="306">
        <f t="shared" si="65"/>
        <v>117.57316050831444</v>
      </c>
      <c r="AF89" s="306">
        <f t="shared" si="65"/>
        <v>101.89305927693663</v>
      </c>
      <c r="AG89" s="306">
        <f t="shared" si="65"/>
        <v>104.29011051549413</v>
      </c>
      <c r="AH89" s="306">
        <f t="shared" si="65"/>
        <v>109.93165744697336</v>
      </c>
      <c r="AI89" s="306">
        <f t="shared" si="65"/>
        <v>112.77199428427839</v>
      </c>
      <c r="AJ89" s="306">
        <f t="shared" si="65"/>
        <v>114.89122336546539</v>
      </c>
      <c r="AK89" s="306">
        <f t="shared" si="65"/>
        <v>115.18935534614558</v>
      </c>
      <c r="AL89" s="306">
        <f t="shared" si="65"/>
        <v>118.05491207424984</v>
      </c>
      <c r="AM89" s="306">
        <f t="shared" si="65"/>
        <v>120.22532159894355</v>
      </c>
      <c r="AN89" s="306">
        <f t="shared" si="65"/>
        <v>122.61393414154846</v>
      </c>
      <c r="AO89" s="306">
        <f t="shared" ref="AO89:AW91" si="67">AO216/AO$235</f>
        <v>124.62286260841506</v>
      </c>
      <c r="AP89" s="306">
        <f t="shared" si="67"/>
        <v>126.58766460762051</v>
      </c>
      <c r="AQ89" s="306">
        <f t="shared" si="67"/>
        <v>128.49406809065468</v>
      </c>
      <c r="AR89" s="306">
        <f t="shared" si="67"/>
        <v>130.91050502775482</v>
      </c>
      <c r="AS89" s="306">
        <f t="shared" si="67"/>
        <v>133.05013306637966</v>
      </c>
      <c r="AT89" s="306">
        <f t="shared" si="67"/>
        <v>135.15227947646534</v>
      </c>
      <c r="AU89" s="306">
        <f t="shared" si="67"/>
        <v>137.60570902949121</v>
      </c>
      <c r="AV89" s="306">
        <f t="shared" si="67"/>
        <v>140.09230151025221</v>
      </c>
      <c r="AW89" s="306">
        <f t="shared" si="67"/>
        <v>142.59394571519272</v>
      </c>
      <c r="AX89" s="306">
        <f t="shared" si="66"/>
        <v>145.12428790783329</v>
      </c>
      <c r="AY89" s="306">
        <f t="shared" si="66"/>
        <v>147.53577357013899</v>
      </c>
      <c r="AZ89" s="306">
        <f t="shared" si="66"/>
        <v>150.1137070692061</v>
      </c>
      <c r="BA89" s="306">
        <f t="shared" si="66"/>
        <v>152.60627927027014</v>
      </c>
      <c r="BB89" s="306">
        <f t="shared" si="66"/>
        <v>155.10780121739921</v>
      </c>
      <c r="BC89" s="306">
        <f t="shared" si="66"/>
        <v>157.61052827091942</v>
      </c>
      <c r="BD89" s="306">
        <f t="shared" si="66"/>
        <v>160.11324698828881</v>
      </c>
      <c r="BE89" s="306">
        <f t="shared" si="66"/>
        <v>163.0271547244142</v>
      </c>
      <c r="BF89" s="306">
        <f t="shared" si="66"/>
        <v>165.86331541735851</v>
      </c>
      <c r="BG89" s="306">
        <f t="shared" si="66"/>
        <v>168.85937435472255</v>
      </c>
    </row>
    <row r="90" spans="1:59">
      <c r="A90" s="6" t="s">
        <v>112</v>
      </c>
      <c r="B90" s="239">
        <f t="shared" si="63"/>
        <v>32.801960799792553</v>
      </c>
      <c r="C90" s="239">
        <f t="shared" si="63"/>
        <v>43.587575396825393</v>
      </c>
      <c r="D90" s="239">
        <f t="shared" si="63"/>
        <v>51.937417984949832</v>
      </c>
      <c r="E90" s="239">
        <f t="shared" si="63"/>
        <v>39.260432467948718</v>
      </c>
      <c r="F90" s="239">
        <f t="shared" si="63"/>
        <v>11.696167690789473</v>
      </c>
      <c r="G90" s="239">
        <f t="shared" si="63"/>
        <v>76.605300286458331</v>
      </c>
      <c r="H90" s="239">
        <f t="shared" si="63"/>
        <v>78.032604099489802</v>
      </c>
      <c r="I90" s="239">
        <f t="shared" si="63"/>
        <v>67.583045936950157</v>
      </c>
      <c r="J90" s="239">
        <f t="shared" si="63"/>
        <v>68.986729583333329</v>
      </c>
      <c r="K90" s="239">
        <f t="shared" si="63"/>
        <v>68.423944807395145</v>
      </c>
      <c r="L90" s="239">
        <f t="shared" si="63"/>
        <v>105.71711354166663</v>
      </c>
      <c r="M90" s="239">
        <f t="shared" si="63"/>
        <v>69.949080701709391</v>
      </c>
      <c r="N90" s="239">
        <f t="shared" si="63"/>
        <v>105.11994362751967</v>
      </c>
      <c r="O90" s="239">
        <f t="shared" si="63"/>
        <v>89.123401538461536</v>
      </c>
      <c r="P90" s="239">
        <f t="shared" si="63"/>
        <v>117.73376033653848</v>
      </c>
      <c r="Q90" s="239">
        <f t="shared" si="63"/>
        <v>95.754318373132037</v>
      </c>
      <c r="R90" s="239">
        <f t="shared" si="63"/>
        <v>112.20302899274047</v>
      </c>
      <c r="S90" s="239">
        <f t="shared" si="63"/>
        <v>135.66028923076922</v>
      </c>
      <c r="T90" s="239">
        <f t="shared" si="63"/>
        <v>125.16089068910254</v>
      </c>
      <c r="U90" s="239">
        <f t="shared" si="63"/>
        <v>118.59303314102564</v>
      </c>
      <c r="V90" s="239">
        <f t="shared" si="63"/>
        <v>121.4018772832049</v>
      </c>
      <c r="W90" s="239">
        <f t="shared" si="63"/>
        <v>125.75929589743589</v>
      </c>
      <c r="X90" s="239">
        <f t="shared" si="63"/>
        <v>135.94248551492223</v>
      </c>
      <c r="Y90" s="239">
        <f t="shared" si="65"/>
        <v>133.08843354166663</v>
      </c>
      <c r="Z90" s="239">
        <f t="shared" si="65"/>
        <v>126.39315766025639</v>
      </c>
      <c r="AA90" s="239">
        <f t="shared" si="65"/>
        <v>122.04970115384613</v>
      </c>
      <c r="AB90" s="239">
        <f t="shared" si="65"/>
        <v>105.88492661858973</v>
      </c>
      <c r="AC90" s="239">
        <f t="shared" si="65"/>
        <v>129.46909498397437</v>
      </c>
      <c r="AD90" s="239">
        <f t="shared" si="65"/>
        <v>126.64119217948716</v>
      </c>
      <c r="AE90" s="306">
        <f t="shared" si="65"/>
        <v>124.42207186446542</v>
      </c>
      <c r="AF90" s="306">
        <f t="shared" si="65"/>
        <v>115.01699863750738</v>
      </c>
      <c r="AG90" s="306">
        <f t="shared" si="65"/>
        <v>112.74988070382037</v>
      </c>
      <c r="AH90" s="306">
        <f t="shared" si="65"/>
        <v>116.93360700177654</v>
      </c>
      <c r="AI90" s="306">
        <f t="shared" si="65"/>
        <v>121.38540045537607</v>
      </c>
      <c r="AJ90" s="306">
        <f t="shared" si="65"/>
        <v>123.37288923543548</v>
      </c>
      <c r="AK90" s="306">
        <f t="shared" si="65"/>
        <v>123.15282790213179</v>
      </c>
      <c r="AL90" s="306">
        <f t="shared" si="65"/>
        <v>126.36081145880145</v>
      </c>
      <c r="AM90" s="306">
        <f t="shared" si="65"/>
        <v>128.46028359074401</v>
      </c>
      <c r="AN90" s="306">
        <f t="shared" si="65"/>
        <v>130.73073416321751</v>
      </c>
      <c r="AO90" s="306">
        <f t="shared" si="67"/>
        <v>133.16325073414518</v>
      </c>
      <c r="AP90" s="306">
        <f t="shared" si="67"/>
        <v>135.02503738557161</v>
      </c>
      <c r="AQ90" s="306">
        <f t="shared" si="67"/>
        <v>137.11646710390565</v>
      </c>
      <c r="AR90" s="306">
        <f t="shared" si="67"/>
        <v>139.80039607880531</v>
      </c>
      <c r="AS90" s="306">
        <f t="shared" si="67"/>
        <v>142.13151727207011</v>
      </c>
      <c r="AT90" s="306">
        <f t="shared" si="67"/>
        <v>144.23469700884809</v>
      </c>
      <c r="AU90" s="306">
        <f t="shared" si="67"/>
        <v>146.70887738100245</v>
      </c>
      <c r="AV90" s="306">
        <f t="shared" si="67"/>
        <v>149.17373212450104</v>
      </c>
      <c r="AW90" s="306">
        <f t="shared" si="67"/>
        <v>151.67930650299883</v>
      </c>
      <c r="AX90" s="306">
        <f t="shared" si="66"/>
        <v>154.21578367150278</v>
      </c>
      <c r="AY90" s="306">
        <f t="shared" si="66"/>
        <v>156.62371465291196</v>
      </c>
      <c r="AZ90" s="306">
        <f t="shared" si="66"/>
        <v>159.20249191011325</v>
      </c>
      <c r="BA90" s="306">
        <f t="shared" si="66"/>
        <v>161.69559950596485</v>
      </c>
      <c r="BB90" s="306">
        <f t="shared" si="66"/>
        <v>164.19392292647711</v>
      </c>
      <c r="BC90" s="306">
        <f t="shared" si="66"/>
        <v>166.69794468629982</v>
      </c>
      <c r="BD90" s="306">
        <f t="shared" si="66"/>
        <v>169.20060033087307</v>
      </c>
      <c r="BE90" s="306">
        <f t="shared" si="66"/>
        <v>172.11366124083779</v>
      </c>
      <c r="BF90" s="306">
        <f t="shared" si="66"/>
        <v>174.94986190021905</v>
      </c>
      <c r="BG90" s="306">
        <f t="shared" si="66"/>
        <v>177.94549761788258</v>
      </c>
    </row>
    <row r="91" spans="1:59">
      <c r="A91" s="6" t="s">
        <v>113</v>
      </c>
      <c r="B91" s="239">
        <f t="shared" si="63"/>
        <v>34.319686287774502</v>
      </c>
      <c r="C91" s="239">
        <f t="shared" si="63"/>
        <v>38.136439682539688</v>
      </c>
      <c r="D91" s="239">
        <f t="shared" ref="D91:X91" si="68">D218/D$235</f>
        <v>46.463653904682268</v>
      </c>
      <c r="E91" s="239">
        <f t="shared" si="68"/>
        <v>39.213153069955403</v>
      </c>
      <c r="F91" s="239">
        <f t="shared" si="68"/>
        <v>31.899962440789469</v>
      </c>
      <c r="G91" s="239">
        <f t="shared" si="68"/>
        <v>69.676358345668859</v>
      </c>
      <c r="H91" s="239">
        <f t="shared" si="68"/>
        <v>70.804845727040814</v>
      </c>
      <c r="I91" s="239">
        <f t="shared" si="68"/>
        <v>71.239996846041052</v>
      </c>
      <c r="J91" s="239">
        <f t="shared" si="68"/>
        <v>59.518164886363621</v>
      </c>
      <c r="K91" s="239">
        <f t="shared" si="68"/>
        <v>68.801841562362029</v>
      </c>
      <c r="L91" s="239">
        <f t="shared" si="68"/>
        <v>92.162131041666655</v>
      </c>
      <c r="M91" s="239">
        <f t="shared" si="68"/>
        <v>91.497581881196581</v>
      </c>
      <c r="N91" s="239">
        <f t="shared" si="68"/>
        <v>122.6385883507489</v>
      </c>
      <c r="O91" s="239">
        <f t="shared" si="68"/>
        <v>89.6202555769231</v>
      </c>
      <c r="P91" s="239">
        <f t="shared" si="68"/>
        <v>98.767403798076884</v>
      </c>
      <c r="Q91" s="239">
        <f t="shared" si="68"/>
        <v>87.731537082644053</v>
      </c>
      <c r="R91" s="239">
        <f t="shared" si="68"/>
        <v>119.19093662613432</v>
      </c>
      <c r="S91" s="239">
        <f t="shared" si="68"/>
        <v>139.7488334615384</v>
      </c>
      <c r="T91" s="239">
        <f t="shared" si="68"/>
        <v>136.35807741987173</v>
      </c>
      <c r="U91" s="239">
        <f t="shared" si="68"/>
        <v>107.797387948718</v>
      </c>
      <c r="V91" s="239">
        <f t="shared" si="68"/>
        <v>114.65389670987332</v>
      </c>
      <c r="W91" s="239">
        <f t="shared" si="68"/>
        <v>130.9944401282051</v>
      </c>
      <c r="X91" s="239">
        <f t="shared" si="68"/>
        <v>131.32164123749476</v>
      </c>
      <c r="Y91" s="239">
        <f t="shared" si="65"/>
        <v>125.39843354166665</v>
      </c>
      <c r="Z91" s="239">
        <f t="shared" si="65"/>
        <v>131.04170823717951</v>
      </c>
      <c r="AA91" s="239">
        <f t="shared" si="65"/>
        <v>126.68946730769233</v>
      </c>
      <c r="AB91" s="239">
        <f t="shared" si="65"/>
        <v>101.12843469551281</v>
      </c>
      <c r="AC91" s="239">
        <f t="shared" si="65"/>
        <v>139.86143517628199</v>
      </c>
      <c r="AD91" s="239">
        <f t="shared" si="65"/>
        <v>100.61754102564117</v>
      </c>
      <c r="AE91" s="306">
        <f t="shared" si="65"/>
        <v>92.395964745916288</v>
      </c>
      <c r="AF91" s="306">
        <f t="shared" si="65"/>
        <v>86.312512976286385</v>
      </c>
      <c r="AG91" s="306">
        <f t="shared" si="65"/>
        <v>83.274038320372298</v>
      </c>
      <c r="AH91" s="306">
        <f t="shared" si="65"/>
        <v>88.077544831710981</v>
      </c>
      <c r="AI91" s="306">
        <f t="shared" si="65"/>
        <v>85.69156775244312</v>
      </c>
      <c r="AJ91" s="306">
        <f t="shared" si="65"/>
        <v>81.044459857611628</v>
      </c>
      <c r="AK91" s="306">
        <f t="shared" si="65"/>
        <v>86.824966080312123</v>
      </c>
      <c r="AL91" s="306">
        <f t="shared" si="65"/>
        <v>96.185969591542062</v>
      </c>
      <c r="AM91" s="306">
        <f t="shared" si="65"/>
        <v>92.734314454739859</v>
      </c>
      <c r="AN91" s="306">
        <f t="shared" si="65"/>
        <v>95.479025214227548</v>
      </c>
      <c r="AO91" s="306">
        <f t="shared" si="67"/>
        <v>96.143828423062459</v>
      </c>
      <c r="AP91" s="306">
        <f t="shared" si="67"/>
        <v>98.101242671910668</v>
      </c>
      <c r="AQ91" s="306">
        <f t="shared" si="67"/>
        <v>102.46547255578936</v>
      </c>
      <c r="AR91" s="306">
        <f t="shared" si="67"/>
        <v>102.38277451506092</v>
      </c>
      <c r="AS91" s="306">
        <f t="shared" si="67"/>
        <v>102.80580655933755</v>
      </c>
      <c r="AT91" s="306">
        <f t="shared" si="67"/>
        <v>105.1549472194735</v>
      </c>
      <c r="AU91" s="306">
        <f t="shared" si="67"/>
        <v>107.56456355422506</v>
      </c>
      <c r="AV91" s="306">
        <f t="shared" si="67"/>
        <v>110.1858444730849</v>
      </c>
      <c r="AW91" s="306">
        <f t="shared" si="67"/>
        <v>112.81071642757615</v>
      </c>
      <c r="AX91" s="306">
        <f t="shared" si="66"/>
        <v>115.23455156079606</v>
      </c>
      <c r="AY91" s="306">
        <f t="shared" si="66"/>
        <v>119.45865822987884</v>
      </c>
      <c r="AZ91" s="306">
        <f t="shared" si="66"/>
        <v>120.19009224930123</v>
      </c>
      <c r="BA91" s="306">
        <f t="shared" si="66"/>
        <v>122.68432304839247</v>
      </c>
      <c r="BB91" s="306">
        <f t="shared" si="66"/>
        <v>125.2104099915157</v>
      </c>
      <c r="BC91" s="306">
        <f t="shared" si="66"/>
        <v>127.71096891183542</v>
      </c>
      <c r="BD91" s="306">
        <f t="shared" si="66"/>
        <v>130.19156658415073</v>
      </c>
      <c r="BE91" s="306">
        <f t="shared" si="66"/>
        <v>133.10361333436776</v>
      </c>
      <c r="BF91" s="306">
        <f t="shared" si="66"/>
        <v>137.87527315277765</v>
      </c>
      <c r="BG91" s="306">
        <f t="shared" si="66"/>
        <v>138.95056546357657</v>
      </c>
    </row>
    <row r="92" spans="1:59" ht="15.75" thickBot="1">
      <c r="A92" s="6" t="s">
        <v>114</v>
      </c>
      <c r="B92" s="37">
        <f t="shared" ref="B92:K92" si="69">B12</f>
        <v>531</v>
      </c>
      <c r="C92" s="37">
        <f t="shared" si="69"/>
        <v>500</v>
      </c>
      <c r="D92" s="37">
        <f t="shared" si="69"/>
        <v>550</v>
      </c>
      <c r="E92" s="37">
        <f t="shared" si="69"/>
        <v>550</v>
      </c>
      <c r="F92" s="37">
        <f t="shared" si="69"/>
        <v>549</v>
      </c>
      <c r="G92" s="37">
        <f t="shared" si="69"/>
        <v>785</v>
      </c>
      <c r="H92" s="37">
        <f t="shared" si="69"/>
        <v>1014</v>
      </c>
      <c r="I92" s="37">
        <f t="shared" si="69"/>
        <v>881</v>
      </c>
      <c r="J92" s="37">
        <f t="shared" si="69"/>
        <v>850</v>
      </c>
      <c r="K92" s="37">
        <f t="shared" si="69"/>
        <v>778</v>
      </c>
      <c r="L92" s="37">
        <f t="shared" ref="L92:X92" si="70">SUM(L80:L91)</f>
        <v>1049.9999999999998</v>
      </c>
      <c r="M92" s="37">
        <f t="shared" si="70"/>
        <v>1064</v>
      </c>
      <c r="N92" s="37">
        <f t="shared" si="70"/>
        <v>1263.9999999999998</v>
      </c>
      <c r="O92" s="37">
        <f t="shared" si="70"/>
        <v>1074.9999999999998</v>
      </c>
      <c r="P92" s="37">
        <f t="shared" si="70"/>
        <v>1300.0000000000002</v>
      </c>
      <c r="Q92" s="37">
        <f t="shared" si="70"/>
        <v>1162.9999999999995</v>
      </c>
      <c r="R92" s="37">
        <f t="shared" si="70"/>
        <v>1377</v>
      </c>
      <c r="S92" s="37">
        <f t="shared" si="70"/>
        <v>1519.9999999999998</v>
      </c>
      <c r="T92" s="37">
        <f t="shared" si="70"/>
        <v>1519.9999999999998</v>
      </c>
      <c r="U92" s="37">
        <f t="shared" si="70"/>
        <v>1400</v>
      </c>
      <c r="V92" s="37">
        <f t="shared" si="70"/>
        <v>1470</v>
      </c>
      <c r="W92" s="37">
        <f t="shared" si="70"/>
        <v>1539.9999999999995</v>
      </c>
      <c r="X92" s="37">
        <f t="shared" si="70"/>
        <v>1519.9999999999998</v>
      </c>
      <c r="Y92" s="37">
        <f>Y12</f>
        <v>1550</v>
      </c>
      <c r="Z92" s="37">
        <f>Z12</f>
        <v>1500</v>
      </c>
      <c r="AA92" s="37">
        <f>AA12</f>
        <v>1450</v>
      </c>
      <c r="AB92" s="37">
        <f>AB12</f>
        <v>1300</v>
      </c>
      <c r="AC92" s="37">
        <f>AC12</f>
        <v>1400</v>
      </c>
      <c r="AD92" s="37">
        <f t="shared" ref="AD92:BG92" si="71">AD12</f>
        <v>1225</v>
      </c>
      <c r="AE92" s="238">
        <f t="shared" si="71"/>
        <v>1425</v>
      </c>
      <c r="AF92" s="238">
        <f t="shared" si="71"/>
        <v>1200</v>
      </c>
      <c r="AG92" s="238">
        <f t="shared" si="71"/>
        <v>1250</v>
      </c>
      <c r="AH92" s="238">
        <f t="shared" si="71"/>
        <v>1290</v>
      </c>
      <c r="AI92" s="238">
        <f t="shared" si="71"/>
        <v>1320</v>
      </c>
      <c r="AJ92" s="238">
        <f t="shared" si="71"/>
        <v>1345</v>
      </c>
      <c r="AK92" s="238">
        <f t="shared" si="71"/>
        <v>1370</v>
      </c>
      <c r="AL92" s="238">
        <f t="shared" si="71"/>
        <v>1395</v>
      </c>
      <c r="AM92" s="238">
        <f t="shared" si="71"/>
        <v>1420</v>
      </c>
      <c r="AN92" s="238">
        <f t="shared" si="71"/>
        <v>1445</v>
      </c>
      <c r="AO92" s="238">
        <f t="shared" si="71"/>
        <v>1470</v>
      </c>
      <c r="AP92" s="238">
        <f t="shared" si="71"/>
        <v>1495</v>
      </c>
      <c r="AQ92" s="238">
        <f t="shared" si="71"/>
        <v>1520</v>
      </c>
      <c r="AR92" s="238">
        <f t="shared" si="71"/>
        <v>1545</v>
      </c>
      <c r="AS92" s="238">
        <f t="shared" si="71"/>
        <v>1570</v>
      </c>
      <c r="AT92" s="238">
        <f t="shared" si="71"/>
        <v>1595</v>
      </c>
      <c r="AU92" s="238">
        <f t="shared" si="71"/>
        <v>1625</v>
      </c>
      <c r="AV92" s="238">
        <f t="shared" si="71"/>
        <v>1655</v>
      </c>
      <c r="AW92" s="238">
        <f t="shared" si="71"/>
        <v>1685</v>
      </c>
      <c r="AX92" s="238">
        <f t="shared" si="71"/>
        <v>1715</v>
      </c>
      <c r="AY92" s="238">
        <f t="shared" si="71"/>
        <v>1745</v>
      </c>
      <c r="AZ92" s="238">
        <f t="shared" si="71"/>
        <v>1775</v>
      </c>
      <c r="BA92" s="238">
        <f t="shared" si="71"/>
        <v>1805</v>
      </c>
      <c r="BB92" s="238">
        <f t="shared" si="71"/>
        <v>1835</v>
      </c>
      <c r="BC92" s="238">
        <f t="shared" si="71"/>
        <v>1865</v>
      </c>
      <c r="BD92" s="238">
        <f t="shared" si="71"/>
        <v>1895</v>
      </c>
      <c r="BE92" s="238">
        <f t="shared" si="71"/>
        <v>1930</v>
      </c>
      <c r="BF92" s="238">
        <f t="shared" si="71"/>
        <v>1965</v>
      </c>
      <c r="BG92" s="238">
        <f t="shared" si="71"/>
        <v>2000</v>
      </c>
    </row>
    <row r="93" spans="1:59">
      <c r="A93" s="1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333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0"/>
      <c r="AB93" s="240"/>
      <c r="AC93" s="240"/>
      <c r="AD93" s="240"/>
      <c r="AE93" s="240"/>
      <c r="AF93" s="240"/>
      <c r="AG93" s="240"/>
      <c r="AH93" s="240"/>
      <c r="AI93" s="240"/>
      <c r="AJ93" s="240"/>
      <c r="AK93" s="240"/>
      <c r="AL93" s="240"/>
      <c r="AM93" s="240"/>
      <c r="AN93" s="240"/>
      <c r="AO93" s="240"/>
      <c r="AP93" s="240"/>
      <c r="AQ93" s="240"/>
      <c r="AR93" s="240"/>
      <c r="AS93" s="240"/>
      <c r="AT93" s="240"/>
      <c r="AU93" s="240"/>
      <c r="AV93" s="240"/>
      <c r="AW93" s="240"/>
      <c r="AX93" s="240"/>
      <c r="AY93" s="240"/>
      <c r="AZ93" s="240"/>
      <c r="BA93" s="240"/>
      <c r="BB93" s="240"/>
      <c r="BC93" s="240"/>
      <c r="BD93" s="240"/>
      <c r="BE93" s="240"/>
      <c r="BF93" s="240"/>
      <c r="BG93" s="240"/>
    </row>
    <row r="94" spans="1:59" ht="15.75" thickBot="1">
      <c r="A94" s="6" t="s">
        <v>255</v>
      </c>
    </row>
    <row r="95" spans="1:59" ht="15.75" thickBot="1">
      <c r="A95" s="3"/>
      <c r="B95" s="3" t="str">
        <f>B$2</f>
        <v xml:space="preserve">93/94 </v>
      </c>
      <c r="C95" s="3" t="str">
        <f t="shared" ref="C95:BG95" si="72">C$2</f>
        <v xml:space="preserve">94/95 </v>
      </c>
      <c r="D95" s="3" t="str">
        <f t="shared" si="72"/>
        <v xml:space="preserve">95/96 </v>
      </c>
      <c r="E95" s="3" t="str">
        <f t="shared" si="72"/>
        <v xml:space="preserve">96/97 </v>
      </c>
      <c r="F95" s="3" t="str">
        <f t="shared" si="72"/>
        <v xml:space="preserve">97/98 </v>
      </c>
      <c r="G95" s="3" t="str">
        <f t="shared" si="72"/>
        <v xml:space="preserve">98/99 </v>
      </c>
      <c r="H95" s="3" t="str">
        <f t="shared" si="72"/>
        <v xml:space="preserve">99/00 </v>
      </c>
      <c r="I95" s="3" t="str">
        <f t="shared" si="72"/>
        <v xml:space="preserve">00/01 </v>
      </c>
      <c r="J95" s="3" t="str">
        <f t="shared" si="72"/>
        <v xml:space="preserve">01/02 </v>
      </c>
      <c r="K95" s="3" t="str">
        <f t="shared" si="72"/>
        <v xml:space="preserve">02/03 </v>
      </c>
      <c r="L95" s="3" t="str">
        <f t="shared" si="72"/>
        <v xml:space="preserve">03/04 </v>
      </c>
      <c r="M95" s="3" t="str">
        <f t="shared" si="72"/>
        <v xml:space="preserve">04/05 </v>
      </c>
      <c r="N95" s="3" t="str">
        <f t="shared" si="72"/>
        <v xml:space="preserve">05/06 </v>
      </c>
      <c r="O95" s="3" t="str">
        <f t="shared" si="72"/>
        <v xml:space="preserve">06/07 </v>
      </c>
      <c r="P95" s="3" t="str">
        <f t="shared" si="72"/>
        <v xml:space="preserve">07/08 </v>
      </c>
      <c r="Q95" s="3" t="str">
        <f t="shared" si="72"/>
        <v xml:space="preserve">08/09 </v>
      </c>
      <c r="R95" s="3" t="str">
        <f t="shared" si="72"/>
        <v xml:space="preserve">09/10 </v>
      </c>
      <c r="S95" s="3" t="str">
        <f t="shared" si="72"/>
        <v xml:space="preserve">10/11 </v>
      </c>
      <c r="T95" s="3" t="str">
        <f t="shared" si="72"/>
        <v xml:space="preserve">11/12 </v>
      </c>
      <c r="U95" s="3" t="str">
        <f t="shared" si="72"/>
        <v xml:space="preserve">12/13 </v>
      </c>
      <c r="V95" s="3" t="str">
        <f t="shared" si="72"/>
        <v xml:space="preserve">13/14 </v>
      </c>
      <c r="W95" s="3" t="str">
        <f t="shared" si="72"/>
        <v xml:space="preserve">14/15 </v>
      </c>
      <c r="X95" s="3" t="str">
        <f t="shared" si="72"/>
        <v xml:space="preserve">15/16 </v>
      </c>
      <c r="Y95" s="3" t="str">
        <f t="shared" si="72"/>
        <v xml:space="preserve">16/17 </v>
      </c>
      <c r="Z95" s="3" t="str">
        <f t="shared" si="72"/>
        <v xml:space="preserve">17/18 </v>
      </c>
      <c r="AA95" s="3" t="str">
        <f t="shared" si="72"/>
        <v xml:space="preserve">18/19 </v>
      </c>
      <c r="AB95" s="3" t="str">
        <f t="shared" si="72"/>
        <v>19/20</v>
      </c>
      <c r="AC95" s="3" t="str">
        <f t="shared" si="72"/>
        <v>20/21</v>
      </c>
      <c r="AD95" s="3" t="str">
        <f t="shared" si="72"/>
        <v xml:space="preserve">21/22 </v>
      </c>
      <c r="AE95" s="3" t="str">
        <f t="shared" si="72"/>
        <v xml:space="preserve">22/23 </v>
      </c>
      <c r="AF95" s="3" t="str">
        <f t="shared" si="72"/>
        <v xml:space="preserve">23/24 </v>
      </c>
      <c r="AG95" s="3" t="str">
        <f t="shared" si="72"/>
        <v xml:space="preserve">24/25 </v>
      </c>
      <c r="AH95" s="3" t="str">
        <f t="shared" si="72"/>
        <v>25/26</v>
      </c>
      <c r="AI95" s="3" t="str">
        <f t="shared" si="72"/>
        <v>26/27</v>
      </c>
      <c r="AJ95" s="3" t="str">
        <f t="shared" si="72"/>
        <v>27/28</v>
      </c>
      <c r="AK95" s="3" t="str">
        <f t="shared" si="72"/>
        <v>28/29</v>
      </c>
      <c r="AL95" s="3" t="str">
        <f t="shared" si="72"/>
        <v>29/30</v>
      </c>
      <c r="AM95" s="3" t="str">
        <f t="shared" si="72"/>
        <v>30/31</v>
      </c>
      <c r="AN95" s="3" t="str">
        <f t="shared" si="72"/>
        <v>31/32</v>
      </c>
      <c r="AO95" s="3" t="str">
        <f t="shared" si="72"/>
        <v>32/33</v>
      </c>
      <c r="AP95" s="3" t="str">
        <f t="shared" si="72"/>
        <v>33/34</v>
      </c>
      <c r="AQ95" s="3" t="str">
        <f t="shared" si="72"/>
        <v>34/35</v>
      </c>
      <c r="AR95" s="3" t="str">
        <f t="shared" si="72"/>
        <v>35/36</v>
      </c>
      <c r="AS95" s="3" t="str">
        <f t="shared" si="72"/>
        <v>36/37</v>
      </c>
      <c r="AT95" s="3" t="str">
        <f t="shared" si="72"/>
        <v>37/38</v>
      </c>
      <c r="AU95" s="3" t="str">
        <f t="shared" si="72"/>
        <v>38/39</v>
      </c>
      <c r="AV95" s="3" t="str">
        <f t="shared" si="72"/>
        <v>39/40</v>
      </c>
      <c r="AW95" s="3" t="str">
        <f t="shared" si="72"/>
        <v>40/41</v>
      </c>
      <c r="AX95" s="3" t="str">
        <f t="shared" si="72"/>
        <v>41/42</v>
      </c>
      <c r="AY95" s="3" t="str">
        <f t="shared" si="72"/>
        <v>42/43</v>
      </c>
      <c r="AZ95" s="3" t="str">
        <f t="shared" si="72"/>
        <v>43/44</v>
      </c>
      <c r="BA95" s="3" t="str">
        <f t="shared" si="72"/>
        <v>44/45</v>
      </c>
      <c r="BB95" s="3" t="str">
        <f t="shared" si="72"/>
        <v>45/46</v>
      </c>
      <c r="BC95" s="3" t="str">
        <f t="shared" si="72"/>
        <v>46/47</v>
      </c>
      <c r="BD95" s="3" t="str">
        <f t="shared" si="72"/>
        <v>47/48</v>
      </c>
      <c r="BE95" s="3" t="str">
        <f t="shared" si="72"/>
        <v>48/49</v>
      </c>
      <c r="BF95" s="3" t="str">
        <f t="shared" si="72"/>
        <v>49/50</v>
      </c>
      <c r="BG95" s="3" t="str">
        <f t="shared" si="72"/>
        <v>50/51</v>
      </c>
    </row>
    <row r="96" spans="1:59">
      <c r="A96" s="6" t="s">
        <v>104</v>
      </c>
      <c r="B96" s="239">
        <f t="shared" ref="B96:AD104" si="73">B80*B$124</f>
        <v>22.740360566672141</v>
      </c>
      <c r="C96" s="239">
        <f t="shared" si="73"/>
        <v>16.201299970584824</v>
      </c>
      <c r="D96" s="239">
        <f t="shared" si="73"/>
        <v>25.488941346989968</v>
      </c>
      <c r="E96" s="239">
        <f t="shared" si="73"/>
        <v>26.003249781633226</v>
      </c>
      <c r="F96" s="239">
        <f t="shared" si="73"/>
        <v>23.802986955409356</v>
      </c>
      <c r="G96" s="239">
        <f t="shared" si="73"/>
        <v>30.920704697368418</v>
      </c>
      <c r="H96" s="239">
        <f t="shared" si="73"/>
        <v>47.146684381377554</v>
      </c>
      <c r="I96" s="239">
        <f t="shared" si="73"/>
        <v>38.707130000000006</v>
      </c>
      <c r="J96" s="239">
        <f t="shared" si="73"/>
        <v>37.311279079545457</v>
      </c>
      <c r="K96" s="239">
        <f t="shared" si="73"/>
        <v>41.993182691777044</v>
      </c>
      <c r="L96" s="239">
        <f t="shared" si="73"/>
        <v>48.384084506944433</v>
      </c>
      <c r="M96" s="239">
        <f t="shared" si="73"/>
        <v>44.164303873473749</v>
      </c>
      <c r="N96" s="239">
        <f t="shared" si="73"/>
        <v>59.510791958618924</v>
      </c>
      <c r="O96" s="239">
        <f t="shared" si="73"/>
        <v>52.296737217889088</v>
      </c>
      <c r="P96" s="239">
        <f t="shared" si="73"/>
        <v>64.22971503542901</v>
      </c>
      <c r="Q96" s="239">
        <f t="shared" si="73"/>
        <v>55.705020771036651</v>
      </c>
      <c r="R96" s="239">
        <f t="shared" si="73"/>
        <v>65.715237174833646</v>
      </c>
      <c r="S96" s="239">
        <f t="shared" si="73"/>
        <v>77.650069256072868</v>
      </c>
      <c r="T96" s="239">
        <f t="shared" si="73"/>
        <v>77.6096796730031</v>
      </c>
      <c r="U96" s="239">
        <f t="shared" si="73"/>
        <v>70.75231286858974</v>
      </c>
      <c r="V96" s="239">
        <f t="shared" si="73"/>
        <v>72.927338808203814</v>
      </c>
      <c r="W96" s="239">
        <f t="shared" si="73"/>
        <v>71.929917082292704</v>
      </c>
      <c r="X96" s="239">
        <f t="shared" si="73"/>
        <v>73.689055795502298</v>
      </c>
      <c r="Y96" s="239">
        <f t="shared" si="73"/>
        <v>73.553756323924716</v>
      </c>
      <c r="Z96" s="239">
        <f t="shared" si="73"/>
        <v>68.351251298867524</v>
      </c>
      <c r="AA96" s="239">
        <f t="shared" si="73"/>
        <v>72.747707104111399</v>
      </c>
      <c r="AB96" s="239">
        <f t="shared" si="73"/>
        <v>67.259250933801766</v>
      </c>
      <c r="AC96" s="239">
        <f t="shared" si="73"/>
        <v>66.676948240785251</v>
      </c>
      <c r="AD96" s="239">
        <f t="shared" si="73"/>
        <v>52.002957729304029</v>
      </c>
      <c r="AE96" s="306">
        <f t="shared" ref="AE96:BG104" si="74">AE$124*AE80</f>
        <v>94.053755873922853</v>
      </c>
      <c r="AF96" s="306">
        <f t="shared" si="74"/>
        <v>57.330563272100292</v>
      </c>
      <c r="AG96" s="306">
        <f t="shared" si="74"/>
        <v>64.698763457240688</v>
      </c>
      <c r="AH96" s="306">
        <f t="shared" si="74"/>
        <v>64.877434009520968</v>
      </c>
      <c r="AI96" s="306">
        <f t="shared" si="74"/>
        <v>66.986102579197748</v>
      </c>
      <c r="AJ96" s="306">
        <f t="shared" si="74"/>
        <v>68.99611404987796</v>
      </c>
      <c r="AK96" s="306">
        <f t="shared" si="74"/>
        <v>72.151886301078406</v>
      </c>
      <c r="AL96" s="306">
        <f t="shared" si="74"/>
        <v>69.914794473106724</v>
      </c>
      <c r="AM96" s="306">
        <f t="shared" si="74"/>
        <v>72.912194260060303</v>
      </c>
      <c r="AN96" s="306">
        <f t="shared" si="74"/>
        <v>73.652229010490174</v>
      </c>
      <c r="AO96" s="306">
        <f t="shared" si="74"/>
        <v>75.191259841737292</v>
      </c>
      <c r="AP96" s="306">
        <f t="shared" si="74"/>
        <v>76.551109733900788</v>
      </c>
      <c r="AQ96" s="306">
        <f t="shared" si="74"/>
        <v>77.285895386974332</v>
      </c>
      <c r="AR96" s="306">
        <f t="shared" si="74"/>
        <v>78.84557581447595</v>
      </c>
      <c r="AS96" s="306">
        <f t="shared" si="74"/>
        <v>80.517362721655672</v>
      </c>
      <c r="AT96" s="306">
        <f t="shared" si="74"/>
        <v>81.617888464123965</v>
      </c>
      <c r="AU96" s="306">
        <f t="shared" si="74"/>
        <v>83.144788208017417</v>
      </c>
      <c r="AV96" s="306">
        <f t="shared" si="74"/>
        <v>84.620449042756633</v>
      </c>
      <c r="AW96" s="306">
        <f t="shared" si="74"/>
        <v>86.053804639284863</v>
      </c>
      <c r="AX96" s="306">
        <f t="shared" si="74"/>
        <v>87.516189330650718</v>
      </c>
      <c r="AY96" s="306">
        <f t="shared" si="74"/>
        <v>88.429006044599717</v>
      </c>
      <c r="AZ96" s="306">
        <f t="shared" si="74"/>
        <v>90.481300191730824</v>
      </c>
      <c r="BA96" s="306">
        <f t="shared" si="74"/>
        <v>91.966147268173074</v>
      </c>
      <c r="BB96" s="306">
        <f t="shared" si="74"/>
        <v>93.435669895609891</v>
      </c>
      <c r="BC96" s="306">
        <f t="shared" si="74"/>
        <v>94.911068828264504</v>
      </c>
      <c r="BD96" s="306">
        <f t="shared" si="74"/>
        <v>96.391263626674771</v>
      </c>
      <c r="BE96" s="306">
        <f t="shared" si="74"/>
        <v>98.118303094110075</v>
      </c>
      <c r="BF96" s="306">
        <f t="shared" si="74"/>
        <v>99.231311374142152</v>
      </c>
      <c r="BG96" s="306">
        <f t="shared" si="74"/>
        <v>101.55720801938686</v>
      </c>
    </row>
    <row r="97" spans="1:59">
      <c r="A97" s="6" t="s">
        <v>105</v>
      </c>
      <c r="B97" s="239">
        <f t="shared" si="73"/>
        <v>18.413360338149797</v>
      </c>
      <c r="C97" s="239">
        <f t="shared" si="73"/>
        <v>14.390636674820739</v>
      </c>
      <c r="D97" s="239">
        <f t="shared" si="73"/>
        <v>22.73858262959866</v>
      </c>
      <c r="E97" s="239">
        <f t="shared" si="73"/>
        <v>28.334066412068008</v>
      </c>
      <c r="F97" s="239">
        <f t="shared" si="73"/>
        <v>30.764782525584792</v>
      </c>
      <c r="G97" s="239">
        <f t="shared" si="73"/>
        <v>16.850910907894733</v>
      </c>
      <c r="H97" s="239">
        <f t="shared" si="73"/>
        <v>47.971183603316327</v>
      </c>
      <c r="I97" s="239">
        <f t="shared" si="73"/>
        <v>30.331933730205275</v>
      </c>
      <c r="J97" s="239">
        <f t="shared" si="73"/>
        <v>33.758039352272725</v>
      </c>
      <c r="K97" s="239">
        <f t="shared" si="73"/>
        <v>32.640824082505524</v>
      </c>
      <c r="L97" s="239">
        <f t="shared" si="73"/>
        <v>58.63760050694443</v>
      </c>
      <c r="M97" s="239">
        <f t="shared" si="73"/>
        <v>54.762722730616616</v>
      </c>
      <c r="N97" s="239">
        <f t="shared" si="73"/>
        <v>60.829434879411011</v>
      </c>
      <c r="O97" s="239">
        <f t="shared" si="73"/>
        <v>52.43674456207512</v>
      </c>
      <c r="P97" s="239">
        <f t="shared" si="73"/>
        <v>64.218846389275157</v>
      </c>
      <c r="Q97" s="239">
        <f t="shared" si="73"/>
        <v>55.363423534477505</v>
      </c>
      <c r="R97" s="239">
        <f t="shared" si="73"/>
        <v>58.86139646702965</v>
      </c>
      <c r="S97" s="239">
        <f t="shared" si="73"/>
        <v>77.666432163967585</v>
      </c>
      <c r="T97" s="239">
        <f t="shared" si="73"/>
        <v>77.65880487859522</v>
      </c>
      <c r="U97" s="239">
        <f t="shared" si="73"/>
        <v>69.483650118589736</v>
      </c>
      <c r="V97" s="239">
        <f t="shared" si="73"/>
        <v>58.722815185113831</v>
      </c>
      <c r="W97" s="239">
        <f t="shared" si="73"/>
        <v>78.15235782904594</v>
      </c>
      <c r="X97" s="239">
        <f t="shared" si="73"/>
        <v>70.04187362337116</v>
      </c>
      <c r="Y97" s="239">
        <f t="shared" si="73"/>
        <v>75.170659517473112</v>
      </c>
      <c r="Z97" s="239">
        <f t="shared" si="73"/>
        <v>68.733847965534181</v>
      </c>
      <c r="AA97" s="239">
        <f t="shared" si="73"/>
        <v>72.663819836870019</v>
      </c>
      <c r="AB97" s="239">
        <f t="shared" si="73"/>
        <v>64.024714395340226</v>
      </c>
      <c r="AC97" s="239">
        <f t="shared" si="73"/>
        <v>73.124811365785249</v>
      </c>
      <c r="AD97" s="239">
        <f t="shared" si="73"/>
        <v>58.873813143589743</v>
      </c>
      <c r="AE97" s="306">
        <f t="shared" si="74"/>
        <v>91.822979086420943</v>
      </c>
      <c r="AF97" s="306">
        <f t="shared" si="74"/>
        <v>60.828190107294063</v>
      </c>
      <c r="AG97" s="306">
        <f t="shared" si="74"/>
        <v>67.071910319812744</v>
      </c>
      <c r="AH97" s="306">
        <f t="shared" si="74"/>
        <v>67.829303540428782</v>
      </c>
      <c r="AI97" s="306">
        <f t="shared" si="74"/>
        <v>70.266251098548466</v>
      </c>
      <c r="AJ97" s="306">
        <f t="shared" si="74"/>
        <v>71.751181757495871</v>
      </c>
      <c r="AK97" s="306">
        <f t="shared" si="74"/>
        <v>74.251121837917594</v>
      </c>
      <c r="AL97" s="306">
        <f t="shared" si="74"/>
        <v>72.549366803383947</v>
      </c>
      <c r="AM97" s="306">
        <f t="shared" si="74"/>
        <v>75.470996935507912</v>
      </c>
      <c r="AN97" s="306">
        <f t="shared" si="74"/>
        <v>76.302758895195467</v>
      </c>
      <c r="AO97" s="306">
        <f t="shared" si="74"/>
        <v>77.933034585294891</v>
      </c>
      <c r="AP97" s="306">
        <f t="shared" si="74"/>
        <v>79.163898907875819</v>
      </c>
      <c r="AQ97" s="306">
        <f t="shared" si="74"/>
        <v>80.50696457377019</v>
      </c>
      <c r="AR97" s="306">
        <f t="shared" si="74"/>
        <v>81.674799324242684</v>
      </c>
      <c r="AS97" s="306">
        <f t="shared" si="74"/>
        <v>83.393263808775572</v>
      </c>
      <c r="AT97" s="306">
        <f t="shared" si="74"/>
        <v>84.505528265711362</v>
      </c>
      <c r="AU97" s="306">
        <f t="shared" si="74"/>
        <v>86.019838864389641</v>
      </c>
      <c r="AV97" s="306">
        <f t="shared" si="74"/>
        <v>87.482372681620873</v>
      </c>
      <c r="AW97" s="306">
        <f t="shared" si="74"/>
        <v>88.925699492380062</v>
      </c>
      <c r="AX97" s="306">
        <f t="shared" si="74"/>
        <v>90.399864480019517</v>
      </c>
      <c r="AY97" s="306">
        <f t="shared" si="74"/>
        <v>91.863917632191857</v>
      </c>
      <c r="AZ97" s="306">
        <f t="shared" si="74"/>
        <v>93.360528191190184</v>
      </c>
      <c r="BA97" s="306">
        <f t="shared" si="74"/>
        <v>94.843247194359463</v>
      </c>
      <c r="BB97" s="306">
        <f t="shared" si="74"/>
        <v>96.313473182749973</v>
      </c>
      <c r="BC97" s="306">
        <f t="shared" si="74"/>
        <v>97.791925783147533</v>
      </c>
      <c r="BD97" s="306">
        <f t="shared" si="74"/>
        <v>99.273251745305529</v>
      </c>
      <c r="BE97" s="306">
        <f t="shared" si="74"/>
        <v>100.99980529380916</v>
      </c>
      <c r="BF97" s="306">
        <f t="shared" si="74"/>
        <v>102.67138786803636</v>
      </c>
      <c r="BG97" s="306">
        <f t="shared" si="74"/>
        <v>104.43991997948766</v>
      </c>
    </row>
    <row r="98" spans="1:59">
      <c r="A98" s="6" t="s">
        <v>106</v>
      </c>
      <c r="B98" s="239">
        <f t="shared" si="73"/>
        <v>25.525050985104755</v>
      </c>
      <c r="C98" s="239">
        <f t="shared" si="73"/>
        <v>18.54056202126112</v>
      </c>
      <c r="D98" s="239">
        <f t="shared" si="73"/>
        <v>25.641197346989973</v>
      </c>
      <c r="E98" s="239">
        <f t="shared" si="73"/>
        <v>24.165123520763654</v>
      </c>
      <c r="F98" s="239">
        <f t="shared" si="73"/>
        <v>32.279716209795325</v>
      </c>
      <c r="G98" s="239">
        <f t="shared" si="73"/>
        <v>33.149873013157894</v>
      </c>
      <c r="H98" s="239">
        <f t="shared" si="73"/>
        <v>45.577934406887756</v>
      </c>
      <c r="I98" s="239">
        <f t="shared" si="73"/>
        <v>39.84561312023461</v>
      </c>
      <c r="J98" s="239">
        <f t="shared" si="73"/>
        <v>43.087936034090909</v>
      </c>
      <c r="K98" s="239">
        <f t="shared" si="73"/>
        <v>41.544581118929358</v>
      </c>
      <c r="L98" s="239">
        <f t="shared" si="73"/>
        <v>54.880028173611095</v>
      </c>
      <c r="M98" s="239">
        <f t="shared" si="73"/>
        <v>48.13113387347375</v>
      </c>
      <c r="N98" s="239">
        <f t="shared" si="73"/>
        <v>61.469243790302095</v>
      </c>
      <c r="O98" s="239">
        <f t="shared" si="73"/>
        <v>50.75826063184256</v>
      </c>
      <c r="P98" s="239">
        <f t="shared" si="73"/>
        <v>67.211494250813615</v>
      </c>
      <c r="Q98" s="239">
        <f t="shared" si="73"/>
        <v>59.284841328025898</v>
      </c>
      <c r="R98" s="239">
        <f t="shared" si="73"/>
        <v>66.610884978826391</v>
      </c>
      <c r="S98" s="239">
        <f t="shared" si="73"/>
        <v>77.82912757186233</v>
      </c>
      <c r="T98" s="239">
        <f t="shared" si="73"/>
        <v>75.588530413134691</v>
      </c>
      <c r="U98" s="239">
        <f t="shared" si="73"/>
        <v>60.050701806089734</v>
      </c>
      <c r="V98" s="239">
        <f t="shared" si="73"/>
        <v>75.069765629935574</v>
      </c>
      <c r="W98" s="239">
        <f t="shared" si="73"/>
        <v>74.716580945929067</v>
      </c>
      <c r="X98" s="239">
        <f t="shared" si="73"/>
        <v>68.268762147961326</v>
      </c>
      <c r="Y98" s="239">
        <f t="shared" si="73"/>
        <v>73.34851227553763</v>
      </c>
      <c r="Z98" s="239">
        <f t="shared" si="73"/>
        <v>67.325719632200844</v>
      </c>
      <c r="AA98" s="239">
        <f t="shared" si="73"/>
        <v>68.964221328249337</v>
      </c>
      <c r="AB98" s="239">
        <f t="shared" si="73"/>
        <v>63.996763914570998</v>
      </c>
      <c r="AC98" s="239">
        <f t="shared" si="73"/>
        <v>65.932734365785237</v>
      </c>
      <c r="AD98" s="239">
        <f t="shared" si="73"/>
        <v>57.649274715018315</v>
      </c>
      <c r="AE98" s="306">
        <f t="shared" si="74"/>
        <v>67.41171778658574</v>
      </c>
      <c r="AF98" s="306">
        <f t="shared" si="74"/>
        <v>55.811606829093705</v>
      </c>
      <c r="AG98" s="306">
        <f t="shared" si="74"/>
        <v>59.620859017414695</v>
      </c>
      <c r="AH98" s="306">
        <f t="shared" si="74"/>
        <v>61.318057319979431</v>
      </c>
      <c r="AI98" s="306">
        <f t="shared" si="74"/>
        <v>62.534183894068576</v>
      </c>
      <c r="AJ98" s="306">
        <f t="shared" si="74"/>
        <v>63.627349596175385</v>
      </c>
      <c r="AK98" s="306">
        <f t="shared" si="74"/>
        <v>64.977934758572133</v>
      </c>
      <c r="AL98" s="306">
        <f t="shared" si="74"/>
        <v>66.203712043971748</v>
      </c>
      <c r="AM98" s="306">
        <f t="shared" si="74"/>
        <v>67.521904018112821</v>
      </c>
      <c r="AN98" s="306">
        <f t="shared" si="74"/>
        <v>68.658130022984039</v>
      </c>
      <c r="AO98" s="306">
        <f t="shared" si="74"/>
        <v>69.832739310340088</v>
      </c>
      <c r="AP98" s="306">
        <f t="shared" si="74"/>
        <v>71.080385889784466</v>
      </c>
      <c r="AQ98" s="306">
        <f t="shared" si="74"/>
        <v>72.265565649550567</v>
      </c>
      <c r="AR98" s="306">
        <f t="shared" si="74"/>
        <v>73.528310774641824</v>
      </c>
      <c r="AS98" s="306">
        <f t="shared" si="74"/>
        <v>74.726052118921956</v>
      </c>
      <c r="AT98" s="306">
        <f t="shared" si="74"/>
        <v>75.928546622804163</v>
      </c>
      <c r="AU98" s="306">
        <f t="shared" si="74"/>
        <v>77.398644269307653</v>
      </c>
      <c r="AV98" s="306">
        <f t="shared" si="74"/>
        <v>78.886814072366633</v>
      </c>
      <c r="AW98" s="306">
        <f t="shared" si="74"/>
        <v>80.345329834168524</v>
      </c>
      <c r="AX98" s="306">
        <f t="shared" si="74"/>
        <v>81.827539964414285</v>
      </c>
      <c r="AY98" s="306">
        <f t="shared" si="74"/>
        <v>83.244832819002042</v>
      </c>
      <c r="AZ98" s="306">
        <f t="shared" si="74"/>
        <v>84.76171081315124</v>
      </c>
      <c r="BA98" s="306">
        <f t="shared" si="74"/>
        <v>86.236643216582507</v>
      </c>
      <c r="BB98" s="306">
        <f t="shared" si="74"/>
        <v>87.711749392649693</v>
      </c>
      <c r="BC98" s="306">
        <f t="shared" si="74"/>
        <v>89.187951728827514</v>
      </c>
      <c r="BD98" s="306">
        <f t="shared" si="74"/>
        <v>90.665158255394502</v>
      </c>
      <c r="BE98" s="306">
        <f t="shared" si="74"/>
        <v>92.385136063146675</v>
      </c>
      <c r="BF98" s="306">
        <f t="shared" si="74"/>
        <v>94.058776285980727</v>
      </c>
      <c r="BG98" s="306">
        <f t="shared" si="74"/>
        <v>95.824352991277479</v>
      </c>
    </row>
    <row r="99" spans="1:59">
      <c r="A99" s="6" t="s">
        <v>107</v>
      </c>
      <c r="B99" s="239">
        <f t="shared" si="73"/>
        <v>29.148699719563449</v>
      </c>
      <c r="C99" s="239">
        <f t="shared" si="73"/>
        <v>28.36619022222223</v>
      </c>
      <c r="D99" s="239">
        <f t="shared" si="73"/>
        <v>26.869777129598663</v>
      </c>
      <c r="E99" s="239">
        <f t="shared" si="73"/>
        <v>28.347378999024524</v>
      </c>
      <c r="F99" s="239">
        <f t="shared" si="73"/>
        <v>26.197130617690053</v>
      </c>
      <c r="G99" s="239">
        <f t="shared" si="73"/>
        <v>39.402997697368413</v>
      </c>
      <c r="H99" s="239">
        <f t="shared" si="73"/>
        <v>48.755919623724495</v>
      </c>
      <c r="I99" s="239">
        <f t="shared" si="73"/>
        <v>43.303849436950145</v>
      </c>
      <c r="J99" s="239">
        <f t="shared" si="73"/>
        <v>46.718706761363634</v>
      </c>
      <c r="K99" s="239">
        <f t="shared" si="73"/>
        <v>38.548651979856508</v>
      </c>
      <c r="L99" s="239">
        <f t="shared" si="73"/>
        <v>51.084660590277764</v>
      </c>
      <c r="M99" s="239">
        <f t="shared" si="73"/>
        <v>57.256746944902325</v>
      </c>
      <c r="N99" s="239">
        <f t="shared" si="73"/>
        <v>63.49487799822289</v>
      </c>
      <c r="O99" s="239">
        <f t="shared" si="73"/>
        <v>52.064410889982099</v>
      </c>
      <c r="P99" s="239">
        <f t="shared" si="73"/>
        <v>66.170675050813628</v>
      </c>
      <c r="Q99" s="239">
        <f t="shared" si="73"/>
        <v>58.047856119423749</v>
      </c>
      <c r="R99" s="239">
        <f t="shared" si="73"/>
        <v>67.093392891712043</v>
      </c>
      <c r="S99" s="239">
        <f t="shared" si="73"/>
        <v>75.588684203441275</v>
      </c>
      <c r="T99" s="239">
        <f t="shared" si="73"/>
        <v>74.931383825963636</v>
      </c>
      <c r="U99" s="239">
        <f t="shared" si="73"/>
        <v>58.249775931089737</v>
      </c>
      <c r="V99" s="239">
        <f t="shared" si="73"/>
        <v>70.732625195300585</v>
      </c>
      <c r="W99" s="239">
        <f t="shared" si="73"/>
        <v>68.726979963786206</v>
      </c>
      <c r="X99" s="239">
        <f t="shared" si="73"/>
        <v>73.44339882828919</v>
      </c>
      <c r="Y99" s="239">
        <f t="shared" si="73"/>
        <v>72.486769775537624</v>
      </c>
      <c r="Z99" s="239">
        <f t="shared" si="73"/>
        <v>73.030149632200846</v>
      </c>
      <c r="AA99" s="239">
        <f t="shared" si="73"/>
        <v>65.80228795755967</v>
      </c>
      <c r="AB99" s="239">
        <f t="shared" si="73"/>
        <v>63.419754299186373</v>
      </c>
      <c r="AC99" s="239">
        <f t="shared" si="73"/>
        <v>72.585421115785252</v>
      </c>
      <c r="AD99" s="239">
        <f t="shared" si="73"/>
        <v>61.84561838644688</v>
      </c>
      <c r="AE99" s="306">
        <f t="shared" si="74"/>
        <v>69.489272979486969</v>
      </c>
      <c r="AF99" s="306">
        <f t="shared" si="74"/>
        <v>60.523610809297814</v>
      </c>
      <c r="AG99" s="306">
        <f t="shared" si="74"/>
        <v>61.467507629963805</v>
      </c>
      <c r="AH99" s="306">
        <f t="shared" si="74"/>
        <v>64.258783746650693</v>
      </c>
      <c r="AI99" s="306">
        <f t="shared" si="74"/>
        <v>65.87397661181717</v>
      </c>
      <c r="AJ99" s="306">
        <f t="shared" si="74"/>
        <v>66.504015141004956</v>
      </c>
      <c r="AK99" s="306">
        <f t="shared" si="74"/>
        <v>67.694131917840835</v>
      </c>
      <c r="AL99" s="306">
        <f t="shared" si="74"/>
        <v>69.076196862557779</v>
      </c>
      <c r="AM99" s="306">
        <f t="shared" si="74"/>
        <v>70.310128997488221</v>
      </c>
      <c r="AN99" s="306">
        <f t="shared" si="74"/>
        <v>71.625251939507521</v>
      </c>
      <c r="AO99" s="306">
        <f t="shared" si="74"/>
        <v>72.828615805517472</v>
      </c>
      <c r="AP99" s="306">
        <f t="shared" si="74"/>
        <v>74.000254458414332</v>
      </c>
      <c r="AQ99" s="306">
        <f t="shared" si="74"/>
        <v>75.266829818100561</v>
      </c>
      <c r="AR99" s="306">
        <f t="shared" si="74"/>
        <v>76.629428027104069</v>
      </c>
      <c r="AS99" s="306">
        <f t="shared" si="74"/>
        <v>77.895478135907979</v>
      </c>
      <c r="AT99" s="306">
        <f t="shared" si="74"/>
        <v>79.117932781788852</v>
      </c>
      <c r="AU99" s="306">
        <f t="shared" si="74"/>
        <v>80.569250360711749</v>
      </c>
      <c r="AV99" s="306">
        <f t="shared" si="74"/>
        <v>82.053192434552344</v>
      </c>
      <c r="AW99" s="306">
        <f t="shared" si="74"/>
        <v>83.518225102938203</v>
      </c>
      <c r="AX99" s="306">
        <f t="shared" si="74"/>
        <v>85.005301345261685</v>
      </c>
      <c r="AY99" s="306">
        <f t="shared" si="74"/>
        <v>86.422559190924702</v>
      </c>
      <c r="AZ99" s="306">
        <f t="shared" si="74"/>
        <v>87.940640116589364</v>
      </c>
      <c r="BA99" s="306">
        <f t="shared" si="74"/>
        <v>89.41299815120108</v>
      </c>
      <c r="BB99" s="306">
        <f t="shared" si="74"/>
        <v>90.889624517092543</v>
      </c>
      <c r="BC99" s="306">
        <f t="shared" si="74"/>
        <v>92.367840296088659</v>
      </c>
      <c r="BD99" s="306">
        <f t="shared" si="74"/>
        <v>93.845986059777474</v>
      </c>
      <c r="BE99" s="306">
        <f t="shared" si="74"/>
        <v>95.566476779121288</v>
      </c>
      <c r="BF99" s="306">
        <f t="shared" si="74"/>
        <v>97.240791164844893</v>
      </c>
      <c r="BG99" s="306">
        <f t="shared" si="74"/>
        <v>99.006769893146682</v>
      </c>
    </row>
    <row r="100" spans="1:59">
      <c r="A100" s="6" t="s">
        <v>108</v>
      </c>
      <c r="B100" s="239">
        <f t="shared" si="73"/>
        <v>30.304317875190844</v>
      </c>
      <c r="C100" s="239">
        <f t="shared" si="73"/>
        <v>28.001963555555562</v>
      </c>
      <c r="D100" s="239">
        <f t="shared" si="73"/>
        <v>24.543839173076922</v>
      </c>
      <c r="E100" s="239">
        <f t="shared" si="73"/>
        <v>26.508934477285401</v>
      </c>
      <c r="F100" s="239">
        <f t="shared" si="73"/>
        <v>31.304363402777771</v>
      </c>
      <c r="G100" s="239">
        <f t="shared" si="73"/>
        <v>39.189311171052623</v>
      </c>
      <c r="H100" s="239">
        <f t="shared" si="73"/>
        <v>49.277037723214292</v>
      </c>
      <c r="I100" s="239">
        <f t="shared" si="73"/>
        <v>45.775027865102636</v>
      </c>
      <c r="J100" s="239">
        <f t="shared" si="73"/>
        <v>46.686297670454543</v>
      </c>
      <c r="K100" s="239">
        <f t="shared" si="73"/>
        <v>42.353326565949232</v>
      </c>
      <c r="L100" s="239">
        <f t="shared" si="73"/>
        <v>58.762772923611102</v>
      </c>
      <c r="M100" s="239">
        <f t="shared" si="73"/>
        <v>57.962624421092798</v>
      </c>
      <c r="N100" s="239">
        <f t="shared" si="73"/>
        <v>61.605329879411002</v>
      </c>
      <c r="O100" s="239">
        <f t="shared" si="73"/>
        <v>50.571339764400705</v>
      </c>
      <c r="P100" s="239">
        <f t="shared" si="73"/>
        <v>54.264324246967469</v>
      </c>
      <c r="Q100" s="239">
        <f t="shared" si="73"/>
        <v>57.609743265660313</v>
      </c>
      <c r="R100" s="239">
        <f t="shared" si="73"/>
        <v>67.691828644888091</v>
      </c>
      <c r="S100" s="239">
        <f t="shared" si="73"/>
        <v>76.694219571862348</v>
      </c>
      <c r="T100" s="239">
        <f t="shared" si="73"/>
        <v>76.596480043068908</v>
      </c>
      <c r="U100" s="239">
        <f t="shared" si="73"/>
        <v>71.954918181089724</v>
      </c>
      <c r="V100" s="239">
        <f t="shared" si="73"/>
        <v>71.970099385453395</v>
      </c>
      <c r="W100" s="239">
        <f t="shared" si="73"/>
        <v>70.65554437937061</v>
      </c>
      <c r="X100" s="239">
        <f t="shared" si="73"/>
        <v>78.384529565994114</v>
      </c>
      <c r="Y100" s="239">
        <f t="shared" si="73"/>
        <v>73.463831872311815</v>
      </c>
      <c r="Z100" s="239">
        <f t="shared" si="73"/>
        <v>73.534312793867514</v>
      </c>
      <c r="AA100" s="239">
        <f t="shared" si="73"/>
        <v>69.526020845490706</v>
      </c>
      <c r="AB100" s="239">
        <f t="shared" si="73"/>
        <v>65.98869179918637</v>
      </c>
      <c r="AC100" s="239">
        <f t="shared" si="73"/>
        <v>74.811326615785248</v>
      </c>
      <c r="AD100" s="239">
        <f t="shared" si="73"/>
        <v>60.447955857875456</v>
      </c>
      <c r="AE100" s="306">
        <f t="shared" si="74"/>
        <v>72.251021547511044</v>
      </c>
      <c r="AF100" s="306">
        <f t="shared" si="74"/>
        <v>63.305591576970052</v>
      </c>
      <c r="AG100" s="306">
        <f t="shared" si="74"/>
        <v>63.462277216045834</v>
      </c>
      <c r="AH100" s="306">
        <f t="shared" si="74"/>
        <v>65.804149055826116</v>
      </c>
      <c r="AI100" s="306">
        <f t="shared" si="74"/>
        <v>67.317243690907091</v>
      </c>
      <c r="AJ100" s="306">
        <f t="shared" si="74"/>
        <v>67.930218414941365</v>
      </c>
      <c r="AK100" s="306">
        <f t="shared" si="74"/>
        <v>69.612324619922191</v>
      </c>
      <c r="AL100" s="306">
        <f t="shared" si="74"/>
        <v>70.762272599930142</v>
      </c>
      <c r="AM100" s="306">
        <f t="shared" si="74"/>
        <v>72.001582795795741</v>
      </c>
      <c r="AN100" s="306">
        <f t="shared" si="74"/>
        <v>73.238354552959834</v>
      </c>
      <c r="AO100" s="306">
        <f t="shared" si="74"/>
        <v>74.502705281401774</v>
      </c>
      <c r="AP100" s="306">
        <f t="shared" si="74"/>
        <v>75.709593017100076</v>
      </c>
      <c r="AQ100" s="306">
        <f t="shared" si="74"/>
        <v>77.060374502952797</v>
      </c>
      <c r="AR100" s="306">
        <f t="shared" si="74"/>
        <v>78.410055611177526</v>
      </c>
      <c r="AS100" s="306">
        <f t="shared" si="74"/>
        <v>79.721604822690125</v>
      </c>
      <c r="AT100" s="306">
        <f t="shared" si="74"/>
        <v>80.9371517823039</v>
      </c>
      <c r="AU100" s="306">
        <f t="shared" si="74"/>
        <v>82.399693934332873</v>
      </c>
      <c r="AV100" s="306">
        <f t="shared" si="74"/>
        <v>83.889187596847464</v>
      </c>
      <c r="AW100" s="306">
        <f t="shared" si="74"/>
        <v>85.354130589944674</v>
      </c>
      <c r="AX100" s="306">
        <f t="shared" si="74"/>
        <v>86.834008611350853</v>
      </c>
      <c r="AY100" s="306">
        <f t="shared" si="74"/>
        <v>88.254393235662263</v>
      </c>
      <c r="AZ100" s="306">
        <f t="shared" si="74"/>
        <v>89.772722809012521</v>
      </c>
      <c r="BA100" s="306">
        <f t="shared" si="74"/>
        <v>91.247471649286837</v>
      </c>
      <c r="BB100" s="306">
        <f t="shared" si="74"/>
        <v>92.724342310582927</v>
      </c>
      <c r="BC100" s="306">
        <f t="shared" si="74"/>
        <v>94.202261499775446</v>
      </c>
      <c r="BD100" s="306">
        <f t="shared" si="74"/>
        <v>95.680135039706471</v>
      </c>
      <c r="BE100" s="306">
        <f t="shared" si="74"/>
        <v>97.401820311007697</v>
      </c>
      <c r="BF100" s="306">
        <f t="shared" si="74"/>
        <v>99.076629149925893</v>
      </c>
      <c r="BG100" s="306">
        <f t="shared" si="74"/>
        <v>100.84321442043804</v>
      </c>
    </row>
    <row r="101" spans="1:59">
      <c r="A101" s="6" t="s">
        <v>109</v>
      </c>
      <c r="B101" s="239">
        <f t="shared" si="73"/>
        <v>24.936806346962474</v>
      </c>
      <c r="C101" s="239">
        <f t="shared" si="73"/>
        <v>27.900928888888895</v>
      </c>
      <c r="D101" s="239">
        <f t="shared" si="73"/>
        <v>25.824223868729096</v>
      </c>
      <c r="E101" s="239">
        <f t="shared" si="73"/>
        <v>27.922035281633224</v>
      </c>
      <c r="F101" s="239">
        <f t="shared" si="73"/>
        <v>29.925581275584797</v>
      </c>
      <c r="G101" s="239">
        <f t="shared" si="73"/>
        <v>33.396216750000001</v>
      </c>
      <c r="H101" s="239">
        <f t="shared" si="73"/>
        <v>48.2283284119898</v>
      </c>
      <c r="I101" s="239">
        <f t="shared" si="73"/>
        <v>33.283941953079179</v>
      </c>
      <c r="J101" s="239">
        <f t="shared" si="73"/>
        <v>46.686297670454543</v>
      </c>
      <c r="K101" s="239">
        <f t="shared" si="73"/>
        <v>31.477157195088299</v>
      </c>
      <c r="L101" s="239">
        <f t="shared" si="73"/>
        <v>53.271823923611102</v>
      </c>
      <c r="M101" s="239">
        <f t="shared" si="73"/>
        <v>55.758504159188043</v>
      </c>
      <c r="N101" s="239">
        <f t="shared" si="73"/>
        <v>45.316462008123878</v>
      </c>
      <c r="O101" s="239">
        <f t="shared" si="73"/>
        <v>53.182678908586752</v>
      </c>
      <c r="P101" s="239">
        <f t="shared" si="73"/>
        <v>67.74524433927516</v>
      </c>
      <c r="Q101" s="239">
        <f t="shared" si="73"/>
        <v>55.127093242004385</v>
      </c>
      <c r="R101" s="239">
        <f t="shared" si="73"/>
        <v>67.535732673926205</v>
      </c>
      <c r="S101" s="239">
        <f t="shared" si="73"/>
        <v>50.876185558704442</v>
      </c>
      <c r="T101" s="239">
        <f t="shared" si="73"/>
        <v>73.747654179582057</v>
      </c>
      <c r="U101" s="239">
        <f t="shared" si="73"/>
        <v>71.944772306089732</v>
      </c>
      <c r="V101" s="239">
        <f t="shared" si="73"/>
        <v>72.505519865928775</v>
      </c>
      <c r="W101" s="239">
        <f t="shared" si="73"/>
        <v>70.982040418331664</v>
      </c>
      <c r="X101" s="239">
        <f t="shared" si="73"/>
        <v>74.35794452501051</v>
      </c>
      <c r="Y101" s="239">
        <f t="shared" si="73"/>
        <v>70.728505872311814</v>
      </c>
      <c r="Z101" s="239">
        <f t="shared" si="73"/>
        <v>74.085646097200851</v>
      </c>
      <c r="AA101" s="239">
        <f t="shared" si="73"/>
        <v>69.721652707559684</v>
      </c>
      <c r="AB101" s="239">
        <f t="shared" si="73"/>
        <v>62.300157183801751</v>
      </c>
      <c r="AC101" s="239">
        <f t="shared" si="73"/>
        <v>66.623054928285256</v>
      </c>
      <c r="AD101" s="239">
        <f t="shared" si="73"/>
        <v>56.872804029304028</v>
      </c>
      <c r="AE101" s="306">
        <f t="shared" si="74"/>
        <v>68.031721080367419</v>
      </c>
      <c r="AF101" s="306">
        <f t="shared" si="74"/>
        <v>57.373010490340135</v>
      </c>
      <c r="AG101" s="306">
        <f t="shared" si="74"/>
        <v>59.423340542909663</v>
      </c>
      <c r="AH101" s="306">
        <f t="shared" si="74"/>
        <v>61.415980470527394</v>
      </c>
      <c r="AI101" s="306">
        <f t="shared" si="74"/>
        <v>62.896273815187776</v>
      </c>
      <c r="AJ101" s="306">
        <f t="shared" si="74"/>
        <v>63.903818499022961</v>
      </c>
      <c r="AK101" s="306">
        <f t="shared" si="74"/>
        <v>65.466827870920824</v>
      </c>
      <c r="AL101" s="306">
        <f t="shared" si="74"/>
        <v>66.624719510588335</v>
      </c>
      <c r="AM101" s="306">
        <f t="shared" si="74"/>
        <v>67.724020917469161</v>
      </c>
      <c r="AN101" s="306">
        <f t="shared" si="74"/>
        <v>68.987284359054854</v>
      </c>
      <c r="AO101" s="306">
        <f t="shared" si="74"/>
        <v>70.181978108157168</v>
      </c>
      <c r="AP101" s="306">
        <f t="shared" si="74"/>
        <v>71.422889124802893</v>
      </c>
      <c r="AQ101" s="306">
        <f t="shared" si="74"/>
        <v>72.620906078480758</v>
      </c>
      <c r="AR101" s="306">
        <f t="shared" si="74"/>
        <v>73.851939712864919</v>
      </c>
      <c r="AS101" s="306">
        <f t="shared" si="74"/>
        <v>75.034046697532162</v>
      </c>
      <c r="AT101" s="306">
        <f t="shared" si="74"/>
        <v>76.264226206262009</v>
      </c>
      <c r="AU101" s="306">
        <f t="shared" si="74"/>
        <v>77.731319117984938</v>
      </c>
      <c r="AV101" s="306">
        <f t="shared" si="74"/>
        <v>79.217858262746034</v>
      </c>
      <c r="AW101" s="306">
        <f t="shared" si="74"/>
        <v>80.675502046832761</v>
      </c>
      <c r="AX101" s="306">
        <f t="shared" si="74"/>
        <v>82.153730600554084</v>
      </c>
      <c r="AY101" s="306">
        <f t="shared" si="74"/>
        <v>83.572755367232318</v>
      </c>
      <c r="AZ101" s="306">
        <f t="shared" si="74"/>
        <v>85.093231864166313</v>
      </c>
      <c r="BA101" s="306">
        <f t="shared" si="74"/>
        <v>86.56658609278891</v>
      </c>
      <c r="BB101" s="306">
        <f t="shared" si="74"/>
        <v>88.041445321203739</v>
      </c>
      <c r="BC101" s="306">
        <f t="shared" si="74"/>
        <v>89.517428421396815</v>
      </c>
      <c r="BD101" s="306">
        <f t="shared" si="74"/>
        <v>90.994533314811207</v>
      </c>
      <c r="BE101" s="306">
        <f t="shared" si="74"/>
        <v>92.715178380029243</v>
      </c>
      <c r="BF101" s="306">
        <f t="shared" si="74"/>
        <v>94.389115214879013</v>
      </c>
      <c r="BG101" s="306">
        <f t="shared" si="74"/>
        <v>96.154387295167027</v>
      </c>
    </row>
    <row r="102" spans="1:59">
      <c r="A102" s="6" t="s">
        <v>110</v>
      </c>
      <c r="B102" s="239">
        <f t="shared" si="73"/>
        <v>29.798584704109736</v>
      </c>
      <c r="C102" s="239">
        <f t="shared" si="73"/>
        <v>26.425376888888895</v>
      </c>
      <c r="D102" s="239">
        <f t="shared" si="73"/>
        <v>21.462621760033443</v>
      </c>
      <c r="E102" s="239">
        <f t="shared" si="73"/>
        <v>30.245447042502789</v>
      </c>
      <c r="F102" s="239">
        <f t="shared" si="73"/>
        <v>33.211707898391808</v>
      </c>
      <c r="G102" s="239">
        <f t="shared" si="73"/>
        <v>38.971520644736835</v>
      </c>
      <c r="H102" s="239">
        <f t="shared" si="73"/>
        <v>48.66160077168368</v>
      </c>
      <c r="I102" s="239">
        <f t="shared" si="73"/>
        <v>42.284672017595305</v>
      </c>
      <c r="J102" s="239">
        <f t="shared" si="73"/>
        <v>37.013663579545458</v>
      </c>
      <c r="K102" s="239">
        <f t="shared" si="73"/>
        <v>28.281818618929361</v>
      </c>
      <c r="L102" s="239">
        <f t="shared" si="73"/>
        <v>55.458123090277773</v>
      </c>
      <c r="M102" s="239">
        <f t="shared" si="73"/>
        <v>55.396527254426125</v>
      </c>
      <c r="N102" s="239">
        <f t="shared" si="73"/>
        <v>64.351041265549625</v>
      </c>
      <c r="O102" s="239">
        <f t="shared" si="73"/>
        <v>51.074610880679778</v>
      </c>
      <c r="P102" s="239">
        <f t="shared" si="73"/>
        <v>67.495256870044386</v>
      </c>
      <c r="Q102" s="239">
        <f t="shared" si="73"/>
        <v>54.312855502219442</v>
      </c>
      <c r="R102" s="239">
        <f t="shared" si="73"/>
        <v>62.642998862673942</v>
      </c>
      <c r="S102" s="239">
        <f t="shared" si="73"/>
        <v>74.11484930870445</v>
      </c>
      <c r="T102" s="239">
        <f t="shared" si="73"/>
        <v>45.423450848989958</v>
      </c>
      <c r="U102" s="239">
        <f t="shared" si="73"/>
        <v>72.856621681089734</v>
      </c>
      <c r="V102" s="239">
        <f t="shared" si="73"/>
        <v>72.399531261514511</v>
      </c>
      <c r="W102" s="239">
        <f t="shared" si="73"/>
        <v>74.24541326735762</v>
      </c>
      <c r="X102" s="239">
        <f t="shared" si="73"/>
        <v>76.502771779108869</v>
      </c>
      <c r="Y102" s="239">
        <f t="shared" si="73"/>
        <v>74.136489565860217</v>
      </c>
      <c r="Z102" s="239">
        <f t="shared" si="73"/>
        <v>71.004029875534187</v>
      </c>
      <c r="AA102" s="239">
        <f t="shared" si="73"/>
        <v>69.442162371352779</v>
      </c>
      <c r="AB102" s="239">
        <f t="shared" si="73"/>
        <v>61.486989876109455</v>
      </c>
      <c r="AC102" s="239">
        <f t="shared" si="73"/>
        <v>53.286617053285262</v>
      </c>
      <c r="AD102" s="239">
        <f t="shared" si="73"/>
        <v>55.962361172161167</v>
      </c>
      <c r="AE102" s="306">
        <f t="shared" si="74"/>
        <v>63.909070463375727</v>
      </c>
      <c r="AF102" s="306">
        <f t="shared" si="74"/>
        <v>50.050327064996281</v>
      </c>
      <c r="AG102" s="306">
        <f t="shared" si="74"/>
        <v>55.380539538988849</v>
      </c>
      <c r="AH102" s="306">
        <f t="shared" si="74"/>
        <v>56.872405648325675</v>
      </c>
      <c r="AI102" s="306">
        <f t="shared" si="74"/>
        <v>57.851971862813564</v>
      </c>
      <c r="AJ102" s="306">
        <f t="shared" si="74"/>
        <v>60.119391453199647</v>
      </c>
      <c r="AK102" s="306">
        <f t="shared" si="74"/>
        <v>60.946822920780171</v>
      </c>
      <c r="AL102" s="306">
        <f t="shared" si="74"/>
        <v>62.143457245220695</v>
      </c>
      <c r="AM102" s="306">
        <f t="shared" si="74"/>
        <v>63.258781645239395</v>
      </c>
      <c r="AN102" s="306">
        <f t="shared" si="74"/>
        <v>64.483039135198069</v>
      </c>
      <c r="AO102" s="306">
        <f t="shared" si="74"/>
        <v>65.593434885451487</v>
      </c>
      <c r="AP102" s="306">
        <f t="shared" si="74"/>
        <v>66.945226646688141</v>
      </c>
      <c r="AQ102" s="306">
        <f t="shared" si="74"/>
        <v>67.877997436904238</v>
      </c>
      <c r="AR102" s="306">
        <f t="shared" si="74"/>
        <v>69.020938100695062</v>
      </c>
      <c r="AS102" s="306">
        <f t="shared" si="74"/>
        <v>70.077207472954626</v>
      </c>
      <c r="AT102" s="306">
        <f t="shared" si="74"/>
        <v>71.309481315530292</v>
      </c>
      <c r="AU102" s="306">
        <f t="shared" si="74"/>
        <v>72.785548945459794</v>
      </c>
      <c r="AV102" s="306">
        <f t="shared" si="74"/>
        <v>74.271894235586046</v>
      </c>
      <c r="AW102" s="306">
        <f t="shared" si="74"/>
        <v>75.710098625631147</v>
      </c>
      <c r="AX102" s="306">
        <f t="shared" si="74"/>
        <v>77.196103156797733</v>
      </c>
      <c r="AY102" s="306">
        <f t="shared" si="74"/>
        <v>78.612788516265269</v>
      </c>
      <c r="AZ102" s="306">
        <f t="shared" si="74"/>
        <v>80.133835805831083</v>
      </c>
      <c r="BA102" s="306">
        <f t="shared" si="74"/>
        <v>81.606515342538302</v>
      </c>
      <c r="BB102" s="306">
        <f t="shared" si="74"/>
        <v>83.078873328573906</v>
      </c>
      <c r="BC102" s="306">
        <f t="shared" si="74"/>
        <v>84.552007261567326</v>
      </c>
      <c r="BD102" s="306">
        <f t="shared" si="74"/>
        <v>86.029771162589356</v>
      </c>
      <c r="BE102" s="306">
        <f t="shared" si="74"/>
        <v>87.748719937406861</v>
      </c>
      <c r="BF102" s="306">
        <f t="shared" si="74"/>
        <v>89.421613411917789</v>
      </c>
      <c r="BG102" s="306">
        <f t="shared" si="74"/>
        <v>91.185597161020482</v>
      </c>
    </row>
    <row r="103" spans="1:59">
      <c r="A103" s="6" t="s">
        <v>111</v>
      </c>
      <c r="B103" s="239">
        <f t="shared" si="73"/>
        <v>26.807867201806598</v>
      </c>
      <c r="C103" s="239">
        <f t="shared" si="73"/>
        <v>20.972654222222225</v>
      </c>
      <c r="D103" s="239">
        <f t="shared" si="73"/>
        <v>28.807220673076927</v>
      </c>
      <c r="E103" s="239">
        <f t="shared" si="73"/>
        <v>24.984654542502788</v>
      </c>
      <c r="F103" s="239">
        <f t="shared" si="73"/>
        <v>26.31613335891813</v>
      </c>
      <c r="G103" s="239">
        <f t="shared" si="73"/>
        <v>40.350413486842108</v>
      </c>
      <c r="H103" s="239">
        <f t="shared" si="73"/>
        <v>45.286662761479597</v>
      </c>
      <c r="I103" s="239">
        <f t="shared" si="73"/>
        <v>39.580187982404688</v>
      </c>
      <c r="J103" s="239">
        <f t="shared" si="73"/>
        <v>32.131163579545451</v>
      </c>
      <c r="K103" s="239">
        <f t="shared" si="73"/>
        <v>31.721212741445918</v>
      </c>
      <c r="L103" s="239">
        <f t="shared" si="73"/>
        <v>18.014627173611107</v>
      </c>
      <c r="M103" s="239">
        <f t="shared" si="73"/>
        <v>56.785870516330888</v>
      </c>
      <c r="N103" s="239">
        <f t="shared" si="73"/>
        <v>58.670627503173385</v>
      </c>
      <c r="O103" s="239">
        <f t="shared" si="73"/>
        <v>53.638990585330937</v>
      </c>
      <c r="P103" s="239">
        <f t="shared" si="73"/>
        <v>52.696610985429004</v>
      </c>
      <c r="Q103" s="239">
        <f t="shared" si="73"/>
        <v>56.522292285015148</v>
      </c>
      <c r="R103" s="239">
        <f t="shared" si="73"/>
        <v>65.701417192982461</v>
      </c>
      <c r="S103" s="239">
        <f t="shared" si="73"/>
        <v>50.7692866771255</v>
      </c>
      <c r="T103" s="239">
        <f t="shared" si="73"/>
        <v>68.996938102279429</v>
      </c>
      <c r="U103" s="239">
        <f t="shared" si="73"/>
        <v>71.289914868589733</v>
      </c>
      <c r="V103" s="239">
        <f t="shared" si="73"/>
        <v>72.531066478832003</v>
      </c>
      <c r="W103" s="239">
        <f t="shared" si="73"/>
        <v>76.260316903721261</v>
      </c>
      <c r="X103" s="239">
        <f t="shared" si="73"/>
        <v>73.657198623371158</v>
      </c>
      <c r="Y103" s="239">
        <f t="shared" si="73"/>
        <v>76.619690049731176</v>
      </c>
      <c r="Z103" s="239">
        <f t="shared" si="73"/>
        <v>76.526988235534176</v>
      </c>
      <c r="AA103" s="239">
        <f t="shared" si="73"/>
        <v>68.311340586870017</v>
      </c>
      <c r="AB103" s="239">
        <f t="shared" si="73"/>
        <v>59.400786991494058</v>
      </c>
      <c r="AC103" s="239">
        <f t="shared" si="73"/>
        <v>60.197005865785258</v>
      </c>
      <c r="AD103" s="239">
        <f t="shared" si="73"/>
        <v>74.182126315018309</v>
      </c>
      <c r="AE103" s="306">
        <f t="shared" si="74"/>
        <v>67.570314614221928</v>
      </c>
      <c r="AF103" s="306">
        <f t="shared" si="74"/>
        <v>61.135073521618907</v>
      </c>
      <c r="AG103" s="306">
        <f t="shared" si="74"/>
        <v>60.718015913839857</v>
      </c>
      <c r="AH103" s="306">
        <f t="shared" si="74"/>
        <v>63.334879254766598</v>
      </c>
      <c r="AI103" s="306">
        <f t="shared" si="74"/>
        <v>65.512396760987812</v>
      </c>
      <c r="AJ103" s="306">
        <f t="shared" si="74"/>
        <v>68.22441342443426</v>
      </c>
      <c r="AK103" s="306">
        <f t="shared" si="74"/>
        <v>67.100004313509558</v>
      </c>
      <c r="AL103" s="306">
        <f t="shared" si="74"/>
        <v>69.139981422253044</v>
      </c>
      <c r="AM103" s="306">
        <f t="shared" si="74"/>
        <v>70.123284219248205</v>
      </c>
      <c r="AN103" s="306">
        <f t="shared" si="74"/>
        <v>71.605358415902444</v>
      </c>
      <c r="AO103" s="306">
        <f t="shared" si="74"/>
        <v>72.957603981987717</v>
      </c>
      <c r="AP103" s="306">
        <f t="shared" si="74"/>
        <v>74.199334455794869</v>
      </c>
      <c r="AQ103" s="306">
        <f t="shared" si="74"/>
        <v>75.133930509683253</v>
      </c>
      <c r="AR103" s="306">
        <f t="shared" si="74"/>
        <v>76.661329075169647</v>
      </c>
      <c r="AS103" s="306">
        <f t="shared" si="74"/>
        <v>77.883575740386945</v>
      </c>
      <c r="AT103" s="306">
        <f t="shared" si="74"/>
        <v>79.154682750041715</v>
      </c>
      <c r="AU103" s="306">
        <f t="shared" si="74"/>
        <v>80.609169424135246</v>
      </c>
      <c r="AV103" s="306">
        <f t="shared" si="74"/>
        <v>82.075172534391172</v>
      </c>
      <c r="AW103" s="306">
        <f t="shared" si="74"/>
        <v>83.509217078590339</v>
      </c>
      <c r="AX103" s="306">
        <f t="shared" si="74"/>
        <v>85.028628012031845</v>
      </c>
      <c r="AY103" s="306">
        <f t="shared" si="74"/>
        <v>86.438127352067781</v>
      </c>
      <c r="AZ103" s="306">
        <f t="shared" si="74"/>
        <v>87.963263013939184</v>
      </c>
      <c r="BA103" s="306">
        <f t="shared" si="74"/>
        <v>89.431376849396429</v>
      </c>
      <c r="BB103" s="306">
        <f t="shared" si="74"/>
        <v>90.904535060272636</v>
      </c>
      <c r="BC103" s="306">
        <f t="shared" si="74"/>
        <v>92.382028486660474</v>
      </c>
      <c r="BD103" s="306">
        <f t="shared" si="74"/>
        <v>93.864966628774994</v>
      </c>
      <c r="BE103" s="306">
        <f t="shared" si="74"/>
        <v>95.583628203586457</v>
      </c>
      <c r="BF103" s="306">
        <f t="shared" si="74"/>
        <v>97.258626070544338</v>
      </c>
      <c r="BG103" s="306">
        <f t="shared" si="74"/>
        <v>99.023508312161525</v>
      </c>
    </row>
    <row r="104" spans="1:59">
      <c r="A104" s="6" t="s">
        <v>112</v>
      </c>
      <c r="B104" s="239">
        <f t="shared" si="73"/>
        <v>23.651899011412134</v>
      </c>
      <c r="C104" s="239">
        <f t="shared" si="73"/>
        <v>27.199623555555561</v>
      </c>
      <c r="D104" s="239">
        <f t="shared" si="73"/>
        <v>24.661471042642141</v>
      </c>
      <c r="E104" s="239">
        <f t="shared" si="73"/>
        <v>22.618888890328872</v>
      </c>
      <c r="F104" s="239">
        <f t="shared" si="73"/>
        <v>19.316104236111112</v>
      </c>
      <c r="G104" s="239">
        <f t="shared" si="73"/>
        <v>39.291906907894735</v>
      </c>
      <c r="H104" s="239">
        <f t="shared" si="73"/>
        <v>44.965319177295925</v>
      </c>
      <c r="I104" s="239">
        <f t="shared" si="73"/>
        <v>44.678861284457476</v>
      </c>
      <c r="J104" s="239">
        <f t="shared" si="73"/>
        <v>41.071618534090909</v>
      </c>
      <c r="K104" s="239">
        <f t="shared" si="73"/>
        <v>32.762800489790294</v>
      </c>
      <c r="L104" s="239">
        <f t="shared" si="73"/>
        <v>50.269744340277768</v>
      </c>
      <c r="M104" s="239">
        <f t="shared" si="73"/>
        <v>46.041785111568991</v>
      </c>
      <c r="N104" s="239">
        <f t="shared" si="73"/>
        <v>60.344856364559526</v>
      </c>
      <c r="O104" s="239">
        <f t="shared" si="73"/>
        <v>46.639015099284435</v>
      </c>
      <c r="P104" s="239">
        <f t="shared" si="73"/>
        <v>66.170808470044406</v>
      </c>
      <c r="Q104" s="239">
        <f t="shared" si="73"/>
        <v>54.796769022649549</v>
      </c>
      <c r="R104" s="239">
        <f t="shared" si="73"/>
        <v>67.203492510586813</v>
      </c>
      <c r="S104" s="239">
        <f t="shared" si="73"/>
        <v>78.408603124493922</v>
      </c>
      <c r="T104" s="239">
        <f t="shared" si="73"/>
        <v>77.795825848989949</v>
      </c>
      <c r="U104" s="239">
        <f t="shared" si="73"/>
        <v>57.313535056089741</v>
      </c>
      <c r="V104" s="239">
        <f t="shared" si="73"/>
        <v>73.404310536556949</v>
      </c>
      <c r="W104" s="239">
        <f t="shared" si="73"/>
        <v>74.198947893981014</v>
      </c>
      <c r="X104" s="239">
        <f t="shared" si="73"/>
        <v>74.42363981189574</v>
      </c>
      <c r="Y104" s="239">
        <f t="shared" ref="C104:AD107" si="75">Y88*Y$124</f>
        <v>76.181466969086017</v>
      </c>
      <c r="Z104" s="239">
        <f t="shared" si="75"/>
        <v>69.325533710534188</v>
      </c>
      <c r="AA104" s="239">
        <f t="shared" si="75"/>
        <v>72.180235345490701</v>
      </c>
      <c r="AB104" s="239">
        <f t="shared" si="75"/>
        <v>60.878527856878684</v>
      </c>
      <c r="AC104" s="239">
        <f t="shared" si="75"/>
        <v>48.788534365785253</v>
      </c>
      <c r="AD104" s="239">
        <f t="shared" si="75"/>
        <v>60.507382815018303</v>
      </c>
      <c r="AE104" s="306">
        <f t="shared" si="74"/>
        <v>63.733146848030714</v>
      </c>
      <c r="AF104" s="306">
        <f t="shared" si="74"/>
        <v>50.720885919902791</v>
      </c>
      <c r="AG104" s="306">
        <f t="shared" si="74"/>
        <v>55.89620474256607</v>
      </c>
      <c r="AH104" s="306">
        <f t="shared" si="74"/>
        <v>56.828284997878775</v>
      </c>
      <c r="AI104" s="306">
        <f t="shared" si="74"/>
        <v>57.975892673835354</v>
      </c>
      <c r="AJ104" s="306">
        <f t="shared" si="74"/>
        <v>61.076120432318376</v>
      </c>
      <c r="AK104" s="306">
        <f t="shared" si="74"/>
        <v>61.099361213337438</v>
      </c>
      <c r="AL104" s="306">
        <f t="shared" si="74"/>
        <v>62.50773794054173</v>
      </c>
      <c r="AM104" s="306">
        <f t="shared" si="74"/>
        <v>63.612979828015931</v>
      </c>
      <c r="AN104" s="306">
        <f t="shared" si="74"/>
        <v>64.798041695727221</v>
      </c>
      <c r="AO104" s="306">
        <f t="shared" si="74"/>
        <v>66.006458379293363</v>
      </c>
      <c r="AP104" s="306">
        <f t="shared" si="74"/>
        <v>67.397028362269836</v>
      </c>
      <c r="AQ104" s="306">
        <f t="shared" si="74"/>
        <v>68.235001296689404</v>
      </c>
      <c r="AR104" s="306">
        <f t="shared" si="74"/>
        <v>69.457353690039227</v>
      </c>
      <c r="AS104" s="306">
        <f t="shared" si="74"/>
        <v>70.524491674714511</v>
      </c>
      <c r="AT104" s="306">
        <f t="shared" si="74"/>
        <v>71.760290279093923</v>
      </c>
      <c r="AU104" s="306">
        <f t="shared" si="74"/>
        <v>73.246036191961224</v>
      </c>
      <c r="AV104" s="306">
        <f t="shared" si="74"/>
        <v>74.726861869388131</v>
      </c>
      <c r="AW104" s="306">
        <f t="shared" si="74"/>
        <v>76.153727262207809</v>
      </c>
      <c r="AX104" s="306">
        <f t="shared" si="74"/>
        <v>77.650958794676086</v>
      </c>
      <c r="AY104" s="306">
        <f t="shared" si="74"/>
        <v>79.064791109796332</v>
      </c>
      <c r="AZ104" s="306">
        <f t="shared" si="74"/>
        <v>80.587288265773353</v>
      </c>
      <c r="BA104" s="306">
        <f t="shared" si="74"/>
        <v>82.060173483985508</v>
      </c>
      <c r="BB104" s="306">
        <f t="shared" ref="BB104:BG104" si="76">BB$124*BB88</f>
        <v>83.531100810531186</v>
      </c>
      <c r="BC104" s="306">
        <f t="shared" si="76"/>
        <v>85.003974050173724</v>
      </c>
      <c r="BD104" s="306">
        <f t="shared" si="76"/>
        <v>86.483452516345309</v>
      </c>
      <c r="BE104" s="306">
        <f t="shared" si="76"/>
        <v>88.201835289305137</v>
      </c>
      <c r="BF104" s="306">
        <f t="shared" si="76"/>
        <v>89.875072454355362</v>
      </c>
      <c r="BG104" s="306">
        <f t="shared" si="76"/>
        <v>91.638977169496599</v>
      </c>
    </row>
    <row r="105" spans="1:59">
      <c r="A105" s="6" t="s">
        <v>113</v>
      </c>
      <c r="B105" s="239">
        <f t="shared" ref="B105:B107" si="77">B89*B$124</f>
        <v>23.762467658618323</v>
      </c>
      <c r="C105" s="239">
        <f t="shared" si="75"/>
        <v>26.249982222222229</v>
      </c>
      <c r="D105" s="239">
        <f t="shared" si="75"/>
        <v>24.394257890468229</v>
      </c>
      <c r="E105" s="239">
        <f t="shared" si="75"/>
        <v>22.353050890328873</v>
      </c>
      <c r="F105" s="239">
        <f t="shared" si="75"/>
        <v>18.455521955409353</v>
      </c>
      <c r="G105" s="239">
        <f t="shared" si="75"/>
        <v>39.97464596052631</v>
      </c>
      <c r="H105" s="239">
        <f t="shared" si="75"/>
        <v>47.665044470663261</v>
      </c>
      <c r="I105" s="239">
        <f t="shared" si="75"/>
        <v>43.203370164222868</v>
      </c>
      <c r="J105" s="239">
        <f t="shared" si="75"/>
        <v>30.235261352272726</v>
      </c>
      <c r="K105" s="239">
        <f t="shared" si="75"/>
        <v>28.713772012969098</v>
      </c>
      <c r="L105" s="239">
        <f t="shared" si="75"/>
        <v>34.104962840277771</v>
      </c>
      <c r="M105" s="239">
        <f t="shared" si="75"/>
        <v>41.181074182997556</v>
      </c>
      <c r="N105" s="239">
        <f t="shared" si="75"/>
        <v>58.770518146737736</v>
      </c>
      <c r="O105" s="239">
        <f t="shared" si="75"/>
        <v>51.746665934168149</v>
      </c>
      <c r="P105" s="239">
        <f t="shared" si="75"/>
        <v>51.55866402004439</v>
      </c>
      <c r="Q105" s="239">
        <f t="shared" si="75"/>
        <v>54.997890321574289</v>
      </c>
      <c r="R105" s="239">
        <f t="shared" si="75"/>
        <v>68.19036309134907</v>
      </c>
      <c r="S105" s="239">
        <f t="shared" si="75"/>
        <v>74.404677440283393</v>
      </c>
      <c r="T105" s="239">
        <f t="shared" si="75"/>
        <v>76.105793571029423</v>
      </c>
      <c r="U105" s="239">
        <f t="shared" si="75"/>
        <v>70.929305056089731</v>
      </c>
      <c r="V105" s="239">
        <f t="shared" si="75"/>
        <v>70.723838828577328</v>
      </c>
      <c r="W105" s="239">
        <f t="shared" si="75"/>
        <v>77.581864704045941</v>
      </c>
      <c r="X105" s="239">
        <f t="shared" si="75"/>
        <v>58.378120754518697</v>
      </c>
      <c r="Y105" s="239">
        <f t="shared" si="75"/>
        <v>75.88882635618279</v>
      </c>
      <c r="Z105" s="239">
        <f t="shared" si="75"/>
        <v>72.971661245534179</v>
      </c>
      <c r="AA105" s="239">
        <f t="shared" si="75"/>
        <v>62.401099733421745</v>
      </c>
      <c r="AB105" s="239">
        <f t="shared" si="75"/>
        <v>61.81357737610945</v>
      </c>
      <c r="AC105" s="239">
        <f t="shared" si="75"/>
        <v>68.108491240785256</v>
      </c>
      <c r="AD105" s="239">
        <f t="shared" si="75"/>
        <v>66.674132600732591</v>
      </c>
      <c r="AE105" s="306">
        <f t="shared" ref="AE105:BG107" si="78">AE$124*AE89</f>
        <v>67.705923465132813</v>
      </c>
      <c r="AF105" s="306">
        <f t="shared" si="78"/>
        <v>58.751196429587459</v>
      </c>
      <c r="AG105" s="306">
        <f t="shared" si="78"/>
        <v>60.150203597014006</v>
      </c>
      <c r="AH105" s="306">
        <f t="shared" si="78"/>
        <v>63.42281847976016</v>
      </c>
      <c r="AI105" s="306">
        <f t="shared" si="78"/>
        <v>65.083776858113225</v>
      </c>
      <c r="AJ105" s="306">
        <f t="shared" si="78"/>
        <v>66.326810966468273</v>
      </c>
      <c r="AK105" s="306">
        <f t="shared" si="78"/>
        <v>66.511869267983073</v>
      </c>
      <c r="AL105" s="306">
        <f t="shared" si="78"/>
        <v>68.177519733131362</v>
      </c>
      <c r="AM105" s="306">
        <f t="shared" si="78"/>
        <v>69.436351648943429</v>
      </c>
      <c r="AN105" s="306">
        <f t="shared" si="78"/>
        <v>70.844069210184827</v>
      </c>
      <c r="AO105" s="306">
        <f t="shared" si="78"/>
        <v>72.025240768660694</v>
      </c>
      <c r="AP105" s="306">
        <f t="shared" si="78"/>
        <v>73.198264371732094</v>
      </c>
      <c r="AQ105" s="306">
        <f t="shared" si="78"/>
        <v>74.318808103541542</v>
      </c>
      <c r="AR105" s="306">
        <f t="shared" si="78"/>
        <v>75.746463752161588</v>
      </c>
      <c r="AS105" s="306">
        <f t="shared" si="78"/>
        <v>76.991136574506612</v>
      </c>
      <c r="AT105" s="306">
        <f t="shared" si="78"/>
        <v>78.224195904151443</v>
      </c>
      <c r="AU105" s="306">
        <f t="shared" si="78"/>
        <v>79.665594745035619</v>
      </c>
      <c r="AV105" s="306">
        <f t="shared" si="78"/>
        <v>81.142613700846567</v>
      </c>
      <c r="AW105" s="306">
        <f t="shared" si="78"/>
        <v>82.5989795228258</v>
      </c>
      <c r="AX105" s="306">
        <f t="shared" si="78"/>
        <v>84.101290137907029</v>
      </c>
      <c r="AY105" s="306">
        <f t="shared" si="78"/>
        <v>85.515111736611857</v>
      </c>
      <c r="AZ105" s="306">
        <f t="shared" si="78"/>
        <v>87.033391281579</v>
      </c>
      <c r="BA105" s="306">
        <f t="shared" si="78"/>
        <v>88.503069818967461</v>
      </c>
      <c r="BB105" s="306">
        <f t="shared" si="78"/>
        <v>89.979017434942648</v>
      </c>
      <c r="BC105" s="306">
        <f t="shared" si="78"/>
        <v>91.457359274304949</v>
      </c>
      <c r="BD105" s="306">
        <f t="shared" si="78"/>
        <v>92.937253019479016</v>
      </c>
      <c r="BE105" s="306">
        <f t="shared" si="78"/>
        <v>94.656423277550942</v>
      </c>
      <c r="BF105" s="306">
        <f t="shared" si="78"/>
        <v>96.33046472846668</v>
      </c>
      <c r="BG105" s="306">
        <f t="shared" si="78"/>
        <v>98.095904725951414</v>
      </c>
    </row>
    <row r="106" spans="1:59">
      <c r="A106" s="6" t="s">
        <v>102</v>
      </c>
      <c r="B106" s="239">
        <f t="shared" si="77"/>
        <v>18.037989743012101</v>
      </c>
      <c r="C106" s="239">
        <f t="shared" si="75"/>
        <v>24.409042222222222</v>
      </c>
      <c r="D106" s="239">
        <f t="shared" si="75"/>
        <v>28.801659064381273</v>
      </c>
      <c r="E106" s="239">
        <f t="shared" si="75"/>
        <v>21.771694368589745</v>
      </c>
      <c r="F106" s="239">
        <f t="shared" si="75"/>
        <v>6.2848259904970751</v>
      </c>
      <c r="G106" s="239">
        <f t="shared" si="75"/>
        <v>42.157311749999998</v>
      </c>
      <c r="H106" s="239">
        <f t="shared" si="75"/>
        <v>42.71015313137756</v>
      </c>
      <c r="I106" s="239">
        <f t="shared" si="75"/>
        <v>36.514789859237538</v>
      </c>
      <c r="J106" s="239">
        <f t="shared" si="75"/>
        <v>37.739799125000005</v>
      </c>
      <c r="K106" s="239">
        <f t="shared" si="75"/>
        <v>37.378118950055189</v>
      </c>
      <c r="L106" s="239">
        <f t="shared" si="75"/>
        <v>59.906364340277761</v>
      </c>
      <c r="M106" s="239">
        <f t="shared" si="75"/>
        <v>40.102386492521362</v>
      </c>
      <c r="N106" s="239">
        <f t="shared" si="75"/>
        <v>60.29427146356943</v>
      </c>
      <c r="O106" s="239">
        <f t="shared" si="75"/>
        <v>51.152687208586762</v>
      </c>
      <c r="P106" s="239">
        <f t="shared" si="75"/>
        <v>67.56106554696747</v>
      </c>
      <c r="Q106" s="239">
        <f t="shared" si="75"/>
        <v>54.916707097918369</v>
      </c>
      <c r="R106" s="239">
        <f t="shared" si="75"/>
        <v>64.372108136721124</v>
      </c>
      <c r="S106" s="239">
        <f t="shared" si="75"/>
        <v>77.826165927125501</v>
      </c>
      <c r="T106" s="239">
        <f t="shared" si="75"/>
        <v>72.049854837476801</v>
      </c>
      <c r="U106" s="239">
        <f t="shared" si="75"/>
        <v>68.190994056089735</v>
      </c>
      <c r="V106" s="239">
        <f t="shared" si="75"/>
        <v>69.950605482227573</v>
      </c>
      <c r="W106" s="239">
        <f t="shared" si="75"/>
        <v>72.270764200799192</v>
      </c>
      <c r="X106" s="239">
        <f t="shared" si="75"/>
        <v>78.256365016813788</v>
      </c>
      <c r="Y106" s="239">
        <f t="shared" si="75"/>
        <v>76.418519904569877</v>
      </c>
      <c r="Z106" s="239">
        <f t="shared" si="75"/>
        <v>72.718196707200846</v>
      </c>
      <c r="AA106" s="239">
        <f t="shared" si="75"/>
        <v>70.283793423076915</v>
      </c>
      <c r="AB106" s="239">
        <f t="shared" si="75"/>
        <v>61.087457664570991</v>
      </c>
      <c r="AC106" s="239">
        <f t="shared" si="75"/>
        <v>74.444729615785263</v>
      </c>
      <c r="AD106" s="239">
        <f t="shared" si="75"/>
        <v>73.090059486446876</v>
      </c>
      <c r="AE106" s="306">
        <f t="shared" si="78"/>
        <v>71.649951728847341</v>
      </c>
      <c r="AF106" s="306">
        <f t="shared" si="78"/>
        <v>66.318415872937834</v>
      </c>
      <c r="AG106" s="306">
        <f t="shared" si="78"/>
        <v>65.02944762788664</v>
      </c>
      <c r="AH106" s="306">
        <f t="shared" si="78"/>
        <v>67.462449882870118</v>
      </c>
      <c r="AI106" s="306">
        <f t="shared" si="78"/>
        <v>70.054807199341923</v>
      </c>
      <c r="AJ106" s="306">
        <f t="shared" si="78"/>
        <v>71.223284625285189</v>
      </c>
      <c r="AK106" s="306">
        <f t="shared" si="78"/>
        <v>71.110084476074789</v>
      </c>
      <c r="AL106" s="306">
        <f t="shared" si="78"/>
        <v>72.974233476270783</v>
      </c>
      <c r="AM106" s="306">
        <f t="shared" si="78"/>
        <v>74.192468821878194</v>
      </c>
      <c r="AN106" s="306">
        <f t="shared" si="78"/>
        <v>75.533806526960959</v>
      </c>
      <c r="AO106" s="306">
        <f t="shared" si="78"/>
        <v>76.961120896421363</v>
      </c>
      <c r="AP106" s="306">
        <f t="shared" si="78"/>
        <v>78.077105016416368</v>
      </c>
      <c r="AQ106" s="306">
        <f t="shared" si="78"/>
        <v>79.30585869023372</v>
      </c>
      <c r="AR106" s="306">
        <f t="shared" si="78"/>
        <v>80.890266460097791</v>
      </c>
      <c r="AS106" s="306">
        <f t="shared" si="78"/>
        <v>82.246194014524747</v>
      </c>
      <c r="AT106" s="306">
        <f t="shared" si="78"/>
        <v>83.480968568944903</v>
      </c>
      <c r="AU106" s="306">
        <f t="shared" si="78"/>
        <v>84.935792659803127</v>
      </c>
      <c r="AV106" s="306">
        <f t="shared" si="78"/>
        <v>86.402653033765276</v>
      </c>
      <c r="AW106" s="306">
        <f t="shared" si="78"/>
        <v>87.861766283550978</v>
      </c>
      <c r="AX106" s="306">
        <f t="shared" si="78"/>
        <v>89.369922522125947</v>
      </c>
      <c r="AY106" s="306">
        <f t="shared" si="78"/>
        <v>90.782690428498498</v>
      </c>
      <c r="AZ106" s="306">
        <f t="shared" si="78"/>
        <v>92.302915183004416</v>
      </c>
      <c r="BA106" s="306">
        <f t="shared" si="78"/>
        <v>93.774364992883406</v>
      </c>
      <c r="BB106" s="306">
        <f t="shared" si="78"/>
        <v>95.249934160344722</v>
      </c>
      <c r="BC106" s="306">
        <f t="shared" si="78"/>
        <v>96.730554644528254</v>
      </c>
      <c r="BD106" s="306">
        <f t="shared" si="78"/>
        <v>98.211979956588323</v>
      </c>
      <c r="BE106" s="306">
        <f t="shared" si="78"/>
        <v>99.932208212807566</v>
      </c>
      <c r="BF106" s="306">
        <f t="shared" si="78"/>
        <v>101.60776937698552</v>
      </c>
      <c r="BG106" s="306">
        <f t="shared" si="78"/>
        <v>103.3743293639512</v>
      </c>
    </row>
    <row r="107" spans="1:59">
      <c r="A107" s="6" t="s">
        <v>103</v>
      </c>
      <c r="B107" s="239">
        <f t="shared" si="77"/>
        <v>18.872595849397655</v>
      </c>
      <c r="C107" s="239">
        <f t="shared" si="75"/>
        <v>21.356406222222226</v>
      </c>
      <c r="D107" s="239">
        <f t="shared" si="75"/>
        <v>25.766208074414713</v>
      </c>
      <c r="E107" s="239">
        <f t="shared" si="75"/>
        <v>21.745475793338905</v>
      </c>
      <c r="F107" s="239">
        <f t="shared" si="75"/>
        <v>17.141145573830407</v>
      </c>
      <c r="G107" s="239">
        <f t="shared" si="75"/>
        <v>38.344187013157892</v>
      </c>
      <c r="H107" s="239">
        <f t="shared" si="75"/>
        <v>38.754131536989796</v>
      </c>
      <c r="I107" s="239">
        <f t="shared" si="75"/>
        <v>38.490622586510263</v>
      </c>
      <c r="J107" s="239">
        <f t="shared" si="75"/>
        <v>32.559937261363629</v>
      </c>
      <c r="K107" s="239">
        <f t="shared" si="75"/>
        <v>37.584553552704193</v>
      </c>
      <c r="L107" s="239">
        <f t="shared" si="75"/>
        <v>52.225207590277769</v>
      </c>
      <c r="M107" s="239">
        <f t="shared" si="75"/>
        <v>52.456320439407818</v>
      </c>
      <c r="N107" s="239">
        <f t="shared" si="75"/>
        <v>70.342544742320371</v>
      </c>
      <c r="O107" s="239">
        <f t="shared" si="75"/>
        <v>51.437858317173536</v>
      </c>
      <c r="P107" s="239">
        <f t="shared" si="75"/>
        <v>56.677294794896433</v>
      </c>
      <c r="Q107" s="239">
        <f t="shared" si="75"/>
        <v>50.315507509994475</v>
      </c>
      <c r="R107" s="239">
        <f t="shared" si="75"/>
        <v>68.381147374470672</v>
      </c>
      <c r="S107" s="239">
        <f t="shared" si="75"/>
        <v>80.171699196356244</v>
      </c>
      <c r="T107" s="239">
        <f t="shared" si="75"/>
        <v>78.4956037778867</v>
      </c>
      <c r="U107" s="239">
        <f t="shared" si="75"/>
        <v>61.983498070512844</v>
      </c>
      <c r="V107" s="239">
        <f t="shared" si="75"/>
        <v>66.062483342355577</v>
      </c>
      <c r="W107" s="239">
        <f t="shared" si="75"/>
        <v>75.279272411338638</v>
      </c>
      <c r="X107" s="239">
        <f t="shared" si="75"/>
        <v>75.596339528163114</v>
      </c>
      <c r="Y107" s="239">
        <f t="shared" si="75"/>
        <v>72.002971517473114</v>
      </c>
      <c r="Z107" s="239">
        <f>Z91*Z$124</f>
        <v>75.392662805790607</v>
      </c>
      <c r="AA107" s="239">
        <f>AA91*AA$124</f>
        <v>72.955658759946971</v>
      </c>
      <c r="AB107" s="239">
        <f>AB91*AB$124</f>
        <v>58.343327708949694</v>
      </c>
      <c r="AC107" s="239">
        <f>AC91*AC$124</f>
        <v>80.420325226362138</v>
      </c>
      <c r="AD107" s="239">
        <f>AD91*AD$124</f>
        <v>58.070695106227198</v>
      </c>
      <c r="AE107" s="306">
        <f t="shared" si="78"/>
        <v>53.207331422648352</v>
      </c>
      <c r="AF107" s="306">
        <f t="shared" si="78"/>
        <v>49.76750565922918</v>
      </c>
      <c r="AG107" s="306">
        <f t="shared" si="78"/>
        <v>48.029006149837883</v>
      </c>
      <c r="AH107" s="306">
        <f t="shared" si="78"/>
        <v>50.814535755535822</v>
      </c>
      <c r="AI107" s="306">
        <f t="shared" si="78"/>
        <v>49.454928146104535</v>
      </c>
      <c r="AJ107" s="306">
        <f t="shared" si="78"/>
        <v>46.787042659962701</v>
      </c>
      <c r="AK107" s="306">
        <f t="shared" si="78"/>
        <v>50.133892804392907</v>
      </c>
      <c r="AL107" s="306">
        <f t="shared" si="78"/>
        <v>55.548055770464657</v>
      </c>
      <c r="AM107" s="306">
        <f t="shared" si="78"/>
        <v>53.558870816608369</v>
      </c>
      <c r="AN107" s="306">
        <f t="shared" si="78"/>
        <v>55.16601940680782</v>
      </c>
      <c r="AO107" s="306">
        <f t="shared" si="78"/>
        <v>55.56590697447426</v>
      </c>
      <c r="AP107" s="306">
        <f t="shared" si="78"/>
        <v>56.726227777028448</v>
      </c>
      <c r="AQ107" s="306">
        <f t="shared" si="78"/>
        <v>59.264306168124627</v>
      </c>
      <c r="AR107" s="306">
        <f t="shared" si="78"/>
        <v>59.239960284368323</v>
      </c>
      <c r="AS107" s="306">
        <f t="shared" si="78"/>
        <v>59.48987581630864</v>
      </c>
      <c r="AT107" s="306">
        <f t="shared" si="78"/>
        <v>60.862171348128619</v>
      </c>
      <c r="AU107" s="306">
        <f t="shared" si="78"/>
        <v>62.273542206021411</v>
      </c>
      <c r="AV107" s="306">
        <f t="shared" si="78"/>
        <v>63.820547717440313</v>
      </c>
      <c r="AW107" s="306">
        <f t="shared" si="78"/>
        <v>65.346743926757583</v>
      </c>
      <c r="AX107" s="306">
        <f t="shared" si="78"/>
        <v>66.779824345329388</v>
      </c>
      <c r="AY107" s="306">
        <f t="shared" si="78"/>
        <v>69.240972946655035</v>
      </c>
      <c r="AZ107" s="306">
        <f t="shared" si="78"/>
        <v>69.684184949745713</v>
      </c>
      <c r="BA107" s="306">
        <f t="shared" si="78"/>
        <v>71.150015978142775</v>
      </c>
      <c r="BB107" s="306">
        <f t="shared" si="78"/>
        <v>72.635351511894882</v>
      </c>
      <c r="BC107" s="306">
        <f t="shared" si="78"/>
        <v>74.107409544127577</v>
      </c>
      <c r="BD107" s="306">
        <f t="shared" si="78"/>
        <v>75.569303553743893</v>
      </c>
      <c r="BE107" s="306">
        <f t="shared" si="78"/>
        <v>77.282290700879187</v>
      </c>
      <c r="BF107" s="306">
        <f t="shared" si="78"/>
        <v>80.075507377572691</v>
      </c>
      <c r="BG107" s="306">
        <f t="shared" si="78"/>
        <v>80.720904500679694</v>
      </c>
    </row>
    <row r="108" spans="1:59" ht="15.75" thickBot="1">
      <c r="A108" s="6" t="s">
        <v>114</v>
      </c>
      <c r="B108" s="37">
        <f>B23</f>
        <v>292</v>
      </c>
      <c r="C108" s="37">
        <f t="shared" ref="C108:Y108" si="79">C23</f>
        <v>280</v>
      </c>
      <c r="D108" s="37">
        <f t="shared" si="79"/>
        <v>305</v>
      </c>
      <c r="E108" s="37">
        <f t="shared" si="79"/>
        <v>305</v>
      </c>
      <c r="F108" s="37">
        <f t="shared" si="79"/>
        <v>295</v>
      </c>
      <c r="G108" s="37">
        <f t="shared" si="79"/>
        <v>432</v>
      </c>
      <c r="H108" s="37">
        <f t="shared" si="79"/>
        <v>555</v>
      </c>
      <c r="I108" s="37">
        <f t="shared" si="79"/>
        <v>476</v>
      </c>
      <c r="J108" s="37">
        <f t="shared" si="79"/>
        <v>465</v>
      </c>
      <c r="K108" s="37">
        <f t="shared" si="79"/>
        <v>425</v>
      </c>
      <c r="L108" s="37">
        <f t="shared" si="79"/>
        <v>595</v>
      </c>
      <c r="M108" s="37">
        <f t="shared" si="79"/>
        <v>610</v>
      </c>
      <c r="N108" s="37">
        <f t="shared" si="79"/>
        <v>725</v>
      </c>
      <c r="O108" s="37">
        <f t="shared" si="79"/>
        <v>617</v>
      </c>
      <c r="P108" s="37">
        <f t="shared" si="79"/>
        <v>746</v>
      </c>
      <c r="Q108" s="37">
        <f t="shared" si="79"/>
        <v>667</v>
      </c>
      <c r="R108" s="37">
        <f t="shared" si="79"/>
        <v>790</v>
      </c>
      <c r="S108" s="37">
        <f t="shared" si="79"/>
        <v>872</v>
      </c>
      <c r="T108" s="37">
        <f t="shared" si="79"/>
        <v>875</v>
      </c>
      <c r="U108" s="37">
        <f t="shared" si="79"/>
        <v>805</v>
      </c>
      <c r="V108" s="37">
        <f t="shared" si="79"/>
        <v>847</v>
      </c>
      <c r="W108" s="37">
        <f t="shared" si="79"/>
        <v>885</v>
      </c>
      <c r="X108" s="37">
        <f t="shared" si="79"/>
        <v>875</v>
      </c>
      <c r="Y108" s="37">
        <f t="shared" si="79"/>
        <v>890</v>
      </c>
      <c r="Z108" s="37">
        <f>Z23</f>
        <v>890</v>
      </c>
      <c r="AA108" s="37">
        <f>AA23</f>
        <v>890</v>
      </c>
      <c r="AB108" s="37">
        <f>AB23</f>
        <v>890</v>
      </c>
      <c r="AC108" s="37">
        <f>AC23</f>
        <v>890</v>
      </c>
      <c r="AD108" s="37">
        <f>AD23</f>
        <v>890</v>
      </c>
      <c r="AE108" s="238">
        <f t="shared" ref="AE108:BG108" si="80">SUM(AE96:AE107)</f>
        <v>850.83620689655208</v>
      </c>
      <c r="AF108" s="238">
        <f t="shared" si="80"/>
        <v>691.91597755336852</v>
      </c>
      <c r="AG108" s="238">
        <f t="shared" si="80"/>
        <v>720.9480757535207</v>
      </c>
      <c r="AH108" s="238">
        <f t="shared" si="80"/>
        <v>744.23908216207064</v>
      </c>
      <c r="AI108" s="238">
        <f t="shared" si="80"/>
        <v>761.8078051909232</v>
      </c>
      <c r="AJ108" s="238">
        <f t="shared" si="80"/>
        <v>776.46976102018687</v>
      </c>
      <c r="AK108" s="238">
        <f t="shared" si="80"/>
        <v>791.05626230232997</v>
      </c>
      <c r="AL108" s="238">
        <f t="shared" si="80"/>
        <v>805.62204788142094</v>
      </c>
      <c r="AM108" s="238">
        <f t="shared" si="80"/>
        <v>820.12356490436753</v>
      </c>
      <c r="AN108" s="238">
        <f t="shared" si="80"/>
        <v>834.894343170973</v>
      </c>
      <c r="AO108" s="238">
        <f t="shared" si="80"/>
        <v>849.5800988187375</v>
      </c>
      <c r="AP108" s="238">
        <f t="shared" si="80"/>
        <v>864.47131776180811</v>
      </c>
      <c r="AQ108" s="238">
        <f t="shared" si="80"/>
        <v>879.14243821500622</v>
      </c>
      <c r="AR108" s="238">
        <f t="shared" si="80"/>
        <v>893.9564206270386</v>
      </c>
      <c r="AS108" s="238">
        <f t="shared" si="80"/>
        <v>908.5002895988797</v>
      </c>
      <c r="AT108" s="238">
        <f t="shared" si="80"/>
        <v>923.16306428888527</v>
      </c>
      <c r="AU108" s="238">
        <f t="shared" si="80"/>
        <v>940.77921892716074</v>
      </c>
      <c r="AV108" s="238">
        <f t="shared" si="80"/>
        <v>958.58961718230751</v>
      </c>
      <c r="AW108" s="238">
        <f t="shared" si="80"/>
        <v>976.05322440511281</v>
      </c>
      <c r="AX108" s="238">
        <f t="shared" si="80"/>
        <v>993.86336130111908</v>
      </c>
      <c r="AY108" s="238">
        <f t="shared" si="80"/>
        <v>1011.4419463795077</v>
      </c>
      <c r="AZ108" s="238">
        <f t="shared" si="80"/>
        <v>1029.1150124857131</v>
      </c>
      <c r="BA108" s="238">
        <f t="shared" si="80"/>
        <v>1046.7986100383057</v>
      </c>
      <c r="BB108" s="238">
        <f t="shared" si="80"/>
        <v>1064.4951169264486</v>
      </c>
      <c r="BC108" s="238">
        <f t="shared" si="80"/>
        <v>1082.2118098188628</v>
      </c>
      <c r="BD108" s="238">
        <f t="shared" si="80"/>
        <v>1099.9470548791908</v>
      </c>
      <c r="BE108" s="238">
        <f t="shared" si="80"/>
        <v>1120.5918255427603</v>
      </c>
      <c r="BF108" s="238">
        <f t="shared" si="80"/>
        <v>1141.2370644776515</v>
      </c>
      <c r="BG108" s="238">
        <f t="shared" si="80"/>
        <v>1161.8650738321644</v>
      </c>
    </row>
    <row r="109" spans="1:59">
      <c r="A109" s="1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  <c r="AB109" s="240"/>
      <c r="AC109" s="240"/>
      <c r="AD109" s="240"/>
      <c r="AE109" s="240"/>
      <c r="AF109" s="240"/>
      <c r="AG109" s="240"/>
      <c r="AH109" s="240"/>
      <c r="AI109" s="240"/>
      <c r="AJ109" s="240"/>
      <c r="AK109" s="240"/>
      <c r="AL109" s="240"/>
      <c r="AM109" s="240"/>
      <c r="AN109" s="240"/>
      <c r="AO109" s="240"/>
      <c r="AP109" s="240"/>
      <c r="AQ109" s="240"/>
      <c r="AR109" s="240"/>
      <c r="AS109" s="240"/>
      <c r="AT109" s="240"/>
      <c r="AU109" s="240"/>
      <c r="AV109" s="240"/>
      <c r="AW109" s="240"/>
      <c r="AX109" s="240"/>
      <c r="AY109" s="240"/>
      <c r="AZ109" s="240"/>
      <c r="BA109" s="240"/>
      <c r="BB109" s="240"/>
      <c r="BC109" s="240"/>
      <c r="BD109" s="240"/>
      <c r="BE109" s="240"/>
      <c r="BF109" s="240"/>
      <c r="BG109" s="240"/>
    </row>
    <row r="110" spans="1:59" ht="15.75" thickBot="1">
      <c r="A110" s="6" t="s">
        <v>256</v>
      </c>
    </row>
    <row r="111" spans="1:59" ht="15.75" thickBot="1">
      <c r="A111" s="3"/>
      <c r="B111" s="3" t="str">
        <f>B$2</f>
        <v xml:space="preserve">93/94 </v>
      </c>
      <c r="C111" s="3" t="str">
        <f t="shared" ref="C111:BG111" si="81">C$2</f>
        <v xml:space="preserve">94/95 </v>
      </c>
      <c r="D111" s="3" t="str">
        <f t="shared" si="81"/>
        <v xml:space="preserve">95/96 </v>
      </c>
      <c r="E111" s="3" t="str">
        <f t="shared" si="81"/>
        <v xml:space="preserve">96/97 </v>
      </c>
      <c r="F111" s="3" t="str">
        <f t="shared" si="81"/>
        <v xml:space="preserve">97/98 </v>
      </c>
      <c r="G111" s="3" t="str">
        <f t="shared" si="81"/>
        <v xml:space="preserve">98/99 </v>
      </c>
      <c r="H111" s="3" t="str">
        <f t="shared" si="81"/>
        <v xml:space="preserve">99/00 </v>
      </c>
      <c r="I111" s="3" t="str">
        <f t="shared" si="81"/>
        <v xml:space="preserve">00/01 </v>
      </c>
      <c r="J111" s="3" t="str">
        <f t="shared" si="81"/>
        <v xml:space="preserve">01/02 </v>
      </c>
      <c r="K111" s="3" t="str">
        <f t="shared" si="81"/>
        <v xml:space="preserve">02/03 </v>
      </c>
      <c r="L111" s="3" t="str">
        <f t="shared" si="81"/>
        <v xml:space="preserve">03/04 </v>
      </c>
      <c r="M111" s="3" t="str">
        <f t="shared" si="81"/>
        <v xml:space="preserve">04/05 </v>
      </c>
      <c r="N111" s="3" t="str">
        <f t="shared" si="81"/>
        <v xml:space="preserve">05/06 </v>
      </c>
      <c r="O111" s="3" t="str">
        <f t="shared" si="81"/>
        <v xml:space="preserve">06/07 </v>
      </c>
      <c r="P111" s="3" t="str">
        <f t="shared" si="81"/>
        <v xml:space="preserve">07/08 </v>
      </c>
      <c r="Q111" s="3" t="str">
        <f t="shared" si="81"/>
        <v xml:space="preserve">08/09 </v>
      </c>
      <c r="R111" s="3" t="str">
        <f t="shared" si="81"/>
        <v xml:space="preserve">09/10 </v>
      </c>
      <c r="S111" s="3" t="str">
        <f t="shared" si="81"/>
        <v xml:space="preserve">10/11 </v>
      </c>
      <c r="T111" s="3" t="str">
        <f t="shared" si="81"/>
        <v xml:space="preserve">11/12 </v>
      </c>
      <c r="U111" s="3" t="str">
        <f t="shared" si="81"/>
        <v xml:space="preserve">12/13 </v>
      </c>
      <c r="V111" s="3" t="str">
        <f t="shared" si="81"/>
        <v xml:space="preserve">13/14 </v>
      </c>
      <c r="W111" s="3" t="str">
        <f t="shared" si="81"/>
        <v xml:space="preserve">14/15 </v>
      </c>
      <c r="X111" s="3" t="str">
        <f t="shared" si="81"/>
        <v xml:space="preserve">15/16 </v>
      </c>
      <c r="Y111" s="3" t="str">
        <f t="shared" si="81"/>
        <v xml:space="preserve">16/17 </v>
      </c>
      <c r="Z111" s="3" t="str">
        <f t="shared" si="81"/>
        <v xml:space="preserve">17/18 </v>
      </c>
      <c r="AA111" s="3" t="str">
        <f t="shared" si="81"/>
        <v xml:space="preserve">18/19 </v>
      </c>
      <c r="AB111" s="3" t="str">
        <f t="shared" si="81"/>
        <v>19/20</v>
      </c>
      <c r="AC111" s="3" t="str">
        <f t="shared" si="81"/>
        <v>20/21</v>
      </c>
      <c r="AD111" s="3" t="str">
        <f t="shared" si="81"/>
        <v xml:space="preserve">21/22 </v>
      </c>
      <c r="AE111" s="3" t="str">
        <f t="shared" si="81"/>
        <v xml:space="preserve">22/23 </v>
      </c>
      <c r="AF111" s="3" t="str">
        <f t="shared" si="81"/>
        <v xml:space="preserve">23/24 </v>
      </c>
      <c r="AG111" s="3" t="str">
        <f t="shared" si="81"/>
        <v xml:space="preserve">24/25 </v>
      </c>
      <c r="AH111" s="3" t="str">
        <f t="shared" si="81"/>
        <v>25/26</v>
      </c>
      <c r="AI111" s="3" t="str">
        <f t="shared" si="81"/>
        <v>26/27</v>
      </c>
      <c r="AJ111" s="3" t="str">
        <f t="shared" si="81"/>
        <v>27/28</v>
      </c>
      <c r="AK111" s="3" t="str">
        <f t="shared" si="81"/>
        <v>28/29</v>
      </c>
      <c r="AL111" s="3" t="str">
        <f t="shared" si="81"/>
        <v>29/30</v>
      </c>
      <c r="AM111" s="3" t="str">
        <f t="shared" si="81"/>
        <v>30/31</v>
      </c>
      <c r="AN111" s="3" t="str">
        <f t="shared" si="81"/>
        <v>31/32</v>
      </c>
      <c r="AO111" s="3" t="str">
        <f t="shared" si="81"/>
        <v>32/33</v>
      </c>
      <c r="AP111" s="3" t="str">
        <f t="shared" si="81"/>
        <v>33/34</v>
      </c>
      <c r="AQ111" s="3" t="str">
        <f t="shared" si="81"/>
        <v>34/35</v>
      </c>
      <c r="AR111" s="3" t="str">
        <f t="shared" si="81"/>
        <v>35/36</v>
      </c>
      <c r="AS111" s="3" t="str">
        <f t="shared" si="81"/>
        <v>36/37</v>
      </c>
      <c r="AT111" s="3" t="str">
        <f t="shared" si="81"/>
        <v>37/38</v>
      </c>
      <c r="AU111" s="3" t="str">
        <f t="shared" si="81"/>
        <v>38/39</v>
      </c>
      <c r="AV111" s="3" t="str">
        <f t="shared" si="81"/>
        <v>39/40</v>
      </c>
      <c r="AW111" s="3" t="str">
        <f t="shared" si="81"/>
        <v>40/41</v>
      </c>
      <c r="AX111" s="3" t="str">
        <f t="shared" si="81"/>
        <v>41/42</v>
      </c>
      <c r="AY111" s="3" t="str">
        <f t="shared" si="81"/>
        <v>42/43</v>
      </c>
      <c r="AZ111" s="3" t="str">
        <f t="shared" si="81"/>
        <v>43/44</v>
      </c>
      <c r="BA111" s="3" t="str">
        <f t="shared" si="81"/>
        <v>44/45</v>
      </c>
      <c r="BB111" s="3" t="str">
        <f t="shared" si="81"/>
        <v>45/46</v>
      </c>
      <c r="BC111" s="3" t="str">
        <f t="shared" si="81"/>
        <v>46/47</v>
      </c>
      <c r="BD111" s="3" t="str">
        <f t="shared" si="81"/>
        <v>47/48</v>
      </c>
      <c r="BE111" s="3" t="str">
        <f t="shared" si="81"/>
        <v>48/49</v>
      </c>
      <c r="BF111" s="3" t="str">
        <f t="shared" si="81"/>
        <v>49/50</v>
      </c>
      <c r="BG111" s="3" t="str">
        <f t="shared" si="81"/>
        <v>50/51</v>
      </c>
    </row>
    <row r="112" spans="1:59">
      <c r="A112" s="6" t="s">
        <v>104</v>
      </c>
      <c r="B112" s="241">
        <f t="shared" ref="B112:BG116" si="82">B96/B80</f>
        <v>0.54990583804143123</v>
      </c>
      <c r="C112" s="241">
        <f t="shared" si="82"/>
        <v>0.56000000000000005</v>
      </c>
      <c r="D112" s="241">
        <f t="shared" si="82"/>
        <v>0.55454545454545456</v>
      </c>
      <c r="E112" s="241">
        <f t="shared" si="82"/>
        <v>0.55454545454545456</v>
      </c>
      <c r="F112" s="241">
        <f t="shared" si="82"/>
        <v>0.53734061930783239</v>
      </c>
      <c r="G112" s="241">
        <f t="shared" si="82"/>
        <v>0.55031847133757961</v>
      </c>
      <c r="H112" s="241">
        <f t="shared" si="82"/>
        <v>0.5473372781065089</v>
      </c>
      <c r="I112" s="241">
        <f t="shared" si="82"/>
        <v>0.54029511918274686</v>
      </c>
      <c r="J112" s="241">
        <f t="shared" si="82"/>
        <v>0.54705882352941182</v>
      </c>
      <c r="K112" s="241">
        <f t="shared" si="82"/>
        <v>0.54627249357326479</v>
      </c>
      <c r="L112" s="241">
        <f t="shared" si="82"/>
        <v>0.56666666666666665</v>
      </c>
      <c r="M112" s="241">
        <f t="shared" si="82"/>
        <v>0.57330827067669177</v>
      </c>
      <c r="N112" s="241">
        <f t="shared" si="82"/>
        <v>0.57357594936708856</v>
      </c>
      <c r="O112" s="241">
        <f t="shared" si="82"/>
        <v>0.57395348837209303</v>
      </c>
      <c r="P112" s="241">
        <f t="shared" si="82"/>
        <v>0.57384615384615389</v>
      </c>
      <c r="Q112" s="241">
        <f t="shared" si="82"/>
        <v>0.5735167669819432</v>
      </c>
      <c r="R112" s="241">
        <f t="shared" si="82"/>
        <v>0.57371096586782866</v>
      </c>
      <c r="S112" s="241">
        <f t="shared" si="82"/>
        <v>0.5736842105263158</v>
      </c>
      <c r="T112" s="241">
        <f t="shared" si="82"/>
        <v>0.57565789473684215</v>
      </c>
      <c r="U112" s="241">
        <f t="shared" si="82"/>
        <v>0.57499999999999996</v>
      </c>
      <c r="V112" s="241">
        <f t="shared" si="82"/>
        <v>0.57619047619047614</v>
      </c>
      <c r="W112" s="241">
        <f t="shared" si="82"/>
        <v>0.57467532467532467</v>
      </c>
      <c r="X112" s="241">
        <f t="shared" si="82"/>
        <v>0.57565789473684215</v>
      </c>
      <c r="Y112" s="241">
        <f t="shared" si="82"/>
        <v>0.5741935483870968</v>
      </c>
      <c r="Z112" s="241">
        <f t="shared" si="82"/>
        <v>0.57533333333333336</v>
      </c>
      <c r="AA112" s="241">
        <f t="shared" si="82"/>
        <v>0.57586206896551728</v>
      </c>
      <c r="AB112" s="241">
        <f t="shared" si="82"/>
        <v>0.57692307692307687</v>
      </c>
      <c r="AC112" s="241">
        <f t="shared" si="82"/>
        <v>0.57499999999999996</v>
      </c>
      <c r="AD112" s="241">
        <f t="shared" si="82"/>
        <v>0.57714285714285718</v>
      </c>
      <c r="AE112" s="242">
        <f t="shared" si="82"/>
        <v>0.57586206896551728</v>
      </c>
      <c r="AF112" s="242">
        <f t="shared" si="82"/>
        <v>0.57659664796114063</v>
      </c>
      <c r="AG112" s="242">
        <f t="shared" si="82"/>
        <v>0.57675846060281655</v>
      </c>
      <c r="AH112" s="242">
        <f t="shared" si="82"/>
        <v>0.5769295210558687</v>
      </c>
      <c r="AI112" s="242">
        <f t="shared" si="82"/>
        <v>0.57712712514463882</v>
      </c>
      <c r="AJ112" s="242">
        <f t="shared" si="82"/>
        <v>0.57730093756147727</v>
      </c>
      <c r="AK112" s="242">
        <f t="shared" si="82"/>
        <v>0.57741333014768603</v>
      </c>
      <c r="AL112" s="242">
        <f t="shared" si="82"/>
        <v>0.57750684435944155</v>
      </c>
      <c r="AM112" s="242">
        <f t="shared" si="82"/>
        <v>0.57755180627068148</v>
      </c>
      <c r="AN112" s="242">
        <f t="shared" si="82"/>
        <v>0.57778155236745554</v>
      </c>
      <c r="AO112" s="242">
        <f t="shared" si="82"/>
        <v>0.57794564545492355</v>
      </c>
      <c r="AP112" s="242">
        <f t="shared" si="82"/>
        <v>0.5782416841216107</v>
      </c>
      <c r="AQ112" s="242">
        <f t="shared" si="82"/>
        <v>0.57838318303618808</v>
      </c>
      <c r="AR112" s="242">
        <f t="shared" si="82"/>
        <v>0.57861256998513833</v>
      </c>
      <c r="AS112" s="242">
        <f t="shared" si="82"/>
        <v>0.57866260484005072</v>
      </c>
      <c r="AT112" s="242">
        <f t="shared" si="82"/>
        <v>0.57878562024381519</v>
      </c>
      <c r="AU112" s="242">
        <f t="shared" si="82"/>
        <v>0.57894105780132965</v>
      </c>
      <c r="AV112" s="242">
        <f t="shared" si="82"/>
        <v>0.57920822790471749</v>
      </c>
      <c r="AW112" s="242">
        <f t="shared" si="82"/>
        <v>0.57926007383092748</v>
      </c>
      <c r="AX112" s="242">
        <f t="shared" si="82"/>
        <v>0.57951216402397621</v>
      </c>
      <c r="AY112" s="242">
        <f t="shared" si="82"/>
        <v>0.57962289190802729</v>
      </c>
      <c r="AZ112" s="242">
        <f t="shared" si="82"/>
        <v>0.57978310562575386</v>
      </c>
      <c r="BA112" s="242">
        <f t="shared" si="82"/>
        <v>0.57994382827606961</v>
      </c>
      <c r="BB112" s="242">
        <f t="shared" si="82"/>
        <v>0.58010633075010831</v>
      </c>
      <c r="BC112" s="242">
        <f t="shared" si="82"/>
        <v>0.58027442885729907</v>
      </c>
      <c r="BD112" s="242">
        <f t="shared" si="82"/>
        <v>0.58044699465920357</v>
      </c>
      <c r="BE112" s="242">
        <f t="shared" si="82"/>
        <v>0.58061752618795859</v>
      </c>
      <c r="BF112" s="242">
        <f t="shared" si="82"/>
        <v>0.58078222110821964</v>
      </c>
      <c r="BG112" s="242">
        <f t="shared" si="82"/>
        <v>0.58093253691608226</v>
      </c>
    </row>
    <row r="113" spans="1:59">
      <c r="A113" s="6" t="s">
        <v>105</v>
      </c>
      <c r="B113" s="241">
        <f t="shared" si="82"/>
        <v>0.54990583804143123</v>
      </c>
      <c r="C113" s="241">
        <f t="shared" si="82"/>
        <v>0.56000000000000005</v>
      </c>
      <c r="D113" s="241">
        <f t="shared" si="82"/>
        <v>0.55454545454545456</v>
      </c>
      <c r="E113" s="241">
        <f t="shared" si="82"/>
        <v>0.55454545454545456</v>
      </c>
      <c r="F113" s="241">
        <f t="shared" si="82"/>
        <v>0.53734061930783239</v>
      </c>
      <c r="G113" s="241">
        <f t="shared" si="82"/>
        <v>0.55031847133757961</v>
      </c>
      <c r="H113" s="241">
        <f t="shared" si="82"/>
        <v>0.5473372781065089</v>
      </c>
      <c r="I113" s="241">
        <f t="shared" si="82"/>
        <v>0.54029511918274686</v>
      </c>
      <c r="J113" s="241">
        <f t="shared" si="82"/>
        <v>0.54705882352941182</v>
      </c>
      <c r="K113" s="241">
        <f t="shared" si="82"/>
        <v>0.54627249357326479</v>
      </c>
      <c r="L113" s="241">
        <f t="shared" si="82"/>
        <v>0.56666666666666665</v>
      </c>
      <c r="M113" s="241">
        <f t="shared" si="82"/>
        <v>0.57330827067669177</v>
      </c>
      <c r="N113" s="241">
        <f t="shared" si="82"/>
        <v>0.57357594936708856</v>
      </c>
      <c r="O113" s="241">
        <f t="shared" si="82"/>
        <v>0.57395348837209303</v>
      </c>
      <c r="P113" s="241">
        <f t="shared" si="82"/>
        <v>0.57384615384615389</v>
      </c>
      <c r="Q113" s="241">
        <f t="shared" si="82"/>
        <v>0.5735167669819432</v>
      </c>
      <c r="R113" s="241">
        <f t="shared" si="82"/>
        <v>0.57371096586782866</v>
      </c>
      <c r="S113" s="241">
        <f t="shared" si="82"/>
        <v>0.5736842105263158</v>
      </c>
      <c r="T113" s="241">
        <f t="shared" si="82"/>
        <v>0.57565789473684215</v>
      </c>
      <c r="U113" s="241">
        <f t="shared" si="82"/>
        <v>0.57499999999999996</v>
      </c>
      <c r="V113" s="241">
        <f t="shared" si="82"/>
        <v>0.57619047619047614</v>
      </c>
      <c r="W113" s="241">
        <f t="shared" si="82"/>
        <v>0.57467532467532467</v>
      </c>
      <c r="X113" s="241">
        <f t="shared" si="82"/>
        <v>0.57565789473684215</v>
      </c>
      <c r="Y113" s="241">
        <f t="shared" si="82"/>
        <v>0.5741935483870968</v>
      </c>
      <c r="Z113" s="241">
        <f t="shared" si="82"/>
        <v>0.57533333333333336</v>
      </c>
      <c r="AA113" s="241">
        <f t="shared" si="82"/>
        <v>0.57586206896551728</v>
      </c>
      <c r="AB113" s="241">
        <f t="shared" si="82"/>
        <v>0.57692307692307687</v>
      </c>
      <c r="AC113" s="241">
        <f t="shared" si="82"/>
        <v>0.57499999999999996</v>
      </c>
      <c r="AD113" s="241">
        <f t="shared" si="82"/>
        <v>0.57714285714285718</v>
      </c>
      <c r="AE113" s="242">
        <f t="shared" si="82"/>
        <v>0.57586206896551728</v>
      </c>
      <c r="AF113" s="242">
        <f t="shared" si="82"/>
        <v>0.57659664796114063</v>
      </c>
      <c r="AG113" s="242">
        <f t="shared" si="82"/>
        <v>0.57675846060281655</v>
      </c>
      <c r="AH113" s="242">
        <f t="shared" si="82"/>
        <v>0.5769295210558687</v>
      </c>
      <c r="AI113" s="242">
        <f t="shared" si="82"/>
        <v>0.57712712514463882</v>
      </c>
      <c r="AJ113" s="242">
        <f t="shared" si="82"/>
        <v>0.57730093756147727</v>
      </c>
      <c r="AK113" s="242">
        <f t="shared" si="82"/>
        <v>0.57741333014768603</v>
      </c>
      <c r="AL113" s="242">
        <f t="shared" si="82"/>
        <v>0.57750684435944155</v>
      </c>
      <c r="AM113" s="242">
        <f t="shared" si="82"/>
        <v>0.57755180627068148</v>
      </c>
      <c r="AN113" s="242">
        <f t="shared" si="82"/>
        <v>0.57778155236745554</v>
      </c>
      <c r="AO113" s="242">
        <f t="shared" si="82"/>
        <v>0.57794564545492355</v>
      </c>
      <c r="AP113" s="242">
        <f t="shared" si="82"/>
        <v>0.5782416841216107</v>
      </c>
      <c r="AQ113" s="242">
        <f t="shared" si="82"/>
        <v>0.57838318303618808</v>
      </c>
      <c r="AR113" s="242">
        <f t="shared" si="82"/>
        <v>0.57861256998513833</v>
      </c>
      <c r="AS113" s="242">
        <f t="shared" si="82"/>
        <v>0.57866260484005072</v>
      </c>
      <c r="AT113" s="242">
        <f t="shared" si="82"/>
        <v>0.57878562024381519</v>
      </c>
      <c r="AU113" s="242">
        <f t="shared" si="82"/>
        <v>0.57894105780132965</v>
      </c>
      <c r="AV113" s="242">
        <f t="shared" si="82"/>
        <v>0.57920822790471749</v>
      </c>
      <c r="AW113" s="242">
        <f t="shared" si="82"/>
        <v>0.57926007383092748</v>
      </c>
      <c r="AX113" s="242">
        <f t="shared" si="82"/>
        <v>0.57951216402397621</v>
      </c>
      <c r="AY113" s="242">
        <f t="shared" si="82"/>
        <v>0.57962289190802729</v>
      </c>
      <c r="AZ113" s="242">
        <f t="shared" si="82"/>
        <v>0.57978310562575386</v>
      </c>
      <c r="BA113" s="242">
        <f t="shared" si="82"/>
        <v>0.57994382827606961</v>
      </c>
      <c r="BB113" s="242">
        <f t="shared" si="82"/>
        <v>0.58010633075010831</v>
      </c>
      <c r="BC113" s="242">
        <f t="shared" si="82"/>
        <v>0.58027442885729907</v>
      </c>
      <c r="BD113" s="242">
        <f t="shared" si="82"/>
        <v>0.58044699465920357</v>
      </c>
      <c r="BE113" s="242">
        <f t="shared" si="82"/>
        <v>0.58061752618795859</v>
      </c>
      <c r="BF113" s="242">
        <f t="shared" si="82"/>
        <v>0.58078222110821964</v>
      </c>
      <c r="BG113" s="242">
        <f t="shared" si="82"/>
        <v>0.58093253691608226</v>
      </c>
    </row>
    <row r="114" spans="1:59">
      <c r="A114" s="6" t="s">
        <v>106</v>
      </c>
      <c r="B114" s="241">
        <f t="shared" si="82"/>
        <v>0.54990583804143123</v>
      </c>
      <c r="C114" s="241">
        <f t="shared" si="82"/>
        <v>0.56000000000000005</v>
      </c>
      <c r="D114" s="241">
        <f t="shared" si="82"/>
        <v>0.55454545454545456</v>
      </c>
      <c r="E114" s="241">
        <f t="shared" si="82"/>
        <v>0.55454545454545456</v>
      </c>
      <c r="F114" s="241">
        <f t="shared" si="82"/>
        <v>0.53734061930783239</v>
      </c>
      <c r="G114" s="241">
        <f t="shared" si="82"/>
        <v>0.55031847133757961</v>
      </c>
      <c r="H114" s="241">
        <f t="shared" si="82"/>
        <v>0.5473372781065089</v>
      </c>
      <c r="I114" s="241">
        <f t="shared" si="82"/>
        <v>0.54029511918274686</v>
      </c>
      <c r="J114" s="241">
        <f t="shared" si="82"/>
        <v>0.54705882352941182</v>
      </c>
      <c r="K114" s="241">
        <f t="shared" si="82"/>
        <v>0.54627249357326479</v>
      </c>
      <c r="L114" s="241">
        <f t="shared" si="82"/>
        <v>0.56666666666666665</v>
      </c>
      <c r="M114" s="241">
        <f t="shared" si="82"/>
        <v>0.57330827067669177</v>
      </c>
      <c r="N114" s="241">
        <f t="shared" si="82"/>
        <v>0.57357594936708856</v>
      </c>
      <c r="O114" s="241">
        <f t="shared" si="82"/>
        <v>0.57395348837209303</v>
      </c>
      <c r="P114" s="241">
        <f t="shared" si="82"/>
        <v>0.57384615384615389</v>
      </c>
      <c r="Q114" s="241">
        <f t="shared" si="82"/>
        <v>0.5735167669819432</v>
      </c>
      <c r="R114" s="241">
        <f t="shared" si="82"/>
        <v>0.57371096586782866</v>
      </c>
      <c r="S114" s="241">
        <f t="shared" si="82"/>
        <v>0.5736842105263158</v>
      </c>
      <c r="T114" s="241">
        <f t="shared" si="82"/>
        <v>0.57565789473684215</v>
      </c>
      <c r="U114" s="241">
        <f t="shared" si="82"/>
        <v>0.57499999999999996</v>
      </c>
      <c r="V114" s="241">
        <f t="shared" si="82"/>
        <v>0.57619047619047614</v>
      </c>
      <c r="W114" s="241">
        <f t="shared" si="82"/>
        <v>0.57467532467532467</v>
      </c>
      <c r="X114" s="241">
        <f t="shared" si="82"/>
        <v>0.57565789473684215</v>
      </c>
      <c r="Y114" s="241">
        <f t="shared" si="82"/>
        <v>0.5741935483870968</v>
      </c>
      <c r="Z114" s="241">
        <f t="shared" si="82"/>
        <v>0.57533333333333336</v>
      </c>
      <c r="AA114" s="241">
        <f t="shared" si="82"/>
        <v>0.57586206896551728</v>
      </c>
      <c r="AB114" s="241">
        <f t="shared" si="82"/>
        <v>0.57692307692307687</v>
      </c>
      <c r="AC114" s="241">
        <f t="shared" si="82"/>
        <v>0.57499999999999996</v>
      </c>
      <c r="AD114" s="241">
        <f t="shared" si="82"/>
        <v>0.57714285714285718</v>
      </c>
      <c r="AE114" s="242">
        <f t="shared" si="82"/>
        <v>0.57586206896551728</v>
      </c>
      <c r="AF114" s="242">
        <f t="shared" si="82"/>
        <v>0.57659664796114063</v>
      </c>
      <c r="AG114" s="242">
        <f t="shared" si="82"/>
        <v>0.57675846060281655</v>
      </c>
      <c r="AH114" s="242">
        <f t="shared" si="82"/>
        <v>0.5769295210558687</v>
      </c>
      <c r="AI114" s="242">
        <f t="shared" si="82"/>
        <v>0.57712712514463882</v>
      </c>
      <c r="AJ114" s="242">
        <f t="shared" si="82"/>
        <v>0.57730093756147727</v>
      </c>
      <c r="AK114" s="242">
        <f t="shared" si="82"/>
        <v>0.57741333014768603</v>
      </c>
      <c r="AL114" s="242">
        <f t="shared" si="82"/>
        <v>0.57750684435944155</v>
      </c>
      <c r="AM114" s="242">
        <f t="shared" si="82"/>
        <v>0.57755180627068148</v>
      </c>
      <c r="AN114" s="242">
        <f t="shared" si="82"/>
        <v>0.57778155236745565</v>
      </c>
      <c r="AO114" s="242">
        <f t="shared" si="82"/>
        <v>0.57794564545492355</v>
      </c>
      <c r="AP114" s="242">
        <f t="shared" si="82"/>
        <v>0.5782416841216107</v>
      </c>
      <c r="AQ114" s="242">
        <f t="shared" si="82"/>
        <v>0.57838318303618808</v>
      </c>
      <c r="AR114" s="242">
        <f t="shared" si="82"/>
        <v>0.57861256998513833</v>
      </c>
      <c r="AS114" s="242">
        <f t="shared" si="82"/>
        <v>0.57866260484005072</v>
      </c>
      <c r="AT114" s="242">
        <f t="shared" si="82"/>
        <v>0.57878562024381519</v>
      </c>
      <c r="AU114" s="242">
        <f t="shared" si="82"/>
        <v>0.57894105780132965</v>
      </c>
      <c r="AV114" s="242">
        <f t="shared" si="82"/>
        <v>0.57920822790471749</v>
      </c>
      <c r="AW114" s="242">
        <f t="shared" si="82"/>
        <v>0.57926007383092748</v>
      </c>
      <c r="AX114" s="242">
        <f t="shared" si="82"/>
        <v>0.57951216402397621</v>
      </c>
      <c r="AY114" s="242">
        <f t="shared" si="82"/>
        <v>0.57962289190802729</v>
      </c>
      <c r="AZ114" s="242">
        <f t="shared" si="82"/>
        <v>0.57978310562575386</v>
      </c>
      <c r="BA114" s="242">
        <f t="shared" si="82"/>
        <v>0.57994382827606961</v>
      </c>
      <c r="BB114" s="242">
        <f t="shared" si="82"/>
        <v>0.58010633075010831</v>
      </c>
      <c r="BC114" s="242">
        <f t="shared" si="82"/>
        <v>0.58027442885729907</v>
      </c>
      <c r="BD114" s="242">
        <f t="shared" si="82"/>
        <v>0.58044699465920357</v>
      </c>
      <c r="BE114" s="242">
        <f t="shared" si="82"/>
        <v>0.58061752618795859</v>
      </c>
      <c r="BF114" s="242">
        <f t="shared" si="82"/>
        <v>0.58078222110821964</v>
      </c>
      <c r="BG114" s="242">
        <f t="shared" si="82"/>
        <v>0.58093253691608226</v>
      </c>
    </row>
    <row r="115" spans="1:59">
      <c r="A115" s="6" t="s">
        <v>107</v>
      </c>
      <c r="B115" s="241">
        <f t="shared" si="82"/>
        <v>0.54990583804143123</v>
      </c>
      <c r="C115" s="241">
        <f t="shared" si="82"/>
        <v>0.56000000000000005</v>
      </c>
      <c r="D115" s="241">
        <f t="shared" si="82"/>
        <v>0.55454545454545456</v>
      </c>
      <c r="E115" s="241">
        <f t="shared" si="82"/>
        <v>0.55454545454545456</v>
      </c>
      <c r="F115" s="241">
        <f t="shared" si="82"/>
        <v>0.53734061930783239</v>
      </c>
      <c r="G115" s="241">
        <f t="shared" si="82"/>
        <v>0.55031847133757961</v>
      </c>
      <c r="H115" s="241">
        <f t="shared" si="82"/>
        <v>0.5473372781065089</v>
      </c>
      <c r="I115" s="241">
        <f t="shared" si="82"/>
        <v>0.54029511918274686</v>
      </c>
      <c r="J115" s="241">
        <f t="shared" si="82"/>
        <v>0.54705882352941182</v>
      </c>
      <c r="K115" s="241">
        <f t="shared" si="82"/>
        <v>0.54627249357326479</v>
      </c>
      <c r="L115" s="241">
        <f t="shared" si="82"/>
        <v>0.56666666666666665</v>
      </c>
      <c r="M115" s="241">
        <f t="shared" si="82"/>
        <v>0.57330827067669177</v>
      </c>
      <c r="N115" s="241">
        <f t="shared" si="82"/>
        <v>0.57357594936708856</v>
      </c>
      <c r="O115" s="241">
        <f t="shared" si="82"/>
        <v>0.57395348837209303</v>
      </c>
      <c r="P115" s="241">
        <f t="shared" si="82"/>
        <v>0.57384615384615389</v>
      </c>
      <c r="Q115" s="241">
        <f t="shared" si="82"/>
        <v>0.5735167669819432</v>
      </c>
      <c r="R115" s="241">
        <f t="shared" si="82"/>
        <v>0.57371096586782866</v>
      </c>
      <c r="S115" s="241">
        <f t="shared" si="82"/>
        <v>0.5736842105263158</v>
      </c>
      <c r="T115" s="241">
        <f t="shared" si="82"/>
        <v>0.57565789473684215</v>
      </c>
      <c r="U115" s="241">
        <f t="shared" si="82"/>
        <v>0.57499999999999996</v>
      </c>
      <c r="V115" s="241">
        <f t="shared" si="82"/>
        <v>0.57619047619047614</v>
      </c>
      <c r="W115" s="241">
        <f t="shared" si="82"/>
        <v>0.57467532467532467</v>
      </c>
      <c r="X115" s="241">
        <f t="shared" si="82"/>
        <v>0.57565789473684215</v>
      </c>
      <c r="Y115" s="241">
        <f t="shared" si="82"/>
        <v>0.5741935483870968</v>
      </c>
      <c r="Z115" s="241">
        <f t="shared" si="82"/>
        <v>0.57533333333333336</v>
      </c>
      <c r="AA115" s="241">
        <f t="shared" si="82"/>
        <v>0.57586206896551717</v>
      </c>
      <c r="AB115" s="241">
        <f t="shared" si="82"/>
        <v>0.57692307692307687</v>
      </c>
      <c r="AC115" s="241">
        <f t="shared" si="82"/>
        <v>0.57499999999999996</v>
      </c>
      <c r="AD115" s="241">
        <f t="shared" si="82"/>
        <v>0.57714285714285718</v>
      </c>
      <c r="AE115" s="242">
        <f t="shared" si="82"/>
        <v>0.57586206896551728</v>
      </c>
      <c r="AF115" s="242">
        <f t="shared" si="82"/>
        <v>0.57659664796114063</v>
      </c>
      <c r="AG115" s="242">
        <f t="shared" si="82"/>
        <v>0.57675846060281655</v>
      </c>
      <c r="AH115" s="242">
        <f t="shared" si="82"/>
        <v>0.5769295210558687</v>
      </c>
      <c r="AI115" s="242">
        <f t="shared" si="82"/>
        <v>0.57712712514463882</v>
      </c>
      <c r="AJ115" s="242">
        <f t="shared" si="82"/>
        <v>0.57730093756147727</v>
      </c>
      <c r="AK115" s="242">
        <f t="shared" si="82"/>
        <v>0.57741333014768603</v>
      </c>
      <c r="AL115" s="242">
        <f t="shared" si="82"/>
        <v>0.57750684435944155</v>
      </c>
      <c r="AM115" s="242">
        <f t="shared" si="82"/>
        <v>0.57755180627068148</v>
      </c>
      <c r="AN115" s="242">
        <f t="shared" si="82"/>
        <v>0.57778155236745554</v>
      </c>
      <c r="AO115" s="242">
        <f t="shared" si="82"/>
        <v>0.57794564545492355</v>
      </c>
      <c r="AP115" s="242">
        <f t="shared" si="82"/>
        <v>0.5782416841216107</v>
      </c>
      <c r="AQ115" s="242">
        <f t="shared" si="82"/>
        <v>0.57838318303618808</v>
      </c>
      <c r="AR115" s="242">
        <f t="shared" si="82"/>
        <v>0.57861256998513833</v>
      </c>
      <c r="AS115" s="242">
        <f t="shared" si="82"/>
        <v>0.57866260484005072</v>
      </c>
      <c r="AT115" s="242">
        <f t="shared" si="82"/>
        <v>0.57878562024381519</v>
      </c>
      <c r="AU115" s="242">
        <f t="shared" si="82"/>
        <v>0.57894105780132965</v>
      </c>
      <c r="AV115" s="242">
        <f t="shared" si="82"/>
        <v>0.57920822790471749</v>
      </c>
      <c r="AW115" s="242">
        <f t="shared" si="82"/>
        <v>0.57926007383092748</v>
      </c>
      <c r="AX115" s="242">
        <f t="shared" si="82"/>
        <v>0.57951216402397621</v>
      </c>
      <c r="AY115" s="242">
        <f t="shared" si="82"/>
        <v>0.57962289190802729</v>
      </c>
      <c r="AZ115" s="242">
        <f t="shared" si="82"/>
        <v>0.57978310562575386</v>
      </c>
      <c r="BA115" s="242">
        <f t="shared" si="82"/>
        <v>0.57994382827606961</v>
      </c>
      <c r="BB115" s="242">
        <f t="shared" si="82"/>
        <v>0.58010633075010831</v>
      </c>
      <c r="BC115" s="242">
        <f t="shared" si="82"/>
        <v>0.58027442885729907</v>
      </c>
      <c r="BD115" s="242">
        <f t="shared" si="82"/>
        <v>0.58044699465920357</v>
      </c>
      <c r="BE115" s="242">
        <f t="shared" si="82"/>
        <v>0.58061752618795859</v>
      </c>
      <c r="BF115" s="242">
        <f t="shared" si="82"/>
        <v>0.58078222110821964</v>
      </c>
      <c r="BG115" s="242">
        <f t="shared" si="82"/>
        <v>0.58093253691608226</v>
      </c>
    </row>
    <row r="116" spans="1:59">
      <c r="A116" s="6" t="s">
        <v>108</v>
      </c>
      <c r="B116" s="241">
        <f t="shared" si="82"/>
        <v>0.54990583804143123</v>
      </c>
      <c r="C116" s="241">
        <f t="shared" si="82"/>
        <v>0.56000000000000005</v>
      </c>
      <c r="D116" s="241">
        <f t="shared" si="82"/>
        <v>0.55454545454545456</v>
      </c>
      <c r="E116" s="241">
        <f t="shared" si="82"/>
        <v>0.55454545454545456</v>
      </c>
      <c r="F116" s="241">
        <f t="shared" si="82"/>
        <v>0.53734061930783239</v>
      </c>
      <c r="G116" s="241">
        <f t="shared" si="82"/>
        <v>0.55031847133757961</v>
      </c>
      <c r="H116" s="241">
        <f t="shared" si="82"/>
        <v>0.5473372781065089</v>
      </c>
      <c r="I116" s="241">
        <f t="shared" si="82"/>
        <v>0.54029511918274686</v>
      </c>
      <c r="J116" s="241">
        <f t="shared" si="82"/>
        <v>0.54705882352941182</v>
      </c>
      <c r="K116" s="241">
        <f t="shared" si="82"/>
        <v>0.54627249357326479</v>
      </c>
      <c r="L116" s="241">
        <f t="shared" si="82"/>
        <v>0.56666666666666665</v>
      </c>
      <c r="M116" s="241">
        <f t="shared" si="82"/>
        <v>0.57330827067669177</v>
      </c>
      <c r="N116" s="241">
        <f t="shared" si="82"/>
        <v>0.57357594936708856</v>
      </c>
      <c r="O116" s="241">
        <f t="shared" si="82"/>
        <v>0.57395348837209303</v>
      </c>
      <c r="P116" s="241">
        <f t="shared" si="82"/>
        <v>0.57384615384615389</v>
      </c>
      <c r="Q116" s="241">
        <f t="shared" si="82"/>
        <v>0.5735167669819432</v>
      </c>
      <c r="R116" s="241">
        <f t="shared" si="82"/>
        <v>0.57371096586782866</v>
      </c>
      <c r="S116" s="241">
        <f t="shared" si="82"/>
        <v>0.5736842105263158</v>
      </c>
      <c r="T116" s="241">
        <f t="shared" si="82"/>
        <v>0.57565789473684215</v>
      </c>
      <c r="U116" s="241">
        <f t="shared" si="82"/>
        <v>0.57499999999999996</v>
      </c>
      <c r="V116" s="241">
        <f t="shared" si="82"/>
        <v>0.57619047619047614</v>
      </c>
      <c r="W116" s="241">
        <f t="shared" si="82"/>
        <v>0.57467532467532467</v>
      </c>
      <c r="X116" s="241">
        <f t="shared" si="82"/>
        <v>0.57565789473684215</v>
      </c>
      <c r="Y116" s="241">
        <f t="shared" ref="C116:BG120" si="83">Y100/Y84</f>
        <v>0.5741935483870968</v>
      </c>
      <c r="Z116" s="241">
        <f t="shared" si="83"/>
        <v>0.57533333333333336</v>
      </c>
      <c r="AA116" s="241">
        <f t="shared" si="83"/>
        <v>0.57586206896551717</v>
      </c>
      <c r="AB116" s="241">
        <f t="shared" si="83"/>
        <v>0.57692307692307687</v>
      </c>
      <c r="AC116" s="241">
        <f t="shared" si="83"/>
        <v>0.57499999999999996</v>
      </c>
      <c r="AD116" s="241">
        <f t="shared" si="83"/>
        <v>0.57714285714285718</v>
      </c>
      <c r="AE116" s="242">
        <f t="shared" si="83"/>
        <v>0.57586206896551728</v>
      </c>
      <c r="AF116" s="242">
        <f t="shared" si="83"/>
        <v>0.57659664796114063</v>
      </c>
      <c r="AG116" s="242">
        <f t="shared" si="83"/>
        <v>0.57675846060281655</v>
      </c>
      <c r="AH116" s="242">
        <f t="shared" si="83"/>
        <v>0.5769295210558687</v>
      </c>
      <c r="AI116" s="242">
        <f t="shared" si="83"/>
        <v>0.57712712514463882</v>
      </c>
      <c r="AJ116" s="242">
        <f t="shared" si="83"/>
        <v>0.57730093756147727</v>
      </c>
      <c r="AK116" s="242">
        <f t="shared" si="83"/>
        <v>0.57741333014768603</v>
      </c>
      <c r="AL116" s="242">
        <f t="shared" si="83"/>
        <v>0.57750684435944155</v>
      </c>
      <c r="AM116" s="242">
        <f t="shared" si="83"/>
        <v>0.57755180627068148</v>
      </c>
      <c r="AN116" s="242">
        <f t="shared" si="83"/>
        <v>0.57778155236745554</v>
      </c>
      <c r="AO116" s="242">
        <f t="shared" si="83"/>
        <v>0.57794564545492355</v>
      </c>
      <c r="AP116" s="242">
        <f t="shared" si="83"/>
        <v>0.5782416841216107</v>
      </c>
      <c r="AQ116" s="242">
        <f t="shared" si="83"/>
        <v>0.57838318303618808</v>
      </c>
      <c r="AR116" s="242">
        <f t="shared" si="83"/>
        <v>0.57861256998513833</v>
      </c>
      <c r="AS116" s="242">
        <f t="shared" si="83"/>
        <v>0.57866260484005072</v>
      </c>
      <c r="AT116" s="242">
        <f t="shared" si="83"/>
        <v>0.57878562024381519</v>
      </c>
      <c r="AU116" s="242">
        <f t="shared" si="83"/>
        <v>0.57894105780132965</v>
      </c>
      <c r="AV116" s="242">
        <f t="shared" si="83"/>
        <v>0.57920822790471749</v>
      </c>
      <c r="AW116" s="242">
        <f t="shared" si="83"/>
        <v>0.57926007383092748</v>
      </c>
      <c r="AX116" s="242">
        <f t="shared" si="83"/>
        <v>0.57951216402397621</v>
      </c>
      <c r="AY116" s="242">
        <f t="shared" si="83"/>
        <v>0.57962289190802729</v>
      </c>
      <c r="AZ116" s="242">
        <f t="shared" si="83"/>
        <v>0.57978310562575386</v>
      </c>
      <c r="BA116" s="242">
        <f t="shared" si="83"/>
        <v>0.57994382827606961</v>
      </c>
      <c r="BB116" s="242">
        <f t="shared" si="83"/>
        <v>0.58010633075010831</v>
      </c>
      <c r="BC116" s="242">
        <f t="shared" si="83"/>
        <v>0.58027442885729907</v>
      </c>
      <c r="BD116" s="242">
        <f t="shared" si="83"/>
        <v>0.58044699465920357</v>
      </c>
      <c r="BE116" s="242">
        <f t="shared" si="83"/>
        <v>0.58061752618795859</v>
      </c>
      <c r="BF116" s="242">
        <f t="shared" si="83"/>
        <v>0.58078222110821964</v>
      </c>
      <c r="BG116" s="242">
        <f t="shared" si="83"/>
        <v>0.58093253691608226</v>
      </c>
    </row>
    <row r="117" spans="1:59">
      <c r="A117" s="6" t="s">
        <v>109</v>
      </c>
      <c r="B117" s="241">
        <f t="shared" ref="B117:Q123" si="84">B101/B85</f>
        <v>0.54990583804143123</v>
      </c>
      <c r="C117" s="241">
        <f t="shared" si="83"/>
        <v>0.56000000000000005</v>
      </c>
      <c r="D117" s="241">
        <f t="shared" si="83"/>
        <v>0.55454545454545456</v>
      </c>
      <c r="E117" s="241">
        <f t="shared" si="83"/>
        <v>0.55454545454545456</v>
      </c>
      <c r="F117" s="241">
        <f t="shared" si="83"/>
        <v>0.53734061930783239</v>
      </c>
      <c r="G117" s="241">
        <f t="shared" si="83"/>
        <v>0.55031847133757972</v>
      </c>
      <c r="H117" s="241">
        <f t="shared" si="83"/>
        <v>0.5473372781065089</v>
      </c>
      <c r="I117" s="241">
        <f t="shared" si="83"/>
        <v>0.54029511918274686</v>
      </c>
      <c r="J117" s="241">
        <f t="shared" si="83"/>
        <v>0.54705882352941182</v>
      </c>
      <c r="K117" s="241">
        <f t="shared" si="83"/>
        <v>0.54627249357326479</v>
      </c>
      <c r="L117" s="241">
        <f t="shared" si="83"/>
        <v>0.56666666666666665</v>
      </c>
      <c r="M117" s="241">
        <f t="shared" si="83"/>
        <v>0.57330827067669177</v>
      </c>
      <c r="N117" s="241">
        <f t="shared" si="83"/>
        <v>0.57357594936708856</v>
      </c>
      <c r="O117" s="241">
        <f t="shared" si="83"/>
        <v>0.57395348837209303</v>
      </c>
      <c r="P117" s="241">
        <f t="shared" si="83"/>
        <v>0.57384615384615389</v>
      </c>
      <c r="Q117" s="241">
        <f t="shared" si="83"/>
        <v>0.5735167669819432</v>
      </c>
      <c r="R117" s="241">
        <f t="shared" si="83"/>
        <v>0.57371096586782866</v>
      </c>
      <c r="S117" s="241">
        <f t="shared" si="83"/>
        <v>0.5736842105263158</v>
      </c>
      <c r="T117" s="241">
        <f t="shared" si="83"/>
        <v>0.57565789473684215</v>
      </c>
      <c r="U117" s="241">
        <f t="shared" si="83"/>
        <v>0.57499999999999996</v>
      </c>
      <c r="V117" s="241">
        <f t="shared" si="83"/>
        <v>0.57619047619047614</v>
      </c>
      <c r="W117" s="241">
        <f t="shared" si="83"/>
        <v>0.57467532467532467</v>
      </c>
      <c r="X117" s="241">
        <f t="shared" si="83"/>
        <v>0.57565789473684215</v>
      </c>
      <c r="Y117" s="241">
        <f t="shared" si="83"/>
        <v>0.5741935483870968</v>
      </c>
      <c r="Z117" s="241">
        <f t="shared" si="83"/>
        <v>0.57533333333333336</v>
      </c>
      <c r="AA117" s="241">
        <f t="shared" si="83"/>
        <v>0.57586206896551728</v>
      </c>
      <c r="AB117" s="241">
        <f t="shared" si="83"/>
        <v>0.57692307692307687</v>
      </c>
      <c r="AC117" s="241">
        <f t="shared" si="83"/>
        <v>0.57499999999999996</v>
      </c>
      <c r="AD117" s="241">
        <f t="shared" si="83"/>
        <v>0.57714285714285718</v>
      </c>
      <c r="AE117" s="242">
        <f t="shared" si="83"/>
        <v>0.57586206896551728</v>
      </c>
      <c r="AF117" s="242">
        <f t="shared" si="83"/>
        <v>0.57659664796114063</v>
      </c>
      <c r="AG117" s="242">
        <f t="shared" si="83"/>
        <v>0.57675846060281655</v>
      </c>
      <c r="AH117" s="242">
        <f t="shared" si="83"/>
        <v>0.5769295210558687</v>
      </c>
      <c r="AI117" s="242">
        <f t="shared" si="83"/>
        <v>0.57712712514463882</v>
      </c>
      <c r="AJ117" s="242">
        <f t="shared" si="83"/>
        <v>0.57730093756147727</v>
      </c>
      <c r="AK117" s="242">
        <f t="shared" si="83"/>
        <v>0.57741333014768603</v>
      </c>
      <c r="AL117" s="242">
        <f t="shared" si="83"/>
        <v>0.57750684435944155</v>
      </c>
      <c r="AM117" s="242">
        <f t="shared" si="83"/>
        <v>0.57755180627068148</v>
      </c>
      <c r="AN117" s="242">
        <f t="shared" si="83"/>
        <v>0.57778155236745554</v>
      </c>
      <c r="AO117" s="242">
        <f t="shared" si="83"/>
        <v>0.57794564545492355</v>
      </c>
      <c r="AP117" s="242">
        <f t="shared" si="83"/>
        <v>0.5782416841216107</v>
      </c>
      <c r="AQ117" s="242">
        <f t="shared" si="83"/>
        <v>0.57838318303618808</v>
      </c>
      <c r="AR117" s="242">
        <f t="shared" si="83"/>
        <v>0.57861256998513833</v>
      </c>
      <c r="AS117" s="242">
        <f t="shared" si="83"/>
        <v>0.57866260484005072</v>
      </c>
      <c r="AT117" s="242">
        <f t="shared" si="83"/>
        <v>0.57878562024381519</v>
      </c>
      <c r="AU117" s="242">
        <f t="shared" si="83"/>
        <v>0.57894105780132965</v>
      </c>
      <c r="AV117" s="242">
        <f t="shared" si="83"/>
        <v>0.57920822790471749</v>
      </c>
      <c r="AW117" s="242">
        <f t="shared" si="83"/>
        <v>0.57926007383092748</v>
      </c>
      <c r="AX117" s="242">
        <f t="shared" si="83"/>
        <v>0.57951216402397621</v>
      </c>
      <c r="AY117" s="242">
        <f t="shared" si="83"/>
        <v>0.57962289190802729</v>
      </c>
      <c r="AZ117" s="242">
        <f t="shared" si="83"/>
        <v>0.57978310562575386</v>
      </c>
      <c r="BA117" s="242">
        <f t="shared" si="83"/>
        <v>0.57994382827606961</v>
      </c>
      <c r="BB117" s="242">
        <f t="shared" si="83"/>
        <v>0.58010633075010831</v>
      </c>
      <c r="BC117" s="242">
        <f t="shared" si="83"/>
        <v>0.58027442885729907</v>
      </c>
      <c r="BD117" s="242">
        <f t="shared" si="83"/>
        <v>0.58044699465920357</v>
      </c>
      <c r="BE117" s="242">
        <f t="shared" si="83"/>
        <v>0.58061752618795859</v>
      </c>
      <c r="BF117" s="242">
        <f t="shared" si="83"/>
        <v>0.58078222110821964</v>
      </c>
      <c r="BG117" s="242">
        <f t="shared" si="83"/>
        <v>0.58093253691608226</v>
      </c>
    </row>
    <row r="118" spans="1:59">
      <c r="A118" s="6" t="s">
        <v>110</v>
      </c>
      <c r="B118" s="241">
        <f t="shared" si="84"/>
        <v>0.54990583804143123</v>
      </c>
      <c r="C118" s="241">
        <f t="shared" si="83"/>
        <v>0.56000000000000005</v>
      </c>
      <c r="D118" s="241">
        <f t="shared" si="83"/>
        <v>0.55454545454545456</v>
      </c>
      <c r="E118" s="241">
        <f t="shared" si="83"/>
        <v>0.55454545454545456</v>
      </c>
      <c r="F118" s="241">
        <f t="shared" si="83"/>
        <v>0.53734061930783239</v>
      </c>
      <c r="G118" s="241">
        <f t="shared" si="83"/>
        <v>0.55031847133757961</v>
      </c>
      <c r="H118" s="241">
        <f t="shared" si="83"/>
        <v>0.5473372781065089</v>
      </c>
      <c r="I118" s="241">
        <f t="shared" si="83"/>
        <v>0.54029511918274686</v>
      </c>
      <c r="J118" s="241">
        <f t="shared" si="83"/>
        <v>0.54705882352941182</v>
      </c>
      <c r="K118" s="241">
        <f t="shared" si="83"/>
        <v>0.54627249357326479</v>
      </c>
      <c r="L118" s="241">
        <f t="shared" si="83"/>
        <v>0.56666666666666665</v>
      </c>
      <c r="M118" s="241">
        <f t="shared" si="83"/>
        <v>0.57330827067669177</v>
      </c>
      <c r="N118" s="241">
        <f t="shared" si="83"/>
        <v>0.57357594936708856</v>
      </c>
      <c r="O118" s="241">
        <f t="shared" si="83"/>
        <v>0.57395348837209303</v>
      </c>
      <c r="P118" s="241">
        <f t="shared" si="83"/>
        <v>0.57384615384615389</v>
      </c>
      <c r="Q118" s="241">
        <f t="shared" si="83"/>
        <v>0.5735167669819432</v>
      </c>
      <c r="R118" s="241">
        <f t="shared" si="83"/>
        <v>0.57371096586782866</v>
      </c>
      <c r="S118" s="241">
        <f t="shared" si="83"/>
        <v>0.5736842105263158</v>
      </c>
      <c r="T118" s="241">
        <f t="shared" si="83"/>
        <v>0.57565789473684215</v>
      </c>
      <c r="U118" s="241">
        <f t="shared" si="83"/>
        <v>0.57499999999999996</v>
      </c>
      <c r="V118" s="241">
        <f t="shared" si="83"/>
        <v>0.57619047619047614</v>
      </c>
      <c r="W118" s="241">
        <f t="shared" si="83"/>
        <v>0.57467532467532467</v>
      </c>
      <c r="X118" s="241">
        <f t="shared" si="83"/>
        <v>0.57565789473684215</v>
      </c>
      <c r="Y118" s="241">
        <f t="shared" si="83"/>
        <v>0.5741935483870968</v>
      </c>
      <c r="Z118" s="241">
        <f t="shared" si="83"/>
        <v>0.57533333333333336</v>
      </c>
      <c r="AA118" s="241">
        <f t="shared" si="83"/>
        <v>0.57586206896551728</v>
      </c>
      <c r="AB118" s="241">
        <f t="shared" si="83"/>
        <v>0.57692307692307687</v>
      </c>
      <c r="AC118" s="241">
        <f t="shared" si="83"/>
        <v>0.57499999999999996</v>
      </c>
      <c r="AD118" s="241">
        <f t="shared" si="83"/>
        <v>0.57714285714285718</v>
      </c>
      <c r="AE118" s="242">
        <f t="shared" si="83"/>
        <v>0.57586206896551728</v>
      </c>
      <c r="AF118" s="242">
        <f t="shared" si="83"/>
        <v>0.57659664796114063</v>
      </c>
      <c r="AG118" s="242">
        <f t="shared" si="83"/>
        <v>0.57675846060281655</v>
      </c>
      <c r="AH118" s="242">
        <f t="shared" si="83"/>
        <v>0.5769295210558687</v>
      </c>
      <c r="AI118" s="242">
        <f t="shared" si="83"/>
        <v>0.57712712514463882</v>
      </c>
      <c r="AJ118" s="242">
        <f t="shared" si="83"/>
        <v>0.57730093756147727</v>
      </c>
      <c r="AK118" s="242">
        <f t="shared" si="83"/>
        <v>0.57741333014768603</v>
      </c>
      <c r="AL118" s="242">
        <f t="shared" si="83"/>
        <v>0.57750684435944155</v>
      </c>
      <c r="AM118" s="242">
        <f t="shared" si="83"/>
        <v>0.57755180627068148</v>
      </c>
      <c r="AN118" s="242">
        <f t="shared" si="83"/>
        <v>0.57778155236745554</v>
      </c>
      <c r="AO118" s="242">
        <f t="shared" si="83"/>
        <v>0.57794564545492355</v>
      </c>
      <c r="AP118" s="242">
        <f t="shared" si="83"/>
        <v>0.5782416841216107</v>
      </c>
      <c r="AQ118" s="242">
        <f t="shared" si="83"/>
        <v>0.57838318303618808</v>
      </c>
      <c r="AR118" s="242">
        <f t="shared" si="83"/>
        <v>0.57861256998513844</v>
      </c>
      <c r="AS118" s="242">
        <f t="shared" si="83"/>
        <v>0.57866260484005072</v>
      </c>
      <c r="AT118" s="242">
        <f t="shared" si="83"/>
        <v>0.57878562024381519</v>
      </c>
      <c r="AU118" s="242">
        <f t="shared" si="83"/>
        <v>0.57894105780132965</v>
      </c>
      <c r="AV118" s="242">
        <f t="shared" si="83"/>
        <v>0.57920822790471749</v>
      </c>
      <c r="AW118" s="242">
        <f t="shared" si="83"/>
        <v>0.57926007383092748</v>
      </c>
      <c r="AX118" s="242">
        <f t="shared" si="83"/>
        <v>0.57951216402397621</v>
      </c>
      <c r="AY118" s="242">
        <f t="shared" si="83"/>
        <v>0.57962289190802729</v>
      </c>
      <c r="AZ118" s="242">
        <f t="shared" si="83"/>
        <v>0.57978310562575386</v>
      </c>
      <c r="BA118" s="242">
        <f t="shared" si="83"/>
        <v>0.57994382827606961</v>
      </c>
      <c r="BB118" s="242">
        <f t="shared" si="83"/>
        <v>0.58010633075010831</v>
      </c>
      <c r="BC118" s="242">
        <f t="shared" si="83"/>
        <v>0.58027442885729907</v>
      </c>
      <c r="BD118" s="242">
        <f t="shared" si="83"/>
        <v>0.58044699465920357</v>
      </c>
      <c r="BE118" s="242">
        <f t="shared" si="83"/>
        <v>0.58061752618795859</v>
      </c>
      <c r="BF118" s="242">
        <f t="shared" si="83"/>
        <v>0.58078222110821964</v>
      </c>
      <c r="BG118" s="242">
        <f t="shared" si="83"/>
        <v>0.58093253691608226</v>
      </c>
    </row>
    <row r="119" spans="1:59">
      <c r="A119" s="6" t="s">
        <v>111</v>
      </c>
      <c r="B119" s="241">
        <f t="shared" si="84"/>
        <v>0.54990583804143123</v>
      </c>
      <c r="C119" s="241">
        <f t="shared" si="83"/>
        <v>0.56000000000000005</v>
      </c>
      <c r="D119" s="241">
        <f t="shared" si="83"/>
        <v>0.55454545454545456</v>
      </c>
      <c r="E119" s="241">
        <f t="shared" si="83"/>
        <v>0.55454545454545456</v>
      </c>
      <c r="F119" s="241">
        <f t="shared" si="83"/>
        <v>0.53734061930783239</v>
      </c>
      <c r="G119" s="241">
        <f t="shared" si="83"/>
        <v>0.55031847133757961</v>
      </c>
      <c r="H119" s="241">
        <f t="shared" si="83"/>
        <v>0.5473372781065089</v>
      </c>
      <c r="I119" s="241">
        <f t="shared" si="83"/>
        <v>0.54029511918274686</v>
      </c>
      <c r="J119" s="241">
        <f t="shared" si="83"/>
        <v>0.54705882352941182</v>
      </c>
      <c r="K119" s="241">
        <f t="shared" si="83"/>
        <v>0.54627249357326479</v>
      </c>
      <c r="L119" s="241">
        <f t="shared" si="83"/>
        <v>0.56666666666666665</v>
      </c>
      <c r="M119" s="241">
        <f t="shared" si="83"/>
        <v>0.57330827067669177</v>
      </c>
      <c r="N119" s="241">
        <f t="shared" si="83"/>
        <v>0.57357594936708856</v>
      </c>
      <c r="O119" s="241">
        <f t="shared" si="83"/>
        <v>0.57395348837209303</v>
      </c>
      <c r="P119" s="241">
        <f t="shared" si="83"/>
        <v>0.57384615384615389</v>
      </c>
      <c r="Q119" s="241">
        <f t="shared" si="83"/>
        <v>0.5735167669819432</v>
      </c>
      <c r="R119" s="241">
        <f t="shared" si="83"/>
        <v>0.57371096586782855</v>
      </c>
      <c r="S119" s="241">
        <f t="shared" si="83"/>
        <v>0.5736842105263158</v>
      </c>
      <c r="T119" s="241">
        <f t="shared" si="83"/>
        <v>0.57565789473684215</v>
      </c>
      <c r="U119" s="241">
        <f t="shared" si="83"/>
        <v>0.57499999999999996</v>
      </c>
      <c r="V119" s="241">
        <f t="shared" si="83"/>
        <v>0.57619047619047614</v>
      </c>
      <c r="W119" s="241">
        <f t="shared" si="83"/>
        <v>0.57467532467532467</v>
      </c>
      <c r="X119" s="241">
        <f t="shared" si="83"/>
        <v>0.57565789473684215</v>
      </c>
      <c r="Y119" s="241">
        <f t="shared" si="83"/>
        <v>0.5741935483870968</v>
      </c>
      <c r="Z119" s="241">
        <f t="shared" si="83"/>
        <v>0.57533333333333336</v>
      </c>
      <c r="AA119" s="241">
        <f t="shared" si="83"/>
        <v>0.57586206896551728</v>
      </c>
      <c r="AB119" s="241">
        <f t="shared" si="83"/>
        <v>0.57692307692307687</v>
      </c>
      <c r="AC119" s="241">
        <f t="shared" si="83"/>
        <v>0.57499999999999996</v>
      </c>
      <c r="AD119" s="241">
        <f t="shared" si="83"/>
        <v>0.57714285714285718</v>
      </c>
      <c r="AE119" s="242">
        <f t="shared" si="83"/>
        <v>0.57586206896551728</v>
      </c>
      <c r="AF119" s="242">
        <f t="shared" si="83"/>
        <v>0.57659664796114063</v>
      </c>
      <c r="AG119" s="242">
        <f t="shared" si="83"/>
        <v>0.57675846060281655</v>
      </c>
      <c r="AH119" s="242">
        <f t="shared" si="83"/>
        <v>0.5769295210558687</v>
      </c>
      <c r="AI119" s="242">
        <f t="shared" si="83"/>
        <v>0.57712712514463882</v>
      </c>
      <c r="AJ119" s="242">
        <f t="shared" si="83"/>
        <v>0.57730093756147727</v>
      </c>
      <c r="AK119" s="242">
        <f t="shared" si="83"/>
        <v>0.57741333014768603</v>
      </c>
      <c r="AL119" s="242">
        <f t="shared" si="83"/>
        <v>0.57750684435944155</v>
      </c>
      <c r="AM119" s="242">
        <f t="shared" si="83"/>
        <v>0.57755180627068148</v>
      </c>
      <c r="AN119" s="242">
        <f t="shared" si="83"/>
        <v>0.57778155236745554</v>
      </c>
      <c r="AO119" s="242">
        <f t="shared" si="83"/>
        <v>0.57794564545492355</v>
      </c>
      <c r="AP119" s="242">
        <f t="shared" si="83"/>
        <v>0.5782416841216107</v>
      </c>
      <c r="AQ119" s="242">
        <f t="shared" si="83"/>
        <v>0.57838318303618808</v>
      </c>
      <c r="AR119" s="242">
        <f t="shared" si="83"/>
        <v>0.57861256998513833</v>
      </c>
      <c r="AS119" s="242">
        <f t="shared" si="83"/>
        <v>0.57866260484005072</v>
      </c>
      <c r="AT119" s="242">
        <f t="shared" si="83"/>
        <v>0.57878562024381519</v>
      </c>
      <c r="AU119" s="242">
        <f t="shared" si="83"/>
        <v>0.57894105780132965</v>
      </c>
      <c r="AV119" s="242">
        <f t="shared" si="83"/>
        <v>0.57920822790471749</v>
      </c>
      <c r="AW119" s="242">
        <f t="shared" si="83"/>
        <v>0.57926007383092748</v>
      </c>
      <c r="AX119" s="242">
        <f t="shared" si="83"/>
        <v>0.57951216402397621</v>
      </c>
      <c r="AY119" s="242">
        <f t="shared" si="83"/>
        <v>0.57962289190802729</v>
      </c>
      <c r="AZ119" s="242">
        <f t="shared" si="83"/>
        <v>0.57978310562575386</v>
      </c>
      <c r="BA119" s="242">
        <f t="shared" si="83"/>
        <v>0.57994382827606961</v>
      </c>
      <c r="BB119" s="242">
        <f t="shared" si="83"/>
        <v>0.58010633075010831</v>
      </c>
      <c r="BC119" s="242">
        <f t="shared" si="83"/>
        <v>0.58027442885729907</v>
      </c>
      <c r="BD119" s="242">
        <f t="shared" si="83"/>
        <v>0.58044699465920357</v>
      </c>
      <c r="BE119" s="242">
        <f t="shared" si="83"/>
        <v>0.58061752618795859</v>
      </c>
      <c r="BF119" s="242">
        <f t="shared" si="83"/>
        <v>0.58078222110821964</v>
      </c>
      <c r="BG119" s="242">
        <f t="shared" si="83"/>
        <v>0.58093253691608226</v>
      </c>
    </row>
    <row r="120" spans="1:59">
      <c r="A120" s="6" t="s">
        <v>112</v>
      </c>
      <c r="B120" s="241">
        <f t="shared" si="84"/>
        <v>0.54990583804143123</v>
      </c>
      <c r="C120" s="241">
        <f t="shared" si="83"/>
        <v>0.56000000000000005</v>
      </c>
      <c r="D120" s="241">
        <f t="shared" si="83"/>
        <v>0.55454545454545456</v>
      </c>
      <c r="E120" s="241">
        <f t="shared" si="83"/>
        <v>0.55454545454545456</v>
      </c>
      <c r="F120" s="241">
        <f t="shared" si="83"/>
        <v>0.53734061930783239</v>
      </c>
      <c r="G120" s="241">
        <f t="shared" si="83"/>
        <v>0.55031847133757961</v>
      </c>
      <c r="H120" s="241">
        <f t="shared" si="83"/>
        <v>0.5473372781065089</v>
      </c>
      <c r="I120" s="241">
        <f t="shared" si="83"/>
        <v>0.54029511918274686</v>
      </c>
      <c r="J120" s="241">
        <f t="shared" si="83"/>
        <v>0.54705882352941182</v>
      </c>
      <c r="K120" s="241">
        <f t="shared" si="83"/>
        <v>0.54627249357326479</v>
      </c>
      <c r="L120" s="241">
        <f t="shared" si="83"/>
        <v>0.56666666666666665</v>
      </c>
      <c r="M120" s="241">
        <f t="shared" si="83"/>
        <v>0.57330827067669177</v>
      </c>
      <c r="N120" s="241">
        <f t="shared" si="83"/>
        <v>0.57357594936708856</v>
      </c>
      <c r="O120" s="241">
        <f t="shared" si="83"/>
        <v>0.57395348837209303</v>
      </c>
      <c r="P120" s="241">
        <f t="shared" si="83"/>
        <v>0.57384615384615389</v>
      </c>
      <c r="Q120" s="241">
        <f t="shared" si="83"/>
        <v>0.5735167669819432</v>
      </c>
      <c r="R120" s="241">
        <f t="shared" si="83"/>
        <v>0.57371096586782866</v>
      </c>
      <c r="S120" s="241">
        <f t="shared" si="83"/>
        <v>0.5736842105263158</v>
      </c>
      <c r="T120" s="241">
        <f t="shared" si="83"/>
        <v>0.57565789473684215</v>
      </c>
      <c r="U120" s="241">
        <f t="shared" si="83"/>
        <v>0.57499999999999996</v>
      </c>
      <c r="V120" s="241">
        <f t="shared" si="83"/>
        <v>0.57619047619047614</v>
      </c>
      <c r="W120" s="241">
        <f t="shared" si="83"/>
        <v>0.57467532467532467</v>
      </c>
      <c r="X120" s="241">
        <f t="shared" si="83"/>
        <v>0.57565789473684215</v>
      </c>
      <c r="Y120" s="241">
        <f t="shared" si="83"/>
        <v>0.5741935483870968</v>
      </c>
      <c r="Z120" s="241">
        <f t="shared" si="83"/>
        <v>0.57533333333333336</v>
      </c>
      <c r="AA120" s="241">
        <f t="shared" si="83"/>
        <v>0.57586206896551728</v>
      </c>
      <c r="AB120" s="241">
        <f t="shared" si="83"/>
        <v>0.57692307692307687</v>
      </c>
      <c r="AC120" s="241">
        <f t="shared" si="83"/>
        <v>0.57499999999999996</v>
      </c>
      <c r="AD120" s="241">
        <f t="shared" si="83"/>
        <v>0.57714285714285718</v>
      </c>
      <c r="AE120" s="242">
        <f t="shared" si="83"/>
        <v>0.57586206896551728</v>
      </c>
      <c r="AF120" s="242">
        <f t="shared" si="83"/>
        <v>0.57659664796114063</v>
      </c>
      <c r="AG120" s="242">
        <f t="shared" si="83"/>
        <v>0.57675846060281655</v>
      </c>
      <c r="AH120" s="242">
        <f t="shared" si="83"/>
        <v>0.5769295210558687</v>
      </c>
      <c r="AI120" s="242">
        <f t="shared" si="83"/>
        <v>0.57712712514463882</v>
      </c>
      <c r="AJ120" s="242">
        <f t="shared" si="83"/>
        <v>0.57730093756147727</v>
      </c>
      <c r="AK120" s="242">
        <f t="shared" si="83"/>
        <v>0.57741333014768603</v>
      </c>
      <c r="AL120" s="242">
        <f t="shared" si="83"/>
        <v>0.57750684435944155</v>
      </c>
      <c r="AM120" s="242">
        <f t="shared" si="83"/>
        <v>0.57755180627068148</v>
      </c>
      <c r="AN120" s="242">
        <f t="shared" si="83"/>
        <v>0.57778155236745554</v>
      </c>
      <c r="AO120" s="242">
        <f t="shared" si="83"/>
        <v>0.57794564545492355</v>
      </c>
      <c r="AP120" s="242">
        <f t="shared" si="83"/>
        <v>0.5782416841216107</v>
      </c>
      <c r="AQ120" s="242">
        <f t="shared" si="83"/>
        <v>0.57838318303618808</v>
      </c>
      <c r="AR120" s="242">
        <f t="shared" si="83"/>
        <v>0.57861256998513833</v>
      </c>
      <c r="AS120" s="242">
        <f t="shared" si="83"/>
        <v>0.57866260484005061</v>
      </c>
      <c r="AT120" s="242">
        <f t="shared" si="83"/>
        <v>0.57878562024381519</v>
      </c>
      <c r="AU120" s="242">
        <f t="shared" si="83"/>
        <v>0.57894105780132965</v>
      </c>
      <c r="AV120" s="242">
        <f t="shared" si="83"/>
        <v>0.57920822790471749</v>
      </c>
      <c r="AW120" s="242">
        <f t="shared" si="83"/>
        <v>0.57926007383092748</v>
      </c>
      <c r="AX120" s="242">
        <f t="shared" si="83"/>
        <v>0.57951216402397621</v>
      </c>
      <c r="AY120" s="242">
        <f t="shared" si="83"/>
        <v>0.57962289190802729</v>
      </c>
      <c r="AZ120" s="242">
        <f t="shared" ref="AZ120:BG120" si="85">AZ104/AZ88</f>
        <v>0.57978310562575386</v>
      </c>
      <c r="BA120" s="242">
        <f t="shared" si="85"/>
        <v>0.57994382827606961</v>
      </c>
      <c r="BB120" s="242">
        <f t="shared" si="85"/>
        <v>0.58010633075010831</v>
      </c>
      <c r="BC120" s="242">
        <f t="shared" si="85"/>
        <v>0.58027442885729907</v>
      </c>
      <c r="BD120" s="242">
        <f t="shared" si="85"/>
        <v>0.58044699465920357</v>
      </c>
      <c r="BE120" s="242">
        <f t="shared" si="85"/>
        <v>0.58061752618795859</v>
      </c>
      <c r="BF120" s="242">
        <f t="shared" si="85"/>
        <v>0.58078222110821964</v>
      </c>
      <c r="BG120" s="242">
        <f t="shared" si="85"/>
        <v>0.58093253691608226</v>
      </c>
    </row>
    <row r="121" spans="1:59">
      <c r="A121" s="6" t="s">
        <v>113</v>
      </c>
      <c r="B121" s="241">
        <f t="shared" si="84"/>
        <v>0.54990583804143123</v>
      </c>
      <c r="C121" s="241">
        <f t="shared" si="84"/>
        <v>0.56000000000000005</v>
      </c>
      <c r="D121" s="241">
        <f t="shared" si="84"/>
        <v>0.55454545454545456</v>
      </c>
      <c r="E121" s="241">
        <f t="shared" si="84"/>
        <v>0.55454545454545456</v>
      </c>
      <c r="F121" s="241">
        <f t="shared" si="84"/>
        <v>0.53734061930783239</v>
      </c>
      <c r="G121" s="241">
        <f t="shared" si="84"/>
        <v>0.55031847133757961</v>
      </c>
      <c r="H121" s="241">
        <f t="shared" si="84"/>
        <v>0.5473372781065089</v>
      </c>
      <c r="I121" s="241">
        <f t="shared" si="84"/>
        <v>0.54029511918274686</v>
      </c>
      <c r="J121" s="241">
        <f t="shared" si="84"/>
        <v>0.54705882352941182</v>
      </c>
      <c r="K121" s="241">
        <f t="shared" si="84"/>
        <v>0.54627249357326479</v>
      </c>
      <c r="L121" s="241">
        <f t="shared" si="84"/>
        <v>0.56666666666666665</v>
      </c>
      <c r="M121" s="241">
        <f t="shared" si="84"/>
        <v>0.57330827067669177</v>
      </c>
      <c r="N121" s="241">
        <f t="shared" si="84"/>
        <v>0.57357594936708856</v>
      </c>
      <c r="O121" s="241">
        <f t="shared" si="84"/>
        <v>0.57395348837209303</v>
      </c>
      <c r="P121" s="241">
        <f t="shared" si="84"/>
        <v>0.57384615384615389</v>
      </c>
      <c r="Q121" s="241">
        <f t="shared" si="84"/>
        <v>0.5735167669819432</v>
      </c>
      <c r="R121" s="241">
        <f t="shared" ref="R121:BG123" si="86">R105/R89</f>
        <v>0.57371096586782866</v>
      </c>
      <c r="S121" s="241">
        <f t="shared" si="86"/>
        <v>0.5736842105263158</v>
      </c>
      <c r="T121" s="241">
        <f t="shared" si="86"/>
        <v>0.57565789473684215</v>
      </c>
      <c r="U121" s="241">
        <f t="shared" si="86"/>
        <v>0.57499999999999996</v>
      </c>
      <c r="V121" s="241">
        <f t="shared" si="86"/>
        <v>0.57619047619047614</v>
      </c>
      <c r="W121" s="241">
        <f t="shared" si="86"/>
        <v>0.57467532467532467</v>
      </c>
      <c r="X121" s="241">
        <f t="shared" si="86"/>
        <v>0.57565789473684215</v>
      </c>
      <c r="Y121" s="241">
        <f t="shared" si="86"/>
        <v>0.5741935483870968</v>
      </c>
      <c r="Z121" s="241">
        <f t="shared" si="86"/>
        <v>0.57533333333333336</v>
      </c>
      <c r="AA121" s="241">
        <f t="shared" si="86"/>
        <v>0.57586206896551728</v>
      </c>
      <c r="AB121" s="241">
        <f t="shared" si="86"/>
        <v>0.57692307692307687</v>
      </c>
      <c r="AC121" s="241">
        <f t="shared" si="86"/>
        <v>0.57499999999999996</v>
      </c>
      <c r="AD121" s="241">
        <f t="shared" si="86"/>
        <v>0.57714285714285707</v>
      </c>
      <c r="AE121" s="242">
        <f t="shared" si="86"/>
        <v>0.57586206896551739</v>
      </c>
      <c r="AF121" s="242">
        <f t="shared" si="86"/>
        <v>0.57659664796114063</v>
      </c>
      <c r="AG121" s="242">
        <f t="shared" si="86"/>
        <v>0.57675846060281655</v>
      </c>
      <c r="AH121" s="242">
        <f t="shared" si="86"/>
        <v>0.5769295210558687</v>
      </c>
      <c r="AI121" s="242">
        <f t="shared" si="86"/>
        <v>0.57712712514463882</v>
      </c>
      <c r="AJ121" s="242">
        <f t="shared" si="86"/>
        <v>0.57730093756147727</v>
      </c>
      <c r="AK121" s="242">
        <f t="shared" si="86"/>
        <v>0.57741333014768603</v>
      </c>
      <c r="AL121" s="242">
        <f t="shared" si="86"/>
        <v>0.57750684435944155</v>
      </c>
      <c r="AM121" s="242">
        <f t="shared" si="86"/>
        <v>0.57755180627068148</v>
      </c>
      <c r="AN121" s="242">
        <f t="shared" si="86"/>
        <v>0.57778155236745554</v>
      </c>
      <c r="AO121" s="242">
        <f t="shared" si="86"/>
        <v>0.57794564545492355</v>
      </c>
      <c r="AP121" s="242">
        <f t="shared" si="86"/>
        <v>0.5782416841216107</v>
      </c>
      <c r="AQ121" s="242">
        <f t="shared" si="86"/>
        <v>0.57838318303618808</v>
      </c>
      <c r="AR121" s="242">
        <f t="shared" si="86"/>
        <v>0.57861256998513833</v>
      </c>
      <c r="AS121" s="242">
        <f t="shared" si="86"/>
        <v>0.57866260484005072</v>
      </c>
      <c r="AT121" s="242">
        <f t="shared" si="86"/>
        <v>0.57878562024381519</v>
      </c>
      <c r="AU121" s="242">
        <f t="shared" si="86"/>
        <v>0.57894105780132965</v>
      </c>
      <c r="AV121" s="242">
        <f t="shared" si="86"/>
        <v>0.57920822790471749</v>
      </c>
      <c r="AW121" s="242">
        <f t="shared" si="86"/>
        <v>0.57926007383092748</v>
      </c>
      <c r="AX121" s="242">
        <f t="shared" si="86"/>
        <v>0.57951216402397621</v>
      </c>
      <c r="AY121" s="242">
        <f t="shared" si="86"/>
        <v>0.57962289190802729</v>
      </c>
      <c r="AZ121" s="242">
        <f t="shared" si="86"/>
        <v>0.57978310562575386</v>
      </c>
      <c r="BA121" s="242">
        <f t="shared" si="86"/>
        <v>0.57994382827606961</v>
      </c>
      <c r="BB121" s="242">
        <f t="shared" si="86"/>
        <v>0.58010633075010831</v>
      </c>
      <c r="BC121" s="242">
        <f t="shared" si="86"/>
        <v>0.58027442885729907</v>
      </c>
      <c r="BD121" s="242">
        <f t="shared" si="86"/>
        <v>0.58044699465920357</v>
      </c>
      <c r="BE121" s="242">
        <f t="shared" si="86"/>
        <v>0.58061752618795859</v>
      </c>
      <c r="BF121" s="242">
        <f t="shared" si="86"/>
        <v>0.58078222110821964</v>
      </c>
      <c r="BG121" s="242">
        <f t="shared" si="86"/>
        <v>0.58093253691608226</v>
      </c>
    </row>
    <row r="122" spans="1:59">
      <c r="A122" s="6" t="s">
        <v>102</v>
      </c>
      <c r="B122" s="241">
        <f t="shared" si="84"/>
        <v>0.54990583804143123</v>
      </c>
      <c r="C122" s="241">
        <f t="shared" si="84"/>
        <v>0.56000000000000005</v>
      </c>
      <c r="D122" s="241">
        <f t="shared" si="84"/>
        <v>0.55454545454545456</v>
      </c>
      <c r="E122" s="241">
        <f t="shared" si="84"/>
        <v>0.55454545454545456</v>
      </c>
      <c r="F122" s="241">
        <f t="shared" si="84"/>
        <v>0.53734061930783239</v>
      </c>
      <c r="G122" s="241">
        <f t="shared" si="84"/>
        <v>0.55031847133757961</v>
      </c>
      <c r="H122" s="241">
        <f t="shared" si="84"/>
        <v>0.5473372781065089</v>
      </c>
      <c r="I122" s="241">
        <f t="shared" si="84"/>
        <v>0.54029511918274686</v>
      </c>
      <c r="J122" s="241">
        <f t="shared" si="84"/>
        <v>0.54705882352941182</v>
      </c>
      <c r="K122" s="241">
        <f t="shared" si="84"/>
        <v>0.54627249357326479</v>
      </c>
      <c r="L122" s="241">
        <f t="shared" si="84"/>
        <v>0.56666666666666665</v>
      </c>
      <c r="M122" s="241">
        <f t="shared" si="84"/>
        <v>0.57330827067669177</v>
      </c>
      <c r="N122" s="241">
        <f t="shared" si="84"/>
        <v>0.57357594936708856</v>
      </c>
      <c r="O122" s="241">
        <f t="shared" si="84"/>
        <v>0.57395348837209303</v>
      </c>
      <c r="P122" s="241">
        <f t="shared" si="84"/>
        <v>0.57384615384615389</v>
      </c>
      <c r="Q122" s="241">
        <f t="shared" si="84"/>
        <v>0.5735167669819432</v>
      </c>
      <c r="R122" s="241">
        <f t="shared" si="86"/>
        <v>0.57371096586782877</v>
      </c>
      <c r="S122" s="241">
        <f t="shared" si="86"/>
        <v>0.5736842105263158</v>
      </c>
      <c r="T122" s="241">
        <f t="shared" si="86"/>
        <v>0.57565789473684215</v>
      </c>
      <c r="U122" s="241">
        <f t="shared" si="86"/>
        <v>0.57499999999999996</v>
      </c>
      <c r="V122" s="241">
        <f t="shared" si="86"/>
        <v>0.57619047619047614</v>
      </c>
      <c r="W122" s="241">
        <f t="shared" si="86"/>
        <v>0.57467532467532467</v>
      </c>
      <c r="X122" s="241">
        <f t="shared" si="86"/>
        <v>0.57565789473684215</v>
      </c>
      <c r="Y122" s="241">
        <f t="shared" si="86"/>
        <v>0.5741935483870968</v>
      </c>
      <c r="Z122" s="241">
        <f t="shared" si="86"/>
        <v>0.57533333333333336</v>
      </c>
      <c r="AA122" s="241">
        <f t="shared" si="86"/>
        <v>0.57586206896551728</v>
      </c>
      <c r="AB122" s="241">
        <f t="shared" si="86"/>
        <v>0.57692307692307687</v>
      </c>
      <c r="AC122" s="241">
        <f t="shared" si="86"/>
        <v>0.57499999999999996</v>
      </c>
      <c r="AD122" s="241">
        <f t="shared" si="86"/>
        <v>0.57714285714285718</v>
      </c>
      <c r="AE122" s="242">
        <f t="shared" si="86"/>
        <v>0.57586206896551728</v>
      </c>
      <c r="AF122" s="242">
        <f t="shared" si="86"/>
        <v>0.57659664796114063</v>
      </c>
      <c r="AG122" s="242">
        <f t="shared" si="86"/>
        <v>0.57675846060281655</v>
      </c>
      <c r="AH122" s="242">
        <f t="shared" si="86"/>
        <v>0.5769295210558687</v>
      </c>
      <c r="AI122" s="242">
        <f t="shared" si="86"/>
        <v>0.57712712514463882</v>
      </c>
      <c r="AJ122" s="242">
        <f t="shared" si="86"/>
        <v>0.57730093756147727</v>
      </c>
      <c r="AK122" s="242">
        <f t="shared" si="86"/>
        <v>0.57741333014768603</v>
      </c>
      <c r="AL122" s="242">
        <f t="shared" si="86"/>
        <v>0.57750684435944155</v>
      </c>
      <c r="AM122" s="242">
        <f t="shared" si="86"/>
        <v>0.57755180627068148</v>
      </c>
      <c r="AN122" s="242">
        <f t="shared" si="86"/>
        <v>0.57778155236745554</v>
      </c>
      <c r="AO122" s="242">
        <f t="shared" si="86"/>
        <v>0.57794564545492355</v>
      </c>
      <c r="AP122" s="242">
        <f t="shared" si="86"/>
        <v>0.5782416841216107</v>
      </c>
      <c r="AQ122" s="242">
        <f t="shared" si="86"/>
        <v>0.57838318303618808</v>
      </c>
      <c r="AR122" s="242">
        <f t="shared" si="86"/>
        <v>0.57861256998513833</v>
      </c>
      <c r="AS122" s="242">
        <f t="shared" si="86"/>
        <v>0.57866260484005072</v>
      </c>
      <c r="AT122" s="242">
        <f t="shared" si="86"/>
        <v>0.57878562024381519</v>
      </c>
      <c r="AU122" s="242">
        <f t="shared" si="86"/>
        <v>0.57894105780132965</v>
      </c>
      <c r="AV122" s="242">
        <f t="shared" si="86"/>
        <v>0.57920822790471749</v>
      </c>
      <c r="AW122" s="242">
        <f t="shared" si="86"/>
        <v>0.57926007383092748</v>
      </c>
      <c r="AX122" s="242">
        <f t="shared" si="86"/>
        <v>0.57951216402397621</v>
      </c>
      <c r="AY122" s="242">
        <f t="shared" si="86"/>
        <v>0.57962289190802729</v>
      </c>
      <c r="AZ122" s="242">
        <f t="shared" si="86"/>
        <v>0.57978310562575386</v>
      </c>
      <c r="BA122" s="242">
        <f t="shared" si="86"/>
        <v>0.57994382827606961</v>
      </c>
      <c r="BB122" s="242">
        <f t="shared" si="86"/>
        <v>0.58010633075010831</v>
      </c>
      <c r="BC122" s="242">
        <f t="shared" si="86"/>
        <v>0.58027442885729907</v>
      </c>
      <c r="BD122" s="242">
        <f t="shared" si="86"/>
        <v>0.58044699465920357</v>
      </c>
      <c r="BE122" s="242">
        <f t="shared" si="86"/>
        <v>0.58061752618795859</v>
      </c>
      <c r="BF122" s="242">
        <f t="shared" si="86"/>
        <v>0.58078222110821964</v>
      </c>
      <c r="BG122" s="242">
        <f t="shared" si="86"/>
        <v>0.58093253691608226</v>
      </c>
    </row>
    <row r="123" spans="1:59">
      <c r="A123" s="6" t="s">
        <v>103</v>
      </c>
      <c r="B123" s="241">
        <f t="shared" si="84"/>
        <v>0.54990583804143123</v>
      </c>
      <c r="C123" s="241">
        <f t="shared" si="84"/>
        <v>0.56000000000000005</v>
      </c>
      <c r="D123" s="241">
        <f t="shared" si="84"/>
        <v>0.55454545454545456</v>
      </c>
      <c r="E123" s="241">
        <f t="shared" si="84"/>
        <v>0.55454545454545456</v>
      </c>
      <c r="F123" s="241">
        <f t="shared" si="84"/>
        <v>0.53734061930783239</v>
      </c>
      <c r="G123" s="241">
        <f t="shared" si="84"/>
        <v>0.55031847133757961</v>
      </c>
      <c r="H123" s="241">
        <f t="shared" si="84"/>
        <v>0.5473372781065089</v>
      </c>
      <c r="I123" s="241">
        <f t="shared" si="84"/>
        <v>0.54029511918274686</v>
      </c>
      <c r="J123" s="241">
        <f t="shared" si="84"/>
        <v>0.54705882352941182</v>
      </c>
      <c r="K123" s="241">
        <f t="shared" si="84"/>
        <v>0.54627249357326479</v>
      </c>
      <c r="L123" s="241">
        <f t="shared" si="84"/>
        <v>0.56666666666666665</v>
      </c>
      <c r="M123" s="241">
        <f t="shared" si="84"/>
        <v>0.57330827067669177</v>
      </c>
      <c r="N123" s="241">
        <f t="shared" si="84"/>
        <v>0.57357594936708856</v>
      </c>
      <c r="O123" s="241">
        <f t="shared" si="84"/>
        <v>0.57395348837209303</v>
      </c>
      <c r="P123" s="241">
        <f t="shared" si="84"/>
        <v>0.57384615384615389</v>
      </c>
      <c r="Q123" s="241">
        <f t="shared" si="84"/>
        <v>0.5735167669819432</v>
      </c>
      <c r="R123" s="241">
        <f t="shared" si="86"/>
        <v>0.57371096586782866</v>
      </c>
      <c r="S123" s="241">
        <f t="shared" si="86"/>
        <v>0.5736842105263158</v>
      </c>
      <c r="T123" s="241">
        <f t="shared" si="86"/>
        <v>0.57565789473684215</v>
      </c>
      <c r="U123" s="241">
        <f t="shared" si="86"/>
        <v>0.57499999999999996</v>
      </c>
      <c r="V123" s="241">
        <f t="shared" si="86"/>
        <v>0.57619047619047614</v>
      </c>
      <c r="W123" s="241">
        <f t="shared" si="86"/>
        <v>0.57467532467532467</v>
      </c>
      <c r="X123" s="241">
        <f t="shared" si="86"/>
        <v>0.57565789473684215</v>
      </c>
      <c r="Y123" s="241">
        <f t="shared" si="86"/>
        <v>0.5741935483870968</v>
      </c>
      <c r="Z123" s="241">
        <f t="shared" si="86"/>
        <v>0.57533333333333336</v>
      </c>
      <c r="AA123" s="241">
        <f t="shared" si="86"/>
        <v>0.57586206896551728</v>
      </c>
      <c r="AB123" s="241">
        <f t="shared" si="86"/>
        <v>0.57692307692307687</v>
      </c>
      <c r="AC123" s="241">
        <f t="shared" si="86"/>
        <v>0.57499999999999996</v>
      </c>
      <c r="AD123" s="241">
        <f t="shared" si="86"/>
        <v>0.57714285714285718</v>
      </c>
      <c r="AE123" s="242">
        <f t="shared" si="86"/>
        <v>0.57586206896551728</v>
      </c>
      <c r="AF123" s="242">
        <f t="shared" si="86"/>
        <v>0.57659664796114063</v>
      </c>
      <c r="AG123" s="242">
        <f t="shared" si="86"/>
        <v>0.57675846060281655</v>
      </c>
      <c r="AH123" s="242">
        <f t="shared" si="86"/>
        <v>0.5769295210558687</v>
      </c>
      <c r="AI123" s="242">
        <f t="shared" si="86"/>
        <v>0.57712712514463882</v>
      </c>
      <c r="AJ123" s="242">
        <f t="shared" si="86"/>
        <v>0.57730093756147727</v>
      </c>
      <c r="AK123" s="242">
        <f t="shared" si="86"/>
        <v>0.57741333014768603</v>
      </c>
      <c r="AL123" s="242">
        <f t="shared" si="86"/>
        <v>0.57750684435944155</v>
      </c>
      <c r="AM123" s="242">
        <f t="shared" si="86"/>
        <v>0.57755180627068148</v>
      </c>
      <c r="AN123" s="242">
        <f t="shared" si="86"/>
        <v>0.57778155236745554</v>
      </c>
      <c r="AO123" s="242">
        <f t="shared" si="86"/>
        <v>0.57794564545492355</v>
      </c>
      <c r="AP123" s="242">
        <f t="shared" si="86"/>
        <v>0.5782416841216107</v>
      </c>
      <c r="AQ123" s="242">
        <f t="shared" si="86"/>
        <v>0.57838318303618808</v>
      </c>
      <c r="AR123" s="242">
        <f t="shared" si="86"/>
        <v>0.57861256998513833</v>
      </c>
      <c r="AS123" s="242">
        <f t="shared" si="86"/>
        <v>0.57866260484005072</v>
      </c>
      <c r="AT123" s="242">
        <f t="shared" si="86"/>
        <v>0.57878562024381519</v>
      </c>
      <c r="AU123" s="242">
        <f t="shared" si="86"/>
        <v>0.57894105780132965</v>
      </c>
      <c r="AV123" s="242">
        <f t="shared" si="86"/>
        <v>0.57920822790471749</v>
      </c>
      <c r="AW123" s="242">
        <f t="shared" si="86"/>
        <v>0.57926007383092748</v>
      </c>
      <c r="AX123" s="242">
        <f t="shared" si="86"/>
        <v>0.57951216402397621</v>
      </c>
      <c r="AY123" s="242">
        <f t="shared" si="86"/>
        <v>0.57962289190802729</v>
      </c>
      <c r="AZ123" s="242">
        <f t="shared" si="86"/>
        <v>0.57978310562575386</v>
      </c>
      <c r="BA123" s="242">
        <f t="shared" si="86"/>
        <v>0.57994382827606961</v>
      </c>
      <c r="BB123" s="242">
        <f t="shared" si="86"/>
        <v>0.58010633075010831</v>
      </c>
      <c r="BC123" s="242">
        <f t="shared" si="86"/>
        <v>0.58027442885729907</v>
      </c>
      <c r="BD123" s="242">
        <f t="shared" si="86"/>
        <v>0.58044699465920357</v>
      </c>
      <c r="BE123" s="242">
        <f t="shared" si="86"/>
        <v>0.58061752618795859</v>
      </c>
      <c r="BF123" s="242">
        <f t="shared" si="86"/>
        <v>0.58078222110821964</v>
      </c>
      <c r="BG123" s="242">
        <f t="shared" si="86"/>
        <v>0.58093253691608226</v>
      </c>
    </row>
    <row r="124" spans="1:59" ht="15.75" thickBot="1">
      <c r="A124" s="6" t="s">
        <v>143</v>
      </c>
      <c r="B124" s="243">
        <v>0.54990583804143123</v>
      </c>
      <c r="C124" s="243">
        <v>0.56000000000000005</v>
      </c>
      <c r="D124" s="243">
        <v>0.55454545454545456</v>
      </c>
      <c r="E124" s="243">
        <v>0.55454545454545456</v>
      </c>
      <c r="F124" s="243">
        <v>0.53734061930783239</v>
      </c>
      <c r="G124" s="243">
        <v>0.55031847133757961</v>
      </c>
      <c r="H124" s="243">
        <v>0.5473372781065089</v>
      </c>
      <c r="I124" s="243">
        <v>0.54029511918274686</v>
      </c>
      <c r="J124" s="243">
        <v>0.54705882352941182</v>
      </c>
      <c r="K124" s="243">
        <v>0.54627249357326479</v>
      </c>
      <c r="L124" s="243">
        <v>0.56666666666666665</v>
      </c>
      <c r="M124" s="243">
        <v>0.57330827067669177</v>
      </c>
      <c r="N124" s="243">
        <v>0.57357594936708856</v>
      </c>
      <c r="O124" s="243">
        <v>0.57395348837209303</v>
      </c>
      <c r="P124" s="243">
        <v>0.57384615384615389</v>
      </c>
      <c r="Q124" s="243">
        <v>0.5735167669819432</v>
      </c>
      <c r="R124" s="243">
        <v>0.57371096586782866</v>
      </c>
      <c r="S124" s="243">
        <v>0.5736842105263158</v>
      </c>
      <c r="T124" s="243">
        <v>0.57565789473684215</v>
      </c>
      <c r="U124" s="243">
        <v>0.57499999999999996</v>
      </c>
      <c r="V124" s="243">
        <v>0.57619047619047614</v>
      </c>
      <c r="W124" s="243">
        <v>0.57467532467532467</v>
      </c>
      <c r="X124" s="243">
        <v>0.57565789473684215</v>
      </c>
      <c r="Y124" s="243">
        <v>0.5741935483870968</v>
      </c>
      <c r="Z124" s="243">
        <v>0.57533333333333336</v>
      </c>
      <c r="AA124" s="243">
        <v>0.57586206896551728</v>
      </c>
      <c r="AB124" s="243">
        <v>0.57692307692307687</v>
      </c>
      <c r="AC124" s="243">
        <v>0.57499999999999996</v>
      </c>
      <c r="AD124" s="243">
        <v>0.57714285714285718</v>
      </c>
      <c r="AE124" s="242">
        <v>0.57586206896551728</v>
      </c>
      <c r="AF124" s="242">
        <f t="shared" ref="AF124:BG124" si="87">FORECAST(AF45,M124:AE124,M45:AE45)</f>
        <v>0.57659664796114063</v>
      </c>
      <c r="AG124" s="242">
        <f t="shared" si="87"/>
        <v>0.57675846060281655</v>
      </c>
      <c r="AH124" s="242">
        <f t="shared" si="87"/>
        <v>0.5769295210558687</v>
      </c>
      <c r="AI124" s="242">
        <f t="shared" si="87"/>
        <v>0.57712712514463882</v>
      </c>
      <c r="AJ124" s="242">
        <f t="shared" si="87"/>
        <v>0.57730093756147727</v>
      </c>
      <c r="AK124" s="242">
        <f t="shared" si="87"/>
        <v>0.57741333014768603</v>
      </c>
      <c r="AL124" s="242">
        <f t="shared" si="87"/>
        <v>0.57750684435944155</v>
      </c>
      <c r="AM124" s="242">
        <f t="shared" si="87"/>
        <v>0.57755180627068148</v>
      </c>
      <c r="AN124" s="242">
        <f t="shared" si="87"/>
        <v>0.57778155236745554</v>
      </c>
      <c r="AO124" s="242">
        <f t="shared" si="87"/>
        <v>0.57794564545492355</v>
      </c>
      <c r="AP124" s="242">
        <f t="shared" si="87"/>
        <v>0.5782416841216107</v>
      </c>
      <c r="AQ124" s="242">
        <f t="shared" si="87"/>
        <v>0.57838318303618808</v>
      </c>
      <c r="AR124" s="242">
        <f t="shared" si="87"/>
        <v>0.57861256998513833</v>
      </c>
      <c r="AS124" s="242">
        <f t="shared" si="87"/>
        <v>0.57866260484005072</v>
      </c>
      <c r="AT124" s="242">
        <f t="shared" si="87"/>
        <v>0.57878562024381519</v>
      </c>
      <c r="AU124" s="242">
        <f t="shared" si="87"/>
        <v>0.57894105780132965</v>
      </c>
      <c r="AV124" s="242">
        <f t="shared" si="87"/>
        <v>0.57920822790471749</v>
      </c>
      <c r="AW124" s="242">
        <f t="shared" si="87"/>
        <v>0.57926007383092748</v>
      </c>
      <c r="AX124" s="242">
        <f t="shared" si="87"/>
        <v>0.57951216402397621</v>
      </c>
      <c r="AY124" s="242">
        <f t="shared" si="87"/>
        <v>0.57962289190802729</v>
      </c>
      <c r="AZ124" s="242">
        <f t="shared" si="87"/>
        <v>0.57978310562575386</v>
      </c>
      <c r="BA124" s="242">
        <f t="shared" si="87"/>
        <v>0.57994382827606961</v>
      </c>
      <c r="BB124" s="242">
        <f t="shared" si="87"/>
        <v>0.58010633075010831</v>
      </c>
      <c r="BC124" s="242">
        <f t="shared" si="87"/>
        <v>0.58027442885729907</v>
      </c>
      <c r="BD124" s="242">
        <f t="shared" si="87"/>
        <v>0.58044699465920357</v>
      </c>
      <c r="BE124" s="242">
        <f t="shared" si="87"/>
        <v>0.58061752618795859</v>
      </c>
      <c r="BF124" s="242">
        <f t="shared" si="87"/>
        <v>0.58078222110821964</v>
      </c>
      <c r="BG124" s="242">
        <f t="shared" si="87"/>
        <v>0.58093253691608226</v>
      </c>
    </row>
    <row r="125" spans="1:59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1:59" ht="15.75" thickBot="1">
      <c r="A126" s="6" t="s">
        <v>257</v>
      </c>
    </row>
    <row r="127" spans="1:59" ht="15.75" thickBot="1">
      <c r="A127" s="3"/>
      <c r="B127" s="3" t="str">
        <f>B$2</f>
        <v xml:space="preserve">93/94 </v>
      </c>
      <c r="C127" s="3" t="str">
        <f t="shared" ref="C127:BG127" si="88">C$2</f>
        <v xml:space="preserve">94/95 </v>
      </c>
      <c r="D127" s="3" t="str">
        <f t="shared" si="88"/>
        <v xml:space="preserve">95/96 </v>
      </c>
      <c r="E127" s="3" t="str">
        <f t="shared" si="88"/>
        <v xml:space="preserve">96/97 </v>
      </c>
      <c r="F127" s="3" t="str">
        <f t="shared" si="88"/>
        <v xml:space="preserve">97/98 </v>
      </c>
      <c r="G127" s="3" t="str">
        <f t="shared" si="88"/>
        <v xml:space="preserve">98/99 </v>
      </c>
      <c r="H127" s="3" t="str">
        <f t="shared" si="88"/>
        <v xml:space="preserve">99/00 </v>
      </c>
      <c r="I127" s="3" t="str">
        <f t="shared" si="88"/>
        <v xml:space="preserve">00/01 </v>
      </c>
      <c r="J127" s="3" t="str">
        <f t="shared" si="88"/>
        <v xml:space="preserve">01/02 </v>
      </c>
      <c r="K127" s="3" t="str">
        <f t="shared" si="88"/>
        <v xml:space="preserve">02/03 </v>
      </c>
      <c r="L127" s="3" t="str">
        <f t="shared" si="88"/>
        <v xml:space="preserve">03/04 </v>
      </c>
      <c r="M127" s="3" t="str">
        <f t="shared" si="88"/>
        <v xml:space="preserve">04/05 </v>
      </c>
      <c r="N127" s="3" t="str">
        <f t="shared" si="88"/>
        <v xml:space="preserve">05/06 </v>
      </c>
      <c r="O127" s="3" t="str">
        <f t="shared" si="88"/>
        <v xml:space="preserve">06/07 </v>
      </c>
      <c r="P127" s="3" t="str">
        <f t="shared" si="88"/>
        <v xml:space="preserve">07/08 </v>
      </c>
      <c r="Q127" s="3" t="str">
        <f t="shared" si="88"/>
        <v xml:space="preserve">08/09 </v>
      </c>
      <c r="R127" s="3" t="str">
        <f t="shared" si="88"/>
        <v xml:space="preserve">09/10 </v>
      </c>
      <c r="S127" s="3" t="str">
        <f t="shared" si="88"/>
        <v xml:space="preserve">10/11 </v>
      </c>
      <c r="T127" s="3" t="str">
        <f t="shared" si="88"/>
        <v xml:space="preserve">11/12 </v>
      </c>
      <c r="U127" s="3" t="str">
        <f t="shared" si="88"/>
        <v xml:space="preserve">12/13 </v>
      </c>
      <c r="V127" s="3" t="str">
        <f t="shared" si="88"/>
        <v xml:space="preserve">13/14 </v>
      </c>
      <c r="W127" s="3" t="str">
        <f t="shared" si="88"/>
        <v xml:space="preserve">14/15 </v>
      </c>
      <c r="X127" s="3" t="str">
        <f t="shared" si="88"/>
        <v xml:space="preserve">15/16 </v>
      </c>
      <c r="Y127" s="3" t="str">
        <f t="shared" si="88"/>
        <v xml:space="preserve">16/17 </v>
      </c>
      <c r="Z127" s="3" t="str">
        <f t="shared" si="88"/>
        <v xml:space="preserve">17/18 </v>
      </c>
      <c r="AA127" s="3" t="str">
        <f t="shared" si="88"/>
        <v xml:space="preserve">18/19 </v>
      </c>
      <c r="AB127" s="3" t="str">
        <f t="shared" si="88"/>
        <v>19/20</v>
      </c>
      <c r="AC127" s="3" t="str">
        <f t="shared" si="88"/>
        <v>20/21</v>
      </c>
      <c r="AD127" s="3" t="str">
        <f t="shared" si="88"/>
        <v xml:space="preserve">21/22 </v>
      </c>
      <c r="AE127" s="3" t="str">
        <f t="shared" si="88"/>
        <v xml:space="preserve">22/23 </v>
      </c>
      <c r="AF127" s="3" t="str">
        <f t="shared" si="88"/>
        <v xml:space="preserve">23/24 </v>
      </c>
      <c r="AG127" s="3" t="str">
        <f t="shared" si="88"/>
        <v xml:space="preserve">24/25 </v>
      </c>
      <c r="AH127" s="3" t="str">
        <f t="shared" si="88"/>
        <v>25/26</v>
      </c>
      <c r="AI127" s="3" t="str">
        <f t="shared" si="88"/>
        <v>26/27</v>
      </c>
      <c r="AJ127" s="3" t="str">
        <f t="shared" si="88"/>
        <v>27/28</v>
      </c>
      <c r="AK127" s="3" t="str">
        <f t="shared" si="88"/>
        <v>28/29</v>
      </c>
      <c r="AL127" s="3" t="str">
        <f t="shared" si="88"/>
        <v>29/30</v>
      </c>
      <c r="AM127" s="3" t="str">
        <f t="shared" si="88"/>
        <v>30/31</v>
      </c>
      <c r="AN127" s="3" t="str">
        <f t="shared" si="88"/>
        <v>31/32</v>
      </c>
      <c r="AO127" s="3" t="str">
        <f t="shared" si="88"/>
        <v>32/33</v>
      </c>
      <c r="AP127" s="3" t="str">
        <f t="shared" si="88"/>
        <v>33/34</v>
      </c>
      <c r="AQ127" s="3" t="str">
        <f t="shared" si="88"/>
        <v>34/35</v>
      </c>
      <c r="AR127" s="3" t="str">
        <f t="shared" si="88"/>
        <v>35/36</v>
      </c>
      <c r="AS127" s="3" t="str">
        <f t="shared" si="88"/>
        <v>36/37</v>
      </c>
      <c r="AT127" s="3" t="str">
        <f t="shared" si="88"/>
        <v>37/38</v>
      </c>
      <c r="AU127" s="3" t="str">
        <f t="shared" si="88"/>
        <v>38/39</v>
      </c>
      <c r="AV127" s="3" t="str">
        <f t="shared" si="88"/>
        <v>39/40</v>
      </c>
      <c r="AW127" s="3" t="str">
        <f t="shared" si="88"/>
        <v>40/41</v>
      </c>
      <c r="AX127" s="3" t="str">
        <f t="shared" si="88"/>
        <v>41/42</v>
      </c>
      <c r="AY127" s="3" t="str">
        <f t="shared" si="88"/>
        <v>42/43</v>
      </c>
      <c r="AZ127" s="3" t="str">
        <f t="shared" si="88"/>
        <v>43/44</v>
      </c>
      <c r="BA127" s="3" t="str">
        <f t="shared" si="88"/>
        <v>44/45</v>
      </c>
      <c r="BB127" s="3" t="str">
        <f t="shared" si="88"/>
        <v>45/46</v>
      </c>
      <c r="BC127" s="3" t="str">
        <f t="shared" si="88"/>
        <v>46/47</v>
      </c>
      <c r="BD127" s="3" t="str">
        <f t="shared" si="88"/>
        <v>47/48</v>
      </c>
      <c r="BE127" s="3" t="str">
        <f t="shared" si="88"/>
        <v>48/49</v>
      </c>
      <c r="BF127" s="3" t="str">
        <f t="shared" si="88"/>
        <v>49/50</v>
      </c>
      <c r="BG127" s="3" t="str">
        <f t="shared" si="88"/>
        <v>50/51</v>
      </c>
    </row>
    <row r="128" spans="1:59">
      <c r="A128" s="6" t="s">
        <v>104</v>
      </c>
      <c r="B128" s="244">
        <f>'[3]Mexico Meal Imports'!AT$290</f>
        <v>0</v>
      </c>
      <c r="C128" s="244">
        <f>'[3]Mexico Meal Imports'!BF$290</f>
        <v>0</v>
      </c>
      <c r="D128" s="244">
        <f>'[3]Mexico Meal Imports'!BR$290</f>
        <v>0</v>
      </c>
      <c r="E128" s="244">
        <f>'[3]Mexico Meal Imports'!CD$290</f>
        <v>0.25383299999999998</v>
      </c>
      <c r="F128" s="244">
        <f>'[3]Mexico Meal Imports'!CP$290</f>
        <v>0.52439200000000008</v>
      </c>
      <c r="G128" s="244">
        <f>'[3]Mexico Meal Imports'!DB$290</f>
        <v>0.79704700000000006</v>
      </c>
      <c r="H128" s="244">
        <f>'[3]Mexico Meal Imports'!DN$290</f>
        <v>0.62406500000000009</v>
      </c>
      <c r="I128" s="244">
        <f>'[3]Mexico Meal Imports'!DZ$290</f>
        <v>0.89905299999999999</v>
      </c>
      <c r="J128" s="244">
        <f>'[3]Mexico Meal Imports'!EL$290</f>
        <v>0.52509600000000001</v>
      </c>
      <c r="K128" s="244">
        <f>'[3]Mexico Meal Imports'!EX$290</f>
        <v>0.67886000000000002</v>
      </c>
      <c r="L128" s="244">
        <f>'[3]Mexico Meal Imports'!FJ$290</f>
        <v>1.301137</v>
      </c>
      <c r="M128" s="244">
        <f>'[3]Mexico Meal Imports'!FV$290</f>
        <v>1.755663</v>
      </c>
      <c r="N128" s="244">
        <f>'[3]Mexico Meal Imports'!GH$290</f>
        <v>4.0603449999999999</v>
      </c>
      <c r="O128" s="244">
        <f>'[3]Mexico Meal Imports'!GT$290</f>
        <v>5.0360769999999997</v>
      </c>
      <c r="P128" s="244">
        <f>'[3]Mexico Meal Imports'!HF$290</f>
        <v>3.2709809999999999</v>
      </c>
      <c r="Q128" s="244">
        <f>'[3]Mexico Meal Imports'!HR$290</f>
        <v>10.598129999999999</v>
      </c>
      <c r="R128" s="244">
        <f>'[3]Mexico Meal Imports'!ID$290</f>
        <v>30.220609</v>
      </c>
      <c r="S128" s="244">
        <f>'[3]Mexico Meal Imports'!IP$290</f>
        <v>18.880027999999999</v>
      </c>
      <c r="T128" s="244">
        <f>'[3]Mexico Meal Imports'!JB$290</f>
        <v>6.2993269999999999</v>
      </c>
      <c r="U128" s="244">
        <f>'[3]Mexico Meal Imports'!JN$290</f>
        <v>18.129812000000001</v>
      </c>
      <c r="V128" s="244">
        <f>'[3]Mexico Meal Imports'!JZ$290</f>
        <v>12.774507</v>
      </c>
      <c r="W128" s="244">
        <f>'[3]Mexico Meal Imports'!KL$290</f>
        <v>2.5494490000000001</v>
      </c>
      <c r="X128" s="244">
        <f>'[3]Mexico Meal Imports'!KX$290</f>
        <v>3.241549</v>
      </c>
      <c r="Y128" s="244">
        <f>'[3]Mexico Meal Imports'!LJ$290</f>
        <v>15.774683</v>
      </c>
      <c r="Z128" s="244">
        <f>'[3]Mexico Meal Imports'!LV$290</f>
        <v>0.77500000000000002</v>
      </c>
      <c r="AA128" s="244">
        <f>'[3]Mexico Meal Imports'!MH$290</f>
        <v>1.1832959999999999</v>
      </c>
      <c r="AB128" s="244">
        <f>'[3]Mexico Meal Imports'!MT$290</f>
        <v>1.5007250000000001</v>
      </c>
      <c r="AC128" s="244">
        <f>'[3]Mexico Meal Imports'!NF$290</f>
        <v>0.86790299999999998</v>
      </c>
      <c r="AD128" s="244">
        <f>'[3]Mexico Meal Imports'!NR$290</f>
        <v>0.16541600000000001</v>
      </c>
      <c r="AE128" s="245">
        <f t="shared" ref="AE128:AN130" si="89">(SUM(Y128:AC128)/SUM(Y$140:AC$140))*AE$140</f>
        <v>12.472349139471664</v>
      </c>
      <c r="AF128" s="245">
        <f t="shared" si="89"/>
        <v>5.2952718352071839</v>
      </c>
      <c r="AG128" s="245">
        <f t="shared" si="89"/>
        <v>10.788221607612783</v>
      </c>
      <c r="AH128" s="245">
        <f t="shared" si="89"/>
        <v>8.6457573801734036</v>
      </c>
      <c r="AI128" s="245">
        <f t="shared" si="89"/>
        <v>9.2451143871048576</v>
      </c>
      <c r="AJ128" s="245">
        <f t="shared" si="89"/>
        <v>9.5812861442218029</v>
      </c>
      <c r="AK128" s="245">
        <f t="shared" si="89"/>
        <v>9.5004642987756593</v>
      </c>
      <c r="AL128" s="245">
        <f t="shared" si="89"/>
        <v>8.7111302708640075</v>
      </c>
      <c r="AM128" s="245">
        <f t="shared" si="89"/>
        <v>9.5521687635777006</v>
      </c>
      <c r="AN128" s="245">
        <f t="shared" si="89"/>
        <v>9.1367504962279469</v>
      </c>
      <c r="AO128" s="245">
        <f t="shared" ref="AO128:AW130" si="90">(SUM(AI128:AM128)/SUM(AI$140:AM$140))*AO$140</f>
        <v>9.3180327729088042</v>
      </c>
      <c r="AP128" s="245">
        <f t="shared" si="90"/>
        <v>9.2963599947334234</v>
      </c>
      <c r="AQ128" s="245">
        <f t="shared" si="90"/>
        <v>9.2437093204708241</v>
      </c>
      <c r="AR128" s="245">
        <f t="shared" si="90"/>
        <v>9.2028884596623755</v>
      </c>
      <c r="AS128" s="245">
        <f t="shared" si="90"/>
        <v>9.3094042695837409</v>
      </c>
      <c r="AT128" s="245">
        <f t="shared" si="90"/>
        <v>9.2395482088006755</v>
      </c>
      <c r="AU128" s="245">
        <f t="shared" si="90"/>
        <v>9.274078963471835</v>
      </c>
      <c r="AV128" s="245">
        <f t="shared" si="90"/>
        <v>9.2583820506502086</v>
      </c>
      <c r="AW128" s="245">
        <f t="shared" si="90"/>
        <v>9.2539258443978909</v>
      </c>
      <c r="AX128" s="245">
        <f t="shared" ref="AX128:BG138" si="91">(SUM(AR128:AV128)/SUM(AR$140:AV$140))*AX$140</f>
        <v>9.3597143947719204</v>
      </c>
      <c r="AY128" s="245">
        <f t="shared" si="91"/>
        <v>9.4730027088782229</v>
      </c>
      <c r="AZ128" s="245">
        <f t="shared" si="91"/>
        <v>9.565111751606663</v>
      </c>
      <c r="BA128" s="245">
        <f t="shared" si="91"/>
        <v>9.6737213519734802</v>
      </c>
      <c r="BB128" s="245">
        <f t="shared" si="91"/>
        <v>9.7729451563135221</v>
      </c>
      <c r="BC128" s="245">
        <f t="shared" si="91"/>
        <v>9.876621089035444</v>
      </c>
      <c r="BD128" s="245">
        <f t="shared" si="91"/>
        <v>9.9804646242231172</v>
      </c>
      <c r="BE128" s="245">
        <f t="shared" si="91"/>
        <v>10.083866812053444</v>
      </c>
      <c r="BF128" s="245">
        <f t="shared" si="91"/>
        <v>10.185300070193831</v>
      </c>
      <c r="BG128" s="245">
        <f t="shared" si="91"/>
        <v>10.289087298666461</v>
      </c>
    </row>
    <row r="129" spans="1:59">
      <c r="A129" s="6" t="s">
        <v>105</v>
      </c>
      <c r="B129" s="244">
        <f>'[3]Mexico Meal Imports'!AU$290</f>
        <v>0</v>
      </c>
      <c r="C129" s="244">
        <f>'[3]Mexico Meal Imports'!BG$290</f>
        <v>0</v>
      </c>
      <c r="D129" s="244">
        <f>'[3]Mexico Meal Imports'!BS$290</f>
        <v>0</v>
      </c>
      <c r="E129" s="244">
        <f>'[3]Mexico Meal Imports'!CE$290</f>
        <v>0.42199200000000003</v>
      </c>
      <c r="F129" s="244">
        <f>'[3]Mexico Meal Imports'!CQ$290</f>
        <v>0.41005399999999997</v>
      </c>
      <c r="G129" s="244">
        <f>'[3]Mexico Meal Imports'!DC$290</f>
        <v>0.35936900000000005</v>
      </c>
      <c r="H129" s="244">
        <f>'[3]Mexico Meal Imports'!DO$290</f>
        <v>0.26406499999999999</v>
      </c>
      <c r="I129" s="244">
        <f>'[3]Mexico Meal Imports'!EA$290</f>
        <v>0.71606300000000001</v>
      </c>
      <c r="J129" s="244">
        <f>'[3]Mexico Meal Imports'!EM$290</f>
        <v>0.71364099999999997</v>
      </c>
      <c r="K129" s="244">
        <f>'[3]Mexico Meal Imports'!EY$290</f>
        <v>0.59103899999999998</v>
      </c>
      <c r="L129" s="244">
        <f>'[3]Mexico Meal Imports'!FK$290</f>
        <v>0.94064899999999996</v>
      </c>
      <c r="M129" s="244">
        <f>'[3]Mexico Meal Imports'!FW$290</f>
        <v>1.2222109999999999</v>
      </c>
      <c r="N129" s="244">
        <f>'[3]Mexico Meal Imports'!GI$290</f>
        <v>3.5043380000000002</v>
      </c>
      <c r="O129" s="244">
        <f>'[3]Mexico Meal Imports'!GU$290</f>
        <v>4.5369349999999997</v>
      </c>
      <c r="P129" s="244">
        <f>'[3]Mexico Meal Imports'!HG$290</f>
        <v>4.1073890000000004</v>
      </c>
      <c r="Q129" s="244">
        <f>'[3]Mexico Meal Imports'!HS$290</f>
        <v>11.468973</v>
      </c>
      <c r="R129" s="244">
        <f>'[3]Mexico Meal Imports'!IE$290</f>
        <v>40.277785999999999</v>
      </c>
      <c r="S129" s="244">
        <f>'[3]Mexico Meal Imports'!IQ$290</f>
        <v>10.786508</v>
      </c>
      <c r="T129" s="244">
        <f>'[3]Mexico Meal Imports'!JC$290</f>
        <v>5.004149</v>
      </c>
      <c r="U129" s="244">
        <f>'[3]Mexico Meal Imports'!JO$290</f>
        <v>6.7436980000000002</v>
      </c>
      <c r="V129" s="244">
        <f>'[3]Mexico Meal Imports'!KA$290</f>
        <v>3.4639229999999999</v>
      </c>
      <c r="W129" s="244">
        <f>'[3]Mexico Meal Imports'!KM$290</f>
        <v>1.694321</v>
      </c>
      <c r="X129" s="244">
        <f>'[3]Mexico Meal Imports'!KY$290</f>
        <v>4.4856670000000003</v>
      </c>
      <c r="Y129" s="244">
        <f>'[3]Mexico Meal Imports'!LK$290</f>
        <v>4.72783</v>
      </c>
      <c r="Z129" s="244">
        <f>'[3]Mexico Meal Imports'!LW$290</f>
        <v>0.72</v>
      </c>
      <c r="AA129" s="244">
        <f>'[3]Mexico Meal Imports'!MI$290</f>
        <v>1.3098050000000001</v>
      </c>
      <c r="AB129" s="244">
        <f>'[3]Mexico Meal Imports'!MU$290</f>
        <v>1.470534</v>
      </c>
      <c r="AC129" s="244">
        <f>'[3]Mexico Meal Imports'!NG$290</f>
        <v>1.996702</v>
      </c>
      <c r="AD129" s="244">
        <f>'[3]Mexico Meal Imports'!NS$290</f>
        <v>0</v>
      </c>
      <c r="AE129" s="245">
        <f t="shared" si="89"/>
        <v>6.3441774092021008</v>
      </c>
      <c r="AF129" s="245">
        <f t="shared" si="89"/>
        <v>6.4795466025009532</v>
      </c>
      <c r="AG129" s="245">
        <f t="shared" si="89"/>
        <v>7.4107765573224915</v>
      </c>
      <c r="AH129" s="245">
        <f t="shared" si="89"/>
        <v>6.9377407186535223</v>
      </c>
      <c r="AI129" s="245">
        <f t="shared" si="89"/>
        <v>6.9461248552762322</v>
      </c>
      <c r="AJ129" s="245">
        <f t="shared" si="89"/>
        <v>6.9672413558151449</v>
      </c>
      <c r="AK129" s="245">
        <f t="shared" si="89"/>
        <v>6.9787567110590389</v>
      </c>
      <c r="AL129" s="245">
        <f t="shared" si="89"/>
        <v>6.9482860179136701</v>
      </c>
      <c r="AM129" s="245">
        <f t="shared" si="89"/>
        <v>7.0481280396252854</v>
      </c>
      <c r="AN129" s="245">
        <f t="shared" si="89"/>
        <v>6.9556299317435215</v>
      </c>
      <c r="AO129" s="245">
        <f t="shared" si="90"/>
        <v>6.9777073959378733</v>
      </c>
      <c r="AP129" s="245">
        <f t="shared" si="90"/>
        <v>6.9796084112313324</v>
      </c>
      <c r="AQ129" s="245">
        <f t="shared" si="90"/>
        <v>6.9817016192558778</v>
      </c>
      <c r="AR129" s="245">
        <f t="shared" si="90"/>
        <v>6.981871959290336</v>
      </c>
      <c r="AS129" s="245">
        <f t="shared" si="90"/>
        <v>6.9885550795587772</v>
      </c>
      <c r="AT129" s="245">
        <f t="shared" si="90"/>
        <v>6.9753038634917885</v>
      </c>
      <c r="AU129" s="245">
        <f t="shared" si="90"/>
        <v>6.9818888930548395</v>
      </c>
      <c r="AV129" s="245">
        <f t="shared" si="90"/>
        <v>6.9814081865656226</v>
      </c>
      <c r="AW129" s="245">
        <f t="shared" si="90"/>
        <v>6.9818642829303235</v>
      </c>
      <c r="AX129" s="245">
        <f t="shared" si="91"/>
        <v>7.0593812141299646</v>
      </c>
      <c r="AY129" s="245">
        <f t="shared" si="91"/>
        <v>7.1369552624784989</v>
      </c>
      <c r="AZ129" s="245">
        <f t="shared" si="91"/>
        <v>7.2131390663770434</v>
      </c>
      <c r="BA129" s="245">
        <f t="shared" si="91"/>
        <v>7.2920547392515873</v>
      </c>
      <c r="BB129" s="245">
        <f t="shared" si="91"/>
        <v>7.3693225026003022</v>
      </c>
      <c r="BC129" s="245">
        <f t="shared" si="91"/>
        <v>7.4469693005566784</v>
      </c>
      <c r="BD129" s="245">
        <f t="shared" si="91"/>
        <v>7.5244574626435003</v>
      </c>
      <c r="BE129" s="245">
        <f t="shared" si="91"/>
        <v>7.6019727774125156</v>
      </c>
      <c r="BF129" s="245">
        <f t="shared" si="91"/>
        <v>7.6794702401504882</v>
      </c>
      <c r="BG129" s="245">
        <f t="shared" si="91"/>
        <v>7.7572451630134553</v>
      </c>
    </row>
    <row r="130" spans="1:59">
      <c r="A130" s="6" t="s">
        <v>106</v>
      </c>
      <c r="B130" s="244">
        <f>'[3]Mexico Meal Imports'!AV$290</f>
        <v>0</v>
      </c>
      <c r="C130" s="244">
        <f>'[3]Mexico Meal Imports'!BH$290</f>
        <v>0</v>
      </c>
      <c r="D130" s="244">
        <f>'[3]Mexico Meal Imports'!BT$290</f>
        <v>0</v>
      </c>
      <c r="E130" s="244">
        <f>'[3]Mexico Meal Imports'!CF$290</f>
        <v>0.7569539999999999</v>
      </c>
      <c r="F130" s="244">
        <f>'[3]Mexico Meal Imports'!CR$290</f>
        <v>0.41819400000000001</v>
      </c>
      <c r="G130" s="244">
        <f>'[3]Mexico Meal Imports'!DD$290</f>
        <v>0.54245899999999991</v>
      </c>
      <c r="H130" s="244">
        <f>'[3]Mexico Meal Imports'!DP$290</f>
        <v>0.44641500000000001</v>
      </c>
      <c r="I130" s="244">
        <f>'[3]Mexico Meal Imports'!EB$290</f>
        <v>0.53097499999999997</v>
      </c>
      <c r="J130" s="244">
        <f>'[3]Mexico Meal Imports'!EN$290</f>
        <v>1.051731</v>
      </c>
      <c r="K130" s="244">
        <f>'[3]Mexico Meal Imports'!EZ$290</f>
        <v>0.77789600000000003</v>
      </c>
      <c r="L130" s="244">
        <f>'[3]Mexico Meal Imports'!FL$290</f>
        <v>0.84522600000000003</v>
      </c>
      <c r="M130" s="244">
        <f>'[3]Mexico Meal Imports'!FX$290</f>
        <v>1.3044260000000001</v>
      </c>
      <c r="N130" s="244">
        <f>'[3]Mexico Meal Imports'!GJ$290</f>
        <v>3.1442739999999998</v>
      </c>
      <c r="O130" s="244">
        <f>'[3]Mexico Meal Imports'!GV$290</f>
        <v>3.520114</v>
      </c>
      <c r="P130" s="244">
        <f>'[3]Mexico Meal Imports'!HH$290</f>
        <v>2.4054359999999999</v>
      </c>
      <c r="Q130" s="244">
        <f>'[3]Mexico Meal Imports'!HT$290</f>
        <v>11.180776</v>
      </c>
      <c r="R130" s="244">
        <f>'[3]Mexico Meal Imports'!IF$290</f>
        <v>24.239543999999999</v>
      </c>
      <c r="S130" s="244">
        <f>'[3]Mexico Meal Imports'!IR$290</f>
        <v>4.0284399999999998</v>
      </c>
      <c r="T130" s="244">
        <f>'[3]Mexico Meal Imports'!JD$290</f>
        <v>3.7106530000000002</v>
      </c>
      <c r="U130" s="244">
        <f>'[3]Mexico Meal Imports'!JP$290</f>
        <v>3.1361520000000001</v>
      </c>
      <c r="V130" s="244">
        <f>'[3]Mexico Meal Imports'!KB$290</f>
        <v>2.4038200000000001</v>
      </c>
      <c r="W130" s="244">
        <f>'[3]Mexico Meal Imports'!KN$290</f>
        <v>0.61858000000000002</v>
      </c>
      <c r="X130" s="244">
        <f>'[3]Mexico Meal Imports'!KZ$290</f>
        <v>4.8802070000000004</v>
      </c>
      <c r="Y130" s="244">
        <f>'[3]Mexico Meal Imports'!LL$290</f>
        <v>3.7247880000000002</v>
      </c>
      <c r="Z130" s="244">
        <f>'[3]Mexico Meal Imports'!LX$290</f>
        <v>1.5740000000000001</v>
      </c>
      <c r="AA130" s="244">
        <f>'[3]Mexico Meal Imports'!MJ$290</f>
        <v>1.019579</v>
      </c>
      <c r="AB130" s="244">
        <f>'[3]Mexico Meal Imports'!MV$290</f>
        <v>1.366174</v>
      </c>
      <c r="AC130" s="244">
        <f>'[3]Mexico Meal Imports'!NH$290</f>
        <v>2.6653359999999999</v>
      </c>
      <c r="AD130" s="244">
        <f>'[3]Mexico Meal Imports'!NT$290</f>
        <v>0</v>
      </c>
      <c r="AE130" s="245">
        <f t="shared" si="89"/>
        <v>6.4217392915197085</v>
      </c>
      <c r="AF130" s="245">
        <f t="shared" si="89"/>
        <v>7.8092146158663249</v>
      </c>
      <c r="AG130" s="245">
        <f t="shared" si="89"/>
        <v>7.6450766292504202</v>
      </c>
      <c r="AH130" s="245">
        <f t="shared" si="89"/>
        <v>7.7773341400502982</v>
      </c>
      <c r="AI130" s="245">
        <f t="shared" si="89"/>
        <v>7.6679340918824135</v>
      </c>
      <c r="AJ130" s="245">
        <f t="shared" si="89"/>
        <v>7.603426840176092</v>
      </c>
      <c r="AK130" s="245">
        <f t="shared" si="89"/>
        <v>7.6339020208436938</v>
      </c>
      <c r="AL130" s="245">
        <f t="shared" si="89"/>
        <v>7.7005972634451094</v>
      </c>
      <c r="AM130" s="245">
        <f t="shared" si="89"/>
        <v>7.665534744440583</v>
      </c>
      <c r="AN130" s="245">
        <f t="shared" si="89"/>
        <v>7.676638871279521</v>
      </c>
      <c r="AO130" s="245">
        <f t="shared" si="90"/>
        <v>7.6542789921575789</v>
      </c>
      <c r="AP130" s="245">
        <f t="shared" si="90"/>
        <v>7.6560199480369997</v>
      </c>
      <c r="AQ130" s="245">
        <f t="shared" si="90"/>
        <v>7.6661903784332983</v>
      </c>
      <c r="AR130" s="245">
        <f t="shared" si="90"/>
        <v>7.6706139638719595</v>
      </c>
      <c r="AS130" s="245">
        <f t="shared" si="90"/>
        <v>7.663732586869596</v>
      </c>
      <c r="AT130" s="245">
        <f t="shared" si="90"/>
        <v>7.6647484307558713</v>
      </c>
      <c r="AU130" s="245">
        <f t="shared" si="90"/>
        <v>7.6621671738738861</v>
      </c>
      <c r="AV130" s="245">
        <f t="shared" si="90"/>
        <v>7.6642610615935443</v>
      </c>
      <c r="AW130" s="245">
        <f t="shared" si="90"/>
        <v>7.6654905067609223</v>
      </c>
      <c r="AX130" s="245">
        <f t="shared" si="91"/>
        <v>7.7502724727640055</v>
      </c>
      <c r="AY130" s="245">
        <f t="shared" si="91"/>
        <v>7.8343928397923364</v>
      </c>
      <c r="AZ130" s="245">
        <f t="shared" si="91"/>
        <v>7.9198345610966419</v>
      </c>
      <c r="BA130" s="245">
        <f t="shared" si="91"/>
        <v>8.0048540864233146</v>
      </c>
      <c r="BB130" s="245">
        <f t="shared" si="91"/>
        <v>8.0904690504182195</v>
      </c>
      <c r="BC130" s="245">
        <f t="shared" si="91"/>
        <v>8.1756197148182022</v>
      </c>
      <c r="BD130" s="245">
        <f t="shared" si="91"/>
        <v>8.2606082408988559</v>
      </c>
      <c r="BE130" s="245">
        <f t="shared" si="91"/>
        <v>8.3456737973399466</v>
      </c>
      <c r="BF130" s="245">
        <f t="shared" si="91"/>
        <v>8.430920378340776</v>
      </c>
      <c r="BG130" s="245">
        <f t="shared" si="91"/>
        <v>8.5160885187288642</v>
      </c>
    </row>
    <row r="131" spans="1:59">
      <c r="A131" s="6" t="s">
        <v>107</v>
      </c>
      <c r="B131" s="244">
        <f>'[3]Mexico Meal Imports'!AW$290</f>
        <v>0</v>
      </c>
      <c r="C131" s="244">
        <f>'[3]Mexico Meal Imports'!BI$290</f>
        <v>0</v>
      </c>
      <c r="D131" s="244">
        <f>'[3]Mexico Meal Imports'!BU$290</f>
        <v>0</v>
      </c>
      <c r="E131" s="244">
        <f>'[3]Mexico Meal Imports'!CG$290</f>
        <v>0.25108799999999998</v>
      </c>
      <c r="F131" s="244">
        <f>'[3]Mexico Meal Imports'!CS$290</f>
        <v>0.60165899999999994</v>
      </c>
      <c r="G131" s="244">
        <f>'[3]Mexico Meal Imports'!DE$290</f>
        <v>0.62148500000000007</v>
      </c>
      <c r="H131" s="244">
        <f>'[3]Mexico Meal Imports'!DQ$290</f>
        <v>0.70982800000000001</v>
      </c>
      <c r="I131" s="244">
        <f>'[3]Mexico Meal Imports'!EC$290</f>
        <v>0.71107200000000004</v>
      </c>
      <c r="J131" s="244">
        <f>'[3]Mexico Meal Imports'!EO$290</f>
        <v>0</v>
      </c>
      <c r="K131" s="244">
        <f>'[3]Mexico Meal Imports'!FA$290</f>
        <v>0.99568100000000004</v>
      </c>
      <c r="L131" s="244">
        <f>'[3]Mexico Meal Imports'!FM$290</f>
        <v>1.167737</v>
      </c>
      <c r="M131" s="244">
        <f>'[3]Mexico Meal Imports'!FY$290</f>
        <v>2.798352</v>
      </c>
      <c r="N131" s="244">
        <f>'[3]Mexico Meal Imports'!GK$290</f>
        <v>3.7684530000000001</v>
      </c>
      <c r="O131" s="244">
        <f>'[3]Mexico Meal Imports'!GW$290</f>
        <v>2.4209390000000002</v>
      </c>
      <c r="P131" s="244">
        <f>'[3]Mexico Meal Imports'!HI$290</f>
        <v>4.5565129999999998</v>
      </c>
      <c r="Q131" s="244">
        <f>'[3]Mexico Meal Imports'!HU$290</f>
        <v>3.5396679999999998</v>
      </c>
      <c r="R131" s="244">
        <f>'[3]Mexico Meal Imports'!IG$290</f>
        <v>14.601751</v>
      </c>
      <c r="S131" s="244">
        <f>'[3]Mexico Meal Imports'!IS$290</f>
        <v>8.5433529999999998</v>
      </c>
      <c r="T131" s="244">
        <f>'[3]Mexico Meal Imports'!JE$290</f>
        <v>6.1494720000000003</v>
      </c>
      <c r="U131" s="244">
        <f>'[3]Mexico Meal Imports'!JQ$290</f>
        <v>2.2521779999999998</v>
      </c>
      <c r="V131" s="244">
        <f>'[3]Mexico Meal Imports'!KC$290</f>
        <v>1.435497</v>
      </c>
      <c r="W131" s="244">
        <f>'[3]Mexico Meal Imports'!KO$290</f>
        <v>1.0698730000000001</v>
      </c>
      <c r="X131" s="244">
        <f>'[3]Mexico Meal Imports'!LA$290</f>
        <v>7.0779569999999996</v>
      </c>
      <c r="Y131" s="244">
        <f>'[3]Mexico Meal Imports'!LM$290</f>
        <v>3.719706</v>
      </c>
      <c r="Z131" s="244">
        <f>'[3]Mexico Meal Imports'!LY$290</f>
        <v>2.2250000000000001</v>
      </c>
      <c r="AA131" s="244">
        <f>'[3]Mexico Meal Imports'!MK$290</f>
        <v>1.146504</v>
      </c>
      <c r="AB131" s="244">
        <f>'[3]Mexico Meal Imports'!MW$290</f>
        <v>1.7466120000000001</v>
      </c>
      <c r="AC131" s="244">
        <f>'[3]Mexico Meal Imports'!NI$290</f>
        <v>2.8286310000000001</v>
      </c>
      <c r="AD131" s="244">
        <f>'[3]Mexico Meal Imports'!NU$290</f>
        <v>0</v>
      </c>
      <c r="AE131" s="245">
        <f t="shared" ref="AE131:AT138" si="92">(SUM(Y131:AC131)/SUM(Y$140:AC$140))*AE$140</f>
        <v>7.2386289830080086</v>
      </c>
      <c r="AF131" s="245">
        <f t="shared" si="92"/>
        <v>9.3670972300888149</v>
      </c>
      <c r="AG131" s="245">
        <f t="shared" si="92"/>
        <v>8.6363244542962025</v>
      </c>
      <c r="AH131" s="245">
        <f t="shared" si="92"/>
        <v>9.0202217956881814</v>
      </c>
      <c r="AI131" s="245">
        <f t="shared" si="92"/>
        <v>8.7706663204127437</v>
      </c>
      <c r="AJ131" s="245">
        <f t="shared" si="92"/>
        <v>8.7851980674567187</v>
      </c>
      <c r="AK131" s="245">
        <f t="shared" si="92"/>
        <v>8.8021920238964899</v>
      </c>
      <c r="AL131" s="245">
        <f t="shared" si="92"/>
        <v>8.915901573588533</v>
      </c>
      <c r="AM131" s="245">
        <f t="shared" si="92"/>
        <v>8.8029205323500666</v>
      </c>
      <c r="AN131" s="245">
        <f t="shared" si="92"/>
        <v>8.8588359562085337</v>
      </c>
      <c r="AO131" s="245">
        <f t="shared" si="92"/>
        <v>8.8153757035409104</v>
      </c>
      <c r="AP131" s="245">
        <f t="shared" si="92"/>
        <v>8.8330096307000669</v>
      </c>
      <c r="AQ131" s="245">
        <f t="shared" si="92"/>
        <v>8.8390451579169049</v>
      </c>
      <c r="AR131" s="245">
        <f t="shared" si="92"/>
        <v>8.8452086792776239</v>
      </c>
      <c r="AS131" s="245">
        <f t="shared" si="92"/>
        <v>8.8298373961432972</v>
      </c>
      <c r="AT131" s="245">
        <f t="shared" si="92"/>
        <v>8.8382950255288097</v>
      </c>
      <c r="AU131" s="245">
        <f t="shared" ref="AU131:AW138" si="93">(SUM(AO131:AS131)/SUM(AO$140:AS$140))*AU$140</f>
        <v>8.8324953135157624</v>
      </c>
      <c r="AV131" s="245">
        <f t="shared" si="93"/>
        <v>8.8370791779133402</v>
      </c>
      <c r="AW131" s="245">
        <f t="shared" si="93"/>
        <v>8.8369763144764804</v>
      </c>
      <c r="AX131" s="245">
        <f t="shared" si="91"/>
        <v>8.9347673753477199</v>
      </c>
      <c r="AY131" s="245">
        <f t="shared" si="91"/>
        <v>9.031268570971438</v>
      </c>
      <c r="AZ131" s="245">
        <f t="shared" si="91"/>
        <v>9.1308293308885506</v>
      </c>
      <c r="BA131" s="245">
        <f t="shared" si="91"/>
        <v>9.2283071847883562</v>
      </c>
      <c r="BB131" s="245">
        <f t="shared" si="91"/>
        <v>9.3272751603328192</v>
      </c>
      <c r="BC131" s="245">
        <f t="shared" si="91"/>
        <v>9.4251440924812258</v>
      </c>
      <c r="BD131" s="245">
        <f t="shared" si="91"/>
        <v>9.5231987513245198</v>
      </c>
      <c r="BE131" s="245">
        <f t="shared" si="91"/>
        <v>9.6212697558879015</v>
      </c>
      <c r="BF131" s="245">
        <f t="shared" si="91"/>
        <v>9.7196646262352253</v>
      </c>
      <c r="BG131" s="245">
        <f t="shared" si="91"/>
        <v>9.8177489468364207</v>
      </c>
    </row>
    <row r="132" spans="1:59">
      <c r="A132" s="6" t="s">
        <v>108</v>
      </c>
      <c r="B132" s="244">
        <f>'[3]Mexico Meal Imports'!AX$290</f>
        <v>0</v>
      </c>
      <c r="C132" s="244">
        <f>'[3]Mexico Meal Imports'!BJ$290</f>
        <v>0</v>
      </c>
      <c r="D132" s="244">
        <f>'[3]Mexico Meal Imports'!BV$290</f>
        <v>1.6717650000000002</v>
      </c>
      <c r="E132" s="244">
        <f>'[3]Mexico Meal Imports'!CH$290</f>
        <v>0.37943500000000002</v>
      </c>
      <c r="F132" s="244">
        <f>'[3]Mexico Meal Imports'!CT$290</f>
        <v>0.26106299999999999</v>
      </c>
      <c r="G132" s="244">
        <f>'[3]Mexico Meal Imports'!DF$290</f>
        <v>0.54305300000000001</v>
      </c>
      <c r="H132" s="244">
        <f>'[3]Mexico Meal Imports'!DR$290</f>
        <v>0.53188099999999994</v>
      </c>
      <c r="I132" s="244">
        <f>'[3]Mexico Meal Imports'!ED$290</f>
        <v>1.168728</v>
      </c>
      <c r="J132" s="244">
        <f>'[3]Mexico Meal Imports'!EP$290</f>
        <v>0</v>
      </c>
      <c r="K132" s="244">
        <f>'[3]Mexico Meal Imports'!FB$290</f>
        <v>0.76481699999999997</v>
      </c>
      <c r="L132" s="244">
        <f>'[3]Mexico Meal Imports'!FN$290</f>
        <v>3.5337960000000002</v>
      </c>
      <c r="M132" s="244">
        <f>'[3]Mexico Meal Imports'!FZ$290</f>
        <v>3.7085080000000001</v>
      </c>
      <c r="N132" s="244">
        <f>'[3]Mexico Meal Imports'!GL$290</f>
        <v>3.7840720000000001</v>
      </c>
      <c r="O132" s="244">
        <f>'[3]Mexico Meal Imports'!GX$290</f>
        <v>5.3665219999999998</v>
      </c>
      <c r="P132" s="244">
        <f>'[3]Mexico Meal Imports'!HJ$290</f>
        <v>5.955368</v>
      </c>
      <c r="Q132" s="244">
        <f>'[3]Mexico Meal Imports'!HV$290</f>
        <v>3.713384</v>
      </c>
      <c r="R132" s="244">
        <f>'[3]Mexico Meal Imports'!IH$290</f>
        <v>23.013383999999999</v>
      </c>
      <c r="S132" s="244">
        <f>'[3]Mexico Meal Imports'!IT$290</f>
        <v>15.003577</v>
      </c>
      <c r="T132" s="244">
        <f>'[3]Mexico Meal Imports'!JF$290</f>
        <v>6.8465619999999996</v>
      </c>
      <c r="U132" s="244">
        <f>'[3]Mexico Meal Imports'!JR$290</f>
        <v>2.8191410000000001</v>
      </c>
      <c r="V132" s="244">
        <f>'[3]Mexico Meal Imports'!KD$290</f>
        <v>1.501636</v>
      </c>
      <c r="W132" s="244">
        <f>'[3]Mexico Meal Imports'!KP$290</f>
        <v>1.971722</v>
      </c>
      <c r="X132" s="244">
        <f>'[3]Mexico Meal Imports'!LB$290</f>
        <v>7.9438839999999997</v>
      </c>
      <c r="Y132" s="244">
        <f>'[3]Mexico Meal Imports'!LN$290</f>
        <v>1.4696149999999999</v>
      </c>
      <c r="Z132" s="244">
        <f>'[3]Mexico Meal Imports'!LZ$290</f>
        <v>0.93</v>
      </c>
      <c r="AA132" s="244">
        <f>'[3]Mexico Meal Imports'!ML$290</f>
        <v>2.4940380000000002</v>
      </c>
      <c r="AB132" s="244">
        <f>'[3]Mexico Meal Imports'!MX$290</f>
        <v>1.522902</v>
      </c>
      <c r="AC132" s="244">
        <f>'[3]Mexico Meal Imports'!NJ$290</f>
        <v>2.6842510000000002</v>
      </c>
      <c r="AD132" s="244">
        <f>'[3]Mexico Meal Imports'!NV$290</f>
        <v>0</v>
      </c>
      <c r="AE132" s="245">
        <f t="shared" si="92"/>
        <v>5.6467341085018035</v>
      </c>
      <c r="AF132" s="245">
        <f t="shared" si="92"/>
        <v>8.9951407888509216</v>
      </c>
      <c r="AG132" s="245">
        <f t="shared" si="92"/>
        <v>8.2282094064389693</v>
      </c>
      <c r="AH132" s="245">
        <f t="shared" si="92"/>
        <v>8.0271308907859478</v>
      </c>
      <c r="AI132" s="245">
        <f t="shared" si="92"/>
        <v>7.984435527614866</v>
      </c>
      <c r="AJ132" s="245">
        <f t="shared" si="92"/>
        <v>7.9223628704045232</v>
      </c>
      <c r="AK132" s="245">
        <f t="shared" si="92"/>
        <v>7.9530649204484671</v>
      </c>
      <c r="AL132" s="245">
        <f t="shared" si="92"/>
        <v>8.2314558968190461</v>
      </c>
      <c r="AM132" s="245">
        <f t="shared" si="92"/>
        <v>8.023040723138557</v>
      </c>
      <c r="AN132" s="245">
        <f t="shared" si="92"/>
        <v>8.0236900212145716</v>
      </c>
      <c r="AO132" s="245">
        <f t="shared" si="92"/>
        <v>8.0228719876850914</v>
      </c>
      <c r="AP132" s="245">
        <f t="shared" si="92"/>
        <v>8.030722886405032</v>
      </c>
      <c r="AQ132" s="245">
        <f t="shared" si="92"/>
        <v>8.0508247098611463</v>
      </c>
      <c r="AR132" s="245">
        <f t="shared" si="92"/>
        <v>8.0663563030524603</v>
      </c>
      <c r="AS132" s="245">
        <f t="shared" si="92"/>
        <v>8.0302300656608789</v>
      </c>
      <c r="AT132" s="245">
        <f t="shared" si="92"/>
        <v>8.03889318164366</v>
      </c>
      <c r="AU132" s="245">
        <f t="shared" si="93"/>
        <v>8.0402011905329225</v>
      </c>
      <c r="AV132" s="245">
        <f t="shared" si="93"/>
        <v>8.0434054293246344</v>
      </c>
      <c r="AW132" s="245">
        <f t="shared" si="93"/>
        <v>8.0453010901502129</v>
      </c>
      <c r="AX132" s="245">
        <f t="shared" si="91"/>
        <v>8.1331929810878307</v>
      </c>
      <c r="AY132" s="245">
        <f t="shared" si="91"/>
        <v>8.2182641068282933</v>
      </c>
      <c r="AZ132" s="245">
        <f t="shared" si="91"/>
        <v>8.3104045014739487</v>
      </c>
      <c r="BA132" s="245">
        <f t="shared" si="91"/>
        <v>8.3998990971409402</v>
      </c>
      <c r="BB132" s="245">
        <f t="shared" si="91"/>
        <v>8.4897016893468589</v>
      </c>
      <c r="BC132" s="245">
        <f t="shared" si="91"/>
        <v>8.578865066437821</v>
      </c>
      <c r="BD132" s="245">
        <f t="shared" si="91"/>
        <v>8.6677244095917274</v>
      </c>
      <c r="BE132" s="245">
        <f t="shared" si="91"/>
        <v>8.7568493131921912</v>
      </c>
      <c r="BF132" s="245">
        <f t="shared" si="91"/>
        <v>8.8467639613371336</v>
      </c>
      <c r="BG132" s="245">
        <f t="shared" si="91"/>
        <v>8.9360499116061529</v>
      </c>
    </row>
    <row r="133" spans="1:59">
      <c r="A133" s="6" t="s">
        <v>109</v>
      </c>
      <c r="B133" s="244">
        <f>'[3]Mexico Meal Imports'!AY$290</f>
        <v>0</v>
      </c>
      <c r="C133" s="244">
        <f>'[3]Mexico Meal Imports'!BK$290</f>
        <v>0</v>
      </c>
      <c r="D133" s="244">
        <f>'[3]Mexico Meal Imports'!BW$290</f>
        <v>1.4138489999999999</v>
      </c>
      <c r="E133" s="244">
        <f>'[3]Mexico Meal Imports'!CI$290</f>
        <v>0.58376600000000001</v>
      </c>
      <c r="F133" s="244">
        <f>'[3]Mexico Meal Imports'!CU$290</f>
        <v>0.61466600000000005</v>
      </c>
      <c r="G133" s="244">
        <f>'[3]Mexico Meal Imports'!DG$290</f>
        <v>0.45488200000000001</v>
      </c>
      <c r="H133" s="244">
        <f>'[3]Mexico Meal Imports'!DS$290</f>
        <v>0.52975300000000003</v>
      </c>
      <c r="I133" s="244">
        <f>'[3]Mexico Meal Imports'!EE$290</f>
        <v>0.926678</v>
      </c>
      <c r="J133" s="244">
        <f>'[3]Mexico Meal Imports'!EQ$290</f>
        <v>0</v>
      </c>
      <c r="K133" s="244">
        <f>'[3]Mexico Meal Imports'!FC$290</f>
        <v>0.53424899999999997</v>
      </c>
      <c r="L133" s="244">
        <f>'[3]Mexico Meal Imports'!FO$290</f>
        <v>1.8867959999999999</v>
      </c>
      <c r="M133" s="244">
        <f>'[3]Mexico Meal Imports'!GA$290</f>
        <v>5.1558539999999997</v>
      </c>
      <c r="N133" s="244">
        <f>'[3]Mexico Meal Imports'!GM$290</f>
        <v>4.4071920000000002</v>
      </c>
      <c r="O133" s="244">
        <f>'[3]Mexico Meal Imports'!GY$290</f>
        <v>6.3379750000000001</v>
      </c>
      <c r="P133" s="244">
        <f>'[3]Mexico Meal Imports'!HK$290</f>
        <v>8.0008140000000001</v>
      </c>
      <c r="Q133" s="244">
        <f>'[3]Mexico Meal Imports'!HW$290</f>
        <v>4.7247440000000003</v>
      </c>
      <c r="R133" s="244">
        <f>'[3]Mexico Meal Imports'!II$290</f>
        <v>29.142151999999999</v>
      </c>
      <c r="S133" s="244">
        <f>'[3]Mexico Meal Imports'!IU$290</f>
        <v>16.214092999999998</v>
      </c>
      <c r="T133" s="244">
        <f>'[3]Mexico Meal Imports'!JG$290</f>
        <v>12.011290000000001</v>
      </c>
      <c r="U133" s="244">
        <f>'[3]Mexico Meal Imports'!JS$290</f>
        <v>3.4112960000000001</v>
      </c>
      <c r="V133" s="244">
        <f>'[3]Mexico Meal Imports'!KE$290</f>
        <v>2.3393649999999999</v>
      </c>
      <c r="W133" s="244">
        <f>'[3]Mexico Meal Imports'!KQ$290</f>
        <v>2.8800859999999999</v>
      </c>
      <c r="X133" s="244">
        <f>'[3]Mexico Meal Imports'!LC$290</f>
        <v>7.4451640000000001</v>
      </c>
      <c r="Y133" s="244">
        <f>'[3]Mexico Meal Imports'!LO$290</f>
        <v>3.535148</v>
      </c>
      <c r="Z133" s="244">
        <f>'[3]Mexico Meal Imports'!MA$290</f>
        <v>2.170439</v>
      </c>
      <c r="AA133" s="244">
        <f>'[3]Mexico Meal Imports'!MM$290</f>
        <v>2.1429800000000001</v>
      </c>
      <c r="AB133" s="244">
        <f>'[3]Mexico Meal Imports'!MY$290</f>
        <v>0.65627500000000005</v>
      </c>
      <c r="AC133" s="244">
        <f>'[3]Mexico Meal Imports'!NK$290</f>
        <v>3.7795320000000001</v>
      </c>
      <c r="AD133" s="244">
        <f>'[3]Mexico Meal Imports'!NW$290</f>
        <v>0</v>
      </c>
      <c r="AE133" s="245">
        <f t="shared" si="92"/>
        <v>7.622027506947485</v>
      </c>
      <c r="AF133" s="245">
        <f t="shared" si="92"/>
        <v>10.313006143271082</v>
      </c>
      <c r="AG133" s="245">
        <f t="shared" si="92"/>
        <v>9.4629076932697362</v>
      </c>
      <c r="AH133" s="245">
        <f t="shared" si="92"/>
        <v>9.5269457403392082</v>
      </c>
      <c r="AI133" s="245">
        <f t="shared" si="92"/>
        <v>9.7413813689795745</v>
      </c>
      <c r="AJ133" s="245">
        <f t="shared" si="92"/>
        <v>9.4679197650839786</v>
      </c>
      <c r="AK133" s="245">
        <f t="shared" si="92"/>
        <v>9.5453730926196307</v>
      </c>
      <c r="AL133" s="245">
        <f t="shared" si="92"/>
        <v>9.7024321421887159</v>
      </c>
      <c r="AM133" s="245">
        <f t="shared" si="92"/>
        <v>9.5489055320584253</v>
      </c>
      <c r="AN133" s="245">
        <f t="shared" si="92"/>
        <v>9.5968104218422212</v>
      </c>
      <c r="AO133" s="245">
        <f t="shared" si="92"/>
        <v>9.6012023801860646</v>
      </c>
      <c r="AP133" s="245">
        <f t="shared" si="92"/>
        <v>9.5722881907585951</v>
      </c>
      <c r="AQ133" s="245">
        <f t="shared" si="92"/>
        <v>9.5989447137790123</v>
      </c>
      <c r="AR133" s="245">
        <f t="shared" si="92"/>
        <v>9.6043277334068051</v>
      </c>
      <c r="AS133" s="245">
        <f t="shared" si="92"/>
        <v>9.5836302477248658</v>
      </c>
      <c r="AT133" s="245">
        <f t="shared" si="92"/>
        <v>9.5947146879945393</v>
      </c>
      <c r="AU133" s="245">
        <f t="shared" si="93"/>
        <v>9.59207865317107</v>
      </c>
      <c r="AV133" s="245">
        <f t="shared" si="93"/>
        <v>9.5907811147327635</v>
      </c>
      <c r="AW133" s="245">
        <f t="shared" si="93"/>
        <v>9.5947392072152571</v>
      </c>
      <c r="AX133" s="245">
        <f t="shared" si="91"/>
        <v>9.6996965594882987</v>
      </c>
      <c r="AY133" s="245">
        <f t="shared" si="91"/>
        <v>9.8043263106603149</v>
      </c>
      <c r="AZ133" s="245">
        <f t="shared" si="91"/>
        <v>9.9128535492283358</v>
      </c>
      <c r="BA133" s="245">
        <f t="shared" si="91"/>
        <v>10.018702987759745</v>
      </c>
      <c r="BB133" s="245">
        <f t="shared" si="91"/>
        <v>10.12549932110937</v>
      </c>
      <c r="BC133" s="245">
        <f t="shared" si="91"/>
        <v>10.232414319516931</v>
      </c>
      <c r="BD133" s="245">
        <f t="shared" si="91"/>
        <v>10.338547605677135</v>
      </c>
      <c r="BE133" s="245">
        <f t="shared" si="91"/>
        <v>10.445089480533875</v>
      </c>
      <c r="BF133" s="245">
        <f t="shared" si="91"/>
        <v>10.551944759043916</v>
      </c>
      <c r="BG133" s="245">
        <f t="shared" si="91"/>
        <v>10.658386190541053</v>
      </c>
    </row>
    <row r="134" spans="1:59">
      <c r="A134" s="6" t="s">
        <v>110</v>
      </c>
      <c r="B134" s="244">
        <f>'[3]Mexico Meal Imports'!AZ$290</f>
        <v>0</v>
      </c>
      <c r="C134" s="244">
        <f>'[3]Mexico Meal Imports'!BL$290</f>
        <v>0</v>
      </c>
      <c r="D134" s="244">
        <f>'[3]Mexico Meal Imports'!BX$290</f>
        <v>1.2936430000000001</v>
      </c>
      <c r="E134" s="244">
        <f>'[3]Mexico Meal Imports'!CJ$290</f>
        <v>0.41891</v>
      </c>
      <c r="F134" s="244">
        <f>'[3]Mexico Meal Imports'!CV$290</f>
        <v>2.2580790000000004</v>
      </c>
      <c r="G134" s="244">
        <f>'[3]Mexico Meal Imports'!DH$290</f>
        <v>0.449322</v>
      </c>
      <c r="H134" s="244">
        <f>'[3]Mexico Meal Imports'!DT$290</f>
        <v>0.720665</v>
      </c>
      <c r="I134" s="244">
        <f>'[3]Mexico Meal Imports'!EF$290</f>
        <v>0.27247000000000005</v>
      </c>
      <c r="J134" s="244">
        <f>'[3]Mexico Meal Imports'!ER$290</f>
        <v>0.80190399999999995</v>
      </c>
      <c r="K134" s="244">
        <f>'[3]Mexico Meal Imports'!FD$290</f>
        <v>0.84106400000000003</v>
      </c>
      <c r="L134" s="244">
        <f>'[3]Mexico Meal Imports'!FP$290</f>
        <v>7.5312140000000003</v>
      </c>
      <c r="M134" s="244">
        <f>'[3]Mexico Meal Imports'!GB$290</f>
        <v>4.3395140000000003</v>
      </c>
      <c r="N134" s="244">
        <f>'[3]Mexico Meal Imports'!GN$290</f>
        <v>6.9376009999999999</v>
      </c>
      <c r="O134" s="244">
        <f>'[3]Mexico Meal Imports'!GZ$290</f>
        <v>4.2408010000000003</v>
      </c>
      <c r="P134" s="244">
        <f>'[3]Mexico Meal Imports'!HL$290</f>
        <v>3.876458</v>
      </c>
      <c r="Q134" s="244">
        <f>'[3]Mexico Meal Imports'!HX$290</f>
        <v>22.264209000000001</v>
      </c>
      <c r="R134" s="244">
        <f>'[3]Mexico Meal Imports'!IJ$290</f>
        <v>20.081254000000001</v>
      </c>
      <c r="S134" s="244">
        <f>'[3]Mexico Meal Imports'!IV$290</f>
        <v>13.387516</v>
      </c>
      <c r="T134" s="244">
        <f>'[3]Mexico Meal Imports'!JH$290</f>
        <v>15.995386999999999</v>
      </c>
      <c r="U134" s="244">
        <f>'[3]Mexico Meal Imports'!JT$290</f>
        <v>1.3672610000000001</v>
      </c>
      <c r="V134" s="244">
        <f>'[3]Mexico Meal Imports'!KF$290</f>
        <v>3.591888</v>
      </c>
      <c r="W134" s="244">
        <f>'[3]Mexico Meal Imports'!KR$290</f>
        <v>2.8772530000000001</v>
      </c>
      <c r="X134" s="244">
        <f>'[3]Mexico Meal Imports'!LD$290</f>
        <v>14.229316000000001</v>
      </c>
      <c r="Y134" s="244">
        <f>'[3]Mexico Meal Imports'!LP$290</f>
        <v>3.61693</v>
      </c>
      <c r="Z134" s="244">
        <f>'[3]Mexico Meal Imports'!MB$290</f>
        <v>1.1793709999999999</v>
      </c>
      <c r="AA134" s="244">
        <f>'[3]Mexico Meal Imports'!MN$290</f>
        <v>1.2975179999999999</v>
      </c>
      <c r="AB134" s="244">
        <f>'[3]Mexico Meal Imports'!MZ$290</f>
        <v>0.45556200000000002</v>
      </c>
      <c r="AC134" s="244">
        <f>'[3]Mexico Meal Imports'!NL$290</f>
        <v>2.8610600000000002</v>
      </c>
      <c r="AD134" s="244">
        <f>'[3]Mexico Meal Imports'!NX$290</f>
        <v>0</v>
      </c>
      <c r="AE134" s="245">
        <f t="shared" si="92"/>
        <v>5.8388518743003441</v>
      </c>
      <c r="AF134" s="245">
        <f t="shared" si="92"/>
        <v>6.8290057353768869</v>
      </c>
      <c r="AG134" s="245">
        <f t="shared" si="92"/>
        <v>6.9654946324811249</v>
      </c>
      <c r="AH134" s="245">
        <f t="shared" si="92"/>
        <v>6.8072216109351071</v>
      </c>
      <c r="AI134" s="245">
        <f t="shared" si="92"/>
        <v>7.0283645473046015</v>
      </c>
      <c r="AJ134" s="245">
        <f t="shared" si="92"/>
        <v>6.7796343213060162</v>
      </c>
      <c r="AK134" s="245">
        <f t="shared" si="92"/>
        <v>6.8459192182632389</v>
      </c>
      <c r="AL134" s="245">
        <f t="shared" si="92"/>
        <v>6.8819441694807466</v>
      </c>
      <c r="AM134" s="245">
        <f t="shared" si="92"/>
        <v>6.8853268660580174</v>
      </c>
      <c r="AN134" s="245">
        <f t="shared" si="92"/>
        <v>6.8686167734579424</v>
      </c>
      <c r="AO134" s="245">
        <f t="shared" si="92"/>
        <v>6.8842378244825246</v>
      </c>
      <c r="AP134" s="245">
        <f t="shared" si="92"/>
        <v>6.8522882697131919</v>
      </c>
      <c r="AQ134" s="245">
        <f t="shared" si="92"/>
        <v>6.873208970348494</v>
      </c>
      <c r="AR134" s="245">
        <f t="shared" si="92"/>
        <v>6.8744827806384841</v>
      </c>
      <c r="AS134" s="245">
        <f t="shared" si="92"/>
        <v>6.8727357408120344</v>
      </c>
      <c r="AT134" s="245">
        <f t="shared" si="92"/>
        <v>6.8705669237281262</v>
      </c>
      <c r="AU134" s="245">
        <f t="shared" si="93"/>
        <v>6.8713907171989463</v>
      </c>
      <c r="AV134" s="245">
        <f t="shared" si="93"/>
        <v>6.868656537048067</v>
      </c>
      <c r="AW134" s="245">
        <f t="shared" si="93"/>
        <v>6.8724770265452184</v>
      </c>
      <c r="AX134" s="245">
        <f t="shared" si="91"/>
        <v>6.9479172792171893</v>
      </c>
      <c r="AY134" s="245">
        <f t="shared" si="91"/>
        <v>7.0238579532679548</v>
      </c>
      <c r="AZ134" s="245">
        <f t="shared" si="91"/>
        <v>7.0999640554048602</v>
      </c>
      <c r="BA134" s="245">
        <f t="shared" si="91"/>
        <v>7.1764330115851518</v>
      </c>
      <c r="BB134" s="245">
        <f t="shared" si="91"/>
        <v>7.2526818440590191</v>
      </c>
      <c r="BC134" s="245">
        <f t="shared" si="91"/>
        <v>7.3295268158651226</v>
      </c>
      <c r="BD134" s="245">
        <f t="shared" si="91"/>
        <v>7.4055545202641184</v>
      </c>
      <c r="BE134" s="245">
        <f t="shared" si="91"/>
        <v>7.4818754056549928</v>
      </c>
      <c r="BF134" s="245">
        <f t="shared" si="91"/>
        <v>7.5582144515171548</v>
      </c>
      <c r="BG134" s="245">
        <f t="shared" si="91"/>
        <v>7.6345982494642497</v>
      </c>
    </row>
    <row r="135" spans="1:59">
      <c r="A135" s="6" t="s">
        <v>111</v>
      </c>
      <c r="B135" s="244">
        <f>'[3]Mexico Meal Imports'!BA$290</f>
        <v>0</v>
      </c>
      <c r="C135" s="244">
        <f>'[3]Mexico Meal Imports'!BM$290</f>
        <v>0</v>
      </c>
      <c r="D135" s="244">
        <f>'[3]Mexico Meal Imports'!BY$290</f>
        <v>0.855769</v>
      </c>
      <c r="E135" s="244">
        <f>'[3]Mexico Meal Imports'!CK$290</f>
        <v>0.66450399999999998</v>
      </c>
      <c r="F135" s="244">
        <f>'[3]Mexico Meal Imports'!CW$290</f>
        <v>0.54044700000000001</v>
      </c>
      <c r="G135" s="244">
        <f>'[3]Mexico Meal Imports'!DI$290</f>
        <v>0.625865</v>
      </c>
      <c r="H135" s="244">
        <f>'[3]Mexico Meal Imports'!DU$290</f>
        <v>0.69061600000000001</v>
      </c>
      <c r="I135" s="244">
        <f>'[3]Mexico Meal Imports'!EG$290</f>
        <v>1.043199</v>
      </c>
      <c r="J135" s="244">
        <f>'[3]Mexico Meal Imports'!ES$290</f>
        <v>0.91203800000000002</v>
      </c>
      <c r="K135" s="244">
        <f>'[3]Mexico Meal Imports'!FE$290</f>
        <v>0.62606399999999995</v>
      </c>
      <c r="L135" s="244">
        <f>'[3]Mexico Meal Imports'!FQ$290</f>
        <v>11.262491000000001</v>
      </c>
      <c r="M135" s="244">
        <f>'[3]Mexico Meal Imports'!GC$290</f>
        <v>6.3706129999999996</v>
      </c>
      <c r="N135" s="244">
        <f>'[3]Mexico Meal Imports'!GO$290</f>
        <v>4.810962</v>
      </c>
      <c r="O135" s="244">
        <f>'[3]Mexico Meal Imports'!HA$290</f>
        <v>3.198582</v>
      </c>
      <c r="P135" s="244">
        <f>'[3]Mexico Meal Imports'!HM$290</f>
        <v>7.0709179999999998</v>
      </c>
      <c r="Q135" s="244">
        <f>'[3]Mexico Meal Imports'!HY$290</f>
        <v>9.3071149999999996</v>
      </c>
      <c r="R135" s="244">
        <f>'[3]Mexico Meal Imports'!IK$290</f>
        <v>21.388511999999999</v>
      </c>
      <c r="S135" s="244">
        <f>'[3]Mexico Meal Imports'!IW$290</f>
        <v>12.105375</v>
      </c>
      <c r="T135" s="244">
        <f>'[3]Mexico Meal Imports'!JI$290</f>
        <v>4.648733</v>
      </c>
      <c r="U135" s="244">
        <f>'[3]Mexico Meal Imports'!JU$290</f>
        <v>2.597629</v>
      </c>
      <c r="V135" s="244">
        <f>'[3]Mexico Meal Imports'!KG$290</f>
        <v>2.7720220000000002</v>
      </c>
      <c r="W135" s="244">
        <f>'[3]Mexico Meal Imports'!KS$290</f>
        <v>3.8881790000000001</v>
      </c>
      <c r="X135" s="244">
        <f>'[3]Mexico Meal Imports'!LE$290</f>
        <v>4.3494450000000002</v>
      </c>
      <c r="Y135" s="244">
        <f>'[3]Mexico Meal Imports'!LQ$290</f>
        <v>5.8806880000000001</v>
      </c>
      <c r="Z135" s="244">
        <f>'[3]Mexico Meal Imports'!MC$290</f>
        <v>1.7478039999999999</v>
      </c>
      <c r="AA135" s="244">
        <f>'[3]Mexico Meal Imports'!MO$290</f>
        <v>0.54113199999999995</v>
      </c>
      <c r="AB135" s="244">
        <f>'[3]Mexico Meal Imports'!NA$290</f>
        <v>0.81266000000000005</v>
      </c>
      <c r="AC135" s="244">
        <f>'[3]Mexico Meal Imports'!NM$290</f>
        <v>2.4543889999999999</v>
      </c>
      <c r="AD135" s="244">
        <f>'[3]Mexico Meal Imports'!NY$290</f>
        <v>0</v>
      </c>
      <c r="AE135" s="245">
        <f t="shared" si="92"/>
        <v>7.0960584718410242</v>
      </c>
      <c r="AF135" s="245">
        <f t="shared" si="92"/>
        <v>6.5490258723368182</v>
      </c>
      <c r="AG135" s="245">
        <f t="shared" si="92"/>
        <v>7.2661896637589498</v>
      </c>
      <c r="AH135" s="245">
        <f t="shared" si="92"/>
        <v>7.2022763579870031</v>
      </c>
      <c r="AI135" s="245">
        <f t="shared" si="92"/>
        <v>7.3005862852228196</v>
      </c>
      <c r="AJ135" s="245">
        <f t="shared" si="92"/>
        <v>7.2086026579291786</v>
      </c>
      <c r="AK135" s="245">
        <f t="shared" si="92"/>
        <v>7.2438006786436251</v>
      </c>
      <c r="AL135" s="245">
        <f t="shared" si="92"/>
        <v>7.1053361674469544</v>
      </c>
      <c r="AM135" s="245">
        <f t="shared" si="92"/>
        <v>7.2442911287083147</v>
      </c>
      <c r="AN135" s="245">
        <f t="shared" si="92"/>
        <v>7.2121204294459158</v>
      </c>
      <c r="AO135" s="245">
        <f t="shared" si="92"/>
        <v>7.2205233835901774</v>
      </c>
      <c r="AP135" s="245">
        <f t="shared" si="92"/>
        <v>7.2028302124347974</v>
      </c>
      <c r="AQ135" s="245">
        <f t="shared" si="92"/>
        <v>7.2052143575669971</v>
      </c>
      <c r="AR135" s="245">
        <f t="shared" si="92"/>
        <v>7.1970202643252321</v>
      </c>
      <c r="AS135" s="245">
        <f t="shared" si="92"/>
        <v>7.2169959023492396</v>
      </c>
      <c r="AT135" s="245">
        <f t="shared" si="92"/>
        <v>7.2075417294726245</v>
      </c>
      <c r="AU135" s="245">
        <f t="shared" si="93"/>
        <v>7.2085168240532873</v>
      </c>
      <c r="AV135" s="245">
        <f t="shared" si="93"/>
        <v>7.2059204932297778</v>
      </c>
      <c r="AW135" s="245">
        <f t="shared" si="93"/>
        <v>7.2070578155534761</v>
      </c>
      <c r="AX135" s="245">
        <f t="shared" si="91"/>
        <v>7.2872790320492111</v>
      </c>
      <c r="AY135" s="245">
        <f t="shared" si="91"/>
        <v>7.3694111429968299</v>
      </c>
      <c r="AZ135" s="245">
        <f t="shared" si="91"/>
        <v>7.4474886434042782</v>
      </c>
      <c r="BA135" s="245">
        <f t="shared" si="91"/>
        <v>7.5279236621213315</v>
      </c>
      <c r="BB135" s="245">
        <f t="shared" si="91"/>
        <v>7.6077410681736612</v>
      </c>
      <c r="BC135" s="245">
        <f t="shared" si="91"/>
        <v>7.6881725835391581</v>
      </c>
      <c r="BD135" s="245">
        <f t="shared" si="91"/>
        <v>7.7683114499533232</v>
      </c>
      <c r="BE135" s="245">
        <f t="shared" si="91"/>
        <v>7.8484941187724582</v>
      </c>
      <c r="BF135" s="245">
        <f t="shared" si="91"/>
        <v>7.9282612701304904</v>
      </c>
      <c r="BG135" s="245">
        <f t="shared" si="91"/>
        <v>8.0084672671999861</v>
      </c>
    </row>
    <row r="136" spans="1:59">
      <c r="A136" s="6" t="s">
        <v>112</v>
      </c>
      <c r="B136" s="244">
        <f>'[3]Mexico Meal Imports'!BB$290</f>
        <v>0</v>
      </c>
      <c r="C136" s="244">
        <f>'[3]Mexico Meal Imports'!BN$290</f>
        <v>0</v>
      </c>
      <c r="D136" s="244">
        <f>'[3]Mexico Meal Imports'!BZ$290</f>
        <v>0.342802</v>
      </c>
      <c r="E136" s="244">
        <f>'[3]Mexico Meal Imports'!CL$290</f>
        <v>0.86432000000000009</v>
      </c>
      <c r="F136" s="244">
        <f>'[3]Mexico Meal Imports'!CX$290</f>
        <v>0.35391699999999998</v>
      </c>
      <c r="G136" s="244">
        <f>'[3]Mexico Meal Imports'!DJ$290</f>
        <v>0.62832500000000002</v>
      </c>
      <c r="H136" s="244">
        <f>'[3]Mexico Meal Imports'!DV$290</f>
        <v>0.34976699999999999</v>
      </c>
      <c r="I136" s="244">
        <f>'[3]Mexico Meal Imports'!EH$290</f>
        <v>0.95029300000000005</v>
      </c>
      <c r="J136" s="244">
        <f>'[3]Mexico Meal Imports'!ET$290</f>
        <v>0.61334900000000003</v>
      </c>
      <c r="K136" s="244">
        <f>'[3]Mexico Meal Imports'!FF$290</f>
        <v>0.38759500000000002</v>
      </c>
      <c r="L136" s="244">
        <f>'[3]Mexico Meal Imports'!FR$290</f>
        <v>12.049396</v>
      </c>
      <c r="M136" s="244">
        <f>'[3]Mexico Meal Imports'!GD$290</f>
        <v>4.8741630000000002</v>
      </c>
      <c r="N136" s="244">
        <f>'[3]Mexico Meal Imports'!GP$290</f>
        <v>4.5022979999999997</v>
      </c>
      <c r="O136" s="244">
        <f>'[3]Mexico Meal Imports'!HB$290</f>
        <v>5.3785869999999996</v>
      </c>
      <c r="P136" s="244">
        <f>'[3]Mexico Meal Imports'!HN$290</f>
        <v>10.603631</v>
      </c>
      <c r="Q136" s="244">
        <f>'[3]Mexico Meal Imports'!HZ$290</f>
        <v>11.893966000000001</v>
      </c>
      <c r="R136" s="244">
        <f>'[3]Mexico Meal Imports'!IL$290</f>
        <v>13.971435</v>
      </c>
      <c r="S136" s="244">
        <f>'[3]Mexico Meal Imports'!IX$290</f>
        <v>7.2482139999999999</v>
      </c>
      <c r="T136" s="244">
        <f>'[3]Mexico Meal Imports'!JJ$290</f>
        <v>3.5200300000000002</v>
      </c>
      <c r="U136" s="244">
        <f>'[3]Mexico Meal Imports'!JV$290</f>
        <v>11.461999</v>
      </c>
      <c r="V136" s="244">
        <f>'[3]Mexico Meal Imports'!KH$290</f>
        <v>4.8783050000000001</v>
      </c>
      <c r="W136" s="244">
        <f>'[3]Mexico Meal Imports'!KT$290</f>
        <v>1.739708</v>
      </c>
      <c r="X136" s="244">
        <f>'[3]Mexico Meal Imports'!LF$290</f>
        <v>1.942798</v>
      </c>
      <c r="Y136" s="244">
        <f>'[3]Mexico Meal Imports'!LR$290</f>
        <v>0.82897699999999996</v>
      </c>
      <c r="Z136" s="244">
        <f>'[3]Mexico Meal Imports'!MD$290</f>
        <v>1.6548849999999999</v>
      </c>
      <c r="AA136" s="244">
        <f>'[3]Mexico Meal Imports'!MP$290</f>
        <v>1.3425320000000001</v>
      </c>
      <c r="AB136" s="244">
        <f>'[3]Mexico Meal Imports'!NB$290</f>
        <v>1.621219</v>
      </c>
      <c r="AC136" s="244">
        <f>'[3]Mexico Meal Imports'!NN$290</f>
        <v>2.2796630000000002</v>
      </c>
      <c r="AD136" s="244">
        <f>'[3]Mexico Meal Imports'!NZ$290</f>
        <v>0.66991299999999998</v>
      </c>
      <c r="AE136" s="245">
        <f t="shared" si="92"/>
        <v>4.7945064376723749</v>
      </c>
      <c r="AF136" s="245">
        <f t="shared" si="92"/>
        <v>8.9209053291774527</v>
      </c>
      <c r="AG136" s="245">
        <f t="shared" si="92"/>
        <v>7.1353118066592858</v>
      </c>
      <c r="AH136" s="245">
        <f t="shared" si="92"/>
        <v>7.7874453798275081</v>
      </c>
      <c r="AI136" s="245">
        <f t="shared" si="92"/>
        <v>7.4363881988511968</v>
      </c>
      <c r="AJ136" s="245">
        <f t="shared" si="92"/>
        <v>7.5148928085478506</v>
      </c>
      <c r="AK136" s="245">
        <f t="shared" si="92"/>
        <v>7.3788866902202361</v>
      </c>
      <c r="AL136" s="245">
        <f t="shared" si="92"/>
        <v>7.7589887046126593</v>
      </c>
      <c r="AM136" s="245">
        <f t="shared" si="92"/>
        <v>7.450584976821216</v>
      </c>
      <c r="AN136" s="245">
        <f t="shared" si="92"/>
        <v>7.5753203564118907</v>
      </c>
      <c r="AO136" s="245">
        <f t="shared" si="92"/>
        <v>7.5079482758106302</v>
      </c>
      <c r="AP136" s="245">
        <f t="shared" si="92"/>
        <v>7.5357347073227698</v>
      </c>
      <c r="AQ136" s="245">
        <f t="shared" si="92"/>
        <v>7.534345800775327</v>
      </c>
      <c r="AR136" s="245">
        <f t="shared" si="92"/>
        <v>7.5657154041958332</v>
      </c>
      <c r="AS136" s="245">
        <f t="shared" si="92"/>
        <v>7.5207868234283675</v>
      </c>
      <c r="AT136" s="245">
        <f t="shared" si="92"/>
        <v>7.5438129089032895</v>
      </c>
      <c r="AU136" s="245">
        <f t="shared" si="93"/>
        <v>7.5329062023065863</v>
      </c>
      <c r="AV136" s="245">
        <f t="shared" si="93"/>
        <v>7.5400791289251181</v>
      </c>
      <c r="AW136" s="245">
        <f t="shared" si="93"/>
        <v>7.5395134279218805</v>
      </c>
      <c r="AX136" s="245">
        <f t="shared" si="91"/>
        <v>7.6244452057024139</v>
      </c>
      <c r="AY136" s="245">
        <f t="shared" si="91"/>
        <v>7.7028734693703154</v>
      </c>
      <c r="AZ136" s="245">
        <f t="shared" si="91"/>
        <v>7.7907103974714271</v>
      </c>
      <c r="BA136" s="245">
        <f t="shared" si="91"/>
        <v>7.8727214984928775</v>
      </c>
      <c r="BB136" s="245">
        <f t="shared" si="91"/>
        <v>7.9578378394564906</v>
      </c>
      <c r="BC136" s="245">
        <f t="shared" si="91"/>
        <v>8.0410985736957734</v>
      </c>
      <c r="BD136" s="245">
        <f t="shared" si="91"/>
        <v>8.1247593028341321</v>
      </c>
      <c r="BE136" s="245">
        <f t="shared" si="91"/>
        <v>8.208071689982372</v>
      </c>
      <c r="BF136" s="245">
        <f t="shared" si="91"/>
        <v>8.2924750180697249</v>
      </c>
      <c r="BG136" s="245">
        <f t="shared" si="91"/>
        <v>8.3759351884295086</v>
      </c>
    </row>
    <row r="137" spans="1:59">
      <c r="A137" s="6" t="s">
        <v>113</v>
      </c>
      <c r="B137" s="244">
        <f>'[3]Mexico Meal Imports'!BC$290</f>
        <v>0</v>
      </c>
      <c r="C137" s="244">
        <f>'[3]Mexico Meal Imports'!BO$290</f>
        <v>0</v>
      </c>
      <c r="D137" s="244">
        <f>'[3]Mexico Meal Imports'!CA$290</f>
        <v>0.33201700000000001</v>
      </c>
      <c r="E137" s="244">
        <f>'[3]Mexico Meal Imports'!CM$290</f>
        <v>0.50558599999999998</v>
      </c>
      <c r="F137" s="244">
        <f>'[3]Mexico Meal Imports'!CY$290</f>
        <v>0.53170000000000006</v>
      </c>
      <c r="G137" s="244">
        <f>'[3]Mexico Meal Imports'!DK$290</f>
        <v>0.33908899999999997</v>
      </c>
      <c r="H137" s="244">
        <f>'[3]Mexico Meal Imports'!DW$290</f>
        <v>0.55162100000000003</v>
      </c>
      <c r="I137" s="244">
        <f>'[3]Mexico Meal Imports'!EI$290</f>
        <v>0.53905100000000006</v>
      </c>
      <c r="J137" s="244">
        <f>'[3]Mexico Meal Imports'!EU$290</f>
        <v>0.80611500000000003</v>
      </c>
      <c r="K137" s="244">
        <f>'[3]Mexico Meal Imports'!FG$290</f>
        <v>1.540591</v>
      </c>
      <c r="L137" s="244">
        <f>'[3]Mexico Meal Imports'!FS$290</f>
        <v>5.2503520000000004</v>
      </c>
      <c r="M137" s="244">
        <f>'[3]Mexico Meal Imports'!GE$290</f>
        <v>3.831118</v>
      </c>
      <c r="N137" s="244">
        <f>'[3]Mexico Meal Imports'!GQ$290</f>
        <v>4.7519809999999998</v>
      </c>
      <c r="O137" s="244">
        <f>'[3]Mexico Meal Imports'!HC$290</f>
        <v>8.2797909999999995</v>
      </c>
      <c r="P137" s="244">
        <f>'[3]Mexico Meal Imports'!HO$290</f>
        <v>6.9182600000000001</v>
      </c>
      <c r="Q137" s="244">
        <f>'[3]Mexico Meal Imports'!IA$290</f>
        <v>15.524165</v>
      </c>
      <c r="R137" s="244">
        <f>'[3]Mexico Meal Imports'!IM$290</f>
        <v>6.8460260000000002</v>
      </c>
      <c r="S137" s="244">
        <f>'[3]Mexico Meal Imports'!IY$290</f>
        <v>9.4721299999999999</v>
      </c>
      <c r="T137" s="244">
        <f>'[3]Mexico Meal Imports'!JK$290</f>
        <v>5.1152819999999997</v>
      </c>
      <c r="U137" s="244">
        <f>'[3]Mexico Meal Imports'!JW$290</f>
        <v>8.5347790000000003</v>
      </c>
      <c r="V137" s="244">
        <f>'[3]Mexico Meal Imports'!KI$290</f>
        <v>8.0547160000000009</v>
      </c>
      <c r="W137" s="244">
        <f>'[3]Mexico Meal Imports'!KU$290</f>
        <v>1.9554739999999999</v>
      </c>
      <c r="X137" s="244">
        <f>'[3]Mexico Meal Imports'!LG$290</f>
        <v>5.5294040000000004</v>
      </c>
      <c r="Y137" s="244">
        <f>'[3]Mexico Meal Imports'!LS$290</f>
        <v>3.827</v>
      </c>
      <c r="Z137" s="244">
        <f>'[3]Mexico Meal Imports'!ME$290</f>
        <v>2.7959770000000002</v>
      </c>
      <c r="AA137" s="244">
        <f>'[3]Mexico Meal Imports'!MQ$290</f>
        <v>0.45277099999999998</v>
      </c>
      <c r="AB137" s="244">
        <f>'[3]Mexico Meal Imports'!NC$290</f>
        <v>0.89782899999999999</v>
      </c>
      <c r="AC137" s="244">
        <f>'[3]Mexico Meal Imports'!NO$290</f>
        <v>2.172037</v>
      </c>
      <c r="AD137" s="244">
        <f>'[3]Mexico Meal Imports'!OA$290</f>
        <v>0</v>
      </c>
      <c r="AE137" s="245">
        <f t="shared" si="92"/>
        <v>6.2950011928057146</v>
      </c>
      <c r="AF137" s="245">
        <f t="shared" si="92"/>
        <v>7.4479622539135075</v>
      </c>
      <c r="AG137" s="245">
        <f t="shared" si="92"/>
        <v>6.5421179847809947</v>
      </c>
      <c r="AH137" s="245">
        <f t="shared" si="92"/>
        <v>7.1599863583537866</v>
      </c>
      <c r="AI137" s="245">
        <f t="shared" si="92"/>
        <v>7.0167121202999834</v>
      </c>
      <c r="AJ137" s="245">
        <f t="shared" si="92"/>
        <v>7.037196869193334</v>
      </c>
      <c r="AK137" s="245">
        <f t="shared" si="92"/>
        <v>7.0490004361678604</v>
      </c>
      <c r="AL137" s="245">
        <f t="shared" si="92"/>
        <v>7.0407951173083205</v>
      </c>
      <c r="AM137" s="245">
        <f t="shared" si="92"/>
        <v>6.9610027537591916</v>
      </c>
      <c r="AN137" s="245">
        <f t="shared" si="92"/>
        <v>7.0607381802646563</v>
      </c>
      <c r="AO137" s="245">
        <f t="shared" si="92"/>
        <v>7.0209414593457389</v>
      </c>
      <c r="AP137" s="245">
        <f t="shared" si="92"/>
        <v>7.029746671338672</v>
      </c>
      <c r="AQ137" s="245">
        <f t="shared" si="92"/>
        <v>7.0264955893691532</v>
      </c>
      <c r="AR137" s="245">
        <f t="shared" si="92"/>
        <v>7.022644836403316</v>
      </c>
      <c r="AS137" s="245">
        <f t="shared" si="92"/>
        <v>7.0197849308154838</v>
      </c>
      <c r="AT137" s="245">
        <f t="shared" si="92"/>
        <v>7.0321133473443069</v>
      </c>
      <c r="AU137" s="245">
        <f t="shared" si="93"/>
        <v>7.0239226974544717</v>
      </c>
      <c r="AV137" s="245">
        <f t="shared" si="93"/>
        <v>7.0261570750541864</v>
      </c>
      <c r="AW137" s="245">
        <f t="shared" si="93"/>
        <v>7.0249922802773463</v>
      </c>
      <c r="AX137" s="245">
        <f t="shared" si="91"/>
        <v>7.1029792949411794</v>
      </c>
      <c r="AY137" s="245">
        <f t="shared" si="91"/>
        <v>7.1815139343266958</v>
      </c>
      <c r="AZ137" s="245">
        <f t="shared" si="91"/>
        <v>7.2606326311344755</v>
      </c>
      <c r="BA137" s="245">
        <f t="shared" si="91"/>
        <v>7.3373049371149337</v>
      </c>
      <c r="BB137" s="245">
        <f t="shared" si="91"/>
        <v>7.4158906699445595</v>
      </c>
      <c r="BC137" s="245">
        <f t="shared" si="91"/>
        <v>7.493723077104967</v>
      </c>
      <c r="BD137" s="245">
        <f t="shared" si="91"/>
        <v>7.5719079190189218</v>
      </c>
      <c r="BE137" s="245">
        <f t="shared" si="91"/>
        <v>7.6500604137517261</v>
      </c>
      <c r="BF137" s="245">
        <f t="shared" si="91"/>
        <v>7.728139924626249</v>
      </c>
      <c r="BG137" s="245">
        <f t="shared" si="91"/>
        <v>7.8060181285281471</v>
      </c>
    </row>
    <row r="138" spans="1:59">
      <c r="A138" s="6" t="s">
        <v>102</v>
      </c>
      <c r="B138" s="244">
        <f>'[3]Mexico Meal Imports'!BD$290</f>
        <v>0</v>
      </c>
      <c r="C138" s="244">
        <f>'[3]Mexico Meal Imports'!BP$290</f>
        <v>0</v>
      </c>
      <c r="D138" s="244">
        <f>'[3]Mexico Meal Imports'!CB$290</f>
        <v>0</v>
      </c>
      <c r="E138" s="244">
        <f>'[3]Mexico Meal Imports'!CN$290</f>
        <v>0.42175999999999997</v>
      </c>
      <c r="F138" s="244">
        <f>'[3]Mexico Meal Imports'!CZ$290</f>
        <v>0.53102099999999997</v>
      </c>
      <c r="G138" s="244">
        <f>'[3]Mexico Meal Imports'!DL$290</f>
        <v>0.50408900000000001</v>
      </c>
      <c r="H138" s="244">
        <f>'[3]Mexico Meal Imports'!DX$290</f>
        <v>0.61817600000000006</v>
      </c>
      <c r="I138" s="244">
        <f>'[3]Mexico Meal Imports'!EJ$290</f>
        <v>0.43243599999999999</v>
      </c>
      <c r="J138" s="244">
        <f>'[3]Mexico Meal Imports'!EV$290</f>
        <v>2.0702639999999999</v>
      </c>
      <c r="K138" s="244">
        <f>'[3]Mexico Meal Imports'!FH$290</f>
        <v>1.792146</v>
      </c>
      <c r="L138" s="244">
        <f>'[3]Mexico Meal Imports'!FT$290</f>
        <v>9.1566130000000001</v>
      </c>
      <c r="M138" s="244">
        <f>'[3]Mexico Meal Imports'!GF$290</f>
        <v>4.9291169999999997</v>
      </c>
      <c r="N138" s="244">
        <f>'[3]Mexico Meal Imports'!GR$290</f>
        <v>7.3275800000000002</v>
      </c>
      <c r="O138" s="244">
        <f>'[3]Mexico Meal Imports'!HD$290</f>
        <v>4.8762869999999996</v>
      </c>
      <c r="P138" s="244">
        <f>'[3]Mexico Meal Imports'!HP$290</f>
        <v>7.2747169999999999</v>
      </c>
      <c r="Q138" s="244">
        <f>'[3]Mexico Meal Imports'!IB$290</f>
        <v>16.656794000000001</v>
      </c>
      <c r="R138" s="244">
        <f>'[3]Mexico Meal Imports'!IN$290</f>
        <v>5.467981</v>
      </c>
      <c r="S138" s="244">
        <f>'[3]Mexico Meal Imports'!IZ$290</f>
        <v>7.3772760000000002</v>
      </c>
      <c r="T138" s="244">
        <f>'[3]Mexico Meal Imports'!JL$290</f>
        <v>8.8932160000000007</v>
      </c>
      <c r="U138" s="244">
        <f>'[3]Mexico Meal Imports'!JX$290</f>
        <v>2.5462750000000001</v>
      </c>
      <c r="V138" s="244">
        <f>'[3]Mexico Meal Imports'!KJ$290</f>
        <v>3.9959020000000001</v>
      </c>
      <c r="W138" s="244">
        <f>'[3]Mexico Meal Imports'!KV$290</f>
        <v>3.777882</v>
      </c>
      <c r="X138" s="244">
        <f>'[3]Mexico Meal Imports'!LH$290</f>
        <v>2.5903019999999999</v>
      </c>
      <c r="Y138" s="244">
        <f>'[3]Mexico Meal Imports'!LT$290</f>
        <v>3.9</v>
      </c>
      <c r="Z138" s="244">
        <f>'[3]Mexico Meal Imports'!MF$290</f>
        <v>3.1832009999999999</v>
      </c>
      <c r="AA138" s="244">
        <f>'[3]Mexico Meal Imports'!MR$290</f>
        <v>0.70891300000000002</v>
      </c>
      <c r="AB138" s="244">
        <f>'[3]Mexico Meal Imports'!ND$290</f>
        <v>0.89699799999999996</v>
      </c>
      <c r="AC138" s="244">
        <f>'[3]Mexico Meal Imports'!NP$290</f>
        <v>1.4344300000000001</v>
      </c>
      <c r="AD138" s="245">
        <f t="shared" ref="AD138:AE138" si="94">(SUM(X138:AB138)/SUM(X$140:AB$140))*AD$140</f>
        <v>6.5580625704581383E-2</v>
      </c>
      <c r="AE138" s="245">
        <f t="shared" si="94"/>
        <v>6.2813062832292612</v>
      </c>
      <c r="AF138" s="245">
        <f t="shared" si="92"/>
        <v>7.4131997818637316</v>
      </c>
      <c r="AG138" s="245">
        <f t="shared" si="92"/>
        <v>6.2553081835177684</v>
      </c>
      <c r="AH138" s="245">
        <f t="shared" si="92"/>
        <v>6.852804046843092</v>
      </c>
      <c r="AI138" s="245">
        <f t="shared" si="92"/>
        <v>6.7019839002499353</v>
      </c>
      <c r="AJ138" s="245">
        <f t="shared" si="92"/>
        <v>6.88928177465601</v>
      </c>
      <c r="AK138" s="245">
        <f t="shared" si="92"/>
        <v>6.8532140854848658</v>
      </c>
      <c r="AL138" s="245">
        <f t="shared" si="92"/>
        <v>6.8225155374261082</v>
      </c>
      <c r="AM138" s="245">
        <f t="shared" si="92"/>
        <v>6.7105183981503336</v>
      </c>
      <c r="AN138" s="245">
        <f t="shared" si="92"/>
        <v>6.8239598689320022</v>
      </c>
      <c r="AO138" s="245">
        <f t="shared" si="92"/>
        <v>6.7955027391934504</v>
      </c>
      <c r="AP138" s="245">
        <f t="shared" si="92"/>
        <v>6.8198979329298641</v>
      </c>
      <c r="AQ138" s="245">
        <f t="shared" si="92"/>
        <v>6.8011421258373534</v>
      </c>
      <c r="AR138" s="245">
        <f t="shared" si="92"/>
        <v>6.7944788953263515</v>
      </c>
      <c r="AS138" s="245">
        <f t="shared" si="92"/>
        <v>6.7902042130086002</v>
      </c>
      <c r="AT138" s="245">
        <f t="shared" si="92"/>
        <v>6.8069963124438031</v>
      </c>
      <c r="AU138" s="245">
        <f t="shared" si="93"/>
        <v>6.8002451812591227</v>
      </c>
      <c r="AV138" s="245">
        <f t="shared" si="93"/>
        <v>6.8025438959091939</v>
      </c>
      <c r="AW138" s="245">
        <f t="shared" si="93"/>
        <v>6.7986133455750464</v>
      </c>
      <c r="AX138" s="245">
        <f t="shared" si="91"/>
        <v>6.8744369629181845</v>
      </c>
      <c r="AY138" s="245">
        <f t="shared" si="91"/>
        <v>6.9508254916311341</v>
      </c>
      <c r="AZ138" s="245">
        <f t="shared" si="91"/>
        <v>7.0281678934008811</v>
      </c>
      <c r="BA138" s="245">
        <f t="shared" si="91"/>
        <v>7.1022218509172461</v>
      </c>
      <c r="BB138" s="245">
        <f t="shared" si="91"/>
        <v>7.1780390811321757</v>
      </c>
      <c r="BC138" s="245">
        <f t="shared" si="91"/>
        <v>7.2530641136227807</v>
      </c>
      <c r="BD138" s="245">
        <f t="shared" si="91"/>
        <v>7.3289635573332532</v>
      </c>
      <c r="BE138" s="245">
        <f t="shared" si="91"/>
        <v>7.4046961834234333</v>
      </c>
      <c r="BF138" s="245">
        <f t="shared" si="91"/>
        <v>7.4803267224088996</v>
      </c>
      <c r="BG138" s="245">
        <f t="shared" si="91"/>
        <v>7.555621830506019</v>
      </c>
    </row>
    <row r="139" spans="1:59">
      <c r="A139" s="6" t="s">
        <v>103</v>
      </c>
      <c r="B139" s="244">
        <f>'[3]Mexico Meal Imports'!BE$290</f>
        <v>0</v>
      </c>
      <c r="C139" s="244">
        <f>'[3]Mexico Meal Imports'!BQ$290</f>
        <v>0</v>
      </c>
      <c r="D139" s="244">
        <f>'[3]Mexico Meal Imports'!CC$290</f>
        <v>0.36299500000000001</v>
      </c>
      <c r="E139" s="244">
        <f>'[3]Mexico Meal Imports'!CO$290</f>
        <v>0.337891</v>
      </c>
      <c r="F139" s="244">
        <f>'[3]Mexico Meal Imports'!DA$290</f>
        <v>0.44433699999999998</v>
      </c>
      <c r="G139" s="244">
        <f>'[3]Mexico Meal Imports'!DM$290</f>
        <v>0.79120100000000004</v>
      </c>
      <c r="H139" s="244">
        <f>'[3]Mexico Meal Imports'!DY$290</f>
        <v>0.54944599999999999</v>
      </c>
      <c r="I139" s="244">
        <f>'[3]Mexico Meal Imports'!EK$290</f>
        <v>0.52341899999999997</v>
      </c>
      <c r="J139" s="244">
        <f>'[3]Mexico Meal Imports'!EW$290</f>
        <v>0.632104</v>
      </c>
      <c r="K139" s="244">
        <f>'[3]Mexico Meal Imports'!FI$290</f>
        <v>0.61533300000000002</v>
      </c>
      <c r="L139" s="244">
        <f>'[3]Mexico Meal Imports'!FU$290</f>
        <v>3.8495010000000001</v>
      </c>
      <c r="M139" s="244">
        <f>'[3]Mexico Meal Imports'!GG$290</f>
        <v>3.2561040000000001</v>
      </c>
      <c r="N139" s="244">
        <f>'[3]Mexico Meal Imports'!GS$290</f>
        <v>4.2939369999999997</v>
      </c>
      <c r="O139" s="244">
        <f>'[3]Mexico Meal Imports'!HE$290</f>
        <v>3.0756100000000002</v>
      </c>
      <c r="P139" s="244">
        <f>'[3]Mexico Meal Imports'!HQ$290</f>
        <v>10.685262</v>
      </c>
      <c r="Q139" s="244">
        <f>'[3]Mexico Meal Imports'!IC$290</f>
        <v>26.479478</v>
      </c>
      <c r="R139" s="244">
        <f>'[3]Mexico Meal Imports'!IO$290</f>
        <v>16.139586999999999</v>
      </c>
      <c r="S139" s="244">
        <f>'[3]Mexico Meal Imports'!JA$290</f>
        <v>7.8271090000000001</v>
      </c>
      <c r="T139" s="244">
        <f>'[3]Mexico Meal Imports'!JM$290</f>
        <v>21.347740000000002</v>
      </c>
      <c r="U139" s="244">
        <f>'[3]Mexico Meal Imports'!JY$290</f>
        <v>11.211295</v>
      </c>
      <c r="V139" s="244">
        <f>'[3]Mexico Meal Imports'!KK$290</f>
        <v>2.8934739999999999</v>
      </c>
      <c r="W139" s="244">
        <f>'[3]Mexico Meal Imports'!KW$290</f>
        <v>2.6910780000000001</v>
      </c>
      <c r="X139" s="244">
        <f>'[3]Mexico Meal Imports'!LI$290</f>
        <v>6.3885750000000003</v>
      </c>
      <c r="Y139" s="244">
        <f>'[3]Mexico Meal Imports'!LU$290</f>
        <v>2.577</v>
      </c>
      <c r="Z139" s="244">
        <f>'[3]Mexico Meal Imports'!MG$290</f>
        <v>2.336084</v>
      </c>
      <c r="AA139" s="244">
        <f>'[3]Mexico Meal Imports'!MS$290</f>
        <v>8.7454000000000004E-2</v>
      </c>
      <c r="AB139" s="244">
        <f>'[3]Mexico Meal Imports'!NE$290</f>
        <v>0.34067700000000001</v>
      </c>
      <c r="AC139" s="244">
        <f>'[3]Mexico Meal Imports'!NQ$290</f>
        <v>1.02275</v>
      </c>
      <c r="AD139" s="245">
        <f t="shared" ref="AD139:AW139" si="95">AD140-SUM(AD128:AD138)</f>
        <v>9.9090374295418671E-2</v>
      </c>
      <c r="AE139" s="245">
        <f t="shared" si="95"/>
        <v>3.9486193015005142</v>
      </c>
      <c r="AF139" s="245">
        <f t="shared" si="95"/>
        <v>4.5806238115463316</v>
      </c>
      <c r="AG139" s="245">
        <f t="shared" si="95"/>
        <v>3.6640613806112725</v>
      </c>
      <c r="AH139" s="245">
        <f t="shared" si="95"/>
        <v>4.2551355803629463</v>
      </c>
      <c r="AI139" s="245">
        <f t="shared" si="95"/>
        <v>4.1603083968007866</v>
      </c>
      <c r="AJ139" s="245">
        <f t="shared" si="95"/>
        <v>4.2429565252093369</v>
      </c>
      <c r="AK139" s="245">
        <f t="shared" si="95"/>
        <v>4.2154258235771778</v>
      </c>
      <c r="AL139" s="245">
        <f t="shared" si="95"/>
        <v>4.1806171389061291</v>
      </c>
      <c r="AM139" s="245">
        <f t="shared" si="95"/>
        <v>4.1075775413123097</v>
      </c>
      <c r="AN139" s="245">
        <f t="shared" si="95"/>
        <v>4.210888692971281</v>
      </c>
      <c r="AO139" s="245">
        <f t="shared" si="95"/>
        <v>4.1813770851611451</v>
      </c>
      <c r="AP139" s="245">
        <f t="shared" si="95"/>
        <v>4.1914931443952526</v>
      </c>
      <c r="AQ139" s="245">
        <f t="shared" si="95"/>
        <v>4.1791772563856142</v>
      </c>
      <c r="AR139" s="245">
        <f t="shared" si="95"/>
        <v>4.1743907205492263</v>
      </c>
      <c r="AS139" s="245">
        <f t="shared" si="95"/>
        <v>4.1741027440451148</v>
      </c>
      <c r="AT139" s="245">
        <f t="shared" si="95"/>
        <v>4.187465379892501</v>
      </c>
      <c r="AU139" s="245">
        <f t="shared" si="95"/>
        <v>4.1801081901072621</v>
      </c>
      <c r="AV139" s="245">
        <f t="shared" si="95"/>
        <v>4.1813258490535361</v>
      </c>
      <c r="AW139" s="245">
        <f t="shared" si="95"/>
        <v>4.1790488581959409</v>
      </c>
      <c r="AX139" s="245">
        <f t="shared" ref="AX139:BG139" si="96">AX140-SUM(AX128:AX138)</f>
        <v>4.2259172275820873</v>
      </c>
      <c r="AY139" s="245">
        <f t="shared" si="96"/>
        <v>4.2733082087979568</v>
      </c>
      <c r="AZ139" s="245">
        <f t="shared" si="96"/>
        <v>4.3208636185129023</v>
      </c>
      <c r="BA139" s="245">
        <f t="shared" si="96"/>
        <v>4.3658555924310321</v>
      </c>
      <c r="BB139" s="245">
        <f t="shared" si="96"/>
        <v>4.4125966171130102</v>
      </c>
      <c r="BC139" s="245">
        <f t="shared" si="96"/>
        <v>4.4587812533258813</v>
      </c>
      <c r="BD139" s="245">
        <f t="shared" si="96"/>
        <v>4.5055021562373838</v>
      </c>
      <c r="BE139" s="245">
        <f t="shared" si="96"/>
        <v>4.5520802519951218</v>
      </c>
      <c r="BF139" s="245">
        <f t="shared" si="96"/>
        <v>4.5985185779461233</v>
      </c>
      <c r="BG139" s="245">
        <f t="shared" si="96"/>
        <v>4.6447533064796858</v>
      </c>
    </row>
    <row r="140" spans="1:59" ht="15.75" thickBot="1">
      <c r="A140" s="6" t="s">
        <v>114</v>
      </c>
      <c r="B140" s="244">
        <f>B24</f>
        <v>0</v>
      </c>
      <c r="C140" s="244">
        <f>C24</f>
        <v>3</v>
      </c>
      <c r="D140" s="244">
        <f t="shared" ref="D140:X140" si="97">SUM(D128:D139)</f>
        <v>6.2728399999999986</v>
      </c>
      <c r="E140" s="244">
        <f t="shared" si="97"/>
        <v>5.8600389999999996</v>
      </c>
      <c r="F140" s="244">
        <f t="shared" si="97"/>
        <v>7.489529000000001</v>
      </c>
      <c r="G140" s="244">
        <f t="shared" si="97"/>
        <v>6.6561860000000008</v>
      </c>
      <c r="H140" s="244">
        <f t="shared" si="97"/>
        <v>6.5862979999999993</v>
      </c>
      <c r="I140" s="244">
        <f t="shared" si="97"/>
        <v>8.7134370000000008</v>
      </c>
      <c r="J140" s="244">
        <f t="shared" si="97"/>
        <v>8.1262420000000013</v>
      </c>
      <c r="K140" s="244">
        <f t="shared" si="97"/>
        <v>10.145335000000001</v>
      </c>
      <c r="L140" s="244">
        <f t="shared" si="97"/>
        <v>58.774907999999996</v>
      </c>
      <c r="M140" s="244">
        <f t="shared" si="97"/>
        <v>43.545642999999998</v>
      </c>
      <c r="N140" s="244">
        <f t="shared" si="97"/>
        <v>55.293032999999994</v>
      </c>
      <c r="O140" s="244">
        <f t="shared" si="97"/>
        <v>56.268219999999992</v>
      </c>
      <c r="P140" s="244">
        <f t="shared" si="97"/>
        <v>74.725746999999984</v>
      </c>
      <c r="Q140" s="244">
        <f t="shared" si="97"/>
        <v>147.35140200000001</v>
      </c>
      <c r="R140" s="244">
        <f t="shared" si="97"/>
        <v>245.39002099999999</v>
      </c>
      <c r="S140" s="244">
        <f t="shared" si="97"/>
        <v>130.87361899999999</v>
      </c>
      <c r="T140" s="244">
        <f t="shared" si="97"/>
        <v>99.541840999999991</v>
      </c>
      <c r="U140" s="244">
        <f t="shared" si="97"/>
        <v>74.211514999999991</v>
      </c>
      <c r="V140" s="244">
        <f t="shared" si="97"/>
        <v>50.105055</v>
      </c>
      <c r="W140" s="244">
        <f t="shared" si="97"/>
        <v>27.713604999999998</v>
      </c>
      <c r="X140" s="244">
        <f t="shared" si="97"/>
        <v>70.104268000000019</v>
      </c>
      <c r="Y140" s="244">
        <f>SUM(Y128:Y139)</f>
        <v>53.582365000000003</v>
      </c>
      <c r="Z140" s="244">
        <f>SUM(Z128:Z139)</f>
        <v>21.291761000000001</v>
      </c>
      <c r="AA140" s="244">
        <f>SUM(AA128:AA139)</f>
        <v>13.726522000000001</v>
      </c>
      <c r="AB140" s="244">
        <f>SUM(AB128:AB139)</f>
        <v>13.288167</v>
      </c>
      <c r="AC140" s="244">
        <f>SUM(AC128:AC139)</f>
        <v>27.046683999999996</v>
      </c>
      <c r="AD140" s="245">
        <f t="shared" ref="AD140:BG140" si="98">AD24</f>
        <v>1</v>
      </c>
      <c r="AE140" s="245">
        <f t="shared" si="98"/>
        <v>80</v>
      </c>
      <c r="AF140" s="245">
        <f t="shared" si="98"/>
        <v>90</v>
      </c>
      <c r="AG140" s="245">
        <f t="shared" si="98"/>
        <v>90</v>
      </c>
      <c r="AH140" s="245">
        <f t="shared" si="98"/>
        <v>90</v>
      </c>
      <c r="AI140" s="245">
        <f t="shared" si="98"/>
        <v>90</v>
      </c>
      <c r="AJ140" s="245">
        <f t="shared" si="98"/>
        <v>90</v>
      </c>
      <c r="AK140" s="245">
        <f t="shared" si="98"/>
        <v>90</v>
      </c>
      <c r="AL140" s="245">
        <f t="shared" si="98"/>
        <v>90</v>
      </c>
      <c r="AM140" s="245">
        <f t="shared" si="98"/>
        <v>90</v>
      </c>
      <c r="AN140" s="245">
        <f t="shared" si="98"/>
        <v>90</v>
      </c>
      <c r="AO140" s="245">
        <f t="shared" si="98"/>
        <v>90</v>
      </c>
      <c r="AP140" s="245">
        <f t="shared" si="98"/>
        <v>90</v>
      </c>
      <c r="AQ140" s="245">
        <f t="shared" si="98"/>
        <v>90</v>
      </c>
      <c r="AR140" s="245">
        <f t="shared" si="98"/>
        <v>90</v>
      </c>
      <c r="AS140" s="245">
        <f t="shared" si="98"/>
        <v>90</v>
      </c>
      <c r="AT140" s="245">
        <f t="shared" si="98"/>
        <v>90</v>
      </c>
      <c r="AU140" s="245">
        <f t="shared" si="98"/>
        <v>90</v>
      </c>
      <c r="AV140" s="245">
        <f t="shared" si="98"/>
        <v>90</v>
      </c>
      <c r="AW140" s="245">
        <f t="shared" si="98"/>
        <v>90</v>
      </c>
      <c r="AX140" s="245">
        <f t="shared" si="98"/>
        <v>91</v>
      </c>
      <c r="AY140" s="245">
        <f t="shared" si="98"/>
        <v>92</v>
      </c>
      <c r="AZ140" s="245">
        <f t="shared" si="98"/>
        <v>93</v>
      </c>
      <c r="BA140" s="245">
        <f t="shared" si="98"/>
        <v>94</v>
      </c>
      <c r="BB140" s="245">
        <f t="shared" si="98"/>
        <v>95</v>
      </c>
      <c r="BC140" s="245">
        <f t="shared" si="98"/>
        <v>96</v>
      </c>
      <c r="BD140" s="245">
        <f t="shared" si="98"/>
        <v>97</v>
      </c>
      <c r="BE140" s="245">
        <f t="shared" si="98"/>
        <v>98</v>
      </c>
      <c r="BF140" s="245">
        <f t="shared" si="98"/>
        <v>99</v>
      </c>
      <c r="BG140" s="245">
        <f t="shared" si="98"/>
        <v>100</v>
      </c>
    </row>
    <row r="141" spans="1:5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1:59" ht="15.75" thickBot="1">
      <c r="A142" s="6" t="s">
        <v>258</v>
      </c>
    </row>
    <row r="143" spans="1:59" ht="15.75" thickBot="1">
      <c r="A143" s="3"/>
      <c r="B143" s="3" t="str">
        <f>B$2</f>
        <v xml:space="preserve">93/94 </v>
      </c>
      <c r="C143" s="3" t="str">
        <f t="shared" ref="C143:BG143" si="99">C$2</f>
        <v xml:space="preserve">94/95 </v>
      </c>
      <c r="D143" s="3" t="str">
        <f t="shared" si="99"/>
        <v xml:space="preserve">95/96 </v>
      </c>
      <c r="E143" s="3" t="str">
        <f t="shared" si="99"/>
        <v xml:space="preserve">96/97 </v>
      </c>
      <c r="F143" s="3" t="str">
        <f t="shared" si="99"/>
        <v xml:space="preserve">97/98 </v>
      </c>
      <c r="G143" s="3" t="str">
        <f t="shared" si="99"/>
        <v xml:space="preserve">98/99 </v>
      </c>
      <c r="H143" s="3" t="str">
        <f t="shared" si="99"/>
        <v xml:space="preserve">99/00 </v>
      </c>
      <c r="I143" s="3" t="str">
        <f t="shared" si="99"/>
        <v xml:space="preserve">00/01 </v>
      </c>
      <c r="J143" s="3" t="str">
        <f t="shared" si="99"/>
        <v xml:space="preserve">01/02 </v>
      </c>
      <c r="K143" s="3" t="str">
        <f t="shared" si="99"/>
        <v xml:space="preserve">02/03 </v>
      </c>
      <c r="L143" s="3" t="str">
        <f t="shared" si="99"/>
        <v xml:space="preserve">03/04 </v>
      </c>
      <c r="M143" s="3" t="str">
        <f t="shared" si="99"/>
        <v xml:space="preserve">04/05 </v>
      </c>
      <c r="N143" s="3" t="str">
        <f t="shared" si="99"/>
        <v xml:space="preserve">05/06 </v>
      </c>
      <c r="O143" s="3" t="str">
        <f t="shared" si="99"/>
        <v xml:space="preserve">06/07 </v>
      </c>
      <c r="P143" s="3" t="str">
        <f t="shared" si="99"/>
        <v xml:space="preserve">07/08 </v>
      </c>
      <c r="Q143" s="3" t="str">
        <f t="shared" si="99"/>
        <v xml:space="preserve">08/09 </v>
      </c>
      <c r="R143" s="3" t="str">
        <f t="shared" si="99"/>
        <v xml:space="preserve">09/10 </v>
      </c>
      <c r="S143" s="3" t="str">
        <f t="shared" si="99"/>
        <v xml:space="preserve">10/11 </v>
      </c>
      <c r="T143" s="3" t="str">
        <f t="shared" si="99"/>
        <v xml:space="preserve">11/12 </v>
      </c>
      <c r="U143" s="3" t="str">
        <f t="shared" si="99"/>
        <v xml:space="preserve">12/13 </v>
      </c>
      <c r="V143" s="3" t="str">
        <f t="shared" si="99"/>
        <v xml:space="preserve">13/14 </v>
      </c>
      <c r="W143" s="3" t="str">
        <f t="shared" si="99"/>
        <v xml:space="preserve">14/15 </v>
      </c>
      <c r="X143" s="3" t="str">
        <f t="shared" si="99"/>
        <v xml:space="preserve">15/16 </v>
      </c>
      <c r="Y143" s="3" t="str">
        <f t="shared" si="99"/>
        <v xml:space="preserve">16/17 </v>
      </c>
      <c r="Z143" s="3" t="str">
        <f t="shared" si="99"/>
        <v xml:space="preserve">17/18 </v>
      </c>
      <c r="AA143" s="3" t="str">
        <f t="shared" si="99"/>
        <v xml:space="preserve">18/19 </v>
      </c>
      <c r="AB143" s="3" t="str">
        <f t="shared" si="99"/>
        <v>19/20</v>
      </c>
      <c r="AC143" s="3" t="str">
        <f t="shared" si="99"/>
        <v>20/21</v>
      </c>
      <c r="AD143" s="3" t="str">
        <f t="shared" si="99"/>
        <v xml:space="preserve">21/22 </v>
      </c>
      <c r="AE143" s="3" t="str">
        <f t="shared" si="99"/>
        <v xml:space="preserve">22/23 </v>
      </c>
      <c r="AF143" s="3" t="str">
        <f t="shared" si="99"/>
        <v xml:space="preserve">23/24 </v>
      </c>
      <c r="AG143" s="3" t="str">
        <f t="shared" si="99"/>
        <v xml:space="preserve">24/25 </v>
      </c>
      <c r="AH143" s="3" t="str">
        <f t="shared" si="99"/>
        <v>25/26</v>
      </c>
      <c r="AI143" s="3" t="str">
        <f t="shared" si="99"/>
        <v>26/27</v>
      </c>
      <c r="AJ143" s="3" t="str">
        <f t="shared" si="99"/>
        <v>27/28</v>
      </c>
      <c r="AK143" s="3" t="str">
        <f t="shared" si="99"/>
        <v>28/29</v>
      </c>
      <c r="AL143" s="3" t="str">
        <f t="shared" si="99"/>
        <v>29/30</v>
      </c>
      <c r="AM143" s="3" t="str">
        <f t="shared" si="99"/>
        <v>30/31</v>
      </c>
      <c r="AN143" s="3" t="str">
        <f t="shared" si="99"/>
        <v>31/32</v>
      </c>
      <c r="AO143" s="3" t="str">
        <f t="shared" si="99"/>
        <v>32/33</v>
      </c>
      <c r="AP143" s="3" t="str">
        <f t="shared" si="99"/>
        <v>33/34</v>
      </c>
      <c r="AQ143" s="3" t="str">
        <f t="shared" si="99"/>
        <v>34/35</v>
      </c>
      <c r="AR143" s="3" t="str">
        <f t="shared" si="99"/>
        <v>35/36</v>
      </c>
      <c r="AS143" s="3" t="str">
        <f t="shared" si="99"/>
        <v>36/37</v>
      </c>
      <c r="AT143" s="3" t="str">
        <f t="shared" si="99"/>
        <v>37/38</v>
      </c>
      <c r="AU143" s="3" t="str">
        <f t="shared" si="99"/>
        <v>38/39</v>
      </c>
      <c r="AV143" s="3" t="str">
        <f t="shared" si="99"/>
        <v>39/40</v>
      </c>
      <c r="AW143" s="3" t="str">
        <f t="shared" si="99"/>
        <v>40/41</v>
      </c>
      <c r="AX143" s="3" t="str">
        <f t="shared" si="99"/>
        <v>41/42</v>
      </c>
      <c r="AY143" s="3" t="str">
        <f t="shared" si="99"/>
        <v>42/43</v>
      </c>
      <c r="AZ143" s="3" t="str">
        <f t="shared" si="99"/>
        <v>43/44</v>
      </c>
      <c r="BA143" s="3" t="str">
        <f t="shared" si="99"/>
        <v>44/45</v>
      </c>
      <c r="BB143" s="3" t="str">
        <f t="shared" si="99"/>
        <v>45/46</v>
      </c>
      <c r="BC143" s="3" t="str">
        <f t="shared" si="99"/>
        <v>46/47</v>
      </c>
      <c r="BD143" s="3" t="str">
        <f t="shared" si="99"/>
        <v>47/48</v>
      </c>
      <c r="BE143" s="3" t="str">
        <f t="shared" si="99"/>
        <v>48/49</v>
      </c>
      <c r="BF143" s="3" t="str">
        <f t="shared" si="99"/>
        <v>49/50</v>
      </c>
      <c r="BG143" s="3" t="str">
        <f t="shared" si="99"/>
        <v>50/51</v>
      </c>
    </row>
    <row r="144" spans="1:59">
      <c r="A144" s="6" t="s">
        <v>104</v>
      </c>
      <c r="B144" s="300">
        <v>0</v>
      </c>
      <c r="C144" s="300">
        <v>0</v>
      </c>
      <c r="D144" s="300">
        <v>0</v>
      </c>
      <c r="E144" s="300">
        <v>0</v>
      </c>
      <c r="F144" s="300">
        <v>0</v>
      </c>
      <c r="G144" s="300">
        <v>0</v>
      </c>
      <c r="H144" s="300">
        <v>0</v>
      </c>
      <c r="I144" s="300">
        <v>0</v>
      </c>
      <c r="J144" s="300">
        <v>0</v>
      </c>
      <c r="K144" s="300">
        <v>0</v>
      </c>
      <c r="L144" s="300">
        <v>0</v>
      </c>
      <c r="M144" s="300">
        <v>0</v>
      </c>
      <c r="N144" s="300">
        <v>0</v>
      </c>
      <c r="O144" s="300">
        <v>0</v>
      </c>
      <c r="P144" s="300">
        <v>0</v>
      </c>
      <c r="Q144" s="300">
        <v>0</v>
      </c>
      <c r="R144" s="300">
        <v>0</v>
      </c>
      <c r="S144" s="300">
        <v>0</v>
      </c>
      <c r="T144" s="300">
        <v>0</v>
      </c>
      <c r="U144" s="300">
        <v>0</v>
      </c>
      <c r="V144" s="300">
        <v>0</v>
      </c>
      <c r="W144" s="300">
        <v>0</v>
      </c>
      <c r="X144" s="300">
        <v>0</v>
      </c>
      <c r="Y144" s="300">
        <v>0</v>
      </c>
      <c r="Z144" s="300">
        <v>0</v>
      </c>
      <c r="AA144" s="244">
        <f>'[3]Mexico Meal Exports'!LP$290</f>
        <v>0</v>
      </c>
      <c r="AB144" s="244">
        <f>'[3]Mexico Meal Exports'!MB$290</f>
        <v>0</v>
      </c>
      <c r="AC144" s="244">
        <f>'[3]Mexico Meal Exports'!MN$290</f>
        <v>0</v>
      </c>
      <c r="AD144" s="244">
        <f>'[3]Mexico Meal Exports'!MZ$290</f>
        <v>0</v>
      </c>
      <c r="AE144" s="245">
        <v>0</v>
      </c>
      <c r="AF144" s="245">
        <v>0</v>
      </c>
      <c r="AG144" s="245">
        <v>0</v>
      </c>
      <c r="AH144" s="245">
        <v>0</v>
      </c>
      <c r="AI144" s="245">
        <v>0</v>
      </c>
      <c r="AJ144" s="245">
        <v>0</v>
      </c>
      <c r="AK144" s="245">
        <v>0</v>
      </c>
      <c r="AL144" s="245">
        <v>0</v>
      </c>
      <c r="AM144" s="245">
        <v>0</v>
      </c>
      <c r="AN144" s="245">
        <v>0</v>
      </c>
      <c r="AO144" s="245">
        <v>0</v>
      </c>
      <c r="AP144" s="245">
        <v>0</v>
      </c>
      <c r="AQ144" s="245">
        <v>0</v>
      </c>
      <c r="AR144" s="245">
        <v>0</v>
      </c>
      <c r="AS144" s="245">
        <v>0</v>
      </c>
      <c r="AT144" s="245">
        <v>0</v>
      </c>
      <c r="AU144" s="245">
        <v>0</v>
      </c>
      <c r="AV144" s="245">
        <v>0</v>
      </c>
      <c r="AW144" s="245">
        <v>0</v>
      </c>
      <c r="AX144" s="245">
        <v>1</v>
      </c>
      <c r="AY144" s="245">
        <v>2</v>
      </c>
      <c r="AZ144" s="245">
        <v>3</v>
      </c>
      <c r="BA144" s="245">
        <v>4</v>
      </c>
      <c r="BB144" s="245">
        <v>5</v>
      </c>
      <c r="BC144" s="245">
        <v>6</v>
      </c>
      <c r="BD144" s="245">
        <v>7</v>
      </c>
      <c r="BE144" s="245">
        <v>8</v>
      </c>
      <c r="BF144" s="245">
        <v>9</v>
      </c>
      <c r="BG144" s="245">
        <v>10</v>
      </c>
    </row>
    <row r="145" spans="1:59">
      <c r="A145" s="6" t="s">
        <v>105</v>
      </c>
      <c r="B145" s="300">
        <v>0</v>
      </c>
      <c r="C145" s="300">
        <v>0</v>
      </c>
      <c r="D145" s="300">
        <v>0</v>
      </c>
      <c r="E145" s="300">
        <v>0</v>
      </c>
      <c r="F145" s="300">
        <v>0</v>
      </c>
      <c r="G145" s="300">
        <v>0</v>
      </c>
      <c r="H145" s="300">
        <v>0</v>
      </c>
      <c r="I145" s="300">
        <v>0</v>
      </c>
      <c r="J145" s="300">
        <v>0</v>
      </c>
      <c r="K145" s="300">
        <v>0</v>
      </c>
      <c r="L145" s="300">
        <v>0</v>
      </c>
      <c r="M145" s="300">
        <v>0</v>
      </c>
      <c r="N145" s="300">
        <v>0</v>
      </c>
      <c r="O145" s="300">
        <v>0</v>
      </c>
      <c r="P145" s="300">
        <v>0</v>
      </c>
      <c r="Q145" s="300">
        <v>0</v>
      </c>
      <c r="R145" s="300">
        <v>0</v>
      </c>
      <c r="S145" s="300">
        <v>0</v>
      </c>
      <c r="T145" s="300">
        <v>0</v>
      </c>
      <c r="U145" s="300">
        <v>0</v>
      </c>
      <c r="V145" s="300">
        <v>0</v>
      </c>
      <c r="W145" s="300">
        <v>0</v>
      </c>
      <c r="X145" s="300">
        <v>0</v>
      </c>
      <c r="Y145" s="300">
        <v>0</v>
      </c>
      <c r="Z145" s="300">
        <v>0</v>
      </c>
      <c r="AA145" s="244">
        <f>'[3]Mexico Meal Exports'!LQ$290</f>
        <v>0</v>
      </c>
      <c r="AB145" s="244">
        <f>'[3]Mexico Meal Exports'!MC$290</f>
        <v>0</v>
      </c>
      <c r="AC145" s="244">
        <f>'[3]Mexico Meal Exports'!MO$290</f>
        <v>0</v>
      </c>
      <c r="AD145" s="244">
        <f>'[3]Mexico Meal Exports'!NA$290</f>
        <v>0</v>
      </c>
      <c r="AE145" s="245">
        <v>0</v>
      </c>
      <c r="AF145" s="245">
        <v>0</v>
      </c>
      <c r="AG145" s="245">
        <v>0</v>
      </c>
      <c r="AH145" s="245">
        <v>0</v>
      </c>
      <c r="AI145" s="245">
        <v>0</v>
      </c>
      <c r="AJ145" s="245">
        <v>0</v>
      </c>
      <c r="AK145" s="245">
        <v>0</v>
      </c>
      <c r="AL145" s="245">
        <v>0</v>
      </c>
      <c r="AM145" s="245">
        <v>0</v>
      </c>
      <c r="AN145" s="245">
        <v>0</v>
      </c>
      <c r="AO145" s="245">
        <v>0</v>
      </c>
      <c r="AP145" s="245">
        <v>0</v>
      </c>
      <c r="AQ145" s="245">
        <v>0</v>
      </c>
      <c r="AR145" s="245">
        <v>0</v>
      </c>
      <c r="AS145" s="245">
        <v>0</v>
      </c>
      <c r="AT145" s="245">
        <v>0</v>
      </c>
      <c r="AU145" s="245">
        <v>0</v>
      </c>
      <c r="AV145" s="245">
        <v>0</v>
      </c>
      <c r="AW145" s="245">
        <v>0</v>
      </c>
      <c r="AX145" s="245">
        <v>1</v>
      </c>
      <c r="AY145" s="245">
        <v>2</v>
      </c>
      <c r="AZ145" s="245">
        <v>3</v>
      </c>
      <c r="BA145" s="245">
        <v>4</v>
      </c>
      <c r="BB145" s="245">
        <v>5</v>
      </c>
      <c r="BC145" s="245">
        <v>6</v>
      </c>
      <c r="BD145" s="245">
        <v>7</v>
      </c>
      <c r="BE145" s="245">
        <v>8</v>
      </c>
      <c r="BF145" s="245">
        <v>9</v>
      </c>
      <c r="BG145" s="245">
        <v>10</v>
      </c>
    </row>
    <row r="146" spans="1:59">
      <c r="A146" s="6" t="s">
        <v>106</v>
      </c>
      <c r="B146" s="300">
        <v>0</v>
      </c>
      <c r="C146" s="300">
        <v>0</v>
      </c>
      <c r="D146" s="300">
        <v>0</v>
      </c>
      <c r="E146" s="300">
        <v>0</v>
      </c>
      <c r="F146" s="300">
        <v>0</v>
      </c>
      <c r="G146" s="300">
        <v>0</v>
      </c>
      <c r="H146" s="300">
        <v>0</v>
      </c>
      <c r="I146" s="300">
        <v>0</v>
      </c>
      <c r="J146" s="300">
        <v>0</v>
      </c>
      <c r="K146" s="300">
        <v>0</v>
      </c>
      <c r="L146" s="300">
        <v>0</v>
      </c>
      <c r="M146" s="300">
        <v>0</v>
      </c>
      <c r="N146" s="300">
        <v>0</v>
      </c>
      <c r="O146" s="300">
        <v>0</v>
      </c>
      <c r="P146" s="300">
        <v>0</v>
      </c>
      <c r="Q146" s="300">
        <v>0</v>
      </c>
      <c r="R146" s="300">
        <v>0</v>
      </c>
      <c r="S146" s="300">
        <v>0</v>
      </c>
      <c r="T146" s="300">
        <v>0</v>
      </c>
      <c r="U146" s="300">
        <v>0</v>
      </c>
      <c r="V146" s="300">
        <v>0</v>
      </c>
      <c r="W146" s="300">
        <v>0</v>
      </c>
      <c r="X146" s="300">
        <v>0</v>
      </c>
      <c r="Y146" s="300">
        <v>0</v>
      </c>
      <c r="Z146" s="300">
        <v>0</v>
      </c>
      <c r="AA146" s="244">
        <f>'[3]Mexico Meal Exports'!LR$290</f>
        <v>0</v>
      </c>
      <c r="AB146" s="244">
        <f>'[3]Mexico Meal Exports'!MD$290</f>
        <v>0</v>
      </c>
      <c r="AC146" s="244">
        <f>'[3]Mexico Meal Exports'!MP$290</f>
        <v>0</v>
      </c>
      <c r="AD146" s="244">
        <f>'[3]Mexico Meal Exports'!NB$290</f>
        <v>0</v>
      </c>
      <c r="AE146" s="245">
        <v>0</v>
      </c>
      <c r="AF146" s="245">
        <v>0</v>
      </c>
      <c r="AG146" s="245">
        <v>0</v>
      </c>
      <c r="AH146" s="245">
        <v>0</v>
      </c>
      <c r="AI146" s="245">
        <v>0</v>
      </c>
      <c r="AJ146" s="245">
        <v>0</v>
      </c>
      <c r="AK146" s="245">
        <v>0</v>
      </c>
      <c r="AL146" s="245">
        <v>0</v>
      </c>
      <c r="AM146" s="245">
        <v>0</v>
      </c>
      <c r="AN146" s="245">
        <v>0</v>
      </c>
      <c r="AO146" s="245">
        <v>0</v>
      </c>
      <c r="AP146" s="245">
        <v>0</v>
      </c>
      <c r="AQ146" s="245">
        <v>0</v>
      </c>
      <c r="AR146" s="245">
        <v>0</v>
      </c>
      <c r="AS146" s="245">
        <v>0</v>
      </c>
      <c r="AT146" s="245">
        <v>0</v>
      </c>
      <c r="AU146" s="245">
        <v>0</v>
      </c>
      <c r="AV146" s="245">
        <v>0</v>
      </c>
      <c r="AW146" s="245">
        <v>0</v>
      </c>
      <c r="AX146" s="245">
        <v>1</v>
      </c>
      <c r="AY146" s="245">
        <v>2</v>
      </c>
      <c r="AZ146" s="245">
        <v>3</v>
      </c>
      <c r="BA146" s="245">
        <v>4</v>
      </c>
      <c r="BB146" s="245">
        <v>5</v>
      </c>
      <c r="BC146" s="245">
        <v>6</v>
      </c>
      <c r="BD146" s="245">
        <v>7</v>
      </c>
      <c r="BE146" s="245">
        <v>8</v>
      </c>
      <c r="BF146" s="245">
        <v>9</v>
      </c>
      <c r="BG146" s="245">
        <v>10</v>
      </c>
    </row>
    <row r="147" spans="1:59">
      <c r="A147" s="6" t="s">
        <v>107</v>
      </c>
      <c r="B147" s="300">
        <v>0</v>
      </c>
      <c r="C147" s="300">
        <v>0</v>
      </c>
      <c r="D147" s="300">
        <v>0</v>
      </c>
      <c r="E147" s="300">
        <v>0</v>
      </c>
      <c r="F147" s="300">
        <v>0</v>
      </c>
      <c r="G147" s="300">
        <v>0</v>
      </c>
      <c r="H147" s="300">
        <v>0</v>
      </c>
      <c r="I147" s="300">
        <v>0</v>
      </c>
      <c r="J147" s="300">
        <v>0</v>
      </c>
      <c r="K147" s="300">
        <v>0</v>
      </c>
      <c r="L147" s="300">
        <v>0</v>
      </c>
      <c r="M147" s="300">
        <v>0</v>
      </c>
      <c r="N147" s="300">
        <v>0</v>
      </c>
      <c r="O147" s="300">
        <v>0</v>
      </c>
      <c r="P147" s="300">
        <v>0</v>
      </c>
      <c r="Q147" s="300">
        <v>0</v>
      </c>
      <c r="R147" s="300">
        <v>0</v>
      </c>
      <c r="S147" s="300">
        <v>0</v>
      </c>
      <c r="T147" s="300">
        <v>0</v>
      </c>
      <c r="U147" s="300">
        <v>0</v>
      </c>
      <c r="V147" s="300">
        <v>0</v>
      </c>
      <c r="W147" s="300">
        <v>0</v>
      </c>
      <c r="X147" s="300">
        <v>0</v>
      </c>
      <c r="Y147" s="300">
        <v>0</v>
      </c>
      <c r="Z147" s="244">
        <f>'[3]Mexico Meal Exports'!LG$290</f>
        <v>40.523000000000003</v>
      </c>
      <c r="AA147" s="244">
        <f>'[3]Mexico Meal Exports'!LS$290</f>
        <v>0</v>
      </c>
      <c r="AB147" s="244">
        <f>'[3]Mexico Meal Exports'!ME$290</f>
        <v>0</v>
      </c>
      <c r="AC147" s="244">
        <f>'[3]Mexico Meal Exports'!MQ$290</f>
        <v>0</v>
      </c>
      <c r="AD147" s="244">
        <f>'[3]Mexico Meal Exports'!NC$290</f>
        <v>0</v>
      </c>
      <c r="AE147" s="245">
        <v>0</v>
      </c>
      <c r="AF147" s="245">
        <v>0</v>
      </c>
      <c r="AG147" s="245">
        <v>0</v>
      </c>
      <c r="AH147" s="245">
        <v>0</v>
      </c>
      <c r="AI147" s="245">
        <v>0</v>
      </c>
      <c r="AJ147" s="245">
        <v>0</v>
      </c>
      <c r="AK147" s="245">
        <v>0</v>
      </c>
      <c r="AL147" s="245">
        <v>0</v>
      </c>
      <c r="AM147" s="245">
        <v>0</v>
      </c>
      <c r="AN147" s="245">
        <v>0</v>
      </c>
      <c r="AO147" s="245">
        <v>0</v>
      </c>
      <c r="AP147" s="245">
        <v>0</v>
      </c>
      <c r="AQ147" s="245">
        <v>0</v>
      </c>
      <c r="AR147" s="245">
        <v>0</v>
      </c>
      <c r="AS147" s="245">
        <v>0</v>
      </c>
      <c r="AT147" s="245">
        <v>0</v>
      </c>
      <c r="AU147" s="245">
        <v>0</v>
      </c>
      <c r="AV147" s="245">
        <v>0</v>
      </c>
      <c r="AW147" s="245">
        <v>0</v>
      </c>
      <c r="AX147" s="245">
        <v>1</v>
      </c>
      <c r="AY147" s="245">
        <v>2</v>
      </c>
      <c r="AZ147" s="245">
        <v>3</v>
      </c>
      <c r="BA147" s="245">
        <v>4</v>
      </c>
      <c r="BB147" s="245">
        <v>5</v>
      </c>
      <c r="BC147" s="245">
        <v>6</v>
      </c>
      <c r="BD147" s="245">
        <v>7</v>
      </c>
      <c r="BE147" s="245">
        <v>8</v>
      </c>
      <c r="BF147" s="245">
        <v>9</v>
      </c>
      <c r="BG147" s="245">
        <v>10</v>
      </c>
    </row>
    <row r="148" spans="1:59">
      <c r="A148" s="6" t="s">
        <v>108</v>
      </c>
      <c r="B148" s="300">
        <v>0</v>
      </c>
      <c r="C148" s="300">
        <v>0</v>
      </c>
      <c r="D148" s="300">
        <v>0</v>
      </c>
      <c r="E148" s="300">
        <v>0</v>
      </c>
      <c r="F148" s="300">
        <v>0</v>
      </c>
      <c r="G148" s="300">
        <v>0</v>
      </c>
      <c r="H148" s="300">
        <v>0</v>
      </c>
      <c r="I148" s="300">
        <v>0</v>
      </c>
      <c r="J148" s="300">
        <v>0</v>
      </c>
      <c r="K148" s="300">
        <v>0</v>
      </c>
      <c r="L148" s="300">
        <v>0</v>
      </c>
      <c r="M148" s="300">
        <v>0</v>
      </c>
      <c r="N148" s="300">
        <v>0</v>
      </c>
      <c r="O148" s="300">
        <v>0</v>
      </c>
      <c r="P148" s="300">
        <v>0</v>
      </c>
      <c r="Q148" s="300">
        <v>0</v>
      </c>
      <c r="R148" s="300">
        <v>0</v>
      </c>
      <c r="S148" s="300">
        <v>0</v>
      </c>
      <c r="T148" s="300">
        <v>0</v>
      </c>
      <c r="U148" s="300">
        <v>0</v>
      </c>
      <c r="V148" s="300">
        <v>0</v>
      </c>
      <c r="W148" s="300">
        <v>0</v>
      </c>
      <c r="X148" s="300">
        <v>0</v>
      </c>
      <c r="Y148" s="300">
        <v>0</v>
      </c>
      <c r="Z148" s="244">
        <f>'[3]Mexico Meal Exports'!LH$290</f>
        <v>0</v>
      </c>
      <c r="AA148" s="244">
        <f>'[3]Mexico Meal Exports'!LT$290</f>
        <v>0</v>
      </c>
      <c r="AB148" s="244">
        <f>'[3]Mexico Meal Exports'!MF$290</f>
        <v>0</v>
      </c>
      <c r="AC148" s="244">
        <f>'[3]Mexico Meal Exports'!MR$290</f>
        <v>0</v>
      </c>
      <c r="AD148" s="244">
        <f>'[3]Mexico Meal Exports'!ND$290</f>
        <v>0</v>
      </c>
      <c r="AE148" s="245">
        <v>0</v>
      </c>
      <c r="AF148" s="245">
        <v>0</v>
      </c>
      <c r="AG148" s="245">
        <v>0</v>
      </c>
      <c r="AH148" s="245">
        <v>0</v>
      </c>
      <c r="AI148" s="245">
        <v>0</v>
      </c>
      <c r="AJ148" s="245">
        <v>0</v>
      </c>
      <c r="AK148" s="245">
        <v>0</v>
      </c>
      <c r="AL148" s="245">
        <v>0</v>
      </c>
      <c r="AM148" s="245">
        <v>0</v>
      </c>
      <c r="AN148" s="245">
        <v>0</v>
      </c>
      <c r="AO148" s="245">
        <v>0</v>
      </c>
      <c r="AP148" s="245">
        <v>0</v>
      </c>
      <c r="AQ148" s="245">
        <v>0</v>
      </c>
      <c r="AR148" s="245">
        <v>0</v>
      </c>
      <c r="AS148" s="245">
        <v>0</v>
      </c>
      <c r="AT148" s="245">
        <v>0</v>
      </c>
      <c r="AU148" s="245">
        <v>0</v>
      </c>
      <c r="AV148" s="245">
        <v>0</v>
      </c>
      <c r="AW148" s="245">
        <v>0</v>
      </c>
      <c r="AX148" s="245">
        <v>1</v>
      </c>
      <c r="AY148" s="245">
        <v>2</v>
      </c>
      <c r="AZ148" s="245">
        <v>3</v>
      </c>
      <c r="BA148" s="245">
        <v>4</v>
      </c>
      <c r="BB148" s="245">
        <v>5</v>
      </c>
      <c r="BC148" s="245">
        <v>6</v>
      </c>
      <c r="BD148" s="245">
        <v>7</v>
      </c>
      <c r="BE148" s="245">
        <v>8</v>
      </c>
      <c r="BF148" s="245">
        <v>9</v>
      </c>
      <c r="BG148" s="245">
        <v>10</v>
      </c>
    </row>
    <row r="149" spans="1:59">
      <c r="A149" s="6" t="s">
        <v>109</v>
      </c>
      <c r="B149" s="300">
        <v>0</v>
      </c>
      <c r="C149" s="300">
        <v>0</v>
      </c>
      <c r="D149" s="300">
        <v>0</v>
      </c>
      <c r="E149" s="300">
        <v>0</v>
      </c>
      <c r="F149" s="300">
        <v>0</v>
      </c>
      <c r="G149" s="300">
        <v>0</v>
      </c>
      <c r="H149" s="300">
        <v>0</v>
      </c>
      <c r="I149" s="300">
        <v>0</v>
      </c>
      <c r="J149" s="300">
        <v>0</v>
      </c>
      <c r="K149" s="300">
        <v>0</v>
      </c>
      <c r="L149" s="300">
        <v>0</v>
      </c>
      <c r="M149" s="300">
        <v>0</v>
      </c>
      <c r="N149" s="300">
        <v>0</v>
      </c>
      <c r="O149" s="300">
        <v>0</v>
      </c>
      <c r="P149" s="300">
        <v>0</v>
      </c>
      <c r="Q149" s="300">
        <v>0</v>
      </c>
      <c r="R149" s="300">
        <v>0</v>
      </c>
      <c r="S149" s="300">
        <v>0</v>
      </c>
      <c r="T149" s="300">
        <v>0</v>
      </c>
      <c r="U149" s="300">
        <v>0</v>
      </c>
      <c r="V149" s="300">
        <v>0</v>
      </c>
      <c r="W149" s="300">
        <v>0</v>
      </c>
      <c r="X149" s="300">
        <v>0</v>
      </c>
      <c r="Y149" s="300">
        <v>0</v>
      </c>
      <c r="Z149" s="244">
        <f>'[3]Mexico Meal Exports'!LI$290</f>
        <v>0</v>
      </c>
      <c r="AA149" s="244">
        <f>'[3]Mexico Meal Exports'!LU$290</f>
        <v>0</v>
      </c>
      <c r="AB149" s="244">
        <f>'[3]Mexico Meal Exports'!MG$290</f>
        <v>0</v>
      </c>
      <c r="AC149" s="244">
        <f>'[3]Mexico Meal Exports'!MS$290</f>
        <v>0</v>
      </c>
      <c r="AD149" s="244">
        <f>'[3]Mexico Meal Exports'!NE$290</f>
        <v>0</v>
      </c>
      <c r="AE149" s="245">
        <v>0</v>
      </c>
      <c r="AF149" s="245">
        <v>0</v>
      </c>
      <c r="AG149" s="245">
        <v>0</v>
      </c>
      <c r="AH149" s="245">
        <v>0</v>
      </c>
      <c r="AI149" s="245">
        <v>0</v>
      </c>
      <c r="AJ149" s="245">
        <v>0</v>
      </c>
      <c r="AK149" s="245">
        <v>0</v>
      </c>
      <c r="AL149" s="245">
        <v>0</v>
      </c>
      <c r="AM149" s="245">
        <v>0</v>
      </c>
      <c r="AN149" s="245">
        <v>0</v>
      </c>
      <c r="AO149" s="245">
        <v>0</v>
      </c>
      <c r="AP149" s="245">
        <v>0</v>
      </c>
      <c r="AQ149" s="245">
        <v>0</v>
      </c>
      <c r="AR149" s="245">
        <v>0</v>
      </c>
      <c r="AS149" s="245">
        <v>0</v>
      </c>
      <c r="AT149" s="245">
        <v>0</v>
      </c>
      <c r="AU149" s="245">
        <v>0</v>
      </c>
      <c r="AV149" s="245">
        <v>0</v>
      </c>
      <c r="AW149" s="245">
        <v>0</v>
      </c>
      <c r="AX149" s="245">
        <v>1</v>
      </c>
      <c r="AY149" s="245">
        <v>2</v>
      </c>
      <c r="AZ149" s="245">
        <v>3</v>
      </c>
      <c r="BA149" s="245">
        <v>4</v>
      </c>
      <c r="BB149" s="245">
        <v>5</v>
      </c>
      <c r="BC149" s="245">
        <v>6</v>
      </c>
      <c r="BD149" s="245">
        <v>7</v>
      </c>
      <c r="BE149" s="245">
        <v>8</v>
      </c>
      <c r="BF149" s="245">
        <v>9</v>
      </c>
      <c r="BG149" s="245">
        <v>10</v>
      </c>
    </row>
    <row r="150" spans="1:59">
      <c r="A150" s="6" t="s">
        <v>110</v>
      </c>
      <c r="B150" s="300">
        <v>0</v>
      </c>
      <c r="C150" s="300">
        <v>0</v>
      </c>
      <c r="D150" s="300">
        <v>0</v>
      </c>
      <c r="E150" s="300">
        <v>0</v>
      </c>
      <c r="F150" s="300">
        <v>0</v>
      </c>
      <c r="G150" s="300">
        <v>0</v>
      </c>
      <c r="H150" s="300">
        <v>0</v>
      </c>
      <c r="I150" s="300">
        <v>0</v>
      </c>
      <c r="J150" s="300">
        <v>0</v>
      </c>
      <c r="K150" s="300">
        <v>0</v>
      </c>
      <c r="L150" s="300">
        <v>0</v>
      </c>
      <c r="M150" s="300">
        <v>0</v>
      </c>
      <c r="N150" s="300">
        <v>0</v>
      </c>
      <c r="O150" s="300">
        <v>0</v>
      </c>
      <c r="P150" s="300">
        <v>0</v>
      </c>
      <c r="Q150" s="300">
        <v>0</v>
      </c>
      <c r="R150" s="300">
        <v>0</v>
      </c>
      <c r="S150" s="300">
        <v>0</v>
      </c>
      <c r="T150" s="300">
        <v>0</v>
      </c>
      <c r="U150" s="300">
        <v>0</v>
      </c>
      <c r="V150" s="300">
        <v>0</v>
      </c>
      <c r="W150" s="300">
        <v>0</v>
      </c>
      <c r="X150" s="300">
        <v>0</v>
      </c>
      <c r="Y150" s="300">
        <v>0</v>
      </c>
      <c r="Z150" s="244">
        <f>'[3]Mexico Meal Exports'!LJ$290</f>
        <v>0</v>
      </c>
      <c r="AA150" s="244">
        <f>'[3]Mexico Meal Exports'!LV$290</f>
        <v>0</v>
      </c>
      <c r="AB150" s="244">
        <f>'[3]Mexico Meal Exports'!MH$290</f>
        <v>0</v>
      </c>
      <c r="AC150" s="244">
        <f>'[3]Mexico Meal Exports'!MT$290</f>
        <v>0</v>
      </c>
      <c r="AD150" s="244">
        <f>'[3]Mexico Meal Exports'!NF$290</f>
        <v>0</v>
      </c>
      <c r="AE150" s="245">
        <v>0</v>
      </c>
      <c r="AF150" s="245">
        <v>0</v>
      </c>
      <c r="AG150" s="245">
        <v>0</v>
      </c>
      <c r="AH150" s="245">
        <v>0</v>
      </c>
      <c r="AI150" s="245">
        <v>0</v>
      </c>
      <c r="AJ150" s="245">
        <v>0</v>
      </c>
      <c r="AK150" s="245">
        <v>0</v>
      </c>
      <c r="AL150" s="245">
        <v>0</v>
      </c>
      <c r="AM150" s="245">
        <v>0</v>
      </c>
      <c r="AN150" s="245">
        <v>0</v>
      </c>
      <c r="AO150" s="245">
        <v>0</v>
      </c>
      <c r="AP150" s="245">
        <v>0</v>
      </c>
      <c r="AQ150" s="245">
        <v>0</v>
      </c>
      <c r="AR150" s="245">
        <v>0</v>
      </c>
      <c r="AS150" s="245">
        <v>0</v>
      </c>
      <c r="AT150" s="245">
        <v>0</v>
      </c>
      <c r="AU150" s="245">
        <v>0</v>
      </c>
      <c r="AV150" s="245">
        <v>0</v>
      </c>
      <c r="AW150" s="245">
        <v>0</v>
      </c>
      <c r="AX150" s="245">
        <v>1</v>
      </c>
      <c r="AY150" s="245">
        <v>2</v>
      </c>
      <c r="AZ150" s="245">
        <v>3</v>
      </c>
      <c r="BA150" s="245">
        <v>4</v>
      </c>
      <c r="BB150" s="245">
        <v>5</v>
      </c>
      <c r="BC150" s="245">
        <v>6</v>
      </c>
      <c r="BD150" s="245">
        <v>7</v>
      </c>
      <c r="BE150" s="245">
        <v>8</v>
      </c>
      <c r="BF150" s="245">
        <v>9</v>
      </c>
      <c r="BG150" s="245">
        <v>10</v>
      </c>
    </row>
    <row r="151" spans="1:59">
      <c r="A151" s="6" t="s">
        <v>111</v>
      </c>
      <c r="B151" s="300">
        <v>0</v>
      </c>
      <c r="C151" s="300">
        <v>0</v>
      </c>
      <c r="D151" s="300">
        <v>0</v>
      </c>
      <c r="E151" s="300">
        <v>0</v>
      </c>
      <c r="F151" s="300">
        <v>0</v>
      </c>
      <c r="G151" s="300">
        <v>0</v>
      </c>
      <c r="H151" s="300">
        <v>0</v>
      </c>
      <c r="I151" s="300">
        <v>0</v>
      </c>
      <c r="J151" s="300">
        <v>0</v>
      </c>
      <c r="K151" s="300">
        <v>0</v>
      </c>
      <c r="L151" s="300">
        <v>0</v>
      </c>
      <c r="M151" s="300">
        <v>0</v>
      </c>
      <c r="N151" s="300">
        <v>0</v>
      </c>
      <c r="O151" s="300">
        <v>0</v>
      </c>
      <c r="P151" s="300">
        <v>0</v>
      </c>
      <c r="Q151" s="300">
        <v>0</v>
      </c>
      <c r="R151" s="300">
        <v>0</v>
      </c>
      <c r="S151" s="300">
        <v>0</v>
      </c>
      <c r="T151" s="300">
        <v>0</v>
      </c>
      <c r="U151" s="300">
        <v>0</v>
      </c>
      <c r="V151" s="300">
        <v>0</v>
      </c>
      <c r="W151" s="300">
        <v>0</v>
      </c>
      <c r="X151" s="300">
        <v>0</v>
      </c>
      <c r="Y151" s="300">
        <v>0</v>
      </c>
      <c r="Z151" s="244">
        <f>'[3]Mexico Meal Exports'!LK$290</f>
        <v>0</v>
      </c>
      <c r="AA151" s="244">
        <f>'[3]Mexico Meal Exports'!LW$290</f>
        <v>0</v>
      </c>
      <c r="AB151" s="244">
        <f>'[3]Mexico Meal Exports'!MI$290</f>
        <v>0</v>
      </c>
      <c r="AC151" s="244">
        <f>'[3]Mexico Meal Exports'!MU$290</f>
        <v>0</v>
      </c>
      <c r="AD151" s="244">
        <f>'[3]Mexico Meal Exports'!NG$290</f>
        <v>0</v>
      </c>
      <c r="AE151" s="245">
        <v>0</v>
      </c>
      <c r="AF151" s="245">
        <v>0</v>
      </c>
      <c r="AG151" s="245">
        <v>0</v>
      </c>
      <c r="AH151" s="245">
        <v>0</v>
      </c>
      <c r="AI151" s="245">
        <v>0</v>
      </c>
      <c r="AJ151" s="245">
        <v>0</v>
      </c>
      <c r="AK151" s="245">
        <v>0</v>
      </c>
      <c r="AL151" s="245">
        <v>0</v>
      </c>
      <c r="AM151" s="245">
        <v>0</v>
      </c>
      <c r="AN151" s="245">
        <v>0</v>
      </c>
      <c r="AO151" s="245">
        <v>0</v>
      </c>
      <c r="AP151" s="245">
        <v>0</v>
      </c>
      <c r="AQ151" s="245">
        <v>0</v>
      </c>
      <c r="AR151" s="245">
        <v>0</v>
      </c>
      <c r="AS151" s="245">
        <v>0</v>
      </c>
      <c r="AT151" s="245">
        <v>0</v>
      </c>
      <c r="AU151" s="245">
        <v>0</v>
      </c>
      <c r="AV151" s="245">
        <v>0</v>
      </c>
      <c r="AW151" s="245">
        <v>0</v>
      </c>
      <c r="AX151" s="245">
        <v>1</v>
      </c>
      <c r="AY151" s="245">
        <v>2</v>
      </c>
      <c r="AZ151" s="245">
        <v>3</v>
      </c>
      <c r="BA151" s="245">
        <v>4</v>
      </c>
      <c r="BB151" s="245">
        <v>5</v>
      </c>
      <c r="BC151" s="245">
        <v>6</v>
      </c>
      <c r="BD151" s="245">
        <v>7</v>
      </c>
      <c r="BE151" s="245">
        <v>8</v>
      </c>
      <c r="BF151" s="245">
        <v>9</v>
      </c>
      <c r="BG151" s="245">
        <v>10</v>
      </c>
    </row>
    <row r="152" spans="1:59">
      <c r="A152" s="6" t="s">
        <v>112</v>
      </c>
      <c r="B152" s="300">
        <v>0</v>
      </c>
      <c r="C152" s="300">
        <v>0</v>
      </c>
      <c r="D152" s="300">
        <v>0</v>
      </c>
      <c r="E152" s="300">
        <v>0</v>
      </c>
      <c r="F152" s="300">
        <v>0</v>
      </c>
      <c r="G152" s="300">
        <v>0</v>
      </c>
      <c r="H152" s="300">
        <v>0</v>
      </c>
      <c r="I152" s="300">
        <v>0</v>
      </c>
      <c r="J152" s="300">
        <v>0</v>
      </c>
      <c r="K152" s="300">
        <v>0</v>
      </c>
      <c r="L152" s="300">
        <v>0</v>
      </c>
      <c r="M152" s="300">
        <v>0</v>
      </c>
      <c r="N152" s="300">
        <v>0</v>
      </c>
      <c r="O152" s="300">
        <v>0</v>
      </c>
      <c r="P152" s="300">
        <v>0</v>
      </c>
      <c r="Q152" s="300">
        <v>0</v>
      </c>
      <c r="R152" s="300">
        <v>0</v>
      </c>
      <c r="S152" s="300">
        <v>0</v>
      </c>
      <c r="T152" s="300">
        <v>0</v>
      </c>
      <c r="U152" s="300">
        <v>0</v>
      </c>
      <c r="V152" s="300">
        <v>0</v>
      </c>
      <c r="W152" s="300">
        <v>0</v>
      </c>
      <c r="X152" s="300">
        <v>0</v>
      </c>
      <c r="Y152" s="300">
        <v>0</v>
      </c>
      <c r="Z152" s="244">
        <f>'[3]Mexico Meal Exports'!LL$290</f>
        <v>0</v>
      </c>
      <c r="AA152" s="244">
        <f>'[3]Mexico Meal Exports'!LX$290</f>
        <v>0</v>
      </c>
      <c r="AB152" s="244">
        <f>'[3]Mexico Meal Exports'!MJ$290</f>
        <v>0</v>
      </c>
      <c r="AC152" s="244">
        <f>'[3]Mexico Meal Exports'!MV$290</f>
        <v>0</v>
      </c>
      <c r="AD152" s="244">
        <f>'[3]Mexico Meal Exports'!NH$290</f>
        <v>0</v>
      </c>
      <c r="AE152" s="245">
        <v>0</v>
      </c>
      <c r="AF152" s="245">
        <v>0</v>
      </c>
      <c r="AG152" s="245">
        <v>0</v>
      </c>
      <c r="AH152" s="245">
        <v>0</v>
      </c>
      <c r="AI152" s="245">
        <v>0</v>
      </c>
      <c r="AJ152" s="245">
        <v>0</v>
      </c>
      <c r="AK152" s="245">
        <v>0</v>
      </c>
      <c r="AL152" s="245">
        <v>0</v>
      </c>
      <c r="AM152" s="245">
        <v>0</v>
      </c>
      <c r="AN152" s="245">
        <v>0</v>
      </c>
      <c r="AO152" s="245">
        <v>0</v>
      </c>
      <c r="AP152" s="245">
        <v>0</v>
      </c>
      <c r="AQ152" s="245">
        <v>0</v>
      </c>
      <c r="AR152" s="245">
        <v>0</v>
      </c>
      <c r="AS152" s="245">
        <v>0</v>
      </c>
      <c r="AT152" s="245">
        <v>0</v>
      </c>
      <c r="AU152" s="245">
        <v>0</v>
      </c>
      <c r="AV152" s="245">
        <v>0</v>
      </c>
      <c r="AW152" s="245">
        <v>0</v>
      </c>
      <c r="AX152" s="245">
        <v>1</v>
      </c>
      <c r="AY152" s="245">
        <v>2</v>
      </c>
      <c r="AZ152" s="245">
        <v>3</v>
      </c>
      <c r="BA152" s="245">
        <v>4</v>
      </c>
      <c r="BB152" s="245">
        <v>5</v>
      </c>
      <c r="BC152" s="245">
        <v>6</v>
      </c>
      <c r="BD152" s="245">
        <v>7</v>
      </c>
      <c r="BE152" s="245">
        <v>8</v>
      </c>
      <c r="BF152" s="245">
        <v>9</v>
      </c>
      <c r="BG152" s="245">
        <v>10</v>
      </c>
    </row>
    <row r="153" spans="1:59">
      <c r="A153" s="6" t="s">
        <v>113</v>
      </c>
      <c r="B153" s="300">
        <v>0</v>
      </c>
      <c r="C153" s="300">
        <v>0</v>
      </c>
      <c r="D153" s="300">
        <v>0</v>
      </c>
      <c r="E153" s="300">
        <v>0</v>
      </c>
      <c r="F153" s="300">
        <v>0</v>
      </c>
      <c r="G153" s="300">
        <v>0</v>
      </c>
      <c r="H153" s="300">
        <v>0</v>
      </c>
      <c r="I153" s="300">
        <v>0</v>
      </c>
      <c r="J153" s="300">
        <v>0</v>
      </c>
      <c r="K153" s="300">
        <v>0</v>
      </c>
      <c r="L153" s="300">
        <v>0</v>
      </c>
      <c r="M153" s="300">
        <v>0</v>
      </c>
      <c r="N153" s="300">
        <v>0</v>
      </c>
      <c r="O153" s="300">
        <v>0</v>
      </c>
      <c r="P153" s="300">
        <v>0</v>
      </c>
      <c r="Q153" s="300">
        <v>0</v>
      </c>
      <c r="R153" s="300">
        <v>0</v>
      </c>
      <c r="S153" s="300">
        <v>0</v>
      </c>
      <c r="T153" s="300">
        <v>0</v>
      </c>
      <c r="U153" s="300">
        <v>0</v>
      </c>
      <c r="V153" s="300">
        <v>0</v>
      </c>
      <c r="W153" s="300">
        <v>0</v>
      </c>
      <c r="X153" s="300">
        <v>0</v>
      </c>
      <c r="Y153" s="300">
        <v>0</v>
      </c>
      <c r="Z153" s="244">
        <f>'[3]Mexico Meal Exports'!LM$290</f>
        <v>0</v>
      </c>
      <c r="AA153" s="244">
        <f>'[3]Mexico Meal Exports'!LY$290</f>
        <v>0</v>
      </c>
      <c r="AB153" s="244">
        <f>'[3]Mexico Meal Exports'!MK$290</f>
        <v>0</v>
      </c>
      <c r="AC153" s="244">
        <f>'[3]Mexico Meal Exports'!MW$290</f>
        <v>0</v>
      </c>
      <c r="AD153" s="244">
        <f>'[3]Mexico Meal Exports'!NI$290</f>
        <v>0</v>
      </c>
      <c r="AE153" s="245">
        <v>0</v>
      </c>
      <c r="AF153" s="245">
        <v>0</v>
      </c>
      <c r="AG153" s="245">
        <v>0</v>
      </c>
      <c r="AH153" s="245">
        <v>0</v>
      </c>
      <c r="AI153" s="245">
        <v>0</v>
      </c>
      <c r="AJ153" s="245">
        <v>0</v>
      </c>
      <c r="AK153" s="245">
        <v>0</v>
      </c>
      <c r="AL153" s="245">
        <v>0</v>
      </c>
      <c r="AM153" s="245">
        <v>0</v>
      </c>
      <c r="AN153" s="245">
        <v>0</v>
      </c>
      <c r="AO153" s="245">
        <v>0</v>
      </c>
      <c r="AP153" s="245">
        <v>0</v>
      </c>
      <c r="AQ153" s="245">
        <v>0</v>
      </c>
      <c r="AR153" s="245">
        <v>0</v>
      </c>
      <c r="AS153" s="245">
        <v>0</v>
      </c>
      <c r="AT153" s="245">
        <v>0</v>
      </c>
      <c r="AU153" s="245">
        <v>0</v>
      </c>
      <c r="AV153" s="245">
        <v>0</v>
      </c>
      <c r="AW153" s="245">
        <v>0</v>
      </c>
      <c r="AX153" s="245">
        <v>1</v>
      </c>
      <c r="AY153" s="245">
        <v>2</v>
      </c>
      <c r="AZ153" s="245">
        <v>3</v>
      </c>
      <c r="BA153" s="245">
        <v>4</v>
      </c>
      <c r="BB153" s="245">
        <v>5</v>
      </c>
      <c r="BC153" s="245">
        <v>6</v>
      </c>
      <c r="BD153" s="245">
        <v>7</v>
      </c>
      <c r="BE153" s="245">
        <v>8</v>
      </c>
      <c r="BF153" s="245">
        <v>9</v>
      </c>
      <c r="BG153" s="245">
        <v>10</v>
      </c>
    </row>
    <row r="154" spans="1:59">
      <c r="A154" s="6" t="s">
        <v>102</v>
      </c>
      <c r="B154" s="300">
        <v>0</v>
      </c>
      <c r="C154" s="300">
        <v>0</v>
      </c>
      <c r="D154" s="300">
        <v>0</v>
      </c>
      <c r="E154" s="300">
        <v>0</v>
      </c>
      <c r="F154" s="300">
        <v>0</v>
      </c>
      <c r="G154" s="300">
        <v>0</v>
      </c>
      <c r="H154" s="300">
        <v>0</v>
      </c>
      <c r="I154" s="300">
        <v>0</v>
      </c>
      <c r="J154" s="300">
        <v>0</v>
      </c>
      <c r="K154" s="300">
        <v>0</v>
      </c>
      <c r="L154" s="300">
        <v>0</v>
      </c>
      <c r="M154" s="300">
        <v>0</v>
      </c>
      <c r="N154" s="300">
        <v>0</v>
      </c>
      <c r="O154" s="300">
        <v>0</v>
      </c>
      <c r="P154" s="300">
        <v>0</v>
      </c>
      <c r="Q154" s="300">
        <v>0</v>
      </c>
      <c r="R154" s="300">
        <v>0</v>
      </c>
      <c r="S154" s="300">
        <v>0</v>
      </c>
      <c r="T154" s="300">
        <v>0</v>
      </c>
      <c r="U154" s="300">
        <v>0</v>
      </c>
      <c r="V154" s="300">
        <v>0</v>
      </c>
      <c r="W154" s="300">
        <v>0</v>
      </c>
      <c r="X154" s="300">
        <v>0</v>
      </c>
      <c r="Y154" s="300">
        <v>0</v>
      </c>
      <c r="Z154" s="244">
        <f>'[3]Mexico Meal Exports'!LN$290</f>
        <v>0</v>
      </c>
      <c r="AA154" s="244">
        <f>'[3]Mexico Meal Exports'!LZ$290</f>
        <v>0</v>
      </c>
      <c r="AB154" s="244">
        <f>'[3]Mexico Meal Exports'!ML$290</f>
        <v>0</v>
      </c>
      <c r="AC154" s="244">
        <f>'[3]Mexico Meal Exports'!MX$290</f>
        <v>0</v>
      </c>
      <c r="AD154" s="245">
        <v>0</v>
      </c>
      <c r="AE154" s="245">
        <v>0</v>
      </c>
      <c r="AF154" s="245">
        <v>0</v>
      </c>
      <c r="AG154" s="245">
        <v>0</v>
      </c>
      <c r="AH154" s="245">
        <v>0</v>
      </c>
      <c r="AI154" s="245">
        <v>0</v>
      </c>
      <c r="AJ154" s="245">
        <v>0</v>
      </c>
      <c r="AK154" s="245">
        <v>0</v>
      </c>
      <c r="AL154" s="245">
        <v>0</v>
      </c>
      <c r="AM154" s="245">
        <v>0</v>
      </c>
      <c r="AN154" s="245">
        <v>0</v>
      </c>
      <c r="AO154" s="245">
        <v>0</v>
      </c>
      <c r="AP154" s="245">
        <v>0</v>
      </c>
      <c r="AQ154" s="245">
        <v>0</v>
      </c>
      <c r="AR154" s="245">
        <v>0</v>
      </c>
      <c r="AS154" s="245">
        <v>0</v>
      </c>
      <c r="AT154" s="245">
        <v>0</v>
      </c>
      <c r="AU154" s="245">
        <v>0</v>
      </c>
      <c r="AV154" s="245">
        <v>0</v>
      </c>
      <c r="AW154" s="245">
        <v>0</v>
      </c>
      <c r="AX154" s="245">
        <v>1</v>
      </c>
      <c r="AY154" s="245">
        <v>2</v>
      </c>
      <c r="AZ154" s="245">
        <v>3</v>
      </c>
      <c r="BA154" s="245">
        <v>4</v>
      </c>
      <c r="BB154" s="245">
        <v>5</v>
      </c>
      <c r="BC154" s="245">
        <v>6</v>
      </c>
      <c r="BD154" s="245">
        <v>7</v>
      </c>
      <c r="BE154" s="245">
        <v>8</v>
      </c>
      <c r="BF154" s="245">
        <v>9</v>
      </c>
      <c r="BG154" s="245">
        <v>10</v>
      </c>
    </row>
    <row r="155" spans="1:59">
      <c r="A155" s="6" t="s">
        <v>103</v>
      </c>
      <c r="B155" s="300">
        <v>0</v>
      </c>
      <c r="C155" s="300">
        <v>0</v>
      </c>
      <c r="D155" s="300">
        <v>0</v>
      </c>
      <c r="E155" s="300">
        <v>0</v>
      </c>
      <c r="F155" s="300">
        <v>0</v>
      </c>
      <c r="G155" s="300">
        <v>0</v>
      </c>
      <c r="H155" s="300">
        <v>0</v>
      </c>
      <c r="I155" s="300">
        <v>0</v>
      </c>
      <c r="J155" s="300">
        <v>0</v>
      </c>
      <c r="K155" s="300">
        <v>0</v>
      </c>
      <c r="L155" s="300">
        <v>0</v>
      </c>
      <c r="M155" s="300">
        <v>0</v>
      </c>
      <c r="N155" s="300">
        <v>0</v>
      </c>
      <c r="O155" s="300">
        <v>0</v>
      </c>
      <c r="P155" s="300">
        <v>0</v>
      </c>
      <c r="Q155" s="300">
        <v>0</v>
      </c>
      <c r="R155" s="300">
        <v>0</v>
      </c>
      <c r="S155" s="300">
        <v>0</v>
      </c>
      <c r="T155" s="300">
        <v>0</v>
      </c>
      <c r="U155" s="300">
        <v>0</v>
      </c>
      <c r="V155" s="300">
        <v>0</v>
      </c>
      <c r="W155" s="300">
        <v>0</v>
      </c>
      <c r="X155" s="300">
        <v>0</v>
      </c>
      <c r="Y155" s="300">
        <v>0</v>
      </c>
      <c r="Z155" s="244">
        <f>'[3]Mexico Meal Exports'!LO$290</f>
        <v>0</v>
      </c>
      <c r="AA155" s="244">
        <f>'[3]Mexico Meal Exports'!MA$290</f>
        <v>0</v>
      </c>
      <c r="AB155" s="244">
        <f>'[3]Mexico Meal Exports'!MM$290</f>
        <v>0</v>
      </c>
      <c r="AC155" s="244">
        <f>'[3]Mexico Meal Exports'!MY$290</f>
        <v>0</v>
      </c>
      <c r="AD155" s="245">
        <v>0</v>
      </c>
      <c r="AE155" s="245">
        <v>0</v>
      </c>
      <c r="AF155" s="245">
        <v>0</v>
      </c>
      <c r="AG155" s="245">
        <v>0</v>
      </c>
      <c r="AH155" s="245">
        <v>0</v>
      </c>
      <c r="AI155" s="245">
        <v>0</v>
      </c>
      <c r="AJ155" s="245">
        <v>0</v>
      </c>
      <c r="AK155" s="245">
        <v>0</v>
      </c>
      <c r="AL155" s="245">
        <v>0</v>
      </c>
      <c r="AM155" s="245">
        <v>0</v>
      </c>
      <c r="AN155" s="245">
        <v>0</v>
      </c>
      <c r="AO155" s="245">
        <v>0</v>
      </c>
      <c r="AP155" s="245">
        <v>0</v>
      </c>
      <c r="AQ155" s="245">
        <v>0</v>
      </c>
      <c r="AR155" s="245">
        <v>0</v>
      </c>
      <c r="AS155" s="245">
        <v>0</v>
      </c>
      <c r="AT155" s="245">
        <v>0</v>
      </c>
      <c r="AU155" s="245">
        <v>0</v>
      </c>
      <c r="AV155" s="245">
        <v>0</v>
      </c>
      <c r="AW155" s="245">
        <v>0</v>
      </c>
      <c r="AX155" s="245">
        <v>1</v>
      </c>
      <c r="AY155" s="245">
        <v>2</v>
      </c>
      <c r="AZ155" s="245">
        <v>3</v>
      </c>
      <c r="BA155" s="245">
        <v>4</v>
      </c>
      <c r="BB155" s="245">
        <v>5</v>
      </c>
      <c r="BC155" s="245">
        <v>6</v>
      </c>
      <c r="BD155" s="245">
        <v>7</v>
      </c>
      <c r="BE155" s="245">
        <v>8</v>
      </c>
      <c r="BF155" s="245">
        <v>9</v>
      </c>
      <c r="BG155" s="245">
        <v>10</v>
      </c>
    </row>
    <row r="156" spans="1:59" ht="15.75" thickBot="1">
      <c r="A156" s="6" t="s">
        <v>114</v>
      </c>
      <c r="B156" s="244">
        <f>SUM(B144:B155)</f>
        <v>0</v>
      </c>
      <c r="C156" s="244">
        <f t="shared" ref="C156:AC156" si="100">SUM(C144:C155)</f>
        <v>0</v>
      </c>
      <c r="D156" s="244">
        <f t="shared" si="100"/>
        <v>0</v>
      </c>
      <c r="E156" s="244">
        <f t="shared" si="100"/>
        <v>0</v>
      </c>
      <c r="F156" s="244">
        <f t="shared" si="100"/>
        <v>0</v>
      </c>
      <c r="G156" s="244">
        <f t="shared" si="100"/>
        <v>0</v>
      </c>
      <c r="H156" s="244">
        <f t="shared" si="100"/>
        <v>0</v>
      </c>
      <c r="I156" s="244">
        <f t="shared" si="100"/>
        <v>0</v>
      </c>
      <c r="J156" s="244">
        <f t="shared" si="100"/>
        <v>0</v>
      </c>
      <c r="K156" s="244">
        <f t="shared" si="100"/>
        <v>0</v>
      </c>
      <c r="L156" s="244">
        <f t="shared" si="100"/>
        <v>0</v>
      </c>
      <c r="M156" s="244">
        <f t="shared" si="100"/>
        <v>0</v>
      </c>
      <c r="N156" s="244">
        <f t="shared" si="100"/>
        <v>0</v>
      </c>
      <c r="O156" s="244">
        <f t="shared" si="100"/>
        <v>0</v>
      </c>
      <c r="P156" s="244">
        <f t="shared" si="100"/>
        <v>0</v>
      </c>
      <c r="Q156" s="244">
        <f t="shared" si="100"/>
        <v>0</v>
      </c>
      <c r="R156" s="244">
        <f t="shared" si="100"/>
        <v>0</v>
      </c>
      <c r="S156" s="244">
        <f t="shared" si="100"/>
        <v>0</v>
      </c>
      <c r="T156" s="244">
        <f t="shared" si="100"/>
        <v>0</v>
      </c>
      <c r="U156" s="244">
        <f t="shared" si="100"/>
        <v>0</v>
      </c>
      <c r="V156" s="244">
        <f t="shared" si="100"/>
        <v>0</v>
      </c>
      <c r="W156" s="244">
        <f t="shared" si="100"/>
        <v>0</v>
      </c>
      <c r="X156" s="244">
        <f t="shared" si="100"/>
        <v>0</v>
      </c>
      <c r="Y156" s="244">
        <f t="shared" si="100"/>
        <v>0</v>
      </c>
      <c r="Z156" s="244">
        <f t="shared" si="100"/>
        <v>40.523000000000003</v>
      </c>
      <c r="AA156" s="244">
        <f t="shared" si="100"/>
        <v>0</v>
      </c>
      <c r="AB156" s="244">
        <f t="shared" si="100"/>
        <v>0</v>
      </c>
      <c r="AC156" s="244">
        <f t="shared" si="100"/>
        <v>0</v>
      </c>
      <c r="AD156" s="245">
        <f t="shared" ref="AD156:BG156" si="101">AD27</f>
        <v>0</v>
      </c>
      <c r="AE156" s="245">
        <f t="shared" si="101"/>
        <v>0</v>
      </c>
      <c r="AF156" s="245">
        <f t="shared" si="101"/>
        <v>0</v>
      </c>
      <c r="AG156" s="245">
        <f t="shared" si="101"/>
        <v>0</v>
      </c>
      <c r="AH156" s="245">
        <f t="shared" si="101"/>
        <v>0</v>
      </c>
      <c r="AI156" s="245">
        <f t="shared" si="101"/>
        <v>0</v>
      </c>
      <c r="AJ156" s="245">
        <f t="shared" si="101"/>
        <v>0</v>
      </c>
      <c r="AK156" s="245">
        <f t="shared" si="101"/>
        <v>0</v>
      </c>
      <c r="AL156" s="245">
        <f t="shared" si="101"/>
        <v>0</v>
      </c>
      <c r="AM156" s="245">
        <f t="shared" si="101"/>
        <v>0</v>
      </c>
      <c r="AN156" s="245">
        <f t="shared" si="101"/>
        <v>0</v>
      </c>
      <c r="AO156" s="245">
        <f t="shared" si="101"/>
        <v>0</v>
      </c>
      <c r="AP156" s="245">
        <f t="shared" si="101"/>
        <v>0</v>
      </c>
      <c r="AQ156" s="245">
        <f t="shared" si="101"/>
        <v>0</v>
      </c>
      <c r="AR156" s="245">
        <f t="shared" si="101"/>
        <v>0</v>
      </c>
      <c r="AS156" s="245">
        <f t="shared" si="101"/>
        <v>0</v>
      </c>
      <c r="AT156" s="245">
        <f t="shared" si="101"/>
        <v>0</v>
      </c>
      <c r="AU156" s="245">
        <f t="shared" si="101"/>
        <v>0</v>
      </c>
      <c r="AV156" s="245">
        <f t="shared" si="101"/>
        <v>0</v>
      </c>
      <c r="AW156" s="245">
        <f t="shared" si="101"/>
        <v>0</v>
      </c>
      <c r="AX156" s="245">
        <f t="shared" si="101"/>
        <v>1</v>
      </c>
      <c r="AY156" s="245">
        <f t="shared" si="101"/>
        <v>2</v>
      </c>
      <c r="AZ156" s="245">
        <f t="shared" si="101"/>
        <v>3</v>
      </c>
      <c r="BA156" s="245">
        <f t="shared" si="101"/>
        <v>4</v>
      </c>
      <c r="BB156" s="245">
        <f t="shared" si="101"/>
        <v>5</v>
      </c>
      <c r="BC156" s="245">
        <f t="shared" si="101"/>
        <v>6</v>
      </c>
      <c r="BD156" s="245">
        <f t="shared" si="101"/>
        <v>7</v>
      </c>
      <c r="BE156" s="245">
        <f t="shared" si="101"/>
        <v>8</v>
      </c>
      <c r="BF156" s="245">
        <f t="shared" si="101"/>
        <v>9</v>
      </c>
      <c r="BG156" s="245">
        <f t="shared" si="101"/>
        <v>10</v>
      </c>
    </row>
    <row r="157" spans="1:5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</row>
    <row r="158" spans="1:59" ht="15.75" thickBot="1">
      <c r="A158" s="6" t="s">
        <v>259</v>
      </c>
    </row>
    <row r="159" spans="1:59" ht="15.75" thickBot="1">
      <c r="A159" s="3"/>
      <c r="B159" s="3" t="str">
        <f>B$2</f>
        <v xml:space="preserve">93/94 </v>
      </c>
      <c r="C159" s="3" t="str">
        <f t="shared" ref="C159:BG159" si="102">C$2</f>
        <v xml:space="preserve">94/95 </v>
      </c>
      <c r="D159" s="3" t="str">
        <f t="shared" si="102"/>
        <v xml:space="preserve">95/96 </v>
      </c>
      <c r="E159" s="3" t="str">
        <f t="shared" si="102"/>
        <v xml:space="preserve">96/97 </v>
      </c>
      <c r="F159" s="3" t="str">
        <f t="shared" si="102"/>
        <v xml:space="preserve">97/98 </v>
      </c>
      <c r="G159" s="3" t="str">
        <f t="shared" si="102"/>
        <v xml:space="preserve">98/99 </v>
      </c>
      <c r="H159" s="3" t="str">
        <f t="shared" si="102"/>
        <v xml:space="preserve">99/00 </v>
      </c>
      <c r="I159" s="3" t="str">
        <f t="shared" si="102"/>
        <v xml:space="preserve">00/01 </v>
      </c>
      <c r="J159" s="3" t="str">
        <f t="shared" si="102"/>
        <v xml:space="preserve">01/02 </v>
      </c>
      <c r="K159" s="3" t="str">
        <f t="shared" si="102"/>
        <v xml:space="preserve">02/03 </v>
      </c>
      <c r="L159" s="3" t="str">
        <f t="shared" si="102"/>
        <v xml:space="preserve">03/04 </v>
      </c>
      <c r="M159" s="3" t="str">
        <f t="shared" si="102"/>
        <v xml:space="preserve">04/05 </v>
      </c>
      <c r="N159" s="3" t="str">
        <f t="shared" si="102"/>
        <v xml:space="preserve">05/06 </v>
      </c>
      <c r="O159" s="3" t="str">
        <f t="shared" si="102"/>
        <v xml:space="preserve">06/07 </v>
      </c>
      <c r="P159" s="3" t="str">
        <f t="shared" si="102"/>
        <v xml:space="preserve">07/08 </v>
      </c>
      <c r="Q159" s="3" t="str">
        <f t="shared" si="102"/>
        <v xml:space="preserve">08/09 </v>
      </c>
      <c r="R159" s="3" t="str">
        <f t="shared" si="102"/>
        <v xml:space="preserve">09/10 </v>
      </c>
      <c r="S159" s="3" t="str">
        <f t="shared" si="102"/>
        <v xml:space="preserve">10/11 </v>
      </c>
      <c r="T159" s="3" t="str">
        <f t="shared" si="102"/>
        <v xml:space="preserve">11/12 </v>
      </c>
      <c r="U159" s="3" t="str">
        <f t="shared" si="102"/>
        <v xml:space="preserve">12/13 </v>
      </c>
      <c r="V159" s="3" t="str">
        <f t="shared" si="102"/>
        <v xml:space="preserve">13/14 </v>
      </c>
      <c r="W159" s="3" t="str">
        <f t="shared" si="102"/>
        <v xml:space="preserve">14/15 </v>
      </c>
      <c r="X159" s="3" t="str">
        <f t="shared" si="102"/>
        <v xml:space="preserve">15/16 </v>
      </c>
      <c r="Y159" s="3" t="str">
        <f t="shared" si="102"/>
        <v xml:space="preserve">16/17 </v>
      </c>
      <c r="Z159" s="3" t="str">
        <f t="shared" si="102"/>
        <v xml:space="preserve">17/18 </v>
      </c>
      <c r="AA159" s="3" t="str">
        <f t="shared" si="102"/>
        <v xml:space="preserve">18/19 </v>
      </c>
      <c r="AB159" s="3" t="str">
        <f t="shared" si="102"/>
        <v>19/20</v>
      </c>
      <c r="AC159" s="3" t="str">
        <f t="shared" si="102"/>
        <v>20/21</v>
      </c>
      <c r="AD159" s="3" t="str">
        <f t="shared" si="102"/>
        <v xml:space="preserve">21/22 </v>
      </c>
      <c r="AE159" s="3" t="str">
        <f t="shared" si="102"/>
        <v xml:space="preserve">22/23 </v>
      </c>
      <c r="AF159" s="3" t="str">
        <f t="shared" si="102"/>
        <v xml:space="preserve">23/24 </v>
      </c>
      <c r="AG159" s="3" t="str">
        <f t="shared" si="102"/>
        <v xml:space="preserve">24/25 </v>
      </c>
      <c r="AH159" s="3" t="str">
        <f t="shared" si="102"/>
        <v>25/26</v>
      </c>
      <c r="AI159" s="3" t="str">
        <f t="shared" si="102"/>
        <v>26/27</v>
      </c>
      <c r="AJ159" s="3" t="str">
        <f t="shared" si="102"/>
        <v>27/28</v>
      </c>
      <c r="AK159" s="3" t="str">
        <f t="shared" si="102"/>
        <v>28/29</v>
      </c>
      <c r="AL159" s="3" t="str">
        <f t="shared" si="102"/>
        <v>29/30</v>
      </c>
      <c r="AM159" s="3" t="str">
        <f t="shared" si="102"/>
        <v>30/31</v>
      </c>
      <c r="AN159" s="3" t="str">
        <f t="shared" si="102"/>
        <v>31/32</v>
      </c>
      <c r="AO159" s="3" t="str">
        <f t="shared" si="102"/>
        <v>32/33</v>
      </c>
      <c r="AP159" s="3" t="str">
        <f t="shared" si="102"/>
        <v>33/34</v>
      </c>
      <c r="AQ159" s="3" t="str">
        <f t="shared" si="102"/>
        <v>34/35</v>
      </c>
      <c r="AR159" s="3" t="str">
        <f t="shared" si="102"/>
        <v>35/36</v>
      </c>
      <c r="AS159" s="3" t="str">
        <f t="shared" si="102"/>
        <v>36/37</v>
      </c>
      <c r="AT159" s="3" t="str">
        <f t="shared" si="102"/>
        <v>37/38</v>
      </c>
      <c r="AU159" s="3" t="str">
        <f t="shared" si="102"/>
        <v>38/39</v>
      </c>
      <c r="AV159" s="3" t="str">
        <f t="shared" si="102"/>
        <v>39/40</v>
      </c>
      <c r="AW159" s="3" t="str">
        <f t="shared" si="102"/>
        <v>40/41</v>
      </c>
      <c r="AX159" s="3" t="str">
        <f t="shared" si="102"/>
        <v>41/42</v>
      </c>
      <c r="AY159" s="3" t="str">
        <f t="shared" si="102"/>
        <v>42/43</v>
      </c>
      <c r="AZ159" s="3" t="str">
        <f t="shared" si="102"/>
        <v>43/44</v>
      </c>
      <c r="BA159" s="3" t="str">
        <f t="shared" si="102"/>
        <v>44/45</v>
      </c>
      <c r="BB159" s="3" t="str">
        <f t="shared" si="102"/>
        <v>45/46</v>
      </c>
      <c r="BC159" s="3" t="str">
        <f t="shared" si="102"/>
        <v>46/47</v>
      </c>
      <c r="BD159" s="3" t="str">
        <f t="shared" si="102"/>
        <v>47/48</v>
      </c>
      <c r="BE159" s="3" t="str">
        <f t="shared" si="102"/>
        <v>48/49</v>
      </c>
      <c r="BF159" s="3" t="str">
        <f t="shared" si="102"/>
        <v>49/50</v>
      </c>
      <c r="BG159" s="3" t="str">
        <f t="shared" si="102"/>
        <v>50/51</v>
      </c>
    </row>
    <row r="160" spans="1:59">
      <c r="A160" s="6" t="s">
        <v>104</v>
      </c>
      <c r="B160" s="239">
        <f>B22+B96+B128-B144-B176</f>
        <v>22.740360566672141</v>
      </c>
      <c r="C160" s="239">
        <f t="shared" ref="C160:Y160" si="103">C22+C96+C131-C144-C176</f>
        <v>16.201299970584824</v>
      </c>
      <c r="D160" s="239">
        <f t="shared" si="103"/>
        <v>25.488941346989968</v>
      </c>
      <c r="E160" s="239">
        <f t="shared" si="103"/>
        <v>26.254337781633225</v>
      </c>
      <c r="F160" s="239">
        <f t="shared" si="103"/>
        <v>24.404645955409357</v>
      </c>
      <c r="G160" s="239">
        <f t="shared" si="103"/>
        <v>31.542189697368418</v>
      </c>
      <c r="H160" s="239">
        <f t="shared" si="103"/>
        <v>47.856512381377556</v>
      </c>
      <c r="I160" s="239">
        <f t="shared" si="103"/>
        <v>39.418202000000008</v>
      </c>
      <c r="J160" s="239">
        <f t="shared" si="103"/>
        <v>37.311279079545457</v>
      </c>
      <c r="K160" s="239">
        <f t="shared" si="103"/>
        <v>42.988863691777041</v>
      </c>
      <c r="L160" s="239">
        <f t="shared" si="103"/>
        <v>49.551821506944435</v>
      </c>
      <c r="M160" s="239">
        <f t="shared" si="103"/>
        <v>46.96265587347375</v>
      </c>
      <c r="N160" s="239">
        <f t="shared" si="103"/>
        <v>62.433091112465078</v>
      </c>
      <c r="O160" s="239">
        <f t="shared" si="103"/>
        <v>55.563830064042939</v>
      </c>
      <c r="P160" s="239">
        <f t="shared" si="103"/>
        <v>68.786228035429005</v>
      </c>
      <c r="Q160" s="239">
        <f t="shared" si="103"/>
        <v>59.24468877103665</v>
      </c>
      <c r="R160" s="239">
        <f t="shared" si="103"/>
        <v>77.62468048252596</v>
      </c>
      <c r="S160" s="239">
        <f t="shared" si="103"/>
        <v>85.962653025303638</v>
      </c>
      <c r="T160" s="239">
        <f t="shared" si="103"/>
        <v>84.912997826849249</v>
      </c>
      <c r="U160" s="239">
        <f t="shared" si="103"/>
        <v>74.542952407051274</v>
      </c>
      <c r="V160" s="239">
        <f t="shared" si="103"/>
        <v>74.593605038973038</v>
      </c>
      <c r="W160" s="239">
        <f t="shared" si="103"/>
        <v>72.769020851523479</v>
      </c>
      <c r="X160" s="239">
        <f t="shared" si="103"/>
        <v>79.613166641656136</v>
      </c>
      <c r="Y160" s="239">
        <f t="shared" si="103"/>
        <v>77.350385400847799</v>
      </c>
      <c r="Z160" s="238">
        <f>Y187+Z96+Z128-Z144-Z176</f>
        <v>69.433943606559836</v>
      </c>
      <c r="AA160" s="238">
        <f>AA22+AA96+AA128-AA144-AA176</f>
        <v>74.007926181034478</v>
      </c>
      <c r="AB160" s="238">
        <f>AB22+AB96+AB128-AB144-AB176</f>
        <v>68.913822087647929</v>
      </c>
      <c r="AC160" s="238">
        <f>AC22+AC96+AC128-AC144-AC176</f>
        <v>65.083312779246782</v>
      </c>
      <c r="AD160" s="238">
        <f t="shared" ref="AD160:BG160" si="104">AD22+AD96+AD128-AD144-AD176</f>
        <v>54.476066036996329</v>
      </c>
      <c r="AE160" s="238">
        <f t="shared" si="104"/>
        <v>106.29533578262529</v>
      </c>
      <c r="AF160" s="238">
        <f t="shared" si="104"/>
        <v>62.625835107307481</v>
      </c>
      <c r="AG160" s="238">
        <f t="shared" si="104"/>
        <v>75.486985064853471</v>
      </c>
      <c r="AH160" s="238">
        <f t="shared" si="104"/>
        <v>73.523191389694375</v>
      </c>
      <c r="AI160" s="238">
        <f t="shared" si="104"/>
        <v>76.231216966302611</v>
      </c>
      <c r="AJ160" s="238">
        <f t="shared" si="104"/>
        <v>78.577400194099766</v>
      </c>
      <c r="AK160" s="238">
        <f t="shared" si="104"/>
        <v>81.65235059985406</v>
      </c>
      <c r="AL160" s="238">
        <f t="shared" si="104"/>
        <v>78.625924743970728</v>
      </c>
      <c r="AM160" s="238">
        <f t="shared" si="104"/>
        <v>82.464363023638001</v>
      </c>
      <c r="AN160" s="238">
        <f t="shared" si="104"/>
        <v>82.788979506718121</v>
      </c>
      <c r="AO160" s="238">
        <f t="shared" si="104"/>
        <v>84.5092926146461</v>
      </c>
      <c r="AP160" s="238">
        <f t="shared" si="104"/>
        <v>85.847469728634209</v>
      </c>
      <c r="AQ160" s="238">
        <f t="shared" si="104"/>
        <v>86.529604707445159</v>
      </c>
      <c r="AR160" s="238">
        <f t="shared" si="104"/>
        <v>88.048464274138325</v>
      </c>
      <c r="AS160" s="238">
        <f t="shared" si="104"/>
        <v>89.82676699123941</v>
      </c>
      <c r="AT160" s="238">
        <f t="shared" si="104"/>
        <v>90.857436672924635</v>
      </c>
      <c r="AU160" s="238">
        <f t="shared" si="104"/>
        <v>92.418867171489254</v>
      </c>
      <c r="AV160" s="238">
        <f t="shared" si="104"/>
        <v>93.878831093406845</v>
      </c>
      <c r="AW160" s="238">
        <f t="shared" si="104"/>
        <v>95.307730483682747</v>
      </c>
      <c r="AX160" s="238">
        <f t="shared" si="104"/>
        <v>95.798980648499551</v>
      </c>
      <c r="AY160" s="238">
        <f t="shared" si="104"/>
        <v>95.825085676554863</v>
      </c>
      <c r="AZ160" s="238">
        <f t="shared" si="104"/>
        <v>96.969488866414409</v>
      </c>
      <c r="BA160" s="238">
        <f t="shared" si="104"/>
        <v>97.562945543223478</v>
      </c>
      <c r="BB160" s="238">
        <f t="shared" si="104"/>
        <v>98.131691975000336</v>
      </c>
      <c r="BC160" s="238">
        <f t="shared" si="104"/>
        <v>98.710766840376863</v>
      </c>
      <c r="BD160" s="238">
        <f t="shared" si="104"/>
        <v>99.294805173974808</v>
      </c>
      <c r="BE160" s="238">
        <f t="shared" si="104"/>
        <v>100.12524682924045</v>
      </c>
      <c r="BF160" s="238">
        <f t="shared" si="104"/>
        <v>100.3396883674129</v>
      </c>
      <c r="BG160" s="238">
        <f t="shared" si="104"/>
        <v>101.76937224113026</v>
      </c>
    </row>
    <row r="161" spans="1:59">
      <c r="A161" s="6" t="s">
        <v>105</v>
      </c>
      <c r="B161" s="239">
        <f>B176+B97+B129-B145-B177</f>
        <v>18.413360338149797</v>
      </c>
      <c r="C161" s="239">
        <f t="shared" ref="C161:Y168" si="105">C176+C97+C132-C145-C177</f>
        <v>14.390636674820739</v>
      </c>
      <c r="D161" s="239">
        <f t="shared" si="105"/>
        <v>24.410347629598661</v>
      </c>
      <c r="E161" s="239">
        <f t="shared" si="105"/>
        <v>28.713501412068009</v>
      </c>
      <c r="F161" s="239">
        <f t="shared" si="105"/>
        <v>31.025845525584792</v>
      </c>
      <c r="G161" s="239">
        <f t="shared" si="105"/>
        <v>17.393963907894733</v>
      </c>
      <c r="H161" s="239">
        <f t="shared" si="105"/>
        <v>48.503064603316325</v>
      </c>
      <c r="I161" s="239">
        <f t="shared" si="105"/>
        <v>31.500661730205277</v>
      </c>
      <c r="J161" s="239">
        <f t="shared" si="105"/>
        <v>33.758039352272725</v>
      </c>
      <c r="K161" s="239">
        <f t="shared" si="105"/>
        <v>33.405641082505525</v>
      </c>
      <c r="L161" s="239">
        <f t="shared" si="105"/>
        <v>62.171396506944433</v>
      </c>
      <c r="M161" s="239">
        <f t="shared" si="105"/>
        <v>58.471230730616618</v>
      </c>
      <c r="N161" s="239">
        <f t="shared" si="105"/>
        <v>63.767353033257166</v>
      </c>
      <c r="O161" s="239">
        <f t="shared" si="105"/>
        <v>58.649420408228963</v>
      </c>
      <c r="P161" s="239">
        <f t="shared" si="105"/>
        <v>70.174214389275164</v>
      </c>
      <c r="Q161" s="239">
        <f t="shared" si="105"/>
        <v>59.076807534477503</v>
      </c>
      <c r="R161" s="239">
        <f t="shared" si="105"/>
        <v>79.182472774721958</v>
      </c>
      <c r="S161" s="239">
        <f t="shared" si="105"/>
        <v>92.439239933198351</v>
      </c>
      <c r="T161" s="239">
        <f t="shared" si="105"/>
        <v>85.659213032441372</v>
      </c>
      <c r="U161" s="239">
        <f t="shared" si="105"/>
        <v>73.841252657051271</v>
      </c>
      <c r="V161" s="239">
        <f t="shared" si="105"/>
        <v>60.455220415883055</v>
      </c>
      <c r="W161" s="239">
        <f t="shared" si="105"/>
        <v>79.893310598276699</v>
      </c>
      <c r="X161" s="239">
        <f t="shared" si="105"/>
        <v>76.831911469524997</v>
      </c>
      <c r="Y161" s="239">
        <f t="shared" si="105"/>
        <v>76.717197594396197</v>
      </c>
      <c r="Z161" s="238">
        <f t="shared" ref="Z161:BG168" si="106">Z176+Z97+Z129-Z145-Z177</f>
        <v>69.761540273226487</v>
      </c>
      <c r="AA161" s="238">
        <f t="shared" si="106"/>
        <v>74.050547913793082</v>
      </c>
      <c r="AB161" s="238">
        <f t="shared" si="106"/>
        <v>65.649094549186373</v>
      </c>
      <c r="AC161" s="238">
        <f t="shared" si="106"/>
        <v>72.659974904246795</v>
      </c>
      <c r="AD161" s="238">
        <f t="shared" si="106"/>
        <v>61.18150545128205</v>
      </c>
      <c r="AE161" s="238">
        <f t="shared" si="106"/>
        <v>97.936387264853806</v>
      </c>
      <c r="AF161" s="238">
        <f t="shared" si="106"/>
        <v>67.307736709795023</v>
      </c>
      <c r="AG161" s="238">
        <f t="shared" si="106"/>
        <v>74.482686877135237</v>
      </c>
      <c r="AH161" s="238">
        <f t="shared" si="106"/>
        <v>74.767044259082297</v>
      </c>
      <c r="AI161" s="238">
        <f t="shared" si="106"/>
        <v>77.212375953824704</v>
      </c>
      <c r="AJ161" s="238">
        <f t="shared" si="106"/>
        <v>78.718423113311019</v>
      </c>
      <c r="AK161" s="238">
        <f t="shared" si="106"/>
        <v>81.229878548976629</v>
      </c>
      <c r="AL161" s="238">
        <f t="shared" si="106"/>
        <v>79.497652821297621</v>
      </c>
      <c r="AM161" s="238">
        <f t="shared" si="106"/>
        <v>82.519124975133195</v>
      </c>
      <c r="AN161" s="238">
        <f t="shared" si="106"/>
        <v>83.258388826938983</v>
      </c>
      <c r="AO161" s="238">
        <f t="shared" si="106"/>
        <v>84.910741981232761</v>
      </c>
      <c r="AP161" s="238">
        <f t="shared" si="106"/>
        <v>86.143507319107158</v>
      </c>
      <c r="AQ161" s="238">
        <f t="shared" si="106"/>
        <v>87.488666193026063</v>
      </c>
      <c r="AR161" s="238">
        <f t="shared" si="106"/>
        <v>88.656671283533015</v>
      </c>
      <c r="AS161" s="238">
        <f t="shared" si="106"/>
        <v>90.381818888334351</v>
      </c>
      <c r="AT161" s="238">
        <f t="shared" si="106"/>
        <v>91.480832129203151</v>
      </c>
      <c r="AU161" s="238">
        <f t="shared" si="106"/>
        <v>93.001727757444485</v>
      </c>
      <c r="AV161" s="238">
        <f t="shared" si="106"/>
        <v>94.46378086818649</v>
      </c>
      <c r="AW161" s="238">
        <f t="shared" si="106"/>
        <v>95.907563775310379</v>
      </c>
      <c r="AX161" s="238">
        <f t="shared" si="106"/>
        <v>96.382322617226407</v>
      </c>
      <c r="AY161" s="238">
        <f t="shared" si="106"/>
        <v>96.923949817747285</v>
      </c>
      <c r="AZ161" s="238">
        <f t="shared" si="106"/>
        <v>97.496744180644157</v>
      </c>
      <c r="BA161" s="238">
        <f t="shared" si="106"/>
        <v>98.058378856687966</v>
      </c>
      <c r="BB161" s="238">
        <f t="shared" si="106"/>
        <v>98.605872608427205</v>
      </c>
      <c r="BC161" s="238">
        <f t="shared" si="106"/>
        <v>99.161972006781127</v>
      </c>
      <c r="BD161" s="238">
        <f t="shared" si="106"/>
        <v>99.72078613102596</v>
      </c>
      <c r="BE161" s="238">
        <f t="shared" si="106"/>
        <v>100.52485499429861</v>
      </c>
      <c r="BF161" s="238">
        <f t="shared" si="106"/>
        <v>101.27393503126376</v>
      </c>
      <c r="BG161" s="238">
        <f t="shared" si="106"/>
        <v>102.12024206557803</v>
      </c>
    </row>
    <row r="162" spans="1:59">
      <c r="A162" s="6" t="s">
        <v>106</v>
      </c>
      <c r="B162" s="239">
        <f t="shared" ref="B162:B171" si="107">B177+B98+B130-B146-B178</f>
        <v>25.525050985104755</v>
      </c>
      <c r="C162" s="239">
        <f t="shared" si="105"/>
        <v>18.54056202126112</v>
      </c>
      <c r="D162" s="239">
        <f t="shared" si="105"/>
        <v>27.055046346989972</v>
      </c>
      <c r="E162" s="239">
        <f t="shared" si="105"/>
        <v>24.748889520763655</v>
      </c>
      <c r="F162" s="239">
        <f t="shared" si="105"/>
        <v>32.894382209795324</v>
      </c>
      <c r="G162" s="239">
        <f t="shared" si="105"/>
        <v>33.604755013157892</v>
      </c>
      <c r="H162" s="239">
        <f t="shared" si="105"/>
        <v>46.107687406887756</v>
      </c>
      <c r="I162" s="239">
        <f t="shared" si="105"/>
        <v>40.772291120234613</v>
      </c>
      <c r="J162" s="239">
        <f t="shared" si="105"/>
        <v>43.087936034090909</v>
      </c>
      <c r="K162" s="239">
        <f t="shared" si="105"/>
        <v>42.078830118929361</v>
      </c>
      <c r="L162" s="239">
        <f t="shared" si="105"/>
        <v>56.766824173611091</v>
      </c>
      <c r="M162" s="239">
        <f t="shared" si="105"/>
        <v>53.286987873473748</v>
      </c>
      <c r="N162" s="239">
        <f t="shared" si="105"/>
        <v>65.030281944148257</v>
      </c>
      <c r="O162" s="239">
        <f t="shared" si="105"/>
        <v>57.942389477996407</v>
      </c>
      <c r="P162" s="239">
        <f t="shared" si="105"/>
        <v>75.212308250813621</v>
      </c>
      <c r="Q162" s="239">
        <f t="shared" si="105"/>
        <v>64.009585328025892</v>
      </c>
      <c r="R162" s="239">
        <f t="shared" si="105"/>
        <v>93.060729286518693</v>
      </c>
      <c r="S162" s="239">
        <f t="shared" si="105"/>
        <v>93.812451341093094</v>
      </c>
      <c r="T162" s="239">
        <f t="shared" si="105"/>
        <v>88.753666566980854</v>
      </c>
      <c r="U162" s="239">
        <f t="shared" si="105"/>
        <v>65.000459344551274</v>
      </c>
      <c r="V162" s="239">
        <f t="shared" si="105"/>
        <v>77.639899860704801</v>
      </c>
      <c r="W162" s="239">
        <f t="shared" si="105"/>
        <v>77.365897715159846</v>
      </c>
      <c r="X162" s="239">
        <f t="shared" si="105"/>
        <v>74.560079994115171</v>
      </c>
      <c r="Y162" s="239">
        <f t="shared" si="105"/>
        <v>76.960583352460716</v>
      </c>
      <c r="Z162" s="238">
        <f t="shared" si="106"/>
        <v>69.207411939893149</v>
      </c>
      <c r="AA162" s="238">
        <f t="shared" si="106"/>
        <v>70.060723405172411</v>
      </c>
      <c r="AB162" s="238">
        <f t="shared" si="106"/>
        <v>65.516784068417138</v>
      </c>
      <c r="AC162" s="238">
        <f t="shared" si="106"/>
        <v>66.136531904246766</v>
      </c>
      <c r="AD162" s="238">
        <f t="shared" si="106"/>
        <v>59.956967022710629</v>
      </c>
      <c r="AE162" s="238">
        <f t="shared" si="106"/>
        <v>73.602687847336213</v>
      </c>
      <c r="AF162" s="238">
        <f t="shared" si="106"/>
        <v>63.620821444960029</v>
      </c>
      <c r="AG162" s="238">
        <f t="shared" si="106"/>
        <v>67.265935646665113</v>
      </c>
      <c r="AH162" s="238">
        <f t="shared" si="106"/>
        <v>69.095391460029731</v>
      </c>
      <c r="AI162" s="238">
        <f t="shared" si="106"/>
        <v>70.202117985950991</v>
      </c>
      <c r="AJ162" s="238">
        <f t="shared" si="106"/>
        <v>71.230776436351476</v>
      </c>
      <c r="AK162" s="238">
        <f t="shared" si="106"/>
        <v>72.611836779415825</v>
      </c>
      <c r="AL162" s="238">
        <f t="shared" si="106"/>
        <v>73.904309307416852</v>
      </c>
      <c r="AM162" s="238">
        <f t="shared" si="106"/>
        <v>75.187438762553398</v>
      </c>
      <c r="AN162" s="238">
        <f t="shared" si="106"/>
        <v>76.334768894263561</v>
      </c>
      <c r="AO162" s="238">
        <f t="shared" si="106"/>
        <v>77.48701830249766</v>
      </c>
      <c r="AP162" s="238">
        <f t="shared" si="106"/>
        <v>78.736405837821465</v>
      </c>
      <c r="AQ162" s="238">
        <f t="shared" si="106"/>
        <v>79.931756027983866</v>
      </c>
      <c r="AR162" s="238">
        <f t="shared" si="106"/>
        <v>81.198924738513782</v>
      </c>
      <c r="AS162" s="238">
        <f t="shared" si="106"/>
        <v>82.389784705791556</v>
      </c>
      <c r="AT162" s="238">
        <f t="shared" si="106"/>
        <v>83.593295053560041</v>
      </c>
      <c r="AU162" s="238">
        <f t="shared" si="106"/>
        <v>85.060811443181535</v>
      </c>
      <c r="AV162" s="238">
        <f t="shared" si="106"/>
        <v>86.551075133960182</v>
      </c>
      <c r="AW162" s="238">
        <f t="shared" si="106"/>
        <v>88.010820340929442</v>
      </c>
      <c r="AX162" s="238">
        <f t="shared" si="106"/>
        <v>88.500889360255229</v>
      </c>
      <c r="AY162" s="238">
        <f t="shared" si="106"/>
        <v>89.002302581871305</v>
      </c>
      <c r="AZ162" s="238">
        <f t="shared" si="106"/>
        <v>89.604622297324809</v>
      </c>
      <c r="BA162" s="238">
        <f t="shared" si="106"/>
        <v>90.164574226082749</v>
      </c>
      <c r="BB162" s="238">
        <f t="shared" si="106"/>
        <v>90.725295366144849</v>
      </c>
      <c r="BC162" s="238">
        <f t="shared" si="106"/>
        <v>91.28664836672263</v>
      </c>
      <c r="BD162" s="238">
        <f t="shared" si="106"/>
        <v>91.848843419370283</v>
      </c>
      <c r="BE162" s="238">
        <f t="shared" si="106"/>
        <v>92.653886783563536</v>
      </c>
      <c r="BF162" s="238">
        <f t="shared" si="106"/>
        <v>93.412773587398419</v>
      </c>
      <c r="BG162" s="238">
        <f t="shared" si="106"/>
        <v>94.263518433083277</v>
      </c>
    </row>
    <row r="163" spans="1:59">
      <c r="A163" s="6" t="s">
        <v>107</v>
      </c>
      <c r="B163" s="239">
        <f t="shared" si="107"/>
        <v>29.148699719563449</v>
      </c>
      <c r="C163" s="239">
        <f t="shared" si="105"/>
        <v>28.36619022222223</v>
      </c>
      <c r="D163" s="239">
        <f t="shared" si="105"/>
        <v>28.163420129598663</v>
      </c>
      <c r="E163" s="239">
        <f t="shared" si="105"/>
        <v>28.766288999024525</v>
      </c>
      <c r="F163" s="239">
        <f t="shared" si="105"/>
        <v>28.455209617690052</v>
      </c>
      <c r="G163" s="239">
        <f t="shared" si="105"/>
        <v>39.852319697368415</v>
      </c>
      <c r="H163" s="239">
        <f t="shared" si="105"/>
        <v>49.476584623724492</v>
      </c>
      <c r="I163" s="239">
        <f t="shared" si="105"/>
        <v>43.576319436950143</v>
      </c>
      <c r="J163" s="239">
        <f t="shared" si="105"/>
        <v>47.520610761363635</v>
      </c>
      <c r="K163" s="239">
        <f t="shared" si="105"/>
        <v>39.389715979856511</v>
      </c>
      <c r="L163" s="239">
        <f t="shared" si="105"/>
        <v>58.615874590277762</v>
      </c>
      <c r="M163" s="239">
        <f t="shared" si="105"/>
        <v>61.596260944902326</v>
      </c>
      <c r="N163" s="239">
        <f t="shared" si="105"/>
        <v>69.586325152069037</v>
      </c>
      <c r="O163" s="239">
        <f t="shared" si="105"/>
        <v>57.151365736135944</v>
      </c>
      <c r="P163" s="239">
        <f t="shared" si="105"/>
        <v>70.047133050813628</v>
      </c>
      <c r="Q163" s="239">
        <f t="shared" si="105"/>
        <v>80.31206511942375</v>
      </c>
      <c r="R163" s="239">
        <f t="shared" si="105"/>
        <v>84.48233919940435</v>
      </c>
      <c r="S163" s="239">
        <f t="shared" si="105"/>
        <v>88.74543097267204</v>
      </c>
      <c r="T163" s="239">
        <f t="shared" si="105"/>
        <v>92.080616979809776</v>
      </c>
      <c r="U163" s="239">
        <f t="shared" si="105"/>
        <v>61.155498469551276</v>
      </c>
      <c r="V163" s="239">
        <f t="shared" si="105"/>
        <v>74.555282426069809</v>
      </c>
      <c r="W163" s="239">
        <f t="shared" si="105"/>
        <v>71.373463733016976</v>
      </c>
      <c r="X163" s="239">
        <f t="shared" si="105"/>
        <v>86.518868674443027</v>
      </c>
      <c r="Y163" s="239">
        <f t="shared" si="105"/>
        <v>76.180622852460701</v>
      </c>
      <c r="Z163" s="238">
        <f t="shared" si="106"/>
        <v>35.039841939893144</v>
      </c>
      <c r="AA163" s="238">
        <f t="shared" si="106"/>
        <v>67.025715034482744</v>
      </c>
      <c r="AB163" s="238">
        <f t="shared" si="106"/>
        <v>65.320212453032525</v>
      </c>
      <c r="AC163" s="238">
        <f t="shared" si="106"/>
        <v>72.952513654246786</v>
      </c>
      <c r="AD163" s="238">
        <f t="shared" si="106"/>
        <v>64.153310694139179</v>
      </c>
      <c r="AE163" s="238">
        <f t="shared" si="106"/>
        <v>76.497132731725756</v>
      </c>
      <c r="AF163" s="238">
        <f t="shared" si="106"/>
        <v>69.890708039386638</v>
      </c>
      <c r="AG163" s="238">
        <f t="shared" si="106"/>
        <v>70.103832084260006</v>
      </c>
      <c r="AH163" s="238">
        <f t="shared" si="106"/>
        <v>73.279005542338879</v>
      </c>
      <c r="AI163" s="238">
        <f t="shared" si="106"/>
        <v>74.644642932229914</v>
      </c>
      <c r="AJ163" s="238">
        <f t="shared" si="106"/>
        <v>75.289213208461675</v>
      </c>
      <c r="AK163" s="238">
        <f t="shared" si="106"/>
        <v>76.49632394173733</v>
      </c>
      <c r="AL163" s="238">
        <f t="shared" si="106"/>
        <v>77.992098436146307</v>
      </c>
      <c r="AM163" s="238">
        <f t="shared" si="106"/>
        <v>79.113049529838293</v>
      </c>
      <c r="AN163" s="238">
        <f t="shared" si="106"/>
        <v>80.484087895716058</v>
      </c>
      <c r="AO163" s="238">
        <f t="shared" si="106"/>
        <v>81.643991509058381</v>
      </c>
      <c r="AP163" s="238">
        <f t="shared" si="106"/>
        <v>82.833264089114394</v>
      </c>
      <c r="AQ163" s="238">
        <f t="shared" si="106"/>
        <v>84.105874976017461</v>
      </c>
      <c r="AR163" s="238">
        <f t="shared" si="106"/>
        <v>85.474636706381688</v>
      </c>
      <c r="AS163" s="238">
        <f t="shared" si="106"/>
        <v>86.725315532051269</v>
      </c>
      <c r="AT163" s="238">
        <f t="shared" si="106"/>
        <v>87.95622780731766</v>
      </c>
      <c r="AU163" s="238">
        <f t="shared" si="106"/>
        <v>89.401745674227513</v>
      </c>
      <c r="AV163" s="238">
        <f t="shared" si="106"/>
        <v>90.890271612465682</v>
      </c>
      <c r="AW163" s="238">
        <f t="shared" si="106"/>
        <v>92.35520141741469</v>
      </c>
      <c r="AX163" s="238">
        <f t="shared" si="106"/>
        <v>92.863145643686323</v>
      </c>
      <c r="AY163" s="238">
        <f t="shared" si="106"/>
        <v>93.376904684973056</v>
      </c>
      <c r="AZ163" s="238">
        <f t="shared" si="106"/>
        <v>93.994546370554829</v>
      </c>
      <c r="BA163" s="238">
        <f t="shared" si="106"/>
        <v>94.564382259066363</v>
      </c>
      <c r="BB163" s="238">
        <f t="shared" si="106"/>
        <v>95.13997660050228</v>
      </c>
      <c r="BC163" s="238">
        <f t="shared" si="106"/>
        <v>95.716061311646811</v>
      </c>
      <c r="BD163" s="238">
        <f t="shared" si="106"/>
        <v>96.292261734178908</v>
      </c>
      <c r="BE163" s="238">
        <f t="shared" si="106"/>
        <v>97.110823458086102</v>
      </c>
      <c r="BF163" s="238">
        <f t="shared" si="106"/>
        <v>97.883532714157027</v>
      </c>
      <c r="BG163" s="238">
        <f t="shared" si="106"/>
        <v>98.747595763060033</v>
      </c>
    </row>
    <row r="164" spans="1:59">
      <c r="A164" s="6" t="s">
        <v>108</v>
      </c>
      <c r="B164" s="239">
        <f t="shared" si="107"/>
        <v>30.304317875190844</v>
      </c>
      <c r="C164" s="239">
        <f t="shared" si="105"/>
        <v>28.001963555555562</v>
      </c>
      <c r="D164" s="239">
        <f t="shared" si="105"/>
        <v>25.399608173076921</v>
      </c>
      <c r="E164" s="239">
        <f t="shared" si="105"/>
        <v>27.173438477285401</v>
      </c>
      <c r="F164" s="239">
        <f t="shared" si="105"/>
        <v>31.844810402777771</v>
      </c>
      <c r="G164" s="239">
        <f t="shared" si="105"/>
        <v>39.81517617105262</v>
      </c>
      <c r="H164" s="239">
        <f t="shared" si="105"/>
        <v>49.967653723214291</v>
      </c>
      <c r="I164" s="239">
        <f t="shared" si="105"/>
        <v>46.818226865102638</v>
      </c>
      <c r="J164" s="239">
        <f t="shared" si="105"/>
        <v>47.598335670454546</v>
      </c>
      <c r="K164" s="239">
        <f t="shared" si="105"/>
        <v>42.979390565949231</v>
      </c>
      <c r="L164" s="239">
        <f t="shared" si="105"/>
        <v>70.025263923611107</v>
      </c>
      <c r="M164" s="239">
        <f t="shared" si="105"/>
        <v>64.333237421092804</v>
      </c>
      <c r="N164" s="239">
        <f t="shared" si="105"/>
        <v>65.570138033257166</v>
      </c>
      <c r="O164" s="239">
        <f t="shared" si="105"/>
        <v>54.616075610554553</v>
      </c>
      <c r="P164" s="239">
        <f t="shared" si="105"/>
        <v>61.335242246967468</v>
      </c>
      <c r="Q164" s="239">
        <f t="shared" si="105"/>
        <v>66.916858265660309</v>
      </c>
      <c r="R164" s="239">
        <f t="shared" si="105"/>
        <v>86.388032952580389</v>
      </c>
      <c r="S164" s="239">
        <f t="shared" si="105"/>
        <v>88.568825341093117</v>
      </c>
      <c r="T164" s="239">
        <f t="shared" si="105"/>
        <v>82.399059196915061</v>
      </c>
      <c r="U164" s="239">
        <f t="shared" si="105"/>
        <v>76.091008719551255</v>
      </c>
      <c r="V164" s="239">
        <f t="shared" si="105"/>
        <v>74.972890616222642</v>
      </c>
      <c r="W164" s="239">
        <f t="shared" si="105"/>
        <v>74.312954148601364</v>
      </c>
      <c r="X164" s="239">
        <f t="shared" si="105"/>
        <v>81.580128412147957</v>
      </c>
      <c r="Y164" s="239">
        <f t="shared" si="105"/>
        <v>79.421442949234901</v>
      </c>
      <c r="Z164" s="238">
        <f t="shared" si="106"/>
        <v>74.772005101559827</v>
      </c>
      <c r="AA164" s="238">
        <f t="shared" si="106"/>
        <v>72.096981922413789</v>
      </c>
      <c r="AB164" s="238">
        <f t="shared" si="106"/>
        <v>67.665439953032518</v>
      </c>
      <c r="AC164" s="238">
        <f t="shared" si="106"/>
        <v>75.034039154246784</v>
      </c>
      <c r="AD164" s="238">
        <f t="shared" si="106"/>
        <v>62.755648165567763</v>
      </c>
      <c r="AE164" s="238">
        <f t="shared" si="106"/>
        <v>77.666986425243621</v>
      </c>
      <c r="AF164" s="238">
        <f t="shared" si="106"/>
        <v>72.300732365820963</v>
      </c>
      <c r="AG164" s="238">
        <f t="shared" si="106"/>
        <v>71.690486622484798</v>
      </c>
      <c r="AH164" s="238">
        <f t="shared" si="106"/>
        <v>73.831279946612057</v>
      </c>
      <c r="AI164" s="238">
        <f t="shared" si="106"/>
        <v>75.301679218521954</v>
      </c>
      <c r="AJ164" s="238">
        <f t="shared" si="106"/>
        <v>75.852581285345892</v>
      </c>
      <c r="AK164" s="238">
        <f t="shared" si="106"/>
        <v>77.56538954037066</v>
      </c>
      <c r="AL164" s="238">
        <f t="shared" si="106"/>
        <v>78.993728496749185</v>
      </c>
      <c r="AM164" s="238">
        <f t="shared" si="106"/>
        <v>80.024623518934305</v>
      </c>
      <c r="AN164" s="238">
        <f t="shared" si="106"/>
        <v>81.262044574174411</v>
      </c>
      <c r="AO164" s="238">
        <f t="shared" si="106"/>
        <v>82.525577269086867</v>
      </c>
      <c r="AP164" s="238">
        <f t="shared" si="106"/>
        <v>83.740315903505106</v>
      </c>
      <c r="AQ164" s="238">
        <f t="shared" si="106"/>
        <v>85.111199212813943</v>
      </c>
      <c r="AR164" s="238">
        <f t="shared" si="106"/>
        <v>86.476411914229985</v>
      </c>
      <c r="AS164" s="238">
        <f t="shared" si="106"/>
        <v>87.751834888350999</v>
      </c>
      <c r="AT164" s="238">
        <f t="shared" si="106"/>
        <v>88.976044963947558</v>
      </c>
      <c r="AU164" s="238">
        <f t="shared" si="106"/>
        <v>90.439895124865799</v>
      </c>
      <c r="AV164" s="238">
        <f t="shared" si="106"/>
        <v>91.9325930261721</v>
      </c>
      <c r="AW164" s="238">
        <f t="shared" si="106"/>
        <v>93.399431680094892</v>
      </c>
      <c r="AX164" s="238">
        <f t="shared" si="106"/>
        <v>93.890278515515604</v>
      </c>
      <c r="AY164" s="238">
        <f t="shared" si="106"/>
        <v>94.395734265567484</v>
      </c>
      <c r="AZ164" s="238">
        <f t="shared" si="106"/>
        <v>95.006204233563395</v>
      </c>
      <c r="BA164" s="238">
        <f t="shared" si="106"/>
        <v>95.570447669504702</v>
      </c>
      <c r="BB164" s="238">
        <f t="shared" si="106"/>
        <v>96.137120923006705</v>
      </c>
      <c r="BC164" s="238">
        <f t="shared" si="106"/>
        <v>96.704203489290194</v>
      </c>
      <c r="BD164" s="238">
        <f t="shared" si="106"/>
        <v>97.270936372375118</v>
      </c>
      <c r="BE164" s="238">
        <f t="shared" si="106"/>
        <v>98.081746547276822</v>
      </c>
      <c r="BF164" s="238">
        <f t="shared" si="106"/>
        <v>98.846470034339944</v>
      </c>
      <c r="BG164" s="238">
        <f t="shared" si="106"/>
        <v>99.702341255121127</v>
      </c>
    </row>
    <row r="165" spans="1:59">
      <c r="A165" s="6" t="s">
        <v>109</v>
      </c>
      <c r="B165" s="239">
        <f t="shared" si="107"/>
        <v>24.936806346962474</v>
      </c>
      <c r="C165" s="239">
        <f t="shared" si="105"/>
        <v>27.900928888888895</v>
      </c>
      <c r="D165" s="239">
        <f t="shared" si="105"/>
        <v>26.167025868729095</v>
      </c>
      <c r="E165" s="239">
        <f t="shared" si="105"/>
        <v>28.786355281633224</v>
      </c>
      <c r="F165" s="239">
        <f t="shared" si="105"/>
        <v>30.279498275584796</v>
      </c>
      <c r="G165" s="239">
        <f t="shared" si="105"/>
        <v>34.024541749999997</v>
      </c>
      <c r="H165" s="239">
        <f t="shared" si="105"/>
        <v>48.5780954119898</v>
      </c>
      <c r="I165" s="239">
        <f t="shared" si="105"/>
        <v>34.234234953079181</v>
      </c>
      <c r="J165" s="239">
        <f t="shared" si="105"/>
        <v>47.299646670454543</v>
      </c>
      <c r="K165" s="239">
        <f t="shared" si="105"/>
        <v>31.8647521950883</v>
      </c>
      <c r="L165" s="239">
        <f t="shared" si="105"/>
        <v>65.321219923611096</v>
      </c>
      <c r="M165" s="239">
        <f t="shared" si="105"/>
        <v>60.632667159188046</v>
      </c>
      <c r="N165" s="239">
        <f t="shared" si="105"/>
        <v>48.972606161970035</v>
      </c>
      <c r="O165" s="239">
        <f t="shared" si="105"/>
        <v>59.407419754740602</v>
      </c>
      <c r="P165" s="239">
        <f t="shared" si="105"/>
        <v>78.348875339275168</v>
      </c>
      <c r="Q165" s="239">
        <f t="shared" si="105"/>
        <v>67.021059242004384</v>
      </c>
      <c r="R165" s="239">
        <f t="shared" si="105"/>
        <v>78.814859981618511</v>
      </c>
      <c r="S165" s="239">
        <f t="shared" si="105"/>
        <v>57.893630327935213</v>
      </c>
      <c r="T165" s="239">
        <f t="shared" si="105"/>
        <v>78.421530333428223</v>
      </c>
      <c r="U165" s="239">
        <f t="shared" si="105"/>
        <v>84.945232844551285</v>
      </c>
      <c r="V165" s="239">
        <f t="shared" si="105"/>
        <v>77.614594096697999</v>
      </c>
      <c r="W165" s="239">
        <f t="shared" si="105"/>
        <v>72.490979187562431</v>
      </c>
      <c r="X165" s="239">
        <f t="shared" si="105"/>
        <v>75.14689637116436</v>
      </c>
      <c r="Y165" s="239">
        <f t="shared" si="105"/>
        <v>71.634405949234889</v>
      </c>
      <c r="Z165" s="238">
        <f t="shared" si="106"/>
        <v>76.563777404893159</v>
      </c>
      <c r="AA165" s="238">
        <f t="shared" si="106"/>
        <v>71.941555784482745</v>
      </c>
      <c r="AB165" s="238">
        <f t="shared" si="106"/>
        <v>63.110278337647898</v>
      </c>
      <c r="AC165" s="238">
        <f t="shared" si="106"/>
        <v>67.941048466746793</v>
      </c>
      <c r="AD165" s="238">
        <f t="shared" si="106"/>
        <v>59.180496336996327</v>
      </c>
      <c r="AE165" s="238">
        <f t="shared" si="106"/>
        <v>75.422979356545682</v>
      </c>
      <c r="AF165" s="238">
        <f t="shared" si="106"/>
        <v>67.686016633611217</v>
      </c>
      <c r="AG165" s="238">
        <f t="shared" si="106"/>
        <v>68.886248236179412</v>
      </c>
      <c r="AH165" s="238">
        <f t="shared" si="106"/>
        <v>70.942926210866602</v>
      </c>
      <c r="AI165" s="238">
        <f t="shared" si="106"/>
        <v>72.637655184167357</v>
      </c>
      <c r="AJ165" s="238">
        <f t="shared" si="106"/>
        <v>73.371738264106938</v>
      </c>
      <c r="AK165" s="238">
        <f t="shared" si="106"/>
        <v>75.012200963540451</v>
      </c>
      <c r="AL165" s="238">
        <f t="shared" si="106"/>
        <v>76.327151652777047</v>
      </c>
      <c r="AM165" s="238">
        <f t="shared" si="106"/>
        <v>77.272926449527588</v>
      </c>
      <c r="AN165" s="238">
        <f t="shared" si="106"/>
        <v>78.584094780897075</v>
      </c>
      <c r="AO165" s="238">
        <f t="shared" si="106"/>
        <v>79.783180488343234</v>
      </c>
      <c r="AP165" s="238">
        <f t="shared" si="106"/>
        <v>80.995177315561492</v>
      </c>
      <c r="AQ165" s="238">
        <f t="shared" si="106"/>
        <v>82.219850792259763</v>
      </c>
      <c r="AR165" s="238">
        <f t="shared" si="106"/>
        <v>83.456267446271724</v>
      </c>
      <c r="AS165" s="238">
        <f t="shared" si="106"/>
        <v>84.617676945257031</v>
      </c>
      <c r="AT165" s="238">
        <f t="shared" si="106"/>
        <v>85.858940894256548</v>
      </c>
      <c r="AU165" s="238">
        <f t="shared" si="106"/>
        <v>87.32339777115601</v>
      </c>
      <c r="AV165" s="238">
        <f t="shared" si="106"/>
        <v>88.808639377478798</v>
      </c>
      <c r="AW165" s="238">
        <f t="shared" si="106"/>
        <v>90.270241254048017</v>
      </c>
      <c r="AX165" s="238">
        <f t="shared" si="106"/>
        <v>90.776504083119306</v>
      </c>
      <c r="AY165" s="238">
        <f t="shared" si="106"/>
        <v>91.300158600969553</v>
      </c>
      <c r="AZ165" s="238">
        <f t="shared" si="106"/>
        <v>91.929162336471563</v>
      </c>
      <c r="BA165" s="238">
        <f t="shared" si="106"/>
        <v>92.508366003625582</v>
      </c>
      <c r="BB165" s="238">
        <f t="shared" si="106"/>
        <v>93.090021565390032</v>
      </c>
      <c r="BC165" s="238">
        <f t="shared" si="106"/>
        <v>93.672919663990683</v>
      </c>
      <c r="BD165" s="238">
        <f t="shared" si="106"/>
        <v>94.256157843565262</v>
      </c>
      <c r="BE165" s="238">
        <f t="shared" si="106"/>
        <v>95.083344783640058</v>
      </c>
      <c r="BF165" s="238">
        <f t="shared" si="106"/>
        <v>95.864136896999867</v>
      </c>
      <c r="BG165" s="238">
        <f t="shared" si="106"/>
        <v>96.735850408785012</v>
      </c>
    </row>
    <row r="166" spans="1:59">
      <c r="A166" s="6" t="s">
        <v>110</v>
      </c>
      <c r="B166" s="239">
        <f t="shared" si="107"/>
        <v>29.798584704109736</v>
      </c>
      <c r="C166" s="239">
        <f t="shared" si="105"/>
        <v>26.425376888888895</v>
      </c>
      <c r="D166" s="239">
        <f t="shared" si="105"/>
        <v>21.794638760033443</v>
      </c>
      <c r="E166" s="239">
        <f t="shared" si="105"/>
        <v>30.75103304250279</v>
      </c>
      <c r="F166" s="239">
        <f t="shared" si="105"/>
        <v>33.743407898391808</v>
      </c>
      <c r="G166" s="239">
        <f t="shared" si="105"/>
        <v>39.310609644736836</v>
      </c>
      <c r="H166" s="239">
        <f t="shared" si="105"/>
        <v>49.213221771683678</v>
      </c>
      <c r="I166" s="239">
        <f t="shared" si="105"/>
        <v>42.823723017595306</v>
      </c>
      <c r="J166" s="239">
        <f t="shared" si="105"/>
        <v>37.819778579545456</v>
      </c>
      <c r="K166" s="239">
        <f t="shared" si="105"/>
        <v>29.82240961892936</v>
      </c>
      <c r="L166" s="239">
        <f t="shared" si="105"/>
        <v>60.708475090277773</v>
      </c>
      <c r="M166" s="239">
        <f t="shared" si="105"/>
        <v>59.227645254426122</v>
      </c>
      <c r="N166" s="239">
        <f t="shared" si="105"/>
        <v>68.256868419395786</v>
      </c>
      <c r="O166" s="239">
        <f t="shared" si="105"/>
        <v>60.200555726833613</v>
      </c>
      <c r="P166" s="239">
        <f t="shared" si="105"/>
        <v>74.41351687004439</v>
      </c>
      <c r="Q166" s="239">
        <f t="shared" si="105"/>
        <v>69.837020502219445</v>
      </c>
      <c r="R166" s="239">
        <f t="shared" si="105"/>
        <v>66.796717170366236</v>
      </c>
      <c r="S166" s="239">
        <f t="shared" si="105"/>
        <v>83.356210077935202</v>
      </c>
      <c r="T166" s="239">
        <f t="shared" si="105"/>
        <v>51.692579002836105</v>
      </c>
      <c r="U166" s="239">
        <f t="shared" si="105"/>
        <v>82.929862219551268</v>
      </c>
      <c r="V166" s="239">
        <f t="shared" si="105"/>
        <v>80.685016492283737</v>
      </c>
      <c r="W166" s="239">
        <f t="shared" si="105"/>
        <v>75.970118036588389</v>
      </c>
      <c r="X166" s="239">
        <f t="shared" si="105"/>
        <v>80.878329625262722</v>
      </c>
      <c r="Y166" s="239">
        <f t="shared" si="105"/>
        <v>78.040412642783295</v>
      </c>
      <c r="Z166" s="238">
        <f t="shared" si="106"/>
        <v>72.491093183226496</v>
      </c>
      <c r="AA166" s="238">
        <f t="shared" si="106"/>
        <v>70.816603448275842</v>
      </c>
      <c r="AB166" s="238">
        <f t="shared" si="106"/>
        <v>62.096398029955616</v>
      </c>
      <c r="AC166" s="238">
        <f t="shared" si="106"/>
        <v>53.686138591746797</v>
      </c>
      <c r="AD166" s="238">
        <f t="shared" si="106"/>
        <v>58.270053479853473</v>
      </c>
      <c r="AE166" s="238">
        <f t="shared" si="106"/>
        <v>69.517153106906832</v>
      </c>
      <c r="AF166" s="238">
        <f t="shared" si="106"/>
        <v>56.879332800373163</v>
      </c>
      <c r="AG166" s="238">
        <f t="shared" si="106"/>
        <v>62.346034171469967</v>
      </c>
      <c r="AH166" s="238">
        <f t="shared" si="106"/>
        <v>63.679627259260769</v>
      </c>
      <c r="AI166" s="238">
        <f t="shared" si="106"/>
        <v>64.880336410118176</v>
      </c>
      <c r="AJ166" s="238">
        <f t="shared" si="106"/>
        <v>66.899025774505674</v>
      </c>
      <c r="AK166" s="238">
        <f t="shared" si="106"/>
        <v>67.792742139043398</v>
      </c>
      <c r="AL166" s="238">
        <f t="shared" si="106"/>
        <v>69.025401414701449</v>
      </c>
      <c r="AM166" s="238">
        <f t="shared" si="106"/>
        <v>70.144108511297418</v>
      </c>
      <c r="AN166" s="238">
        <f t="shared" si="106"/>
        <v>71.351655908656014</v>
      </c>
      <c r="AO166" s="238">
        <f t="shared" si="106"/>
        <v>72.477672709934012</v>
      </c>
      <c r="AP166" s="238">
        <f t="shared" si="106"/>
        <v>73.797514916401326</v>
      </c>
      <c r="AQ166" s="238">
        <f t="shared" si="106"/>
        <v>74.751206407252738</v>
      </c>
      <c r="AR166" s="238">
        <f t="shared" si="106"/>
        <v>75.89542088133355</v>
      </c>
      <c r="AS166" s="238">
        <f t="shared" si="106"/>
        <v>76.949943213766659</v>
      </c>
      <c r="AT166" s="238">
        <f t="shared" si="106"/>
        <v>78.180048239258412</v>
      </c>
      <c r="AU166" s="238">
        <f t="shared" si="106"/>
        <v>79.656939662658743</v>
      </c>
      <c r="AV166" s="238">
        <f t="shared" si="106"/>
        <v>81.140550772634114</v>
      </c>
      <c r="AW166" s="238">
        <f t="shared" si="106"/>
        <v>82.582575652176359</v>
      </c>
      <c r="AX166" s="238">
        <f t="shared" si="106"/>
        <v>83.067097359091846</v>
      </c>
      <c r="AY166" s="238">
        <f t="shared" si="106"/>
        <v>83.559723392610152</v>
      </c>
      <c r="AZ166" s="238">
        <f t="shared" si="106"/>
        <v>84.156876784312871</v>
      </c>
      <c r="BA166" s="238">
        <f t="shared" si="106"/>
        <v>84.706025277200368</v>
      </c>
      <c r="BB166" s="238">
        <f t="shared" si="106"/>
        <v>85.254632095709852</v>
      </c>
      <c r="BC166" s="238">
        <f t="shared" si="106"/>
        <v>85.804611000509368</v>
      </c>
      <c r="BD166" s="238">
        <f t="shared" si="106"/>
        <v>86.358402605930394</v>
      </c>
      <c r="BE166" s="238">
        <f t="shared" si="106"/>
        <v>87.15367226613877</v>
      </c>
      <c r="BF166" s="238">
        <f t="shared" si="106"/>
        <v>87.902904786511883</v>
      </c>
      <c r="BG166" s="238">
        <f t="shared" si="106"/>
        <v>88.743272333561663</v>
      </c>
    </row>
    <row r="167" spans="1:59">
      <c r="A167" s="6" t="s">
        <v>111</v>
      </c>
      <c r="B167" s="239">
        <f t="shared" si="107"/>
        <v>26.807867201806598</v>
      </c>
      <c r="C167" s="239">
        <f t="shared" si="105"/>
        <v>20.972654222222225</v>
      </c>
      <c r="D167" s="239">
        <f t="shared" si="105"/>
        <v>28.807220673076927</v>
      </c>
      <c r="E167" s="239">
        <f t="shared" si="105"/>
        <v>25.406414542502787</v>
      </c>
      <c r="F167" s="239">
        <f t="shared" si="105"/>
        <v>26.847154358918129</v>
      </c>
      <c r="G167" s="239">
        <f t="shared" si="105"/>
        <v>40.854502486842108</v>
      </c>
      <c r="H167" s="239">
        <f t="shared" si="105"/>
        <v>45.904838761479596</v>
      </c>
      <c r="I167" s="239">
        <f t="shared" si="105"/>
        <v>40.012623982404691</v>
      </c>
      <c r="J167" s="239">
        <f t="shared" si="105"/>
        <v>34.201427579545452</v>
      </c>
      <c r="K167" s="239">
        <f t="shared" si="105"/>
        <v>33.51335874144592</v>
      </c>
      <c r="L167" s="239">
        <f t="shared" si="105"/>
        <v>27.171240173611107</v>
      </c>
      <c r="M167" s="239">
        <f t="shared" si="105"/>
        <v>61.714987516330886</v>
      </c>
      <c r="N167" s="239">
        <f t="shared" si="105"/>
        <v>65.152053657019536</v>
      </c>
      <c r="O167" s="239">
        <f t="shared" si="105"/>
        <v>59.361431431484775</v>
      </c>
      <c r="P167" s="239">
        <f t="shared" si="105"/>
        <v>59.971327985429006</v>
      </c>
      <c r="Q167" s="239">
        <f t="shared" si="105"/>
        <v>73.179086285015146</v>
      </c>
      <c r="R167" s="239">
        <f t="shared" si="105"/>
        <v>68.477090500674763</v>
      </c>
      <c r="S167" s="239">
        <f t="shared" si="105"/>
        <v>57.915793446356261</v>
      </c>
      <c r="T167" s="239">
        <f t="shared" si="105"/>
        <v>79.044000256125571</v>
      </c>
      <c r="U167" s="239">
        <f t="shared" si="105"/>
        <v>75.37465140705126</v>
      </c>
      <c r="V167" s="239">
        <f t="shared" si="105"/>
        <v>76.75773770960123</v>
      </c>
      <c r="W167" s="239">
        <f t="shared" si="105"/>
        <v>79.80742967295204</v>
      </c>
      <c r="X167" s="239">
        <f t="shared" si="105"/>
        <v>75.093654469524992</v>
      </c>
      <c r="Y167" s="239">
        <f t="shared" si="105"/>
        <v>80.596613126654262</v>
      </c>
      <c r="Z167" s="238">
        <f t="shared" si="106"/>
        <v>78.582484543226499</v>
      </c>
      <c r="AA167" s="238">
        <f t="shared" si="106"/>
        <v>68.929395663793102</v>
      </c>
      <c r="AB167" s="238">
        <f t="shared" si="106"/>
        <v>60.367293145340199</v>
      </c>
      <c r="AC167" s="238">
        <f t="shared" si="106"/>
        <v>60.189856404246804</v>
      </c>
      <c r="AD167" s="238">
        <f t="shared" si="106"/>
        <v>76.489818622710615</v>
      </c>
      <c r="AE167" s="238">
        <f t="shared" si="106"/>
        <v>74.435603855293721</v>
      </c>
      <c r="AF167" s="238">
        <f t="shared" si="106"/>
        <v>67.684099393955719</v>
      </c>
      <c r="AG167" s="238">
        <f t="shared" si="106"/>
        <v>67.9842055775988</v>
      </c>
      <c r="AH167" s="238">
        <f t="shared" si="106"/>
        <v>70.537155612753608</v>
      </c>
      <c r="AI167" s="238">
        <f t="shared" si="106"/>
        <v>72.812983046210633</v>
      </c>
      <c r="AJ167" s="238">
        <f t="shared" si="106"/>
        <v>75.433016082363437</v>
      </c>
      <c r="AK167" s="238">
        <f t="shared" si="106"/>
        <v>74.343804992153181</v>
      </c>
      <c r="AL167" s="238">
        <f t="shared" si="106"/>
        <v>76.245317589699994</v>
      </c>
      <c r="AM167" s="238">
        <f t="shared" si="106"/>
        <v>77.367575347956517</v>
      </c>
      <c r="AN167" s="238">
        <f t="shared" si="106"/>
        <v>78.817478845348361</v>
      </c>
      <c r="AO167" s="238">
        <f t="shared" si="106"/>
        <v>80.178127365577893</v>
      </c>
      <c r="AP167" s="238">
        <f t="shared" si="106"/>
        <v>81.402164668229659</v>
      </c>
      <c r="AQ167" s="238">
        <f t="shared" si="106"/>
        <v>82.339144867250255</v>
      </c>
      <c r="AR167" s="238">
        <f t="shared" si="106"/>
        <v>83.858349339494879</v>
      </c>
      <c r="AS167" s="238">
        <f t="shared" si="106"/>
        <v>85.100571642736185</v>
      </c>
      <c r="AT167" s="238">
        <f t="shared" si="106"/>
        <v>86.362224479514339</v>
      </c>
      <c r="AU167" s="238">
        <f t="shared" si="106"/>
        <v>87.817686248188537</v>
      </c>
      <c r="AV167" s="238">
        <f t="shared" si="106"/>
        <v>89.281093027620955</v>
      </c>
      <c r="AW167" s="238">
        <f t="shared" si="106"/>
        <v>90.716274894143822</v>
      </c>
      <c r="AX167" s="238">
        <f t="shared" si="106"/>
        <v>91.238983967157978</v>
      </c>
      <c r="AY167" s="238">
        <f t="shared" si="106"/>
        <v>91.730615418141525</v>
      </c>
      <c r="AZ167" s="238">
        <f t="shared" si="106"/>
        <v>92.333828580420388</v>
      </c>
      <c r="BA167" s="238">
        <f t="shared" si="106"/>
        <v>92.882377434594673</v>
      </c>
      <c r="BB167" s="238">
        <f t="shared" si="106"/>
        <v>93.435353051523222</v>
      </c>
      <c r="BC167" s="238">
        <f t="shared" si="106"/>
        <v>93.99327799327655</v>
      </c>
      <c r="BD167" s="238">
        <f t="shared" si="106"/>
        <v>94.55635500180523</v>
      </c>
      <c r="BE167" s="238">
        <f t="shared" si="106"/>
        <v>95.355199245435841</v>
      </c>
      <c r="BF167" s="238">
        <f t="shared" si="106"/>
        <v>96.109964263751749</v>
      </c>
      <c r="BG167" s="238">
        <f t="shared" si="106"/>
        <v>96.955052502438434</v>
      </c>
    </row>
    <row r="168" spans="1:59">
      <c r="A168" s="6" t="s">
        <v>112</v>
      </c>
      <c r="B168" s="239">
        <f t="shared" si="107"/>
        <v>23.651899011412134</v>
      </c>
      <c r="C168" s="239">
        <f t="shared" si="105"/>
        <v>27.199623555555561</v>
      </c>
      <c r="D168" s="239">
        <f t="shared" si="105"/>
        <v>25.024466042642143</v>
      </c>
      <c r="E168" s="239">
        <f t="shared" si="105"/>
        <v>22.956779890328871</v>
      </c>
      <c r="F168" s="239">
        <f t="shared" si="105"/>
        <v>19.760441236111113</v>
      </c>
      <c r="G168" s="239">
        <f t="shared" si="105"/>
        <v>40.083107907894735</v>
      </c>
      <c r="H168" s="239">
        <f t="shared" si="105"/>
        <v>45.514765177295928</v>
      </c>
      <c r="I168" s="239">
        <f t="shared" si="105"/>
        <v>45.202280284457473</v>
      </c>
      <c r="J168" s="239">
        <f t="shared" si="105"/>
        <v>41.703722534090907</v>
      </c>
      <c r="K168" s="239">
        <f t="shared" si="105"/>
        <v>33.378133489790294</v>
      </c>
      <c r="L168" s="239">
        <f t="shared" si="105"/>
        <v>54.119245340277772</v>
      </c>
      <c r="M168" s="239">
        <f t="shared" si="105"/>
        <v>49.297889111568992</v>
      </c>
      <c r="N168" s="239">
        <f t="shared" si="105"/>
        <v>63.792639518405679</v>
      </c>
      <c r="O168" s="239">
        <f t="shared" si="105"/>
        <v>50.56077894543828</v>
      </c>
      <c r="P168" s="239">
        <f t="shared" si="105"/>
        <v>76.856070470044401</v>
      </c>
      <c r="Q168" s="239">
        <f t="shared" si="105"/>
        <v>81.276247022649557</v>
      </c>
      <c r="R168" s="239">
        <f t="shared" si="105"/>
        <v>80.650771818279125</v>
      </c>
      <c r="S168" s="239">
        <f t="shared" si="105"/>
        <v>86.004942893724689</v>
      </c>
      <c r="T168" s="239">
        <f t="shared" si="105"/>
        <v>100.2974120028361</v>
      </c>
      <c r="U168" s="239">
        <f t="shared" si="105"/>
        <v>70.063291594551274</v>
      </c>
      <c r="V168" s="239">
        <f t="shared" si="105"/>
        <v>76.528553767326187</v>
      </c>
      <c r="W168" s="239">
        <f t="shared" si="105"/>
        <v>76.659256663211778</v>
      </c>
      <c r="X168" s="239">
        <f t="shared" si="105"/>
        <v>79.658368658049596</v>
      </c>
      <c r="Y168" s="239">
        <f t="shared" si="105"/>
        <v>78.835390046009095</v>
      </c>
      <c r="Z168" s="238">
        <f t="shared" si="106"/>
        <v>71.288111018226488</v>
      </c>
      <c r="AA168" s="238">
        <f t="shared" si="106"/>
        <v>73.599690422413786</v>
      </c>
      <c r="AB168" s="238">
        <f t="shared" si="106"/>
        <v>62.65359301072484</v>
      </c>
      <c r="AC168" s="238">
        <f t="shared" si="106"/>
        <v>48.6066589042468</v>
      </c>
      <c r="AD168" s="238">
        <f t="shared" si="106"/>
        <v>63.484988122710604</v>
      </c>
      <c r="AE168" s="238">
        <f t="shared" si="106"/>
        <v>68.296884054933855</v>
      </c>
      <c r="AF168" s="238">
        <f t="shared" si="106"/>
        <v>59.641791249080256</v>
      </c>
      <c r="AG168" s="238">
        <f t="shared" si="106"/>
        <v>63.031516549225358</v>
      </c>
      <c r="AH168" s="238">
        <f t="shared" si="106"/>
        <v>64.615730377706271</v>
      </c>
      <c r="AI168" s="238">
        <f t="shared" si="106"/>
        <v>65.412280872686537</v>
      </c>
      <c r="AJ168" s="238">
        <f t="shared" si="106"/>
        <v>68.591013240866232</v>
      </c>
      <c r="AK168" s="238">
        <f t="shared" si="106"/>
        <v>68.478247903557673</v>
      </c>
      <c r="AL168" s="238">
        <f t="shared" si="106"/>
        <v>70.266726645154392</v>
      </c>
      <c r="AM168" s="238">
        <f t="shared" si="106"/>
        <v>71.063564804837156</v>
      </c>
      <c r="AN168" s="238">
        <f t="shared" si="106"/>
        <v>72.373362052139115</v>
      </c>
      <c r="AO168" s="238">
        <f t="shared" si="106"/>
        <v>73.514406655103997</v>
      </c>
      <c r="AP168" s="238">
        <f t="shared" si="106"/>
        <v>74.93276306959261</v>
      </c>
      <c r="AQ168" s="238">
        <f t="shared" ref="AQ168:BG171" si="108">AQ183+AQ104+AQ136-AQ152-AQ184</f>
        <v>75.769347097464731</v>
      </c>
      <c r="AR168" s="238">
        <f t="shared" si="108"/>
        <v>77.023069094235055</v>
      </c>
      <c r="AS168" s="238">
        <f t="shared" si="108"/>
        <v>78.045278498142878</v>
      </c>
      <c r="AT168" s="238">
        <f t="shared" si="108"/>
        <v>79.304103187997214</v>
      </c>
      <c r="AU168" s="238">
        <f t="shared" si="108"/>
        <v>80.778942394267816</v>
      </c>
      <c r="AV168" s="238">
        <f t="shared" si="108"/>
        <v>82.266940998313245</v>
      </c>
      <c r="AW168" s="238">
        <f t="shared" si="108"/>
        <v>83.693240690129684</v>
      </c>
      <c r="AX168" s="238">
        <f t="shared" si="108"/>
        <v>84.198480923455421</v>
      </c>
      <c r="AY168" s="238">
        <f t="shared" si="108"/>
        <v>84.690741502243569</v>
      </c>
      <c r="AZ168" s="238">
        <f t="shared" si="108"/>
        <v>85.301075586321701</v>
      </c>
      <c r="BA168" s="238">
        <f t="shared" si="108"/>
        <v>85.855971905555307</v>
      </c>
      <c r="BB168" s="238">
        <f t="shared" si="108"/>
        <v>86.412015573064593</v>
      </c>
      <c r="BC168" s="238">
        <f t="shared" si="108"/>
        <v>86.968149546946421</v>
      </c>
      <c r="BD168" s="238">
        <f t="shared" si="108"/>
        <v>87.531288742256365</v>
      </c>
      <c r="BE168" s="238">
        <f t="shared" si="108"/>
        <v>88.332983902364433</v>
      </c>
      <c r="BF168" s="238">
        <f t="shared" si="108"/>
        <v>89.090624395502005</v>
      </c>
      <c r="BG168" s="238">
        <f t="shared" si="108"/>
        <v>89.937989281003027</v>
      </c>
    </row>
    <row r="169" spans="1:59">
      <c r="A169" s="6" t="s">
        <v>113</v>
      </c>
      <c r="B169" s="239">
        <f t="shared" si="107"/>
        <v>23.762467658618323</v>
      </c>
      <c r="C169" s="239">
        <f t="shared" ref="C169:Y171" si="109">C184+C105+D128-C153-C185</f>
        <v>26.249982222222229</v>
      </c>
      <c r="D169" s="239">
        <f t="shared" si="109"/>
        <v>24.648090890468229</v>
      </c>
      <c r="E169" s="239">
        <f t="shared" si="109"/>
        <v>22.877442890328872</v>
      </c>
      <c r="F169" s="239">
        <f t="shared" si="109"/>
        <v>19.252568955409352</v>
      </c>
      <c r="G169" s="239">
        <f t="shared" si="109"/>
        <v>40.598710960526311</v>
      </c>
      <c r="H169" s="239">
        <f t="shared" si="109"/>
        <v>48.564097470663263</v>
      </c>
      <c r="I169" s="239">
        <f t="shared" si="109"/>
        <v>43.728466164222866</v>
      </c>
      <c r="J169" s="239">
        <f t="shared" si="109"/>
        <v>30.914121352272726</v>
      </c>
      <c r="K169" s="239">
        <f t="shared" si="109"/>
        <v>30.014909012969099</v>
      </c>
      <c r="L169" s="239">
        <f t="shared" si="109"/>
        <v>35.86062584027777</v>
      </c>
      <c r="M169" s="239">
        <f t="shared" si="109"/>
        <v>45.241419182997554</v>
      </c>
      <c r="N169" s="239">
        <f t="shared" si="109"/>
        <v>62.960441300583902</v>
      </c>
      <c r="O169" s="239">
        <f t="shared" si="109"/>
        <v>55.863800780321995</v>
      </c>
      <c r="P169" s="239">
        <f t="shared" si="109"/>
        <v>62.156794020044387</v>
      </c>
      <c r="Q169" s="239">
        <f t="shared" si="109"/>
        <v>85.218499321574285</v>
      </c>
      <c r="R169" s="239">
        <f t="shared" si="109"/>
        <v>84.378083399041373</v>
      </c>
      <c r="S169" s="239">
        <f t="shared" si="109"/>
        <v>80.473235209514158</v>
      </c>
      <c r="T169" s="239">
        <f t="shared" si="109"/>
        <v>95.389451724875585</v>
      </c>
      <c r="U169" s="239">
        <f t="shared" si="109"/>
        <v>85.242273594551264</v>
      </c>
      <c r="V169" s="239">
        <f t="shared" si="109"/>
        <v>73.50405705934655</v>
      </c>
      <c r="W169" s="239">
        <f t="shared" si="109"/>
        <v>80.592644473276721</v>
      </c>
      <c r="X169" s="239">
        <f t="shared" si="109"/>
        <v>72.99895760067254</v>
      </c>
      <c r="Y169" s="239">
        <f t="shared" si="109"/>
        <v>76.740749433105861</v>
      </c>
      <c r="Z169" s="238">
        <f t="shared" ref="Z169:AW171" si="110">Z184+Z105+Z137-Z153-Z185</f>
        <v>76.075330553226479</v>
      </c>
      <c r="AA169" s="238">
        <f t="shared" si="110"/>
        <v>62.930793810344817</v>
      </c>
      <c r="AB169" s="238">
        <f t="shared" si="110"/>
        <v>62.865252529955612</v>
      </c>
      <c r="AC169" s="238">
        <f t="shared" si="110"/>
        <v>67.818989779246806</v>
      </c>
      <c r="AD169" s="238">
        <f t="shared" si="110"/>
        <v>68.981824908424898</v>
      </c>
      <c r="AE169" s="238">
        <f t="shared" si="110"/>
        <v>73.7701554271693</v>
      </c>
      <c r="AF169" s="238">
        <f t="shared" si="110"/>
        <v>66.199158683500954</v>
      </c>
      <c r="AG169" s="238">
        <f t="shared" si="110"/>
        <v>66.692321581795014</v>
      </c>
      <c r="AH169" s="238">
        <f t="shared" si="110"/>
        <v>70.582804838113958</v>
      </c>
      <c r="AI169" s="238">
        <f t="shared" si="110"/>
        <v>72.10048897841321</v>
      </c>
      <c r="AJ169" s="238">
        <f t="shared" si="110"/>
        <v>73.36400783566161</v>
      </c>
      <c r="AK169" s="238">
        <f t="shared" si="110"/>
        <v>73.560869704150932</v>
      </c>
      <c r="AL169" s="238">
        <f t="shared" si="110"/>
        <v>75.218314850439683</v>
      </c>
      <c r="AM169" s="238">
        <f t="shared" si="110"/>
        <v>76.397354402702618</v>
      </c>
      <c r="AN169" s="238">
        <f t="shared" si="110"/>
        <v>77.904807390449477</v>
      </c>
      <c r="AO169" s="238">
        <f t="shared" si="110"/>
        <v>79.04618222800643</v>
      </c>
      <c r="AP169" s="238">
        <f t="shared" si="110"/>
        <v>80.228011043070765</v>
      </c>
      <c r="AQ169" s="238">
        <f t="shared" si="110"/>
        <v>81.34530369291069</v>
      </c>
      <c r="AR169" s="238">
        <f t="shared" si="110"/>
        <v>82.769108588564904</v>
      </c>
      <c r="AS169" s="238">
        <f t="shared" si="110"/>
        <v>84.010921505322102</v>
      </c>
      <c r="AT169" s="238">
        <f t="shared" si="110"/>
        <v>85.25630925149575</v>
      </c>
      <c r="AU169" s="238">
        <f t="shared" si="110"/>
        <v>86.689517442490086</v>
      </c>
      <c r="AV169" s="238">
        <f t="shared" si="110"/>
        <v>88.168770775900754</v>
      </c>
      <c r="AW169" s="238">
        <f t="shared" si="110"/>
        <v>89.623971803103146</v>
      </c>
      <c r="AX169" s="238">
        <f t="shared" si="108"/>
        <v>90.127346355925141</v>
      </c>
      <c r="AY169" s="238">
        <f t="shared" si="108"/>
        <v>90.619702594015479</v>
      </c>
      <c r="AZ169" s="238">
        <f t="shared" si="108"/>
        <v>91.217100835790404</v>
      </c>
      <c r="BA169" s="238">
        <f t="shared" si="108"/>
        <v>91.763451679159317</v>
      </c>
      <c r="BB169" s="238">
        <f t="shared" si="108"/>
        <v>92.317985027964141</v>
      </c>
      <c r="BC169" s="238">
        <f t="shared" si="108"/>
        <v>92.874159274486829</v>
      </c>
      <c r="BD169" s="238">
        <f t="shared" si="108"/>
        <v>93.432237861574862</v>
      </c>
      <c r="BE169" s="238">
        <f t="shared" si="108"/>
        <v>94.229560614379608</v>
      </c>
      <c r="BF169" s="238">
        <f t="shared" si="108"/>
        <v>94.981681576169848</v>
      </c>
      <c r="BG169" s="238">
        <f t="shared" si="108"/>
        <v>95.824999777556485</v>
      </c>
    </row>
    <row r="170" spans="1:59">
      <c r="A170" s="6" t="s">
        <v>102</v>
      </c>
      <c r="B170" s="239">
        <f t="shared" si="107"/>
        <v>18.037989743012101</v>
      </c>
      <c r="C170" s="239">
        <f t="shared" si="109"/>
        <v>24.409042222222222</v>
      </c>
      <c r="D170" s="239">
        <f t="shared" si="109"/>
        <v>29.223651064381272</v>
      </c>
      <c r="E170" s="239">
        <f t="shared" si="109"/>
        <v>22.181748368589744</v>
      </c>
      <c r="F170" s="239">
        <f t="shared" si="109"/>
        <v>6.6441949904970752</v>
      </c>
      <c r="G170" s="239">
        <f t="shared" si="109"/>
        <v>42.42137675</v>
      </c>
      <c r="H170" s="239">
        <f t="shared" si="109"/>
        <v>43.426216131377558</v>
      </c>
      <c r="I170" s="239">
        <f t="shared" si="109"/>
        <v>37.228430859237541</v>
      </c>
      <c r="J170" s="239">
        <f t="shared" si="109"/>
        <v>38.330838125000007</v>
      </c>
      <c r="K170" s="239">
        <f t="shared" si="109"/>
        <v>38.318767950055189</v>
      </c>
      <c r="L170" s="239">
        <f t="shared" si="109"/>
        <v>61.128575340277763</v>
      </c>
      <c r="M170" s="239">
        <f t="shared" si="109"/>
        <v>43.606724492521359</v>
      </c>
      <c r="N170" s="239">
        <f t="shared" si="109"/>
        <v>63.985052617415576</v>
      </c>
      <c r="O170" s="239">
        <f t="shared" si="109"/>
        <v>56.106230054740607</v>
      </c>
      <c r="P170" s="239">
        <f t="shared" si="109"/>
        <v>79.030038546967475</v>
      </c>
      <c r="Q170" s="239">
        <f t="shared" si="109"/>
        <v>95.194493097918368</v>
      </c>
      <c r="R170" s="239">
        <f t="shared" si="109"/>
        <v>72.466308444413428</v>
      </c>
      <c r="S170" s="239">
        <f t="shared" si="109"/>
        <v>82.599545696356273</v>
      </c>
      <c r="T170" s="239">
        <f t="shared" si="109"/>
        <v>79.947398991322956</v>
      </c>
      <c r="U170" s="239">
        <f t="shared" si="109"/>
        <v>73.193378594551277</v>
      </c>
      <c r="V170" s="239">
        <f t="shared" si="109"/>
        <v>71.875695712996801</v>
      </c>
      <c r="W170" s="239">
        <f t="shared" si="109"/>
        <v>76.525661970029972</v>
      </c>
      <c r="X170" s="239">
        <f t="shared" si="109"/>
        <v>81.830348862967639</v>
      </c>
      <c r="Y170" s="239">
        <f t="shared" si="109"/>
        <v>77.215442981492941</v>
      </c>
      <c r="Z170" s="238">
        <f t="shared" si="110"/>
        <v>76.20909001489315</v>
      </c>
      <c r="AA170" s="238">
        <f t="shared" si="110"/>
        <v>71.069629499999991</v>
      </c>
      <c r="AB170" s="238">
        <f t="shared" si="110"/>
        <v>62.138301818417141</v>
      </c>
      <c r="AC170" s="238">
        <f t="shared" si="110"/>
        <v>73.417621154246817</v>
      </c>
      <c r="AD170" s="238">
        <f t="shared" si="110"/>
        <v>75.463332419843766</v>
      </c>
      <c r="AE170" s="238">
        <f t="shared" si="110"/>
        <v>77.700488781307371</v>
      </c>
      <c r="AF170" s="238">
        <f t="shared" si="110"/>
        <v>73.731615654801573</v>
      </c>
      <c r="AG170" s="238">
        <f t="shared" si="110"/>
        <v>71.284755811404409</v>
      </c>
      <c r="AH170" s="238">
        <f t="shared" si="110"/>
        <v>74.315253929713208</v>
      </c>
      <c r="AI170" s="238">
        <f t="shared" si="110"/>
        <v>76.756791099591851</v>
      </c>
      <c r="AJ170" s="238">
        <f t="shared" si="110"/>
        <v>78.112566399941201</v>
      </c>
      <c r="AK170" s="238">
        <f t="shared" si="110"/>
        <v>77.963298561559654</v>
      </c>
      <c r="AL170" s="238">
        <f t="shared" si="110"/>
        <v>79.796749013696896</v>
      </c>
      <c r="AM170" s="238">
        <f t="shared" si="110"/>
        <v>80.902987220028521</v>
      </c>
      <c r="AN170" s="238">
        <f t="shared" si="110"/>
        <v>82.357766395892966</v>
      </c>
      <c r="AO170" s="238">
        <f t="shared" si="110"/>
        <v>83.756623635614815</v>
      </c>
      <c r="AP170" s="238">
        <f t="shared" si="110"/>
        <v>84.897002949346231</v>
      </c>
      <c r="AQ170" s="238">
        <f t="shared" si="110"/>
        <v>86.107000816071078</v>
      </c>
      <c r="AR170" s="238">
        <f t="shared" si="110"/>
        <v>87.684745355424141</v>
      </c>
      <c r="AS170" s="238">
        <f t="shared" si="110"/>
        <v>89.03639822753334</v>
      </c>
      <c r="AT170" s="238">
        <f t="shared" si="110"/>
        <v>90.287964881388703</v>
      </c>
      <c r="AU170" s="238">
        <f t="shared" si="110"/>
        <v>91.736037841062256</v>
      </c>
      <c r="AV170" s="238">
        <f t="shared" si="110"/>
        <v>93.205196929674472</v>
      </c>
      <c r="AW170" s="238">
        <f t="shared" si="110"/>
        <v>94.660379629126027</v>
      </c>
      <c r="AX170" s="238">
        <f t="shared" si="108"/>
        <v>95.167436408121048</v>
      </c>
      <c r="AY170" s="238">
        <f t="shared" si="108"/>
        <v>95.656592843206553</v>
      </c>
      <c r="AZ170" s="238">
        <f t="shared" si="108"/>
        <v>96.254159999482226</v>
      </c>
      <c r="BA170" s="238">
        <f t="shared" si="108"/>
        <v>96.799663766877572</v>
      </c>
      <c r="BB170" s="238">
        <f t="shared" si="108"/>
        <v>97.351050164553811</v>
      </c>
      <c r="BC170" s="238">
        <f t="shared" si="108"/>
        <v>97.906695681227959</v>
      </c>
      <c r="BD170" s="238">
        <f t="shared" si="108"/>
        <v>98.46402043699851</v>
      </c>
      <c r="BE170" s="238">
        <f t="shared" si="108"/>
        <v>99.259981319307911</v>
      </c>
      <c r="BF170" s="238">
        <f t="shared" si="108"/>
        <v>100.01117302247135</v>
      </c>
      <c r="BG170" s="238">
        <f t="shared" si="108"/>
        <v>100.85302811753417</v>
      </c>
    </row>
    <row r="171" spans="1:59">
      <c r="A171" s="6" t="s">
        <v>103</v>
      </c>
      <c r="B171" s="239">
        <f t="shared" si="107"/>
        <v>18.872595849397655</v>
      </c>
      <c r="C171" s="239">
        <f t="shared" si="109"/>
        <v>21.356406222222226</v>
      </c>
      <c r="D171" s="239">
        <f t="shared" si="109"/>
        <v>26.523162074414714</v>
      </c>
      <c r="E171" s="239">
        <f t="shared" si="109"/>
        <v>22.163669793338904</v>
      </c>
      <c r="F171" s="239">
        <f t="shared" si="109"/>
        <v>17.683604573830408</v>
      </c>
      <c r="G171" s="239">
        <f t="shared" si="109"/>
        <v>38.790602013157894</v>
      </c>
      <c r="H171" s="239">
        <f t="shared" si="109"/>
        <v>39.285106536989794</v>
      </c>
      <c r="I171" s="239">
        <f t="shared" si="109"/>
        <v>39.542353586510259</v>
      </c>
      <c r="J171" s="239">
        <f t="shared" si="109"/>
        <v>33.337833261363627</v>
      </c>
      <c r="K171" s="239">
        <f t="shared" si="109"/>
        <v>38.42977955270419</v>
      </c>
      <c r="L171" s="239">
        <f t="shared" si="109"/>
        <v>53.529633590277768</v>
      </c>
      <c r="M171" s="239">
        <f t="shared" si="109"/>
        <v>55.600594439407821</v>
      </c>
      <c r="N171" s="239">
        <f t="shared" si="109"/>
        <v>72.170351050012684</v>
      </c>
      <c r="O171" s="239">
        <f t="shared" si="109"/>
        <v>55.535602009481231</v>
      </c>
      <c r="P171" s="239">
        <f t="shared" si="109"/>
        <v>67.858070794896435</v>
      </c>
      <c r="Q171" s="239">
        <f t="shared" si="109"/>
        <v>74.55505150999447</v>
      </c>
      <c r="R171" s="239">
        <f t="shared" si="109"/>
        <v>67.024971989855302</v>
      </c>
      <c r="S171" s="239">
        <f t="shared" si="109"/>
        <v>83.420813734817798</v>
      </c>
      <c r="T171" s="239">
        <f t="shared" si="109"/>
        <v>83.939448085579002</v>
      </c>
      <c r="U171" s="239">
        <f t="shared" si="109"/>
        <v>67.464241147435914</v>
      </c>
      <c r="V171" s="239">
        <f t="shared" si="109"/>
        <v>67.142601803894038</v>
      </c>
      <c r="W171" s="239">
        <f t="shared" si="109"/>
        <v>79.69794094980017</v>
      </c>
      <c r="X171" s="239">
        <f t="shared" si="109"/>
        <v>77.013435220470811</v>
      </c>
      <c r="Y171" s="239">
        <f t="shared" si="109"/>
        <v>73.730817671319272</v>
      </c>
      <c r="Z171" s="238">
        <f t="shared" si="110"/>
        <v>78.34413142117522</v>
      </c>
      <c r="AA171" s="238">
        <f t="shared" si="110"/>
        <v>73.196958913793125</v>
      </c>
      <c r="AB171" s="238">
        <f t="shared" si="110"/>
        <v>58.991697016642007</v>
      </c>
      <c r="AC171" s="238">
        <f t="shared" si="110"/>
        <v>76.519998303285206</v>
      </c>
      <c r="AD171" s="238">
        <f t="shared" si="110"/>
        <v>62.785170095907247</v>
      </c>
      <c r="AE171" s="238">
        <f t="shared" si="110"/>
        <v>56.694412262610399</v>
      </c>
      <c r="AF171" s="238">
        <f t="shared" si="110"/>
        <v>54.348129470775518</v>
      </c>
      <c r="AG171" s="238">
        <f t="shared" si="110"/>
        <v>51.693067530449156</v>
      </c>
      <c r="AH171" s="238">
        <f t="shared" si="110"/>
        <v>55.069671335898761</v>
      </c>
      <c r="AI171" s="238">
        <f t="shared" si="110"/>
        <v>53.615236542905322</v>
      </c>
      <c r="AJ171" s="238">
        <f t="shared" si="110"/>
        <v>51.029999185172045</v>
      </c>
      <c r="AK171" s="238">
        <f t="shared" si="110"/>
        <v>54.349318627970078</v>
      </c>
      <c r="AL171" s="238">
        <f t="shared" si="110"/>
        <v>59.728672909370786</v>
      </c>
      <c r="AM171" s="238">
        <f t="shared" si="110"/>
        <v>57.666448357920672</v>
      </c>
      <c r="AN171" s="238">
        <f t="shared" si="110"/>
        <v>59.376908099779101</v>
      </c>
      <c r="AO171" s="238">
        <f t="shared" si="110"/>
        <v>59.747284059635405</v>
      </c>
      <c r="AP171" s="238">
        <f t="shared" si="110"/>
        <v>60.917720921423694</v>
      </c>
      <c r="AQ171" s="238">
        <f t="shared" si="110"/>
        <v>63.443483424510234</v>
      </c>
      <c r="AR171" s="238">
        <f t="shared" si="110"/>
        <v>63.414351004917549</v>
      </c>
      <c r="AS171" s="238">
        <f t="shared" si="110"/>
        <v>63.663978560353755</v>
      </c>
      <c r="AT171" s="238">
        <f t="shared" si="110"/>
        <v>65.049636728021113</v>
      </c>
      <c r="AU171" s="238">
        <f t="shared" si="110"/>
        <v>66.453650396128666</v>
      </c>
      <c r="AV171" s="238">
        <f t="shared" si="110"/>
        <v>68.001873566493856</v>
      </c>
      <c r="AW171" s="238">
        <f t="shared" si="110"/>
        <v>69.525792784953524</v>
      </c>
      <c r="AX171" s="238">
        <f t="shared" si="108"/>
        <v>69.851895419065315</v>
      </c>
      <c r="AY171" s="238">
        <f t="shared" si="108"/>
        <v>71.360435001606831</v>
      </c>
      <c r="AZ171" s="238">
        <f t="shared" si="108"/>
        <v>70.851202414412455</v>
      </c>
      <c r="BA171" s="238">
        <f t="shared" si="108"/>
        <v>71.362025416727647</v>
      </c>
      <c r="BB171" s="238">
        <f t="shared" si="108"/>
        <v>71.894101975161732</v>
      </c>
      <c r="BC171" s="238">
        <f t="shared" si="108"/>
        <v>72.412344643607298</v>
      </c>
      <c r="BD171" s="238">
        <f t="shared" si="108"/>
        <v>72.920959556135116</v>
      </c>
      <c r="BE171" s="238">
        <f t="shared" si="108"/>
        <v>73.680524799028149</v>
      </c>
      <c r="BF171" s="238">
        <f t="shared" si="108"/>
        <v>75.520179801672654</v>
      </c>
      <c r="BG171" s="238">
        <f t="shared" si="108"/>
        <v>75.211811653313219</v>
      </c>
    </row>
    <row r="172" spans="1:59" ht="15.75" thickBot="1">
      <c r="A172" s="6" t="s">
        <v>114</v>
      </c>
      <c r="B172" s="37">
        <f>SUM(B160:B171)</f>
        <v>292.00000000000006</v>
      </c>
      <c r="C172" s="37">
        <f t="shared" ref="C172:BG172" si="111">SUM(C160:C171)</f>
        <v>280.01466666666676</v>
      </c>
      <c r="D172" s="37">
        <f t="shared" si="111"/>
        <v>312.70561900000001</v>
      </c>
      <c r="E172" s="37">
        <f t="shared" si="111"/>
        <v>310.7799</v>
      </c>
      <c r="F172" s="37">
        <f t="shared" si="111"/>
        <v>302.83576399999993</v>
      </c>
      <c r="G172" s="37">
        <f t="shared" si="111"/>
        <v>438.29185599999994</v>
      </c>
      <c r="H172" s="37">
        <f t="shared" si="111"/>
        <v>562.39784400000008</v>
      </c>
      <c r="I172" s="37">
        <f t="shared" si="111"/>
        <v>484.85781400000002</v>
      </c>
      <c r="J172" s="37">
        <f t="shared" si="111"/>
        <v>472.88356900000002</v>
      </c>
      <c r="K172" s="37">
        <f t="shared" si="111"/>
        <v>436.184552</v>
      </c>
      <c r="L172" s="37">
        <f t="shared" si="111"/>
        <v>654.97019599999987</v>
      </c>
      <c r="M172" s="37">
        <f t="shared" si="111"/>
        <v>659.97230000000002</v>
      </c>
      <c r="N172" s="37">
        <f t="shared" si="111"/>
        <v>771.67720199999997</v>
      </c>
      <c r="O172" s="37">
        <f t="shared" si="111"/>
        <v>680.95889999999986</v>
      </c>
      <c r="P172" s="37">
        <f t="shared" si="111"/>
        <v>844.18982000000017</v>
      </c>
      <c r="Q172" s="37">
        <f t="shared" si="111"/>
        <v>875.84146199999964</v>
      </c>
      <c r="R172" s="37">
        <f t="shared" si="111"/>
        <v>939.34705800000017</v>
      </c>
      <c r="S172" s="37">
        <f t="shared" si="111"/>
        <v>981.19277199999988</v>
      </c>
      <c r="T172" s="37">
        <f t="shared" si="111"/>
        <v>1002.537374</v>
      </c>
      <c r="U172" s="37">
        <f t="shared" si="111"/>
        <v>889.84410300000002</v>
      </c>
      <c r="V172" s="37">
        <f t="shared" si="111"/>
        <v>886.325155</v>
      </c>
      <c r="W172" s="37">
        <f t="shared" si="111"/>
        <v>917.45867799999996</v>
      </c>
      <c r="X172" s="37">
        <f t="shared" si="111"/>
        <v>941.72414600000002</v>
      </c>
      <c r="Y172" s="37">
        <f t="shared" si="111"/>
        <v>923.42406400000004</v>
      </c>
      <c r="Z172" s="37">
        <f t="shared" si="111"/>
        <v>847.76876099999993</v>
      </c>
      <c r="AA172" s="37">
        <f t="shared" si="111"/>
        <v>849.72652199999982</v>
      </c>
      <c r="AB172" s="37">
        <f t="shared" si="111"/>
        <v>765.28816699999982</v>
      </c>
      <c r="AC172" s="37">
        <f t="shared" si="111"/>
        <v>800.04668399999991</v>
      </c>
      <c r="AD172" s="37">
        <f t="shared" si="111"/>
        <v>767.17918135714285</v>
      </c>
      <c r="AE172" s="37">
        <f t="shared" si="111"/>
        <v>927.83620689655186</v>
      </c>
      <c r="AF172" s="37">
        <f t="shared" si="111"/>
        <v>781.91597755336852</v>
      </c>
      <c r="AG172" s="37">
        <f t="shared" si="111"/>
        <v>810.94807575352081</v>
      </c>
      <c r="AH172" s="37">
        <f t="shared" si="111"/>
        <v>834.23908216207053</v>
      </c>
      <c r="AI172" s="37">
        <f t="shared" si="111"/>
        <v>851.8078051909232</v>
      </c>
      <c r="AJ172" s="37">
        <f t="shared" si="111"/>
        <v>866.46976102018709</v>
      </c>
      <c r="AK172" s="37">
        <f t="shared" si="111"/>
        <v>881.05626230232986</v>
      </c>
      <c r="AL172" s="37">
        <f t="shared" si="111"/>
        <v>895.62204788142083</v>
      </c>
      <c r="AM172" s="37">
        <f t="shared" si="111"/>
        <v>910.12356490436764</v>
      </c>
      <c r="AN172" s="37">
        <f t="shared" si="111"/>
        <v>924.89434317097334</v>
      </c>
      <c r="AO172" s="37">
        <f t="shared" si="111"/>
        <v>939.5800988187375</v>
      </c>
      <c r="AP172" s="37">
        <f t="shared" si="111"/>
        <v>954.47131776180811</v>
      </c>
      <c r="AQ172" s="37">
        <f t="shared" si="111"/>
        <v>969.142438215006</v>
      </c>
      <c r="AR172" s="37">
        <f t="shared" si="111"/>
        <v>983.9564206270386</v>
      </c>
      <c r="AS172" s="37">
        <f t="shared" si="111"/>
        <v>998.5002895988797</v>
      </c>
      <c r="AT172" s="37">
        <f t="shared" si="111"/>
        <v>1013.1630642888853</v>
      </c>
      <c r="AU172" s="37">
        <f t="shared" si="111"/>
        <v>1030.7792189271609</v>
      </c>
      <c r="AV172" s="37">
        <f t="shared" si="111"/>
        <v>1048.5896171823074</v>
      </c>
      <c r="AW172" s="37">
        <f t="shared" si="111"/>
        <v>1066.0532244051128</v>
      </c>
      <c r="AX172" s="37">
        <f t="shared" si="111"/>
        <v>1071.8633613011193</v>
      </c>
      <c r="AY172" s="37">
        <f t="shared" si="111"/>
        <v>1078.4419463795077</v>
      </c>
      <c r="AZ172" s="37">
        <f t="shared" si="111"/>
        <v>1085.1150124857131</v>
      </c>
      <c r="BA172" s="37">
        <f t="shared" si="111"/>
        <v>1091.7986100383055</v>
      </c>
      <c r="BB172" s="37">
        <f t="shared" si="111"/>
        <v>1098.4951169264486</v>
      </c>
      <c r="BC172" s="37">
        <f t="shared" si="111"/>
        <v>1105.2118098188625</v>
      </c>
      <c r="BD172" s="37">
        <f t="shared" si="111"/>
        <v>1111.9470548791908</v>
      </c>
      <c r="BE172" s="37">
        <f t="shared" si="111"/>
        <v>1121.59182554276</v>
      </c>
      <c r="BF172" s="37">
        <f t="shared" si="111"/>
        <v>1131.2370644776513</v>
      </c>
      <c r="BG172" s="37">
        <f t="shared" si="111"/>
        <v>1140.8650738321646</v>
      </c>
    </row>
    <row r="173" spans="1:59">
      <c r="A173" s="1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  <c r="AA173" s="240"/>
      <c r="AB173" s="240"/>
      <c r="AC173" s="240"/>
      <c r="AD173" s="240"/>
      <c r="AE173" s="240"/>
      <c r="AF173" s="240"/>
      <c r="AG173" s="240"/>
      <c r="AH173" s="240"/>
      <c r="AI173" s="240"/>
      <c r="AJ173" s="240"/>
      <c r="AK173" s="240"/>
      <c r="AL173" s="240"/>
      <c r="AM173" s="240"/>
      <c r="AN173" s="240"/>
      <c r="AO173" s="240"/>
      <c r="AP173" s="240"/>
      <c r="AQ173" s="240"/>
      <c r="AR173" s="240"/>
      <c r="AS173" s="240"/>
      <c r="AT173" s="240"/>
      <c r="AU173" s="240"/>
      <c r="AV173" s="240"/>
      <c r="AW173" s="240"/>
      <c r="AX173" s="240"/>
      <c r="AY173" s="240"/>
      <c r="AZ173" s="240"/>
      <c r="BA173" s="240"/>
      <c r="BB173" s="240"/>
      <c r="BC173" s="240"/>
      <c r="BD173" s="240"/>
      <c r="BE173" s="240"/>
      <c r="BF173" s="240"/>
      <c r="BG173" s="240"/>
    </row>
    <row r="174" spans="1:59" ht="15.75" thickBot="1">
      <c r="A174" s="6" t="s">
        <v>260</v>
      </c>
      <c r="B174" s="319"/>
      <c r="C174" s="319"/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</row>
    <row r="175" spans="1:59" ht="15.75" thickBot="1">
      <c r="A175" s="3"/>
      <c r="B175" s="3" t="str">
        <f>B$2</f>
        <v xml:space="preserve">93/94 </v>
      </c>
      <c r="C175" s="3" t="str">
        <f t="shared" ref="C175:BG175" si="112">C$2</f>
        <v xml:space="preserve">94/95 </v>
      </c>
      <c r="D175" s="3" t="str">
        <f t="shared" si="112"/>
        <v xml:space="preserve">95/96 </v>
      </c>
      <c r="E175" s="3" t="str">
        <f t="shared" si="112"/>
        <v xml:space="preserve">96/97 </v>
      </c>
      <c r="F175" s="3" t="str">
        <f t="shared" si="112"/>
        <v xml:space="preserve">97/98 </v>
      </c>
      <c r="G175" s="3" t="str">
        <f t="shared" si="112"/>
        <v xml:space="preserve">98/99 </v>
      </c>
      <c r="H175" s="3" t="str">
        <f t="shared" si="112"/>
        <v xml:space="preserve">99/00 </v>
      </c>
      <c r="I175" s="3" t="str">
        <f t="shared" si="112"/>
        <v xml:space="preserve">00/01 </v>
      </c>
      <c r="J175" s="3" t="str">
        <f t="shared" si="112"/>
        <v xml:space="preserve">01/02 </v>
      </c>
      <c r="K175" s="3" t="str">
        <f t="shared" si="112"/>
        <v xml:space="preserve">02/03 </v>
      </c>
      <c r="L175" s="3" t="str">
        <f t="shared" si="112"/>
        <v xml:space="preserve">03/04 </v>
      </c>
      <c r="M175" s="3" t="str">
        <f t="shared" si="112"/>
        <v xml:space="preserve">04/05 </v>
      </c>
      <c r="N175" s="3" t="str">
        <f t="shared" si="112"/>
        <v xml:space="preserve">05/06 </v>
      </c>
      <c r="O175" s="3" t="str">
        <f t="shared" si="112"/>
        <v xml:space="preserve">06/07 </v>
      </c>
      <c r="P175" s="3" t="str">
        <f t="shared" si="112"/>
        <v xml:space="preserve">07/08 </v>
      </c>
      <c r="Q175" s="3" t="str">
        <f t="shared" si="112"/>
        <v xml:space="preserve">08/09 </v>
      </c>
      <c r="R175" s="3" t="str">
        <f t="shared" si="112"/>
        <v xml:space="preserve">09/10 </v>
      </c>
      <c r="S175" s="3" t="str">
        <f t="shared" si="112"/>
        <v xml:space="preserve">10/11 </v>
      </c>
      <c r="T175" s="3" t="str">
        <f t="shared" si="112"/>
        <v xml:space="preserve">11/12 </v>
      </c>
      <c r="U175" s="3" t="str">
        <f t="shared" si="112"/>
        <v xml:space="preserve">12/13 </v>
      </c>
      <c r="V175" s="3" t="str">
        <f t="shared" si="112"/>
        <v xml:space="preserve">13/14 </v>
      </c>
      <c r="W175" s="3" t="str">
        <f t="shared" si="112"/>
        <v xml:space="preserve">14/15 </v>
      </c>
      <c r="X175" s="3" t="str">
        <f t="shared" si="112"/>
        <v xml:space="preserve">15/16 </v>
      </c>
      <c r="Y175" s="3" t="str">
        <f t="shared" si="112"/>
        <v xml:space="preserve">16/17 </v>
      </c>
      <c r="Z175" s="3" t="str">
        <f t="shared" si="112"/>
        <v xml:space="preserve">17/18 </v>
      </c>
      <c r="AA175" s="3" t="str">
        <f t="shared" si="112"/>
        <v xml:space="preserve">18/19 </v>
      </c>
      <c r="AB175" s="3" t="str">
        <f t="shared" si="112"/>
        <v>19/20</v>
      </c>
      <c r="AC175" s="3" t="str">
        <f t="shared" si="112"/>
        <v>20/21</v>
      </c>
      <c r="AD175" s="3" t="str">
        <f t="shared" si="112"/>
        <v xml:space="preserve">21/22 </v>
      </c>
      <c r="AE175" s="3" t="str">
        <f t="shared" si="112"/>
        <v xml:space="preserve">22/23 </v>
      </c>
      <c r="AF175" s="3" t="str">
        <f t="shared" si="112"/>
        <v xml:space="preserve">23/24 </v>
      </c>
      <c r="AG175" s="3" t="str">
        <f t="shared" si="112"/>
        <v xml:space="preserve">24/25 </v>
      </c>
      <c r="AH175" s="3" t="str">
        <f t="shared" si="112"/>
        <v>25/26</v>
      </c>
      <c r="AI175" s="3" t="str">
        <f t="shared" si="112"/>
        <v>26/27</v>
      </c>
      <c r="AJ175" s="3" t="str">
        <f t="shared" si="112"/>
        <v>27/28</v>
      </c>
      <c r="AK175" s="3" t="str">
        <f t="shared" si="112"/>
        <v>28/29</v>
      </c>
      <c r="AL175" s="3" t="str">
        <f t="shared" si="112"/>
        <v>29/30</v>
      </c>
      <c r="AM175" s="3" t="str">
        <f t="shared" si="112"/>
        <v>30/31</v>
      </c>
      <c r="AN175" s="3" t="str">
        <f t="shared" si="112"/>
        <v>31/32</v>
      </c>
      <c r="AO175" s="3" t="str">
        <f t="shared" si="112"/>
        <v>32/33</v>
      </c>
      <c r="AP175" s="3" t="str">
        <f t="shared" si="112"/>
        <v>33/34</v>
      </c>
      <c r="AQ175" s="3" t="str">
        <f t="shared" si="112"/>
        <v>34/35</v>
      </c>
      <c r="AR175" s="3" t="str">
        <f t="shared" si="112"/>
        <v>35/36</v>
      </c>
      <c r="AS175" s="3" t="str">
        <f t="shared" si="112"/>
        <v>36/37</v>
      </c>
      <c r="AT175" s="3" t="str">
        <f t="shared" si="112"/>
        <v>37/38</v>
      </c>
      <c r="AU175" s="3" t="str">
        <f t="shared" si="112"/>
        <v>38/39</v>
      </c>
      <c r="AV175" s="3" t="str">
        <f t="shared" si="112"/>
        <v>39/40</v>
      </c>
      <c r="AW175" s="3" t="str">
        <f t="shared" si="112"/>
        <v>40/41</v>
      </c>
      <c r="AX175" s="3" t="str">
        <f t="shared" si="112"/>
        <v>41/42</v>
      </c>
      <c r="AY175" s="3" t="str">
        <f t="shared" si="112"/>
        <v>42/43</v>
      </c>
      <c r="AZ175" s="3" t="str">
        <f t="shared" si="112"/>
        <v>43/44</v>
      </c>
      <c r="BA175" s="3" t="str">
        <f t="shared" si="112"/>
        <v>44/45</v>
      </c>
      <c r="BB175" s="3" t="str">
        <f t="shared" si="112"/>
        <v>45/46</v>
      </c>
      <c r="BC175" s="3" t="str">
        <f t="shared" si="112"/>
        <v>46/47</v>
      </c>
      <c r="BD175" s="3" t="str">
        <f t="shared" si="112"/>
        <v>47/48</v>
      </c>
      <c r="BE175" s="3" t="str">
        <f t="shared" si="112"/>
        <v>48/49</v>
      </c>
      <c r="BF175" s="3" t="str">
        <f t="shared" si="112"/>
        <v>49/50</v>
      </c>
      <c r="BG175" s="3" t="str">
        <f t="shared" si="112"/>
        <v>50/51</v>
      </c>
    </row>
    <row r="176" spans="1:59">
      <c r="A176" s="6" t="s">
        <v>104</v>
      </c>
      <c r="B176" s="239">
        <f>(B$187-B$22)/13+B22</f>
        <v>0</v>
      </c>
      <c r="C176" s="239">
        <f>(C$187-B$187)/13+B187</f>
        <v>0</v>
      </c>
      <c r="D176" s="239">
        <f t="shared" ref="D176:BG176" si="113">(D$187-C$187)/13+C187</f>
        <v>0</v>
      </c>
      <c r="E176" s="239">
        <f t="shared" si="113"/>
        <v>0</v>
      </c>
      <c r="F176" s="239">
        <f t="shared" si="113"/>
        <v>0</v>
      </c>
      <c r="G176" s="239">
        <f t="shared" si="113"/>
        <v>0</v>
      </c>
      <c r="H176" s="239">
        <f t="shared" si="113"/>
        <v>0</v>
      </c>
      <c r="I176" s="239">
        <f t="shared" si="113"/>
        <v>0</v>
      </c>
      <c r="J176" s="239">
        <f t="shared" si="113"/>
        <v>0</v>
      </c>
      <c r="K176" s="239">
        <f t="shared" si="113"/>
        <v>0</v>
      </c>
      <c r="L176" s="239">
        <f t="shared" si="113"/>
        <v>0</v>
      </c>
      <c r="M176" s="239">
        <f t="shared" si="113"/>
        <v>0</v>
      </c>
      <c r="N176" s="239">
        <f t="shared" si="113"/>
        <v>0.84615384615384615</v>
      </c>
      <c r="O176" s="239">
        <f t="shared" si="113"/>
        <v>10.153846153846153</v>
      </c>
      <c r="P176" s="239">
        <f t="shared" si="113"/>
        <v>0</v>
      </c>
      <c r="Q176" s="239">
        <f t="shared" si="113"/>
        <v>0</v>
      </c>
      <c r="R176" s="239">
        <f t="shared" si="113"/>
        <v>2.6923076923076925</v>
      </c>
      <c r="S176" s="239">
        <f t="shared" si="113"/>
        <v>35.230769230769234</v>
      </c>
      <c r="T176" s="239">
        <f t="shared" si="113"/>
        <v>36.846153846153847</v>
      </c>
      <c r="U176" s="239">
        <f t="shared" si="113"/>
        <v>21.46153846153846</v>
      </c>
      <c r="V176" s="239">
        <f t="shared" si="113"/>
        <v>2.7692307692307692</v>
      </c>
      <c r="W176" s="239">
        <f t="shared" si="113"/>
        <v>0.23076923076923078</v>
      </c>
      <c r="X176" s="239">
        <f t="shared" si="113"/>
        <v>4.1538461538461533</v>
      </c>
      <c r="Y176" s="239">
        <f t="shared" si="113"/>
        <v>17.923076923076923</v>
      </c>
      <c r="Z176" s="306">
        <f t="shared" si="113"/>
        <v>16.692307692307693</v>
      </c>
      <c r="AA176" s="306">
        <f t="shared" si="113"/>
        <v>12.923076923076923</v>
      </c>
      <c r="AB176" s="306">
        <f t="shared" si="113"/>
        <v>11.846153846153847</v>
      </c>
      <c r="AC176" s="306">
        <f t="shared" si="113"/>
        <v>12.461538461538462</v>
      </c>
      <c r="AD176" s="306">
        <f t="shared" si="113"/>
        <v>39.692307692307693</v>
      </c>
      <c r="AE176" s="306">
        <f t="shared" si="113"/>
        <v>12.23076923076923</v>
      </c>
      <c r="AF176" s="306">
        <f t="shared" si="113"/>
        <v>15</v>
      </c>
      <c r="AG176" s="306">
        <f t="shared" si="113"/>
        <v>15</v>
      </c>
      <c r="AH176" s="306">
        <f t="shared" si="113"/>
        <v>15</v>
      </c>
      <c r="AI176" s="306">
        <f t="shared" si="113"/>
        <v>15</v>
      </c>
      <c r="AJ176" s="306">
        <f t="shared" si="113"/>
        <v>15</v>
      </c>
      <c r="AK176" s="306">
        <f t="shared" si="113"/>
        <v>15</v>
      </c>
      <c r="AL176" s="306">
        <f t="shared" si="113"/>
        <v>15</v>
      </c>
      <c r="AM176" s="306">
        <f t="shared" si="113"/>
        <v>15</v>
      </c>
      <c r="AN176" s="306">
        <f t="shared" si="113"/>
        <v>15</v>
      </c>
      <c r="AO176" s="306">
        <f t="shared" si="113"/>
        <v>15</v>
      </c>
      <c r="AP176" s="306">
        <f t="shared" si="113"/>
        <v>15</v>
      </c>
      <c r="AQ176" s="306">
        <f t="shared" si="113"/>
        <v>15</v>
      </c>
      <c r="AR176" s="306">
        <f t="shared" si="113"/>
        <v>15</v>
      </c>
      <c r="AS176" s="306">
        <f t="shared" si="113"/>
        <v>15</v>
      </c>
      <c r="AT176" s="306">
        <f t="shared" si="113"/>
        <v>15</v>
      </c>
      <c r="AU176" s="306">
        <f t="shared" si="113"/>
        <v>15</v>
      </c>
      <c r="AV176" s="306">
        <f t="shared" si="113"/>
        <v>15</v>
      </c>
      <c r="AW176" s="306">
        <f t="shared" si="113"/>
        <v>15</v>
      </c>
      <c r="AX176" s="306">
        <f t="shared" si="113"/>
        <v>15.076923076923077</v>
      </c>
      <c r="AY176" s="306">
        <f t="shared" si="113"/>
        <v>16.076923076923077</v>
      </c>
      <c r="AZ176" s="306">
        <f t="shared" si="113"/>
        <v>17.076923076923077</v>
      </c>
      <c r="BA176" s="306">
        <f t="shared" si="113"/>
        <v>18.076923076923077</v>
      </c>
      <c r="BB176" s="306">
        <f t="shared" si="113"/>
        <v>19.076923076923077</v>
      </c>
      <c r="BC176" s="306">
        <f t="shared" si="113"/>
        <v>20.076923076923077</v>
      </c>
      <c r="BD176" s="306">
        <f t="shared" si="113"/>
        <v>21.076923076923077</v>
      </c>
      <c r="BE176" s="306">
        <f t="shared" si="113"/>
        <v>22.076923076923077</v>
      </c>
      <c r="BF176" s="306">
        <f t="shared" si="113"/>
        <v>23.076923076923077</v>
      </c>
      <c r="BG176" s="306">
        <f t="shared" si="113"/>
        <v>24.076923076923077</v>
      </c>
    </row>
    <row r="177" spans="1:59">
      <c r="A177" s="6" t="s">
        <v>105</v>
      </c>
      <c r="B177" s="239">
        <f t="shared" ref="B177:B186" si="114">(B$187-B$22)/13+B176</f>
        <v>0</v>
      </c>
      <c r="C177" s="239">
        <f>(C$187-B$187)/13+C176</f>
        <v>0</v>
      </c>
      <c r="D177" s="239">
        <f t="shared" ref="D177:BG181" si="115">(D$187-C$187)/13+D176</f>
        <v>0</v>
      </c>
      <c r="E177" s="239">
        <f t="shared" si="115"/>
        <v>0</v>
      </c>
      <c r="F177" s="239">
        <f t="shared" si="115"/>
        <v>0</v>
      </c>
      <c r="G177" s="239">
        <f t="shared" si="115"/>
        <v>0</v>
      </c>
      <c r="H177" s="239">
        <f t="shared" si="115"/>
        <v>0</v>
      </c>
      <c r="I177" s="239">
        <f t="shared" si="115"/>
        <v>0</v>
      </c>
      <c r="J177" s="239">
        <f t="shared" si="115"/>
        <v>0</v>
      </c>
      <c r="K177" s="239">
        <f t="shared" si="115"/>
        <v>0</v>
      </c>
      <c r="L177" s="239">
        <f t="shared" si="115"/>
        <v>0</v>
      </c>
      <c r="M177" s="239">
        <f t="shared" si="115"/>
        <v>0</v>
      </c>
      <c r="N177" s="239">
        <f t="shared" si="115"/>
        <v>1.6923076923076923</v>
      </c>
      <c r="O177" s="239">
        <f t="shared" si="115"/>
        <v>9.3076923076923066</v>
      </c>
      <c r="P177" s="239">
        <f t="shared" si="115"/>
        <v>0</v>
      </c>
      <c r="Q177" s="239">
        <f t="shared" si="115"/>
        <v>0</v>
      </c>
      <c r="R177" s="239">
        <f t="shared" si="115"/>
        <v>5.384615384615385</v>
      </c>
      <c r="S177" s="239">
        <f t="shared" si="115"/>
        <v>35.461538461538467</v>
      </c>
      <c r="T177" s="239">
        <f t="shared" si="115"/>
        <v>35.692307692307693</v>
      </c>
      <c r="U177" s="239">
        <f t="shared" si="115"/>
        <v>19.92307692307692</v>
      </c>
      <c r="V177" s="239">
        <f t="shared" si="115"/>
        <v>2.5384615384615383</v>
      </c>
      <c r="W177" s="239">
        <f t="shared" si="115"/>
        <v>0.46153846153846156</v>
      </c>
      <c r="X177" s="239">
        <f t="shared" si="115"/>
        <v>5.3076923076923066</v>
      </c>
      <c r="Y177" s="239">
        <f t="shared" si="115"/>
        <v>17.846153846153847</v>
      </c>
      <c r="Z177" s="306">
        <f t="shared" si="115"/>
        <v>16.384615384615387</v>
      </c>
      <c r="AA177" s="306">
        <f t="shared" si="115"/>
        <v>12.846153846153847</v>
      </c>
      <c r="AB177" s="306">
        <f t="shared" si="115"/>
        <v>11.692307692307693</v>
      </c>
      <c r="AC177" s="306">
        <f t="shared" si="115"/>
        <v>14.923076923076923</v>
      </c>
      <c r="AD177" s="306">
        <f t="shared" si="115"/>
        <v>37.384615384615387</v>
      </c>
      <c r="AE177" s="306">
        <f t="shared" si="115"/>
        <v>12.46153846153846</v>
      </c>
      <c r="AF177" s="306">
        <f t="shared" si="115"/>
        <v>15</v>
      </c>
      <c r="AG177" s="306">
        <f t="shared" si="115"/>
        <v>15</v>
      </c>
      <c r="AH177" s="306">
        <f t="shared" si="115"/>
        <v>15</v>
      </c>
      <c r="AI177" s="306">
        <f t="shared" si="115"/>
        <v>15</v>
      </c>
      <c r="AJ177" s="306">
        <f t="shared" si="115"/>
        <v>15</v>
      </c>
      <c r="AK177" s="306">
        <f t="shared" si="115"/>
        <v>15</v>
      </c>
      <c r="AL177" s="306">
        <f t="shared" si="115"/>
        <v>15</v>
      </c>
      <c r="AM177" s="306">
        <f t="shared" si="115"/>
        <v>15</v>
      </c>
      <c r="AN177" s="306">
        <f t="shared" si="115"/>
        <v>15</v>
      </c>
      <c r="AO177" s="306">
        <f t="shared" si="115"/>
        <v>15</v>
      </c>
      <c r="AP177" s="306">
        <f t="shared" si="115"/>
        <v>15</v>
      </c>
      <c r="AQ177" s="306">
        <f t="shared" si="115"/>
        <v>15</v>
      </c>
      <c r="AR177" s="306">
        <f t="shared" si="115"/>
        <v>15</v>
      </c>
      <c r="AS177" s="306">
        <f t="shared" si="115"/>
        <v>15</v>
      </c>
      <c r="AT177" s="306">
        <f t="shared" si="115"/>
        <v>15</v>
      </c>
      <c r="AU177" s="306">
        <f t="shared" si="115"/>
        <v>15</v>
      </c>
      <c r="AV177" s="306">
        <f t="shared" si="115"/>
        <v>15</v>
      </c>
      <c r="AW177" s="306">
        <f t="shared" si="115"/>
        <v>15</v>
      </c>
      <c r="AX177" s="306">
        <f t="shared" si="115"/>
        <v>15.153846153846153</v>
      </c>
      <c r="AY177" s="306">
        <f t="shared" si="115"/>
        <v>16.153846153846153</v>
      </c>
      <c r="AZ177" s="306">
        <f t="shared" si="115"/>
        <v>17.153846153846153</v>
      </c>
      <c r="BA177" s="306">
        <f t="shared" si="115"/>
        <v>18.153846153846153</v>
      </c>
      <c r="BB177" s="306">
        <f t="shared" si="115"/>
        <v>19.153846153846153</v>
      </c>
      <c r="BC177" s="306">
        <f t="shared" si="115"/>
        <v>20.153846153846153</v>
      </c>
      <c r="BD177" s="306">
        <f t="shared" si="115"/>
        <v>21.153846153846153</v>
      </c>
      <c r="BE177" s="306">
        <f t="shared" si="115"/>
        <v>22.153846153846153</v>
      </c>
      <c r="BF177" s="306">
        <f t="shared" si="115"/>
        <v>23.153846153846153</v>
      </c>
      <c r="BG177" s="306">
        <f t="shared" si="115"/>
        <v>24.153846153846153</v>
      </c>
    </row>
    <row r="178" spans="1:59">
      <c r="A178" s="6" t="s">
        <v>106</v>
      </c>
      <c r="B178" s="239">
        <f t="shared" si="114"/>
        <v>0</v>
      </c>
      <c r="C178" s="239">
        <f>(C$187-B$187)/13+C177</f>
        <v>0</v>
      </c>
      <c r="D178" s="239">
        <f t="shared" si="115"/>
        <v>0</v>
      </c>
      <c r="E178" s="239">
        <f t="shared" si="115"/>
        <v>0</v>
      </c>
      <c r="F178" s="239">
        <f t="shared" si="115"/>
        <v>0</v>
      </c>
      <c r="G178" s="239">
        <f t="shared" si="115"/>
        <v>0</v>
      </c>
      <c r="H178" s="239">
        <f t="shared" si="115"/>
        <v>0</v>
      </c>
      <c r="I178" s="239">
        <f t="shared" si="115"/>
        <v>0</v>
      </c>
      <c r="J178" s="239">
        <f t="shared" si="115"/>
        <v>0</v>
      </c>
      <c r="K178" s="239">
        <f t="shared" si="115"/>
        <v>0</v>
      </c>
      <c r="L178" s="239">
        <f t="shared" si="115"/>
        <v>0</v>
      </c>
      <c r="M178" s="239">
        <f t="shared" si="115"/>
        <v>0</v>
      </c>
      <c r="N178" s="239">
        <f t="shared" si="115"/>
        <v>2.5384615384615383</v>
      </c>
      <c r="O178" s="239">
        <f t="shared" si="115"/>
        <v>8.4615384615384599</v>
      </c>
      <c r="P178" s="239">
        <f t="shared" si="115"/>
        <v>0</v>
      </c>
      <c r="Q178" s="239">
        <f t="shared" si="115"/>
        <v>0</v>
      </c>
      <c r="R178" s="239">
        <f t="shared" si="115"/>
        <v>8.0769230769230766</v>
      </c>
      <c r="S178" s="239">
        <f t="shared" si="115"/>
        <v>35.692307692307701</v>
      </c>
      <c r="T178" s="239">
        <f t="shared" si="115"/>
        <v>34.53846153846154</v>
      </c>
      <c r="U178" s="239">
        <f t="shared" si="115"/>
        <v>18.38461538461538</v>
      </c>
      <c r="V178" s="239">
        <f t="shared" si="115"/>
        <v>2.3076923076923075</v>
      </c>
      <c r="W178" s="239">
        <f t="shared" si="115"/>
        <v>0.69230769230769229</v>
      </c>
      <c r="X178" s="239">
        <f t="shared" si="115"/>
        <v>6.4615384615384599</v>
      </c>
      <c r="Y178" s="239">
        <f t="shared" si="115"/>
        <v>17.76923076923077</v>
      </c>
      <c r="Z178" s="306">
        <f t="shared" si="115"/>
        <v>16.07692307692308</v>
      </c>
      <c r="AA178" s="306">
        <f t="shared" si="115"/>
        <v>12.76923076923077</v>
      </c>
      <c r="AB178" s="306">
        <f t="shared" si="115"/>
        <v>11.53846153846154</v>
      </c>
      <c r="AC178" s="306">
        <f t="shared" si="115"/>
        <v>17.384615384615387</v>
      </c>
      <c r="AD178" s="306">
        <f t="shared" si="115"/>
        <v>35.07692307692308</v>
      </c>
      <c r="AE178" s="306">
        <f t="shared" si="115"/>
        <v>12.69230769230769</v>
      </c>
      <c r="AF178" s="306">
        <f t="shared" si="115"/>
        <v>15</v>
      </c>
      <c r="AG178" s="306">
        <f t="shared" si="115"/>
        <v>15</v>
      </c>
      <c r="AH178" s="306">
        <f t="shared" si="115"/>
        <v>15</v>
      </c>
      <c r="AI178" s="306">
        <f t="shared" si="115"/>
        <v>15</v>
      </c>
      <c r="AJ178" s="306">
        <f t="shared" si="115"/>
        <v>15</v>
      </c>
      <c r="AK178" s="306">
        <f t="shared" si="115"/>
        <v>15</v>
      </c>
      <c r="AL178" s="306">
        <f t="shared" si="115"/>
        <v>15</v>
      </c>
      <c r="AM178" s="306">
        <f t="shared" si="115"/>
        <v>15</v>
      </c>
      <c r="AN178" s="306">
        <f t="shared" si="115"/>
        <v>15</v>
      </c>
      <c r="AO178" s="306">
        <f t="shared" si="115"/>
        <v>15</v>
      </c>
      <c r="AP178" s="306">
        <f t="shared" si="115"/>
        <v>15</v>
      </c>
      <c r="AQ178" s="306">
        <f t="shared" si="115"/>
        <v>15</v>
      </c>
      <c r="AR178" s="306">
        <f t="shared" si="115"/>
        <v>15</v>
      </c>
      <c r="AS178" s="306">
        <f t="shared" si="115"/>
        <v>15</v>
      </c>
      <c r="AT178" s="306">
        <f t="shared" si="115"/>
        <v>15</v>
      </c>
      <c r="AU178" s="306">
        <f t="shared" si="115"/>
        <v>15</v>
      </c>
      <c r="AV178" s="306">
        <f t="shared" si="115"/>
        <v>15</v>
      </c>
      <c r="AW178" s="306">
        <f t="shared" si="115"/>
        <v>15</v>
      </c>
      <c r="AX178" s="306">
        <f t="shared" si="115"/>
        <v>15.23076923076923</v>
      </c>
      <c r="AY178" s="306">
        <f t="shared" si="115"/>
        <v>16.23076923076923</v>
      </c>
      <c r="AZ178" s="306">
        <f t="shared" si="115"/>
        <v>17.23076923076923</v>
      </c>
      <c r="BA178" s="306">
        <f t="shared" si="115"/>
        <v>18.23076923076923</v>
      </c>
      <c r="BB178" s="306">
        <f t="shared" si="115"/>
        <v>19.23076923076923</v>
      </c>
      <c r="BC178" s="306">
        <f t="shared" si="115"/>
        <v>20.23076923076923</v>
      </c>
      <c r="BD178" s="306">
        <f t="shared" si="115"/>
        <v>21.23076923076923</v>
      </c>
      <c r="BE178" s="306">
        <f t="shared" si="115"/>
        <v>22.23076923076923</v>
      </c>
      <c r="BF178" s="306">
        <f t="shared" si="115"/>
        <v>23.23076923076923</v>
      </c>
      <c r="BG178" s="306">
        <f t="shared" si="115"/>
        <v>24.23076923076923</v>
      </c>
    </row>
    <row r="179" spans="1:59">
      <c r="A179" s="6" t="s">
        <v>107</v>
      </c>
      <c r="B179" s="239">
        <f t="shared" si="114"/>
        <v>0</v>
      </c>
      <c r="C179" s="239">
        <f t="shared" ref="C179:R186" si="116">(C$187-B$187)/13+C178</f>
        <v>0</v>
      </c>
      <c r="D179" s="239">
        <f t="shared" si="115"/>
        <v>0</v>
      </c>
      <c r="E179" s="239">
        <f t="shared" si="115"/>
        <v>0</v>
      </c>
      <c r="F179" s="239">
        <f t="shared" si="115"/>
        <v>0</v>
      </c>
      <c r="G179" s="239">
        <f t="shared" si="115"/>
        <v>0</v>
      </c>
      <c r="H179" s="239">
        <f t="shared" si="115"/>
        <v>0</v>
      </c>
      <c r="I179" s="239">
        <f t="shared" si="115"/>
        <v>0</v>
      </c>
      <c r="J179" s="239">
        <f t="shared" si="115"/>
        <v>0</v>
      </c>
      <c r="K179" s="239">
        <f t="shared" si="115"/>
        <v>0</v>
      </c>
      <c r="L179" s="239">
        <f t="shared" si="115"/>
        <v>0</v>
      </c>
      <c r="M179" s="239">
        <f t="shared" si="115"/>
        <v>0</v>
      </c>
      <c r="N179" s="239">
        <f t="shared" si="115"/>
        <v>3.3846153846153846</v>
      </c>
      <c r="O179" s="239">
        <f t="shared" si="115"/>
        <v>7.6153846153846141</v>
      </c>
      <c r="P179" s="239">
        <f t="shared" si="115"/>
        <v>0</v>
      </c>
      <c r="Q179" s="239">
        <f t="shared" si="115"/>
        <v>0</v>
      </c>
      <c r="R179" s="239">
        <f t="shared" si="115"/>
        <v>10.76923076923077</v>
      </c>
      <c r="S179" s="239">
        <f t="shared" si="115"/>
        <v>35.923076923076934</v>
      </c>
      <c r="T179" s="239">
        <f t="shared" si="115"/>
        <v>33.384615384615387</v>
      </c>
      <c r="U179" s="239">
        <f t="shared" si="115"/>
        <v>16.84615384615384</v>
      </c>
      <c r="V179" s="239">
        <f t="shared" si="115"/>
        <v>2.0769230769230766</v>
      </c>
      <c r="W179" s="239">
        <f t="shared" si="115"/>
        <v>0.92307692307692313</v>
      </c>
      <c r="X179" s="239">
        <f t="shared" si="115"/>
        <v>7.6153846153846132</v>
      </c>
      <c r="Y179" s="239">
        <f t="shared" si="115"/>
        <v>17.692307692307693</v>
      </c>
      <c r="Z179" s="306">
        <f t="shared" si="115"/>
        <v>15.769230769230772</v>
      </c>
      <c r="AA179" s="306">
        <f t="shared" si="115"/>
        <v>12.692307692307693</v>
      </c>
      <c r="AB179" s="306">
        <f t="shared" si="115"/>
        <v>11.384615384615387</v>
      </c>
      <c r="AC179" s="306">
        <f t="shared" si="115"/>
        <v>19.846153846153847</v>
      </c>
      <c r="AD179" s="306">
        <f t="shared" si="115"/>
        <v>32.769230769230774</v>
      </c>
      <c r="AE179" s="306">
        <f t="shared" si="115"/>
        <v>12.92307692307692</v>
      </c>
      <c r="AF179" s="306">
        <f t="shared" si="115"/>
        <v>15</v>
      </c>
      <c r="AG179" s="306">
        <f t="shared" si="115"/>
        <v>15</v>
      </c>
      <c r="AH179" s="306">
        <f t="shared" si="115"/>
        <v>15</v>
      </c>
      <c r="AI179" s="306">
        <f t="shared" si="115"/>
        <v>15</v>
      </c>
      <c r="AJ179" s="306">
        <f t="shared" si="115"/>
        <v>15</v>
      </c>
      <c r="AK179" s="306">
        <f t="shared" si="115"/>
        <v>15</v>
      </c>
      <c r="AL179" s="306">
        <f t="shared" si="115"/>
        <v>15</v>
      </c>
      <c r="AM179" s="306">
        <f t="shared" si="115"/>
        <v>15</v>
      </c>
      <c r="AN179" s="306">
        <f t="shared" si="115"/>
        <v>15</v>
      </c>
      <c r="AO179" s="306">
        <f t="shared" si="115"/>
        <v>15</v>
      </c>
      <c r="AP179" s="306">
        <f t="shared" si="115"/>
        <v>15</v>
      </c>
      <c r="AQ179" s="306">
        <f t="shared" si="115"/>
        <v>15</v>
      </c>
      <c r="AR179" s="306">
        <f t="shared" si="115"/>
        <v>15</v>
      </c>
      <c r="AS179" s="306">
        <f t="shared" si="115"/>
        <v>15</v>
      </c>
      <c r="AT179" s="306">
        <f t="shared" si="115"/>
        <v>15</v>
      </c>
      <c r="AU179" s="306">
        <f t="shared" si="115"/>
        <v>15</v>
      </c>
      <c r="AV179" s="306">
        <f t="shared" si="115"/>
        <v>15</v>
      </c>
      <c r="AW179" s="306">
        <f t="shared" si="115"/>
        <v>15</v>
      </c>
      <c r="AX179" s="306">
        <f t="shared" si="115"/>
        <v>15.307692307692307</v>
      </c>
      <c r="AY179" s="306">
        <f t="shared" si="115"/>
        <v>16.307692307692307</v>
      </c>
      <c r="AZ179" s="306">
        <f t="shared" si="115"/>
        <v>17.307692307692307</v>
      </c>
      <c r="BA179" s="306">
        <f t="shared" si="115"/>
        <v>18.307692307692307</v>
      </c>
      <c r="BB179" s="306">
        <f t="shared" si="115"/>
        <v>19.307692307692307</v>
      </c>
      <c r="BC179" s="306">
        <f t="shared" si="115"/>
        <v>20.307692307692307</v>
      </c>
      <c r="BD179" s="306">
        <f t="shared" si="115"/>
        <v>21.307692307692307</v>
      </c>
      <c r="BE179" s="306">
        <f t="shared" si="115"/>
        <v>22.307692307692307</v>
      </c>
      <c r="BF179" s="306">
        <f t="shared" si="115"/>
        <v>23.307692307692307</v>
      </c>
      <c r="BG179" s="306">
        <f t="shared" si="115"/>
        <v>24.307692307692307</v>
      </c>
    </row>
    <row r="180" spans="1:59">
      <c r="A180" s="6" t="s">
        <v>108</v>
      </c>
      <c r="B180" s="239">
        <f t="shared" si="114"/>
        <v>0</v>
      </c>
      <c r="C180" s="239">
        <f t="shared" si="116"/>
        <v>0</v>
      </c>
      <c r="D180" s="239">
        <f t="shared" si="115"/>
        <v>0</v>
      </c>
      <c r="E180" s="239">
        <f t="shared" si="115"/>
        <v>0</v>
      </c>
      <c r="F180" s="239">
        <f t="shared" si="115"/>
        <v>0</v>
      </c>
      <c r="G180" s="239">
        <f t="shared" si="115"/>
        <v>0</v>
      </c>
      <c r="H180" s="239">
        <f t="shared" si="115"/>
        <v>0</v>
      </c>
      <c r="I180" s="239">
        <f t="shared" si="115"/>
        <v>0</v>
      </c>
      <c r="J180" s="239">
        <f t="shared" si="115"/>
        <v>0</v>
      </c>
      <c r="K180" s="239">
        <f t="shared" si="115"/>
        <v>0</v>
      </c>
      <c r="L180" s="239">
        <f t="shared" si="115"/>
        <v>0</v>
      </c>
      <c r="M180" s="239">
        <f t="shared" si="115"/>
        <v>0</v>
      </c>
      <c r="N180" s="239">
        <f t="shared" si="115"/>
        <v>4.2307692307692308</v>
      </c>
      <c r="O180" s="239">
        <f t="shared" si="115"/>
        <v>6.7692307692307683</v>
      </c>
      <c r="P180" s="239">
        <f t="shared" si="115"/>
        <v>0</v>
      </c>
      <c r="Q180" s="239">
        <f t="shared" si="115"/>
        <v>0</v>
      </c>
      <c r="R180" s="239">
        <f t="shared" si="115"/>
        <v>13.461538461538463</v>
      </c>
      <c r="S180" s="239">
        <f t="shared" si="115"/>
        <v>36.153846153846168</v>
      </c>
      <c r="T180" s="239">
        <f t="shared" si="115"/>
        <v>32.230769230769234</v>
      </c>
      <c r="U180" s="239">
        <f t="shared" si="115"/>
        <v>15.307692307692301</v>
      </c>
      <c r="V180" s="239">
        <f t="shared" si="115"/>
        <v>1.8461538461538458</v>
      </c>
      <c r="W180" s="239">
        <f t="shared" si="115"/>
        <v>1.153846153846154</v>
      </c>
      <c r="X180" s="239">
        <f t="shared" si="115"/>
        <v>8.7692307692307665</v>
      </c>
      <c r="Y180" s="239">
        <f t="shared" si="115"/>
        <v>17.615384615384617</v>
      </c>
      <c r="Z180" s="306">
        <f t="shared" si="115"/>
        <v>15.461538461538463</v>
      </c>
      <c r="AA180" s="306">
        <f t="shared" si="115"/>
        <v>12.615384615384617</v>
      </c>
      <c r="AB180" s="306">
        <f t="shared" si="115"/>
        <v>11.230769230769234</v>
      </c>
      <c r="AC180" s="306">
        <f t="shared" si="115"/>
        <v>22.307692307692307</v>
      </c>
      <c r="AD180" s="306">
        <f t="shared" si="115"/>
        <v>30.461538461538467</v>
      </c>
      <c r="AE180" s="306">
        <f t="shared" si="115"/>
        <v>13.15384615384615</v>
      </c>
      <c r="AF180" s="306">
        <f t="shared" si="115"/>
        <v>15</v>
      </c>
      <c r="AG180" s="306">
        <f t="shared" si="115"/>
        <v>15</v>
      </c>
      <c r="AH180" s="306">
        <f t="shared" si="115"/>
        <v>15</v>
      </c>
      <c r="AI180" s="306">
        <f t="shared" si="115"/>
        <v>15</v>
      </c>
      <c r="AJ180" s="306">
        <f t="shared" si="115"/>
        <v>15</v>
      </c>
      <c r="AK180" s="306">
        <f t="shared" si="115"/>
        <v>15</v>
      </c>
      <c r="AL180" s="306">
        <f t="shared" si="115"/>
        <v>15</v>
      </c>
      <c r="AM180" s="306">
        <f t="shared" si="115"/>
        <v>15</v>
      </c>
      <c r="AN180" s="306">
        <f t="shared" si="115"/>
        <v>15</v>
      </c>
      <c r="AO180" s="306">
        <f t="shared" si="115"/>
        <v>15</v>
      </c>
      <c r="AP180" s="306">
        <f t="shared" si="115"/>
        <v>15</v>
      </c>
      <c r="AQ180" s="306">
        <f t="shared" si="115"/>
        <v>15</v>
      </c>
      <c r="AR180" s="306">
        <f t="shared" si="115"/>
        <v>15</v>
      </c>
      <c r="AS180" s="306">
        <f t="shared" si="115"/>
        <v>15</v>
      </c>
      <c r="AT180" s="306">
        <f t="shared" si="115"/>
        <v>15</v>
      </c>
      <c r="AU180" s="306">
        <f t="shared" si="115"/>
        <v>15</v>
      </c>
      <c r="AV180" s="306">
        <f t="shared" si="115"/>
        <v>15</v>
      </c>
      <c r="AW180" s="306">
        <f t="shared" si="115"/>
        <v>15</v>
      </c>
      <c r="AX180" s="306">
        <f t="shared" si="115"/>
        <v>15.384615384615383</v>
      </c>
      <c r="AY180" s="306">
        <f t="shared" si="115"/>
        <v>16.384615384615383</v>
      </c>
      <c r="AZ180" s="306">
        <f t="shared" si="115"/>
        <v>17.384615384615383</v>
      </c>
      <c r="BA180" s="306">
        <f t="shared" si="115"/>
        <v>18.384615384615383</v>
      </c>
      <c r="BB180" s="306">
        <f t="shared" si="115"/>
        <v>19.384615384615383</v>
      </c>
      <c r="BC180" s="306">
        <f t="shared" si="115"/>
        <v>20.384615384615383</v>
      </c>
      <c r="BD180" s="306">
        <f t="shared" si="115"/>
        <v>21.384615384615383</v>
      </c>
      <c r="BE180" s="306">
        <f t="shared" si="115"/>
        <v>22.384615384615383</v>
      </c>
      <c r="BF180" s="306">
        <f t="shared" si="115"/>
        <v>23.384615384615383</v>
      </c>
      <c r="BG180" s="306">
        <f t="shared" si="115"/>
        <v>24.384615384615383</v>
      </c>
    </row>
    <row r="181" spans="1:59">
      <c r="A181" s="6" t="s">
        <v>109</v>
      </c>
      <c r="B181" s="239">
        <f t="shared" si="114"/>
        <v>0</v>
      </c>
      <c r="C181" s="239">
        <f t="shared" si="116"/>
        <v>0</v>
      </c>
      <c r="D181" s="239">
        <f t="shared" si="115"/>
        <v>0</v>
      </c>
      <c r="E181" s="239">
        <f t="shared" si="115"/>
        <v>0</v>
      </c>
      <c r="F181" s="239">
        <f t="shared" si="115"/>
        <v>0</v>
      </c>
      <c r="G181" s="239">
        <f t="shared" si="115"/>
        <v>0</v>
      </c>
      <c r="H181" s="239">
        <f t="shared" si="115"/>
        <v>0</v>
      </c>
      <c r="I181" s="239">
        <f t="shared" si="115"/>
        <v>0</v>
      </c>
      <c r="J181" s="239">
        <f t="shared" si="115"/>
        <v>0</v>
      </c>
      <c r="K181" s="239">
        <f t="shared" si="115"/>
        <v>0</v>
      </c>
      <c r="L181" s="239">
        <f t="shared" si="115"/>
        <v>0</v>
      </c>
      <c r="M181" s="239">
        <f t="shared" si="115"/>
        <v>0</v>
      </c>
      <c r="N181" s="239">
        <f t="shared" si="115"/>
        <v>5.0769230769230766</v>
      </c>
      <c r="O181" s="239">
        <f t="shared" si="115"/>
        <v>5.9230769230769225</v>
      </c>
      <c r="P181" s="239">
        <f t="shared" si="115"/>
        <v>0</v>
      </c>
      <c r="Q181" s="239">
        <f t="shared" si="115"/>
        <v>0</v>
      </c>
      <c r="R181" s="239">
        <f t="shared" si="115"/>
        <v>16.153846153846157</v>
      </c>
      <c r="S181" s="239">
        <f t="shared" si="115"/>
        <v>36.384615384615401</v>
      </c>
      <c r="T181" s="239">
        <f t="shared" si="115"/>
        <v>31.07692307692308</v>
      </c>
      <c r="U181" s="239">
        <f t="shared" si="115"/>
        <v>13.769230769230763</v>
      </c>
      <c r="V181" s="239">
        <f t="shared" si="115"/>
        <v>1.615384615384615</v>
      </c>
      <c r="W181" s="239">
        <f t="shared" si="115"/>
        <v>1.3846153846153848</v>
      </c>
      <c r="X181" s="239">
        <f t="shared" si="115"/>
        <v>9.9230769230769198</v>
      </c>
      <c r="Y181" s="239">
        <f t="shared" si="115"/>
        <v>17.53846153846154</v>
      </c>
      <c r="Z181" s="306">
        <f t="shared" si="115"/>
        <v>15.153846153846155</v>
      </c>
      <c r="AA181" s="306">
        <f t="shared" si="115"/>
        <v>12.53846153846154</v>
      </c>
      <c r="AB181" s="306">
        <f t="shared" si="115"/>
        <v>11.07692307692308</v>
      </c>
      <c r="AC181" s="306">
        <f t="shared" si="115"/>
        <v>24.769230769230766</v>
      </c>
      <c r="AD181" s="306">
        <f t="shared" si="115"/>
        <v>28.15384615384616</v>
      </c>
      <c r="AE181" s="306">
        <f t="shared" si="115"/>
        <v>13.38461538461538</v>
      </c>
      <c r="AF181" s="306">
        <f t="shared" si="115"/>
        <v>15</v>
      </c>
      <c r="AG181" s="306">
        <f t="shared" si="115"/>
        <v>15</v>
      </c>
      <c r="AH181" s="306">
        <f t="shared" si="115"/>
        <v>15</v>
      </c>
      <c r="AI181" s="306">
        <f t="shared" ref="AD181:BG186" si="117">(AI$187-AH$187)/13+AI180</f>
        <v>15</v>
      </c>
      <c r="AJ181" s="306">
        <f t="shared" si="117"/>
        <v>15</v>
      </c>
      <c r="AK181" s="306">
        <f t="shared" si="117"/>
        <v>15</v>
      </c>
      <c r="AL181" s="306">
        <f t="shared" si="117"/>
        <v>15</v>
      </c>
      <c r="AM181" s="306">
        <f t="shared" si="117"/>
        <v>15</v>
      </c>
      <c r="AN181" s="306">
        <f t="shared" si="117"/>
        <v>15</v>
      </c>
      <c r="AO181" s="306">
        <f t="shared" si="117"/>
        <v>15</v>
      </c>
      <c r="AP181" s="306">
        <f t="shared" si="117"/>
        <v>15</v>
      </c>
      <c r="AQ181" s="306">
        <f t="shared" si="117"/>
        <v>15</v>
      </c>
      <c r="AR181" s="306">
        <f t="shared" si="117"/>
        <v>15</v>
      </c>
      <c r="AS181" s="306">
        <f t="shared" si="117"/>
        <v>15</v>
      </c>
      <c r="AT181" s="306">
        <f t="shared" si="117"/>
        <v>15</v>
      </c>
      <c r="AU181" s="306">
        <f t="shared" si="117"/>
        <v>15</v>
      </c>
      <c r="AV181" s="306">
        <f t="shared" si="117"/>
        <v>15</v>
      </c>
      <c r="AW181" s="306">
        <f t="shared" si="117"/>
        <v>15</v>
      </c>
      <c r="AX181" s="306">
        <f t="shared" si="117"/>
        <v>15.46153846153846</v>
      </c>
      <c r="AY181" s="306">
        <f t="shared" si="117"/>
        <v>16.46153846153846</v>
      </c>
      <c r="AZ181" s="306">
        <f t="shared" si="117"/>
        <v>17.46153846153846</v>
      </c>
      <c r="BA181" s="306">
        <f t="shared" si="117"/>
        <v>18.46153846153846</v>
      </c>
      <c r="BB181" s="306">
        <f t="shared" si="117"/>
        <v>19.46153846153846</v>
      </c>
      <c r="BC181" s="306">
        <f t="shared" si="117"/>
        <v>20.46153846153846</v>
      </c>
      <c r="BD181" s="306">
        <f t="shared" si="117"/>
        <v>21.46153846153846</v>
      </c>
      <c r="BE181" s="306">
        <f t="shared" si="117"/>
        <v>22.46153846153846</v>
      </c>
      <c r="BF181" s="306">
        <f t="shared" si="117"/>
        <v>23.46153846153846</v>
      </c>
      <c r="BG181" s="306">
        <f t="shared" si="117"/>
        <v>24.46153846153846</v>
      </c>
    </row>
    <row r="182" spans="1:59">
      <c r="A182" s="6" t="s">
        <v>110</v>
      </c>
      <c r="B182" s="239">
        <f t="shared" si="114"/>
        <v>0</v>
      </c>
      <c r="C182" s="239">
        <f t="shared" si="116"/>
        <v>0</v>
      </c>
      <c r="D182" s="239">
        <f t="shared" si="116"/>
        <v>0</v>
      </c>
      <c r="E182" s="239">
        <f t="shared" si="116"/>
        <v>0</v>
      </c>
      <c r="F182" s="239">
        <f t="shared" si="116"/>
        <v>0</v>
      </c>
      <c r="G182" s="239">
        <f t="shared" si="116"/>
        <v>0</v>
      </c>
      <c r="H182" s="239">
        <f t="shared" si="116"/>
        <v>0</v>
      </c>
      <c r="I182" s="239">
        <f t="shared" si="116"/>
        <v>0</v>
      </c>
      <c r="J182" s="239">
        <f t="shared" si="116"/>
        <v>0</v>
      </c>
      <c r="K182" s="239">
        <f t="shared" si="116"/>
        <v>0</v>
      </c>
      <c r="L182" s="239">
        <f t="shared" si="116"/>
        <v>0</v>
      </c>
      <c r="M182" s="239">
        <f t="shared" si="116"/>
        <v>0</v>
      </c>
      <c r="N182" s="239">
        <f t="shared" si="116"/>
        <v>5.9230769230769225</v>
      </c>
      <c r="O182" s="239">
        <f t="shared" si="116"/>
        <v>5.0769230769230766</v>
      </c>
      <c r="P182" s="239">
        <f t="shared" si="116"/>
        <v>0</v>
      </c>
      <c r="Q182" s="239">
        <f t="shared" si="116"/>
        <v>0</v>
      </c>
      <c r="R182" s="239">
        <f t="shared" si="116"/>
        <v>18.84615384615385</v>
      </c>
      <c r="S182" s="239">
        <f t="shared" ref="D182:AC186" si="118">(S$187-R$187)/13+S181</f>
        <v>36.615384615384635</v>
      </c>
      <c r="T182" s="239">
        <f t="shared" si="118"/>
        <v>29.923076923076927</v>
      </c>
      <c r="U182" s="239">
        <f t="shared" si="118"/>
        <v>12.230769230769225</v>
      </c>
      <c r="V182" s="239">
        <f t="shared" si="118"/>
        <v>1.3846153846153841</v>
      </c>
      <c r="W182" s="239">
        <f t="shared" si="118"/>
        <v>1.6153846153846156</v>
      </c>
      <c r="X182" s="239">
        <f t="shared" si="118"/>
        <v>11.076923076923073</v>
      </c>
      <c r="Y182" s="239">
        <f t="shared" si="118"/>
        <v>17.461538461538463</v>
      </c>
      <c r="Z182" s="306">
        <f t="shared" si="118"/>
        <v>14.846153846153847</v>
      </c>
      <c r="AA182" s="306">
        <f t="shared" si="118"/>
        <v>12.461538461538463</v>
      </c>
      <c r="AB182" s="306">
        <f t="shared" si="118"/>
        <v>10.923076923076927</v>
      </c>
      <c r="AC182" s="306">
        <f t="shared" si="118"/>
        <v>27.230769230769226</v>
      </c>
      <c r="AD182" s="306">
        <f t="shared" si="117"/>
        <v>25.846153846153854</v>
      </c>
      <c r="AE182" s="306">
        <f t="shared" si="117"/>
        <v>13.61538461538461</v>
      </c>
      <c r="AF182" s="306">
        <f t="shared" si="117"/>
        <v>15</v>
      </c>
      <c r="AG182" s="306">
        <f t="shared" si="117"/>
        <v>15</v>
      </c>
      <c r="AH182" s="306">
        <f t="shared" si="117"/>
        <v>15</v>
      </c>
      <c r="AI182" s="306">
        <f t="shared" si="117"/>
        <v>15</v>
      </c>
      <c r="AJ182" s="306">
        <f t="shared" si="117"/>
        <v>15</v>
      </c>
      <c r="AK182" s="306">
        <f t="shared" si="117"/>
        <v>15</v>
      </c>
      <c r="AL182" s="306">
        <f t="shared" si="117"/>
        <v>15</v>
      </c>
      <c r="AM182" s="306">
        <f t="shared" si="117"/>
        <v>15</v>
      </c>
      <c r="AN182" s="306">
        <f t="shared" si="117"/>
        <v>15</v>
      </c>
      <c r="AO182" s="306">
        <f t="shared" si="117"/>
        <v>15</v>
      </c>
      <c r="AP182" s="306">
        <f t="shared" si="117"/>
        <v>15</v>
      </c>
      <c r="AQ182" s="306">
        <f t="shared" si="117"/>
        <v>15</v>
      </c>
      <c r="AR182" s="306">
        <f t="shared" si="117"/>
        <v>15</v>
      </c>
      <c r="AS182" s="306">
        <f t="shared" si="117"/>
        <v>15</v>
      </c>
      <c r="AT182" s="306">
        <f t="shared" si="117"/>
        <v>15</v>
      </c>
      <c r="AU182" s="306">
        <f t="shared" si="117"/>
        <v>15</v>
      </c>
      <c r="AV182" s="306">
        <f t="shared" si="117"/>
        <v>15</v>
      </c>
      <c r="AW182" s="306">
        <f t="shared" si="117"/>
        <v>15</v>
      </c>
      <c r="AX182" s="306">
        <f t="shared" si="117"/>
        <v>15.538461538461537</v>
      </c>
      <c r="AY182" s="306">
        <f t="shared" si="117"/>
        <v>16.538461538461537</v>
      </c>
      <c r="AZ182" s="306">
        <f t="shared" si="117"/>
        <v>17.538461538461537</v>
      </c>
      <c r="BA182" s="306">
        <f t="shared" si="117"/>
        <v>18.538461538461537</v>
      </c>
      <c r="BB182" s="306">
        <f t="shared" si="117"/>
        <v>19.538461538461537</v>
      </c>
      <c r="BC182" s="306">
        <f t="shared" si="117"/>
        <v>20.538461538461537</v>
      </c>
      <c r="BD182" s="306">
        <f t="shared" si="117"/>
        <v>21.538461538461537</v>
      </c>
      <c r="BE182" s="306">
        <f t="shared" si="117"/>
        <v>22.538461538461537</v>
      </c>
      <c r="BF182" s="306">
        <f t="shared" si="117"/>
        <v>23.538461538461537</v>
      </c>
      <c r="BG182" s="306">
        <f t="shared" si="117"/>
        <v>24.538461538461537</v>
      </c>
    </row>
    <row r="183" spans="1:59">
      <c r="A183" s="6" t="s">
        <v>111</v>
      </c>
      <c r="B183" s="239">
        <f t="shared" si="114"/>
        <v>0</v>
      </c>
      <c r="C183" s="239">
        <f t="shared" si="116"/>
        <v>0</v>
      </c>
      <c r="D183" s="239">
        <f t="shared" si="118"/>
        <v>0</v>
      </c>
      <c r="E183" s="239">
        <f t="shared" si="118"/>
        <v>0</v>
      </c>
      <c r="F183" s="239">
        <f t="shared" si="118"/>
        <v>0</v>
      </c>
      <c r="G183" s="239">
        <f t="shared" si="118"/>
        <v>0</v>
      </c>
      <c r="H183" s="239">
        <f t="shared" si="118"/>
        <v>0</v>
      </c>
      <c r="I183" s="239">
        <f t="shared" si="118"/>
        <v>0</v>
      </c>
      <c r="J183" s="239">
        <f t="shared" si="118"/>
        <v>0</v>
      </c>
      <c r="K183" s="239">
        <f t="shared" si="118"/>
        <v>0</v>
      </c>
      <c r="L183" s="239">
        <f t="shared" si="118"/>
        <v>0</v>
      </c>
      <c r="M183" s="239">
        <f t="shared" si="118"/>
        <v>0</v>
      </c>
      <c r="N183" s="239">
        <f t="shared" si="118"/>
        <v>6.7692307692307683</v>
      </c>
      <c r="O183" s="239">
        <f t="shared" si="118"/>
        <v>4.2307692307692308</v>
      </c>
      <c r="P183" s="239">
        <f t="shared" si="118"/>
        <v>0</v>
      </c>
      <c r="Q183" s="239">
        <f t="shared" si="118"/>
        <v>0</v>
      </c>
      <c r="R183" s="239">
        <f t="shared" si="118"/>
        <v>21.538461538461544</v>
      </c>
      <c r="S183" s="239">
        <f t="shared" si="118"/>
        <v>36.846153846153868</v>
      </c>
      <c r="T183" s="239">
        <f t="shared" si="118"/>
        <v>28.769230769230774</v>
      </c>
      <c r="U183" s="239">
        <f t="shared" si="118"/>
        <v>10.692307692307686</v>
      </c>
      <c r="V183" s="239">
        <f t="shared" si="118"/>
        <v>1.1538461538461533</v>
      </c>
      <c r="W183" s="239">
        <f t="shared" si="118"/>
        <v>1.8461538461538465</v>
      </c>
      <c r="X183" s="239">
        <f t="shared" si="118"/>
        <v>12.230769230769226</v>
      </c>
      <c r="Y183" s="239">
        <f t="shared" si="118"/>
        <v>17.384615384615387</v>
      </c>
      <c r="Z183" s="306">
        <f t="shared" si="118"/>
        <v>14.538461538461538</v>
      </c>
      <c r="AA183" s="306">
        <f t="shared" si="118"/>
        <v>12.384615384615387</v>
      </c>
      <c r="AB183" s="306">
        <f t="shared" si="118"/>
        <v>10.769230769230774</v>
      </c>
      <c r="AC183" s="306">
        <f t="shared" si="118"/>
        <v>29.692307692307686</v>
      </c>
      <c r="AD183" s="306">
        <f t="shared" si="117"/>
        <v>23.538461538461547</v>
      </c>
      <c r="AE183" s="306">
        <f t="shared" si="117"/>
        <v>13.84615384615384</v>
      </c>
      <c r="AF183" s="306">
        <f t="shared" si="117"/>
        <v>15</v>
      </c>
      <c r="AG183" s="306">
        <f t="shared" si="117"/>
        <v>15</v>
      </c>
      <c r="AH183" s="306">
        <f t="shared" si="117"/>
        <v>15</v>
      </c>
      <c r="AI183" s="306">
        <f t="shared" si="117"/>
        <v>15</v>
      </c>
      <c r="AJ183" s="306">
        <f t="shared" si="117"/>
        <v>15</v>
      </c>
      <c r="AK183" s="306">
        <f t="shared" si="117"/>
        <v>15</v>
      </c>
      <c r="AL183" s="306">
        <f t="shared" si="117"/>
        <v>15</v>
      </c>
      <c r="AM183" s="306">
        <f t="shared" si="117"/>
        <v>15</v>
      </c>
      <c r="AN183" s="306">
        <f t="shared" si="117"/>
        <v>15</v>
      </c>
      <c r="AO183" s="306">
        <f t="shared" si="117"/>
        <v>15</v>
      </c>
      <c r="AP183" s="306">
        <f t="shared" si="117"/>
        <v>15</v>
      </c>
      <c r="AQ183" s="306">
        <f t="shared" si="117"/>
        <v>15</v>
      </c>
      <c r="AR183" s="306">
        <f t="shared" si="117"/>
        <v>15</v>
      </c>
      <c r="AS183" s="306">
        <f t="shared" si="117"/>
        <v>15</v>
      </c>
      <c r="AT183" s="306">
        <f t="shared" si="117"/>
        <v>15</v>
      </c>
      <c r="AU183" s="306">
        <f t="shared" si="117"/>
        <v>15</v>
      </c>
      <c r="AV183" s="306">
        <f t="shared" si="117"/>
        <v>15</v>
      </c>
      <c r="AW183" s="306">
        <f t="shared" si="117"/>
        <v>15</v>
      </c>
      <c r="AX183" s="306">
        <f t="shared" si="117"/>
        <v>15.615384615384613</v>
      </c>
      <c r="AY183" s="306">
        <f t="shared" si="117"/>
        <v>16.615384615384613</v>
      </c>
      <c r="AZ183" s="306">
        <f t="shared" si="117"/>
        <v>17.615384615384613</v>
      </c>
      <c r="BA183" s="306">
        <f t="shared" si="117"/>
        <v>18.615384615384613</v>
      </c>
      <c r="BB183" s="306">
        <f t="shared" si="117"/>
        <v>19.615384615384613</v>
      </c>
      <c r="BC183" s="306">
        <f t="shared" si="117"/>
        <v>20.615384615384613</v>
      </c>
      <c r="BD183" s="306">
        <f t="shared" si="117"/>
        <v>21.615384615384613</v>
      </c>
      <c r="BE183" s="306">
        <f t="shared" si="117"/>
        <v>22.615384615384613</v>
      </c>
      <c r="BF183" s="306">
        <f t="shared" si="117"/>
        <v>23.615384615384613</v>
      </c>
      <c r="BG183" s="306">
        <f t="shared" si="117"/>
        <v>24.615384615384613</v>
      </c>
    </row>
    <row r="184" spans="1:59">
      <c r="A184" s="6" t="s">
        <v>112</v>
      </c>
      <c r="B184" s="239">
        <f t="shared" si="114"/>
        <v>0</v>
      </c>
      <c r="C184" s="239">
        <f t="shared" si="116"/>
        <v>0</v>
      </c>
      <c r="D184" s="239">
        <f t="shared" si="118"/>
        <v>0</v>
      </c>
      <c r="E184" s="239">
        <f t="shared" si="118"/>
        <v>0</v>
      </c>
      <c r="F184" s="239">
        <f t="shared" si="118"/>
        <v>0</v>
      </c>
      <c r="G184" s="239">
        <f t="shared" si="118"/>
        <v>0</v>
      </c>
      <c r="H184" s="239">
        <f t="shared" si="118"/>
        <v>0</v>
      </c>
      <c r="I184" s="239">
        <f t="shared" si="118"/>
        <v>0</v>
      </c>
      <c r="J184" s="239">
        <f t="shared" si="118"/>
        <v>0</v>
      </c>
      <c r="K184" s="239">
        <f t="shared" si="118"/>
        <v>0</v>
      </c>
      <c r="L184" s="239">
        <f t="shared" si="118"/>
        <v>0</v>
      </c>
      <c r="M184" s="239">
        <f t="shared" si="118"/>
        <v>0</v>
      </c>
      <c r="N184" s="239">
        <f t="shared" si="118"/>
        <v>7.6153846153846141</v>
      </c>
      <c r="O184" s="239">
        <f t="shared" si="118"/>
        <v>3.3846153846153846</v>
      </c>
      <c r="P184" s="239">
        <f t="shared" si="118"/>
        <v>0</v>
      </c>
      <c r="Q184" s="239">
        <f t="shared" si="118"/>
        <v>0</v>
      </c>
      <c r="R184" s="239">
        <f t="shared" si="118"/>
        <v>24.230769230769237</v>
      </c>
      <c r="S184" s="239">
        <f t="shared" si="118"/>
        <v>37.076923076923102</v>
      </c>
      <c r="T184" s="239">
        <f t="shared" si="118"/>
        <v>27.61538461538462</v>
      </c>
      <c r="U184" s="239">
        <f t="shared" si="118"/>
        <v>9.153846153846148</v>
      </c>
      <c r="V184" s="239">
        <f t="shared" si="118"/>
        <v>0.92307692307692246</v>
      </c>
      <c r="W184" s="239">
        <f t="shared" si="118"/>
        <v>2.0769230769230771</v>
      </c>
      <c r="X184" s="239">
        <f t="shared" si="118"/>
        <v>13.38461538461538</v>
      </c>
      <c r="Y184" s="239">
        <f t="shared" si="118"/>
        <v>17.30769230769231</v>
      </c>
      <c r="Z184" s="306">
        <f t="shared" si="118"/>
        <v>14.23076923076923</v>
      </c>
      <c r="AA184" s="306">
        <f t="shared" si="118"/>
        <v>12.30769230769231</v>
      </c>
      <c r="AB184" s="306">
        <f t="shared" si="118"/>
        <v>10.61538461538462</v>
      </c>
      <c r="AC184" s="306">
        <f t="shared" si="118"/>
        <v>32.153846153846146</v>
      </c>
      <c r="AD184" s="306">
        <f t="shared" si="117"/>
        <v>21.230769230769241</v>
      </c>
      <c r="AE184" s="306">
        <f t="shared" si="117"/>
        <v>14.07692307692307</v>
      </c>
      <c r="AF184" s="306">
        <f t="shared" si="117"/>
        <v>15</v>
      </c>
      <c r="AG184" s="306">
        <f t="shared" si="117"/>
        <v>15</v>
      </c>
      <c r="AH184" s="306">
        <f t="shared" si="117"/>
        <v>15</v>
      </c>
      <c r="AI184" s="306">
        <f t="shared" si="117"/>
        <v>15</v>
      </c>
      <c r="AJ184" s="306">
        <f t="shared" si="117"/>
        <v>15</v>
      </c>
      <c r="AK184" s="306">
        <f t="shared" si="117"/>
        <v>15</v>
      </c>
      <c r="AL184" s="306">
        <f t="shared" si="117"/>
        <v>15</v>
      </c>
      <c r="AM184" s="306">
        <f t="shared" si="117"/>
        <v>15</v>
      </c>
      <c r="AN184" s="306">
        <f t="shared" si="117"/>
        <v>15</v>
      </c>
      <c r="AO184" s="306">
        <f t="shared" si="117"/>
        <v>15</v>
      </c>
      <c r="AP184" s="306">
        <f t="shared" si="117"/>
        <v>15</v>
      </c>
      <c r="AQ184" s="306">
        <f t="shared" si="117"/>
        <v>15</v>
      </c>
      <c r="AR184" s="306">
        <f t="shared" si="117"/>
        <v>15</v>
      </c>
      <c r="AS184" s="306">
        <f t="shared" si="117"/>
        <v>15</v>
      </c>
      <c r="AT184" s="306">
        <f t="shared" si="117"/>
        <v>15</v>
      </c>
      <c r="AU184" s="306">
        <f t="shared" si="117"/>
        <v>15</v>
      </c>
      <c r="AV184" s="306">
        <f t="shared" si="117"/>
        <v>15</v>
      </c>
      <c r="AW184" s="306">
        <f t="shared" si="117"/>
        <v>15</v>
      </c>
      <c r="AX184" s="306">
        <f t="shared" si="117"/>
        <v>15.69230769230769</v>
      </c>
      <c r="AY184" s="306">
        <f t="shared" si="117"/>
        <v>16.69230769230769</v>
      </c>
      <c r="AZ184" s="306">
        <f t="shared" si="117"/>
        <v>17.69230769230769</v>
      </c>
      <c r="BA184" s="306">
        <f t="shared" si="117"/>
        <v>18.69230769230769</v>
      </c>
      <c r="BB184" s="306">
        <f t="shared" si="117"/>
        <v>19.69230769230769</v>
      </c>
      <c r="BC184" s="306">
        <f t="shared" si="117"/>
        <v>20.69230769230769</v>
      </c>
      <c r="BD184" s="306">
        <f t="shared" si="117"/>
        <v>21.69230769230769</v>
      </c>
      <c r="BE184" s="306">
        <f t="shared" si="117"/>
        <v>22.69230769230769</v>
      </c>
      <c r="BF184" s="306">
        <f t="shared" si="117"/>
        <v>23.69230769230769</v>
      </c>
      <c r="BG184" s="306">
        <f t="shared" si="117"/>
        <v>24.69230769230769</v>
      </c>
    </row>
    <row r="185" spans="1:59">
      <c r="A185" s="6" t="s">
        <v>113</v>
      </c>
      <c r="B185" s="239">
        <f t="shared" si="114"/>
        <v>0</v>
      </c>
      <c r="C185" s="239">
        <f t="shared" si="116"/>
        <v>0</v>
      </c>
      <c r="D185" s="239">
        <f t="shared" si="118"/>
        <v>0</v>
      </c>
      <c r="E185" s="239">
        <f t="shared" si="118"/>
        <v>0</v>
      </c>
      <c r="F185" s="239">
        <f t="shared" si="118"/>
        <v>0</v>
      </c>
      <c r="G185" s="239">
        <f t="shared" si="118"/>
        <v>0</v>
      </c>
      <c r="H185" s="239">
        <f t="shared" si="118"/>
        <v>0</v>
      </c>
      <c r="I185" s="239">
        <f t="shared" si="118"/>
        <v>0</v>
      </c>
      <c r="J185" s="239">
        <f t="shared" si="118"/>
        <v>0</v>
      </c>
      <c r="K185" s="239">
        <f t="shared" si="118"/>
        <v>0</v>
      </c>
      <c r="L185" s="239">
        <f t="shared" si="118"/>
        <v>0</v>
      </c>
      <c r="M185" s="239">
        <f t="shared" si="118"/>
        <v>0</v>
      </c>
      <c r="N185" s="239">
        <f t="shared" si="118"/>
        <v>8.4615384615384599</v>
      </c>
      <c r="O185" s="239">
        <f t="shared" si="118"/>
        <v>2.5384615384615383</v>
      </c>
      <c r="P185" s="239">
        <f t="shared" si="118"/>
        <v>0</v>
      </c>
      <c r="Q185" s="239">
        <f t="shared" si="118"/>
        <v>0</v>
      </c>
      <c r="R185" s="239">
        <f t="shared" si="118"/>
        <v>26.92307692307693</v>
      </c>
      <c r="S185" s="239">
        <f t="shared" si="118"/>
        <v>37.307692307692335</v>
      </c>
      <c r="T185" s="239">
        <f t="shared" si="118"/>
        <v>26.461538461538467</v>
      </c>
      <c r="U185" s="239">
        <f t="shared" si="118"/>
        <v>7.6153846153846096</v>
      </c>
      <c r="V185" s="239">
        <f t="shared" si="118"/>
        <v>0.69230769230769162</v>
      </c>
      <c r="W185" s="239">
        <f t="shared" si="118"/>
        <v>2.3076923076923079</v>
      </c>
      <c r="X185" s="239">
        <f t="shared" si="118"/>
        <v>14.538461538461533</v>
      </c>
      <c r="Y185" s="239">
        <f t="shared" si="118"/>
        <v>17.230769230769234</v>
      </c>
      <c r="Z185" s="306">
        <f t="shared" si="118"/>
        <v>13.923076923076922</v>
      </c>
      <c r="AA185" s="306">
        <f t="shared" si="118"/>
        <v>12.230769230769234</v>
      </c>
      <c r="AB185" s="306">
        <f t="shared" si="118"/>
        <v>10.461538461538467</v>
      </c>
      <c r="AC185" s="306">
        <f t="shared" si="118"/>
        <v>34.615384615384606</v>
      </c>
      <c r="AD185" s="306">
        <f t="shared" si="117"/>
        <v>18.923076923076934</v>
      </c>
      <c r="AE185" s="306">
        <f t="shared" si="117"/>
        <v>14.307692307692299</v>
      </c>
      <c r="AF185" s="306">
        <f t="shared" si="117"/>
        <v>15</v>
      </c>
      <c r="AG185" s="306">
        <f t="shared" si="117"/>
        <v>15</v>
      </c>
      <c r="AH185" s="306">
        <f t="shared" si="117"/>
        <v>15</v>
      </c>
      <c r="AI185" s="306">
        <f t="shared" si="117"/>
        <v>15</v>
      </c>
      <c r="AJ185" s="306">
        <f t="shared" si="117"/>
        <v>15</v>
      </c>
      <c r="AK185" s="306">
        <f t="shared" si="117"/>
        <v>15</v>
      </c>
      <c r="AL185" s="306">
        <f t="shared" si="117"/>
        <v>15</v>
      </c>
      <c r="AM185" s="306">
        <f t="shared" si="117"/>
        <v>15</v>
      </c>
      <c r="AN185" s="306">
        <f t="shared" si="117"/>
        <v>15</v>
      </c>
      <c r="AO185" s="306">
        <f t="shared" si="117"/>
        <v>15</v>
      </c>
      <c r="AP185" s="306">
        <f t="shared" si="117"/>
        <v>15</v>
      </c>
      <c r="AQ185" s="306">
        <f t="shared" si="117"/>
        <v>15</v>
      </c>
      <c r="AR185" s="306">
        <f t="shared" si="117"/>
        <v>15</v>
      </c>
      <c r="AS185" s="306">
        <f t="shared" si="117"/>
        <v>15</v>
      </c>
      <c r="AT185" s="306">
        <f t="shared" si="117"/>
        <v>15</v>
      </c>
      <c r="AU185" s="306">
        <f t="shared" si="117"/>
        <v>15</v>
      </c>
      <c r="AV185" s="306">
        <f t="shared" si="117"/>
        <v>15</v>
      </c>
      <c r="AW185" s="306">
        <f t="shared" si="117"/>
        <v>15</v>
      </c>
      <c r="AX185" s="306">
        <f t="shared" si="117"/>
        <v>15.769230769230766</v>
      </c>
      <c r="AY185" s="306">
        <f t="shared" si="117"/>
        <v>16.769230769230766</v>
      </c>
      <c r="AZ185" s="306">
        <f t="shared" si="117"/>
        <v>17.769230769230766</v>
      </c>
      <c r="BA185" s="306">
        <f t="shared" si="117"/>
        <v>18.769230769230766</v>
      </c>
      <c r="BB185" s="306">
        <f t="shared" si="117"/>
        <v>19.769230769230766</v>
      </c>
      <c r="BC185" s="306">
        <f t="shared" si="117"/>
        <v>20.769230769230766</v>
      </c>
      <c r="BD185" s="306">
        <f t="shared" si="117"/>
        <v>21.769230769230766</v>
      </c>
      <c r="BE185" s="306">
        <f t="shared" si="117"/>
        <v>22.769230769230766</v>
      </c>
      <c r="BF185" s="306">
        <f t="shared" si="117"/>
        <v>23.769230769230766</v>
      </c>
      <c r="BG185" s="306">
        <f t="shared" si="117"/>
        <v>24.769230769230766</v>
      </c>
    </row>
    <row r="186" spans="1:59">
      <c r="A186" s="6" t="s">
        <v>102</v>
      </c>
      <c r="B186" s="239">
        <f t="shared" si="114"/>
        <v>0</v>
      </c>
      <c r="C186" s="239">
        <f t="shared" si="116"/>
        <v>0</v>
      </c>
      <c r="D186" s="239">
        <f t="shared" si="118"/>
        <v>0</v>
      </c>
      <c r="E186" s="239">
        <f t="shared" si="118"/>
        <v>0</v>
      </c>
      <c r="F186" s="239">
        <f t="shared" si="118"/>
        <v>0</v>
      </c>
      <c r="G186" s="239">
        <f t="shared" si="118"/>
        <v>0</v>
      </c>
      <c r="H186" s="239">
        <f t="shared" si="118"/>
        <v>0</v>
      </c>
      <c r="I186" s="239">
        <f t="shared" si="118"/>
        <v>0</v>
      </c>
      <c r="J186" s="239">
        <f t="shared" si="118"/>
        <v>0</v>
      </c>
      <c r="K186" s="239">
        <f t="shared" si="118"/>
        <v>0</v>
      </c>
      <c r="L186" s="239">
        <f t="shared" si="118"/>
        <v>0</v>
      </c>
      <c r="M186" s="239">
        <f t="shared" si="118"/>
        <v>0</v>
      </c>
      <c r="N186" s="239">
        <f t="shared" si="118"/>
        <v>9.3076923076923066</v>
      </c>
      <c r="O186" s="239">
        <f t="shared" si="118"/>
        <v>1.6923076923076921</v>
      </c>
      <c r="P186" s="239">
        <f t="shared" si="118"/>
        <v>0</v>
      </c>
      <c r="Q186" s="239">
        <f t="shared" si="118"/>
        <v>0</v>
      </c>
      <c r="R186" s="239">
        <f t="shared" si="118"/>
        <v>29.615384615384624</v>
      </c>
      <c r="S186" s="239">
        <f t="shared" si="118"/>
        <v>37.538461538461569</v>
      </c>
      <c r="T186" s="239">
        <f t="shared" si="118"/>
        <v>25.307692307692314</v>
      </c>
      <c r="U186" s="239">
        <f t="shared" si="118"/>
        <v>6.0769230769230713</v>
      </c>
      <c r="V186" s="239">
        <f t="shared" si="118"/>
        <v>0.46153846153846084</v>
      </c>
      <c r="W186" s="239">
        <f t="shared" si="118"/>
        <v>2.5384615384615388</v>
      </c>
      <c r="X186" s="239">
        <f t="shared" si="118"/>
        <v>15.692307692307686</v>
      </c>
      <c r="Y186" s="239">
        <f>(Y$187-X$187)/13+Y185</f>
        <v>17.153846153846157</v>
      </c>
      <c r="Z186" s="306">
        <f>(Z$187-Y$187)/13+Z185</f>
        <v>13.615384615384613</v>
      </c>
      <c r="AA186" s="306">
        <f>(AA$187-Z$187)/13+AA185</f>
        <v>12.153846153846157</v>
      </c>
      <c r="AB186" s="306">
        <f>(AB$187-AA$187)/13+AB185</f>
        <v>10.307692307692314</v>
      </c>
      <c r="AC186" s="306">
        <f>(AC$187-AB$187)/13+AC185</f>
        <v>37.076923076923066</v>
      </c>
      <c r="AD186" s="306">
        <f t="shared" si="117"/>
        <v>16.615384615384627</v>
      </c>
      <c r="AE186" s="306">
        <f t="shared" si="117"/>
        <v>14.538461538461529</v>
      </c>
      <c r="AF186" s="306">
        <f t="shared" si="117"/>
        <v>15</v>
      </c>
      <c r="AG186" s="306">
        <f t="shared" si="117"/>
        <v>15</v>
      </c>
      <c r="AH186" s="306">
        <f t="shared" si="117"/>
        <v>15</v>
      </c>
      <c r="AI186" s="306">
        <f t="shared" si="117"/>
        <v>15</v>
      </c>
      <c r="AJ186" s="306">
        <f t="shared" si="117"/>
        <v>15</v>
      </c>
      <c r="AK186" s="306">
        <f t="shared" si="117"/>
        <v>15</v>
      </c>
      <c r="AL186" s="306">
        <f t="shared" si="117"/>
        <v>15</v>
      </c>
      <c r="AM186" s="306">
        <f t="shared" si="117"/>
        <v>15</v>
      </c>
      <c r="AN186" s="306">
        <f t="shared" si="117"/>
        <v>15</v>
      </c>
      <c r="AO186" s="306">
        <f t="shared" si="117"/>
        <v>15</v>
      </c>
      <c r="AP186" s="306">
        <f t="shared" si="117"/>
        <v>15</v>
      </c>
      <c r="AQ186" s="306">
        <f t="shared" si="117"/>
        <v>15</v>
      </c>
      <c r="AR186" s="306">
        <f t="shared" si="117"/>
        <v>15</v>
      </c>
      <c r="AS186" s="306">
        <f t="shared" si="117"/>
        <v>15</v>
      </c>
      <c r="AT186" s="306">
        <f t="shared" si="117"/>
        <v>15</v>
      </c>
      <c r="AU186" s="306">
        <f t="shared" si="117"/>
        <v>15</v>
      </c>
      <c r="AV186" s="306">
        <f t="shared" si="117"/>
        <v>15</v>
      </c>
      <c r="AW186" s="306">
        <f t="shared" si="117"/>
        <v>15</v>
      </c>
      <c r="AX186" s="306">
        <f t="shared" si="117"/>
        <v>15.846153846153843</v>
      </c>
      <c r="AY186" s="306">
        <f t="shared" si="117"/>
        <v>16.846153846153843</v>
      </c>
      <c r="AZ186" s="306">
        <f t="shared" si="117"/>
        <v>17.846153846153843</v>
      </c>
      <c r="BA186" s="306">
        <f t="shared" si="117"/>
        <v>18.846153846153843</v>
      </c>
      <c r="BB186" s="306">
        <f t="shared" si="117"/>
        <v>19.846153846153843</v>
      </c>
      <c r="BC186" s="306">
        <f t="shared" si="117"/>
        <v>20.846153846153843</v>
      </c>
      <c r="BD186" s="306">
        <f t="shared" si="117"/>
        <v>21.846153846153843</v>
      </c>
      <c r="BE186" s="306">
        <f t="shared" si="117"/>
        <v>22.846153846153843</v>
      </c>
      <c r="BF186" s="306">
        <f t="shared" si="117"/>
        <v>23.846153846153843</v>
      </c>
      <c r="BG186" s="306">
        <f t="shared" si="117"/>
        <v>24.846153846153843</v>
      </c>
    </row>
    <row r="187" spans="1:59" ht="15.75" thickBot="1">
      <c r="A187" s="6" t="s">
        <v>103</v>
      </c>
      <c r="B187" s="307">
        <f>B29</f>
        <v>0</v>
      </c>
      <c r="C187" s="307">
        <f t="shared" ref="C187:BG187" si="119">C29</f>
        <v>0</v>
      </c>
      <c r="D187" s="307">
        <f t="shared" si="119"/>
        <v>0</v>
      </c>
      <c r="E187" s="307">
        <f t="shared" si="119"/>
        <v>0</v>
      </c>
      <c r="F187" s="307">
        <f t="shared" si="119"/>
        <v>0</v>
      </c>
      <c r="G187" s="307">
        <f t="shared" si="119"/>
        <v>0</v>
      </c>
      <c r="H187" s="307">
        <f t="shared" si="119"/>
        <v>0</v>
      </c>
      <c r="I187" s="307">
        <f t="shared" si="119"/>
        <v>0</v>
      </c>
      <c r="J187" s="307">
        <f t="shared" si="119"/>
        <v>0</v>
      </c>
      <c r="K187" s="307">
        <f t="shared" si="119"/>
        <v>0</v>
      </c>
      <c r="L187" s="307">
        <f t="shared" si="119"/>
        <v>0</v>
      </c>
      <c r="M187" s="307">
        <f t="shared" si="119"/>
        <v>0</v>
      </c>
      <c r="N187" s="307">
        <f t="shared" si="119"/>
        <v>11</v>
      </c>
      <c r="O187" s="307">
        <f t="shared" si="119"/>
        <v>0</v>
      </c>
      <c r="P187" s="307">
        <f t="shared" si="119"/>
        <v>0</v>
      </c>
      <c r="Q187" s="307">
        <f t="shared" si="119"/>
        <v>0</v>
      </c>
      <c r="R187" s="307">
        <f t="shared" si="119"/>
        <v>35</v>
      </c>
      <c r="S187" s="307">
        <f t="shared" si="119"/>
        <v>38</v>
      </c>
      <c r="T187" s="307">
        <f t="shared" si="119"/>
        <v>23</v>
      </c>
      <c r="U187" s="307">
        <f t="shared" si="119"/>
        <v>3</v>
      </c>
      <c r="V187" s="307">
        <f t="shared" si="119"/>
        <v>0</v>
      </c>
      <c r="W187" s="307">
        <f t="shared" si="119"/>
        <v>3</v>
      </c>
      <c r="X187" s="307">
        <f t="shared" si="119"/>
        <v>18</v>
      </c>
      <c r="Y187" s="307">
        <f t="shared" si="119"/>
        <v>17</v>
      </c>
      <c r="Z187" s="307">
        <f t="shared" si="119"/>
        <v>13</v>
      </c>
      <c r="AA187" s="307">
        <f t="shared" si="119"/>
        <v>12</v>
      </c>
      <c r="AB187" s="307">
        <f t="shared" si="119"/>
        <v>10</v>
      </c>
      <c r="AC187" s="307">
        <f t="shared" si="119"/>
        <v>42</v>
      </c>
      <c r="AD187" s="307">
        <f t="shared" si="119"/>
        <v>12</v>
      </c>
      <c r="AE187" s="307">
        <f t="shared" si="119"/>
        <v>15</v>
      </c>
      <c r="AF187" s="307">
        <f t="shared" si="119"/>
        <v>15</v>
      </c>
      <c r="AG187" s="307">
        <f t="shared" si="119"/>
        <v>15</v>
      </c>
      <c r="AH187" s="307">
        <f t="shared" si="119"/>
        <v>15</v>
      </c>
      <c r="AI187" s="307">
        <f t="shared" si="119"/>
        <v>15</v>
      </c>
      <c r="AJ187" s="307">
        <f t="shared" si="119"/>
        <v>15</v>
      </c>
      <c r="AK187" s="307">
        <f t="shared" si="119"/>
        <v>15</v>
      </c>
      <c r="AL187" s="307">
        <f t="shared" si="119"/>
        <v>15</v>
      </c>
      <c r="AM187" s="307">
        <f t="shared" si="119"/>
        <v>15</v>
      </c>
      <c r="AN187" s="307">
        <f t="shared" si="119"/>
        <v>15</v>
      </c>
      <c r="AO187" s="307">
        <f t="shared" si="119"/>
        <v>15</v>
      </c>
      <c r="AP187" s="307">
        <f t="shared" si="119"/>
        <v>15</v>
      </c>
      <c r="AQ187" s="307">
        <f t="shared" si="119"/>
        <v>15</v>
      </c>
      <c r="AR187" s="307">
        <f t="shared" si="119"/>
        <v>15</v>
      </c>
      <c r="AS187" s="307">
        <f t="shared" si="119"/>
        <v>15</v>
      </c>
      <c r="AT187" s="307">
        <f t="shared" si="119"/>
        <v>15</v>
      </c>
      <c r="AU187" s="307">
        <f t="shared" si="119"/>
        <v>15</v>
      </c>
      <c r="AV187" s="307">
        <f t="shared" si="119"/>
        <v>15</v>
      </c>
      <c r="AW187" s="307">
        <f t="shared" si="119"/>
        <v>15</v>
      </c>
      <c r="AX187" s="307">
        <f t="shared" si="119"/>
        <v>16</v>
      </c>
      <c r="AY187" s="307">
        <f t="shared" si="119"/>
        <v>17</v>
      </c>
      <c r="AZ187" s="307">
        <f t="shared" si="119"/>
        <v>18</v>
      </c>
      <c r="BA187" s="307">
        <f t="shared" si="119"/>
        <v>19</v>
      </c>
      <c r="BB187" s="307">
        <f t="shared" si="119"/>
        <v>20</v>
      </c>
      <c r="BC187" s="307">
        <f t="shared" si="119"/>
        <v>21</v>
      </c>
      <c r="BD187" s="307">
        <f t="shared" si="119"/>
        <v>22</v>
      </c>
      <c r="BE187" s="307">
        <f t="shared" si="119"/>
        <v>23</v>
      </c>
      <c r="BF187" s="307">
        <f t="shared" si="119"/>
        <v>24</v>
      </c>
      <c r="BG187" s="307">
        <f t="shared" si="119"/>
        <v>25</v>
      </c>
    </row>
    <row r="188" spans="1:5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</row>
    <row r="189" spans="1:59" ht="15.75" thickBot="1">
      <c r="A189" s="6" t="s">
        <v>261</v>
      </c>
    </row>
    <row r="190" spans="1:59" ht="15.75" thickBot="1">
      <c r="A190" s="3"/>
      <c r="B190" s="3" t="str">
        <f>B$2</f>
        <v xml:space="preserve">93/94 </v>
      </c>
      <c r="C190" s="3" t="str">
        <f t="shared" ref="C190:BG190" si="120">C$2</f>
        <v xml:space="preserve">94/95 </v>
      </c>
      <c r="D190" s="3" t="str">
        <f t="shared" si="120"/>
        <v xml:space="preserve">95/96 </v>
      </c>
      <c r="E190" s="3" t="str">
        <f t="shared" si="120"/>
        <v xml:space="preserve">96/97 </v>
      </c>
      <c r="F190" s="3" t="str">
        <f t="shared" si="120"/>
        <v xml:space="preserve">97/98 </v>
      </c>
      <c r="G190" s="3" t="str">
        <f t="shared" si="120"/>
        <v xml:space="preserve">98/99 </v>
      </c>
      <c r="H190" s="3" t="str">
        <f t="shared" si="120"/>
        <v xml:space="preserve">99/00 </v>
      </c>
      <c r="I190" s="3" t="str">
        <f t="shared" si="120"/>
        <v xml:space="preserve">00/01 </v>
      </c>
      <c r="J190" s="3" t="str">
        <f t="shared" si="120"/>
        <v xml:space="preserve">01/02 </v>
      </c>
      <c r="K190" s="3" t="str">
        <f t="shared" si="120"/>
        <v xml:space="preserve">02/03 </v>
      </c>
      <c r="L190" s="3" t="str">
        <f t="shared" si="120"/>
        <v xml:space="preserve">03/04 </v>
      </c>
      <c r="M190" s="3" t="str">
        <f t="shared" si="120"/>
        <v xml:space="preserve">04/05 </v>
      </c>
      <c r="N190" s="3" t="str">
        <f t="shared" si="120"/>
        <v xml:space="preserve">05/06 </v>
      </c>
      <c r="O190" s="3" t="str">
        <f t="shared" si="120"/>
        <v xml:space="preserve">06/07 </v>
      </c>
      <c r="P190" s="3" t="str">
        <f t="shared" si="120"/>
        <v xml:space="preserve">07/08 </v>
      </c>
      <c r="Q190" s="3" t="str">
        <f t="shared" si="120"/>
        <v xml:space="preserve">08/09 </v>
      </c>
      <c r="R190" s="3" t="str">
        <f t="shared" si="120"/>
        <v xml:space="preserve">09/10 </v>
      </c>
      <c r="S190" s="3" t="str">
        <f t="shared" si="120"/>
        <v xml:space="preserve">10/11 </v>
      </c>
      <c r="T190" s="3" t="str">
        <f t="shared" si="120"/>
        <v xml:space="preserve">11/12 </v>
      </c>
      <c r="U190" s="3" t="str">
        <f t="shared" si="120"/>
        <v xml:space="preserve">12/13 </v>
      </c>
      <c r="V190" s="3" t="str">
        <f t="shared" si="120"/>
        <v xml:space="preserve">13/14 </v>
      </c>
      <c r="W190" s="3" t="str">
        <f t="shared" si="120"/>
        <v xml:space="preserve">14/15 </v>
      </c>
      <c r="X190" s="3" t="str">
        <f t="shared" si="120"/>
        <v xml:space="preserve">15/16 </v>
      </c>
      <c r="Y190" s="3" t="str">
        <f t="shared" si="120"/>
        <v xml:space="preserve">16/17 </v>
      </c>
      <c r="Z190" s="3" t="str">
        <f t="shared" si="120"/>
        <v xml:space="preserve">17/18 </v>
      </c>
      <c r="AA190" s="3" t="str">
        <f t="shared" si="120"/>
        <v xml:space="preserve">18/19 </v>
      </c>
      <c r="AB190" s="3" t="str">
        <f t="shared" si="120"/>
        <v>19/20</v>
      </c>
      <c r="AC190" s="3" t="str">
        <f t="shared" si="120"/>
        <v>20/21</v>
      </c>
      <c r="AD190" s="3" t="str">
        <f t="shared" si="120"/>
        <v xml:space="preserve">21/22 </v>
      </c>
      <c r="AE190" s="3" t="str">
        <f t="shared" si="120"/>
        <v xml:space="preserve">22/23 </v>
      </c>
      <c r="AF190" s="3" t="str">
        <f t="shared" si="120"/>
        <v xml:space="preserve">23/24 </v>
      </c>
      <c r="AG190" s="3" t="str">
        <f t="shared" si="120"/>
        <v xml:space="preserve">24/25 </v>
      </c>
      <c r="AH190" s="3" t="str">
        <f t="shared" si="120"/>
        <v>25/26</v>
      </c>
      <c r="AI190" s="3" t="str">
        <f t="shared" si="120"/>
        <v>26/27</v>
      </c>
      <c r="AJ190" s="3" t="str">
        <f t="shared" si="120"/>
        <v>27/28</v>
      </c>
      <c r="AK190" s="3" t="str">
        <f t="shared" si="120"/>
        <v>28/29</v>
      </c>
      <c r="AL190" s="3" t="str">
        <f t="shared" si="120"/>
        <v>29/30</v>
      </c>
      <c r="AM190" s="3" t="str">
        <f t="shared" si="120"/>
        <v>30/31</v>
      </c>
      <c r="AN190" s="3" t="str">
        <f t="shared" si="120"/>
        <v>31/32</v>
      </c>
      <c r="AO190" s="3" t="str">
        <f t="shared" si="120"/>
        <v>32/33</v>
      </c>
      <c r="AP190" s="3" t="str">
        <f t="shared" si="120"/>
        <v>33/34</v>
      </c>
      <c r="AQ190" s="3" t="str">
        <f t="shared" si="120"/>
        <v>34/35</v>
      </c>
      <c r="AR190" s="3" t="str">
        <f t="shared" si="120"/>
        <v>35/36</v>
      </c>
      <c r="AS190" s="3" t="str">
        <f t="shared" si="120"/>
        <v>36/37</v>
      </c>
      <c r="AT190" s="3" t="str">
        <f t="shared" si="120"/>
        <v>37/38</v>
      </c>
      <c r="AU190" s="3" t="str">
        <f t="shared" si="120"/>
        <v>38/39</v>
      </c>
      <c r="AV190" s="3" t="str">
        <f t="shared" si="120"/>
        <v>39/40</v>
      </c>
      <c r="AW190" s="3" t="str">
        <f t="shared" si="120"/>
        <v>40/41</v>
      </c>
      <c r="AX190" s="3" t="str">
        <f t="shared" si="120"/>
        <v>41/42</v>
      </c>
      <c r="AY190" s="3" t="str">
        <f t="shared" si="120"/>
        <v>42/43</v>
      </c>
      <c r="AZ190" s="3" t="str">
        <f t="shared" si="120"/>
        <v>43/44</v>
      </c>
      <c r="BA190" s="3" t="str">
        <f t="shared" si="120"/>
        <v>44/45</v>
      </c>
      <c r="BB190" s="3" t="str">
        <f t="shared" si="120"/>
        <v>45/46</v>
      </c>
      <c r="BC190" s="3" t="str">
        <f t="shared" si="120"/>
        <v>46/47</v>
      </c>
      <c r="BD190" s="3" t="str">
        <f t="shared" si="120"/>
        <v>47/48</v>
      </c>
      <c r="BE190" s="3" t="str">
        <f t="shared" si="120"/>
        <v>48/49</v>
      </c>
      <c r="BF190" s="3" t="str">
        <f t="shared" si="120"/>
        <v>49/50</v>
      </c>
      <c r="BG190" s="3" t="str">
        <f t="shared" si="120"/>
        <v>50/51</v>
      </c>
    </row>
    <row r="191" spans="1:59">
      <c r="A191" s="6" t="s">
        <v>104</v>
      </c>
    </row>
    <row r="192" spans="1:59">
      <c r="A192" s="6" t="s">
        <v>105</v>
      </c>
    </row>
    <row r="193" spans="1:59">
      <c r="A193" s="6" t="s">
        <v>106</v>
      </c>
    </row>
    <row r="194" spans="1:59">
      <c r="A194" s="6" t="s">
        <v>107</v>
      </c>
    </row>
    <row r="195" spans="1:59">
      <c r="A195" s="6" t="s">
        <v>108</v>
      </c>
    </row>
    <row r="196" spans="1:59">
      <c r="A196" s="6" t="s">
        <v>109</v>
      </c>
    </row>
    <row r="197" spans="1:59">
      <c r="A197" s="6" t="s">
        <v>110</v>
      </c>
    </row>
    <row r="198" spans="1:59">
      <c r="A198" s="6" t="s">
        <v>111</v>
      </c>
    </row>
    <row r="199" spans="1:59">
      <c r="A199" s="6" t="s">
        <v>112</v>
      </c>
    </row>
    <row r="200" spans="1:59">
      <c r="A200" s="6" t="s">
        <v>113</v>
      </c>
    </row>
    <row r="201" spans="1:59">
      <c r="A201" s="6" t="s">
        <v>102</v>
      </c>
    </row>
    <row r="202" spans="1:59">
      <c r="A202" s="6" t="s">
        <v>103</v>
      </c>
    </row>
    <row r="203" spans="1:59" ht="15.75" thickBot="1">
      <c r="A203" s="6" t="s">
        <v>143</v>
      </c>
    </row>
    <row r="204" spans="1:59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</row>
    <row r="205" spans="1:59" ht="15.75" thickBot="1">
      <c r="A205" s="6" t="s">
        <v>262</v>
      </c>
    </row>
    <row r="206" spans="1:59" ht="15.75" thickBot="1">
      <c r="A206" s="3"/>
      <c r="B206" s="3" t="str">
        <f>B$2</f>
        <v xml:space="preserve">93/94 </v>
      </c>
      <c r="C206" s="3" t="str">
        <f t="shared" ref="C206:BG206" si="121">C$2</f>
        <v xml:space="preserve">94/95 </v>
      </c>
      <c r="D206" s="3" t="str">
        <f t="shared" si="121"/>
        <v xml:space="preserve">95/96 </v>
      </c>
      <c r="E206" s="3" t="str">
        <f t="shared" si="121"/>
        <v xml:space="preserve">96/97 </v>
      </c>
      <c r="F206" s="3" t="str">
        <f t="shared" si="121"/>
        <v xml:space="preserve">97/98 </v>
      </c>
      <c r="G206" s="3" t="str">
        <f t="shared" si="121"/>
        <v xml:space="preserve">98/99 </v>
      </c>
      <c r="H206" s="3" t="str">
        <f t="shared" si="121"/>
        <v xml:space="preserve">99/00 </v>
      </c>
      <c r="I206" s="3" t="str">
        <f t="shared" si="121"/>
        <v xml:space="preserve">00/01 </v>
      </c>
      <c r="J206" s="3" t="str">
        <f t="shared" si="121"/>
        <v xml:space="preserve">01/02 </v>
      </c>
      <c r="K206" s="3" t="str">
        <f t="shared" si="121"/>
        <v xml:space="preserve">02/03 </v>
      </c>
      <c r="L206" s="3" t="str">
        <f t="shared" si="121"/>
        <v xml:space="preserve">03/04 </v>
      </c>
      <c r="M206" s="3" t="str">
        <f t="shared" si="121"/>
        <v xml:space="preserve">04/05 </v>
      </c>
      <c r="N206" s="3" t="str">
        <f t="shared" si="121"/>
        <v xml:space="preserve">05/06 </v>
      </c>
      <c r="O206" s="3" t="str">
        <f t="shared" si="121"/>
        <v xml:space="preserve">06/07 </v>
      </c>
      <c r="P206" s="3" t="str">
        <f t="shared" si="121"/>
        <v xml:space="preserve">07/08 </v>
      </c>
      <c r="Q206" s="3" t="str">
        <f t="shared" si="121"/>
        <v xml:space="preserve">08/09 </v>
      </c>
      <c r="R206" s="3" t="str">
        <f t="shared" si="121"/>
        <v xml:space="preserve">09/10 </v>
      </c>
      <c r="S206" s="3" t="str">
        <f t="shared" si="121"/>
        <v xml:space="preserve">10/11 </v>
      </c>
      <c r="T206" s="3" t="str">
        <f t="shared" si="121"/>
        <v xml:space="preserve">11/12 </v>
      </c>
      <c r="U206" s="3" t="str">
        <f t="shared" si="121"/>
        <v xml:space="preserve">12/13 </v>
      </c>
      <c r="V206" s="3" t="str">
        <f t="shared" si="121"/>
        <v xml:space="preserve">13/14 </v>
      </c>
      <c r="W206" s="3" t="str">
        <f t="shared" si="121"/>
        <v xml:space="preserve">14/15 </v>
      </c>
      <c r="X206" s="3" t="str">
        <f t="shared" si="121"/>
        <v xml:space="preserve">15/16 </v>
      </c>
      <c r="Y206" s="3" t="str">
        <f t="shared" si="121"/>
        <v xml:space="preserve">16/17 </v>
      </c>
      <c r="Z206" s="3" t="str">
        <f t="shared" si="121"/>
        <v xml:space="preserve">17/18 </v>
      </c>
      <c r="AA206" s="3" t="str">
        <f t="shared" si="121"/>
        <v xml:space="preserve">18/19 </v>
      </c>
      <c r="AB206" s="3" t="str">
        <f t="shared" si="121"/>
        <v>19/20</v>
      </c>
      <c r="AC206" s="3" t="str">
        <f t="shared" si="121"/>
        <v>20/21</v>
      </c>
      <c r="AD206" s="3" t="str">
        <f t="shared" si="121"/>
        <v xml:space="preserve">21/22 </v>
      </c>
      <c r="AE206" s="3" t="str">
        <f t="shared" si="121"/>
        <v xml:space="preserve">22/23 </v>
      </c>
      <c r="AF206" s="3" t="str">
        <f t="shared" si="121"/>
        <v xml:space="preserve">23/24 </v>
      </c>
      <c r="AG206" s="3" t="str">
        <f t="shared" si="121"/>
        <v xml:space="preserve">24/25 </v>
      </c>
      <c r="AH206" s="3" t="str">
        <f t="shared" si="121"/>
        <v>25/26</v>
      </c>
      <c r="AI206" s="3" t="str">
        <f t="shared" si="121"/>
        <v>26/27</v>
      </c>
      <c r="AJ206" s="3" t="str">
        <f t="shared" si="121"/>
        <v>27/28</v>
      </c>
      <c r="AK206" s="3" t="str">
        <f t="shared" si="121"/>
        <v>28/29</v>
      </c>
      <c r="AL206" s="3" t="str">
        <f t="shared" si="121"/>
        <v>29/30</v>
      </c>
      <c r="AM206" s="3" t="str">
        <f t="shared" si="121"/>
        <v>30/31</v>
      </c>
      <c r="AN206" s="3" t="str">
        <f t="shared" si="121"/>
        <v>31/32</v>
      </c>
      <c r="AO206" s="3" t="str">
        <f t="shared" si="121"/>
        <v>32/33</v>
      </c>
      <c r="AP206" s="3" t="str">
        <f t="shared" si="121"/>
        <v>33/34</v>
      </c>
      <c r="AQ206" s="3" t="str">
        <f t="shared" si="121"/>
        <v>34/35</v>
      </c>
      <c r="AR206" s="3" t="str">
        <f t="shared" si="121"/>
        <v>35/36</v>
      </c>
      <c r="AS206" s="3" t="str">
        <f t="shared" si="121"/>
        <v>36/37</v>
      </c>
      <c r="AT206" s="3" t="str">
        <f t="shared" si="121"/>
        <v>37/38</v>
      </c>
      <c r="AU206" s="3" t="str">
        <f t="shared" si="121"/>
        <v>38/39</v>
      </c>
      <c r="AV206" s="3" t="str">
        <f t="shared" si="121"/>
        <v>39/40</v>
      </c>
      <c r="AW206" s="3" t="str">
        <f t="shared" si="121"/>
        <v>40/41</v>
      </c>
      <c r="AX206" s="3" t="str">
        <f t="shared" si="121"/>
        <v>41/42</v>
      </c>
      <c r="AY206" s="3" t="str">
        <f t="shared" si="121"/>
        <v>42/43</v>
      </c>
      <c r="AZ206" s="3" t="str">
        <f t="shared" si="121"/>
        <v>43/44</v>
      </c>
      <c r="BA206" s="3" t="str">
        <f t="shared" si="121"/>
        <v>44/45</v>
      </c>
      <c r="BB206" s="3" t="str">
        <f t="shared" si="121"/>
        <v>45/46</v>
      </c>
      <c r="BC206" s="3" t="str">
        <f t="shared" si="121"/>
        <v>46/47</v>
      </c>
      <c r="BD206" s="3" t="str">
        <f t="shared" si="121"/>
        <v>47/48</v>
      </c>
      <c r="BE206" s="3" t="str">
        <f t="shared" si="121"/>
        <v>48/49</v>
      </c>
      <c r="BF206" s="3" t="str">
        <f t="shared" si="121"/>
        <v>49/50</v>
      </c>
      <c r="BG206" s="3" t="str">
        <f t="shared" si="121"/>
        <v>50/51</v>
      </c>
    </row>
    <row r="207" spans="1:59">
      <c r="A207" s="6" t="s">
        <v>104</v>
      </c>
      <c r="B207" s="239">
        <f>B383-B32+B271-B255+B287</f>
        <v>16.510124794981145</v>
      </c>
      <c r="C207" s="239">
        <f>C383-B394+C271-C255+C287</f>
        <v>12.150974977938617</v>
      </c>
      <c r="D207" s="239">
        <f t="shared" ref="D207:BG207" si="122">D383-C394+D271-D255+D287</f>
        <v>19.221168884615384</v>
      </c>
      <c r="E207" s="239">
        <f t="shared" si="122"/>
        <v>19.609008032051282</v>
      </c>
      <c r="F207" s="239">
        <f t="shared" si="122"/>
        <v>18.396884833333335</v>
      </c>
      <c r="G207" s="239">
        <f t="shared" si="122"/>
        <v>21.759014416666666</v>
      </c>
      <c r="H207" s="239">
        <f t="shared" si="122"/>
        <v>33.300000499999996</v>
      </c>
      <c r="I207" s="239">
        <f t="shared" si="122"/>
        <v>27.729267500000002</v>
      </c>
      <c r="J207" s="239">
        <f t="shared" si="122"/>
        <v>26.478972249999998</v>
      </c>
      <c r="K207" s="239">
        <f t="shared" si="122"/>
        <v>29.839861583333334</v>
      </c>
      <c r="L207" s="239">
        <f t="shared" si="122"/>
        <v>34.153471416666662</v>
      </c>
      <c r="M207" s="239">
        <f t="shared" si="122"/>
        <v>30.408209224358977</v>
      </c>
      <c r="N207" s="239">
        <f t="shared" si="122"/>
        <v>41.452344743589741</v>
      </c>
      <c r="O207" s="239">
        <f t="shared" si="122"/>
        <v>36.446672615384614</v>
      </c>
      <c r="P207" s="239">
        <f t="shared" si="122"/>
        <v>44.771383134615391</v>
      </c>
      <c r="Q207" s="239">
        <f t="shared" si="122"/>
        <v>38.834834570512811</v>
      </c>
      <c r="R207" s="239">
        <f t="shared" si="122"/>
        <v>45.834298333333336</v>
      </c>
      <c r="S207" s="239">
        <f t="shared" si="122"/>
        <v>54.141332692307685</v>
      </c>
      <c r="T207" s="239">
        <f t="shared" si="122"/>
        <v>53.927640275641018</v>
      </c>
      <c r="U207" s="239">
        <f t="shared" si="122"/>
        <v>49.219000256410254</v>
      </c>
      <c r="V207" s="239">
        <f t="shared" si="122"/>
        <v>50.713344224358977</v>
      </c>
      <c r="W207" s="239">
        <f t="shared" si="122"/>
        <v>50.066473358974356</v>
      </c>
      <c r="X207" s="239">
        <f t="shared" si="122"/>
        <v>51.371798897435895</v>
      </c>
      <c r="Y207" s="239">
        <f t="shared" si="122"/>
        <v>51.239695416666663</v>
      </c>
      <c r="Z207" s="239">
        <f t="shared" si="122"/>
        <v>47.521148064102562</v>
      </c>
      <c r="AA207" s="239">
        <f t="shared" si="122"/>
        <v>50.531341461538453</v>
      </c>
      <c r="AB207" s="239">
        <f t="shared" si="122"/>
        <v>46.633080647435897</v>
      </c>
      <c r="AC207" s="239">
        <f t="shared" si="122"/>
        <v>46.383963993589745</v>
      </c>
      <c r="AD207" s="239">
        <f t="shared" si="122"/>
        <v>36.041653871794871</v>
      </c>
      <c r="AE207" s="306">
        <f t="shared" si="122"/>
        <v>65.330752583084134</v>
      </c>
      <c r="AF207" s="306">
        <f t="shared" si="122"/>
        <v>39.846302015268677</v>
      </c>
      <c r="AG207" s="306">
        <f t="shared" si="122"/>
        <v>44.907417423119682</v>
      </c>
      <c r="AH207" s="306">
        <f t="shared" si="122"/>
        <v>45.014863796175725</v>
      </c>
      <c r="AI207" s="306">
        <f t="shared" si="122"/>
        <v>46.463150598727168</v>
      </c>
      <c r="AJ207" s="306">
        <f t="shared" si="122"/>
        <v>47.843691603091969</v>
      </c>
      <c r="AK207" s="306">
        <f t="shared" si="122"/>
        <v>50.019890116665032</v>
      </c>
      <c r="AL207" s="306">
        <f t="shared" si="122"/>
        <v>48.462075945876904</v>
      </c>
      <c r="AM207" s="306">
        <f t="shared" si="122"/>
        <v>50.534386602213061</v>
      </c>
      <c r="AN207" s="306">
        <f t="shared" si="122"/>
        <v>51.024567966999975</v>
      </c>
      <c r="AO207" s="306">
        <f t="shared" si="122"/>
        <v>52.072315409305112</v>
      </c>
      <c r="AP207" s="306">
        <f t="shared" si="122"/>
        <v>52.992819065752343</v>
      </c>
      <c r="AQ207" s="306">
        <f t="shared" si="122"/>
        <v>53.485460662413089</v>
      </c>
      <c r="AR207" s="306">
        <f t="shared" si="122"/>
        <v>54.560911753609872</v>
      </c>
      <c r="AS207" s="306">
        <f t="shared" si="122"/>
        <v>55.714931249349185</v>
      </c>
      <c r="AT207" s="306">
        <f t="shared" si="122"/>
        <v>56.465875431295316</v>
      </c>
      <c r="AU207" s="306">
        <f t="shared" si="122"/>
        <v>57.507508907437554</v>
      </c>
      <c r="AV207" s="306">
        <f t="shared" si="122"/>
        <v>58.500962679795279</v>
      </c>
      <c r="AW207" s="306">
        <f t="shared" si="122"/>
        <v>59.485207905165574</v>
      </c>
      <c r="AX207" s="306">
        <f t="shared" si="122"/>
        <v>60.466975204595848</v>
      </c>
      <c r="AY207" s="306">
        <f t="shared" si="122"/>
        <v>61.081450951147175</v>
      </c>
      <c r="AZ207" s="306">
        <f t="shared" si="122"/>
        <v>62.489451684560052</v>
      </c>
      <c r="BA207" s="306">
        <f t="shared" si="122"/>
        <v>63.499607665841765</v>
      </c>
      <c r="BB207" s="306">
        <f t="shared" si="122"/>
        <v>64.498167333496568</v>
      </c>
      <c r="BC207" s="306">
        <f t="shared" si="122"/>
        <v>65.499887363389348</v>
      </c>
      <c r="BD207" s="306">
        <f t="shared" si="122"/>
        <v>66.504107302358534</v>
      </c>
      <c r="BE207" s="306">
        <f t="shared" si="122"/>
        <v>67.678025502512327</v>
      </c>
      <c r="BF207" s="306">
        <f t="shared" si="122"/>
        <v>68.428705913346874</v>
      </c>
      <c r="BG207" s="306">
        <f t="shared" si="122"/>
        <v>70.016643010162468</v>
      </c>
    </row>
    <row r="208" spans="1:59">
      <c r="A208" s="6" t="s">
        <v>105</v>
      </c>
      <c r="B208" s="239">
        <f t="shared" ref="B208:BG212" si="123">B384-B383+B272-B256+B288</f>
        <v>13.368604081122458</v>
      </c>
      <c r="C208" s="239">
        <f t="shared" si="123"/>
        <v>10.792977506115552</v>
      </c>
      <c r="D208" s="239">
        <f t="shared" si="123"/>
        <v>17.147127884615383</v>
      </c>
      <c r="E208" s="239">
        <f t="shared" si="123"/>
        <v>21.366673032051281</v>
      </c>
      <c r="F208" s="239">
        <f t="shared" si="123"/>
        <v>23.777526833333333</v>
      </c>
      <c r="G208" s="239">
        <f t="shared" si="123"/>
        <v>11.858048416666666</v>
      </c>
      <c r="H208" s="239">
        <f t="shared" si="123"/>
        <v>33.882349499999997</v>
      </c>
      <c r="I208" s="239">
        <f t="shared" si="123"/>
        <v>21.7293895</v>
      </c>
      <c r="J208" s="239">
        <f t="shared" si="123"/>
        <v>23.957318249999997</v>
      </c>
      <c r="K208" s="239">
        <f t="shared" si="123"/>
        <v>23.194185583333336</v>
      </c>
      <c r="L208" s="239">
        <f t="shared" si="123"/>
        <v>41.391247416666658</v>
      </c>
      <c r="M208" s="239">
        <f t="shared" si="123"/>
        <v>37.705481224358977</v>
      </c>
      <c r="N208" s="239">
        <f t="shared" si="123"/>
        <v>42.370847743589742</v>
      </c>
      <c r="O208" s="239">
        <f t="shared" si="123"/>
        <v>36.544246615384608</v>
      </c>
      <c r="P208" s="239">
        <f t="shared" si="123"/>
        <v>44.763807134615391</v>
      </c>
      <c r="Q208" s="239">
        <f t="shared" si="123"/>
        <v>38.596689570512808</v>
      </c>
      <c r="R208" s="239">
        <f t="shared" si="123"/>
        <v>41.053961333333334</v>
      </c>
      <c r="S208" s="239">
        <f t="shared" si="123"/>
        <v>54.152741692307686</v>
      </c>
      <c r="T208" s="239">
        <f t="shared" si="123"/>
        <v>53.961775275641017</v>
      </c>
      <c r="U208" s="239">
        <f t="shared" si="123"/>
        <v>48.336452256410254</v>
      </c>
      <c r="V208" s="239">
        <f t="shared" si="123"/>
        <v>40.835582224358973</v>
      </c>
      <c r="W208" s="239">
        <f t="shared" si="123"/>
        <v>54.397573358974356</v>
      </c>
      <c r="X208" s="239">
        <f t="shared" si="123"/>
        <v>48.829191897435891</v>
      </c>
      <c r="Y208" s="239">
        <f t="shared" si="123"/>
        <v>52.366077416666663</v>
      </c>
      <c r="Z208" s="239">
        <f t="shared" si="123"/>
        <v>47.78714806410256</v>
      </c>
      <c r="AA208" s="239">
        <f t="shared" si="123"/>
        <v>50.473072461538457</v>
      </c>
      <c r="AB208" s="239">
        <f t="shared" si="123"/>
        <v>44.390468647435895</v>
      </c>
      <c r="AC208" s="239">
        <f t="shared" si="123"/>
        <v>50.869433993589745</v>
      </c>
      <c r="AD208" s="239">
        <f t="shared" si="123"/>
        <v>40.803632871794868</v>
      </c>
      <c r="AE208" s="306">
        <f t="shared" si="123"/>
        <v>63.78123098218461</v>
      </c>
      <c r="AF208" s="306">
        <f t="shared" si="123"/>
        <v>42.27724787132766</v>
      </c>
      <c r="AG208" s="306">
        <f t="shared" si="123"/>
        <v>46.554618869779837</v>
      </c>
      <c r="AH208" s="306">
        <f t="shared" si="123"/>
        <v>47.063002827975225</v>
      </c>
      <c r="AI208" s="306">
        <f t="shared" si="123"/>
        <v>48.738339462873938</v>
      </c>
      <c r="AJ208" s="306">
        <f t="shared" si="123"/>
        <v>49.754126872730779</v>
      </c>
      <c r="AK208" s="306">
        <f t="shared" si="123"/>
        <v>51.475202462118226</v>
      </c>
      <c r="AL208" s="306">
        <f t="shared" si="123"/>
        <v>50.288253728662383</v>
      </c>
      <c r="AM208" s="306">
        <f t="shared" si="123"/>
        <v>52.307855703672793</v>
      </c>
      <c r="AN208" s="306">
        <f t="shared" si="123"/>
        <v>52.860794026518789</v>
      </c>
      <c r="AO208" s="306">
        <f t="shared" si="123"/>
        <v>53.971080764857099</v>
      </c>
      <c r="AP208" s="306">
        <f t="shared" si="123"/>
        <v>54.801533066564517</v>
      </c>
      <c r="AQ208" s="306">
        <f t="shared" si="123"/>
        <v>55.714591455537295</v>
      </c>
      <c r="AR208" s="306">
        <f t="shared" si="123"/>
        <v>56.518726287311068</v>
      </c>
      <c r="AS208" s="306">
        <f t="shared" si="123"/>
        <v>57.704944656801722</v>
      </c>
      <c r="AT208" s="306">
        <f t="shared" si="123"/>
        <v>58.463637348384808</v>
      </c>
      <c r="AU208" s="306">
        <f t="shared" si="123"/>
        <v>59.496052083673789</v>
      </c>
      <c r="AV208" s="306">
        <f t="shared" si="123"/>
        <v>60.479506753758123</v>
      </c>
      <c r="AW208" s="306">
        <f t="shared" si="123"/>
        <v>61.470422424549575</v>
      </c>
      <c r="AX208" s="306">
        <f t="shared" si="123"/>
        <v>62.459373583554097</v>
      </c>
      <c r="AY208" s="306">
        <f t="shared" si="123"/>
        <v>63.454081754587591</v>
      </c>
      <c r="AZ208" s="306">
        <f t="shared" si="123"/>
        <v>64.477944097686219</v>
      </c>
      <c r="BA208" s="306">
        <f t="shared" si="123"/>
        <v>65.486150779315039</v>
      </c>
      <c r="BB208" s="306">
        <f t="shared" si="123"/>
        <v>66.484700294347832</v>
      </c>
      <c r="BC208" s="306">
        <f t="shared" si="123"/>
        <v>67.48802013214268</v>
      </c>
      <c r="BD208" s="306">
        <f t="shared" si="123"/>
        <v>68.492503759405324</v>
      </c>
      <c r="BE208" s="306">
        <f t="shared" si="123"/>
        <v>69.665568837518151</v>
      </c>
      <c r="BF208" s="306">
        <f t="shared" si="123"/>
        <v>70.800940840612427</v>
      </c>
      <c r="BG208" s="306">
        <f t="shared" si="123"/>
        <v>72.004072737188565</v>
      </c>
    </row>
    <row r="209" spans="1:59">
      <c r="A209" s="6" t="s">
        <v>106</v>
      </c>
      <c r="B209" s="239">
        <f t="shared" si="123"/>
        <v>18.5318863316514</v>
      </c>
      <c r="C209" s="239">
        <f t="shared" si="123"/>
        <v>13.905421515945839</v>
      </c>
      <c r="D209" s="239">
        <f t="shared" si="123"/>
        <v>19.335984884615385</v>
      </c>
      <c r="E209" s="239">
        <f t="shared" si="123"/>
        <v>18.222880032051279</v>
      </c>
      <c r="F209" s="239">
        <f t="shared" si="123"/>
        <v>24.948390833333335</v>
      </c>
      <c r="G209" s="239">
        <f t="shared" si="123"/>
        <v>23.327688416666668</v>
      </c>
      <c r="H209" s="239">
        <f t="shared" si="123"/>
        <v>32.191982499999995</v>
      </c>
      <c r="I209" s="239">
        <f t="shared" si="123"/>
        <v>28.544861500000003</v>
      </c>
      <c r="J209" s="239">
        <f t="shared" si="123"/>
        <v>30.578535249999998</v>
      </c>
      <c r="K209" s="239">
        <f t="shared" si="123"/>
        <v>29.521090583333333</v>
      </c>
      <c r="L209" s="239">
        <f t="shared" si="123"/>
        <v>38.738843416666661</v>
      </c>
      <c r="M209" s="239">
        <f t="shared" si="123"/>
        <v>33.139469224358976</v>
      </c>
      <c r="N209" s="239">
        <f t="shared" si="123"/>
        <v>42.816507743589739</v>
      </c>
      <c r="O209" s="239">
        <f t="shared" si="123"/>
        <v>35.374476615384609</v>
      </c>
      <c r="P209" s="239">
        <f t="shared" si="123"/>
        <v>46.84983513461539</v>
      </c>
      <c r="Q209" s="239">
        <f t="shared" si="123"/>
        <v>41.330511570512812</v>
      </c>
      <c r="R209" s="239">
        <f t="shared" si="123"/>
        <v>46.458984333333333</v>
      </c>
      <c r="S209" s="239">
        <f t="shared" si="123"/>
        <v>54.266180692307685</v>
      </c>
      <c r="T209" s="239">
        <f t="shared" si="123"/>
        <v>52.523230275641019</v>
      </c>
      <c r="U209" s="239">
        <f t="shared" si="123"/>
        <v>41.774401256410258</v>
      </c>
      <c r="V209" s="239">
        <f t="shared" si="123"/>
        <v>52.203178224358979</v>
      </c>
      <c r="W209" s="239">
        <f t="shared" si="123"/>
        <v>52.006117358974358</v>
      </c>
      <c r="X209" s="239">
        <f t="shared" si="123"/>
        <v>47.593079897435892</v>
      </c>
      <c r="Y209" s="239">
        <f t="shared" si="123"/>
        <v>51.096716416666659</v>
      </c>
      <c r="Z209" s="239">
        <f t="shared" si="123"/>
        <v>46.808148064102561</v>
      </c>
      <c r="AA209" s="239">
        <f t="shared" si="123"/>
        <v>47.903291461538458</v>
      </c>
      <c r="AB209" s="239">
        <f t="shared" si="123"/>
        <v>44.371089647435895</v>
      </c>
      <c r="AC209" s="239">
        <f t="shared" si="123"/>
        <v>45.86624999358974</v>
      </c>
      <c r="AD209" s="239">
        <f t="shared" si="123"/>
        <v>39.95494287179487</v>
      </c>
      <c r="AE209" s="306">
        <f t="shared" si="123"/>
        <v>46.824905767927817</v>
      </c>
      <c r="AF209" s="306">
        <f t="shared" si="123"/>
        <v>38.790585941299227</v>
      </c>
      <c r="AG209" s="306">
        <f t="shared" si="123"/>
        <v>41.38284350348539</v>
      </c>
      <c r="AH209" s="306">
        <f t="shared" si="123"/>
        <v>42.545209141593027</v>
      </c>
      <c r="AI209" s="306">
        <f t="shared" si="123"/>
        <v>43.375194136774702</v>
      </c>
      <c r="AJ209" s="306">
        <f t="shared" si="123"/>
        <v>44.120851348249488</v>
      </c>
      <c r="AK209" s="306">
        <f t="shared" si="123"/>
        <v>45.046489056004475</v>
      </c>
      <c r="AL209" s="306">
        <f t="shared" si="123"/>
        <v>45.889705392870013</v>
      </c>
      <c r="AM209" s="306">
        <f t="shared" si="123"/>
        <v>46.798454447803564</v>
      </c>
      <c r="AN209" s="306">
        <f t="shared" si="123"/>
        <v>47.564771208022876</v>
      </c>
      <c r="AO209" s="306">
        <f t="shared" si="123"/>
        <v>48.361371187523801</v>
      </c>
      <c r="AP209" s="306">
        <f t="shared" si="123"/>
        <v>49.20568809093426</v>
      </c>
      <c r="AQ209" s="306">
        <f t="shared" si="123"/>
        <v>50.011157267998684</v>
      </c>
      <c r="AR209" s="306">
        <f t="shared" si="123"/>
        <v>50.881379635135829</v>
      </c>
      <c r="AS209" s="306">
        <f t="shared" si="123"/>
        <v>51.707566115069227</v>
      </c>
      <c r="AT209" s="306">
        <f t="shared" si="123"/>
        <v>52.529806099641007</v>
      </c>
      <c r="AU209" s="306">
        <f t="shared" si="123"/>
        <v>53.533159692523007</v>
      </c>
      <c r="AV209" s="306">
        <f t="shared" si="123"/>
        <v>54.537107970718125</v>
      </c>
      <c r="AW209" s="306">
        <f t="shared" si="123"/>
        <v>55.539190503295501</v>
      </c>
      <c r="AX209" s="306">
        <f t="shared" si="123"/>
        <v>56.536554755457445</v>
      </c>
      <c r="AY209" s="306">
        <f t="shared" si="123"/>
        <v>57.500535177403357</v>
      </c>
      <c r="AZ209" s="306">
        <f t="shared" si="123"/>
        <v>58.539309463229152</v>
      </c>
      <c r="BA209" s="306">
        <f t="shared" si="123"/>
        <v>59.543573079169889</v>
      </c>
      <c r="BB209" s="306">
        <f t="shared" si="123"/>
        <v>60.546974145541427</v>
      </c>
      <c r="BC209" s="306">
        <f t="shared" si="123"/>
        <v>61.550258199915248</v>
      </c>
      <c r="BD209" s="306">
        <f t="shared" si="123"/>
        <v>62.55344298166743</v>
      </c>
      <c r="BE209" s="306">
        <f t="shared" si="123"/>
        <v>63.723519438954085</v>
      </c>
      <c r="BF209" s="306">
        <f t="shared" si="123"/>
        <v>64.861788601937647</v>
      </c>
      <c r="BG209" s="306">
        <f t="shared" si="123"/>
        <v>66.064237545692379</v>
      </c>
    </row>
    <row r="210" spans="1:59">
      <c r="A210" s="6" t="s">
        <v>107</v>
      </c>
      <c r="B210" s="239">
        <f t="shared" si="123"/>
        <v>21.162754590915931</v>
      </c>
      <c r="C210" s="239">
        <f t="shared" si="123"/>
        <v>21.274642666666669</v>
      </c>
      <c r="D210" s="239">
        <f t="shared" si="123"/>
        <v>20.262454884615384</v>
      </c>
      <c r="E210" s="239">
        <f t="shared" si="123"/>
        <v>21.37671203205128</v>
      </c>
      <c r="F210" s="239">
        <f t="shared" si="123"/>
        <v>20.247273833333331</v>
      </c>
      <c r="G210" s="239">
        <f t="shared" si="123"/>
        <v>27.728035416666668</v>
      </c>
      <c r="H210" s="239">
        <f t="shared" si="123"/>
        <v>34.4366135</v>
      </c>
      <c r="I210" s="239">
        <f t="shared" si="123"/>
        <v>31.022295500000002</v>
      </c>
      <c r="J210" s="239">
        <f t="shared" si="123"/>
        <v>33.155211250000001</v>
      </c>
      <c r="K210" s="239">
        <f t="shared" si="123"/>
        <v>27.392218583333332</v>
      </c>
      <c r="L210" s="239">
        <f t="shared" si="123"/>
        <v>36.059760416666663</v>
      </c>
      <c r="M210" s="239">
        <f t="shared" si="123"/>
        <v>39.422678224358975</v>
      </c>
      <c r="N210" s="239">
        <f t="shared" si="123"/>
        <v>44.227466743589744</v>
      </c>
      <c r="O210" s="239">
        <f t="shared" si="123"/>
        <v>36.284759615384608</v>
      </c>
      <c r="P210" s="239">
        <f t="shared" si="123"/>
        <v>46.124331134615396</v>
      </c>
      <c r="Q210" s="239">
        <f t="shared" si="123"/>
        <v>40.46814557051281</v>
      </c>
      <c r="R210" s="239">
        <f t="shared" si="123"/>
        <v>46.795518333333334</v>
      </c>
      <c r="S210" s="239">
        <f t="shared" si="123"/>
        <v>52.704036692307689</v>
      </c>
      <c r="T210" s="239">
        <f t="shared" si="123"/>
        <v>52.066607275641019</v>
      </c>
      <c r="U210" s="239">
        <f t="shared" si="123"/>
        <v>40.521583256410253</v>
      </c>
      <c r="V210" s="239">
        <f t="shared" si="123"/>
        <v>49.187150224358973</v>
      </c>
      <c r="W210" s="239">
        <f t="shared" si="123"/>
        <v>47.837084358974352</v>
      </c>
      <c r="X210" s="239">
        <f t="shared" si="123"/>
        <v>51.200540897435893</v>
      </c>
      <c r="Y210" s="239">
        <f t="shared" si="123"/>
        <v>50.496401416666657</v>
      </c>
      <c r="Z210" s="239">
        <f t="shared" si="123"/>
        <v>50.774148064102562</v>
      </c>
      <c r="AA210" s="239">
        <f t="shared" si="123"/>
        <v>45.706978461538455</v>
      </c>
      <c r="AB210" s="239">
        <f t="shared" si="123"/>
        <v>43.971029647435891</v>
      </c>
      <c r="AC210" s="239">
        <f t="shared" si="123"/>
        <v>50.494205993589745</v>
      </c>
      <c r="AD210" s="239">
        <f t="shared" si="123"/>
        <v>42.863299871794865</v>
      </c>
      <c r="AE210" s="306">
        <f t="shared" si="123"/>
        <v>48.267997997727477</v>
      </c>
      <c r="AF210" s="306">
        <f t="shared" si="123"/>
        <v>42.065556968554631</v>
      </c>
      <c r="AG210" s="306">
        <f t="shared" si="123"/>
        <v>42.664602468359192</v>
      </c>
      <c r="AH210" s="306">
        <f t="shared" si="123"/>
        <v>44.585616589566307</v>
      </c>
      <c r="AI210" s="306">
        <f t="shared" si="123"/>
        <v>45.69175363252711</v>
      </c>
      <c r="AJ210" s="306">
        <f t="shared" si="123"/>
        <v>46.115605706046686</v>
      </c>
      <c r="AK210" s="306">
        <f t="shared" si="123"/>
        <v>46.929515133450039</v>
      </c>
      <c r="AL210" s="306">
        <f t="shared" si="123"/>
        <v>47.880794381699715</v>
      </c>
      <c r="AM210" s="306">
        <f t="shared" si="123"/>
        <v>48.730932827745654</v>
      </c>
      <c r="AN210" s="306">
        <f t="shared" si="123"/>
        <v>49.620324935724241</v>
      </c>
      <c r="AO210" s="306">
        <f t="shared" si="123"/>
        <v>50.436110008399446</v>
      </c>
      <c r="AP210" s="306">
        <f t="shared" si="123"/>
        <v>51.226979059687608</v>
      </c>
      <c r="AQ210" s="306">
        <f t="shared" si="123"/>
        <v>52.088172690033183</v>
      </c>
      <c r="AR210" s="306">
        <f t="shared" si="123"/>
        <v>53.027343856987891</v>
      </c>
      <c r="AS210" s="306">
        <f t="shared" si="123"/>
        <v>53.900687532206511</v>
      </c>
      <c r="AT210" s="306">
        <f t="shared" si="123"/>
        <v>54.736325833788364</v>
      </c>
      <c r="AU210" s="306">
        <f t="shared" si="123"/>
        <v>55.726125264667132</v>
      </c>
      <c r="AV210" s="306">
        <f t="shared" si="123"/>
        <v>56.726131835419451</v>
      </c>
      <c r="AW210" s="306">
        <f t="shared" si="123"/>
        <v>57.732473362957911</v>
      </c>
      <c r="AX210" s="306">
        <f t="shared" si="123"/>
        <v>58.73214416687307</v>
      </c>
      <c r="AY210" s="306">
        <f t="shared" si="123"/>
        <v>59.695517866961858</v>
      </c>
      <c r="AZ210" s="306">
        <f t="shared" si="123"/>
        <v>60.734785751643322</v>
      </c>
      <c r="BA210" s="306">
        <f t="shared" si="123"/>
        <v>61.736741958666286</v>
      </c>
      <c r="BB210" s="306">
        <f t="shared" si="123"/>
        <v>62.740645168291827</v>
      </c>
      <c r="BC210" s="306">
        <f t="shared" si="123"/>
        <v>63.744758225624672</v>
      </c>
      <c r="BD210" s="306">
        <f t="shared" si="123"/>
        <v>64.748020639994451</v>
      </c>
      <c r="BE210" s="306">
        <f t="shared" si="123"/>
        <v>65.917879220139866</v>
      </c>
      <c r="BF210" s="306">
        <f t="shared" si="123"/>
        <v>67.056067376877124</v>
      </c>
      <c r="BG210" s="306">
        <f t="shared" si="123"/>
        <v>68.258293019186169</v>
      </c>
    </row>
    <row r="211" spans="1:59">
      <c r="A211" s="6" t="s">
        <v>108</v>
      </c>
      <c r="B211" s="239">
        <f t="shared" si="123"/>
        <v>22.001765032672807</v>
      </c>
      <c r="C211" s="239">
        <f t="shared" si="123"/>
        <v>21.001472666666668</v>
      </c>
      <c r="D211" s="239">
        <f t="shared" si="123"/>
        <v>18.508468884615382</v>
      </c>
      <c r="E211" s="239">
        <f t="shared" si="123"/>
        <v>19.990344032051283</v>
      </c>
      <c r="F211" s="239">
        <f t="shared" si="123"/>
        <v>24.194558833333332</v>
      </c>
      <c r="G211" s="239">
        <f t="shared" si="123"/>
        <v>27.577663416666667</v>
      </c>
      <c r="H211" s="239">
        <f t="shared" si="123"/>
        <v>34.804682499999998</v>
      </c>
      <c r="I211" s="239">
        <f t="shared" si="123"/>
        <v>32.792614499999999</v>
      </c>
      <c r="J211" s="239">
        <f t="shared" si="123"/>
        <v>33.132211249999997</v>
      </c>
      <c r="K211" s="239">
        <f t="shared" si="123"/>
        <v>30.095775583333335</v>
      </c>
      <c r="L211" s="239">
        <f t="shared" si="123"/>
        <v>41.47960441666666</v>
      </c>
      <c r="M211" s="239">
        <f t="shared" si="123"/>
        <v>39.908692224358973</v>
      </c>
      <c r="N211" s="239">
        <f t="shared" si="123"/>
        <v>42.91129874358974</v>
      </c>
      <c r="O211" s="239">
        <f t="shared" si="123"/>
        <v>35.24420761538461</v>
      </c>
      <c r="P211" s="239">
        <f t="shared" si="123"/>
        <v>37.824998134615392</v>
      </c>
      <c r="Q211" s="239">
        <f t="shared" si="123"/>
        <v>40.162714570512811</v>
      </c>
      <c r="R211" s="239">
        <f t="shared" si="123"/>
        <v>47.212908333333338</v>
      </c>
      <c r="S211" s="239">
        <f t="shared" si="123"/>
        <v>53.474868692307687</v>
      </c>
      <c r="T211" s="239">
        <f t="shared" si="123"/>
        <v>53.223611275641019</v>
      </c>
      <c r="U211" s="239">
        <f t="shared" si="123"/>
        <v>50.05559525641025</v>
      </c>
      <c r="V211" s="239">
        <f t="shared" si="123"/>
        <v>50.047684224358974</v>
      </c>
      <c r="W211" s="239">
        <f t="shared" si="123"/>
        <v>49.179452358974352</v>
      </c>
      <c r="X211" s="239">
        <f t="shared" si="123"/>
        <v>54.645214897435892</v>
      </c>
      <c r="Y211" s="239">
        <f t="shared" si="123"/>
        <v>51.177051416666657</v>
      </c>
      <c r="Z211" s="239">
        <f t="shared" si="123"/>
        <v>51.12466706410256</v>
      </c>
      <c r="AA211" s="239">
        <f t="shared" si="123"/>
        <v>48.293523461538456</v>
      </c>
      <c r="AB211" s="239">
        <f t="shared" si="123"/>
        <v>45.752159647435889</v>
      </c>
      <c r="AC211" s="239">
        <f t="shared" si="123"/>
        <v>52.042661993589746</v>
      </c>
      <c r="AD211" s="239">
        <f t="shared" si="123"/>
        <v>41.894622871794866</v>
      </c>
      <c r="AE211" s="306">
        <f t="shared" si="123"/>
        <v>50.186338320426835</v>
      </c>
      <c r="AF211" s="306">
        <f t="shared" si="123"/>
        <v>43.999109327759911</v>
      </c>
      <c r="AG211" s="306">
        <f t="shared" si="123"/>
        <v>44.049172214028793</v>
      </c>
      <c r="AH211" s="306">
        <f t="shared" si="123"/>
        <v>45.657860120308563</v>
      </c>
      <c r="AI211" s="306">
        <f t="shared" si="123"/>
        <v>46.692837933120003</v>
      </c>
      <c r="AJ211" s="306">
        <f t="shared" si="123"/>
        <v>47.104571976700797</v>
      </c>
      <c r="AK211" s="306">
        <f t="shared" si="123"/>
        <v>48.259318040893426</v>
      </c>
      <c r="AL211" s="306">
        <f t="shared" si="123"/>
        <v>49.049513120713833</v>
      </c>
      <c r="AM211" s="306">
        <f t="shared" si="123"/>
        <v>49.903254975376811</v>
      </c>
      <c r="AN211" s="306">
        <f t="shared" si="123"/>
        <v>50.737845274804819</v>
      </c>
      <c r="AO211" s="306">
        <f t="shared" si="123"/>
        <v>51.595469691893626</v>
      </c>
      <c r="AP211" s="306">
        <f t="shared" si="123"/>
        <v>52.410275673902888</v>
      </c>
      <c r="AQ211" s="306">
        <f t="shared" si="123"/>
        <v>53.329389644402731</v>
      </c>
      <c r="AR211" s="306">
        <f t="shared" si="123"/>
        <v>54.259533025208007</v>
      </c>
      <c r="AS211" s="306">
        <f t="shared" si="123"/>
        <v>55.164297260190125</v>
      </c>
      <c r="AT211" s="306">
        <f t="shared" si="123"/>
        <v>55.994919941016242</v>
      </c>
      <c r="AU211" s="306">
        <f t="shared" si="123"/>
        <v>56.992160723813676</v>
      </c>
      <c r="AV211" s="306">
        <f t="shared" si="123"/>
        <v>57.995417045847041</v>
      </c>
      <c r="AW211" s="306">
        <f t="shared" si="123"/>
        <v>59.001554027625687</v>
      </c>
      <c r="AX211" s="306">
        <f t="shared" si="123"/>
        <v>59.995640644048301</v>
      </c>
      <c r="AY211" s="306">
        <f t="shared" si="123"/>
        <v>60.960838900852544</v>
      </c>
      <c r="AZ211" s="306">
        <f t="shared" si="123"/>
        <v>62.000084135372326</v>
      </c>
      <c r="BA211" s="306">
        <f t="shared" si="123"/>
        <v>63.003385727727853</v>
      </c>
      <c r="BB211" s="306">
        <f t="shared" si="123"/>
        <v>64.007141522269876</v>
      </c>
      <c r="BC211" s="306">
        <f t="shared" si="123"/>
        <v>65.010726291329519</v>
      </c>
      <c r="BD211" s="306">
        <f t="shared" si="123"/>
        <v>66.013471843561348</v>
      </c>
      <c r="BE211" s="306">
        <f t="shared" si="123"/>
        <v>67.183824741412693</v>
      </c>
      <c r="BF211" s="306">
        <f t="shared" si="123"/>
        <v>68.322038932085192</v>
      </c>
      <c r="BG211" s="306">
        <f t="shared" si="123"/>
        <v>69.524394001903019</v>
      </c>
    </row>
    <row r="212" spans="1:59">
      <c r="A212" s="6" t="s">
        <v>109</v>
      </c>
      <c r="B212" s="239">
        <f t="shared" si="123"/>
        <v>18.104804608068648</v>
      </c>
      <c r="C212" s="239">
        <f t="shared" si="123"/>
        <v>20.925696666666667</v>
      </c>
      <c r="D212" s="239">
        <f t="shared" si="123"/>
        <v>19.474004884615383</v>
      </c>
      <c r="E212" s="239">
        <f t="shared" si="123"/>
        <v>21.055961032051282</v>
      </c>
      <c r="F212" s="239">
        <f t="shared" si="123"/>
        <v>23.128923833333335</v>
      </c>
      <c r="G212" s="239">
        <f t="shared" si="123"/>
        <v>23.501041416666666</v>
      </c>
      <c r="H212" s="239">
        <f t="shared" si="123"/>
        <v>34.063972499999998</v>
      </c>
      <c r="I212" s="239">
        <f t="shared" si="123"/>
        <v>23.844168500000002</v>
      </c>
      <c r="J212" s="239">
        <f t="shared" si="123"/>
        <v>33.132211249999997</v>
      </c>
      <c r="K212" s="239">
        <f t="shared" si="123"/>
        <v>22.367297583333333</v>
      </c>
      <c r="L212" s="239">
        <f t="shared" si="123"/>
        <v>37.603640416666664</v>
      </c>
      <c r="M212" s="239">
        <f t="shared" si="123"/>
        <v>38.391101224358977</v>
      </c>
      <c r="N212" s="239">
        <f t="shared" si="123"/>
        <v>31.565259743589742</v>
      </c>
      <c r="O212" s="239">
        <f t="shared" si="123"/>
        <v>37.06410361538461</v>
      </c>
      <c r="P212" s="239">
        <f t="shared" si="123"/>
        <v>47.221886134615396</v>
      </c>
      <c r="Q212" s="239">
        <f t="shared" si="123"/>
        <v>38.431931570512809</v>
      </c>
      <c r="R212" s="239">
        <f t="shared" si="123"/>
        <v>47.104036333333333</v>
      </c>
      <c r="S212" s="239">
        <f t="shared" si="123"/>
        <v>35.473303692307688</v>
      </c>
      <c r="T212" s="239">
        <f t="shared" si="123"/>
        <v>51.244084275641015</v>
      </c>
      <c r="U212" s="239">
        <f t="shared" si="123"/>
        <v>50.048537256410249</v>
      </c>
      <c r="V212" s="239">
        <f t="shared" si="123"/>
        <v>50.420013224358975</v>
      </c>
      <c r="W212" s="239">
        <f t="shared" si="123"/>
        <v>49.406708358974356</v>
      </c>
      <c r="X212" s="239">
        <f t="shared" si="123"/>
        <v>51.838109897435892</v>
      </c>
      <c r="Y212" s="239">
        <f t="shared" ref="Y212:BG218" si="124">Y388-Y387+Y276-Y260+Y292</f>
        <v>49.27154341666666</v>
      </c>
      <c r="Z212" s="239">
        <f t="shared" si="124"/>
        <v>51.507981064102559</v>
      </c>
      <c r="AA212" s="239">
        <f t="shared" si="124"/>
        <v>48.429411461538457</v>
      </c>
      <c r="AB212" s="239">
        <f t="shared" si="124"/>
        <v>43.19477564743589</v>
      </c>
      <c r="AC212" s="239">
        <f t="shared" si="124"/>
        <v>46.346472993589749</v>
      </c>
      <c r="AD212" s="239">
        <f t="shared" si="124"/>
        <v>39.41679487179487</v>
      </c>
      <c r="AE212" s="306">
        <f t="shared" si="124"/>
        <v>47.255566738458803</v>
      </c>
      <c r="AF212" s="306">
        <f t="shared" si="124"/>
        <v>39.875803987361039</v>
      </c>
      <c r="AG212" s="306">
        <f t="shared" si="124"/>
        <v>41.245745912907211</v>
      </c>
      <c r="AH212" s="306">
        <f t="shared" si="124"/>
        <v>42.613152600697191</v>
      </c>
      <c r="AI212" s="306">
        <f t="shared" si="124"/>
        <v>43.626348299914014</v>
      </c>
      <c r="AJ212" s="306">
        <f t="shared" si="124"/>
        <v>44.312562042508624</v>
      </c>
      <c r="AK212" s="306">
        <f t="shared" si="124"/>
        <v>45.385418237376555</v>
      </c>
      <c r="AL212" s="306">
        <f t="shared" si="124"/>
        <v>46.181530549115053</v>
      </c>
      <c r="AM212" s="306">
        <f t="shared" si="124"/>
        <v>46.938538745561551</v>
      </c>
      <c r="AN212" s="306">
        <f t="shared" si="124"/>
        <v>47.79280175126803</v>
      </c>
      <c r="AO212" s="306">
        <f t="shared" si="124"/>
        <v>48.603230053452833</v>
      </c>
      <c r="AP212" s="306">
        <f t="shared" si="124"/>
        <v>49.442787357370221</v>
      </c>
      <c r="AQ212" s="306">
        <f t="shared" si="124"/>
        <v>50.257069493484963</v>
      </c>
      <c r="AR212" s="306">
        <f t="shared" si="124"/>
        <v>51.10532992983407</v>
      </c>
      <c r="AS212" s="306">
        <f t="shared" si="124"/>
        <v>51.920686567508284</v>
      </c>
      <c r="AT212" s="306">
        <f t="shared" si="124"/>
        <v>52.762040011851219</v>
      </c>
      <c r="AU212" s="306">
        <f t="shared" si="124"/>
        <v>53.76325591666307</v>
      </c>
      <c r="AV212" s="306">
        <f t="shared" si="124"/>
        <v>54.76596995438549</v>
      </c>
      <c r="AW212" s="306">
        <f t="shared" si="124"/>
        <v>55.767424022977394</v>
      </c>
      <c r="AX212" s="306">
        <f t="shared" si="124"/>
        <v>56.76192746944659</v>
      </c>
      <c r="AY212" s="306">
        <f t="shared" si="124"/>
        <v>57.727044395831079</v>
      </c>
      <c r="AZ212" s="306">
        <f t="shared" si="124"/>
        <v>58.768269133966896</v>
      </c>
      <c r="BA212" s="306">
        <f t="shared" si="124"/>
        <v>59.771387811151129</v>
      </c>
      <c r="BB212" s="306">
        <f t="shared" si="124"/>
        <v>60.774561566842195</v>
      </c>
      <c r="BC212" s="306">
        <f t="shared" si="124"/>
        <v>61.777636170878793</v>
      </c>
      <c r="BD212" s="306">
        <f t="shared" si="124"/>
        <v>62.78069173295475</v>
      </c>
      <c r="BE212" s="306">
        <f t="shared" si="124"/>
        <v>63.951169241636293</v>
      </c>
      <c r="BF212" s="306">
        <f t="shared" si="124"/>
        <v>65.089586311191766</v>
      </c>
      <c r="BG212" s="306">
        <f t="shared" si="124"/>
        <v>66.291773281335395</v>
      </c>
    </row>
    <row r="213" spans="1:59">
      <c r="A213" s="6" t="s">
        <v>110</v>
      </c>
      <c r="B213" s="239">
        <f t="shared" ref="B213:AW218" si="125">B389-B388+B277-B261+B293</f>
        <v>21.634588894764605</v>
      </c>
      <c r="C213" s="239">
        <f t="shared" si="125"/>
        <v>19.819032666666669</v>
      </c>
      <c r="D213" s="239">
        <f t="shared" si="125"/>
        <v>16.184927884615384</v>
      </c>
      <c r="E213" s="239">
        <f t="shared" si="125"/>
        <v>22.808042032051279</v>
      </c>
      <c r="F213" s="239">
        <f t="shared" si="125"/>
        <v>25.668709833333335</v>
      </c>
      <c r="G213" s="239">
        <f t="shared" si="125"/>
        <v>27.424403416666667</v>
      </c>
      <c r="H213" s="239">
        <f t="shared" si="125"/>
        <v>34.369995500000002</v>
      </c>
      <c r="I213" s="239">
        <f t="shared" si="125"/>
        <v>30.292170500000001</v>
      </c>
      <c r="J213" s="239">
        <f t="shared" si="125"/>
        <v>26.26776125</v>
      </c>
      <c r="K213" s="239">
        <f t="shared" si="125"/>
        <v>20.096727583333333</v>
      </c>
      <c r="L213" s="239">
        <f t="shared" si="125"/>
        <v>39.146910416666664</v>
      </c>
      <c r="M213" s="239">
        <f t="shared" si="125"/>
        <v>38.141871224358972</v>
      </c>
      <c r="N213" s="239">
        <f t="shared" si="125"/>
        <v>44.823828743589743</v>
      </c>
      <c r="O213" s="239">
        <f t="shared" si="125"/>
        <v>35.594947615384612</v>
      </c>
      <c r="P213" s="239">
        <f t="shared" si="125"/>
        <v>47.047632134615391</v>
      </c>
      <c r="Q213" s="239">
        <f t="shared" si="125"/>
        <v>37.864284570512808</v>
      </c>
      <c r="R213" s="239">
        <f t="shared" si="125"/>
        <v>43.691509333333336</v>
      </c>
      <c r="S213" s="239">
        <f t="shared" si="125"/>
        <v>51.676408692307689</v>
      </c>
      <c r="T213" s="239">
        <f t="shared" si="125"/>
        <v>31.562809275641019</v>
      </c>
      <c r="U213" s="239">
        <f t="shared" si="125"/>
        <v>50.682867256410255</v>
      </c>
      <c r="V213" s="239">
        <f t="shared" si="125"/>
        <v>50.346309224358976</v>
      </c>
      <c r="W213" s="239">
        <f t="shared" si="125"/>
        <v>51.678163358974352</v>
      </c>
      <c r="X213" s="239">
        <f t="shared" si="125"/>
        <v>53.333360897435895</v>
      </c>
      <c r="Y213" s="239">
        <f t="shared" si="125"/>
        <v>51.645644416666663</v>
      </c>
      <c r="Z213" s="239">
        <f t="shared" si="125"/>
        <v>49.365490064102559</v>
      </c>
      <c r="AA213" s="239">
        <f t="shared" si="125"/>
        <v>48.235274461538452</v>
      </c>
      <c r="AB213" s="239">
        <f t="shared" si="125"/>
        <v>42.630979647435893</v>
      </c>
      <c r="AC213" s="239">
        <f t="shared" si="125"/>
        <v>37.068950993589752</v>
      </c>
      <c r="AD213" s="239">
        <f t="shared" si="125"/>
        <v>38.78579487179487</v>
      </c>
      <c r="AE213" s="306">
        <f t="shared" si="125"/>
        <v>44.391929184141219</v>
      </c>
      <c r="AF213" s="306">
        <f t="shared" si="125"/>
        <v>34.786339682892084</v>
      </c>
      <c r="AG213" s="306">
        <f t="shared" si="125"/>
        <v>38.439637379447113</v>
      </c>
      <c r="AH213" s="306">
        <f t="shared" si="125"/>
        <v>39.460617287122233</v>
      </c>
      <c r="AI213" s="306">
        <f t="shared" si="125"/>
        <v>40.127500744161452</v>
      </c>
      <c r="AJ213" s="306">
        <f t="shared" si="125"/>
        <v>41.688342360456957</v>
      </c>
      <c r="AK213" s="306">
        <f t="shared" si="125"/>
        <v>42.251887535360268</v>
      </c>
      <c r="AL213" s="306">
        <f t="shared" si="125"/>
        <v>43.075302834733719</v>
      </c>
      <c r="AM213" s="306">
        <f t="shared" si="125"/>
        <v>43.843746030238634</v>
      </c>
      <c r="AN213" s="306">
        <f t="shared" si="125"/>
        <v>44.672364397878738</v>
      </c>
      <c r="AO213" s="306">
        <f t="shared" si="125"/>
        <v>45.42551936653426</v>
      </c>
      <c r="AP213" s="306">
        <f t="shared" si="125"/>
        <v>46.343107178140087</v>
      </c>
      <c r="AQ213" s="306">
        <f t="shared" si="125"/>
        <v>46.974754495330529</v>
      </c>
      <c r="AR213" s="306">
        <f t="shared" si="125"/>
        <v>47.762290705117628</v>
      </c>
      <c r="AS213" s="306">
        <f t="shared" si="125"/>
        <v>48.49074366729036</v>
      </c>
      <c r="AT213" s="306">
        <f t="shared" si="125"/>
        <v>49.334188433494319</v>
      </c>
      <c r="AU213" s="306">
        <f t="shared" si="125"/>
        <v>50.342489223036409</v>
      </c>
      <c r="AV213" s="306">
        <f t="shared" si="125"/>
        <v>51.346658662119737</v>
      </c>
      <c r="AW213" s="306">
        <f t="shared" si="125"/>
        <v>52.33505916611481</v>
      </c>
      <c r="AX213" s="306">
        <f t="shared" si="124"/>
        <v>53.336587106617856</v>
      </c>
      <c r="AY213" s="306">
        <f t="shared" si="124"/>
        <v>54.300996931565116</v>
      </c>
      <c r="AZ213" s="306">
        <f t="shared" si="124"/>
        <v>55.343142177178763</v>
      </c>
      <c r="BA213" s="306">
        <f t="shared" si="124"/>
        <v>56.34662167718119</v>
      </c>
      <c r="BB213" s="306">
        <f t="shared" si="124"/>
        <v>57.34892338023996</v>
      </c>
      <c r="BC213" s="306">
        <f t="shared" si="124"/>
        <v>58.350907015935725</v>
      </c>
      <c r="BD213" s="306">
        <f t="shared" si="124"/>
        <v>59.355307912063751</v>
      </c>
      <c r="BE213" s="306">
        <f t="shared" si="124"/>
        <v>60.525507662322426</v>
      </c>
      <c r="BF213" s="306">
        <f t="shared" si="124"/>
        <v>61.664057460552883</v>
      </c>
      <c r="BG213" s="306">
        <f t="shared" si="124"/>
        <v>62.866137506191365</v>
      </c>
    </row>
    <row r="214" spans="1:59">
      <c r="A214" s="6" t="s">
        <v>111</v>
      </c>
      <c r="B214" s="239">
        <f t="shared" si="125"/>
        <v>19.463246050626708</v>
      </c>
      <c r="C214" s="239">
        <f t="shared" si="125"/>
        <v>15.729490666666667</v>
      </c>
      <c r="D214" s="239">
        <f t="shared" si="125"/>
        <v>21.723477884615384</v>
      </c>
      <c r="E214" s="239">
        <f t="shared" si="125"/>
        <v>18.840887032051281</v>
      </c>
      <c r="F214" s="239">
        <f t="shared" si="125"/>
        <v>20.339248833333336</v>
      </c>
      <c r="G214" s="239">
        <f t="shared" si="125"/>
        <v>28.394735416666666</v>
      </c>
      <c r="H214" s="239">
        <f t="shared" si="125"/>
        <v>31.986255499999999</v>
      </c>
      <c r="I214" s="239">
        <f t="shared" si="125"/>
        <v>28.3547145</v>
      </c>
      <c r="J214" s="239">
        <f t="shared" si="125"/>
        <v>22.802761249999996</v>
      </c>
      <c r="K214" s="239">
        <f t="shared" si="125"/>
        <v>22.540720583333332</v>
      </c>
      <c r="L214" s="239">
        <f t="shared" si="125"/>
        <v>12.716207416666663</v>
      </c>
      <c r="M214" s="239">
        <f t="shared" si="125"/>
        <v>39.098468224358975</v>
      </c>
      <c r="N214" s="239">
        <f t="shared" si="125"/>
        <v>40.867126743589743</v>
      </c>
      <c r="O214" s="239">
        <f t="shared" si="125"/>
        <v>37.382116615384611</v>
      </c>
      <c r="P214" s="239">
        <f t="shared" si="125"/>
        <v>36.732222134615391</v>
      </c>
      <c r="Q214" s="239">
        <f t="shared" si="125"/>
        <v>39.404596570512808</v>
      </c>
      <c r="R214" s="239">
        <f t="shared" si="125"/>
        <v>45.824659333333337</v>
      </c>
      <c r="S214" s="239">
        <f t="shared" si="125"/>
        <v>35.398768692307691</v>
      </c>
      <c r="T214" s="239">
        <f t="shared" si="125"/>
        <v>47.943015275641017</v>
      </c>
      <c r="U214" s="239">
        <f t="shared" si="125"/>
        <v>49.592984256410254</v>
      </c>
      <c r="V214" s="239">
        <f t="shared" si="125"/>
        <v>50.437778224358979</v>
      </c>
      <c r="W214" s="239">
        <f t="shared" si="125"/>
        <v>53.080627358974354</v>
      </c>
      <c r="X214" s="239">
        <f t="shared" si="125"/>
        <v>51.349589897435891</v>
      </c>
      <c r="Y214" s="239">
        <f t="shared" si="125"/>
        <v>53.375514416666661</v>
      </c>
      <c r="Z214" s="239">
        <f t="shared" si="125"/>
        <v>53.20532206410256</v>
      </c>
      <c r="AA214" s="239">
        <f t="shared" si="125"/>
        <v>47.449793461538455</v>
      </c>
      <c r="AB214" s="239">
        <f t="shared" si="125"/>
        <v>41.18454564743589</v>
      </c>
      <c r="AC214" s="239">
        <f t="shared" si="125"/>
        <v>41.876177993589749</v>
      </c>
      <c r="AD214" s="239">
        <f t="shared" si="125"/>
        <v>51.413354871794866</v>
      </c>
      <c r="AE214" s="306">
        <f t="shared" si="125"/>
        <v>46.935068833830798</v>
      </c>
      <c r="AF214" s="306">
        <f t="shared" si="125"/>
        <v>42.490540197667237</v>
      </c>
      <c r="AG214" s="306">
        <f t="shared" si="125"/>
        <v>42.144380202080598</v>
      </c>
      <c r="AH214" s="306">
        <f t="shared" si="125"/>
        <v>43.944570353725133</v>
      </c>
      <c r="AI214" s="306">
        <f t="shared" si="125"/>
        <v>45.440953266246851</v>
      </c>
      <c r="AJ214" s="306">
        <f t="shared" si="125"/>
        <v>47.308574412188278</v>
      </c>
      <c r="AK214" s="306">
        <f t="shared" si="125"/>
        <v>46.517631272785351</v>
      </c>
      <c r="AL214" s="306">
        <f t="shared" si="125"/>
        <v>47.92500722963014</v>
      </c>
      <c r="AM214" s="306">
        <f t="shared" si="125"/>
        <v>48.601433416103916</v>
      </c>
      <c r="AN214" s="306">
        <f t="shared" si="125"/>
        <v>49.60654316074028</v>
      </c>
      <c r="AO214" s="306">
        <f t="shared" si="125"/>
        <v>50.525438382779228</v>
      </c>
      <c r="AP214" s="306">
        <f t="shared" si="125"/>
        <v>51.364793002783529</v>
      </c>
      <c r="AQ214" s="306">
        <f t="shared" si="125"/>
        <v>51.99620014191396</v>
      </c>
      <c r="AR214" s="306">
        <f t="shared" si="125"/>
        <v>53.049419290522032</v>
      </c>
      <c r="AS214" s="306">
        <f t="shared" si="125"/>
        <v>53.892451530358699</v>
      </c>
      <c r="AT214" s="306">
        <f t="shared" si="125"/>
        <v>54.761750641615663</v>
      </c>
      <c r="AU214" s="306">
        <f t="shared" si="125"/>
        <v>55.753735484680689</v>
      </c>
      <c r="AV214" s="306">
        <f t="shared" si="125"/>
        <v>56.741327417751108</v>
      </c>
      <c r="AW214" s="306">
        <f t="shared" si="125"/>
        <v>57.72624651217086</v>
      </c>
      <c r="AX214" s="306">
        <f t="shared" si="124"/>
        <v>58.748261104687487</v>
      </c>
      <c r="AY214" s="306">
        <f t="shared" si="124"/>
        <v>59.706271418469392</v>
      </c>
      <c r="AZ214" s="306">
        <f t="shared" si="124"/>
        <v>60.750409891083301</v>
      </c>
      <c r="BA214" s="306">
        <f t="shared" si="124"/>
        <v>61.749431846842313</v>
      </c>
      <c r="BB214" s="306">
        <f t="shared" si="124"/>
        <v>62.750937840353131</v>
      </c>
      <c r="BC214" s="306">
        <f t="shared" si="124"/>
        <v>63.75454975885485</v>
      </c>
      <c r="BD214" s="306">
        <f t="shared" si="124"/>
        <v>64.761116077794298</v>
      </c>
      <c r="BE214" s="306">
        <f t="shared" si="124"/>
        <v>65.929709577022862</v>
      </c>
      <c r="BF214" s="306">
        <f t="shared" si="124"/>
        <v>67.068366111018591</v>
      </c>
      <c r="BG214" s="306">
        <f t="shared" si="124"/>
        <v>68.269832996816248</v>
      </c>
    </row>
    <row r="215" spans="1:59">
      <c r="A215" s="6" t="s">
        <v>112</v>
      </c>
      <c r="B215" s="239">
        <f t="shared" si="125"/>
        <v>17.1719266795184</v>
      </c>
      <c r="C215" s="239">
        <f t="shared" si="125"/>
        <v>20.399717666666668</v>
      </c>
      <c r="D215" s="239">
        <f t="shared" si="125"/>
        <v>18.597174884615384</v>
      </c>
      <c r="E215" s="239">
        <f t="shared" si="125"/>
        <v>17.056867032051279</v>
      </c>
      <c r="F215" s="239">
        <f t="shared" si="125"/>
        <v>14.929056833333334</v>
      </c>
      <c r="G215" s="239">
        <f t="shared" si="125"/>
        <v>27.649860416666666</v>
      </c>
      <c r="H215" s="239">
        <f t="shared" si="125"/>
        <v>31.7592885</v>
      </c>
      <c r="I215" s="239">
        <f t="shared" si="125"/>
        <v>32.007335500000003</v>
      </c>
      <c r="J215" s="239">
        <f t="shared" si="125"/>
        <v>29.147600249999996</v>
      </c>
      <c r="K215" s="239">
        <f t="shared" si="125"/>
        <v>23.280860583333336</v>
      </c>
      <c r="L215" s="239">
        <f t="shared" si="125"/>
        <v>35.484525416666663</v>
      </c>
      <c r="M215" s="239">
        <f t="shared" si="125"/>
        <v>31.700901224358976</v>
      </c>
      <c r="N215" s="239">
        <f t="shared" si="125"/>
        <v>42.033313743589744</v>
      </c>
      <c r="O215" s="239">
        <f t="shared" si="125"/>
        <v>32.503689615384616</v>
      </c>
      <c r="P215" s="239">
        <f t="shared" si="125"/>
        <v>46.124424134615396</v>
      </c>
      <c r="Q215" s="239">
        <f t="shared" si="125"/>
        <v>38.20164557051281</v>
      </c>
      <c r="R215" s="239">
        <f t="shared" si="125"/>
        <v>46.872309333333334</v>
      </c>
      <c r="S215" s="239">
        <f t="shared" si="125"/>
        <v>54.670218692307685</v>
      </c>
      <c r="T215" s="239">
        <f t="shared" si="125"/>
        <v>54.056985275641019</v>
      </c>
      <c r="U215" s="239">
        <f t="shared" si="125"/>
        <v>39.870285256410256</v>
      </c>
      <c r="V215" s="239">
        <f t="shared" si="125"/>
        <v>51.045028224358973</v>
      </c>
      <c r="W215" s="239">
        <f t="shared" si="125"/>
        <v>51.645821358974359</v>
      </c>
      <c r="X215" s="239">
        <f t="shared" si="125"/>
        <v>51.883908897435894</v>
      </c>
      <c r="Y215" s="239">
        <f t="shared" si="125"/>
        <v>53.070235416666662</v>
      </c>
      <c r="Z215" s="239">
        <f t="shared" si="125"/>
        <v>48.19851706410256</v>
      </c>
      <c r="AA215" s="239">
        <f t="shared" si="125"/>
        <v>50.137169461538456</v>
      </c>
      <c r="AB215" s="239">
        <f t="shared" si="125"/>
        <v>42.209112647435894</v>
      </c>
      <c r="AC215" s="239">
        <f t="shared" si="125"/>
        <v>33.939849993589746</v>
      </c>
      <c r="AD215" s="239">
        <f t="shared" si="125"/>
        <v>41.935809871794866</v>
      </c>
      <c r="AE215" s="306">
        <f t="shared" si="125"/>
        <v>44.269730744739896</v>
      </c>
      <c r="AF215" s="306">
        <f t="shared" si="125"/>
        <v>35.252396339701882</v>
      </c>
      <c r="AG215" s="306">
        <f t="shared" si="125"/>
        <v>38.797560642739853</v>
      </c>
      <c r="AH215" s="306">
        <f t="shared" si="125"/>
        <v>39.430004407608934</v>
      </c>
      <c r="AI215" s="306">
        <f t="shared" si="125"/>
        <v>40.213455159825727</v>
      </c>
      <c r="AJ215" s="306">
        <f t="shared" si="125"/>
        <v>42.351763001677526</v>
      </c>
      <c r="AK215" s="306">
        <f t="shared" si="125"/>
        <v>42.357635964451362</v>
      </c>
      <c r="AL215" s="306">
        <f t="shared" si="125"/>
        <v>43.327807313296631</v>
      </c>
      <c r="AM215" s="306">
        <f t="shared" si="125"/>
        <v>44.089235664501849</v>
      </c>
      <c r="AN215" s="306">
        <f t="shared" si="125"/>
        <v>44.890590916959511</v>
      </c>
      <c r="AO215" s="306">
        <f t="shared" si="125"/>
        <v>45.711551143206918</v>
      </c>
      <c r="AP215" s="306">
        <f t="shared" si="125"/>
        <v>46.655868765145726</v>
      </c>
      <c r="AQ215" s="306">
        <f t="shared" si="125"/>
        <v>47.221817892904724</v>
      </c>
      <c r="AR215" s="306">
        <f t="shared" si="125"/>
        <v>48.064289038088589</v>
      </c>
      <c r="AS215" s="306">
        <f t="shared" si="125"/>
        <v>48.800247204261893</v>
      </c>
      <c r="AT215" s="306">
        <f t="shared" si="125"/>
        <v>49.646072546878173</v>
      </c>
      <c r="AU215" s="306">
        <f t="shared" si="125"/>
        <v>50.660987531838273</v>
      </c>
      <c r="AV215" s="306">
        <f t="shared" si="125"/>
        <v>51.661193090460124</v>
      </c>
      <c r="AW215" s="306">
        <f t="shared" si="125"/>
        <v>52.641720118411641</v>
      </c>
      <c r="AX215" s="306">
        <f t="shared" si="124"/>
        <v>53.650857469480059</v>
      </c>
      <c r="AY215" s="306">
        <f t="shared" si="124"/>
        <v>54.613213199524012</v>
      </c>
      <c r="AZ215" s="306">
        <f t="shared" si="124"/>
        <v>55.656311810315799</v>
      </c>
      <c r="BA215" s="306">
        <f t="shared" si="124"/>
        <v>56.659857741233225</v>
      </c>
      <c r="BB215" s="306">
        <f t="shared" si="124"/>
        <v>57.661093709159033</v>
      </c>
      <c r="BC215" s="306">
        <f t="shared" si="124"/>
        <v>58.662817671997125</v>
      </c>
      <c r="BD215" s="306">
        <f t="shared" si="124"/>
        <v>59.668320443449595</v>
      </c>
      <c r="BE215" s="306">
        <f t="shared" si="124"/>
        <v>60.838048252348102</v>
      </c>
      <c r="BF215" s="306">
        <f t="shared" si="124"/>
        <v>61.976757303263966</v>
      </c>
      <c r="BG215" s="306">
        <f t="shared" si="124"/>
        <v>63.178711540280176</v>
      </c>
    </row>
    <row r="216" spans="1:59">
      <c r="A216" s="6" t="s">
        <v>113</v>
      </c>
      <c r="B216" s="239">
        <f t="shared" si="125"/>
        <v>17.252202546668098</v>
      </c>
      <c r="C216" s="239">
        <f t="shared" si="125"/>
        <v>19.687486666666668</v>
      </c>
      <c r="D216" s="239">
        <f t="shared" si="125"/>
        <v>18.395669884615383</v>
      </c>
      <c r="E216" s="239">
        <f t="shared" si="125"/>
        <v>16.856399032051279</v>
      </c>
      <c r="F216" s="239">
        <f t="shared" si="125"/>
        <v>14.263928833333333</v>
      </c>
      <c r="G216" s="239">
        <f t="shared" si="125"/>
        <v>28.130306416666667</v>
      </c>
      <c r="H216" s="239">
        <f t="shared" si="125"/>
        <v>33.666121499999996</v>
      </c>
      <c r="I216" s="239">
        <f t="shared" si="125"/>
        <v>30.9503135</v>
      </c>
      <c r="J216" s="239">
        <f t="shared" si="125"/>
        <v>21.457282249999999</v>
      </c>
      <c r="K216" s="239">
        <f t="shared" si="125"/>
        <v>20.403668583333335</v>
      </c>
      <c r="L216" s="239">
        <f t="shared" si="125"/>
        <v>24.074091416666661</v>
      </c>
      <c r="M216" s="239">
        <f t="shared" si="125"/>
        <v>28.354182224358972</v>
      </c>
      <c r="N216" s="239">
        <f t="shared" si="125"/>
        <v>40.936705743589741</v>
      </c>
      <c r="O216" s="239">
        <f t="shared" si="125"/>
        <v>36.063316615384615</v>
      </c>
      <c r="P216" s="239">
        <f t="shared" si="125"/>
        <v>35.939015134615396</v>
      </c>
      <c r="Q216" s="239">
        <f t="shared" si="125"/>
        <v>38.341857570512815</v>
      </c>
      <c r="R216" s="239">
        <f t="shared" si="125"/>
        <v>47.56062033333334</v>
      </c>
      <c r="S216" s="239">
        <f t="shared" si="125"/>
        <v>51.878490692307686</v>
      </c>
      <c r="T216" s="239">
        <f t="shared" si="125"/>
        <v>52.882654275641016</v>
      </c>
      <c r="U216" s="239">
        <f t="shared" si="125"/>
        <v>49.342125256410256</v>
      </c>
      <c r="V216" s="239">
        <f t="shared" si="125"/>
        <v>49.181040224358973</v>
      </c>
      <c r="W216" s="239">
        <f t="shared" si="125"/>
        <v>54.000484358974354</v>
      </c>
      <c r="X216" s="239">
        <f t="shared" si="125"/>
        <v>40.697889897435893</v>
      </c>
      <c r="Y216" s="239">
        <f t="shared" si="125"/>
        <v>52.866373416666661</v>
      </c>
      <c r="Z216" s="239">
        <f t="shared" si="125"/>
        <v>50.733484064102555</v>
      </c>
      <c r="AA216" s="239">
        <f t="shared" si="125"/>
        <v>43.344476461538456</v>
      </c>
      <c r="AB216" s="239">
        <f t="shared" si="125"/>
        <v>42.857413647435891</v>
      </c>
      <c r="AC216" s="239">
        <f t="shared" si="125"/>
        <v>47.379819993589749</v>
      </c>
      <c r="AD216" s="239">
        <f t="shared" si="125"/>
        <v>46.20979487179487</v>
      </c>
      <c r="AE216" s="306">
        <f t="shared" si="125"/>
        <v>47.029264203325781</v>
      </c>
      <c r="AF216" s="306">
        <f t="shared" si="125"/>
        <v>40.833680729436765</v>
      </c>
      <c r="AG216" s="306">
        <f t="shared" si="125"/>
        <v>41.750261622881794</v>
      </c>
      <c r="AH216" s="306">
        <f t="shared" si="125"/>
        <v>44.005586518989091</v>
      </c>
      <c r="AI216" s="306">
        <f t="shared" si="125"/>
        <v>45.143652328737787</v>
      </c>
      <c r="AJ216" s="306">
        <f t="shared" si="125"/>
        <v>45.992727744090963</v>
      </c>
      <c r="AK216" s="306">
        <f t="shared" si="125"/>
        <v>46.109901802924568</v>
      </c>
      <c r="AL216" s="306">
        <f t="shared" si="125"/>
        <v>47.257868152347243</v>
      </c>
      <c r="AM216" s="306">
        <f t="shared" si="125"/>
        <v>48.125330393424086</v>
      </c>
      <c r="AN216" s="306">
        <f t="shared" si="125"/>
        <v>49.079139532342964</v>
      </c>
      <c r="AO216" s="306">
        <f t="shared" si="125"/>
        <v>49.879747495000693</v>
      </c>
      <c r="AP216" s="306">
        <f t="shared" si="125"/>
        <v>50.671798139335024</v>
      </c>
      <c r="AQ216" s="306">
        <f t="shared" si="125"/>
        <v>51.432097246159806</v>
      </c>
      <c r="AR216" s="306">
        <f t="shared" si="125"/>
        <v>52.416335117574484</v>
      </c>
      <c r="AS216" s="306">
        <f t="shared" si="125"/>
        <v>53.274917807313948</v>
      </c>
      <c r="AT216" s="306">
        <f t="shared" si="125"/>
        <v>54.118009970064307</v>
      </c>
      <c r="AU216" s="306">
        <f t="shared" si="125"/>
        <v>55.101107335248201</v>
      </c>
      <c r="AV216" s="306">
        <f t="shared" si="125"/>
        <v>56.096618128979294</v>
      </c>
      <c r="AW216" s="306">
        <f t="shared" si="125"/>
        <v>57.097039349574061</v>
      </c>
      <c r="AX216" s="306">
        <f t="shared" si="124"/>
        <v>58.107541751275818</v>
      </c>
      <c r="AY216" s="306">
        <f t="shared" si="124"/>
        <v>59.068707619389947</v>
      </c>
      <c r="AZ216" s="306">
        <f t="shared" si="124"/>
        <v>60.108208965930473</v>
      </c>
      <c r="BA216" s="306">
        <f t="shared" si="124"/>
        <v>61.108466296183863</v>
      </c>
      <c r="BB216" s="306">
        <f t="shared" si="124"/>
        <v>62.112057734550625</v>
      </c>
      <c r="BC216" s="306">
        <f t="shared" si="124"/>
        <v>63.116418400675016</v>
      </c>
      <c r="BD216" s="306">
        <f t="shared" si="124"/>
        <v>64.121050130973316</v>
      </c>
      <c r="BE216" s="306">
        <f t="shared" si="124"/>
        <v>65.290161229248255</v>
      </c>
      <c r="BF216" s="306">
        <f t="shared" si="124"/>
        <v>66.428317333695674</v>
      </c>
      <c r="BG216" s="306">
        <f t="shared" si="124"/>
        <v>67.630314734968977</v>
      </c>
    </row>
    <row r="217" spans="1:59">
      <c r="A217" s="6" t="s">
        <v>102</v>
      </c>
      <c r="B217" s="239">
        <f t="shared" si="125"/>
        <v>13.096074744926593</v>
      </c>
      <c r="C217" s="239">
        <f t="shared" si="125"/>
        <v>18.306781666666666</v>
      </c>
      <c r="D217" s="239">
        <f t="shared" si="125"/>
        <v>21.719283884615383</v>
      </c>
      <c r="E217" s="239">
        <f t="shared" si="125"/>
        <v>16.417999032051281</v>
      </c>
      <c r="F217" s="239">
        <f t="shared" si="125"/>
        <v>4.857424833333333</v>
      </c>
      <c r="G217" s="239">
        <f t="shared" si="125"/>
        <v>29.666256416666666</v>
      </c>
      <c r="H217" s="239">
        <f t="shared" si="125"/>
        <v>30.1664505</v>
      </c>
      <c r="I217" s="239">
        <f t="shared" si="125"/>
        <v>26.158704500000002</v>
      </c>
      <c r="J217" s="239">
        <f t="shared" si="125"/>
        <v>26.783083249999997</v>
      </c>
      <c r="K217" s="239">
        <f t="shared" si="125"/>
        <v>26.560451583333332</v>
      </c>
      <c r="L217" s="239">
        <f t="shared" si="125"/>
        <v>42.286845416666658</v>
      </c>
      <c r="M217" s="239">
        <f t="shared" si="125"/>
        <v>27.611479224358973</v>
      </c>
      <c r="N217" s="239">
        <f t="shared" si="125"/>
        <v>41.998078743589744</v>
      </c>
      <c r="O217" s="239">
        <f t="shared" si="125"/>
        <v>35.649360615384616</v>
      </c>
      <c r="P217" s="239">
        <f t="shared" si="125"/>
        <v>47.093504134615394</v>
      </c>
      <c r="Q217" s="239">
        <f t="shared" si="125"/>
        <v>38.285260570512811</v>
      </c>
      <c r="R217" s="239">
        <f t="shared" si="125"/>
        <v>44.897508333333334</v>
      </c>
      <c r="S217" s="239">
        <f t="shared" si="125"/>
        <v>54.264115692307691</v>
      </c>
      <c r="T217" s="239">
        <f t="shared" si="125"/>
        <v>50.064356275641018</v>
      </c>
      <c r="U217" s="239">
        <f t="shared" si="125"/>
        <v>47.43721325641026</v>
      </c>
      <c r="V217" s="239">
        <f t="shared" si="125"/>
        <v>48.643337224358973</v>
      </c>
      <c r="W217" s="239">
        <f t="shared" si="125"/>
        <v>50.303718358974358</v>
      </c>
      <c r="X217" s="239">
        <f t="shared" si="125"/>
        <v>54.555865897435893</v>
      </c>
      <c r="Y217" s="239">
        <f t="shared" si="125"/>
        <v>53.235373416666661</v>
      </c>
      <c r="Z217" s="239">
        <f t="shared" si="125"/>
        <v>50.557263064102557</v>
      </c>
      <c r="AA217" s="239">
        <f t="shared" si="125"/>
        <v>48.819880461538453</v>
      </c>
      <c r="AB217" s="239">
        <f t="shared" si="125"/>
        <v>42.353970647435894</v>
      </c>
      <c r="AC217" s="239">
        <f t="shared" si="125"/>
        <v>51.787637993589748</v>
      </c>
      <c r="AD217" s="239">
        <f t="shared" si="125"/>
        <v>50.656476871794865</v>
      </c>
      <c r="AE217" s="306">
        <f t="shared" si="125"/>
        <v>49.768828745786173</v>
      </c>
      <c r="AF217" s="306">
        <f t="shared" si="125"/>
        <v>46.093104222704426</v>
      </c>
      <c r="AG217" s="306">
        <f t="shared" si="125"/>
        <v>45.136945335136588</v>
      </c>
      <c r="AH217" s="306">
        <f t="shared" si="125"/>
        <v>46.808463361668515</v>
      </c>
      <c r="AI217" s="306">
        <f t="shared" si="125"/>
        <v>48.591676955969611</v>
      </c>
      <c r="AJ217" s="306">
        <f t="shared" si="125"/>
        <v>49.388069335441273</v>
      </c>
      <c r="AK217" s="306">
        <f t="shared" si="125"/>
        <v>49.297652411159014</v>
      </c>
      <c r="AL217" s="306">
        <f t="shared" si="125"/>
        <v>50.582753928848689</v>
      </c>
      <c r="AM217" s="306">
        <f t="shared" si="125"/>
        <v>51.421726371924592</v>
      </c>
      <c r="AN217" s="306">
        <f t="shared" si="125"/>
        <v>52.328081535620811</v>
      </c>
      <c r="AO217" s="306">
        <f t="shared" si="125"/>
        <v>53.297999927214974</v>
      </c>
      <c r="AP217" s="306">
        <f t="shared" si="125"/>
        <v>54.049195546545903</v>
      </c>
      <c r="AQ217" s="306">
        <f t="shared" si="125"/>
        <v>54.883369909049136</v>
      </c>
      <c r="AR217" s="306">
        <f t="shared" si="125"/>
        <v>55.975831801143123</v>
      </c>
      <c r="AS217" s="306">
        <f t="shared" si="125"/>
        <v>56.911216291084884</v>
      </c>
      <c r="AT217" s="306">
        <f t="shared" si="125"/>
        <v>57.754814058561877</v>
      </c>
      <c r="AU217" s="306">
        <f t="shared" si="125"/>
        <v>58.746266100572072</v>
      </c>
      <c r="AV217" s="306">
        <f t="shared" si="125"/>
        <v>59.733060244216126</v>
      </c>
      <c r="AW217" s="306">
        <f t="shared" si="125"/>
        <v>60.734972221160014</v>
      </c>
      <c r="AX217" s="306">
        <f t="shared" si="124"/>
        <v>61.747762676972826</v>
      </c>
      <c r="AY217" s="306">
        <f t="shared" si="124"/>
        <v>62.707234884272978</v>
      </c>
      <c r="AZ217" s="306">
        <f t="shared" si="124"/>
        <v>63.747520719198718</v>
      </c>
      <c r="BA217" s="306">
        <f t="shared" si="124"/>
        <v>64.748122684729196</v>
      </c>
      <c r="BB217" s="306">
        <f t="shared" si="124"/>
        <v>65.750544720684843</v>
      </c>
      <c r="BC217" s="306">
        <f t="shared" si="124"/>
        <v>66.755548241470933</v>
      </c>
      <c r="BD217" s="306">
        <f t="shared" si="124"/>
        <v>67.76029079467888</v>
      </c>
      <c r="BE217" s="306">
        <f t="shared" si="124"/>
        <v>68.929183675973604</v>
      </c>
      <c r="BF217" s="306">
        <f t="shared" si="124"/>
        <v>70.067482460185516</v>
      </c>
      <c r="BG217" s="306">
        <f t="shared" si="124"/>
        <v>71.269422000150257</v>
      </c>
    </row>
    <row r="218" spans="1:59">
      <c r="A218" s="6" t="s">
        <v>103</v>
      </c>
      <c r="B218" s="239">
        <f t="shared" si="125"/>
        <v>13.702021644083228</v>
      </c>
      <c r="C218" s="239">
        <f t="shared" si="125"/>
        <v>16.017304666666668</v>
      </c>
      <c r="D218" s="239">
        <f t="shared" si="125"/>
        <v>19.430255269230766</v>
      </c>
      <c r="E218" s="239">
        <f t="shared" si="125"/>
        <v>16.398227647435895</v>
      </c>
      <c r="F218" s="239">
        <f t="shared" si="125"/>
        <v>13.248071833333332</v>
      </c>
      <c r="G218" s="239">
        <f t="shared" si="125"/>
        <v>26.982946416666667</v>
      </c>
      <c r="H218" s="239">
        <f t="shared" si="125"/>
        <v>27.372287499999999</v>
      </c>
      <c r="I218" s="239">
        <f t="shared" si="125"/>
        <v>27.574164500000002</v>
      </c>
      <c r="J218" s="239">
        <f t="shared" si="125"/>
        <v>23.107052249999995</v>
      </c>
      <c r="K218" s="239">
        <f t="shared" si="125"/>
        <v>26.707141583333332</v>
      </c>
      <c r="L218" s="239">
        <f t="shared" si="125"/>
        <v>36.864852416666665</v>
      </c>
      <c r="M218" s="239">
        <f t="shared" si="125"/>
        <v>36.117466532051282</v>
      </c>
      <c r="N218" s="239">
        <f t="shared" si="125"/>
        <v>48.997220820512815</v>
      </c>
      <c r="O218" s="239">
        <f t="shared" si="125"/>
        <v>35.848102230769243</v>
      </c>
      <c r="P218" s="239">
        <f t="shared" si="125"/>
        <v>39.506961519230757</v>
      </c>
      <c r="Q218" s="239">
        <f t="shared" ref="Q218:AW218" si="126">Q394-Q393+Q282-Q266+Q298</f>
        <v>35.077527724358973</v>
      </c>
      <c r="R218" s="239">
        <f t="shared" si="126"/>
        <v>47.693686333333339</v>
      </c>
      <c r="S218" s="239">
        <f t="shared" si="126"/>
        <v>55.899533384615367</v>
      </c>
      <c r="T218" s="239">
        <f t="shared" si="126"/>
        <v>54.543230967948695</v>
      </c>
      <c r="U218" s="239">
        <f t="shared" si="126"/>
        <v>43.118955179487202</v>
      </c>
      <c r="V218" s="239">
        <f t="shared" si="126"/>
        <v>45.939554532051282</v>
      </c>
      <c r="W218" s="239">
        <f t="shared" si="126"/>
        <v>52.397776051282044</v>
      </c>
      <c r="X218" s="239">
        <f t="shared" si="126"/>
        <v>52.701448128205136</v>
      </c>
      <c r="Y218" s="239">
        <f t="shared" si="126"/>
        <v>50.159373416666661</v>
      </c>
      <c r="Z218" s="239">
        <f t="shared" si="126"/>
        <v>52.416683294871802</v>
      </c>
      <c r="AA218" s="239">
        <f t="shared" si="126"/>
        <v>50.675786923076934</v>
      </c>
      <c r="AB218" s="239">
        <f t="shared" si="126"/>
        <v>40.451373878205125</v>
      </c>
      <c r="AC218" s="239">
        <f t="shared" si="126"/>
        <v>55.9445740705128</v>
      </c>
      <c r="AD218" s="239">
        <f t="shared" si="126"/>
        <v>40.247016410256471</v>
      </c>
      <c r="AE218" s="306">
        <f t="shared" si="126"/>
        <v>36.958385898366515</v>
      </c>
      <c r="AF218" s="306">
        <f t="shared" si="126"/>
        <v>34.589771107469367</v>
      </c>
      <c r="AG218" s="306">
        <f t="shared" si="126"/>
        <v>33.336937405516515</v>
      </c>
      <c r="AH218" s="306">
        <f t="shared" si="126"/>
        <v>35.257396363204833</v>
      </c>
      <c r="AI218" s="306">
        <f t="shared" si="126"/>
        <v>34.303111926611294</v>
      </c>
      <c r="AJ218" s="306">
        <f t="shared" si="126"/>
        <v>32.443346569138015</v>
      </c>
      <c r="AK218" s="306">
        <f t="shared" si="126"/>
        <v>34.755734572651306</v>
      </c>
      <c r="AL218" s="306">
        <f t="shared" si="126"/>
        <v>38.503640290747803</v>
      </c>
      <c r="AM218" s="306">
        <f t="shared" si="126"/>
        <v>37.120878219229112</v>
      </c>
      <c r="AN218" s="306">
        <f t="shared" si="126"/>
        <v>38.217747711214479</v>
      </c>
      <c r="AO218" s="306">
        <f t="shared" si="126"/>
        <v>38.48114049517271</v>
      </c>
      <c r="AP218" s="306">
        <f t="shared" si="126"/>
        <v>39.268963380415563</v>
      </c>
      <c r="AQ218" s="306">
        <f t="shared" si="126"/>
        <v>41.013676562446413</v>
      </c>
      <c r="AR218" s="306">
        <f t="shared" si="126"/>
        <v>40.993882180125418</v>
      </c>
      <c r="AS218" s="306">
        <f t="shared" si="126"/>
        <v>41.164715647678648</v>
      </c>
      <c r="AT218" s="306">
        <f t="shared" si="126"/>
        <v>42.106404006423084</v>
      </c>
      <c r="AU218" s="306">
        <f t="shared" si="126"/>
        <v>43.071807148642662</v>
      </c>
      <c r="AV218" s="306">
        <f t="shared" si="126"/>
        <v>44.12129127718989</v>
      </c>
      <c r="AW218" s="306">
        <f t="shared" si="126"/>
        <v>45.171328155713425</v>
      </c>
      <c r="AX218" s="306">
        <f t="shared" si="124"/>
        <v>46.139737273067972</v>
      </c>
      <c r="AY218" s="306">
        <f t="shared" si="124"/>
        <v>47.827509117514275</v>
      </c>
      <c r="AZ218" s="306">
        <f t="shared" si="124"/>
        <v>48.126259231109572</v>
      </c>
      <c r="BA218" s="306">
        <f t="shared" si="124"/>
        <v>49.126751899869923</v>
      </c>
      <c r="BB218" s="306">
        <f t="shared" si="124"/>
        <v>50.139813428593591</v>
      </c>
      <c r="BC218" s="306">
        <f t="shared" si="124"/>
        <v>51.142896585813105</v>
      </c>
      <c r="BD218" s="306">
        <f t="shared" si="124"/>
        <v>52.138221693692088</v>
      </c>
      <c r="BE218" s="306">
        <f t="shared" si="124"/>
        <v>53.306189324636236</v>
      </c>
      <c r="BF218" s="306">
        <f t="shared" si="124"/>
        <v>55.219096365079437</v>
      </c>
      <c r="BG218" s="306">
        <f t="shared" si="124"/>
        <v>55.651458563163729</v>
      </c>
    </row>
    <row r="219" spans="1:59" ht="15.75" thickBot="1">
      <c r="A219" s="6" t="s">
        <v>114</v>
      </c>
      <c r="B219" s="37">
        <f>B33</f>
        <v>212</v>
      </c>
      <c r="C219" s="37">
        <f t="shared" ref="C219:Y219" si="127">C33</f>
        <v>210</v>
      </c>
      <c r="D219" s="37">
        <f t="shared" si="127"/>
        <v>229.99999999999997</v>
      </c>
      <c r="E219" s="37">
        <f t="shared" si="127"/>
        <v>229.99999999999997</v>
      </c>
      <c r="F219" s="37">
        <f t="shared" si="127"/>
        <v>228</v>
      </c>
      <c r="G219" s="37">
        <f t="shared" si="127"/>
        <v>304</v>
      </c>
      <c r="H219" s="37">
        <f t="shared" si="127"/>
        <v>392</v>
      </c>
      <c r="I219" s="37">
        <f t="shared" si="127"/>
        <v>341</v>
      </c>
      <c r="J219" s="37">
        <f t="shared" si="127"/>
        <v>330</v>
      </c>
      <c r="K219" s="37">
        <f t="shared" si="127"/>
        <v>302</v>
      </c>
      <c r="L219" s="37">
        <f t="shared" si="127"/>
        <v>420</v>
      </c>
      <c r="M219" s="37">
        <f t="shared" si="127"/>
        <v>420</v>
      </c>
      <c r="N219" s="37">
        <f t="shared" si="127"/>
        <v>505</v>
      </c>
      <c r="O219" s="37">
        <f t="shared" si="127"/>
        <v>430</v>
      </c>
      <c r="P219" s="37">
        <f t="shared" si="127"/>
        <v>520</v>
      </c>
      <c r="Q219" s="37">
        <f t="shared" si="127"/>
        <v>465</v>
      </c>
      <c r="R219" s="37">
        <f t="shared" si="127"/>
        <v>551</v>
      </c>
      <c r="S219" s="37">
        <f t="shared" si="127"/>
        <v>608</v>
      </c>
      <c r="T219" s="37">
        <f t="shared" si="127"/>
        <v>608</v>
      </c>
      <c r="U219" s="37">
        <f t="shared" si="127"/>
        <v>560</v>
      </c>
      <c r="V219" s="37">
        <f t="shared" si="127"/>
        <v>589</v>
      </c>
      <c r="W219" s="37">
        <f t="shared" si="127"/>
        <v>616</v>
      </c>
      <c r="X219" s="37">
        <f t="shared" si="127"/>
        <v>610</v>
      </c>
      <c r="Y219" s="37">
        <f t="shared" si="127"/>
        <v>620</v>
      </c>
      <c r="Z219" s="37">
        <f>Z33</f>
        <v>600</v>
      </c>
      <c r="AA219" s="37">
        <f>AA33</f>
        <v>580</v>
      </c>
      <c r="AB219" s="37">
        <f>AB33</f>
        <v>520</v>
      </c>
      <c r="AC219" s="37">
        <f>AC33</f>
        <v>560</v>
      </c>
      <c r="AD219" s="37">
        <f>AD33</f>
        <v>490</v>
      </c>
      <c r="AE219" s="306">
        <f t="shared" ref="AE219:BG219" si="128">AE33</f>
        <v>570</v>
      </c>
      <c r="AF219" s="306">
        <f t="shared" si="128"/>
        <v>480.90043839144306</v>
      </c>
      <c r="AG219" s="306">
        <f t="shared" si="128"/>
        <v>500.41012297948254</v>
      </c>
      <c r="AH219" s="306">
        <f t="shared" si="128"/>
        <v>516.38634336863481</v>
      </c>
      <c r="AI219" s="306">
        <f t="shared" si="128"/>
        <v>528.40797444548969</v>
      </c>
      <c r="AJ219" s="306">
        <f t="shared" si="128"/>
        <v>538.42423297232131</v>
      </c>
      <c r="AK219" s="306">
        <f t="shared" si="128"/>
        <v>548.40627660583959</v>
      </c>
      <c r="AL219" s="306">
        <f t="shared" si="128"/>
        <v>558.42425286854211</v>
      </c>
      <c r="AM219" s="306">
        <f t="shared" si="128"/>
        <v>568.41577339779565</v>
      </c>
      <c r="AN219" s="306">
        <f t="shared" si="128"/>
        <v>578.39557241809553</v>
      </c>
      <c r="AO219" s="306">
        <f t="shared" si="128"/>
        <v>588.36097392534077</v>
      </c>
      <c r="AP219" s="306">
        <f t="shared" si="128"/>
        <v>598.4338083265776</v>
      </c>
      <c r="AQ219" s="306">
        <f t="shared" si="128"/>
        <v>608.40775746167446</v>
      </c>
      <c r="AR219" s="306">
        <f t="shared" si="128"/>
        <v>618.61527262065806</v>
      </c>
      <c r="AS219" s="306">
        <f t="shared" si="128"/>
        <v>628.64740552911348</v>
      </c>
      <c r="AT219" s="306">
        <f t="shared" si="128"/>
        <v>638.67384432301446</v>
      </c>
      <c r="AU219" s="306">
        <f t="shared" si="128"/>
        <v>650.69465541279658</v>
      </c>
      <c r="AV219" s="306">
        <f t="shared" si="128"/>
        <v>662.70524506063975</v>
      </c>
      <c r="AW219" s="306">
        <f t="shared" si="128"/>
        <v>674.70263776971649</v>
      </c>
      <c r="AX219" s="306">
        <f t="shared" si="128"/>
        <v>686.68336320607739</v>
      </c>
      <c r="AY219" s="306">
        <f t="shared" si="128"/>
        <v>698.64340221751934</v>
      </c>
      <c r="AZ219" s="306">
        <f t="shared" si="128"/>
        <v>710.74169706127452</v>
      </c>
      <c r="BA219" s="306">
        <f t="shared" si="128"/>
        <v>722.78009916791166</v>
      </c>
      <c r="BB219" s="306">
        <f t="shared" si="128"/>
        <v>734.81556084437091</v>
      </c>
      <c r="BC219" s="306">
        <f t="shared" si="128"/>
        <v>746.85442405802701</v>
      </c>
      <c r="BD219" s="306">
        <f t="shared" si="128"/>
        <v>758.89654531259373</v>
      </c>
      <c r="BE219" s="306">
        <f t="shared" si="128"/>
        <v>772.93878670372476</v>
      </c>
      <c r="BF219" s="306">
        <f t="shared" si="128"/>
        <v>786.98320500984721</v>
      </c>
      <c r="BG219" s="306">
        <f t="shared" si="128"/>
        <v>801.02529093703868</v>
      </c>
    </row>
    <row r="220" spans="1:59">
      <c r="A220" s="1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0"/>
      <c r="AB220" s="240"/>
      <c r="AC220" s="240"/>
      <c r="AD220" s="240"/>
      <c r="AE220" s="240"/>
      <c r="AF220" s="240"/>
      <c r="AG220" s="240"/>
      <c r="AH220" s="240"/>
      <c r="AI220" s="240"/>
      <c r="AJ220" s="240"/>
      <c r="AK220" s="240"/>
      <c r="AL220" s="240"/>
      <c r="AM220" s="240"/>
      <c r="AN220" s="240"/>
      <c r="AO220" s="240"/>
      <c r="AP220" s="240"/>
      <c r="AQ220" s="240"/>
      <c r="AR220" s="240"/>
      <c r="AS220" s="240"/>
      <c r="AT220" s="240"/>
      <c r="AU220" s="240"/>
      <c r="AV220" s="240"/>
      <c r="AW220" s="240"/>
      <c r="AX220" s="240"/>
      <c r="AY220" s="240"/>
      <c r="AZ220" s="240"/>
      <c r="BA220" s="240"/>
      <c r="BB220" s="240"/>
      <c r="BC220" s="240"/>
      <c r="BD220" s="240"/>
      <c r="BE220" s="240"/>
      <c r="BF220" s="240"/>
      <c r="BG220" s="240"/>
    </row>
    <row r="221" spans="1:59" ht="15.75" thickBot="1">
      <c r="A221" s="6" t="s">
        <v>263</v>
      </c>
    </row>
    <row r="222" spans="1:59" ht="15.75" thickBot="1">
      <c r="A222" s="3"/>
      <c r="B222" s="3" t="str">
        <f>B$2</f>
        <v xml:space="preserve">93/94 </v>
      </c>
      <c r="C222" s="3" t="str">
        <f t="shared" ref="C222:BG222" si="129">C$2</f>
        <v xml:space="preserve">94/95 </v>
      </c>
      <c r="D222" s="3" t="str">
        <f t="shared" si="129"/>
        <v xml:space="preserve">95/96 </v>
      </c>
      <c r="E222" s="3" t="str">
        <f t="shared" si="129"/>
        <v xml:space="preserve">96/97 </v>
      </c>
      <c r="F222" s="3" t="str">
        <f t="shared" si="129"/>
        <v xml:space="preserve">97/98 </v>
      </c>
      <c r="G222" s="3" t="str">
        <f t="shared" si="129"/>
        <v xml:space="preserve">98/99 </v>
      </c>
      <c r="H222" s="3" t="str">
        <f t="shared" si="129"/>
        <v xml:space="preserve">99/00 </v>
      </c>
      <c r="I222" s="3" t="str">
        <f t="shared" si="129"/>
        <v xml:space="preserve">00/01 </v>
      </c>
      <c r="J222" s="3" t="str">
        <f t="shared" si="129"/>
        <v xml:space="preserve">01/02 </v>
      </c>
      <c r="K222" s="3" t="str">
        <f t="shared" si="129"/>
        <v xml:space="preserve">02/03 </v>
      </c>
      <c r="L222" s="3" t="str">
        <f t="shared" si="129"/>
        <v xml:space="preserve">03/04 </v>
      </c>
      <c r="M222" s="3" t="str">
        <f t="shared" si="129"/>
        <v xml:space="preserve">04/05 </v>
      </c>
      <c r="N222" s="3" t="str">
        <f t="shared" si="129"/>
        <v xml:space="preserve">05/06 </v>
      </c>
      <c r="O222" s="3" t="str">
        <f t="shared" si="129"/>
        <v xml:space="preserve">06/07 </v>
      </c>
      <c r="P222" s="3" t="str">
        <f t="shared" si="129"/>
        <v xml:space="preserve">07/08 </v>
      </c>
      <c r="Q222" s="3" t="str">
        <f t="shared" si="129"/>
        <v xml:space="preserve">08/09 </v>
      </c>
      <c r="R222" s="3" t="str">
        <f t="shared" si="129"/>
        <v xml:space="preserve">09/10 </v>
      </c>
      <c r="S222" s="3" t="str">
        <f t="shared" si="129"/>
        <v xml:space="preserve">10/11 </v>
      </c>
      <c r="T222" s="3" t="str">
        <f t="shared" si="129"/>
        <v xml:space="preserve">11/12 </v>
      </c>
      <c r="U222" s="3" t="str">
        <f t="shared" si="129"/>
        <v xml:space="preserve">12/13 </v>
      </c>
      <c r="V222" s="3" t="str">
        <f t="shared" si="129"/>
        <v xml:space="preserve">13/14 </v>
      </c>
      <c r="W222" s="3" t="str">
        <f t="shared" si="129"/>
        <v xml:space="preserve">14/15 </v>
      </c>
      <c r="X222" s="3" t="str">
        <f t="shared" si="129"/>
        <v xml:space="preserve">15/16 </v>
      </c>
      <c r="Y222" s="3" t="str">
        <f t="shared" si="129"/>
        <v xml:space="preserve">16/17 </v>
      </c>
      <c r="Z222" s="3" t="str">
        <f t="shared" si="129"/>
        <v xml:space="preserve">17/18 </v>
      </c>
      <c r="AA222" s="3" t="str">
        <f t="shared" si="129"/>
        <v xml:space="preserve">18/19 </v>
      </c>
      <c r="AB222" s="3" t="str">
        <f t="shared" si="129"/>
        <v>19/20</v>
      </c>
      <c r="AC222" s="3" t="str">
        <f t="shared" si="129"/>
        <v>20/21</v>
      </c>
      <c r="AD222" s="3" t="str">
        <f t="shared" si="129"/>
        <v xml:space="preserve">21/22 </v>
      </c>
      <c r="AE222" s="3" t="str">
        <f t="shared" si="129"/>
        <v xml:space="preserve">22/23 </v>
      </c>
      <c r="AF222" s="3" t="str">
        <f t="shared" si="129"/>
        <v xml:space="preserve">23/24 </v>
      </c>
      <c r="AG222" s="3" t="str">
        <f t="shared" si="129"/>
        <v xml:space="preserve">24/25 </v>
      </c>
      <c r="AH222" s="3" t="str">
        <f t="shared" si="129"/>
        <v>25/26</v>
      </c>
      <c r="AI222" s="3" t="str">
        <f t="shared" si="129"/>
        <v>26/27</v>
      </c>
      <c r="AJ222" s="3" t="str">
        <f t="shared" si="129"/>
        <v>27/28</v>
      </c>
      <c r="AK222" s="3" t="str">
        <f t="shared" si="129"/>
        <v>28/29</v>
      </c>
      <c r="AL222" s="3" t="str">
        <f t="shared" si="129"/>
        <v>29/30</v>
      </c>
      <c r="AM222" s="3" t="str">
        <f t="shared" si="129"/>
        <v>30/31</v>
      </c>
      <c r="AN222" s="3" t="str">
        <f t="shared" si="129"/>
        <v>31/32</v>
      </c>
      <c r="AO222" s="3" t="str">
        <f t="shared" si="129"/>
        <v>32/33</v>
      </c>
      <c r="AP222" s="3" t="str">
        <f t="shared" si="129"/>
        <v>33/34</v>
      </c>
      <c r="AQ222" s="3" t="str">
        <f t="shared" si="129"/>
        <v>34/35</v>
      </c>
      <c r="AR222" s="3" t="str">
        <f t="shared" si="129"/>
        <v>35/36</v>
      </c>
      <c r="AS222" s="3" t="str">
        <f t="shared" si="129"/>
        <v>36/37</v>
      </c>
      <c r="AT222" s="3" t="str">
        <f t="shared" si="129"/>
        <v>37/38</v>
      </c>
      <c r="AU222" s="3" t="str">
        <f t="shared" si="129"/>
        <v>38/39</v>
      </c>
      <c r="AV222" s="3" t="str">
        <f t="shared" si="129"/>
        <v>39/40</v>
      </c>
      <c r="AW222" s="3" t="str">
        <f t="shared" si="129"/>
        <v>40/41</v>
      </c>
      <c r="AX222" s="3" t="str">
        <f t="shared" si="129"/>
        <v>41/42</v>
      </c>
      <c r="AY222" s="3" t="str">
        <f t="shared" si="129"/>
        <v>42/43</v>
      </c>
      <c r="AZ222" s="3" t="str">
        <f t="shared" si="129"/>
        <v>43/44</v>
      </c>
      <c r="BA222" s="3" t="str">
        <f t="shared" si="129"/>
        <v>44/45</v>
      </c>
      <c r="BB222" s="3" t="str">
        <f t="shared" si="129"/>
        <v>45/46</v>
      </c>
      <c r="BC222" s="3" t="str">
        <f t="shared" si="129"/>
        <v>46/47</v>
      </c>
      <c r="BD222" s="3" t="str">
        <f t="shared" si="129"/>
        <v>47/48</v>
      </c>
      <c r="BE222" s="3" t="str">
        <f t="shared" si="129"/>
        <v>48/49</v>
      </c>
      <c r="BF222" s="3" t="str">
        <f t="shared" si="129"/>
        <v>49/50</v>
      </c>
      <c r="BG222" s="3" t="str">
        <f t="shared" si="129"/>
        <v>50/51</v>
      </c>
    </row>
    <row r="223" spans="1:59">
      <c r="A223" s="6" t="s">
        <v>104</v>
      </c>
      <c r="B223" s="241">
        <f t="shared" ref="B223:BG227" si="130">B207/B80</f>
        <v>0.3992467043314501</v>
      </c>
      <c r="C223" s="241">
        <f t="shared" si="130"/>
        <v>0.42</v>
      </c>
      <c r="D223" s="241">
        <f t="shared" si="130"/>
        <v>0.41818181818181815</v>
      </c>
      <c r="E223" s="241">
        <f t="shared" si="130"/>
        <v>0.41818181818181815</v>
      </c>
      <c r="F223" s="241">
        <f t="shared" si="130"/>
        <v>0.41530054644808745</v>
      </c>
      <c r="G223" s="241">
        <f t="shared" si="130"/>
        <v>0.38726114649681531</v>
      </c>
      <c r="H223" s="241">
        <f t="shared" si="130"/>
        <v>0.38658777120315579</v>
      </c>
      <c r="I223" s="241">
        <f t="shared" si="130"/>
        <v>0.38706015891032919</v>
      </c>
      <c r="J223" s="241">
        <f t="shared" si="130"/>
        <v>0.38823529411764701</v>
      </c>
      <c r="K223" s="241">
        <f t="shared" si="130"/>
        <v>0.38817480719794345</v>
      </c>
      <c r="L223" s="241">
        <f t="shared" si="130"/>
        <v>0.4</v>
      </c>
      <c r="M223" s="241">
        <f t="shared" si="130"/>
        <v>0.39473684210526316</v>
      </c>
      <c r="N223" s="241">
        <f t="shared" si="130"/>
        <v>0.39952531645569622</v>
      </c>
      <c r="O223" s="241">
        <f t="shared" si="130"/>
        <v>0.4</v>
      </c>
      <c r="P223" s="241">
        <f t="shared" si="130"/>
        <v>0.4</v>
      </c>
      <c r="Q223" s="241">
        <f t="shared" si="130"/>
        <v>0.3998280309544282</v>
      </c>
      <c r="R223" s="241">
        <f t="shared" si="130"/>
        <v>0.40014524328249818</v>
      </c>
      <c r="S223" s="241">
        <f t="shared" si="130"/>
        <v>0.4</v>
      </c>
      <c r="T223" s="241">
        <f t="shared" si="130"/>
        <v>0.40000000000000008</v>
      </c>
      <c r="U223" s="241">
        <f t="shared" si="130"/>
        <v>0.4</v>
      </c>
      <c r="V223" s="241">
        <f t="shared" si="130"/>
        <v>0.40068027210884355</v>
      </c>
      <c r="W223" s="241">
        <f t="shared" si="130"/>
        <v>0.4</v>
      </c>
      <c r="X223" s="241">
        <f t="shared" si="130"/>
        <v>0.40131578947368424</v>
      </c>
      <c r="Y223" s="241">
        <f t="shared" si="130"/>
        <v>0.40000000000000008</v>
      </c>
      <c r="Z223" s="241">
        <f t="shared" si="130"/>
        <v>0.4</v>
      </c>
      <c r="AA223" s="241">
        <f t="shared" si="130"/>
        <v>0.4</v>
      </c>
      <c r="AB223" s="241">
        <f t="shared" si="130"/>
        <v>0.4</v>
      </c>
      <c r="AC223" s="241">
        <f t="shared" si="130"/>
        <v>0.4</v>
      </c>
      <c r="AD223" s="241">
        <f t="shared" si="130"/>
        <v>0.4</v>
      </c>
      <c r="AE223" s="242">
        <f t="shared" si="130"/>
        <v>0.4</v>
      </c>
      <c r="AF223" s="242">
        <f t="shared" si="130"/>
        <v>0.40075036532620256</v>
      </c>
      <c r="AG223" s="242">
        <f t="shared" si="130"/>
        <v>0.40032809838358602</v>
      </c>
      <c r="AH223" s="242">
        <f t="shared" si="130"/>
        <v>0.40029949098343787</v>
      </c>
      <c r="AI223" s="242">
        <f t="shared" si="130"/>
        <v>0.40030907154961337</v>
      </c>
      <c r="AJ223" s="242">
        <f t="shared" si="130"/>
        <v>0.40031541484930955</v>
      </c>
      <c r="AK223" s="242">
        <f t="shared" si="130"/>
        <v>0.4002965522670362</v>
      </c>
      <c r="AL223" s="242">
        <f t="shared" si="130"/>
        <v>0.4003041239201019</v>
      </c>
      <c r="AM223" s="242">
        <f t="shared" si="130"/>
        <v>0.40029279816746172</v>
      </c>
      <c r="AN223" s="242">
        <f t="shared" si="130"/>
        <v>0.40027375253847441</v>
      </c>
      <c r="AO223" s="242">
        <f t="shared" si="130"/>
        <v>0.40024556049342908</v>
      </c>
      <c r="AP223" s="242">
        <f t="shared" si="130"/>
        <v>0.40029017279369739</v>
      </c>
      <c r="AQ223" s="242">
        <f t="shared" si="130"/>
        <v>0.40026826148794376</v>
      </c>
      <c r="AR223" s="242">
        <f t="shared" si="130"/>
        <v>0.40039823470592761</v>
      </c>
      <c r="AS223" s="242">
        <f t="shared" si="130"/>
        <v>0.40041236020962651</v>
      </c>
      <c r="AT223" s="242">
        <f t="shared" si="130"/>
        <v>0.40042247292978961</v>
      </c>
      <c r="AU223" s="242">
        <f t="shared" si="130"/>
        <v>0.40042748025402863</v>
      </c>
      <c r="AV223" s="242">
        <f t="shared" si="130"/>
        <v>0.4004261299460059</v>
      </c>
      <c r="AW223" s="242">
        <f t="shared" si="130"/>
        <v>0.40041699570903061</v>
      </c>
      <c r="AX223" s="242">
        <f t="shared" si="130"/>
        <v>0.40039846251083228</v>
      </c>
      <c r="AY223" s="242">
        <f t="shared" si="130"/>
        <v>0.40036871187250389</v>
      </c>
      <c r="AZ223" s="242">
        <f t="shared" si="130"/>
        <v>0.40041785749930953</v>
      </c>
      <c r="BA223" s="242">
        <f t="shared" si="130"/>
        <v>0.40043218790466012</v>
      </c>
      <c r="BB223" s="242">
        <f t="shared" si="130"/>
        <v>0.4004444473266327</v>
      </c>
      <c r="BC223" s="242">
        <f t="shared" si="130"/>
        <v>0.40045813622414317</v>
      </c>
      <c r="BD223" s="242">
        <f t="shared" si="130"/>
        <v>0.40047311098289906</v>
      </c>
      <c r="BE223" s="242">
        <f t="shared" si="130"/>
        <v>0.40048641798120449</v>
      </c>
      <c r="BF223" s="242">
        <f t="shared" si="130"/>
        <v>0.40050035878363732</v>
      </c>
      <c r="BG223" s="242">
        <f t="shared" si="130"/>
        <v>0.40051264546851939</v>
      </c>
    </row>
    <row r="224" spans="1:59">
      <c r="A224" s="6" t="s">
        <v>105</v>
      </c>
      <c r="B224" s="241">
        <f t="shared" si="130"/>
        <v>0.3992467043314501</v>
      </c>
      <c r="C224" s="241">
        <f t="shared" si="130"/>
        <v>0.42</v>
      </c>
      <c r="D224" s="241">
        <f t="shared" si="130"/>
        <v>0.41818181818181815</v>
      </c>
      <c r="E224" s="241">
        <f t="shared" si="130"/>
        <v>0.41818181818181815</v>
      </c>
      <c r="F224" s="241">
        <f t="shared" si="130"/>
        <v>0.41530054644808745</v>
      </c>
      <c r="G224" s="241">
        <f t="shared" si="130"/>
        <v>0.38726114649681531</v>
      </c>
      <c r="H224" s="241">
        <f t="shared" si="130"/>
        <v>0.38658777120315579</v>
      </c>
      <c r="I224" s="241">
        <f t="shared" si="130"/>
        <v>0.38706015891032919</v>
      </c>
      <c r="J224" s="241">
        <f t="shared" si="130"/>
        <v>0.38823529411764707</v>
      </c>
      <c r="K224" s="241">
        <f t="shared" si="130"/>
        <v>0.38817480719794345</v>
      </c>
      <c r="L224" s="241">
        <f t="shared" si="130"/>
        <v>0.4</v>
      </c>
      <c r="M224" s="241">
        <f t="shared" si="130"/>
        <v>0.39473684210526316</v>
      </c>
      <c r="N224" s="241">
        <f t="shared" si="130"/>
        <v>0.39952531645569622</v>
      </c>
      <c r="O224" s="241">
        <f t="shared" si="130"/>
        <v>0.4</v>
      </c>
      <c r="P224" s="241">
        <f t="shared" si="130"/>
        <v>0.4</v>
      </c>
      <c r="Q224" s="241">
        <f t="shared" si="130"/>
        <v>0.3998280309544282</v>
      </c>
      <c r="R224" s="241">
        <f t="shared" si="130"/>
        <v>0.40014524328249818</v>
      </c>
      <c r="S224" s="241">
        <f t="shared" si="130"/>
        <v>0.40000000000000008</v>
      </c>
      <c r="T224" s="241">
        <f t="shared" si="130"/>
        <v>0.4</v>
      </c>
      <c r="U224" s="241">
        <f t="shared" si="130"/>
        <v>0.4</v>
      </c>
      <c r="V224" s="241">
        <f t="shared" si="130"/>
        <v>0.40068027210884355</v>
      </c>
      <c r="W224" s="241">
        <f t="shared" si="130"/>
        <v>0.4</v>
      </c>
      <c r="X224" s="241">
        <f t="shared" si="130"/>
        <v>0.40131578947368424</v>
      </c>
      <c r="Y224" s="241">
        <f t="shared" si="130"/>
        <v>0.40000000000000008</v>
      </c>
      <c r="Z224" s="241">
        <f t="shared" si="130"/>
        <v>0.4</v>
      </c>
      <c r="AA224" s="241">
        <f t="shared" si="130"/>
        <v>0.4</v>
      </c>
      <c r="AB224" s="241">
        <f t="shared" si="130"/>
        <v>0.4</v>
      </c>
      <c r="AC224" s="241">
        <f t="shared" si="130"/>
        <v>0.4</v>
      </c>
      <c r="AD224" s="241">
        <f t="shared" si="130"/>
        <v>0.4</v>
      </c>
      <c r="AE224" s="242">
        <f t="shared" si="130"/>
        <v>0.4</v>
      </c>
      <c r="AF224" s="242">
        <f t="shared" si="130"/>
        <v>0.40075036532620256</v>
      </c>
      <c r="AG224" s="242">
        <f t="shared" si="130"/>
        <v>0.40032809838358602</v>
      </c>
      <c r="AH224" s="242">
        <f t="shared" si="130"/>
        <v>0.40029949098343787</v>
      </c>
      <c r="AI224" s="242">
        <f t="shared" si="130"/>
        <v>0.40030907154961337</v>
      </c>
      <c r="AJ224" s="242">
        <f t="shared" si="130"/>
        <v>0.40031541484930955</v>
      </c>
      <c r="AK224" s="242">
        <f t="shared" si="130"/>
        <v>0.4002965522670362</v>
      </c>
      <c r="AL224" s="242">
        <f t="shared" si="130"/>
        <v>0.4003041239201019</v>
      </c>
      <c r="AM224" s="242">
        <f t="shared" si="130"/>
        <v>0.40029279816746177</v>
      </c>
      <c r="AN224" s="242">
        <f t="shared" si="130"/>
        <v>0.40027375253847441</v>
      </c>
      <c r="AO224" s="242">
        <f t="shared" si="130"/>
        <v>0.40024556049342908</v>
      </c>
      <c r="AP224" s="242">
        <f t="shared" si="130"/>
        <v>0.40029017279369739</v>
      </c>
      <c r="AQ224" s="242">
        <f t="shared" si="130"/>
        <v>0.4002682614879437</v>
      </c>
      <c r="AR224" s="242">
        <f t="shared" si="130"/>
        <v>0.40039823470592756</v>
      </c>
      <c r="AS224" s="242">
        <f t="shared" si="130"/>
        <v>0.40041236020962645</v>
      </c>
      <c r="AT224" s="242">
        <f t="shared" si="130"/>
        <v>0.40042247292978961</v>
      </c>
      <c r="AU224" s="242">
        <f t="shared" si="130"/>
        <v>0.40042748025402863</v>
      </c>
      <c r="AV224" s="242">
        <f t="shared" si="130"/>
        <v>0.40042612994600585</v>
      </c>
      <c r="AW224" s="242">
        <f t="shared" si="130"/>
        <v>0.40041699570903055</v>
      </c>
      <c r="AX224" s="242">
        <f t="shared" si="130"/>
        <v>0.40039846251083222</v>
      </c>
      <c r="AY224" s="242">
        <f t="shared" si="130"/>
        <v>0.40036871187250389</v>
      </c>
      <c r="AZ224" s="242">
        <f t="shared" si="130"/>
        <v>0.40041785749930953</v>
      </c>
      <c r="BA224" s="242">
        <f t="shared" si="130"/>
        <v>0.40043218790466023</v>
      </c>
      <c r="BB224" s="242">
        <f t="shared" si="130"/>
        <v>0.40044444732663265</v>
      </c>
      <c r="BC224" s="242">
        <f t="shared" si="130"/>
        <v>0.40045813622414317</v>
      </c>
      <c r="BD224" s="242">
        <f t="shared" si="130"/>
        <v>0.40047311098289906</v>
      </c>
      <c r="BE224" s="242">
        <f t="shared" si="130"/>
        <v>0.40048641798120455</v>
      </c>
      <c r="BF224" s="242">
        <f t="shared" si="130"/>
        <v>0.40050035878363727</v>
      </c>
      <c r="BG224" s="242">
        <f t="shared" si="130"/>
        <v>0.40051264546851933</v>
      </c>
    </row>
    <row r="225" spans="1:59">
      <c r="A225" s="6" t="s">
        <v>106</v>
      </c>
      <c r="B225" s="241">
        <f t="shared" si="130"/>
        <v>0.3992467043314501</v>
      </c>
      <c r="C225" s="241">
        <f t="shared" si="130"/>
        <v>0.42000000000000004</v>
      </c>
      <c r="D225" s="241">
        <f t="shared" si="130"/>
        <v>0.4181818181818181</v>
      </c>
      <c r="E225" s="241">
        <f t="shared" si="130"/>
        <v>0.41818181818181815</v>
      </c>
      <c r="F225" s="241">
        <f t="shared" si="130"/>
        <v>0.41530054644808745</v>
      </c>
      <c r="G225" s="241">
        <f t="shared" si="130"/>
        <v>0.38726114649681531</v>
      </c>
      <c r="H225" s="241">
        <f t="shared" si="130"/>
        <v>0.38658777120315579</v>
      </c>
      <c r="I225" s="241">
        <f t="shared" si="130"/>
        <v>0.38706015891032919</v>
      </c>
      <c r="J225" s="241">
        <f t="shared" si="130"/>
        <v>0.38823529411764707</v>
      </c>
      <c r="K225" s="241">
        <f t="shared" si="130"/>
        <v>0.38817480719794345</v>
      </c>
      <c r="L225" s="241">
        <f t="shared" si="130"/>
        <v>0.4</v>
      </c>
      <c r="M225" s="241">
        <f t="shared" si="130"/>
        <v>0.39473684210526322</v>
      </c>
      <c r="N225" s="241">
        <f t="shared" si="130"/>
        <v>0.39952531645569622</v>
      </c>
      <c r="O225" s="241">
        <f t="shared" si="130"/>
        <v>0.4</v>
      </c>
      <c r="P225" s="241">
        <f t="shared" si="130"/>
        <v>0.4</v>
      </c>
      <c r="Q225" s="241">
        <f t="shared" si="130"/>
        <v>0.3998280309544282</v>
      </c>
      <c r="R225" s="241">
        <f t="shared" si="130"/>
        <v>0.40014524328249818</v>
      </c>
      <c r="S225" s="241">
        <f t="shared" si="130"/>
        <v>0.4</v>
      </c>
      <c r="T225" s="241">
        <f t="shared" si="130"/>
        <v>0.4</v>
      </c>
      <c r="U225" s="241">
        <f t="shared" si="130"/>
        <v>0.4</v>
      </c>
      <c r="V225" s="241">
        <f t="shared" si="130"/>
        <v>0.40068027210884355</v>
      </c>
      <c r="W225" s="241">
        <f t="shared" si="130"/>
        <v>0.39999999999999997</v>
      </c>
      <c r="X225" s="241">
        <f t="shared" si="130"/>
        <v>0.40131578947368424</v>
      </c>
      <c r="Y225" s="241">
        <f t="shared" si="130"/>
        <v>0.4</v>
      </c>
      <c r="Z225" s="241">
        <f t="shared" si="130"/>
        <v>0.4</v>
      </c>
      <c r="AA225" s="241">
        <f t="shared" si="130"/>
        <v>0.4</v>
      </c>
      <c r="AB225" s="241">
        <f t="shared" si="130"/>
        <v>0.4</v>
      </c>
      <c r="AC225" s="241">
        <f t="shared" si="130"/>
        <v>0.4</v>
      </c>
      <c r="AD225" s="241">
        <f t="shared" si="130"/>
        <v>0.4</v>
      </c>
      <c r="AE225" s="242">
        <f t="shared" si="130"/>
        <v>0.4</v>
      </c>
      <c r="AF225" s="242">
        <f t="shared" si="130"/>
        <v>0.40075036532620256</v>
      </c>
      <c r="AG225" s="242">
        <f t="shared" si="130"/>
        <v>0.40032809838358602</v>
      </c>
      <c r="AH225" s="242">
        <f t="shared" si="130"/>
        <v>0.40029949098343787</v>
      </c>
      <c r="AI225" s="242">
        <f t="shared" si="130"/>
        <v>0.40030907154961337</v>
      </c>
      <c r="AJ225" s="242">
        <f t="shared" si="130"/>
        <v>0.40031541484930955</v>
      </c>
      <c r="AK225" s="242">
        <f t="shared" si="130"/>
        <v>0.4002965522670362</v>
      </c>
      <c r="AL225" s="242">
        <f t="shared" si="130"/>
        <v>0.4003041239201019</v>
      </c>
      <c r="AM225" s="242">
        <f t="shared" si="130"/>
        <v>0.40029279816746172</v>
      </c>
      <c r="AN225" s="242">
        <f t="shared" si="130"/>
        <v>0.40027375253847441</v>
      </c>
      <c r="AO225" s="242">
        <f t="shared" si="130"/>
        <v>0.40024556049342908</v>
      </c>
      <c r="AP225" s="242">
        <f t="shared" si="130"/>
        <v>0.40029017279369739</v>
      </c>
      <c r="AQ225" s="242">
        <f t="shared" si="130"/>
        <v>0.4002682614879437</v>
      </c>
      <c r="AR225" s="242">
        <f t="shared" si="130"/>
        <v>0.40039823470592756</v>
      </c>
      <c r="AS225" s="242">
        <f t="shared" si="130"/>
        <v>0.40041236020962645</v>
      </c>
      <c r="AT225" s="242">
        <f t="shared" si="130"/>
        <v>0.40042247292978961</v>
      </c>
      <c r="AU225" s="242">
        <f t="shared" si="130"/>
        <v>0.40042748025402863</v>
      </c>
      <c r="AV225" s="242">
        <f t="shared" si="130"/>
        <v>0.4004261299460059</v>
      </c>
      <c r="AW225" s="242">
        <f t="shared" si="130"/>
        <v>0.4004169957090305</v>
      </c>
      <c r="AX225" s="242">
        <f t="shared" si="130"/>
        <v>0.40039846251083233</v>
      </c>
      <c r="AY225" s="242">
        <f t="shared" si="130"/>
        <v>0.40036871187250395</v>
      </c>
      <c r="AZ225" s="242">
        <f t="shared" si="130"/>
        <v>0.40041785749930958</v>
      </c>
      <c r="BA225" s="242">
        <f t="shared" si="130"/>
        <v>0.40043218790466018</v>
      </c>
      <c r="BB225" s="242">
        <f t="shared" si="130"/>
        <v>0.40044444732663265</v>
      </c>
      <c r="BC225" s="242">
        <f t="shared" si="130"/>
        <v>0.40045813622414317</v>
      </c>
      <c r="BD225" s="242">
        <f t="shared" si="130"/>
        <v>0.40047311098289906</v>
      </c>
      <c r="BE225" s="242">
        <f t="shared" si="130"/>
        <v>0.40048641798120455</v>
      </c>
      <c r="BF225" s="242">
        <f t="shared" si="130"/>
        <v>0.40050035878363727</v>
      </c>
      <c r="BG225" s="242">
        <f t="shared" si="130"/>
        <v>0.40051264546851933</v>
      </c>
    </row>
    <row r="226" spans="1:59">
      <c r="A226" s="6" t="s">
        <v>107</v>
      </c>
      <c r="B226" s="241">
        <f t="shared" si="130"/>
        <v>0.3992467043314501</v>
      </c>
      <c r="C226" s="241">
        <f t="shared" si="130"/>
        <v>0.41999999999999993</v>
      </c>
      <c r="D226" s="241">
        <f t="shared" si="130"/>
        <v>0.41818181818181815</v>
      </c>
      <c r="E226" s="241">
        <f t="shared" si="130"/>
        <v>0.41818181818181815</v>
      </c>
      <c r="F226" s="241">
        <f t="shared" si="130"/>
        <v>0.41530054644808745</v>
      </c>
      <c r="G226" s="241">
        <f t="shared" si="130"/>
        <v>0.38726114649681537</v>
      </c>
      <c r="H226" s="241">
        <f t="shared" si="130"/>
        <v>0.38658777120315579</v>
      </c>
      <c r="I226" s="241">
        <f t="shared" si="130"/>
        <v>0.38706015891032919</v>
      </c>
      <c r="J226" s="241">
        <f t="shared" si="130"/>
        <v>0.38823529411764712</v>
      </c>
      <c r="K226" s="241">
        <f t="shared" si="130"/>
        <v>0.38817480719794351</v>
      </c>
      <c r="L226" s="241">
        <f t="shared" si="130"/>
        <v>0.4</v>
      </c>
      <c r="M226" s="241">
        <f t="shared" si="130"/>
        <v>0.39473684210526316</v>
      </c>
      <c r="N226" s="241">
        <f t="shared" si="130"/>
        <v>0.39952531645569622</v>
      </c>
      <c r="O226" s="241">
        <f t="shared" si="130"/>
        <v>0.4</v>
      </c>
      <c r="P226" s="241">
        <f t="shared" si="130"/>
        <v>0.4</v>
      </c>
      <c r="Q226" s="241">
        <f t="shared" si="130"/>
        <v>0.3998280309544282</v>
      </c>
      <c r="R226" s="241">
        <f t="shared" si="130"/>
        <v>0.40014524328249818</v>
      </c>
      <c r="S226" s="241">
        <f t="shared" si="130"/>
        <v>0.40000000000000008</v>
      </c>
      <c r="T226" s="241">
        <f t="shared" si="130"/>
        <v>0.4</v>
      </c>
      <c r="U226" s="241">
        <f t="shared" si="130"/>
        <v>0.4</v>
      </c>
      <c r="V226" s="241">
        <f t="shared" si="130"/>
        <v>0.40068027210884355</v>
      </c>
      <c r="W226" s="241">
        <f t="shared" si="130"/>
        <v>0.4</v>
      </c>
      <c r="X226" s="241">
        <f t="shared" si="130"/>
        <v>0.40131578947368424</v>
      </c>
      <c r="Y226" s="241">
        <f t="shared" si="130"/>
        <v>0.4</v>
      </c>
      <c r="Z226" s="241">
        <f t="shared" si="130"/>
        <v>0.4</v>
      </c>
      <c r="AA226" s="241">
        <f t="shared" si="130"/>
        <v>0.4</v>
      </c>
      <c r="AB226" s="241">
        <f t="shared" si="130"/>
        <v>0.4</v>
      </c>
      <c r="AC226" s="241">
        <f t="shared" si="130"/>
        <v>0.4</v>
      </c>
      <c r="AD226" s="241">
        <f t="shared" si="130"/>
        <v>0.4</v>
      </c>
      <c r="AE226" s="242">
        <f t="shared" si="130"/>
        <v>0.4</v>
      </c>
      <c r="AF226" s="242">
        <f t="shared" si="130"/>
        <v>0.40075036532620256</v>
      </c>
      <c r="AG226" s="242">
        <f t="shared" si="130"/>
        <v>0.40032809838358602</v>
      </c>
      <c r="AH226" s="242">
        <f t="shared" si="130"/>
        <v>0.40029949098343787</v>
      </c>
      <c r="AI226" s="242">
        <f t="shared" si="130"/>
        <v>0.40030907154961337</v>
      </c>
      <c r="AJ226" s="242">
        <f t="shared" si="130"/>
        <v>0.40031541484930955</v>
      </c>
      <c r="AK226" s="242">
        <f t="shared" si="130"/>
        <v>0.4002965522670362</v>
      </c>
      <c r="AL226" s="242">
        <f t="shared" si="130"/>
        <v>0.4003041239201019</v>
      </c>
      <c r="AM226" s="242">
        <f t="shared" si="130"/>
        <v>0.40029279816746172</v>
      </c>
      <c r="AN226" s="242">
        <f t="shared" si="130"/>
        <v>0.40027375253847441</v>
      </c>
      <c r="AO226" s="242">
        <f t="shared" si="130"/>
        <v>0.40024556049342908</v>
      </c>
      <c r="AP226" s="242">
        <f t="shared" si="130"/>
        <v>0.40029017279369739</v>
      </c>
      <c r="AQ226" s="242">
        <f t="shared" si="130"/>
        <v>0.4002682614879437</v>
      </c>
      <c r="AR226" s="242">
        <f t="shared" si="130"/>
        <v>0.40039823470592756</v>
      </c>
      <c r="AS226" s="242">
        <f t="shared" si="130"/>
        <v>0.40041236020962645</v>
      </c>
      <c r="AT226" s="242">
        <f t="shared" si="130"/>
        <v>0.40042247292978961</v>
      </c>
      <c r="AU226" s="242">
        <f t="shared" si="130"/>
        <v>0.40042748025402863</v>
      </c>
      <c r="AV226" s="242">
        <f t="shared" si="130"/>
        <v>0.40042612994600585</v>
      </c>
      <c r="AW226" s="242">
        <f t="shared" si="130"/>
        <v>0.40041699570903055</v>
      </c>
      <c r="AX226" s="242">
        <f t="shared" si="130"/>
        <v>0.40039846251083228</v>
      </c>
      <c r="AY226" s="242">
        <f t="shared" si="130"/>
        <v>0.40036871187250389</v>
      </c>
      <c r="AZ226" s="242">
        <f t="shared" si="130"/>
        <v>0.40041785749930964</v>
      </c>
      <c r="BA226" s="242">
        <f t="shared" si="130"/>
        <v>0.40043218790466018</v>
      </c>
      <c r="BB226" s="242">
        <f t="shared" si="130"/>
        <v>0.40044444732663265</v>
      </c>
      <c r="BC226" s="242">
        <f t="shared" si="130"/>
        <v>0.40045813622414322</v>
      </c>
      <c r="BD226" s="242">
        <f t="shared" si="130"/>
        <v>0.40047311098289906</v>
      </c>
      <c r="BE226" s="242">
        <f t="shared" si="130"/>
        <v>0.4004864179812046</v>
      </c>
      <c r="BF226" s="242">
        <f t="shared" si="130"/>
        <v>0.40050035878363727</v>
      </c>
      <c r="BG226" s="242">
        <f t="shared" si="130"/>
        <v>0.40051264546851933</v>
      </c>
    </row>
    <row r="227" spans="1:59">
      <c r="A227" s="6" t="s">
        <v>108</v>
      </c>
      <c r="B227" s="241">
        <f t="shared" si="130"/>
        <v>0.3992467043314501</v>
      </c>
      <c r="C227" s="241">
        <f t="shared" si="130"/>
        <v>0.42</v>
      </c>
      <c r="D227" s="241">
        <f t="shared" si="130"/>
        <v>0.41818181818181815</v>
      </c>
      <c r="E227" s="241">
        <f t="shared" si="130"/>
        <v>0.41818181818181815</v>
      </c>
      <c r="F227" s="241">
        <f t="shared" si="130"/>
        <v>0.41530054644808745</v>
      </c>
      <c r="G227" s="241">
        <f t="shared" si="130"/>
        <v>0.38726114649681531</v>
      </c>
      <c r="H227" s="241">
        <f t="shared" si="130"/>
        <v>0.38658777120315574</v>
      </c>
      <c r="I227" s="241">
        <f t="shared" si="130"/>
        <v>0.38706015891032919</v>
      </c>
      <c r="J227" s="241">
        <f t="shared" si="130"/>
        <v>0.38823529411764707</v>
      </c>
      <c r="K227" s="241">
        <f t="shared" si="130"/>
        <v>0.38817480719794345</v>
      </c>
      <c r="L227" s="241">
        <f t="shared" si="130"/>
        <v>0.4</v>
      </c>
      <c r="M227" s="241">
        <f t="shared" si="130"/>
        <v>0.39473684210526316</v>
      </c>
      <c r="N227" s="241">
        <f t="shared" si="130"/>
        <v>0.39952531645569622</v>
      </c>
      <c r="O227" s="241">
        <f t="shared" si="130"/>
        <v>0.4</v>
      </c>
      <c r="P227" s="241">
        <f t="shared" si="130"/>
        <v>0.4</v>
      </c>
      <c r="Q227" s="241">
        <f t="shared" si="130"/>
        <v>0.3998280309544282</v>
      </c>
      <c r="R227" s="241">
        <f t="shared" si="130"/>
        <v>0.40014524328249818</v>
      </c>
      <c r="S227" s="241">
        <f t="shared" si="130"/>
        <v>0.39999999999999997</v>
      </c>
      <c r="T227" s="241">
        <f t="shared" si="130"/>
        <v>0.4</v>
      </c>
      <c r="U227" s="241">
        <f t="shared" si="130"/>
        <v>0.4</v>
      </c>
      <c r="V227" s="241">
        <f t="shared" si="130"/>
        <v>0.40068027210884355</v>
      </c>
      <c r="W227" s="241">
        <f t="shared" si="130"/>
        <v>0.4</v>
      </c>
      <c r="X227" s="241">
        <f t="shared" si="130"/>
        <v>0.40131578947368424</v>
      </c>
      <c r="Y227" s="241">
        <f t="shared" ref="B227:BG231" si="131">Y211/Y84</f>
        <v>0.4</v>
      </c>
      <c r="Z227" s="241">
        <f t="shared" si="131"/>
        <v>0.4</v>
      </c>
      <c r="AA227" s="241">
        <f t="shared" si="131"/>
        <v>0.4</v>
      </c>
      <c r="AB227" s="241">
        <f t="shared" si="131"/>
        <v>0.4</v>
      </c>
      <c r="AC227" s="241">
        <f t="shared" si="131"/>
        <v>0.4</v>
      </c>
      <c r="AD227" s="241">
        <f t="shared" si="131"/>
        <v>0.4</v>
      </c>
      <c r="AE227" s="242">
        <f t="shared" si="131"/>
        <v>0.4</v>
      </c>
      <c r="AF227" s="242">
        <f t="shared" si="131"/>
        <v>0.40075036532620256</v>
      </c>
      <c r="AG227" s="242">
        <f t="shared" si="131"/>
        <v>0.40032809838358602</v>
      </c>
      <c r="AH227" s="242">
        <f t="shared" si="131"/>
        <v>0.40029949098343787</v>
      </c>
      <c r="AI227" s="242">
        <f t="shared" si="131"/>
        <v>0.40030907154961337</v>
      </c>
      <c r="AJ227" s="242">
        <f t="shared" si="131"/>
        <v>0.40031541484930955</v>
      </c>
      <c r="AK227" s="242">
        <f t="shared" si="131"/>
        <v>0.4002965522670362</v>
      </c>
      <c r="AL227" s="242">
        <f t="shared" si="131"/>
        <v>0.4003041239201019</v>
      </c>
      <c r="AM227" s="242">
        <f t="shared" si="131"/>
        <v>0.40029279816746172</v>
      </c>
      <c r="AN227" s="242">
        <f t="shared" si="131"/>
        <v>0.40027375253847441</v>
      </c>
      <c r="AO227" s="242">
        <f t="shared" si="131"/>
        <v>0.40024556049342908</v>
      </c>
      <c r="AP227" s="242">
        <f t="shared" si="131"/>
        <v>0.40029017279369733</v>
      </c>
      <c r="AQ227" s="242">
        <f t="shared" si="131"/>
        <v>0.4002682614879437</v>
      </c>
      <c r="AR227" s="242">
        <f t="shared" si="131"/>
        <v>0.40039823470592756</v>
      </c>
      <c r="AS227" s="242">
        <f t="shared" si="131"/>
        <v>0.40041236020962639</v>
      </c>
      <c r="AT227" s="242">
        <f t="shared" si="131"/>
        <v>0.40042247292978966</v>
      </c>
      <c r="AU227" s="242">
        <f t="shared" si="131"/>
        <v>0.40042748025402863</v>
      </c>
      <c r="AV227" s="242">
        <f t="shared" si="131"/>
        <v>0.40042612994600596</v>
      </c>
      <c r="AW227" s="242">
        <f t="shared" si="131"/>
        <v>0.40041699570903061</v>
      </c>
      <c r="AX227" s="242">
        <f t="shared" si="131"/>
        <v>0.40039846251083228</v>
      </c>
      <c r="AY227" s="242">
        <f t="shared" si="131"/>
        <v>0.40036871187250389</v>
      </c>
      <c r="AZ227" s="242">
        <f t="shared" si="131"/>
        <v>0.40041785749930964</v>
      </c>
      <c r="BA227" s="242">
        <f t="shared" si="131"/>
        <v>0.40043218790466012</v>
      </c>
      <c r="BB227" s="242">
        <f t="shared" si="131"/>
        <v>0.40044444732663265</v>
      </c>
      <c r="BC227" s="242">
        <f t="shared" si="131"/>
        <v>0.40045813622414317</v>
      </c>
      <c r="BD227" s="242">
        <f t="shared" si="131"/>
        <v>0.40047311098289906</v>
      </c>
      <c r="BE227" s="242">
        <f t="shared" si="131"/>
        <v>0.40048641798120449</v>
      </c>
      <c r="BF227" s="242">
        <f t="shared" si="131"/>
        <v>0.40050035878363727</v>
      </c>
      <c r="BG227" s="242">
        <f t="shared" si="131"/>
        <v>0.40051264546851933</v>
      </c>
    </row>
    <row r="228" spans="1:59">
      <c r="A228" s="6" t="s">
        <v>109</v>
      </c>
      <c r="B228" s="241">
        <f t="shared" si="131"/>
        <v>0.3992467043314501</v>
      </c>
      <c r="C228" s="241">
        <f t="shared" si="131"/>
        <v>0.42</v>
      </c>
      <c r="D228" s="241">
        <f t="shared" si="131"/>
        <v>0.41818181818181815</v>
      </c>
      <c r="E228" s="241">
        <f t="shared" si="131"/>
        <v>0.41818181818181815</v>
      </c>
      <c r="F228" s="241">
        <f t="shared" si="131"/>
        <v>0.41530054644808745</v>
      </c>
      <c r="G228" s="241">
        <f t="shared" si="131"/>
        <v>0.38726114649681531</v>
      </c>
      <c r="H228" s="241">
        <f t="shared" si="131"/>
        <v>0.38658777120315574</v>
      </c>
      <c r="I228" s="241">
        <f t="shared" si="131"/>
        <v>0.38706015891032919</v>
      </c>
      <c r="J228" s="241">
        <f t="shared" si="131"/>
        <v>0.38823529411764707</v>
      </c>
      <c r="K228" s="241">
        <f t="shared" si="131"/>
        <v>0.38817480719794345</v>
      </c>
      <c r="L228" s="241">
        <f t="shared" si="131"/>
        <v>0.4</v>
      </c>
      <c r="M228" s="241">
        <f t="shared" si="131"/>
        <v>0.39473684210526316</v>
      </c>
      <c r="N228" s="241">
        <f t="shared" si="131"/>
        <v>0.39952531645569622</v>
      </c>
      <c r="O228" s="241">
        <f t="shared" si="131"/>
        <v>0.4</v>
      </c>
      <c r="P228" s="241">
        <f t="shared" si="131"/>
        <v>0.4</v>
      </c>
      <c r="Q228" s="241">
        <f t="shared" si="131"/>
        <v>0.3998280309544282</v>
      </c>
      <c r="R228" s="241">
        <f t="shared" si="131"/>
        <v>0.40014524328249818</v>
      </c>
      <c r="S228" s="241">
        <f t="shared" si="131"/>
        <v>0.4</v>
      </c>
      <c r="T228" s="241">
        <f t="shared" si="131"/>
        <v>0.4</v>
      </c>
      <c r="U228" s="241">
        <f t="shared" si="131"/>
        <v>0.4</v>
      </c>
      <c r="V228" s="241">
        <f t="shared" si="131"/>
        <v>0.40068027210884355</v>
      </c>
      <c r="W228" s="241">
        <f t="shared" si="131"/>
        <v>0.4</v>
      </c>
      <c r="X228" s="241">
        <f t="shared" si="131"/>
        <v>0.40131578947368418</v>
      </c>
      <c r="Y228" s="241">
        <f t="shared" si="131"/>
        <v>0.4</v>
      </c>
      <c r="Z228" s="241">
        <f t="shared" si="131"/>
        <v>0.4</v>
      </c>
      <c r="AA228" s="241">
        <f t="shared" si="131"/>
        <v>0.4</v>
      </c>
      <c r="AB228" s="241">
        <f t="shared" si="131"/>
        <v>0.4</v>
      </c>
      <c r="AC228" s="241">
        <f t="shared" si="131"/>
        <v>0.4</v>
      </c>
      <c r="AD228" s="241">
        <f t="shared" si="131"/>
        <v>0.4</v>
      </c>
      <c r="AE228" s="242">
        <f t="shared" si="131"/>
        <v>0.4</v>
      </c>
      <c r="AF228" s="242">
        <f t="shared" si="131"/>
        <v>0.40075036532620256</v>
      </c>
      <c r="AG228" s="242">
        <f t="shared" si="131"/>
        <v>0.40032809838358602</v>
      </c>
      <c r="AH228" s="242">
        <f t="shared" si="131"/>
        <v>0.40029949098343787</v>
      </c>
      <c r="AI228" s="242">
        <f t="shared" si="131"/>
        <v>0.40030907154961337</v>
      </c>
      <c r="AJ228" s="242">
        <f t="shared" si="131"/>
        <v>0.40031541484930955</v>
      </c>
      <c r="AK228" s="242">
        <f t="shared" si="131"/>
        <v>0.4002965522670362</v>
      </c>
      <c r="AL228" s="242">
        <f t="shared" si="131"/>
        <v>0.4003041239201019</v>
      </c>
      <c r="AM228" s="242">
        <f t="shared" si="131"/>
        <v>0.40029279816746172</v>
      </c>
      <c r="AN228" s="242">
        <f t="shared" si="131"/>
        <v>0.40027375253847441</v>
      </c>
      <c r="AO228" s="242">
        <f t="shared" si="131"/>
        <v>0.40024556049342908</v>
      </c>
      <c r="AP228" s="242">
        <f t="shared" si="131"/>
        <v>0.40029017279369739</v>
      </c>
      <c r="AQ228" s="242">
        <f t="shared" si="131"/>
        <v>0.4002682614879437</v>
      </c>
      <c r="AR228" s="242">
        <f t="shared" si="131"/>
        <v>0.40039823470592756</v>
      </c>
      <c r="AS228" s="242">
        <f t="shared" si="131"/>
        <v>0.40041236020962639</v>
      </c>
      <c r="AT228" s="242">
        <f t="shared" si="131"/>
        <v>0.40042247292978961</v>
      </c>
      <c r="AU228" s="242">
        <f t="shared" si="131"/>
        <v>0.40042748025402863</v>
      </c>
      <c r="AV228" s="242">
        <f t="shared" si="131"/>
        <v>0.40042612994600585</v>
      </c>
      <c r="AW228" s="242">
        <f t="shared" si="131"/>
        <v>0.40041699570903055</v>
      </c>
      <c r="AX228" s="242">
        <f t="shared" si="131"/>
        <v>0.40039846251083233</v>
      </c>
      <c r="AY228" s="242">
        <f t="shared" si="131"/>
        <v>0.40036871187250389</v>
      </c>
      <c r="AZ228" s="242">
        <f t="shared" si="131"/>
        <v>0.40041785749930958</v>
      </c>
      <c r="BA228" s="242">
        <f t="shared" si="131"/>
        <v>0.40043218790466018</v>
      </c>
      <c r="BB228" s="242">
        <f t="shared" si="131"/>
        <v>0.40044444732663265</v>
      </c>
      <c r="BC228" s="242">
        <f t="shared" si="131"/>
        <v>0.40045813622414317</v>
      </c>
      <c r="BD228" s="242">
        <f t="shared" si="131"/>
        <v>0.40047311098289901</v>
      </c>
      <c r="BE228" s="242">
        <f t="shared" si="131"/>
        <v>0.40048641798120455</v>
      </c>
      <c r="BF228" s="242">
        <f t="shared" si="131"/>
        <v>0.40050035878363727</v>
      </c>
      <c r="BG228" s="242">
        <f t="shared" si="131"/>
        <v>0.40051264546851933</v>
      </c>
    </row>
    <row r="229" spans="1:59">
      <c r="A229" s="6" t="s">
        <v>110</v>
      </c>
      <c r="B229" s="241">
        <f t="shared" si="131"/>
        <v>0.3992467043314501</v>
      </c>
      <c r="C229" s="241">
        <f t="shared" si="131"/>
        <v>0.42</v>
      </c>
      <c r="D229" s="241">
        <f t="shared" si="131"/>
        <v>0.41818181818181821</v>
      </c>
      <c r="E229" s="241">
        <f t="shared" si="131"/>
        <v>0.41818181818181815</v>
      </c>
      <c r="F229" s="241">
        <f t="shared" si="131"/>
        <v>0.41530054644808745</v>
      </c>
      <c r="G229" s="241">
        <f t="shared" si="131"/>
        <v>0.38726114649681537</v>
      </c>
      <c r="H229" s="241">
        <f t="shared" si="131"/>
        <v>0.38658777120315579</v>
      </c>
      <c r="I229" s="241">
        <f t="shared" si="131"/>
        <v>0.38706015891032919</v>
      </c>
      <c r="J229" s="241">
        <f t="shared" si="131"/>
        <v>0.38823529411764701</v>
      </c>
      <c r="K229" s="241">
        <f t="shared" si="131"/>
        <v>0.38817480719794345</v>
      </c>
      <c r="L229" s="241">
        <f t="shared" si="131"/>
        <v>0.4</v>
      </c>
      <c r="M229" s="241">
        <f t="shared" si="131"/>
        <v>0.39473684210526316</v>
      </c>
      <c r="N229" s="241">
        <f t="shared" si="131"/>
        <v>0.39952531645569622</v>
      </c>
      <c r="O229" s="241">
        <f t="shared" si="131"/>
        <v>0.4</v>
      </c>
      <c r="P229" s="241">
        <f t="shared" si="131"/>
        <v>0.4</v>
      </c>
      <c r="Q229" s="241">
        <f t="shared" si="131"/>
        <v>0.3998280309544282</v>
      </c>
      <c r="R229" s="241">
        <f t="shared" si="131"/>
        <v>0.40014524328249818</v>
      </c>
      <c r="S229" s="241">
        <f t="shared" si="131"/>
        <v>0.4</v>
      </c>
      <c r="T229" s="241">
        <f t="shared" si="131"/>
        <v>0.4</v>
      </c>
      <c r="U229" s="241">
        <f t="shared" si="131"/>
        <v>0.4</v>
      </c>
      <c r="V229" s="241">
        <f t="shared" si="131"/>
        <v>0.40068027210884355</v>
      </c>
      <c r="W229" s="241">
        <f t="shared" si="131"/>
        <v>0.4</v>
      </c>
      <c r="X229" s="241">
        <f t="shared" si="131"/>
        <v>0.40131578947368424</v>
      </c>
      <c r="Y229" s="241">
        <f t="shared" si="131"/>
        <v>0.39999999999999997</v>
      </c>
      <c r="Z229" s="241">
        <f t="shared" si="131"/>
        <v>0.4</v>
      </c>
      <c r="AA229" s="241">
        <f t="shared" si="131"/>
        <v>0.4</v>
      </c>
      <c r="AB229" s="241">
        <f t="shared" si="131"/>
        <v>0.4</v>
      </c>
      <c r="AC229" s="241">
        <f t="shared" si="131"/>
        <v>0.4</v>
      </c>
      <c r="AD229" s="241">
        <f t="shared" si="131"/>
        <v>0.4</v>
      </c>
      <c r="AE229" s="242">
        <f t="shared" si="131"/>
        <v>0.4</v>
      </c>
      <c r="AF229" s="242">
        <f t="shared" si="131"/>
        <v>0.40075036532620256</v>
      </c>
      <c r="AG229" s="242">
        <f t="shared" si="131"/>
        <v>0.40032809838358602</v>
      </c>
      <c r="AH229" s="242">
        <f t="shared" si="131"/>
        <v>0.40029949098343787</v>
      </c>
      <c r="AI229" s="242">
        <f t="shared" si="131"/>
        <v>0.40030907154961337</v>
      </c>
      <c r="AJ229" s="242">
        <f t="shared" si="131"/>
        <v>0.40031541484930955</v>
      </c>
      <c r="AK229" s="242">
        <f t="shared" si="131"/>
        <v>0.4002965522670362</v>
      </c>
      <c r="AL229" s="242">
        <f t="shared" si="131"/>
        <v>0.4003041239201019</v>
      </c>
      <c r="AM229" s="242">
        <f t="shared" si="131"/>
        <v>0.40029279816746172</v>
      </c>
      <c r="AN229" s="242">
        <f t="shared" si="131"/>
        <v>0.40027375253847441</v>
      </c>
      <c r="AO229" s="242">
        <f t="shared" si="131"/>
        <v>0.40024556049342908</v>
      </c>
      <c r="AP229" s="242">
        <f t="shared" si="131"/>
        <v>0.40029017279369739</v>
      </c>
      <c r="AQ229" s="242">
        <f t="shared" si="131"/>
        <v>0.4002682614879437</v>
      </c>
      <c r="AR229" s="242">
        <f t="shared" si="131"/>
        <v>0.40039823470592756</v>
      </c>
      <c r="AS229" s="242">
        <f t="shared" si="131"/>
        <v>0.40041236020962645</v>
      </c>
      <c r="AT229" s="242">
        <f t="shared" si="131"/>
        <v>0.40042247292978961</v>
      </c>
      <c r="AU229" s="242">
        <f t="shared" si="131"/>
        <v>0.40042748025402863</v>
      </c>
      <c r="AV229" s="242">
        <f t="shared" si="131"/>
        <v>0.4004261299460059</v>
      </c>
      <c r="AW229" s="242">
        <f t="shared" si="131"/>
        <v>0.4004169957090305</v>
      </c>
      <c r="AX229" s="242">
        <f t="shared" si="131"/>
        <v>0.40039846251083228</v>
      </c>
      <c r="AY229" s="242">
        <f t="shared" si="131"/>
        <v>0.40036871187250389</v>
      </c>
      <c r="AZ229" s="242">
        <f t="shared" si="131"/>
        <v>0.40041785749930964</v>
      </c>
      <c r="BA229" s="242">
        <f t="shared" si="131"/>
        <v>0.40043218790466012</v>
      </c>
      <c r="BB229" s="242">
        <f t="shared" si="131"/>
        <v>0.40044444732663265</v>
      </c>
      <c r="BC229" s="242">
        <f t="shared" si="131"/>
        <v>0.40045813622414317</v>
      </c>
      <c r="BD229" s="242">
        <f t="shared" si="131"/>
        <v>0.40047311098289901</v>
      </c>
      <c r="BE229" s="242">
        <f t="shared" si="131"/>
        <v>0.40048641798120455</v>
      </c>
      <c r="BF229" s="242">
        <f t="shared" si="131"/>
        <v>0.40050035878363727</v>
      </c>
      <c r="BG229" s="242">
        <f t="shared" si="131"/>
        <v>0.40051264546851933</v>
      </c>
    </row>
    <row r="230" spans="1:59">
      <c r="A230" s="6" t="s">
        <v>111</v>
      </c>
      <c r="B230" s="241">
        <f t="shared" si="131"/>
        <v>0.3992467043314501</v>
      </c>
      <c r="C230" s="241">
        <f t="shared" si="131"/>
        <v>0.42</v>
      </c>
      <c r="D230" s="241">
        <f t="shared" si="131"/>
        <v>0.41818181818181815</v>
      </c>
      <c r="E230" s="241">
        <f t="shared" si="131"/>
        <v>0.41818181818181815</v>
      </c>
      <c r="F230" s="241">
        <f t="shared" si="131"/>
        <v>0.41530054644808745</v>
      </c>
      <c r="G230" s="241">
        <f t="shared" si="131"/>
        <v>0.38726114649681526</v>
      </c>
      <c r="H230" s="241">
        <f t="shared" si="131"/>
        <v>0.38658777120315579</v>
      </c>
      <c r="I230" s="241">
        <f t="shared" si="131"/>
        <v>0.38706015891032919</v>
      </c>
      <c r="J230" s="241">
        <f t="shared" si="131"/>
        <v>0.38823529411764707</v>
      </c>
      <c r="K230" s="241">
        <f t="shared" si="131"/>
        <v>0.38817480719794345</v>
      </c>
      <c r="L230" s="241">
        <f t="shared" si="131"/>
        <v>0.4</v>
      </c>
      <c r="M230" s="241">
        <f t="shared" si="131"/>
        <v>0.39473684210526316</v>
      </c>
      <c r="N230" s="241">
        <f t="shared" si="131"/>
        <v>0.39952531645569622</v>
      </c>
      <c r="O230" s="241">
        <f t="shared" si="131"/>
        <v>0.4</v>
      </c>
      <c r="P230" s="241">
        <f t="shared" si="131"/>
        <v>0.4</v>
      </c>
      <c r="Q230" s="241">
        <f t="shared" si="131"/>
        <v>0.3998280309544282</v>
      </c>
      <c r="R230" s="241">
        <f t="shared" si="131"/>
        <v>0.40014524328249818</v>
      </c>
      <c r="S230" s="241">
        <f t="shared" si="131"/>
        <v>0.4</v>
      </c>
      <c r="T230" s="241">
        <f t="shared" si="131"/>
        <v>0.4</v>
      </c>
      <c r="U230" s="241">
        <f t="shared" si="131"/>
        <v>0.4</v>
      </c>
      <c r="V230" s="241">
        <f t="shared" si="131"/>
        <v>0.40068027210884355</v>
      </c>
      <c r="W230" s="241">
        <f t="shared" si="131"/>
        <v>0.40000000000000008</v>
      </c>
      <c r="X230" s="241">
        <f t="shared" si="131"/>
        <v>0.40131578947368424</v>
      </c>
      <c r="Y230" s="241">
        <f t="shared" si="131"/>
        <v>0.4</v>
      </c>
      <c r="Z230" s="241">
        <f t="shared" si="131"/>
        <v>0.40000000000000008</v>
      </c>
      <c r="AA230" s="241">
        <f t="shared" si="131"/>
        <v>0.4</v>
      </c>
      <c r="AB230" s="241">
        <f t="shared" si="131"/>
        <v>0.4</v>
      </c>
      <c r="AC230" s="241">
        <f t="shared" si="131"/>
        <v>0.4</v>
      </c>
      <c r="AD230" s="241">
        <f t="shared" si="131"/>
        <v>0.4</v>
      </c>
      <c r="AE230" s="242">
        <f t="shared" si="131"/>
        <v>0.4</v>
      </c>
      <c r="AF230" s="242">
        <f t="shared" si="131"/>
        <v>0.40075036532620256</v>
      </c>
      <c r="AG230" s="242">
        <f t="shared" si="131"/>
        <v>0.40032809838358602</v>
      </c>
      <c r="AH230" s="242">
        <f t="shared" si="131"/>
        <v>0.40029949098343787</v>
      </c>
      <c r="AI230" s="242">
        <f t="shared" si="131"/>
        <v>0.40030907154961337</v>
      </c>
      <c r="AJ230" s="242">
        <f t="shared" si="131"/>
        <v>0.40031541484930955</v>
      </c>
      <c r="AK230" s="242">
        <f t="shared" si="131"/>
        <v>0.4002965522670362</v>
      </c>
      <c r="AL230" s="242">
        <f t="shared" si="131"/>
        <v>0.4003041239201019</v>
      </c>
      <c r="AM230" s="242">
        <f t="shared" si="131"/>
        <v>0.40029279816746172</v>
      </c>
      <c r="AN230" s="242">
        <f t="shared" si="131"/>
        <v>0.40027375253847441</v>
      </c>
      <c r="AO230" s="242">
        <f t="shared" si="131"/>
        <v>0.40024556049342908</v>
      </c>
      <c r="AP230" s="242">
        <f t="shared" si="131"/>
        <v>0.40029017279369744</v>
      </c>
      <c r="AQ230" s="242">
        <f t="shared" si="131"/>
        <v>0.4002682614879437</v>
      </c>
      <c r="AR230" s="242">
        <f t="shared" si="131"/>
        <v>0.40039823470592756</v>
      </c>
      <c r="AS230" s="242">
        <f t="shared" si="131"/>
        <v>0.40041236020962645</v>
      </c>
      <c r="AT230" s="242">
        <f t="shared" si="131"/>
        <v>0.40042247292978961</v>
      </c>
      <c r="AU230" s="242">
        <f t="shared" si="131"/>
        <v>0.40042748025402863</v>
      </c>
      <c r="AV230" s="242">
        <f t="shared" si="131"/>
        <v>0.40042612994600596</v>
      </c>
      <c r="AW230" s="242">
        <f t="shared" si="131"/>
        <v>0.40041699570903055</v>
      </c>
      <c r="AX230" s="242">
        <f t="shared" si="131"/>
        <v>0.40039846251083233</v>
      </c>
      <c r="AY230" s="242">
        <f t="shared" si="131"/>
        <v>0.40036871187250389</v>
      </c>
      <c r="AZ230" s="242">
        <f t="shared" si="131"/>
        <v>0.40041785749930958</v>
      </c>
      <c r="BA230" s="242">
        <f t="shared" si="131"/>
        <v>0.40043218790466018</v>
      </c>
      <c r="BB230" s="242">
        <f t="shared" si="131"/>
        <v>0.4004444473266327</v>
      </c>
      <c r="BC230" s="242">
        <f t="shared" si="131"/>
        <v>0.40045813622414317</v>
      </c>
      <c r="BD230" s="242">
        <f t="shared" si="131"/>
        <v>0.40047311098289906</v>
      </c>
      <c r="BE230" s="242">
        <f t="shared" si="131"/>
        <v>0.40048641798120449</v>
      </c>
      <c r="BF230" s="242">
        <f t="shared" si="131"/>
        <v>0.40050035878363727</v>
      </c>
      <c r="BG230" s="242">
        <f t="shared" si="131"/>
        <v>0.40051264546851933</v>
      </c>
    </row>
    <row r="231" spans="1:59">
      <c r="A231" s="6" t="s">
        <v>112</v>
      </c>
      <c r="B231" s="241">
        <f t="shared" si="131"/>
        <v>0.3992467043314501</v>
      </c>
      <c r="C231" s="241">
        <f t="shared" si="131"/>
        <v>0.42</v>
      </c>
      <c r="D231" s="241">
        <f t="shared" si="131"/>
        <v>0.41818181818181821</v>
      </c>
      <c r="E231" s="241">
        <f t="shared" si="131"/>
        <v>0.41818181818181815</v>
      </c>
      <c r="F231" s="241">
        <f t="shared" si="131"/>
        <v>0.41530054644808745</v>
      </c>
      <c r="G231" s="241">
        <f t="shared" si="131"/>
        <v>0.38726114649681531</v>
      </c>
      <c r="H231" s="241">
        <f t="shared" si="131"/>
        <v>0.38658777120315579</v>
      </c>
      <c r="I231" s="241">
        <f t="shared" si="131"/>
        <v>0.38706015891032919</v>
      </c>
      <c r="J231" s="241">
        <f t="shared" si="131"/>
        <v>0.38823529411764707</v>
      </c>
      <c r="K231" s="241">
        <f t="shared" si="131"/>
        <v>0.38817480719794345</v>
      </c>
      <c r="L231" s="241">
        <f t="shared" si="131"/>
        <v>0.4</v>
      </c>
      <c r="M231" s="241">
        <f t="shared" si="131"/>
        <v>0.39473684210526316</v>
      </c>
      <c r="N231" s="241">
        <f t="shared" si="131"/>
        <v>0.39952531645569622</v>
      </c>
      <c r="O231" s="241">
        <f t="shared" si="131"/>
        <v>0.4</v>
      </c>
      <c r="P231" s="241">
        <f t="shared" si="131"/>
        <v>0.4</v>
      </c>
      <c r="Q231" s="241">
        <f t="shared" si="131"/>
        <v>0.39982803095442826</v>
      </c>
      <c r="R231" s="241">
        <f t="shared" si="131"/>
        <v>0.40014524328249818</v>
      </c>
      <c r="S231" s="241">
        <f t="shared" si="131"/>
        <v>0.4</v>
      </c>
      <c r="T231" s="241">
        <f t="shared" si="131"/>
        <v>0.40000000000000008</v>
      </c>
      <c r="U231" s="241">
        <f t="shared" si="131"/>
        <v>0.4</v>
      </c>
      <c r="V231" s="241">
        <f t="shared" si="131"/>
        <v>0.40068027210884355</v>
      </c>
      <c r="W231" s="241">
        <f t="shared" si="131"/>
        <v>0.4</v>
      </c>
      <c r="X231" s="241">
        <f t="shared" si="131"/>
        <v>0.40131578947368429</v>
      </c>
      <c r="Y231" s="241">
        <f t="shared" si="131"/>
        <v>0.4</v>
      </c>
      <c r="Z231" s="241">
        <f t="shared" si="131"/>
        <v>0.4</v>
      </c>
      <c r="AA231" s="241">
        <f t="shared" si="131"/>
        <v>0.4</v>
      </c>
      <c r="AB231" s="241">
        <f t="shared" si="131"/>
        <v>0.4</v>
      </c>
      <c r="AC231" s="241">
        <f t="shared" si="131"/>
        <v>0.4</v>
      </c>
      <c r="AD231" s="241">
        <f t="shared" si="131"/>
        <v>0.4</v>
      </c>
      <c r="AE231" s="242">
        <f t="shared" si="131"/>
        <v>0.4</v>
      </c>
      <c r="AF231" s="242">
        <f t="shared" si="131"/>
        <v>0.40075036532620262</v>
      </c>
      <c r="AG231" s="242">
        <f t="shared" si="131"/>
        <v>0.40032809838358602</v>
      </c>
      <c r="AH231" s="242">
        <f t="shared" si="131"/>
        <v>0.40029949098343787</v>
      </c>
      <c r="AI231" s="242">
        <f t="shared" si="131"/>
        <v>0.40030907154961337</v>
      </c>
      <c r="AJ231" s="242">
        <f t="shared" si="131"/>
        <v>0.40031541484930955</v>
      </c>
      <c r="AK231" s="242">
        <f t="shared" si="131"/>
        <v>0.4002965522670362</v>
      </c>
      <c r="AL231" s="242">
        <f t="shared" si="131"/>
        <v>0.4003041239201019</v>
      </c>
      <c r="AM231" s="242">
        <f t="shared" si="131"/>
        <v>0.40029279816746172</v>
      </c>
      <c r="AN231" s="242">
        <f t="shared" si="131"/>
        <v>0.40027375253847441</v>
      </c>
      <c r="AO231" s="242">
        <f t="shared" si="131"/>
        <v>0.40024556049342908</v>
      </c>
      <c r="AP231" s="242">
        <f t="shared" si="131"/>
        <v>0.40029017279369739</v>
      </c>
      <c r="AQ231" s="242">
        <f t="shared" si="131"/>
        <v>0.4002682614879437</v>
      </c>
      <c r="AR231" s="242">
        <f t="shared" si="131"/>
        <v>0.40039823470592756</v>
      </c>
      <c r="AS231" s="242">
        <f t="shared" si="131"/>
        <v>0.40041236020962645</v>
      </c>
      <c r="AT231" s="242">
        <f t="shared" si="131"/>
        <v>0.40042247292978961</v>
      </c>
      <c r="AU231" s="242">
        <f t="shared" si="131"/>
        <v>0.40042748025402863</v>
      </c>
      <c r="AV231" s="242">
        <f t="shared" ref="AV231:BG234" si="132">AV215/AV88</f>
        <v>0.4004261299460059</v>
      </c>
      <c r="AW231" s="242">
        <f t="shared" si="132"/>
        <v>0.40041699570903055</v>
      </c>
      <c r="AX231" s="242">
        <f t="shared" si="132"/>
        <v>0.40039846251083228</v>
      </c>
      <c r="AY231" s="242">
        <f t="shared" si="132"/>
        <v>0.40036871187250389</v>
      </c>
      <c r="AZ231" s="242">
        <f t="shared" si="132"/>
        <v>0.40041785749930953</v>
      </c>
      <c r="BA231" s="242">
        <f t="shared" si="132"/>
        <v>0.40043218790466012</v>
      </c>
      <c r="BB231" s="242">
        <f t="shared" si="132"/>
        <v>0.40044444732663265</v>
      </c>
      <c r="BC231" s="242">
        <f t="shared" si="132"/>
        <v>0.40045813622414322</v>
      </c>
      <c r="BD231" s="242">
        <f t="shared" si="132"/>
        <v>0.40047311098289906</v>
      </c>
      <c r="BE231" s="242">
        <f t="shared" si="132"/>
        <v>0.40048641798120449</v>
      </c>
      <c r="BF231" s="242">
        <f t="shared" si="132"/>
        <v>0.40050035878363727</v>
      </c>
      <c r="BG231" s="242">
        <f t="shared" si="132"/>
        <v>0.40051264546851933</v>
      </c>
    </row>
    <row r="232" spans="1:59">
      <c r="A232" s="6" t="s">
        <v>113</v>
      </c>
      <c r="B232" s="241">
        <f t="shared" ref="B232:AW234" si="133">B216/B89</f>
        <v>0.3992467043314501</v>
      </c>
      <c r="C232" s="241">
        <f t="shared" si="133"/>
        <v>0.42</v>
      </c>
      <c r="D232" s="241">
        <f t="shared" si="133"/>
        <v>0.41818181818181815</v>
      </c>
      <c r="E232" s="241">
        <f t="shared" si="133"/>
        <v>0.41818181818181815</v>
      </c>
      <c r="F232" s="241">
        <f t="shared" si="133"/>
        <v>0.41530054644808745</v>
      </c>
      <c r="G232" s="241">
        <f t="shared" si="133"/>
        <v>0.38726114649681531</v>
      </c>
      <c r="H232" s="241">
        <f t="shared" si="133"/>
        <v>0.38658777120315579</v>
      </c>
      <c r="I232" s="241">
        <f t="shared" si="133"/>
        <v>0.38706015891032919</v>
      </c>
      <c r="J232" s="241">
        <f t="shared" si="133"/>
        <v>0.38823529411764707</v>
      </c>
      <c r="K232" s="241">
        <f t="shared" si="133"/>
        <v>0.38817480719794345</v>
      </c>
      <c r="L232" s="241">
        <f t="shared" si="133"/>
        <v>0.4</v>
      </c>
      <c r="M232" s="241">
        <f t="shared" si="133"/>
        <v>0.39473684210526316</v>
      </c>
      <c r="N232" s="241">
        <f t="shared" si="133"/>
        <v>0.39952531645569622</v>
      </c>
      <c r="O232" s="241">
        <f t="shared" si="133"/>
        <v>0.4</v>
      </c>
      <c r="P232" s="241">
        <f t="shared" si="133"/>
        <v>0.4</v>
      </c>
      <c r="Q232" s="241">
        <f t="shared" si="133"/>
        <v>0.3998280309544282</v>
      </c>
      <c r="R232" s="241">
        <f t="shared" si="133"/>
        <v>0.40014524328249818</v>
      </c>
      <c r="S232" s="241">
        <f t="shared" si="133"/>
        <v>0.4</v>
      </c>
      <c r="T232" s="241">
        <f t="shared" si="133"/>
        <v>0.4</v>
      </c>
      <c r="U232" s="241">
        <f t="shared" si="133"/>
        <v>0.4</v>
      </c>
      <c r="V232" s="241">
        <f t="shared" si="133"/>
        <v>0.40068027210884355</v>
      </c>
      <c r="W232" s="241">
        <f t="shared" si="133"/>
        <v>0.40000000000000008</v>
      </c>
      <c r="X232" s="241">
        <f t="shared" si="133"/>
        <v>0.40131578947368424</v>
      </c>
      <c r="Y232" s="241">
        <f t="shared" si="133"/>
        <v>0.4</v>
      </c>
      <c r="Z232" s="241">
        <f t="shared" si="133"/>
        <v>0.4</v>
      </c>
      <c r="AA232" s="241">
        <f t="shared" si="133"/>
        <v>0.4</v>
      </c>
      <c r="AB232" s="241">
        <f t="shared" si="133"/>
        <v>0.4</v>
      </c>
      <c r="AC232" s="241">
        <f t="shared" si="133"/>
        <v>0.4</v>
      </c>
      <c r="AD232" s="241">
        <f t="shared" si="133"/>
        <v>0.4</v>
      </c>
      <c r="AE232" s="242">
        <f t="shared" si="133"/>
        <v>0.4</v>
      </c>
      <c r="AF232" s="242">
        <f t="shared" si="133"/>
        <v>0.40075036532620256</v>
      </c>
      <c r="AG232" s="242">
        <f t="shared" si="133"/>
        <v>0.40032809838358602</v>
      </c>
      <c r="AH232" s="242">
        <f t="shared" si="133"/>
        <v>0.40029949098343787</v>
      </c>
      <c r="AI232" s="242">
        <f t="shared" si="133"/>
        <v>0.40030907154961337</v>
      </c>
      <c r="AJ232" s="242">
        <f t="shared" si="133"/>
        <v>0.40031541484930955</v>
      </c>
      <c r="AK232" s="242">
        <f t="shared" si="133"/>
        <v>0.4002965522670362</v>
      </c>
      <c r="AL232" s="242">
        <f t="shared" si="133"/>
        <v>0.4003041239201019</v>
      </c>
      <c r="AM232" s="242">
        <f t="shared" si="133"/>
        <v>0.40029279816746172</v>
      </c>
      <c r="AN232" s="242">
        <f t="shared" si="133"/>
        <v>0.40027375253847441</v>
      </c>
      <c r="AO232" s="242">
        <f t="shared" si="133"/>
        <v>0.40024556049342908</v>
      </c>
      <c r="AP232" s="242">
        <f t="shared" si="133"/>
        <v>0.40029017279369739</v>
      </c>
      <c r="AQ232" s="242">
        <f t="shared" si="133"/>
        <v>0.4002682614879437</v>
      </c>
      <c r="AR232" s="242">
        <f t="shared" si="133"/>
        <v>0.40039823470592756</v>
      </c>
      <c r="AS232" s="242">
        <f t="shared" si="133"/>
        <v>0.40041236020962651</v>
      </c>
      <c r="AT232" s="242">
        <f t="shared" si="133"/>
        <v>0.40042247292978966</v>
      </c>
      <c r="AU232" s="242">
        <f t="shared" si="133"/>
        <v>0.40042748025402863</v>
      </c>
      <c r="AV232" s="242">
        <f t="shared" si="133"/>
        <v>0.4004261299460059</v>
      </c>
      <c r="AW232" s="242">
        <f t="shared" si="133"/>
        <v>0.40041699570903055</v>
      </c>
      <c r="AX232" s="242">
        <f t="shared" si="132"/>
        <v>0.40039846251083228</v>
      </c>
      <c r="AY232" s="242">
        <f t="shared" si="132"/>
        <v>0.40036871187250389</v>
      </c>
      <c r="AZ232" s="242">
        <f t="shared" si="132"/>
        <v>0.40041785749930958</v>
      </c>
      <c r="BA232" s="242">
        <f t="shared" si="132"/>
        <v>0.40043218790466023</v>
      </c>
      <c r="BB232" s="242">
        <f t="shared" si="132"/>
        <v>0.40044444732663265</v>
      </c>
      <c r="BC232" s="242">
        <f t="shared" si="132"/>
        <v>0.40045813622414317</v>
      </c>
      <c r="BD232" s="242">
        <f t="shared" si="132"/>
        <v>0.40047311098289906</v>
      </c>
      <c r="BE232" s="242">
        <f t="shared" si="132"/>
        <v>0.40048641798120455</v>
      </c>
      <c r="BF232" s="242">
        <f t="shared" si="132"/>
        <v>0.40050035878363727</v>
      </c>
      <c r="BG232" s="242">
        <f t="shared" si="132"/>
        <v>0.40051264546851933</v>
      </c>
    </row>
    <row r="233" spans="1:59">
      <c r="A233" s="6" t="s">
        <v>102</v>
      </c>
      <c r="B233" s="241">
        <f>B217/B90</f>
        <v>0.3992467043314501</v>
      </c>
      <c r="C233" s="241">
        <f t="shared" si="133"/>
        <v>0.42000000000000004</v>
      </c>
      <c r="D233" s="241">
        <f t="shared" si="133"/>
        <v>0.41818181818181815</v>
      </c>
      <c r="E233" s="241">
        <f t="shared" si="133"/>
        <v>0.41818181818181815</v>
      </c>
      <c r="F233" s="241">
        <f t="shared" si="133"/>
        <v>0.41530054644808745</v>
      </c>
      <c r="G233" s="241">
        <f t="shared" si="133"/>
        <v>0.38726114649681531</v>
      </c>
      <c r="H233" s="241">
        <f t="shared" si="133"/>
        <v>0.38658777120315579</v>
      </c>
      <c r="I233" s="241">
        <f t="shared" si="133"/>
        <v>0.38706015891032913</v>
      </c>
      <c r="J233" s="241">
        <f t="shared" si="133"/>
        <v>0.38823529411764707</v>
      </c>
      <c r="K233" s="241">
        <f t="shared" si="133"/>
        <v>0.38817480719794339</v>
      </c>
      <c r="L233" s="241">
        <f t="shared" si="133"/>
        <v>0.4</v>
      </c>
      <c r="M233" s="241">
        <f t="shared" si="133"/>
        <v>0.39473684210526322</v>
      </c>
      <c r="N233" s="241">
        <f t="shared" si="133"/>
        <v>0.39952531645569622</v>
      </c>
      <c r="O233" s="241">
        <f t="shared" si="133"/>
        <v>0.4</v>
      </c>
      <c r="P233" s="241">
        <f t="shared" si="133"/>
        <v>0.4</v>
      </c>
      <c r="Q233" s="241">
        <f t="shared" si="133"/>
        <v>0.3998280309544282</v>
      </c>
      <c r="R233" s="241">
        <f t="shared" si="133"/>
        <v>0.40014524328249818</v>
      </c>
      <c r="S233" s="241">
        <f t="shared" si="133"/>
        <v>0.4</v>
      </c>
      <c r="T233" s="241">
        <f t="shared" si="133"/>
        <v>0.4</v>
      </c>
      <c r="U233" s="241">
        <f t="shared" si="133"/>
        <v>0.4</v>
      </c>
      <c r="V233" s="241">
        <f t="shared" si="133"/>
        <v>0.40068027210884355</v>
      </c>
      <c r="W233" s="241">
        <f t="shared" si="133"/>
        <v>0.4</v>
      </c>
      <c r="X233" s="241">
        <f t="shared" si="133"/>
        <v>0.40131578947368424</v>
      </c>
      <c r="Y233" s="241">
        <f t="shared" si="133"/>
        <v>0.40000000000000008</v>
      </c>
      <c r="Z233" s="241">
        <f t="shared" si="133"/>
        <v>0.4</v>
      </c>
      <c r="AA233" s="241">
        <f t="shared" si="133"/>
        <v>0.4</v>
      </c>
      <c r="AB233" s="241">
        <f t="shared" si="133"/>
        <v>0.4</v>
      </c>
      <c r="AC233" s="241">
        <f t="shared" si="133"/>
        <v>0.39999999999999997</v>
      </c>
      <c r="AD233" s="241">
        <f t="shared" si="133"/>
        <v>0.4</v>
      </c>
      <c r="AE233" s="242">
        <f t="shared" si="133"/>
        <v>0.4</v>
      </c>
      <c r="AF233" s="242">
        <f t="shared" si="133"/>
        <v>0.40075036532620256</v>
      </c>
      <c r="AG233" s="242">
        <f t="shared" si="133"/>
        <v>0.40032809838358602</v>
      </c>
      <c r="AH233" s="242">
        <f t="shared" si="133"/>
        <v>0.40029949098343787</v>
      </c>
      <c r="AI233" s="242">
        <f t="shared" si="133"/>
        <v>0.40030907154961337</v>
      </c>
      <c r="AJ233" s="242">
        <f t="shared" si="133"/>
        <v>0.40031541484930955</v>
      </c>
      <c r="AK233" s="242">
        <f t="shared" si="133"/>
        <v>0.4002965522670362</v>
      </c>
      <c r="AL233" s="242">
        <f t="shared" si="133"/>
        <v>0.4003041239201019</v>
      </c>
      <c r="AM233" s="242">
        <f t="shared" si="133"/>
        <v>0.40029279816746177</v>
      </c>
      <c r="AN233" s="242">
        <f t="shared" si="133"/>
        <v>0.40027375253847447</v>
      </c>
      <c r="AO233" s="242">
        <f t="shared" si="133"/>
        <v>0.40024556049342913</v>
      </c>
      <c r="AP233" s="242">
        <f t="shared" si="133"/>
        <v>0.40029017279369733</v>
      </c>
      <c r="AQ233" s="242">
        <f t="shared" si="133"/>
        <v>0.4002682614879437</v>
      </c>
      <c r="AR233" s="242">
        <f t="shared" si="133"/>
        <v>0.40039823470592756</v>
      </c>
      <c r="AS233" s="242">
        <f t="shared" si="133"/>
        <v>0.40041236020962645</v>
      </c>
      <c r="AT233" s="242">
        <f t="shared" si="133"/>
        <v>0.40042247292978961</v>
      </c>
      <c r="AU233" s="242">
        <f t="shared" si="133"/>
        <v>0.40042748025402869</v>
      </c>
      <c r="AV233" s="242">
        <f t="shared" si="133"/>
        <v>0.4004261299460059</v>
      </c>
      <c r="AW233" s="242">
        <f t="shared" si="133"/>
        <v>0.40041699570903055</v>
      </c>
      <c r="AX233" s="242">
        <f t="shared" si="132"/>
        <v>0.40039846251083228</v>
      </c>
      <c r="AY233" s="242">
        <f t="shared" si="132"/>
        <v>0.40036871187250395</v>
      </c>
      <c r="AZ233" s="242">
        <f t="shared" si="132"/>
        <v>0.40041785749930958</v>
      </c>
      <c r="BA233" s="242">
        <f t="shared" si="132"/>
        <v>0.40043218790466018</v>
      </c>
      <c r="BB233" s="242">
        <f t="shared" si="132"/>
        <v>0.40044444732663265</v>
      </c>
      <c r="BC233" s="242">
        <f t="shared" si="132"/>
        <v>0.40045813622414317</v>
      </c>
      <c r="BD233" s="242">
        <f t="shared" si="132"/>
        <v>0.40047311098289906</v>
      </c>
      <c r="BE233" s="242">
        <f t="shared" si="132"/>
        <v>0.40048641798120455</v>
      </c>
      <c r="BF233" s="242">
        <f t="shared" si="132"/>
        <v>0.40050035878363727</v>
      </c>
      <c r="BG233" s="242">
        <f t="shared" si="132"/>
        <v>0.40051264546851933</v>
      </c>
    </row>
    <row r="234" spans="1:59">
      <c r="A234" s="6" t="s">
        <v>103</v>
      </c>
      <c r="B234" s="241">
        <f>B218/B91</f>
        <v>0.3992467043314501</v>
      </c>
      <c r="C234" s="241">
        <f t="shared" si="133"/>
        <v>0.42</v>
      </c>
      <c r="D234" s="241">
        <f t="shared" si="133"/>
        <v>0.41818181818181815</v>
      </c>
      <c r="E234" s="241">
        <f t="shared" si="133"/>
        <v>0.41818181818181815</v>
      </c>
      <c r="F234" s="241">
        <f t="shared" si="133"/>
        <v>0.41530054644808745</v>
      </c>
      <c r="G234" s="241">
        <f t="shared" si="133"/>
        <v>0.38726114649681531</v>
      </c>
      <c r="H234" s="241">
        <f t="shared" si="133"/>
        <v>0.38658777120315579</v>
      </c>
      <c r="I234" s="241">
        <f t="shared" si="133"/>
        <v>0.38706015891032924</v>
      </c>
      <c r="J234" s="241">
        <f t="shared" si="133"/>
        <v>0.38823529411764707</v>
      </c>
      <c r="K234" s="241">
        <f t="shared" si="133"/>
        <v>0.38817480719794345</v>
      </c>
      <c r="L234" s="241">
        <f t="shared" si="133"/>
        <v>0.4</v>
      </c>
      <c r="M234" s="241">
        <f t="shared" si="133"/>
        <v>0.39473684210526316</v>
      </c>
      <c r="N234" s="241">
        <f t="shared" si="133"/>
        <v>0.39952531645569622</v>
      </c>
      <c r="O234" s="241">
        <f t="shared" si="133"/>
        <v>0.4</v>
      </c>
      <c r="P234" s="241">
        <f t="shared" si="133"/>
        <v>0.4</v>
      </c>
      <c r="Q234" s="241">
        <f t="shared" si="133"/>
        <v>0.3998280309544282</v>
      </c>
      <c r="R234" s="241">
        <f t="shared" si="133"/>
        <v>0.40014524328249818</v>
      </c>
      <c r="S234" s="241">
        <f t="shared" si="133"/>
        <v>0.40000000000000008</v>
      </c>
      <c r="T234" s="241">
        <f t="shared" si="133"/>
        <v>0.4</v>
      </c>
      <c r="U234" s="241">
        <f t="shared" si="133"/>
        <v>0.4</v>
      </c>
      <c r="V234" s="241">
        <f t="shared" si="133"/>
        <v>0.40068027210884355</v>
      </c>
      <c r="W234" s="241">
        <f t="shared" si="133"/>
        <v>0.4</v>
      </c>
      <c r="X234" s="241">
        <f t="shared" si="133"/>
        <v>0.40131578947368424</v>
      </c>
      <c r="Y234" s="241">
        <f t="shared" si="133"/>
        <v>0.4</v>
      </c>
      <c r="Z234" s="241">
        <f t="shared" si="133"/>
        <v>0.4</v>
      </c>
      <c r="AA234" s="241">
        <f t="shared" si="133"/>
        <v>0.4</v>
      </c>
      <c r="AB234" s="241">
        <f t="shared" si="133"/>
        <v>0.4</v>
      </c>
      <c r="AC234" s="241">
        <f t="shared" si="133"/>
        <v>0.4</v>
      </c>
      <c r="AD234" s="241">
        <f t="shared" si="133"/>
        <v>0.4</v>
      </c>
      <c r="AE234" s="242">
        <f t="shared" si="133"/>
        <v>0.4</v>
      </c>
      <c r="AF234" s="242">
        <f t="shared" si="133"/>
        <v>0.40075036532620256</v>
      </c>
      <c r="AG234" s="242">
        <f t="shared" si="133"/>
        <v>0.40032809838358602</v>
      </c>
      <c r="AH234" s="242">
        <f t="shared" si="133"/>
        <v>0.40029949098343787</v>
      </c>
      <c r="AI234" s="242">
        <f t="shared" si="133"/>
        <v>0.40030907154961337</v>
      </c>
      <c r="AJ234" s="242">
        <f t="shared" si="133"/>
        <v>0.40031541484930955</v>
      </c>
      <c r="AK234" s="242">
        <f t="shared" si="133"/>
        <v>0.4002965522670362</v>
      </c>
      <c r="AL234" s="242">
        <f t="shared" si="133"/>
        <v>0.4003041239201019</v>
      </c>
      <c r="AM234" s="242">
        <f t="shared" si="133"/>
        <v>0.40029279816746172</v>
      </c>
      <c r="AN234" s="242">
        <f t="shared" si="133"/>
        <v>0.40027375253847441</v>
      </c>
      <c r="AO234" s="242">
        <f t="shared" si="133"/>
        <v>0.40024556049342908</v>
      </c>
      <c r="AP234" s="242">
        <f t="shared" si="133"/>
        <v>0.40029017279369739</v>
      </c>
      <c r="AQ234" s="242">
        <f t="shared" si="133"/>
        <v>0.4002682614879437</v>
      </c>
      <c r="AR234" s="242">
        <f t="shared" si="133"/>
        <v>0.40039823470592756</v>
      </c>
      <c r="AS234" s="242">
        <f t="shared" si="133"/>
        <v>0.40041236020962645</v>
      </c>
      <c r="AT234" s="242">
        <f t="shared" si="133"/>
        <v>0.40042247292978961</v>
      </c>
      <c r="AU234" s="242">
        <f t="shared" si="133"/>
        <v>0.40042748025402863</v>
      </c>
      <c r="AV234" s="242">
        <f t="shared" si="133"/>
        <v>0.4004261299460059</v>
      </c>
      <c r="AW234" s="242">
        <f t="shared" si="133"/>
        <v>0.40041699570903055</v>
      </c>
      <c r="AX234" s="242">
        <f t="shared" si="132"/>
        <v>0.40039846251083228</v>
      </c>
      <c r="AY234" s="242">
        <f t="shared" si="132"/>
        <v>0.40036871187250389</v>
      </c>
      <c r="AZ234" s="242">
        <f t="shared" si="132"/>
        <v>0.40041785749930958</v>
      </c>
      <c r="BA234" s="242">
        <f t="shared" si="132"/>
        <v>0.40043218790466018</v>
      </c>
      <c r="BB234" s="242">
        <f t="shared" si="132"/>
        <v>0.40044444732663265</v>
      </c>
      <c r="BC234" s="242">
        <f t="shared" si="132"/>
        <v>0.40045813622414317</v>
      </c>
      <c r="BD234" s="242">
        <f t="shared" si="132"/>
        <v>0.40047311098289906</v>
      </c>
      <c r="BE234" s="242">
        <f t="shared" si="132"/>
        <v>0.40048641798120455</v>
      </c>
      <c r="BF234" s="242">
        <f t="shared" si="132"/>
        <v>0.40050035878363727</v>
      </c>
      <c r="BG234" s="242">
        <f t="shared" si="132"/>
        <v>0.40051264546851933</v>
      </c>
    </row>
    <row r="235" spans="1:59" ht="15.75" thickBot="1">
      <c r="A235" s="6" t="s">
        <v>143</v>
      </c>
      <c r="B235" s="243">
        <v>0.3992467043314501</v>
      </c>
      <c r="C235" s="243">
        <v>0.42</v>
      </c>
      <c r="D235" s="243">
        <v>0.41818181818181815</v>
      </c>
      <c r="E235" s="243">
        <v>0.41818181818181815</v>
      </c>
      <c r="F235" s="243">
        <v>0.41530054644808745</v>
      </c>
      <c r="G235" s="243">
        <v>0.38726114649681531</v>
      </c>
      <c r="H235" s="243">
        <v>0.38658777120315579</v>
      </c>
      <c r="I235" s="243">
        <v>0.38706015891032919</v>
      </c>
      <c r="J235" s="243">
        <v>0.38823529411764707</v>
      </c>
      <c r="K235" s="243">
        <v>0.38817480719794345</v>
      </c>
      <c r="L235" s="243">
        <v>0.4</v>
      </c>
      <c r="M235" s="243">
        <v>0.39473684210526316</v>
      </c>
      <c r="N235" s="243">
        <v>0.39952531645569622</v>
      </c>
      <c r="O235" s="243">
        <v>0.4</v>
      </c>
      <c r="P235" s="243">
        <v>0.4</v>
      </c>
      <c r="Q235" s="243">
        <v>0.3998280309544282</v>
      </c>
      <c r="R235" s="243">
        <v>0.40014524328249818</v>
      </c>
      <c r="S235" s="243">
        <v>0.4</v>
      </c>
      <c r="T235" s="243">
        <v>0.4</v>
      </c>
      <c r="U235" s="243">
        <v>0.4</v>
      </c>
      <c r="V235" s="243">
        <v>0.40068027210884355</v>
      </c>
      <c r="W235" s="243">
        <v>0.4</v>
      </c>
      <c r="X235" s="243">
        <v>0.40131578947368424</v>
      </c>
      <c r="Y235" s="243">
        <v>0.4</v>
      </c>
      <c r="Z235" s="242">
        <v>0.4</v>
      </c>
      <c r="AA235" s="242">
        <v>0.4</v>
      </c>
      <c r="AB235" s="242">
        <v>0.4</v>
      </c>
      <c r="AC235" s="242">
        <v>0.4</v>
      </c>
      <c r="AD235" s="242">
        <v>0.4</v>
      </c>
      <c r="AE235" s="242">
        <v>0.4</v>
      </c>
      <c r="AF235" s="242">
        <f t="shared" ref="AF235:BG235" si="134">FORECAST(AF45,M235:AE235,M45:AE45)</f>
        <v>0.40075036532620256</v>
      </c>
      <c r="AG235" s="242">
        <f t="shared" si="134"/>
        <v>0.40032809838358602</v>
      </c>
      <c r="AH235" s="242">
        <f t="shared" si="134"/>
        <v>0.40029949098343787</v>
      </c>
      <c r="AI235" s="242">
        <f t="shared" si="134"/>
        <v>0.40030907154961337</v>
      </c>
      <c r="AJ235" s="242">
        <f t="shared" si="134"/>
        <v>0.40031541484930955</v>
      </c>
      <c r="AK235" s="242">
        <f t="shared" si="134"/>
        <v>0.4002965522670362</v>
      </c>
      <c r="AL235" s="242">
        <f t="shared" si="134"/>
        <v>0.4003041239201019</v>
      </c>
      <c r="AM235" s="242">
        <f t="shared" si="134"/>
        <v>0.40029279816746172</v>
      </c>
      <c r="AN235" s="242">
        <f t="shared" si="134"/>
        <v>0.40027375253847441</v>
      </c>
      <c r="AO235" s="242">
        <f t="shared" si="134"/>
        <v>0.40024556049342908</v>
      </c>
      <c r="AP235" s="242">
        <f t="shared" si="134"/>
        <v>0.40029017279369739</v>
      </c>
      <c r="AQ235" s="242">
        <f t="shared" si="134"/>
        <v>0.4002682614879437</v>
      </c>
      <c r="AR235" s="242">
        <f t="shared" si="134"/>
        <v>0.40039823470592756</v>
      </c>
      <c r="AS235" s="242">
        <f t="shared" si="134"/>
        <v>0.40041236020962645</v>
      </c>
      <c r="AT235" s="242">
        <f t="shared" si="134"/>
        <v>0.40042247292978961</v>
      </c>
      <c r="AU235" s="242">
        <f t="shared" si="134"/>
        <v>0.40042748025402863</v>
      </c>
      <c r="AV235" s="242">
        <f t="shared" si="134"/>
        <v>0.4004261299460059</v>
      </c>
      <c r="AW235" s="242">
        <f t="shared" si="134"/>
        <v>0.40041699570903055</v>
      </c>
      <c r="AX235" s="242">
        <f t="shared" si="134"/>
        <v>0.40039846251083228</v>
      </c>
      <c r="AY235" s="242">
        <f t="shared" si="134"/>
        <v>0.40036871187250389</v>
      </c>
      <c r="AZ235" s="242">
        <f t="shared" si="134"/>
        <v>0.40041785749930958</v>
      </c>
      <c r="BA235" s="242">
        <f t="shared" si="134"/>
        <v>0.40043218790466018</v>
      </c>
      <c r="BB235" s="242">
        <f t="shared" si="134"/>
        <v>0.40044444732663265</v>
      </c>
      <c r="BC235" s="242">
        <f t="shared" si="134"/>
        <v>0.40045813622414317</v>
      </c>
      <c r="BD235" s="242">
        <f t="shared" si="134"/>
        <v>0.40047311098289906</v>
      </c>
      <c r="BE235" s="242">
        <f t="shared" si="134"/>
        <v>0.40048641798120455</v>
      </c>
      <c r="BF235" s="242">
        <f t="shared" si="134"/>
        <v>0.40050035878363727</v>
      </c>
      <c r="BG235" s="242">
        <f t="shared" si="134"/>
        <v>0.40051264546851933</v>
      </c>
    </row>
    <row r="236" spans="1:59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</row>
    <row r="237" spans="1:59" ht="15.75" thickBot="1">
      <c r="A237" s="6" t="s">
        <v>264</v>
      </c>
    </row>
    <row r="238" spans="1:59" ht="15.75" thickBot="1">
      <c r="A238" s="3"/>
      <c r="B238" s="3" t="str">
        <f>B$2</f>
        <v xml:space="preserve">93/94 </v>
      </c>
      <c r="C238" s="3" t="str">
        <f t="shared" ref="C238:BG238" si="135">C$2</f>
        <v xml:space="preserve">94/95 </v>
      </c>
      <c r="D238" s="3" t="str">
        <f t="shared" si="135"/>
        <v xml:space="preserve">95/96 </v>
      </c>
      <c r="E238" s="3" t="str">
        <f t="shared" si="135"/>
        <v xml:space="preserve">96/97 </v>
      </c>
      <c r="F238" s="3" t="str">
        <f t="shared" si="135"/>
        <v xml:space="preserve">97/98 </v>
      </c>
      <c r="G238" s="3" t="str">
        <f t="shared" si="135"/>
        <v xml:space="preserve">98/99 </v>
      </c>
      <c r="H238" s="3" t="str">
        <f t="shared" si="135"/>
        <v xml:space="preserve">99/00 </v>
      </c>
      <c r="I238" s="3" t="str">
        <f t="shared" si="135"/>
        <v xml:space="preserve">00/01 </v>
      </c>
      <c r="J238" s="3" t="str">
        <f t="shared" si="135"/>
        <v xml:space="preserve">01/02 </v>
      </c>
      <c r="K238" s="3" t="str">
        <f t="shared" si="135"/>
        <v xml:space="preserve">02/03 </v>
      </c>
      <c r="L238" s="3" t="str">
        <f t="shared" si="135"/>
        <v xml:space="preserve">03/04 </v>
      </c>
      <c r="M238" s="3" t="str">
        <f t="shared" si="135"/>
        <v xml:space="preserve">04/05 </v>
      </c>
      <c r="N238" s="3" t="str">
        <f t="shared" si="135"/>
        <v xml:space="preserve">05/06 </v>
      </c>
      <c r="O238" s="3" t="str">
        <f t="shared" si="135"/>
        <v xml:space="preserve">06/07 </v>
      </c>
      <c r="P238" s="3" t="str">
        <f t="shared" si="135"/>
        <v xml:space="preserve">07/08 </v>
      </c>
      <c r="Q238" s="3" t="str">
        <f t="shared" si="135"/>
        <v xml:space="preserve">08/09 </v>
      </c>
      <c r="R238" s="3" t="str">
        <f t="shared" si="135"/>
        <v xml:space="preserve">09/10 </v>
      </c>
      <c r="S238" s="3" t="str">
        <f t="shared" si="135"/>
        <v xml:space="preserve">10/11 </v>
      </c>
      <c r="T238" s="3" t="str">
        <f t="shared" si="135"/>
        <v xml:space="preserve">11/12 </v>
      </c>
      <c r="U238" s="3" t="str">
        <f t="shared" si="135"/>
        <v xml:space="preserve">12/13 </v>
      </c>
      <c r="V238" s="3" t="str">
        <f t="shared" si="135"/>
        <v xml:space="preserve">13/14 </v>
      </c>
      <c r="W238" s="3" t="str">
        <f t="shared" si="135"/>
        <v xml:space="preserve">14/15 </v>
      </c>
      <c r="X238" s="3" t="str">
        <f t="shared" si="135"/>
        <v xml:space="preserve">15/16 </v>
      </c>
      <c r="Y238" s="3" t="str">
        <f t="shared" si="135"/>
        <v xml:space="preserve">16/17 </v>
      </c>
      <c r="Z238" s="3" t="str">
        <f t="shared" si="135"/>
        <v xml:space="preserve">17/18 </v>
      </c>
      <c r="AA238" s="3" t="str">
        <f t="shared" si="135"/>
        <v xml:space="preserve">18/19 </v>
      </c>
      <c r="AB238" s="3" t="str">
        <f t="shared" si="135"/>
        <v>19/20</v>
      </c>
      <c r="AC238" s="3" t="str">
        <f t="shared" si="135"/>
        <v>20/21</v>
      </c>
      <c r="AD238" s="3" t="str">
        <f t="shared" si="135"/>
        <v xml:space="preserve">21/22 </v>
      </c>
      <c r="AE238" s="3" t="str">
        <f t="shared" si="135"/>
        <v xml:space="preserve">22/23 </v>
      </c>
      <c r="AF238" s="3" t="str">
        <f t="shared" si="135"/>
        <v xml:space="preserve">23/24 </v>
      </c>
      <c r="AG238" s="3" t="str">
        <f t="shared" si="135"/>
        <v xml:space="preserve">24/25 </v>
      </c>
      <c r="AH238" s="3" t="str">
        <f t="shared" si="135"/>
        <v>25/26</v>
      </c>
      <c r="AI238" s="3" t="str">
        <f t="shared" si="135"/>
        <v>26/27</v>
      </c>
      <c r="AJ238" s="3" t="str">
        <f t="shared" si="135"/>
        <v>27/28</v>
      </c>
      <c r="AK238" s="3" t="str">
        <f t="shared" si="135"/>
        <v>28/29</v>
      </c>
      <c r="AL238" s="3" t="str">
        <f t="shared" si="135"/>
        <v>29/30</v>
      </c>
      <c r="AM238" s="3" t="str">
        <f t="shared" si="135"/>
        <v>30/31</v>
      </c>
      <c r="AN238" s="3" t="str">
        <f t="shared" si="135"/>
        <v>31/32</v>
      </c>
      <c r="AO238" s="3" t="str">
        <f t="shared" si="135"/>
        <v>32/33</v>
      </c>
      <c r="AP238" s="3" t="str">
        <f t="shared" si="135"/>
        <v>33/34</v>
      </c>
      <c r="AQ238" s="3" t="str">
        <f t="shared" si="135"/>
        <v>34/35</v>
      </c>
      <c r="AR238" s="3" t="str">
        <f t="shared" si="135"/>
        <v>35/36</v>
      </c>
      <c r="AS238" s="3" t="str">
        <f t="shared" si="135"/>
        <v>36/37</v>
      </c>
      <c r="AT238" s="3" t="str">
        <f t="shared" si="135"/>
        <v>37/38</v>
      </c>
      <c r="AU238" s="3" t="str">
        <f t="shared" si="135"/>
        <v>38/39</v>
      </c>
      <c r="AV238" s="3" t="str">
        <f t="shared" si="135"/>
        <v>39/40</v>
      </c>
      <c r="AW238" s="3" t="str">
        <f t="shared" si="135"/>
        <v>40/41</v>
      </c>
      <c r="AX238" s="3" t="str">
        <f t="shared" si="135"/>
        <v>41/42</v>
      </c>
      <c r="AY238" s="3" t="str">
        <f t="shared" si="135"/>
        <v>42/43</v>
      </c>
      <c r="AZ238" s="3" t="str">
        <f t="shared" si="135"/>
        <v>43/44</v>
      </c>
      <c r="BA238" s="3" t="str">
        <f t="shared" si="135"/>
        <v>44/45</v>
      </c>
      <c r="BB238" s="3" t="str">
        <f t="shared" si="135"/>
        <v>45/46</v>
      </c>
      <c r="BC238" s="3" t="str">
        <f t="shared" si="135"/>
        <v>46/47</v>
      </c>
      <c r="BD238" s="3" t="str">
        <f t="shared" si="135"/>
        <v>47/48</v>
      </c>
      <c r="BE238" s="3" t="str">
        <f t="shared" si="135"/>
        <v>48/49</v>
      </c>
      <c r="BF238" s="3" t="str">
        <f t="shared" si="135"/>
        <v>49/50</v>
      </c>
      <c r="BG238" s="3" t="str">
        <f t="shared" si="135"/>
        <v>50/51</v>
      </c>
    </row>
    <row r="239" spans="1:59">
      <c r="A239" s="6" t="s">
        <v>104</v>
      </c>
      <c r="B239" s="241">
        <f t="shared" ref="B239:BG243" si="136">B223+B112</f>
        <v>0.94915254237288127</v>
      </c>
      <c r="C239" s="241">
        <f t="shared" si="136"/>
        <v>0.98</v>
      </c>
      <c r="D239" s="241">
        <f t="shared" si="136"/>
        <v>0.97272727272727266</v>
      </c>
      <c r="E239" s="241">
        <f t="shared" si="136"/>
        <v>0.97272727272727266</v>
      </c>
      <c r="F239" s="241">
        <f t="shared" si="136"/>
        <v>0.95264116575591984</v>
      </c>
      <c r="G239" s="241">
        <f t="shared" si="136"/>
        <v>0.93757961783439492</v>
      </c>
      <c r="H239" s="241">
        <f t="shared" si="136"/>
        <v>0.93392504930966469</v>
      </c>
      <c r="I239" s="241">
        <f t="shared" si="136"/>
        <v>0.92735527809307605</v>
      </c>
      <c r="J239" s="241">
        <f t="shared" si="136"/>
        <v>0.93529411764705883</v>
      </c>
      <c r="K239" s="241">
        <f t="shared" si="136"/>
        <v>0.93444730077120819</v>
      </c>
      <c r="L239" s="241">
        <f t="shared" si="136"/>
        <v>0.96666666666666667</v>
      </c>
      <c r="M239" s="241">
        <f t="shared" si="136"/>
        <v>0.96804511278195493</v>
      </c>
      <c r="N239" s="241">
        <f t="shared" si="136"/>
        <v>0.97310126582278478</v>
      </c>
      <c r="O239" s="241">
        <f t="shared" si="136"/>
        <v>0.97395348837209306</v>
      </c>
      <c r="P239" s="241">
        <f t="shared" si="136"/>
        <v>0.97384615384615392</v>
      </c>
      <c r="Q239" s="241">
        <f t="shared" si="136"/>
        <v>0.97334479793637141</v>
      </c>
      <c r="R239" s="241">
        <f t="shared" si="136"/>
        <v>0.97385620915032689</v>
      </c>
      <c r="S239" s="241">
        <f t="shared" si="136"/>
        <v>0.97368421052631582</v>
      </c>
      <c r="T239" s="241">
        <f t="shared" si="136"/>
        <v>0.97565789473684217</v>
      </c>
      <c r="U239" s="241">
        <f t="shared" si="136"/>
        <v>0.97499999999999998</v>
      </c>
      <c r="V239" s="241">
        <f t="shared" si="136"/>
        <v>0.97687074829931975</v>
      </c>
      <c r="W239" s="241">
        <f t="shared" si="136"/>
        <v>0.97467532467532469</v>
      </c>
      <c r="X239" s="241">
        <f t="shared" si="136"/>
        <v>0.97697368421052633</v>
      </c>
      <c r="Y239" s="241">
        <f t="shared" si="136"/>
        <v>0.97419354838709693</v>
      </c>
      <c r="Z239" s="241">
        <f t="shared" si="136"/>
        <v>0.97533333333333339</v>
      </c>
      <c r="AA239" s="241">
        <f t="shared" si="136"/>
        <v>0.9758620689655173</v>
      </c>
      <c r="AB239" s="241">
        <f t="shared" si="136"/>
        <v>0.97692307692307689</v>
      </c>
      <c r="AC239" s="241">
        <f t="shared" si="136"/>
        <v>0.97499999999999998</v>
      </c>
      <c r="AD239" s="241">
        <f t="shared" si="136"/>
        <v>0.9771428571428572</v>
      </c>
      <c r="AE239" s="242">
        <f t="shared" si="136"/>
        <v>0.9758620689655173</v>
      </c>
      <c r="AF239" s="242">
        <f t="shared" si="136"/>
        <v>0.97734701328734319</v>
      </c>
      <c r="AG239" s="242">
        <f t="shared" si="136"/>
        <v>0.97708655898640262</v>
      </c>
      <c r="AH239" s="242">
        <f t="shared" si="136"/>
        <v>0.97722901203930657</v>
      </c>
      <c r="AI239" s="242">
        <f t="shared" si="136"/>
        <v>0.97743619669425219</v>
      </c>
      <c r="AJ239" s="242">
        <f t="shared" si="136"/>
        <v>0.97761635241078682</v>
      </c>
      <c r="AK239" s="242">
        <f t="shared" si="136"/>
        <v>0.97770988241472223</v>
      </c>
      <c r="AL239" s="242">
        <f t="shared" si="136"/>
        <v>0.9778109682795435</v>
      </c>
      <c r="AM239" s="242">
        <f t="shared" si="136"/>
        <v>0.97784460443814325</v>
      </c>
      <c r="AN239" s="242">
        <f t="shared" si="136"/>
        <v>0.97805530490592996</v>
      </c>
      <c r="AO239" s="242">
        <f t="shared" si="136"/>
        <v>0.97819120594835263</v>
      </c>
      <c r="AP239" s="242">
        <f t="shared" si="136"/>
        <v>0.97853185691530808</v>
      </c>
      <c r="AQ239" s="242">
        <f t="shared" si="136"/>
        <v>0.97865144452413189</v>
      </c>
      <c r="AR239" s="242">
        <f t="shared" si="136"/>
        <v>0.97901080469106594</v>
      </c>
      <c r="AS239" s="242">
        <f t="shared" si="136"/>
        <v>0.97907496504967728</v>
      </c>
      <c r="AT239" s="242">
        <f t="shared" si="136"/>
        <v>0.9792080931736048</v>
      </c>
      <c r="AU239" s="242">
        <f t="shared" si="136"/>
        <v>0.97936853805535828</v>
      </c>
      <c r="AV239" s="242">
        <f t="shared" si="136"/>
        <v>0.97963435785072339</v>
      </c>
      <c r="AW239" s="242">
        <f t="shared" si="136"/>
        <v>0.97967706953995815</v>
      </c>
      <c r="AX239" s="242">
        <f t="shared" si="136"/>
        <v>0.97991062653480854</v>
      </c>
      <c r="AY239" s="242">
        <f t="shared" si="136"/>
        <v>0.97999160378053118</v>
      </c>
      <c r="AZ239" s="242">
        <f t="shared" si="136"/>
        <v>0.98020096312506344</v>
      </c>
      <c r="BA239" s="242">
        <f t="shared" si="136"/>
        <v>0.98037601618072978</v>
      </c>
      <c r="BB239" s="242">
        <f t="shared" si="136"/>
        <v>0.98055077807674107</v>
      </c>
      <c r="BC239" s="242">
        <f t="shared" si="136"/>
        <v>0.98073256508144224</v>
      </c>
      <c r="BD239" s="242">
        <f t="shared" si="136"/>
        <v>0.98092010564210264</v>
      </c>
      <c r="BE239" s="242">
        <f t="shared" si="136"/>
        <v>0.98110394416916313</v>
      </c>
      <c r="BF239" s="242">
        <f t="shared" si="136"/>
        <v>0.98128257989185697</v>
      </c>
      <c r="BG239" s="242">
        <f t="shared" si="136"/>
        <v>0.98144518238460166</v>
      </c>
    </row>
    <row r="240" spans="1:59">
      <c r="A240" s="6" t="s">
        <v>105</v>
      </c>
      <c r="B240" s="241">
        <f t="shared" si="136"/>
        <v>0.94915254237288127</v>
      </c>
      <c r="C240" s="241">
        <f t="shared" si="136"/>
        <v>0.98</v>
      </c>
      <c r="D240" s="241">
        <f t="shared" si="136"/>
        <v>0.97272727272727266</v>
      </c>
      <c r="E240" s="241">
        <f t="shared" si="136"/>
        <v>0.97272727272727266</v>
      </c>
      <c r="F240" s="241">
        <f t="shared" si="136"/>
        <v>0.95264116575591984</v>
      </c>
      <c r="G240" s="241">
        <f t="shared" si="136"/>
        <v>0.93757961783439492</v>
      </c>
      <c r="H240" s="241">
        <f t="shared" si="136"/>
        <v>0.93392504930966469</v>
      </c>
      <c r="I240" s="241">
        <f t="shared" si="136"/>
        <v>0.92735527809307605</v>
      </c>
      <c r="J240" s="241">
        <f t="shared" si="136"/>
        <v>0.93529411764705883</v>
      </c>
      <c r="K240" s="241">
        <f t="shared" si="136"/>
        <v>0.93444730077120819</v>
      </c>
      <c r="L240" s="241">
        <f t="shared" si="136"/>
        <v>0.96666666666666667</v>
      </c>
      <c r="M240" s="241">
        <f t="shared" si="136"/>
        <v>0.96804511278195493</v>
      </c>
      <c r="N240" s="241">
        <f t="shared" si="136"/>
        <v>0.97310126582278478</v>
      </c>
      <c r="O240" s="241">
        <f t="shared" si="136"/>
        <v>0.97395348837209306</v>
      </c>
      <c r="P240" s="241">
        <f t="shared" si="136"/>
        <v>0.97384615384615392</v>
      </c>
      <c r="Q240" s="241">
        <f t="shared" si="136"/>
        <v>0.97334479793637141</v>
      </c>
      <c r="R240" s="241">
        <f t="shared" si="136"/>
        <v>0.97385620915032689</v>
      </c>
      <c r="S240" s="241">
        <f t="shared" si="136"/>
        <v>0.97368421052631593</v>
      </c>
      <c r="T240" s="241">
        <f t="shared" si="136"/>
        <v>0.97565789473684217</v>
      </c>
      <c r="U240" s="241">
        <f t="shared" si="136"/>
        <v>0.97499999999999998</v>
      </c>
      <c r="V240" s="241">
        <f t="shared" si="136"/>
        <v>0.97687074829931975</v>
      </c>
      <c r="W240" s="241">
        <f t="shared" si="136"/>
        <v>0.97467532467532469</v>
      </c>
      <c r="X240" s="241">
        <f t="shared" si="136"/>
        <v>0.97697368421052633</v>
      </c>
      <c r="Y240" s="241">
        <f t="shared" si="136"/>
        <v>0.97419354838709693</v>
      </c>
      <c r="Z240" s="241">
        <f t="shared" si="136"/>
        <v>0.97533333333333339</v>
      </c>
      <c r="AA240" s="241">
        <f t="shared" si="136"/>
        <v>0.9758620689655173</v>
      </c>
      <c r="AB240" s="241">
        <f t="shared" si="136"/>
        <v>0.97692307692307689</v>
      </c>
      <c r="AC240" s="241">
        <f t="shared" si="136"/>
        <v>0.97499999999999998</v>
      </c>
      <c r="AD240" s="241">
        <f t="shared" si="136"/>
        <v>0.9771428571428572</v>
      </c>
      <c r="AE240" s="242">
        <f t="shared" si="136"/>
        <v>0.9758620689655173</v>
      </c>
      <c r="AF240" s="242">
        <f t="shared" si="136"/>
        <v>0.97734701328734319</v>
      </c>
      <c r="AG240" s="242">
        <f t="shared" si="136"/>
        <v>0.97708655898640262</v>
      </c>
      <c r="AH240" s="242">
        <f t="shared" si="136"/>
        <v>0.97722901203930657</v>
      </c>
      <c r="AI240" s="242">
        <f t="shared" si="136"/>
        <v>0.97743619669425219</v>
      </c>
      <c r="AJ240" s="242">
        <f t="shared" si="136"/>
        <v>0.97761635241078682</v>
      </c>
      <c r="AK240" s="242">
        <f t="shared" si="136"/>
        <v>0.97770988241472223</v>
      </c>
      <c r="AL240" s="242">
        <f t="shared" si="136"/>
        <v>0.9778109682795435</v>
      </c>
      <c r="AM240" s="242">
        <f t="shared" si="136"/>
        <v>0.97784460443814325</v>
      </c>
      <c r="AN240" s="242">
        <f t="shared" si="136"/>
        <v>0.97805530490592996</v>
      </c>
      <c r="AO240" s="242">
        <f t="shared" si="136"/>
        <v>0.97819120594835263</v>
      </c>
      <c r="AP240" s="242">
        <f t="shared" si="136"/>
        <v>0.97853185691530808</v>
      </c>
      <c r="AQ240" s="242">
        <f t="shared" si="136"/>
        <v>0.97865144452413178</v>
      </c>
      <c r="AR240" s="242">
        <f t="shared" si="136"/>
        <v>0.97901080469106594</v>
      </c>
      <c r="AS240" s="242">
        <f t="shared" si="136"/>
        <v>0.97907496504967717</v>
      </c>
      <c r="AT240" s="242">
        <f t="shared" si="136"/>
        <v>0.9792080931736048</v>
      </c>
      <c r="AU240" s="242">
        <f t="shared" si="136"/>
        <v>0.97936853805535828</v>
      </c>
      <c r="AV240" s="242">
        <f t="shared" si="136"/>
        <v>0.97963435785072339</v>
      </c>
      <c r="AW240" s="242">
        <f t="shared" si="136"/>
        <v>0.97967706953995803</v>
      </c>
      <c r="AX240" s="242">
        <f t="shared" si="136"/>
        <v>0.97991062653480843</v>
      </c>
      <c r="AY240" s="242">
        <f t="shared" si="136"/>
        <v>0.97999160378053118</v>
      </c>
      <c r="AZ240" s="242">
        <f t="shared" si="136"/>
        <v>0.98020096312506344</v>
      </c>
      <c r="BA240" s="242">
        <f t="shared" si="136"/>
        <v>0.98037601618072978</v>
      </c>
      <c r="BB240" s="242">
        <f t="shared" si="136"/>
        <v>0.98055077807674096</v>
      </c>
      <c r="BC240" s="242">
        <f t="shared" si="136"/>
        <v>0.98073256508144224</v>
      </c>
      <c r="BD240" s="242">
        <f t="shared" si="136"/>
        <v>0.98092010564210264</v>
      </c>
      <c r="BE240" s="242">
        <f t="shared" si="136"/>
        <v>0.98110394416916313</v>
      </c>
      <c r="BF240" s="242">
        <f t="shared" si="136"/>
        <v>0.98128257989185697</v>
      </c>
      <c r="BG240" s="242">
        <f t="shared" si="136"/>
        <v>0.98144518238460154</v>
      </c>
    </row>
    <row r="241" spans="1:59">
      <c r="A241" s="6" t="s">
        <v>106</v>
      </c>
      <c r="B241" s="241">
        <f t="shared" si="136"/>
        <v>0.94915254237288127</v>
      </c>
      <c r="C241" s="241">
        <f t="shared" si="136"/>
        <v>0.98000000000000009</v>
      </c>
      <c r="D241" s="241">
        <f t="shared" si="136"/>
        <v>0.97272727272727266</v>
      </c>
      <c r="E241" s="241">
        <f t="shared" si="136"/>
        <v>0.97272727272727266</v>
      </c>
      <c r="F241" s="241">
        <f t="shared" si="136"/>
        <v>0.95264116575591984</v>
      </c>
      <c r="G241" s="241">
        <f t="shared" si="136"/>
        <v>0.93757961783439492</v>
      </c>
      <c r="H241" s="241">
        <f t="shared" si="136"/>
        <v>0.93392504930966469</v>
      </c>
      <c r="I241" s="241">
        <f t="shared" si="136"/>
        <v>0.92735527809307605</v>
      </c>
      <c r="J241" s="241">
        <f t="shared" si="136"/>
        <v>0.93529411764705883</v>
      </c>
      <c r="K241" s="241">
        <f t="shared" si="136"/>
        <v>0.93444730077120819</v>
      </c>
      <c r="L241" s="241">
        <f t="shared" si="136"/>
        <v>0.96666666666666667</v>
      </c>
      <c r="M241" s="241">
        <f t="shared" si="136"/>
        <v>0.96804511278195493</v>
      </c>
      <c r="N241" s="241">
        <f t="shared" si="136"/>
        <v>0.97310126582278478</v>
      </c>
      <c r="O241" s="241">
        <f t="shared" si="136"/>
        <v>0.97395348837209306</v>
      </c>
      <c r="P241" s="241">
        <f t="shared" si="136"/>
        <v>0.97384615384615392</v>
      </c>
      <c r="Q241" s="241">
        <f t="shared" si="136"/>
        <v>0.97334479793637141</v>
      </c>
      <c r="R241" s="241">
        <f t="shared" si="136"/>
        <v>0.97385620915032689</v>
      </c>
      <c r="S241" s="241">
        <f t="shared" si="136"/>
        <v>0.97368421052631582</v>
      </c>
      <c r="T241" s="241">
        <f t="shared" si="136"/>
        <v>0.97565789473684217</v>
      </c>
      <c r="U241" s="241">
        <f t="shared" si="136"/>
        <v>0.97499999999999998</v>
      </c>
      <c r="V241" s="241">
        <f t="shared" si="136"/>
        <v>0.97687074829931975</v>
      </c>
      <c r="W241" s="241">
        <f t="shared" si="136"/>
        <v>0.97467532467532458</v>
      </c>
      <c r="X241" s="241">
        <f t="shared" si="136"/>
        <v>0.97697368421052633</v>
      </c>
      <c r="Y241" s="241">
        <f t="shared" si="136"/>
        <v>0.97419354838709682</v>
      </c>
      <c r="Z241" s="241">
        <f t="shared" si="136"/>
        <v>0.97533333333333339</v>
      </c>
      <c r="AA241" s="241">
        <f t="shared" si="136"/>
        <v>0.9758620689655173</v>
      </c>
      <c r="AB241" s="241">
        <f t="shared" si="136"/>
        <v>0.97692307692307689</v>
      </c>
      <c r="AC241" s="241">
        <f t="shared" si="136"/>
        <v>0.97499999999999998</v>
      </c>
      <c r="AD241" s="241">
        <f t="shared" si="136"/>
        <v>0.9771428571428572</v>
      </c>
      <c r="AE241" s="242">
        <f t="shared" si="136"/>
        <v>0.9758620689655173</v>
      </c>
      <c r="AF241" s="242">
        <f t="shared" si="136"/>
        <v>0.97734701328734319</v>
      </c>
      <c r="AG241" s="242">
        <f t="shared" si="136"/>
        <v>0.97708655898640262</v>
      </c>
      <c r="AH241" s="242">
        <f t="shared" si="136"/>
        <v>0.97722901203930657</v>
      </c>
      <c r="AI241" s="242">
        <f t="shared" si="136"/>
        <v>0.97743619669425219</v>
      </c>
      <c r="AJ241" s="242">
        <f t="shared" si="136"/>
        <v>0.97761635241078682</v>
      </c>
      <c r="AK241" s="242">
        <f t="shared" si="136"/>
        <v>0.97770988241472223</v>
      </c>
      <c r="AL241" s="242">
        <f t="shared" si="136"/>
        <v>0.9778109682795435</v>
      </c>
      <c r="AM241" s="242">
        <f t="shared" si="136"/>
        <v>0.97784460443814325</v>
      </c>
      <c r="AN241" s="242">
        <f t="shared" si="136"/>
        <v>0.97805530490593007</v>
      </c>
      <c r="AO241" s="242">
        <f t="shared" si="136"/>
        <v>0.97819120594835263</v>
      </c>
      <c r="AP241" s="242">
        <f t="shared" si="136"/>
        <v>0.97853185691530808</v>
      </c>
      <c r="AQ241" s="242">
        <f t="shared" si="136"/>
        <v>0.97865144452413178</v>
      </c>
      <c r="AR241" s="242">
        <f t="shared" si="136"/>
        <v>0.97901080469106594</v>
      </c>
      <c r="AS241" s="242">
        <f t="shared" si="136"/>
        <v>0.97907496504967717</v>
      </c>
      <c r="AT241" s="242">
        <f t="shared" si="136"/>
        <v>0.9792080931736048</v>
      </c>
      <c r="AU241" s="242">
        <f t="shared" si="136"/>
        <v>0.97936853805535828</v>
      </c>
      <c r="AV241" s="242">
        <f t="shared" si="136"/>
        <v>0.97963435785072339</v>
      </c>
      <c r="AW241" s="242">
        <f t="shared" si="136"/>
        <v>0.97967706953995792</v>
      </c>
      <c r="AX241" s="242">
        <f t="shared" si="136"/>
        <v>0.97991062653480854</v>
      </c>
      <c r="AY241" s="242">
        <f t="shared" si="136"/>
        <v>0.97999160378053118</v>
      </c>
      <c r="AZ241" s="242">
        <f t="shared" si="136"/>
        <v>0.98020096312506344</v>
      </c>
      <c r="BA241" s="242">
        <f t="shared" si="136"/>
        <v>0.98037601618072978</v>
      </c>
      <c r="BB241" s="242">
        <f t="shared" si="136"/>
        <v>0.98055077807674096</v>
      </c>
      <c r="BC241" s="242">
        <f t="shared" si="136"/>
        <v>0.98073256508144224</v>
      </c>
      <c r="BD241" s="242">
        <f t="shared" si="136"/>
        <v>0.98092010564210264</v>
      </c>
      <c r="BE241" s="242">
        <f t="shared" si="136"/>
        <v>0.98110394416916313</v>
      </c>
      <c r="BF241" s="242">
        <f t="shared" si="136"/>
        <v>0.98128257989185697</v>
      </c>
      <c r="BG241" s="242">
        <f t="shared" si="136"/>
        <v>0.98144518238460154</v>
      </c>
    </row>
    <row r="242" spans="1:59">
      <c r="A242" s="6" t="s">
        <v>107</v>
      </c>
      <c r="B242" s="241">
        <f t="shared" si="136"/>
        <v>0.94915254237288127</v>
      </c>
      <c r="C242" s="241">
        <f t="shared" si="136"/>
        <v>0.98</v>
      </c>
      <c r="D242" s="241">
        <f t="shared" si="136"/>
        <v>0.97272727272727266</v>
      </c>
      <c r="E242" s="241">
        <f t="shared" si="136"/>
        <v>0.97272727272727266</v>
      </c>
      <c r="F242" s="241">
        <f t="shared" si="136"/>
        <v>0.95264116575591984</v>
      </c>
      <c r="G242" s="241">
        <f t="shared" si="136"/>
        <v>0.93757961783439492</v>
      </c>
      <c r="H242" s="241">
        <f t="shared" si="136"/>
        <v>0.93392504930966469</v>
      </c>
      <c r="I242" s="241">
        <f t="shared" si="136"/>
        <v>0.92735527809307605</v>
      </c>
      <c r="J242" s="241">
        <f t="shared" si="136"/>
        <v>0.93529411764705894</v>
      </c>
      <c r="K242" s="241">
        <f t="shared" si="136"/>
        <v>0.9344473007712083</v>
      </c>
      <c r="L242" s="241">
        <f t="shared" si="136"/>
        <v>0.96666666666666667</v>
      </c>
      <c r="M242" s="241">
        <f t="shared" si="136"/>
        <v>0.96804511278195493</v>
      </c>
      <c r="N242" s="241">
        <f t="shared" si="136"/>
        <v>0.97310126582278478</v>
      </c>
      <c r="O242" s="241">
        <f t="shared" si="136"/>
        <v>0.97395348837209306</v>
      </c>
      <c r="P242" s="241">
        <f t="shared" si="136"/>
        <v>0.97384615384615392</v>
      </c>
      <c r="Q242" s="241">
        <f t="shared" si="136"/>
        <v>0.97334479793637141</v>
      </c>
      <c r="R242" s="241">
        <f t="shared" si="136"/>
        <v>0.97385620915032689</v>
      </c>
      <c r="S242" s="241">
        <f t="shared" si="136"/>
        <v>0.97368421052631593</v>
      </c>
      <c r="T242" s="241">
        <f t="shared" si="136"/>
        <v>0.97565789473684217</v>
      </c>
      <c r="U242" s="241">
        <f t="shared" si="136"/>
        <v>0.97499999999999998</v>
      </c>
      <c r="V242" s="241">
        <f t="shared" si="136"/>
        <v>0.97687074829931975</v>
      </c>
      <c r="W242" s="241">
        <f t="shared" si="136"/>
        <v>0.97467532467532469</v>
      </c>
      <c r="X242" s="241">
        <f t="shared" si="136"/>
        <v>0.97697368421052633</v>
      </c>
      <c r="Y242" s="241">
        <f t="shared" si="136"/>
        <v>0.97419354838709682</v>
      </c>
      <c r="Z242" s="241">
        <f t="shared" si="136"/>
        <v>0.97533333333333339</v>
      </c>
      <c r="AA242" s="241">
        <f t="shared" si="136"/>
        <v>0.97586206896551719</v>
      </c>
      <c r="AB242" s="241">
        <f t="shared" si="136"/>
        <v>0.97692307692307689</v>
      </c>
      <c r="AC242" s="241">
        <f t="shared" si="136"/>
        <v>0.97499999999999998</v>
      </c>
      <c r="AD242" s="241">
        <f t="shared" si="136"/>
        <v>0.9771428571428572</v>
      </c>
      <c r="AE242" s="242">
        <f t="shared" si="136"/>
        <v>0.9758620689655173</v>
      </c>
      <c r="AF242" s="242">
        <f t="shared" si="136"/>
        <v>0.97734701328734319</v>
      </c>
      <c r="AG242" s="242">
        <f t="shared" si="136"/>
        <v>0.97708655898640262</v>
      </c>
      <c r="AH242" s="242">
        <f t="shared" si="136"/>
        <v>0.97722901203930657</v>
      </c>
      <c r="AI242" s="242">
        <f t="shared" si="136"/>
        <v>0.97743619669425219</v>
      </c>
      <c r="AJ242" s="242">
        <f t="shared" si="136"/>
        <v>0.97761635241078682</v>
      </c>
      <c r="AK242" s="242">
        <f t="shared" si="136"/>
        <v>0.97770988241472223</v>
      </c>
      <c r="AL242" s="242">
        <f t="shared" si="136"/>
        <v>0.9778109682795435</v>
      </c>
      <c r="AM242" s="242">
        <f t="shared" si="136"/>
        <v>0.97784460443814325</v>
      </c>
      <c r="AN242" s="242">
        <f t="shared" si="136"/>
        <v>0.97805530490592996</v>
      </c>
      <c r="AO242" s="242">
        <f t="shared" si="136"/>
        <v>0.97819120594835263</v>
      </c>
      <c r="AP242" s="242">
        <f t="shared" si="136"/>
        <v>0.97853185691530808</v>
      </c>
      <c r="AQ242" s="242">
        <f t="shared" si="136"/>
        <v>0.97865144452413178</v>
      </c>
      <c r="AR242" s="242">
        <f t="shared" si="136"/>
        <v>0.97901080469106594</v>
      </c>
      <c r="AS242" s="242">
        <f t="shared" si="136"/>
        <v>0.97907496504967717</v>
      </c>
      <c r="AT242" s="242">
        <f t="shared" si="136"/>
        <v>0.9792080931736048</v>
      </c>
      <c r="AU242" s="242">
        <f t="shared" si="136"/>
        <v>0.97936853805535828</v>
      </c>
      <c r="AV242" s="242">
        <f t="shared" si="136"/>
        <v>0.97963435785072339</v>
      </c>
      <c r="AW242" s="242">
        <f t="shared" si="136"/>
        <v>0.97967706953995803</v>
      </c>
      <c r="AX242" s="242">
        <f t="shared" si="136"/>
        <v>0.97991062653480854</v>
      </c>
      <c r="AY242" s="242">
        <f t="shared" si="136"/>
        <v>0.97999160378053118</v>
      </c>
      <c r="AZ242" s="242">
        <f t="shared" si="136"/>
        <v>0.98020096312506344</v>
      </c>
      <c r="BA242" s="242">
        <f t="shared" si="136"/>
        <v>0.98037601618072978</v>
      </c>
      <c r="BB242" s="242">
        <f t="shared" si="136"/>
        <v>0.98055077807674096</v>
      </c>
      <c r="BC242" s="242">
        <f t="shared" si="136"/>
        <v>0.98073256508144224</v>
      </c>
      <c r="BD242" s="242">
        <f t="shared" si="136"/>
        <v>0.98092010564210264</v>
      </c>
      <c r="BE242" s="242">
        <f t="shared" si="136"/>
        <v>0.98110394416916313</v>
      </c>
      <c r="BF242" s="242">
        <f t="shared" si="136"/>
        <v>0.98128257989185697</v>
      </c>
      <c r="BG242" s="242">
        <f t="shared" si="136"/>
        <v>0.98144518238460154</v>
      </c>
    </row>
    <row r="243" spans="1:59">
      <c r="A243" s="6" t="s">
        <v>108</v>
      </c>
      <c r="B243" s="241">
        <f t="shared" si="136"/>
        <v>0.94915254237288127</v>
      </c>
      <c r="C243" s="241">
        <f t="shared" si="136"/>
        <v>0.98</v>
      </c>
      <c r="D243" s="241">
        <f t="shared" si="136"/>
        <v>0.97272727272727266</v>
      </c>
      <c r="E243" s="241">
        <f t="shared" si="136"/>
        <v>0.97272727272727266</v>
      </c>
      <c r="F243" s="241">
        <f t="shared" si="136"/>
        <v>0.95264116575591984</v>
      </c>
      <c r="G243" s="241">
        <f t="shared" si="136"/>
        <v>0.93757961783439492</v>
      </c>
      <c r="H243" s="241">
        <f t="shared" si="136"/>
        <v>0.93392504930966469</v>
      </c>
      <c r="I243" s="241">
        <f t="shared" si="136"/>
        <v>0.92735527809307605</v>
      </c>
      <c r="J243" s="241">
        <f t="shared" si="136"/>
        <v>0.93529411764705883</v>
      </c>
      <c r="K243" s="241">
        <f t="shared" si="136"/>
        <v>0.93444730077120819</v>
      </c>
      <c r="L243" s="241">
        <f t="shared" si="136"/>
        <v>0.96666666666666667</v>
      </c>
      <c r="M243" s="241">
        <f t="shared" si="136"/>
        <v>0.96804511278195493</v>
      </c>
      <c r="N243" s="241">
        <f t="shared" si="136"/>
        <v>0.97310126582278478</v>
      </c>
      <c r="O243" s="241">
        <f t="shared" si="136"/>
        <v>0.97395348837209306</v>
      </c>
      <c r="P243" s="241">
        <f t="shared" si="136"/>
        <v>0.97384615384615392</v>
      </c>
      <c r="Q243" s="241">
        <f t="shared" si="136"/>
        <v>0.97334479793637141</v>
      </c>
      <c r="R243" s="241">
        <f t="shared" si="136"/>
        <v>0.97385620915032689</v>
      </c>
      <c r="S243" s="241">
        <f t="shared" si="136"/>
        <v>0.97368421052631571</v>
      </c>
      <c r="T243" s="241">
        <f t="shared" si="136"/>
        <v>0.97565789473684217</v>
      </c>
      <c r="U243" s="241">
        <f t="shared" si="136"/>
        <v>0.97499999999999998</v>
      </c>
      <c r="V243" s="241">
        <f t="shared" si="136"/>
        <v>0.97687074829931975</v>
      </c>
      <c r="W243" s="241">
        <f t="shared" si="136"/>
        <v>0.97467532467532469</v>
      </c>
      <c r="X243" s="241">
        <f t="shared" si="136"/>
        <v>0.97697368421052633</v>
      </c>
      <c r="Y243" s="241">
        <f t="shared" ref="B243:BG247" si="137">Y227+Y116</f>
        <v>0.97419354838709682</v>
      </c>
      <c r="Z243" s="241">
        <f t="shared" si="137"/>
        <v>0.97533333333333339</v>
      </c>
      <c r="AA243" s="241">
        <f t="shared" si="137"/>
        <v>0.97586206896551719</v>
      </c>
      <c r="AB243" s="241">
        <f t="shared" si="137"/>
        <v>0.97692307692307689</v>
      </c>
      <c r="AC243" s="241">
        <f t="shared" si="137"/>
        <v>0.97499999999999998</v>
      </c>
      <c r="AD243" s="241">
        <f t="shared" si="137"/>
        <v>0.9771428571428572</v>
      </c>
      <c r="AE243" s="242">
        <f t="shared" si="137"/>
        <v>0.9758620689655173</v>
      </c>
      <c r="AF243" s="242">
        <f t="shared" si="137"/>
        <v>0.97734701328734319</v>
      </c>
      <c r="AG243" s="242">
        <f t="shared" si="137"/>
        <v>0.97708655898640262</v>
      </c>
      <c r="AH243" s="242">
        <f t="shared" si="137"/>
        <v>0.97722901203930657</v>
      </c>
      <c r="AI243" s="242">
        <f t="shared" si="137"/>
        <v>0.97743619669425219</v>
      </c>
      <c r="AJ243" s="242">
        <f t="shared" si="137"/>
        <v>0.97761635241078682</v>
      </c>
      <c r="AK243" s="242">
        <f t="shared" si="137"/>
        <v>0.97770988241472223</v>
      </c>
      <c r="AL243" s="242">
        <f t="shared" si="137"/>
        <v>0.9778109682795435</v>
      </c>
      <c r="AM243" s="242">
        <f t="shared" si="137"/>
        <v>0.97784460443814325</v>
      </c>
      <c r="AN243" s="242">
        <f t="shared" si="137"/>
        <v>0.97805530490592996</v>
      </c>
      <c r="AO243" s="242">
        <f t="shared" si="137"/>
        <v>0.97819120594835263</v>
      </c>
      <c r="AP243" s="242">
        <f t="shared" si="137"/>
        <v>0.97853185691530808</v>
      </c>
      <c r="AQ243" s="242">
        <f t="shared" si="137"/>
        <v>0.97865144452413178</v>
      </c>
      <c r="AR243" s="242">
        <f t="shared" si="137"/>
        <v>0.97901080469106594</v>
      </c>
      <c r="AS243" s="242">
        <f t="shared" si="137"/>
        <v>0.97907496504967706</v>
      </c>
      <c r="AT243" s="242">
        <f t="shared" si="137"/>
        <v>0.97920809317360491</v>
      </c>
      <c r="AU243" s="242">
        <f t="shared" si="137"/>
        <v>0.97936853805535828</v>
      </c>
      <c r="AV243" s="242">
        <f t="shared" si="137"/>
        <v>0.97963435785072339</v>
      </c>
      <c r="AW243" s="242">
        <f t="shared" si="137"/>
        <v>0.97967706953995815</v>
      </c>
      <c r="AX243" s="242">
        <f t="shared" si="137"/>
        <v>0.97991062653480854</v>
      </c>
      <c r="AY243" s="242">
        <f t="shared" si="137"/>
        <v>0.97999160378053118</v>
      </c>
      <c r="AZ243" s="242">
        <f t="shared" si="137"/>
        <v>0.98020096312506344</v>
      </c>
      <c r="BA243" s="242">
        <f t="shared" si="137"/>
        <v>0.98037601618072978</v>
      </c>
      <c r="BB243" s="242">
        <f t="shared" si="137"/>
        <v>0.98055077807674096</v>
      </c>
      <c r="BC243" s="242">
        <f t="shared" si="137"/>
        <v>0.98073256508144224</v>
      </c>
      <c r="BD243" s="242">
        <f t="shared" si="137"/>
        <v>0.98092010564210264</v>
      </c>
      <c r="BE243" s="242">
        <f t="shared" si="137"/>
        <v>0.98110394416916313</v>
      </c>
      <c r="BF243" s="242">
        <f t="shared" si="137"/>
        <v>0.98128257989185697</v>
      </c>
      <c r="BG243" s="242">
        <f t="shared" si="137"/>
        <v>0.98144518238460154</v>
      </c>
    </row>
    <row r="244" spans="1:59">
      <c r="A244" s="6" t="s">
        <v>109</v>
      </c>
      <c r="B244" s="241">
        <f t="shared" si="137"/>
        <v>0.94915254237288127</v>
      </c>
      <c r="C244" s="241">
        <f t="shared" si="137"/>
        <v>0.98</v>
      </c>
      <c r="D244" s="241">
        <f t="shared" si="137"/>
        <v>0.97272727272727266</v>
      </c>
      <c r="E244" s="241">
        <f t="shared" si="137"/>
        <v>0.97272727272727266</v>
      </c>
      <c r="F244" s="241">
        <f t="shared" si="137"/>
        <v>0.95264116575591984</v>
      </c>
      <c r="G244" s="241">
        <f t="shared" si="137"/>
        <v>0.93757961783439503</v>
      </c>
      <c r="H244" s="241">
        <f t="shared" si="137"/>
        <v>0.93392504930966469</v>
      </c>
      <c r="I244" s="241">
        <f t="shared" si="137"/>
        <v>0.92735527809307605</v>
      </c>
      <c r="J244" s="241">
        <f t="shared" si="137"/>
        <v>0.93529411764705883</v>
      </c>
      <c r="K244" s="241">
        <f t="shared" si="137"/>
        <v>0.93444730077120819</v>
      </c>
      <c r="L244" s="241">
        <f t="shared" si="137"/>
        <v>0.96666666666666667</v>
      </c>
      <c r="M244" s="241">
        <f t="shared" si="137"/>
        <v>0.96804511278195493</v>
      </c>
      <c r="N244" s="241">
        <f t="shared" si="137"/>
        <v>0.97310126582278478</v>
      </c>
      <c r="O244" s="241">
        <f t="shared" si="137"/>
        <v>0.97395348837209306</v>
      </c>
      <c r="P244" s="241">
        <f t="shared" si="137"/>
        <v>0.97384615384615392</v>
      </c>
      <c r="Q244" s="241">
        <f t="shared" si="137"/>
        <v>0.97334479793637141</v>
      </c>
      <c r="R244" s="241">
        <f t="shared" si="137"/>
        <v>0.97385620915032689</v>
      </c>
      <c r="S244" s="241">
        <f t="shared" si="137"/>
        <v>0.97368421052631582</v>
      </c>
      <c r="T244" s="241">
        <f t="shared" si="137"/>
        <v>0.97565789473684217</v>
      </c>
      <c r="U244" s="241">
        <f t="shared" si="137"/>
        <v>0.97499999999999998</v>
      </c>
      <c r="V244" s="241">
        <f t="shared" si="137"/>
        <v>0.97687074829931975</v>
      </c>
      <c r="W244" s="241">
        <f t="shared" si="137"/>
        <v>0.97467532467532469</v>
      </c>
      <c r="X244" s="241">
        <f t="shared" si="137"/>
        <v>0.97697368421052633</v>
      </c>
      <c r="Y244" s="241">
        <f t="shared" si="137"/>
        <v>0.97419354838709682</v>
      </c>
      <c r="Z244" s="241">
        <f t="shared" si="137"/>
        <v>0.97533333333333339</v>
      </c>
      <c r="AA244" s="241">
        <f t="shared" si="137"/>
        <v>0.9758620689655173</v>
      </c>
      <c r="AB244" s="241">
        <f t="shared" si="137"/>
        <v>0.97692307692307689</v>
      </c>
      <c r="AC244" s="241">
        <f t="shared" si="137"/>
        <v>0.97499999999999998</v>
      </c>
      <c r="AD244" s="241">
        <f t="shared" si="137"/>
        <v>0.9771428571428572</v>
      </c>
      <c r="AE244" s="242">
        <f t="shared" si="137"/>
        <v>0.9758620689655173</v>
      </c>
      <c r="AF244" s="242">
        <f t="shared" si="137"/>
        <v>0.97734701328734319</v>
      </c>
      <c r="AG244" s="242">
        <f t="shared" si="137"/>
        <v>0.97708655898640262</v>
      </c>
      <c r="AH244" s="242">
        <f t="shared" si="137"/>
        <v>0.97722901203930657</v>
      </c>
      <c r="AI244" s="242">
        <f t="shared" si="137"/>
        <v>0.97743619669425219</v>
      </c>
      <c r="AJ244" s="242">
        <f t="shared" si="137"/>
        <v>0.97761635241078682</v>
      </c>
      <c r="AK244" s="242">
        <f t="shared" si="137"/>
        <v>0.97770988241472223</v>
      </c>
      <c r="AL244" s="242">
        <f t="shared" si="137"/>
        <v>0.9778109682795435</v>
      </c>
      <c r="AM244" s="242">
        <f t="shared" si="137"/>
        <v>0.97784460443814325</v>
      </c>
      <c r="AN244" s="242">
        <f t="shared" si="137"/>
        <v>0.97805530490592996</v>
      </c>
      <c r="AO244" s="242">
        <f t="shared" si="137"/>
        <v>0.97819120594835263</v>
      </c>
      <c r="AP244" s="242">
        <f t="shared" si="137"/>
        <v>0.97853185691530808</v>
      </c>
      <c r="AQ244" s="242">
        <f t="shared" si="137"/>
        <v>0.97865144452413178</v>
      </c>
      <c r="AR244" s="242">
        <f t="shared" si="137"/>
        <v>0.97901080469106594</v>
      </c>
      <c r="AS244" s="242">
        <f t="shared" si="137"/>
        <v>0.97907496504967706</v>
      </c>
      <c r="AT244" s="242">
        <f t="shared" si="137"/>
        <v>0.9792080931736048</v>
      </c>
      <c r="AU244" s="242">
        <f t="shared" si="137"/>
        <v>0.97936853805535828</v>
      </c>
      <c r="AV244" s="242">
        <f t="shared" si="137"/>
        <v>0.97963435785072339</v>
      </c>
      <c r="AW244" s="242">
        <f t="shared" si="137"/>
        <v>0.97967706953995803</v>
      </c>
      <c r="AX244" s="242">
        <f t="shared" si="137"/>
        <v>0.97991062653480854</v>
      </c>
      <c r="AY244" s="242">
        <f t="shared" si="137"/>
        <v>0.97999160378053118</v>
      </c>
      <c r="AZ244" s="242">
        <f t="shared" si="137"/>
        <v>0.98020096312506344</v>
      </c>
      <c r="BA244" s="242">
        <f t="shared" si="137"/>
        <v>0.98037601618072978</v>
      </c>
      <c r="BB244" s="242">
        <f t="shared" si="137"/>
        <v>0.98055077807674096</v>
      </c>
      <c r="BC244" s="242">
        <f t="shared" si="137"/>
        <v>0.98073256508144224</v>
      </c>
      <c r="BD244" s="242">
        <f t="shared" si="137"/>
        <v>0.98092010564210264</v>
      </c>
      <c r="BE244" s="242">
        <f t="shared" si="137"/>
        <v>0.98110394416916313</v>
      </c>
      <c r="BF244" s="242">
        <f t="shared" si="137"/>
        <v>0.98128257989185697</v>
      </c>
      <c r="BG244" s="242">
        <f t="shared" si="137"/>
        <v>0.98144518238460154</v>
      </c>
    </row>
    <row r="245" spans="1:59">
      <c r="A245" s="6" t="s">
        <v>110</v>
      </c>
      <c r="B245" s="241">
        <f t="shared" si="137"/>
        <v>0.94915254237288127</v>
      </c>
      <c r="C245" s="241">
        <f t="shared" si="137"/>
        <v>0.98</v>
      </c>
      <c r="D245" s="241">
        <f t="shared" si="137"/>
        <v>0.97272727272727277</v>
      </c>
      <c r="E245" s="241">
        <f t="shared" si="137"/>
        <v>0.97272727272727266</v>
      </c>
      <c r="F245" s="241">
        <f t="shared" si="137"/>
        <v>0.95264116575591984</v>
      </c>
      <c r="G245" s="241">
        <f t="shared" si="137"/>
        <v>0.93757961783439492</v>
      </c>
      <c r="H245" s="241">
        <f t="shared" si="137"/>
        <v>0.93392504930966469</v>
      </c>
      <c r="I245" s="241">
        <f t="shared" si="137"/>
        <v>0.92735527809307605</v>
      </c>
      <c r="J245" s="241">
        <f t="shared" si="137"/>
        <v>0.93529411764705883</v>
      </c>
      <c r="K245" s="241">
        <f t="shared" si="137"/>
        <v>0.93444730077120819</v>
      </c>
      <c r="L245" s="241">
        <f t="shared" si="137"/>
        <v>0.96666666666666667</v>
      </c>
      <c r="M245" s="241">
        <f t="shared" si="137"/>
        <v>0.96804511278195493</v>
      </c>
      <c r="N245" s="241">
        <f t="shared" si="137"/>
        <v>0.97310126582278478</v>
      </c>
      <c r="O245" s="241">
        <f t="shared" si="137"/>
        <v>0.97395348837209306</v>
      </c>
      <c r="P245" s="241">
        <f t="shared" si="137"/>
        <v>0.97384615384615392</v>
      </c>
      <c r="Q245" s="241">
        <f t="shared" si="137"/>
        <v>0.97334479793637141</v>
      </c>
      <c r="R245" s="241">
        <f t="shared" si="137"/>
        <v>0.97385620915032689</v>
      </c>
      <c r="S245" s="241">
        <f t="shared" si="137"/>
        <v>0.97368421052631582</v>
      </c>
      <c r="T245" s="241">
        <f t="shared" si="137"/>
        <v>0.97565789473684217</v>
      </c>
      <c r="U245" s="241">
        <f t="shared" si="137"/>
        <v>0.97499999999999998</v>
      </c>
      <c r="V245" s="241">
        <f t="shared" si="137"/>
        <v>0.97687074829931975</v>
      </c>
      <c r="W245" s="241">
        <f t="shared" si="137"/>
        <v>0.97467532467532469</v>
      </c>
      <c r="X245" s="241">
        <f t="shared" si="137"/>
        <v>0.97697368421052633</v>
      </c>
      <c r="Y245" s="241">
        <f t="shared" si="137"/>
        <v>0.97419354838709671</v>
      </c>
      <c r="Z245" s="241">
        <f t="shared" si="137"/>
        <v>0.97533333333333339</v>
      </c>
      <c r="AA245" s="241">
        <f t="shared" si="137"/>
        <v>0.9758620689655173</v>
      </c>
      <c r="AB245" s="241">
        <f t="shared" si="137"/>
        <v>0.97692307692307689</v>
      </c>
      <c r="AC245" s="241">
        <f t="shared" si="137"/>
        <v>0.97499999999999998</v>
      </c>
      <c r="AD245" s="241">
        <f t="shared" si="137"/>
        <v>0.9771428571428572</v>
      </c>
      <c r="AE245" s="242">
        <f t="shared" si="137"/>
        <v>0.9758620689655173</v>
      </c>
      <c r="AF245" s="242">
        <f t="shared" si="137"/>
        <v>0.97734701328734319</v>
      </c>
      <c r="AG245" s="242">
        <f t="shared" si="137"/>
        <v>0.97708655898640262</v>
      </c>
      <c r="AH245" s="242">
        <f t="shared" si="137"/>
        <v>0.97722901203930657</v>
      </c>
      <c r="AI245" s="242">
        <f t="shared" si="137"/>
        <v>0.97743619669425219</v>
      </c>
      <c r="AJ245" s="242">
        <f t="shared" si="137"/>
        <v>0.97761635241078682</v>
      </c>
      <c r="AK245" s="242">
        <f t="shared" si="137"/>
        <v>0.97770988241472223</v>
      </c>
      <c r="AL245" s="242">
        <f t="shared" si="137"/>
        <v>0.9778109682795435</v>
      </c>
      <c r="AM245" s="242">
        <f t="shared" si="137"/>
        <v>0.97784460443814325</v>
      </c>
      <c r="AN245" s="242">
        <f t="shared" si="137"/>
        <v>0.97805530490592996</v>
      </c>
      <c r="AO245" s="242">
        <f t="shared" si="137"/>
        <v>0.97819120594835263</v>
      </c>
      <c r="AP245" s="242">
        <f t="shared" si="137"/>
        <v>0.97853185691530808</v>
      </c>
      <c r="AQ245" s="242">
        <f t="shared" si="137"/>
        <v>0.97865144452413178</v>
      </c>
      <c r="AR245" s="242">
        <f t="shared" si="137"/>
        <v>0.97901080469106594</v>
      </c>
      <c r="AS245" s="242">
        <f t="shared" si="137"/>
        <v>0.97907496504967717</v>
      </c>
      <c r="AT245" s="242">
        <f t="shared" si="137"/>
        <v>0.9792080931736048</v>
      </c>
      <c r="AU245" s="242">
        <f t="shared" si="137"/>
        <v>0.97936853805535828</v>
      </c>
      <c r="AV245" s="242">
        <f t="shared" si="137"/>
        <v>0.97963435785072339</v>
      </c>
      <c r="AW245" s="242">
        <f t="shared" si="137"/>
        <v>0.97967706953995792</v>
      </c>
      <c r="AX245" s="242">
        <f t="shared" si="137"/>
        <v>0.97991062653480854</v>
      </c>
      <c r="AY245" s="242">
        <f t="shared" si="137"/>
        <v>0.97999160378053118</v>
      </c>
      <c r="AZ245" s="242">
        <f t="shared" si="137"/>
        <v>0.98020096312506344</v>
      </c>
      <c r="BA245" s="242">
        <f t="shared" si="137"/>
        <v>0.98037601618072978</v>
      </c>
      <c r="BB245" s="242">
        <f t="shared" si="137"/>
        <v>0.98055077807674096</v>
      </c>
      <c r="BC245" s="242">
        <f t="shared" si="137"/>
        <v>0.98073256508144224</v>
      </c>
      <c r="BD245" s="242">
        <f t="shared" si="137"/>
        <v>0.98092010564210264</v>
      </c>
      <c r="BE245" s="242">
        <f t="shared" si="137"/>
        <v>0.98110394416916313</v>
      </c>
      <c r="BF245" s="242">
        <f t="shared" si="137"/>
        <v>0.98128257989185697</v>
      </c>
      <c r="BG245" s="242">
        <f t="shared" si="137"/>
        <v>0.98144518238460154</v>
      </c>
    </row>
    <row r="246" spans="1:59">
      <c r="A246" s="6" t="s">
        <v>111</v>
      </c>
      <c r="B246" s="241">
        <f t="shared" si="137"/>
        <v>0.94915254237288127</v>
      </c>
      <c r="C246" s="241">
        <f t="shared" si="137"/>
        <v>0.98</v>
      </c>
      <c r="D246" s="241">
        <f t="shared" si="137"/>
        <v>0.97272727272727266</v>
      </c>
      <c r="E246" s="241">
        <f t="shared" si="137"/>
        <v>0.97272727272727266</v>
      </c>
      <c r="F246" s="241">
        <f t="shared" si="137"/>
        <v>0.95264116575591984</v>
      </c>
      <c r="G246" s="241">
        <f t="shared" si="137"/>
        <v>0.93757961783439492</v>
      </c>
      <c r="H246" s="241">
        <f t="shared" si="137"/>
        <v>0.93392504930966469</v>
      </c>
      <c r="I246" s="241">
        <f t="shared" si="137"/>
        <v>0.92735527809307605</v>
      </c>
      <c r="J246" s="241">
        <f t="shared" si="137"/>
        <v>0.93529411764705883</v>
      </c>
      <c r="K246" s="241">
        <f t="shared" si="137"/>
        <v>0.93444730077120819</v>
      </c>
      <c r="L246" s="241">
        <f t="shared" si="137"/>
        <v>0.96666666666666667</v>
      </c>
      <c r="M246" s="241">
        <f t="shared" si="137"/>
        <v>0.96804511278195493</v>
      </c>
      <c r="N246" s="241">
        <f t="shared" si="137"/>
        <v>0.97310126582278478</v>
      </c>
      <c r="O246" s="241">
        <f t="shared" si="137"/>
        <v>0.97395348837209306</v>
      </c>
      <c r="P246" s="241">
        <f t="shared" si="137"/>
        <v>0.97384615384615392</v>
      </c>
      <c r="Q246" s="241">
        <f t="shared" si="137"/>
        <v>0.97334479793637141</v>
      </c>
      <c r="R246" s="241">
        <f t="shared" si="137"/>
        <v>0.97385620915032667</v>
      </c>
      <c r="S246" s="241">
        <f t="shared" si="137"/>
        <v>0.97368421052631582</v>
      </c>
      <c r="T246" s="241">
        <f t="shared" si="137"/>
        <v>0.97565789473684217</v>
      </c>
      <c r="U246" s="241">
        <f t="shared" si="137"/>
        <v>0.97499999999999998</v>
      </c>
      <c r="V246" s="241">
        <f t="shared" si="137"/>
        <v>0.97687074829931975</v>
      </c>
      <c r="W246" s="241">
        <f t="shared" si="137"/>
        <v>0.97467532467532481</v>
      </c>
      <c r="X246" s="241">
        <f t="shared" si="137"/>
        <v>0.97697368421052633</v>
      </c>
      <c r="Y246" s="241">
        <f t="shared" si="137"/>
        <v>0.97419354838709682</v>
      </c>
      <c r="Z246" s="241">
        <f t="shared" si="137"/>
        <v>0.97533333333333339</v>
      </c>
      <c r="AA246" s="241">
        <f t="shared" si="137"/>
        <v>0.9758620689655173</v>
      </c>
      <c r="AB246" s="241">
        <f t="shared" si="137"/>
        <v>0.97692307692307689</v>
      </c>
      <c r="AC246" s="241">
        <f t="shared" si="137"/>
        <v>0.97499999999999998</v>
      </c>
      <c r="AD246" s="241">
        <f t="shared" si="137"/>
        <v>0.9771428571428572</v>
      </c>
      <c r="AE246" s="242">
        <f t="shared" si="137"/>
        <v>0.9758620689655173</v>
      </c>
      <c r="AF246" s="242">
        <f t="shared" si="137"/>
        <v>0.97734701328734319</v>
      </c>
      <c r="AG246" s="242">
        <f t="shared" si="137"/>
        <v>0.97708655898640262</v>
      </c>
      <c r="AH246" s="242">
        <f t="shared" si="137"/>
        <v>0.97722901203930657</v>
      </c>
      <c r="AI246" s="242">
        <f t="shared" si="137"/>
        <v>0.97743619669425219</v>
      </c>
      <c r="AJ246" s="242">
        <f t="shared" si="137"/>
        <v>0.97761635241078682</v>
      </c>
      <c r="AK246" s="242">
        <f t="shared" si="137"/>
        <v>0.97770988241472223</v>
      </c>
      <c r="AL246" s="242">
        <f t="shared" si="137"/>
        <v>0.9778109682795435</v>
      </c>
      <c r="AM246" s="242">
        <f t="shared" si="137"/>
        <v>0.97784460443814325</v>
      </c>
      <c r="AN246" s="242">
        <f t="shared" si="137"/>
        <v>0.97805530490592996</v>
      </c>
      <c r="AO246" s="242">
        <f t="shared" si="137"/>
        <v>0.97819120594835263</v>
      </c>
      <c r="AP246" s="242">
        <f t="shared" si="137"/>
        <v>0.97853185691530808</v>
      </c>
      <c r="AQ246" s="242">
        <f t="shared" si="137"/>
        <v>0.97865144452413178</v>
      </c>
      <c r="AR246" s="242">
        <f t="shared" si="137"/>
        <v>0.97901080469106594</v>
      </c>
      <c r="AS246" s="242">
        <f t="shared" si="137"/>
        <v>0.97907496504967717</v>
      </c>
      <c r="AT246" s="242">
        <f t="shared" si="137"/>
        <v>0.9792080931736048</v>
      </c>
      <c r="AU246" s="242">
        <f t="shared" si="137"/>
        <v>0.97936853805535828</v>
      </c>
      <c r="AV246" s="242">
        <f t="shared" si="137"/>
        <v>0.97963435785072339</v>
      </c>
      <c r="AW246" s="242">
        <f t="shared" si="137"/>
        <v>0.97967706953995803</v>
      </c>
      <c r="AX246" s="242">
        <f t="shared" si="137"/>
        <v>0.97991062653480854</v>
      </c>
      <c r="AY246" s="242">
        <f t="shared" si="137"/>
        <v>0.97999160378053118</v>
      </c>
      <c r="AZ246" s="242">
        <f t="shared" si="137"/>
        <v>0.98020096312506344</v>
      </c>
      <c r="BA246" s="242">
        <f t="shared" si="137"/>
        <v>0.98037601618072978</v>
      </c>
      <c r="BB246" s="242">
        <f t="shared" si="137"/>
        <v>0.98055077807674107</v>
      </c>
      <c r="BC246" s="242">
        <f t="shared" si="137"/>
        <v>0.98073256508144224</v>
      </c>
      <c r="BD246" s="242">
        <f t="shared" si="137"/>
        <v>0.98092010564210264</v>
      </c>
      <c r="BE246" s="242">
        <f t="shared" si="137"/>
        <v>0.98110394416916313</v>
      </c>
      <c r="BF246" s="242">
        <f t="shared" si="137"/>
        <v>0.98128257989185697</v>
      </c>
      <c r="BG246" s="242">
        <f t="shared" si="137"/>
        <v>0.98144518238460154</v>
      </c>
    </row>
    <row r="247" spans="1:59">
      <c r="A247" s="6" t="s">
        <v>112</v>
      </c>
      <c r="B247" s="241">
        <f t="shared" si="137"/>
        <v>0.94915254237288127</v>
      </c>
      <c r="C247" s="241">
        <f t="shared" si="137"/>
        <v>0.98</v>
      </c>
      <c r="D247" s="241">
        <f t="shared" si="137"/>
        <v>0.97272727272727277</v>
      </c>
      <c r="E247" s="241">
        <f t="shared" si="137"/>
        <v>0.97272727272727266</v>
      </c>
      <c r="F247" s="241">
        <f t="shared" si="137"/>
        <v>0.95264116575591984</v>
      </c>
      <c r="G247" s="241">
        <f t="shared" si="137"/>
        <v>0.93757961783439492</v>
      </c>
      <c r="H247" s="241">
        <f t="shared" si="137"/>
        <v>0.93392504930966469</v>
      </c>
      <c r="I247" s="241">
        <f t="shared" si="137"/>
        <v>0.92735527809307605</v>
      </c>
      <c r="J247" s="241">
        <f t="shared" si="137"/>
        <v>0.93529411764705883</v>
      </c>
      <c r="K247" s="241">
        <f t="shared" si="137"/>
        <v>0.93444730077120819</v>
      </c>
      <c r="L247" s="241">
        <f t="shared" si="137"/>
        <v>0.96666666666666667</v>
      </c>
      <c r="M247" s="241">
        <f t="shared" si="137"/>
        <v>0.96804511278195493</v>
      </c>
      <c r="N247" s="241">
        <f t="shared" si="137"/>
        <v>0.97310126582278478</v>
      </c>
      <c r="O247" s="241">
        <f t="shared" si="137"/>
        <v>0.97395348837209306</v>
      </c>
      <c r="P247" s="241">
        <f t="shared" si="137"/>
        <v>0.97384615384615392</v>
      </c>
      <c r="Q247" s="241">
        <f t="shared" si="137"/>
        <v>0.97334479793637141</v>
      </c>
      <c r="R247" s="241">
        <f t="shared" si="137"/>
        <v>0.97385620915032689</v>
      </c>
      <c r="S247" s="241">
        <f t="shared" si="137"/>
        <v>0.97368421052631582</v>
      </c>
      <c r="T247" s="241">
        <f t="shared" si="137"/>
        <v>0.97565789473684217</v>
      </c>
      <c r="U247" s="241">
        <f t="shared" si="137"/>
        <v>0.97499999999999998</v>
      </c>
      <c r="V247" s="241">
        <f t="shared" si="137"/>
        <v>0.97687074829931975</v>
      </c>
      <c r="W247" s="241">
        <f t="shared" si="137"/>
        <v>0.97467532467532469</v>
      </c>
      <c r="X247" s="241">
        <f t="shared" si="137"/>
        <v>0.97697368421052644</v>
      </c>
      <c r="Y247" s="241">
        <f t="shared" si="137"/>
        <v>0.97419354838709682</v>
      </c>
      <c r="Z247" s="241">
        <f t="shared" si="137"/>
        <v>0.97533333333333339</v>
      </c>
      <c r="AA247" s="241">
        <f t="shared" si="137"/>
        <v>0.9758620689655173</v>
      </c>
      <c r="AB247" s="241">
        <f t="shared" si="137"/>
        <v>0.97692307692307689</v>
      </c>
      <c r="AC247" s="241">
        <f t="shared" si="137"/>
        <v>0.97499999999999998</v>
      </c>
      <c r="AD247" s="241">
        <f t="shared" si="137"/>
        <v>0.9771428571428572</v>
      </c>
      <c r="AE247" s="242">
        <f t="shared" si="137"/>
        <v>0.9758620689655173</v>
      </c>
      <c r="AF247" s="242">
        <f t="shared" si="137"/>
        <v>0.97734701328734319</v>
      </c>
      <c r="AG247" s="242">
        <f t="shared" si="137"/>
        <v>0.97708655898640262</v>
      </c>
      <c r="AH247" s="242">
        <f t="shared" si="137"/>
        <v>0.97722901203930657</v>
      </c>
      <c r="AI247" s="242">
        <f t="shared" si="137"/>
        <v>0.97743619669425219</v>
      </c>
      <c r="AJ247" s="242">
        <f t="shared" si="137"/>
        <v>0.97761635241078682</v>
      </c>
      <c r="AK247" s="242">
        <f t="shared" si="137"/>
        <v>0.97770988241472223</v>
      </c>
      <c r="AL247" s="242">
        <f t="shared" si="137"/>
        <v>0.9778109682795435</v>
      </c>
      <c r="AM247" s="242">
        <f t="shared" si="137"/>
        <v>0.97784460443814325</v>
      </c>
      <c r="AN247" s="242">
        <f t="shared" si="137"/>
        <v>0.97805530490592996</v>
      </c>
      <c r="AO247" s="242">
        <f t="shared" si="137"/>
        <v>0.97819120594835263</v>
      </c>
      <c r="AP247" s="242">
        <f t="shared" si="137"/>
        <v>0.97853185691530808</v>
      </c>
      <c r="AQ247" s="242">
        <f t="shared" si="137"/>
        <v>0.97865144452413178</v>
      </c>
      <c r="AR247" s="242">
        <f t="shared" si="137"/>
        <v>0.97901080469106594</v>
      </c>
      <c r="AS247" s="242">
        <f t="shared" si="137"/>
        <v>0.97907496504967706</v>
      </c>
      <c r="AT247" s="242">
        <f t="shared" si="137"/>
        <v>0.9792080931736048</v>
      </c>
      <c r="AU247" s="242">
        <f t="shared" si="137"/>
        <v>0.97936853805535828</v>
      </c>
      <c r="AV247" s="242">
        <f t="shared" ref="AV247:BG251" si="138">AV231+AV120</f>
        <v>0.97963435785072339</v>
      </c>
      <c r="AW247" s="242">
        <f t="shared" si="138"/>
        <v>0.97967706953995803</v>
      </c>
      <c r="AX247" s="242">
        <f t="shared" si="138"/>
        <v>0.97991062653480854</v>
      </c>
      <c r="AY247" s="242">
        <f t="shared" si="138"/>
        <v>0.97999160378053118</v>
      </c>
      <c r="AZ247" s="242">
        <f t="shared" si="138"/>
        <v>0.98020096312506344</v>
      </c>
      <c r="BA247" s="242">
        <f t="shared" si="138"/>
        <v>0.98037601618072978</v>
      </c>
      <c r="BB247" s="242">
        <f t="shared" si="138"/>
        <v>0.98055077807674096</v>
      </c>
      <c r="BC247" s="242">
        <f t="shared" si="138"/>
        <v>0.98073256508144224</v>
      </c>
      <c r="BD247" s="242">
        <f t="shared" si="138"/>
        <v>0.98092010564210264</v>
      </c>
      <c r="BE247" s="242">
        <f t="shared" si="138"/>
        <v>0.98110394416916313</v>
      </c>
      <c r="BF247" s="242">
        <f t="shared" si="138"/>
        <v>0.98128257989185697</v>
      </c>
      <c r="BG247" s="242">
        <f t="shared" si="138"/>
        <v>0.98144518238460154</v>
      </c>
    </row>
    <row r="248" spans="1:59">
      <c r="A248" s="6" t="s">
        <v>113</v>
      </c>
      <c r="B248" s="241">
        <f t="shared" ref="B248:AW251" si="139">B232+B121</f>
        <v>0.94915254237288127</v>
      </c>
      <c r="C248" s="241">
        <f t="shared" si="139"/>
        <v>0.98</v>
      </c>
      <c r="D248" s="241">
        <f t="shared" si="139"/>
        <v>0.97272727272727266</v>
      </c>
      <c r="E248" s="241">
        <f t="shared" si="139"/>
        <v>0.97272727272727266</v>
      </c>
      <c r="F248" s="241">
        <f t="shared" si="139"/>
        <v>0.95264116575591984</v>
      </c>
      <c r="G248" s="241">
        <f t="shared" si="139"/>
        <v>0.93757961783439492</v>
      </c>
      <c r="H248" s="241">
        <f t="shared" si="139"/>
        <v>0.93392504930966469</v>
      </c>
      <c r="I248" s="241">
        <f t="shared" si="139"/>
        <v>0.92735527809307605</v>
      </c>
      <c r="J248" s="241">
        <f t="shared" si="139"/>
        <v>0.93529411764705883</v>
      </c>
      <c r="K248" s="241">
        <f t="shared" si="139"/>
        <v>0.93444730077120819</v>
      </c>
      <c r="L248" s="241">
        <f t="shared" si="139"/>
        <v>0.96666666666666667</v>
      </c>
      <c r="M248" s="241">
        <f t="shared" si="139"/>
        <v>0.96804511278195493</v>
      </c>
      <c r="N248" s="241">
        <f t="shared" si="139"/>
        <v>0.97310126582278478</v>
      </c>
      <c r="O248" s="241">
        <f t="shared" si="139"/>
        <v>0.97395348837209306</v>
      </c>
      <c r="P248" s="241">
        <f t="shared" si="139"/>
        <v>0.97384615384615392</v>
      </c>
      <c r="Q248" s="241">
        <f t="shared" si="139"/>
        <v>0.97334479793637141</v>
      </c>
      <c r="R248" s="241">
        <f t="shared" si="139"/>
        <v>0.97385620915032689</v>
      </c>
      <c r="S248" s="241">
        <f t="shared" si="139"/>
        <v>0.97368421052631582</v>
      </c>
      <c r="T248" s="241">
        <f t="shared" si="139"/>
        <v>0.97565789473684217</v>
      </c>
      <c r="U248" s="241">
        <f t="shared" si="139"/>
        <v>0.97499999999999998</v>
      </c>
      <c r="V248" s="241">
        <f t="shared" si="139"/>
        <v>0.97687074829931975</v>
      </c>
      <c r="W248" s="241">
        <f t="shared" si="139"/>
        <v>0.97467532467532481</v>
      </c>
      <c r="X248" s="241">
        <f t="shared" si="139"/>
        <v>0.97697368421052633</v>
      </c>
      <c r="Y248" s="241">
        <f t="shared" si="139"/>
        <v>0.97419354838709682</v>
      </c>
      <c r="Z248" s="241">
        <f t="shared" si="139"/>
        <v>0.97533333333333339</v>
      </c>
      <c r="AA248" s="241">
        <f t="shared" si="139"/>
        <v>0.9758620689655173</v>
      </c>
      <c r="AB248" s="241">
        <f t="shared" si="139"/>
        <v>0.97692307692307689</v>
      </c>
      <c r="AC248" s="241">
        <f t="shared" si="139"/>
        <v>0.97499999999999998</v>
      </c>
      <c r="AD248" s="241">
        <f t="shared" si="139"/>
        <v>0.97714285714285709</v>
      </c>
      <c r="AE248" s="242">
        <f t="shared" si="139"/>
        <v>0.97586206896551742</v>
      </c>
      <c r="AF248" s="242">
        <f t="shared" si="139"/>
        <v>0.97734701328734319</v>
      </c>
      <c r="AG248" s="242">
        <f t="shared" si="139"/>
        <v>0.97708655898640262</v>
      </c>
      <c r="AH248" s="242">
        <f t="shared" si="139"/>
        <v>0.97722901203930657</v>
      </c>
      <c r="AI248" s="242">
        <f t="shared" si="139"/>
        <v>0.97743619669425219</v>
      </c>
      <c r="AJ248" s="242">
        <f t="shared" si="139"/>
        <v>0.97761635241078682</v>
      </c>
      <c r="AK248" s="242">
        <f t="shared" si="139"/>
        <v>0.97770988241472223</v>
      </c>
      <c r="AL248" s="242">
        <f t="shared" si="139"/>
        <v>0.9778109682795435</v>
      </c>
      <c r="AM248" s="242">
        <f t="shared" si="139"/>
        <v>0.97784460443814325</v>
      </c>
      <c r="AN248" s="242">
        <f t="shared" si="139"/>
        <v>0.97805530490592996</v>
      </c>
      <c r="AO248" s="242">
        <f t="shared" si="139"/>
        <v>0.97819120594835263</v>
      </c>
      <c r="AP248" s="242">
        <f t="shared" si="139"/>
        <v>0.97853185691530808</v>
      </c>
      <c r="AQ248" s="242">
        <f t="shared" si="139"/>
        <v>0.97865144452413178</v>
      </c>
      <c r="AR248" s="242">
        <f t="shared" si="139"/>
        <v>0.97901080469106594</v>
      </c>
      <c r="AS248" s="242">
        <f t="shared" si="139"/>
        <v>0.97907496504967728</v>
      </c>
      <c r="AT248" s="242">
        <f t="shared" si="139"/>
        <v>0.97920809317360491</v>
      </c>
      <c r="AU248" s="242">
        <f t="shared" si="139"/>
        <v>0.97936853805535828</v>
      </c>
      <c r="AV248" s="242">
        <f t="shared" si="139"/>
        <v>0.97963435785072339</v>
      </c>
      <c r="AW248" s="242">
        <f t="shared" si="139"/>
        <v>0.97967706953995803</v>
      </c>
      <c r="AX248" s="242">
        <f t="shared" si="138"/>
        <v>0.97991062653480854</v>
      </c>
      <c r="AY248" s="242">
        <f t="shared" si="138"/>
        <v>0.97999160378053118</v>
      </c>
      <c r="AZ248" s="242">
        <f t="shared" si="138"/>
        <v>0.98020096312506344</v>
      </c>
      <c r="BA248" s="242">
        <f t="shared" si="138"/>
        <v>0.98037601618072978</v>
      </c>
      <c r="BB248" s="242">
        <f t="shared" si="138"/>
        <v>0.98055077807674096</v>
      </c>
      <c r="BC248" s="242">
        <f t="shared" si="138"/>
        <v>0.98073256508144224</v>
      </c>
      <c r="BD248" s="242">
        <f t="shared" si="138"/>
        <v>0.98092010564210264</v>
      </c>
      <c r="BE248" s="242">
        <f t="shared" si="138"/>
        <v>0.98110394416916313</v>
      </c>
      <c r="BF248" s="242">
        <f t="shared" si="138"/>
        <v>0.98128257989185697</v>
      </c>
      <c r="BG248" s="242">
        <f t="shared" si="138"/>
        <v>0.98144518238460154</v>
      </c>
    </row>
    <row r="249" spans="1:59">
      <c r="A249" s="6" t="s">
        <v>102</v>
      </c>
      <c r="B249" s="241">
        <f t="shared" si="139"/>
        <v>0.94915254237288127</v>
      </c>
      <c r="C249" s="241">
        <f t="shared" si="139"/>
        <v>0.98000000000000009</v>
      </c>
      <c r="D249" s="241">
        <f t="shared" si="139"/>
        <v>0.97272727272727266</v>
      </c>
      <c r="E249" s="241">
        <f t="shared" si="139"/>
        <v>0.97272727272727266</v>
      </c>
      <c r="F249" s="241">
        <f t="shared" si="139"/>
        <v>0.95264116575591984</v>
      </c>
      <c r="G249" s="241">
        <f t="shared" si="139"/>
        <v>0.93757961783439492</v>
      </c>
      <c r="H249" s="241">
        <f t="shared" si="139"/>
        <v>0.93392504930966469</v>
      </c>
      <c r="I249" s="241">
        <f t="shared" si="139"/>
        <v>0.92735527809307605</v>
      </c>
      <c r="J249" s="241">
        <f t="shared" si="139"/>
        <v>0.93529411764705883</v>
      </c>
      <c r="K249" s="241">
        <f t="shared" si="139"/>
        <v>0.93444730077120819</v>
      </c>
      <c r="L249" s="241">
        <f t="shared" si="139"/>
        <v>0.96666666666666667</v>
      </c>
      <c r="M249" s="241">
        <f t="shared" si="139"/>
        <v>0.96804511278195493</v>
      </c>
      <c r="N249" s="241">
        <f t="shared" si="139"/>
        <v>0.97310126582278478</v>
      </c>
      <c r="O249" s="241">
        <f t="shared" si="139"/>
        <v>0.97395348837209306</v>
      </c>
      <c r="P249" s="241">
        <f t="shared" si="139"/>
        <v>0.97384615384615392</v>
      </c>
      <c r="Q249" s="241">
        <f t="shared" si="139"/>
        <v>0.97334479793637141</v>
      </c>
      <c r="R249" s="241">
        <f t="shared" si="139"/>
        <v>0.97385620915032689</v>
      </c>
      <c r="S249" s="241">
        <f t="shared" si="139"/>
        <v>0.97368421052631582</v>
      </c>
      <c r="T249" s="241">
        <f t="shared" si="139"/>
        <v>0.97565789473684217</v>
      </c>
      <c r="U249" s="241">
        <f t="shared" si="139"/>
        <v>0.97499999999999998</v>
      </c>
      <c r="V249" s="241">
        <f t="shared" si="139"/>
        <v>0.97687074829931975</v>
      </c>
      <c r="W249" s="241">
        <f t="shared" si="139"/>
        <v>0.97467532467532469</v>
      </c>
      <c r="X249" s="241">
        <f t="shared" si="139"/>
        <v>0.97697368421052633</v>
      </c>
      <c r="Y249" s="241">
        <f t="shared" si="139"/>
        <v>0.97419354838709693</v>
      </c>
      <c r="Z249" s="241">
        <f t="shared" si="139"/>
        <v>0.97533333333333339</v>
      </c>
      <c r="AA249" s="241">
        <f t="shared" si="139"/>
        <v>0.9758620689655173</v>
      </c>
      <c r="AB249" s="241">
        <f t="shared" si="139"/>
        <v>0.97692307692307689</v>
      </c>
      <c r="AC249" s="241">
        <f t="shared" si="139"/>
        <v>0.97499999999999987</v>
      </c>
      <c r="AD249" s="241">
        <f t="shared" si="139"/>
        <v>0.9771428571428572</v>
      </c>
      <c r="AE249" s="242">
        <f t="shared" si="139"/>
        <v>0.9758620689655173</v>
      </c>
      <c r="AF249" s="242">
        <f t="shared" si="139"/>
        <v>0.97734701328734319</v>
      </c>
      <c r="AG249" s="242">
        <f t="shared" si="139"/>
        <v>0.97708655898640262</v>
      </c>
      <c r="AH249" s="242">
        <f t="shared" si="139"/>
        <v>0.97722901203930657</v>
      </c>
      <c r="AI249" s="242">
        <f t="shared" si="139"/>
        <v>0.97743619669425219</v>
      </c>
      <c r="AJ249" s="242">
        <f t="shared" si="139"/>
        <v>0.97761635241078682</v>
      </c>
      <c r="AK249" s="242">
        <f t="shared" si="139"/>
        <v>0.97770988241472223</v>
      </c>
      <c r="AL249" s="242">
        <f t="shared" si="139"/>
        <v>0.9778109682795435</v>
      </c>
      <c r="AM249" s="242">
        <f t="shared" si="139"/>
        <v>0.97784460443814325</v>
      </c>
      <c r="AN249" s="242">
        <f t="shared" si="139"/>
        <v>0.97805530490592996</v>
      </c>
      <c r="AO249" s="242">
        <f t="shared" si="139"/>
        <v>0.97819120594835263</v>
      </c>
      <c r="AP249" s="242">
        <f t="shared" si="139"/>
        <v>0.97853185691530808</v>
      </c>
      <c r="AQ249" s="242">
        <f t="shared" si="139"/>
        <v>0.97865144452413178</v>
      </c>
      <c r="AR249" s="242">
        <f t="shared" si="139"/>
        <v>0.97901080469106594</v>
      </c>
      <c r="AS249" s="242">
        <f t="shared" si="139"/>
        <v>0.97907496504967717</v>
      </c>
      <c r="AT249" s="242">
        <f t="shared" si="139"/>
        <v>0.9792080931736048</v>
      </c>
      <c r="AU249" s="242">
        <f t="shared" si="139"/>
        <v>0.97936853805535828</v>
      </c>
      <c r="AV249" s="242">
        <f t="shared" si="139"/>
        <v>0.97963435785072339</v>
      </c>
      <c r="AW249" s="242">
        <f t="shared" si="139"/>
        <v>0.97967706953995803</v>
      </c>
      <c r="AX249" s="242">
        <f t="shared" si="138"/>
        <v>0.97991062653480854</v>
      </c>
      <c r="AY249" s="242">
        <f t="shared" si="138"/>
        <v>0.97999160378053118</v>
      </c>
      <c r="AZ249" s="242">
        <f t="shared" si="138"/>
        <v>0.98020096312506344</v>
      </c>
      <c r="BA249" s="242">
        <f t="shared" si="138"/>
        <v>0.98037601618072978</v>
      </c>
      <c r="BB249" s="242">
        <f t="shared" si="138"/>
        <v>0.98055077807674096</v>
      </c>
      <c r="BC249" s="242">
        <f t="shared" si="138"/>
        <v>0.98073256508144224</v>
      </c>
      <c r="BD249" s="242">
        <f t="shared" si="138"/>
        <v>0.98092010564210264</v>
      </c>
      <c r="BE249" s="242">
        <f t="shared" si="138"/>
        <v>0.98110394416916313</v>
      </c>
      <c r="BF249" s="242">
        <f t="shared" si="138"/>
        <v>0.98128257989185697</v>
      </c>
      <c r="BG249" s="242">
        <f t="shared" si="138"/>
        <v>0.98144518238460154</v>
      </c>
    </row>
    <row r="250" spans="1:59">
      <c r="A250" s="6" t="s">
        <v>103</v>
      </c>
      <c r="B250" s="241">
        <f t="shared" si="139"/>
        <v>0.94915254237288127</v>
      </c>
      <c r="C250" s="241">
        <f t="shared" si="139"/>
        <v>0.98</v>
      </c>
      <c r="D250" s="241">
        <f t="shared" si="139"/>
        <v>0.97272727272727266</v>
      </c>
      <c r="E250" s="241">
        <f t="shared" si="139"/>
        <v>0.97272727272727266</v>
      </c>
      <c r="F250" s="241">
        <f t="shared" si="139"/>
        <v>0.95264116575591984</v>
      </c>
      <c r="G250" s="241">
        <f t="shared" si="139"/>
        <v>0.93757961783439492</v>
      </c>
      <c r="H250" s="241">
        <f t="shared" si="139"/>
        <v>0.93392504930966469</v>
      </c>
      <c r="I250" s="241">
        <f t="shared" si="139"/>
        <v>0.92735527809307605</v>
      </c>
      <c r="J250" s="241">
        <f t="shared" si="139"/>
        <v>0.93529411764705883</v>
      </c>
      <c r="K250" s="241">
        <f t="shared" si="139"/>
        <v>0.93444730077120819</v>
      </c>
      <c r="L250" s="241">
        <f t="shared" si="139"/>
        <v>0.96666666666666667</v>
      </c>
      <c r="M250" s="241">
        <f t="shared" si="139"/>
        <v>0.96804511278195493</v>
      </c>
      <c r="N250" s="241">
        <f t="shared" si="139"/>
        <v>0.97310126582278478</v>
      </c>
      <c r="O250" s="241">
        <f t="shared" si="139"/>
        <v>0.97395348837209306</v>
      </c>
      <c r="P250" s="241">
        <f t="shared" si="139"/>
        <v>0.97384615384615392</v>
      </c>
      <c r="Q250" s="241">
        <f t="shared" si="139"/>
        <v>0.97334479793637141</v>
      </c>
      <c r="R250" s="241">
        <f t="shared" si="139"/>
        <v>0.97385620915032689</v>
      </c>
      <c r="S250" s="241">
        <f t="shared" si="139"/>
        <v>0.97368421052631593</v>
      </c>
      <c r="T250" s="241">
        <f t="shared" si="139"/>
        <v>0.97565789473684217</v>
      </c>
      <c r="U250" s="241">
        <f t="shared" si="139"/>
        <v>0.97499999999999998</v>
      </c>
      <c r="V250" s="241">
        <f t="shared" si="139"/>
        <v>0.97687074829931975</v>
      </c>
      <c r="W250" s="241">
        <f t="shared" si="139"/>
        <v>0.97467532467532469</v>
      </c>
      <c r="X250" s="241">
        <f t="shared" si="139"/>
        <v>0.97697368421052633</v>
      </c>
      <c r="Y250" s="241">
        <f t="shared" si="139"/>
        <v>0.97419354838709682</v>
      </c>
      <c r="Z250" s="241">
        <f t="shared" si="139"/>
        <v>0.97533333333333339</v>
      </c>
      <c r="AA250" s="241">
        <f t="shared" si="139"/>
        <v>0.9758620689655173</v>
      </c>
      <c r="AB250" s="241">
        <f t="shared" si="139"/>
        <v>0.97692307692307689</v>
      </c>
      <c r="AC250" s="241">
        <f t="shared" si="139"/>
        <v>0.97499999999999998</v>
      </c>
      <c r="AD250" s="241">
        <f t="shared" si="139"/>
        <v>0.9771428571428572</v>
      </c>
      <c r="AE250" s="242">
        <f t="shared" si="139"/>
        <v>0.9758620689655173</v>
      </c>
      <c r="AF250" s="242">
        <f t="shared" si="139"/>
        <v>0.97734701328734319</v>
      </c>
      <c r="AG250" s="242">
        <f t="shared" si="139"/>
        <v>0.97708655898640262</v>
      </c>
      <c r="AH250" s="242">
        <f t="shared" si="139"/>
        <v>0.97722901203930657</v>
      </c>
      <c r="AI250" s="242">
        <f t="shared" si="139"/>
        <v>0.97743619669425219</v>
      </c>
      <c r="AJ250" s="242">
        <f t="shared" si="139"/>
        <v>0.97761635241078682</v>
      </c>
      <c r="AK250" s="242">
        <f t="shared" si="139"/>
        <v>0.97770988241472223</v>
      </c>
      <c r="AL250" s="242">
        <f t="shared" si="139"/>
        <v>0.9778109682795435</v>
      </c>
      <c r="AM250" s="242">
        <f t="shared" si="139"/>
        <v>0.97784460443814325</v>
      </c>
      <c r="AN250" s="242">
        <f t="shared" si="139"/>
        <v>0.97805530490592996</v>
      </c>
      <c r="AO250" s="242">
        <f t="shared" si="139"/>
        <v>0.97819120594835263</v>
      </c>
      <c r="AP250" s="242">
        <f t="shared" si="139"/>
        <v>0.97853185691530808</v>
      </c>
      <c r="AQ250" s="242">
        <f t="shared" si="139"/>
        <v>0.97865144452413178</v>
      </c>
      <c r="AR250" s="242">
        <f t="shared" si="139"/>
        <v>0.97901080469106594</v>
      </c>
      <c r="AS250" s="242">
        <f t="shared" si="139"/>
        <v>0.97907496504967717</v>
      </c>
      <c r="AT250" s="242">
        <f t="shared" si="139"/>
        <v>0.9792080931736048</v>
      </c>
      <c r="AU250" s="242">
        <f t="shared" si="139"/>
        <v>0.97936853805535828</v>
      </c>
      <c r="AV250" s="242">
        <f t="shared" si="139"/>
        <v>0.97963435785072339</v>
      </c>
      <c r="AW250" s="242">
        <f t="shared" si="139"/>
        <v>0.97967706953995803</v>
      </c>
      <c r="AX250" s="242">
        <f t="shared" si="138"/>
        <v>0.97991062653480854</v>
      </c>
      <c r="AY250" s="242">
        <f t="shared" si="138"/>
        <v>0.97999160378053118</v>
      </c>
      <c r="AZ250" s="242">
        <f t="shared" si="138"/>
        <v>0.98020096312506344</v>
      </c>
      <c r="BA250" s="242">
        <f t="shared" si="138"/>
        <v>0.98037601618072978</v>
      </c>
      <c r="BB250" s="242">
        <f t="shared" si="138"/>
        <v>0.98055077807674096</v>
      </c>
      <c r="BC250" s="242">
        <f t="shared" si="138"/>
        <v>0.98073256508144224</v>
      </c>
      <c r="BD250" s="242">
        <f t="shared" si="138"/>
        <v>0.98092010564210264</v>
      </c>
      <c r="BE250" s="242">
        <f t="shared" si="138"/>
        <v>0.98110394416916313</v>
      </c>
      <c r="BF250" s="242">
        <f t="shared" si="138"/>
        <v>0.98128257989185697</v>
      </c>
      <c r="BG250" s="242">
        <f t="shared" si="138"/>
        <v>0.98144518238460154</v>
      </c>
    </row>
    <row r="251" spans="1:59" ht="15.75" thickBot="1">
      <c r="A251" s="6" t="s">
        <v>143</v>
      </c>
      <c r="B251" s="243">
        <f>B235+B124</f>
        <v>0.94915254237288127</v>
      </c>
      <c r="C251" s="243">
        <f t="shared" si="139"/>
        <v>0.98</v>
      </c>
      <c r="D251" s="243">
        <f t="shared" si="139"/>
        <v>0.97272727272727266</v>
      </c>
      <c r="E251" s="243">
        <f t="shared" si="139"/>
        <v>0.97272727272727266</v>
      </c>
      <c r="F251" s="243">
        <f t="shared" si="139"/>
        <v>0.95264116575591984</v>
      </c>
      <c r="G251" s="243">
        <f t="shared" si="139"/>
        <v>0.93757961783439492</v>
      </c>
      <c r="H251" s="243">
        <f t="shared" si="139"/>
        <v>0.93392504930966469</v>
      </c>
      <c r="I251" s="243">
        <f t="shared" si="139"/>
        <v>0.92735527809307605</v>
      </c>
      <c r="J251" s="243">
        <f t="shared" si="139"/>
        <v>0.93529411764705883</v>
      </c>
      <c r="K251" s="243">
        <f t="shared" si="139"/>
        <v>0.93444730077120819</v>
      </c>
      <c r="L251" s="243">
        <f t="shared" si="139"/>
        <v>0.96666666666666667</v>
      </c>
      <c r="M251" s="243">
        <f t="shared" si="139"/>
        <v>0.96804511278195493</v>
      </c>
      <c r="N251" s="243">
        <f t="shared" si="139"/>
        <v>0.97310126582278478</v>
      </c>
      <c r="O251" s="243">
        <f t="shared" si="139"/>
        <v>0.97395348837209306</v>
      </c>
      <c r="P251" s="243">
        <f t="shared" si="139"/>
        <v>0.97384615384615392</v>
      </c>
      <c r="Q251" s="243">
        <f t="shared" si="139"/>
        <v>0.97334479793637141</v>
      </c>
      <c r="R251" s="243">
        <f t="shared" si="139"/>
        <v>0.97385620915032689</v>
      </c>
      <c r="S251" s="243">
        <f t="shared" si="139"/>
        <v>0.97368421052631582</v>
      </c>
      <c r="T251" s="243">
        <f t="shared" si="139"/>
        <v>0.97565789473684217</v>
      </c>
      <c r="U251" s="243">
        <f t="shared" si="139"/>
        <v>0.97499999999999998</v>
      </c>
      <c r="V251" s="243">
        <f t="shared" si="139"/>
        <v>0.97687074829931975</v>
      </c>
      <c r="W251" s="243">
        <f t="shared" si="139"/>
        <v>0.97467532467532469</v>
      </c>
      <c r="X251" s="243">
        <f t="shared" si="139"/>
        <v>0.97697368421052633</v>
      </c>
      <c r="Y251" s="243">
        <f t="shared" si="139"/>
        <v>0.97419354838709682</v>
      </c>
      <c r="Z251" s="243">
        <f t="shared" si="139"/>
        <v>0.97533333333333339</v>
      </c>
      <c r="AA251" s="243">
        <f t="shared" si="139"/>
        <v>0.9758620689655173</v>
      </c>
      <c r="AB251" s="243">
        <f t="shared" si="139"/>
        <v>0.97692307692307689</v>
      </c>
      <c r="AC251" s="243">
        <f t="shared" si="139"/>
        <v>0.97499999999999998</v>
      </c>
      <c r="AD251" s="243">
        <f t="shared" si="139"/>
        <v>0.9771428571428572</v>
      </c>
      <c r="AE251" s="242">
        <f t="shared" si="139"/>
        <v>0.9758620689655173</v>
      </c>
      <c r="AF251" s="242">
        <f t="shared" si="139"/>
        <v>0.97734701328734319</v>
      </c>
      <c r="AG251" s="242">
        <f t="shared" si="139"/>
        <v>0.97708655898640262</v>
      </c>
      <c r="AH251" s="242">
        <f t="shared" si="139"/>
        <v>0.97722901203930657</v>
      </c>
      <c r="AI251" s="242">
        <f t="shared" si="139"/>
        <v>0.97743619669425219</v>
      </c>
      <c r="AJ251" s="242">
        <f t="shared" si="139"/>
        <v>0.97761635241078682</v>
      </c>
      <c r="AK251" s="242">
        <f t="shared" si="139"/>
        <v>0.97770988241472223</v>
      </c>
      <c r="AL251" s="242">
        <f t="shared" si="139"/>
        <v>0.9778109682795435</v>
      </c>
      <c r="AM251" s="242">
        <f t="shared" si="139"/>
        <v>0.97784460443814325</v>
      </c>
      <c r="AN251" s="242">
        <f t="shared" si="139"/>
        <v>0.97805530490592996</v>
      </c>
      <c r="AO251" s="242">
        <f t="shared" si="139"/>
        <v>0.97819120594835263</v>
      </c>
      <c r="AP251" s="242">
        <f t="shared" si="139"/>
        <v>0.97853185691530808</v>
      </c>
      <c r="AQ251" s="242">
        <f t="shared" si="139"/>
        <v>0.97865144452413178</v>
      </c>
      <c r="AR251" s="242">
        <f t="shared" si="139"/>
        <v>0.97901080469106594</v>
      </c>
      <c r="AS251" s="242">
        <f t="shared" si="139"/>
        <v>0.97907496504967717</v>
      </c>
      <c r="AT251" s="242">
        <f t="shared" si="139"/>
        <v>0.9792080931736048</v>
      </c>
      <c r="AU251" s="242">
        <f t="shared" si="139"/>
        <v>0.97936853805535828</v>
      </c>
      <c r="AV251" s="242">
        <f t="shared" si="139"/>
        <v>0.97963435785072339</v>
      </c>
      <c r="AW251" s="242">
        <f t="shared" si="139"/>
        <v>0.97967706953995803</v>
      </c>
      <c r="AX251" s="242">
        <f t="shared" si="138"/>
        <v>0.97991062653480854</v>
      </c>
      <c r="AY251" s="242">
        <f t="shared" si="138"/>
        <v>0.97999160378053118</v>
      </c>
      <c r="AZ251" s="242">
        <f t="shared" si="138"/>
        <v>0.98020096312506344</v>
      </c>
      <c r="BA251" s="242">
        <f t="shared" si="138"/>
        <v>0.98037601618072978</v>
      </c>
      <c r="BB251" s="242">
        <f t="shared" si="138"/>
        <v>0.98055077807674096</v>
      </c>
      <c r="BC251" s="242">
        <f t="shared" si="138"/>
        <v>0.98073256508144224</v>
      </c>
      <c r="BD251" s="242">
        <f t="shared" si="138"/>
        <v>0.98092010564210264</v>
      </c>
      <c r="BE251" s="242">
        <f t="shared" si="138"/>
        <v>0.98110394416916313</v>
      </c>
      <c r="BF251" s="242">
        <f t="shared" si="138"/>
        <v>0.98128257989185697</v>
      </c>
      <c r="BG251" s="242">
        <f t="shared" si="138"/>
        <v>0.98144518238460154</v>
      </c>
    </row>
    <row r="252" spans="1:59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</row>
    <row r="253" spans="1:59" ht="15.75" thickBot="1">
      <c r="A253" s="6" t="s">
        <v>265</v>
      </c>
    </row>
    <row r="254" spans="1:59" ht="15.75" thickBot="1">
      <c r="A254" s="3"/>
      <c r="B254" s="3" t="str">
        <f>B$2</f>
        <v xml:space="preserve">93/94 </v>
      </c>
      <c r="C254" s="3" t="str">
        <f t="shared" ref="C254:BG254" si="140">C$2</f>
        <v xml:space="preserve">94/95 </v>
      </c>
      <c r="D254" s="3" t="str">
        <f t="shared" si="140"/>
        <v xml:space="preserve">95/96 </v>
      </c>
      <c r="E254" s="3" t="str">
        <f t="shared" si="140"/>
        <v xml:space="preserve">96/97 </v>
      </c>
      <c r="F254" s="3" t="str">
        <f t="shared" si="140"/>
        <v xml:space="preserve">97/98 </v>
      </c>
      <c r="G254" s="3" t="str">
        <f t="shared" si="140"/>
        <v xml:space="preserve">98/99 </v>
      </c>
      <c r="H254" s="3" t="str">
        <f t="shared" si="140"/>
        <v xml:space="preserve">99/00 </v>
      </c>
      <c r="I254" s="3" t="str">
        <f t="shared" si="140"/>
        <v xml:space="preserve">00/01 </v>
      </c>
      <c r="J254" s="3" t="str">
        <f t="shared" si="140"/>
        <v xml:space="preserve">01/02 </v>
      </c>
      <c r="K254" s="3" t="str">
        <f t="shared" si="140"/>
        <v xml:space="preserve">02/03 </v>
      </c>
      <c r="L254" s="3" t="str">
        <f t="shared" si="140"/>
        <v xml:space="preserve">03/04 </v>
      </c>
      <c r="M254" s="3" t="str">
        <f t="shared" si="140"/>
        <v xml:space="preserve">04/05 </v>
      </c>
      <c r="N254" s="3" t="str">
        <f t="shared" si="140"/>
        <v xml:space="preserve">05/06 </v>
      </c>
      <c r="O254" s="3" t="str">
        <f t="shared" si="140"/>
        <v xml:space="preserve">06/07 </v>
      </c>
      <c r="P254" s="3" t="str">
        <f t="shared" si="140"/>
        <v xml:space="preserve">07/08 </v>
      </c>
      <c r="Q254" s="3" t="str">
        <f t="shared" si="140"/>
        <v xml:space="preserve">08/09 </v>
      </c>
      <c r="R254" s="3" t="str">
        <f t="shared" si="140"/>
        <v xml:space="preserve">09/10 </v>
      </c>
      <c r="S254" s="3" t="str">
        <f t="shared" si="140"/>
        <v xml:space="preserve">10/11 </v>
      </c>
      <c r="T254" s="3" t="str">
        <f t="shared" si="140"/>
        <v xml:space="preserve">11/12 </v>
      </c>
      <c r="U254" s="3" t="str">
        <f t="shared" si="140"/>
        <v xml:space="preserve">12/13 </v>
      </c>
      <c r="V254" s="3" t="str">
        <f t="shared" si="140"/>
        <v xml:space="preserve">13/14 </v>
      </c>
      <c r="W254" s="3" t="str">
        <f t="shared" si="140"/>
        <v xml:space="preserve">14/15 </v>
      </c>
      <c r="X254" s="3" t="str">
        <f t="shared" si="140"/>
        <v xml:space="preserve">15/16 </v>
      </c>
      <c r="Y254" s="3" t="str">
        <f t="shared" si="140"/>
        <v xml:space="preserve">16/17 </v>
      </c>
      <c r="Z254" s="3" t="str">
        <f t="shared" si="140"/>
        <v xml:space="preserve">17/18 </v>
      </c>
      <c r="AA254" s="3" t="str">
        <f t="shared" si="140"/>
        <v xml:space="preserve">18/19 </v>
      </c>
      <c r="AB254" s="3" t="str">
        <f t="shared" si="140"/>
        <v>19/20</v>
      </c>
      <c r="AC254" s="3" t="str">
        <f t="shared" si="140"/>
        <v>20/21</v>
      </c>
      <c r="AD254" s="3" t="str">
        <f t="shared" si="140"/>
        <v xml:space="preserve">21/22 </v>
      </c>
      <c r="AE254" s="3" t="str">
        <f t="shared" si="140"/>
        <v xml:space="preserve">22/23 </v>
      </c>
      <c r="AF254" s="3" t="str">
        <f t="shared" si="140"/>
        <v xml:space="preserve">23/24 </v>
      </c>
      <c r="AG254" s="3" t="str">
        <f t="shared" si="140"/>
        <v xml:space="preserve">24/25 </v>
      </c>
      <c r="AH254" s="3" t="str">
        <f t="shared" si="140"/>
        <v>25/26</v>
      </c>
      <c r="AI254" s="3" t="str">
        <f t="shared" si="140"/>
        <v>26/27</v>
      </c>
      <c r="AJ254" s="3" t="str">
        <f t="shared" si="140"/>
        <v>27/28</v>
      </c>
      <c r="AK254" s="3" t="str">
        <f t="shared" si="140"/>
        <v>28/29</v>
      </c>
      <c r="AL254" s="3" t="str">
        <f t="shared" si="140"/>
        <v>29/30</v>
      </c>
      <c r="AM254" s="3" t="str">
        <f t="shared" si="140"/>
        <v>30/31</v>
      </c>
      <c r="AN254" s="3" t="str">
        <f t="shared" si="140"/>
        <v>31/32</v>
      </c>
      <c r="AO254" s="3" t="str">
        <f t="shared" si="140"/>
        <v>32/33</v>
      </c>
      <c r="AP254" s="3" t="str">
        <f t="shared" si="140"/>
        <v>33/34</v>
      </c>
      <c r="AQ254" s="3" t="str">
        <f t="shared" si="140"/>
        <v>34/35</v>
      </c>
      <c r="AR254" s="3" t="str">
        <f t="shared" si="140"/>
        <v>35/36</v>
      </c>
      <c r="AS254" s="3" t="str">
        <f t="shared" si="140"/>
        <v>36/37</v>
      </c>
      <c r="AT254" s="3" t="str">
        <f t="shared" si="140"/>
        <v>37/38</v>
      </c>
      <c r="AU254" s="3" t="str">
        <f t="shared" si="140"/>
        <v>38/39</v>
      </c>
      <c r="AV254" s="3" t="str">
        <f t="shared" si="140"/>
        <v>39/40</v>
      </c>
      <c r="AW254" s="3" t="str">
        <f t="shared" si="140"/>
        <v>40/41</v>
      </c>
      <c r="AX254" s="3" t="str">
        <f t="shared" si="140"/>
        <v>41/42</v>
      </c>
      <c r="AY254" s="3" t="str">
        <f t="shared" si="140"/>
        <v>42/43</v>
      </c>
      <c r="AZ254" s="3" t="str">
        <f t="shared" si="140"/>
        <v>43/44</v>
      </c>
      <c r="BA254" s="3" t="str">
        <f t="shared" si="140"/>
        <v>44/45</v>
      </c>
      <c r="BB254" s="3" t="str">
        <f t="shared" si="140"/>
        <v>45/46</v>
      </c>
      <c r="BC254" s="3" t="str">
        <f t="shared" si="140"/>
        <v>46/47</v>
      </c>
      <c r="BD254" s="3" t="str">
        <f t="shared" si="140"/>
        <v>47/48</v>
      </c>
      <c r="BE254" s="3" t="str">
        <f t="shared" si="140"/>
        <v>48/49</v>
      </c>
      <c r="BF254" s="3" t="str">
        <f t="shared" si="140"/>
        <v>49/50</v>
      </c>
      <c r="BG254" s="3" t="str">
        <f t="shared" si="140"/>
        <v>50/51</v>
      </c>
    </row>
    <row r="255" spans="1:59">
      <c r="A255" s="6" t="s">
        <v>104</v>
      </c>
      <c r="B255" s="231">
        <f>(SUM(D255:I255)/SUM(D$267:I$267))*B$267</f>
        <v>11.406541871685521</v>
      </c>
      <c r="C255" s="231">
        <v>9.5156916887280509</v>
      </c>
      <c r="D255" s="244">
        <f>'[3]Mexico Oil Imports'!BR$290</f>
        <v>2.4989160000000004</v>
      </c>
      <c r="E255" s="244">
        <f>'[3]Mexico Oil Imports'!CD$290</f>
        <v>4.3882889999999994</v>
      </c>
      <c r="F255" s="244">
        <f>'[3]Mexico Oil Imports'!CP$290</f>
        <v>7.3763329999999998</v>
      </c>
      <c r="G255" s="244">
        <f>'[3]Mexico Oil Imports'!DB$290</f>
        <v>12.814369000000001</v>
      </c>
      <c r="H255" s="244">
        <f>'[3]Mexico Oil Imports'!DN$290</f>
        <v>3.7770329999999999</v>
      </c>
      <c r="I255" s="244">
        <f>'[3]Mexico Oil Imports'!DZ$290</f>
        <v>6.395276</v>
      </c>
      <c r="J255" s="244">
        <f>'[3]Mexico Oil Imports'!EL$290</f>
        <v>6.7532389999999998</v>
      </c>
      <c r="K255" s="244">
        <f>'[3]Mexico Oil Imports'!EX$290</f>
        <v>2.0868790000000002</v>
      </c>
      <c r="L255" s="244">
        <f>'[3]Mexico Oil Imports'!FJ$290</f>
        <v>9.9230009999999993</v>
      </c>
      <c r="M255" s="244">
        <f>'[3]Mexico Oil Imports'!FV$290</f>
        <v>11.848941</v>
      </c>
      <c r="N255" s="244">
        <f>'[3]Mexico Oil Imports'!GH$290</f>
        <v>5.996734</v>
      </c>
      <c r="O255" s="244">
        <f>'[3]Mexico Oil Imports'!GT$290</f>
        <v>2.8927339999999999</v>
      </c>
      <c r="P255" s="244">
        <f>'[3]Mexico Oil Imports'!HF$290</f>
        <v>2.601677</v>
      </c>
      <c r="Q255" s="244">
        <f>'[3]Mexico Oil Imports'!HR$290</f>
        <v>0.61148000000000002</v>
      </c>
      <c r="R255" s="244">
        <f>'[3]Mexico Oil Imports'!ID$290</f>
        <v>1.719608</v>
      </c>
      <c r="S255" s="244">
        <f>'[3]Mexico Oil Imports'!IP$290</f>
        <v>1.075914</v>
      </c>
      <c r="T255" s="244">
        <f>'[3]Mexico Oil Imports'!JB$290</f>
        <v>0.60609400000000002</v>
      </c>
      <c r="U255" s="244">
        <f>'[3]Mexico Oil Imports'!JN$290</f>
        <v>1.7188190000000001</v>
      </c>
      <c r="V255" s="244">
        <f>'[3]Mexico Oil Imports'!JZ$290</f>
        <v>3.329243</v>
      </c>
      <c r="W255" s="244">
        <f>'[3]Mexico Oil Imports'!KL$290</f>
        <v>6.8076559999999997</v>
      </c>
      <c r="X255" s="244">
        <f>'[3]Mexico Oil Imports'!KX$290</f>
        <v>6.5280250000000004</v>
      </c>
      <c r="Y255" s="244">
        <f>'[3]Mexico Oil Imports'!LJ$290</f>
        <v>9.1166780000000003</v>
      </c>
      <c r="Z255" s="244">
        <f>'[3]Mexico Oil Imports'!LV$290</f>
        <v>10.653</v>
      </c>
      <c r="AA255" s="244">
        <f>'[3]Mexico Oil Imports'!MH$290</f>
        <v>6.0167890000000002</v>
      </c>
      <c r="AB255" s="244">
        <f>'[3]Mexico Oil Imports'!MT$290</f>
        <v>8.983447</v>
      </c>
      <c r="AC255" s="244">
        <f>'[3]Mexico Oil Imports'!NF$290</f>
        <v>20.733922</v>
      </c>
      <c r="AD255" s="244">
        <f>'[3]Mexico Oil Imports'!NR$290</f>
        <v>20.512270999999998</v>
      </c>
      <c r="AE255" s="244">
        <f>'[3]Mexico Oil Imports'!OD$290</f>
        <v>0</v>
      </c>
      <c r="AF255" s="245">
        <f t="shared" ref="AF255:AF265" si="141">(SUM(Z255:AD255)/SUM(Z$267:AD$267))*AF$267</f>
        <v>25.601862379301465</v>
      </c>
      <c r="AG255" s="245">
        <f t="shared" ref="AG255:AG265" si="142">(SUM(AA255:AE255)/SUM(AA$267:AE$267))*AG$267</f>
        <v>11.487309594009504</v>
      </c>
      <c r="AH255" s="245">
        <f t="shared" ref="AH255:AW265" si="143">(SUM(AB255:AF255)/SUM(AB$267:AF$267))*AH$267</f>
        <v>13.014476927462127</v>
      </c>
      <c r="AI255" s="245">
        <f t="shared" si="143"/>
        <v>13.348783988569878</v>
      </c>
      <c r="AJ255" s="245">
        <f t="shared" si="143"/>
        <v>12.839258163776925</v>
      </c>
      <c r="AK255" s="245">
        <f t="shared" si="143"/>
        <v>11.481868808547775</v>
      </c>
      <c r="AL255" s="245">
        <f t="shared" si="143"/>
        <v>13.87121655511271</v>
      </c>
      <c r="AM255" s="245">
        <f t="shared" si="143"/>
        <v>12.633820878769605</v>
      </c>
      <c r="AN255" s="245">
        <f t="shared" si="143"/>
        <v>12.979433697628771</v>
      </c>
      <c r="AO255" s="245">
        <f t="shared" si="143"/>
        <v>13.172752565243677</v>
      </c>
      <c r="AP255" s="245">
        <f t="shared" si="143"/>
        <v>13.096938558155767</v>
      </c>
      <c r="AQ255" s="245">
        <f t="shared" si="143"/>
        <v>13.43227068173875</v>
      </c>
      <c r="AR255" s="245">
        <f t="shared" si="143"/>
        <v>14.041253398184018</v>
      </c>
      <c r="AS255" s="245">
        <f t="shared" si="143"/>
        <v>14.140407670229568</v>
      </c>
      <c r="AT255" s="245">
        <f t="shared" si="143"/>
        <v>14.225133268223054</v>
      </c>
      <c r="AU255" s="245">
        <f t="shared" si="143"/>
        <v>14.184637615369029</v>
      </c>
      <c r="AV255" s="245">
        <f t="shared" si="143"/>
        <v>14.192706618697594</v>
      </c>
      <c r="AW255" s="245">
        <f t="shared" si="143"/>
        <v>14.207707780759739</v>
      </c>
      <c r="AX255" s="245">
        <f t="shared" ref="AX255:BG265" si="144">(SUM(AR255:AV255)/SUM(AR$267:AV$267))*AX$267</f>
        <v>14.22456373191166</v>
      </c>
      <c r="AY255" s="245">
        <f t="shared" si="144"/>
        <v>14.190118590655798</v>
      </c>
      <c r="AZ255" s="245">
        <f t="shared" si="144"/>
        <v>14.206949802992215</v>
      </c>
      <c r="BA255" s="245">
        <f t="shared" si="144"/>
        <v>14.199946867478763</v>
      </c>
      <c r="BB255" s="245">
        <f t="shared" si="144"/>
        <v>14.2044093050034</v>
      </c>
      <c r="BC255" s="245">
        <f t="shared" si="144"/>
        <v>14.205857354759635</v>
      </c>
      <c r="BD255" s="245">
        <f t="shared" si="144"/>
        <v>14.205197659608366</v>
      </c>
      <c r="BE255" s="245">
        <f t="shared" si="144"/>
        <v>14.201456384177963</v>
      </c>
      <c r="BF255" s="245">
        <f t="shared" si="144"/>
        <v>14.204472197968476</v>
      </c>
      <c r="BG255" s="245">
        <f t="shared" si="144"/>
        <v>14.203373514205625</v>
      </c>
    </row>
    <row r="256" spans="1:59">
      <c r="A256" s="6" t="s">
        <v>105</v>
      </c>
      <c r="B256" s="231">
        <f t="shared" ref="B256:B265" si="145">(SUM(D256:I256)/SUM(D$267:I$267))*B$267</f>
        <v>14.54806258554421</v>
      </c>
      <c r="C256" s="231">
        <v>10.873689160551116</v>
      </c>
      <c r="D256" s="244">
        <f>'[3]Mexico Oil Imports'!BS$290</f>
        <v>4.5749570000000004</v>
      </c>
      <c r="E256" s="244">
        <f>'[3]Mexico Oil Imports'!CE$290</f>
        <v>2.6306239999999996</v>
      </c>
      <c r="F256" s="244">
        <f>'[3]Mexico Oil Imports'!CQ$290</f>
        <v>2.1296909999999998</v>
      </c>
      <c r="G256" s="244">
        <f>'[3]Mexico Oil Imports'!DC$290</f>
        <v>22.620335000000001</v>
      </c>
      <c r="H256" s="244">
        <f>'[3]Mexico Oil Imports'!DO$290</f>
        <v>3.3026840000000002</v>
      </c>
      <c r="I256" s="244">
        <f>'[3]Mexico Oil Imports'!EA$290</f>
        <v>12.251154000000001</v>
      </c>
      <c r="J256" s="244">
        <f>'[3]Mexico Oil Imports'!EM$290</f>
        <v>9.2558930000000004</v>
      </c>
      <c r="K256" s="244">
        <f>'[3]Mexico Oil Imports'!EY$290</f>
        <v>8.6625549999999993</v>
      </c>
      <c r="L256" s="244">
        <f>'[3]Mexico Oil Imports'!FK$290</f>
        <v>2.685225</v>
      </c>
      <c r="M256" s="244">
        <f>'[3]Mexico Oil Imports'!FW$290</f>
        <v>4.5516690000000004</v>
      </c>
      <c r="N256" s="244">
        <f>'[3]Mexico Oil Imports'!GI$290</f>
        <v>5.0802310000000004</v>
      </c>
      <c r="O256" s="244">
        <f>'[3]Mexico Oil Imports'!GU$290</f>
        <v>2.7951600000000001</v>
      </c>
      <c r="P256" s="244">
        <f>'[3]Mexico Oil Imports'!HG$290</f>
        <v>2.6092529999999998</v>
      </c>
      <c r="Q256" s="244">
        <f>'[3]Mexico Oil Imports'!HS$290</f>
        <v>1.3636250000000001</v>
      </c>
      <c r="R256" s="244">
        <f>'[3]Mexico Oil Imports'!IE$290</f>
        <v>6.5209450000000002</v>
      </c>
      <c r="S256" s="244">
        <f>'[3]Mexico Oil Imports'!IQ$290</f>
        <v>0.93650500000000003</v>
      </c>
      <c r="T256" s="244">
        <f>'[3]Mexico Oil Imports'!JC$290</f>
        <v>0.64995899999999995</v>
      </c>
      <c r="U256" s="244">
        <f>'[3]Mexico Oil Imports'!JO$290</f>
        <v>2.0353669999999999</v>
      </c>
      <c r="V256" s="244">
        <f>'[3]Mexico Oil Imports'!KA$290</f>
        <v>13.260005</v>
      </c>
      <c r="W256" s="244">
        <f>'[3]Mexico Oil Imports'!KM$290</f>
        <v>2.4345560000000002</v>
      </c>
      <c r="X256" s="244">
        <f>'[3]Mexico Oil Imports'!KY$290</f>
        <v>8.9866320000000002</v>
      </c>
      <c r="Y256" s="244">
        <f>'[3]Mexico Oil Imports'!LK$290</f>
        <v>7.6032960000000003</v>
      </c>
      <c r="Z256" s="244">
        <f>'[3]Mexico Oil Imports'!LW$290</f>
        <v>10.468999999999999</v>
      </c>
      <c r="AA256" s="244">
        <f>'[3]Mexico Oil Imports'!MI$290</f>
        <v>6.2251560000000001</v>
      </c>
      <c r="AB256" s="244">
        <f>'[3]Mexico Oil Imports'!MU$290</f>
        <v>10.933555999999999</v>
      </c>
      <c r="AC256" s="244">
        <f>'[3]Mexico Oil Imports'!NG$290</f>
        <v>16.115303000000001</v>
      </c>
      <c r="AD256" s="244">
        <f>'[3]Mexico Oil Imports'!NS$290</f>
        <v>15.694618999999999</v>
      </c>
      <c r="AE256" s="244">
        <f>'[3]Mexico Oil Imports'!OE$290</f>
        <v>0</v>
      </c>
      <c r="AF256" s="245">
        <f t="shared" si="141"/>
        <v>22.746294677930507</v>
      </c>
      <c r="AG256" s="245">
        <f t="shared" si="142"/>
        <v>10.000952400973583</v>
      </c>
      <c r="AH256" s="245">
        <f t="shared" si="143"/>
        <v>11.239591841903282</v>
      </c>
      <c r="AI256" s="245">
        <f t="shared" si="143"/>
        <v>11.000902405209663</v>
      </c>
      <c r="AJ256" s="245">
        <f t="shared" si="143"/>
        <v>10.851174167419524</v>
      </c>
      <c r="AK256" s="245">
        <f t="shared" si="143"/>
        <v>9.9501627161364166</v>
      </c>
      <c r="AL256" s="245">
        <f t="shared" si="143"/>
        <v>11.970711907897556</v>
      </c>
      <c r="AM256" s="245">
        <f t="shared" si="143"/>
        <v>10.778747455627881</v>
      </c>
      <c r="AN256" s="245">
        <f t="shared" si="143"/>
        <v>11.060722938971033</v>
      </c>
      <c r="AO256" s="245">
        <f t="shared" si="143"/>
        <v>11.197453933891317</v>
      </c>
      <c r="AP256" s="245">
        <f t="shared" si="143"/>
        <v>11.209732885558127</v>
      </c>
      <c r="AQ256" s="245">
        <f t="shared" si="143"/>
        <v>11.509486691628105</v>
      </c>
      <c r="AR256" s="245">
        <f t="shared" si="143"/>
        <v>12.004750697915533</v>
      </c>
      <c r="AS256" s="245">
        <f t="shared" si="143"/>
        <v>12.070917752775316</v>
      </c>
      <c r="AT256" s="245">
        <f t="shared" si="143"/>
        <v>12.148478072154784</v>
      </c>
      <c r="AU256" s="245">
        <f t="shared" si="143"/>
        <v>12.117802797981456</v>
      </c>
      <c r="AV256" s="245">
        <f t="shared" si="143"/>
        <v>12.135398902947736</v>
      </c>
      <c r="AW256" s="245">
        <f t="shared" si="143"/>
        <v>12.143769625715548</v>
      </c>
      <c r="AX256" s="245">
        <f t="shared" si="144"/>
        <v>12.153342705256184</v>
      </c>
      <c r="AY256" s="245">
        <f t="shared" si="144"/>
        <v>12.123273430314969</v>
      </c>
      <c r="AZ256" s="245">
        <f t="shared" si="144"/>
        <v>12.139758420811143</v>
      </c>
      <c r="BA256" s="245">
        <f t="shared" si="144"/>
        <v>12.134717492443178</v>
      </c>
      <c r="BB256" s="245">
        <f t="shared" si="144"/>
        <v>12.139108617009116</v>
      </c>
      <c r="BC256" s="245">
        <f t="shared" si="144"/>
        <v>12.138972334908205</v>
      </c>
      <c r="BD256" s="245">
        <f t="shared" si="144"/>
        <v>12.138040133166918</v>
      </c>
      <c r="BE256" s="245">
        <f t="shared" si="144"/>
        <v>12.135166059097321</v>
      </c>
      <c r="BF256" s="245">
        <f t="shared" si="144"/>
        <v>12.138119399667712</v>
      </c>
      <c r="BG256" s="245">
        <f t="shared" si="144"/>
        <v>12.137200927324947</v>
      </c>
    </row>
    <row r="257" spans="1:59">
      <c r="A257" s="6" t="s">
        <v>106</v>
      </c>
      <c r="B257" s="231">
        <f t="shared" si="145"/>
        <v>9.3847803350152681</v>
      </c>
      <c r="C257" s="231">
        <v>7.7612451507208275</v>
      </c>
      <c r="D257" s="244">
        <f>'[3]Mexico Oil Imports'!BT$290</f>
        <v>2.3870999999999998</v>
      </c>
      <c r="E257" s="244">
        <f>'[3]Mexico Oil Imports'!CF$290</f>
        <v>5.7744170000000006</v>
      </c>
      <c r="F257" s="244">
        <f>'[3]Mexico Oil Imports'!CR$290</f>
        <v>0.87082700000000002</v>
      </c>
      <c r="G257" s="244">
        <f>'[3]Mexico Oil Imports'!DD$290</f>
        <v>11.248695</v>
      </c>
      <c r="H257" s="244">
        <f>'[3]Mexico Oil Imports'!DP$290</f>
        <v>4.8850510000000007</v>
      </c>
      <c r="I257" s="244">
        <f>'[3]Mexico Oil Imports'!EB$290</f>
        <v>5.4816820000000002</v>
      </c>
      <c r="J257" s="244">
        <f>'[3]Mexico Oil Imports'!EN$290</f>
        <v>2.6586759999999998</v>
      </c>
      <c r="K257" s="244">
        <f>'[3]Mexico Oil Imports'!EZ$290</f>
        <v>2.3356499999999998</v>
      </c>
      <c r="L257" s="244">
        <f>'[3]Mexico Oil Imports'!FL$290</f>
        <v>5.3376289999999997</v>
      </c>
      <c r="M257" s="244">
        <f>'[3]Mexico Oil Imports'!FX$290</f>
        <v>9.1176809999999993</v>
      </c>
      <c r="N257" s="244">
        <f>'[3]Mexico Oil Imports'!GJ$290</f>
        <v>4.6325710000000004</v>
      </c>
      <c r="O257" s="244">
        <f>'[3]Mexico Oil Imports'!GV$290</f>
        <v>3.9649299999999998</v>
      </c>
      <c r="P257" s="244">
        <f>'[3]Mexico Oil Imports'!HH$290</f>
        <v>0.52322500000000005</v>
      </c>
      <c r="Q257" s="244">
        <f>'[3]Mexico Oil Imports'!HT$290</f>
        <v>0.195803</v>
      </c>
      <c r="R257" s="244">
        <f>'[3]Mexico Oil Imports'!IF$290</f>
        <v>1.114922</v>
      </c>
      <c r="S257" s="244">
        <f>'[3]Mexico Oil Imports'!IR$290</f>
        <v>0.858066</v>
      </c>
      <c r="T257" s="244">
        <f>'[3]Mexico Oil Imports'!JD$290</f>
        <v>1.980504</v>
      </c>
      <c r="U257" s="244">
        <f>'[3]Mexico Oil Imports'!JP$290</f>
        <v>8.5494179999999993</v>
      </c>
      <c r="V257" s="244">
        <f>'[3]Mexico Oil Imports'!KB$290</f>
        <v>1.8614090000000001</v>
      </c>
      <c r="W257" s="244">
        <f>'[3]Mexico Oil Imports'!KN$290</f>
        <v>4.9370120000000002</v>
      </c>
      <c r="X257" s="244">
        <f>'[3]Mexico Oil Imports'!KZ$290</f>
        <v>10.187744</v>
      </c>
      <c r="Y257" s="244">
        <f>'[3]Mexico Oil Imports'!LL$290</f>
        <v>8.9766569999999994</v>
      </c>
      <c r="Z257" s="244">
        <f>'[3]Mexico Oil Imports'!LX$290</f>
        <v>11.214</v>
      </c>
      <c r="AA257" s="244">
        <f>'[3]Mexico Oil Imports'!MJ$290</f>
        <v>8.4520499999999998</v>
      </c>
      <c r="AB257" s="244">
        <f>'[3]Mexico Oil Imports'!MV$290</f>
        <v>10.797415000000001</v>
      </c>
      <c r="AC257" s="244">
        <f>'[3]Mexico Oil Imports'!NH$290</f>
        <v>21.041777</v>
      </c>
      <c r="AD257" s="244">
        <f>'[3]Mexico Oil Imports'!NT$290</f>
        <v>16.819915000000002</v>
      </c>
      <c r="AE257" s="245">
        <f t="shared" ref="AE257:AE265" si="146">(SUM(Y257:AC257)/SUM(Y$267:AC$267))*AE$267</f>
        <v>16.849464513483309</v>
      </c>
      <c r="AF257" s="245">
        <f t="shared" si="141"/>
        <v>26.147476782771438</v>
      </c>
      <c r="AG257" s="245">
        <f t="shared" si="142"/>
        <v>15.105111065641921</v>
      </c>
      <c r="AH257" s="245">
        <f t="shared" si="143"/>
        <v>15.730342778221903</v>
      </c>
      <c r="AI257" s="245">
        <f t="shared" si="143"/>
        <v>16.352758357068208</v>
      </c>
      <c r="AJ257" s="245">
        <f t="shared" si="143"/>
        <v>16.482238207294287</v>
      </c>
      <c r="AK257" s="245">
        <f t="shared" si="143"/>
        <v>16.319218251871892</v>
      </c>
      <c r="AL257" s="245">
        <f t="shared" si="143"/>
        <v>16.330532216545045</v>
      </c>
      <c r="AM257" s="245">
        <f t="shared" si="143"/>
        <v>16.254585075314072</v>
      </c>
      <c r="AN257" s="245">
        <f t="shared" si="143"/>
        <v>16.328959856180159</v>
      </c>
      <c r="AO257" s="245">
        <f t="shared" si="143"/>
        <v>16.778073432713931</v>
      </c>
      <c r="AP257" s="245">
        <f t="shared" si="143"/>
        <v>16.773188477268487</v>
      </c>
      <c r="AQ257" s="245">
        <f t="shared" si="143"/>
        <v>17.175155776465989</v>
      </c>
      <c r="AR257" s="245">
        <f t="shared" si="143"/>
        <v>17.609785944681715</v>
      </c>
      <c r="AS257" s="245">
        <f t="shared" si="143"/>
        <v>18.036177473987582</v>
      </c>
      <c r="AT257" s="245">
        <f t="shared" si="143"/>
        <v>18.050440946533158</v>
      </c>
      <c r="AU257" s="245">
        <f t="shared" si="143"/>
        <v>18.047960230920118</v>
      </c>
      <c r="AV257" s="245">
        <f t="shared" si="143"/>
        <v>18.044507068604663</v>
      </c>
      <c r="AW257" s="245">
        <f t="shared" si="143"/>
        <v>18.041641814728109</v>
      </c>
      <c r="AX257" s="245">
        <f t="shared" si="144"/>
        <v>18.043696698174852</v>
      </c>
      <c r="AY257" s="245">
        <f t="shared" si="144"/>
        <v>18.044145506954727</v>
      </c>
      <c r="AZ257" s="245">
        <f t="shared" si="144"/>
        <v>18.045649351792182</v>
      </c>
      <c r="BA257" s="245">
        <f t="shared" si="144"/>
        <v>18.044390263876494</v>
      </c>
      <c r="BB257" s="245">
        <f t="shared" si="144"/>
        <v>18.043928088050905</v>
      </c>
      <c r="BC257" s="245">
        <f t="shared" si="144"/>
        <v>18.043904727105275</v>
      </c>
      <c r="BD257" s="245">
        <f t="shared" si="144"/>
        <v>18.044361981769832</v>
      </c>
      <c r="BE257" s="245">
        <f t="shared" si="144"/>
        <v>18.044403587555916</v>
      </c>
      <c r="BF257" s="245">
        <f t="shared" si="144"/>
        <v>18.044446882518933</v>
      </c>
      <c r="BG257" s="245">
        <f t="shared" si="144"/>
        <v>18.044197729671684</v>
      </c>
    </row>
    <row r="258" spans="1:59">
      <c r="A258" s="6" t="s">
        <v>107</v>
      </c>
      <c r="B258" s="231">
        <f t="shared" si="145"/>
        <v>6.7539120757507387</v>
      </c>
      <c r="C258" s="244">
        <f>'[3]Mexico Oil Imports'!BI$290</f>
        <v>0.39402399999999999</v>
      </c>
      <c r="D258" s="244">
        <f>'[3]Mexico Oil Imports'!BU$290</f>
        <v>1.4576300000000002</v>
      </c>
      <c r="E258" s="244">
        <f>'[3]Mexico Oil Imports'!CG$290</f>
        <v>2.6205850000000002</v>
      </c>
      <c r="F258" s="244">
        <f>'[3]Mexico Oil Imports'!CS$290</f>
        <v>5.6499440000000005</v>
      </c>
      <c r="G258" s="244">
        <f>'[3]Mexico Oil Imports'!DE$290</f>
        <v>6.7743479999999998</v>
      </c>
      <c r="H258" s="244">
        <f>'[3]Mexico Oil Imports'!DQ$290</f>
        <v>2.6404200000000002</v>
      </c>
      <c r="I258" s="244">
        <f>'[3]Mexico Oil Imports'!EC$290</f>
        <v>2.9132479999999998</v>
      </c>
      <c r="J258" s="244">
        <f>'[3]Mexico Oil Imports'!EO$290</f>
        <v>0</v>
      </c>
      <c r="K258" s="244">
        <f>'[3]Mexico Oil Imports'!FA$290</f>
        <v>4.4665220000000003</v>
      </c>
      <c r="L258" s="244">
        <f>'[3]Mexico Oil Imports'!FM$290</f>
        <v>8.0167120000000001</v>
      </c>
      <c r="M258" s="244">
        <f>'[3]Mexico Oil Imports'!FY$290</f>
        <v>2.8344719999999999</v>
      </c>
      <c r="N258" s="244">
        <f>'[3]Mexico Oil Imports'!GK$290</f>
        <v>3.2216119999999999</v>
      </c>
      <c r="O258" s="244">
        <f>'[3]Mexico Oil Imports'!GW$290</f>
        <v>3.0546470000000001</v>
      </c>
      <c r="P258" s="244">
        <f>'[3]Mexico Oil Imports'!HI$290</f>
        <v>1.2497290000000001</v>
      </c>
      <c r="Q258" s="244">
        <f>'[3]Mexico Oil Imports'!HU$290</f>
        <v>0.26116899999999998</v>
      </c>
      <c r="R258" s="244">
        <f>'[3]Mexico Oil Imports'!IG$290</f>
        <v>0.76738799999999996</v>
      </c>
      <c r="S258" s="244">
        <f>'[3]Mexico Oil Imports'!IS$290</f>
        <v>2.40021</v>
      </c>
      <c r="T258" s="244">
        <f>'[3]Mexico Oil Imports'!JE$290</f>
        <v>2.5101270000000002</v>
      </c>
      <c r="U258" s="244">
        <f>'[3]Mexico Oil Imports'!JQ$290</f>
        <v>9.848236</v>
      </c>
      <c r="V258" s="244">
        <f>'[3]Mexico Oil Imports'!KC$290</f>
        <v>4.9704370000000004</v>
      </c>
      <c r="W258" s="244">
        <f>'[3]Mexico Oil Imports'!KO$290</f>
        <v>8.9860450000000007</v>
      </c>
      <c r="X258" s="244">
        <f>'[3]Mexico Oil Imports'!LA$290</f>
        <v>6.7072830000000003</v>
      </c>
      <c r="Y258" s="244">
        <f>'[3]Mexico Oil Imports'!LM$290</f>
        <v>9.2229720000000004</v>
      </c>
      <c r="Z258" s="244">
        <f>'[3]Mexico Oil Imports'!LY$290</f>
        <v>7.3360000000000003</v>
      </c>
      <c r="AA258" s="244">
        <f>'[3]Mexico Oil Imports'!MK$290</f>
        <v>10.79669</v>
      </c>
      <c r="AB258" s="244">
        <f>'[3]Mexico Oil Imports'!MW$290</f>
        <v>11.261521999999999</v>
      </c>
      <c r="AC258" s="244">
        <f>'[3]Mexico Oil Imports'!NI$290</f>
        <v>16.943812999999999</v>
      </c>
      <c r="AD258" s="244">
        <f>'[3]Mexico Oil Imports'!NU$290</f>
        <v>13.680999999999999</v>
      </c>
      <c r="AE258" s="245">
        <f t="shared" si="146"/>
        <v>15.478565699222713</v>
      </c>
      <c r="AF258" s="245">
        <f t="shared" si="141"/>
        <v>22.968788241673245</v>
      </c>
      <c r="AG258" s="245">
        <f t="shared" si="142"/>
        <v>13.920764548130336</v>
      </c>
      <c r="AH258" s="245">
        <f t="shared" si="143"/>
        <v>13.787158481836748</v>
      </c>
      <c r="AI258" s="245">
        <f t="shared" si="143"/>
        <v>14.142459352843247</v>
      </c>
      <c r="AJ258" s="245">
        <f t="shared" si="143"/>
        <v>14.515686721975097</v>
      </c>
      <c r="AK258" s="245">
        <f t="shared" si="143"/>
        <v>14.53006657286114</v>
      </c>
      <c r="AL258" s="245">
        <f t="shared" si="143"/>
        <v>14.424519517537941</v>
      </c>
      <c r="AM258" s="245">
        <f t="shared" si="143"/>
        <v>14.406701367650104</v>
      </c>
      <c r="AN258" s="245">
        <f t="shared" si="143"/>
        <v>14.355533569248985</v>
      </c>
      <c r="AO258" s="245">
        <f t="shared" si="143"/>
        <v>14.782936356746491</v>
      </c>
      <c r="AP258" s="245">
        <f t="shared" si="143"/>
        <v>14.826672643271882</v>
      </c>
      <c r="AQ258" s="245">
        <f t="shared" si="143"/>
        <v>15.183195263674277</v>
      </c>
      <c r="AR258" s="245">
        <f t="shared" si="143"/>
        <v>15.54505677933683</v>
      </c>
      <c r="AS258" s="245">
        <f t="shared" si="143"/>
        <v>15.924286837241509</v>
      </c>
      <c r="AT258" s="245">
        <f t="shared" si="143"/>
        <v>15.92448006962282</v>
      </c>
      <c r="AU258" s="245">
        <f t="shared" si="143"/>
        <v>15.935374183937222</v>
      </c>
      <c r="AV258" s="245">
        <f t="shared" si="143"/>
        <v>15.936054151530328</v>
      </c>
      <c r="AW258" s="245">
        <f t="shared" si="143"/>
        <v>15.930050780773584</v>
      </c>
      <c r="AX258" s="245">
        <f t="shared" si="144"/>
        <v>15.928902320143951</v>
      </c>
      <c r="AY258" s="245">
        <f t="shared" si="144"/>
        <v>15.930049204621094</v>
      </c>
      <c r="AZ258" s="245">
        <f t="shared" si="144"/>
        <v>15.930972301201582</v>
      </c>
      <c r="BA258" s="245">
        <f t="shared" si="144"/>
        <v>15.932086128201238</v>
      </c>
      <c r="BB258" s="245">
        <f t="shared" si="144"/>
        <v>15.931205751654108</v>
      </c>
      <c r="BC258" s="245">
        <f t="shared" si="144"/>
        <v>15.93041214698829</v>
      </c>
      <c r="BD258" s="245">
        <f t="shared" si="144"/>
        <v>15.930643141164394</v>
      </c>
      <c r="BE258" s="245">
        <f t="shared" si="144"/>
        <v>15.930945106533262</v>
      </c>
      <c r="BF258" s="245">
        <f t="shared" si="144"/>
        <v>15.931063893841921</v>
      </c>
      <c r="BG258" s="245">
        <f t="shared" si="144"/>
        <v>15.931058454908259</v>
      </c>
    </row>
    <row r="259" spans="1:59">
      <c r="A259" s="6" t="s">
        <v>108</v>
      </c>
      <c r="B259" s="231">
        <f t="shared" si="145"/>
        <v>5.9149016339938614</v>
      </c>
      <c r="C259" s="244">
        <f>'[3]Mexico Oil Imports'!BJ$290</f>
        <v>0.66519399999999995</v>
      </c>
      <c r="D259" s="244">
        <f>'[3]Mexico Oil Imports'!BV$290</f>
        <v>3.2186159999999999</v>
      </c>
      <c r="E259" s="244">
        <f>'[3]Mexico Oil Imports'!CH$290</f>
        <v>4.0069530000000002</v>
      </c>
      <c r="F259" s="244">
        <f>'[3]Mexico Oil Imports'!CT$290</f>
        <v>1.7296590000000001</v>
      </c>
      <c r="G259" s="244">
        <f>'[3]Mexico Oil Imports'!DF$290</f>
        <v>6.9007200000000006</v>
      </c>
      <c r="H259" s="244">
        <f>'[3]Mexico Oil Imports'!DR$290</f>
        <v>2.272351</v>
      </c>
      <c r="I259" s="244">
        <f>'[3]Mexico Oil Imports'!ED$290</f>
        <v>1.187929</v>
      </c>
      <c r="J259" s="244">
        <f>'[3]Mexico Oil Imports'!EP$290</f>
        <v>0</v>
      </c>
      <c r="K259" s="244">
        <f>'[3]Mexico Oil Imports'!FB$290</f>
        <v>1.7609649999999999</v>
      </c>
      <c r="L259" s="244">
        <f>'[3]Mexico Oil Imports'!FN$290</f>
        <v>2.5968680000000002</v>
      </c>
      <c r="M259" s="244">
        <f>'[3]Mexico Oil Imports'!FZ$290</f>
        <v>2.3484579999999999</v>
      </c>
      <c r="N259" s="244">
        <f>'[3]Mexico Oil Imports'!GL$290</f>
        <v>4.5377799999999997</v>
      </c>
      <c r="O259" s="244">
        <f>'[3]Mexico Oil Imports'!GX$290</f>
        <v>4.095199</v>
      </c>
      <c r="P259" s="244">
        <f>'[3]Mexico Oil Imports'!HJ$290</f>
        <v>9.5480619999999998</v>
      </c>
      <c r="Q259" s="244">
        <f>'[3]Mexico Oil Imports'!HV$290</f>
        <v>1.4086000000000001</v>
      </c>
      <c r="R259" s="244">
        <f>'[3]Mexico Oil Imports'!IH$290</f>
        <v>0.46699800000000002</v>
      </c>
      <c r="S259" s="244">
        <f>'[3]Mexico Oil Imports'!IT$290</f>
        <v>1.6923779999999999</v>
      </c>
      <c r="T259" s="244">
        <f>'[3]Mexico Oil Imports'!JF$290</f>
        <v>1.3951229999999999</v>
      </c>
      <c r="U259" s="244">
        <f>'[3]Mexico Oil Imports'!JR$290</f>
        <v>0.78122400000000003</v>
      </c>
      <c r="V259" s="244">
        <f>'[3]Mexico Oil Imports'!KD$290</f>
        <v>4.0569030000000001</v>
      </c>
      <c r="W259" s="244">
        <f>'[3]Mexico Oil Imports'!KP$290</f>
        <v>7.6156769999999998</v>
      </c>
      <c r="X259" s="244">
        <f>'[3]Mexico Oil Imports'!LB$290</f>
        <v>3.2106089999999998</v>
      </c>
      <c r="Y259" s="244">
        <f>'[3]Mexico Oil Imports'!LN$290</f>
        <v>8.5723219999999998</v>
      </c>
      <c r="Z259" s="244">
        <f>'[3]Mexico Oil Imports'!LZ$290</f>
        <v>6.9573070000000001</v>
      </c>
      <c r="AA259" s="244">
        <f>'[3]Mexico Oil Imports'!ML$290</f>
        <v>8.2126629999999992</v>
      </c>
      <c r="AB259" s="244">
        <f>'[3]Mexico Oil Imports'!MX$290</f>
        <v>9.528276</v>
      </c>
      <c r="AC259" s="244">
        <f>'[3]Mexico Oil Imports'!NJ$290</f>
        <v>15.477629</v>
      </c>
      <c r="AD259" s="244">
        <f>'[3]Mexico Oil Imports'!NV$290</f>
        <v>14.968</v>
      </c>
      <c r="AE259" s="245">
        <f t="shared" si="146"/>
        <v>13.580608893378058</v>
      </c>
      <c r="AF259" s="245">
        <f t="shared" si="141"/>
        <v>21.103108351065334</v>
      </c>
      <c r="AG259" s="245">
        <f t="shared" si="142"/>
        <v>12.61482188890932</v>
      </c>
      <c r="AH259" s="245">
        <f t="shared" si="143"/>
        <v>12.813011369595417</v>
      </c>
      <c r="AI259" s="245">
        <f t="shared" si="143"/>
        <v>13.248040742987035</v>
      </c>
      <c r="AJ259" s="245">
        <f t="shared" si="143"/>
        <v>13.650827364172388</v>
      </c>
      <c r="AK259" s="245">
        <f t="shared" si="143"/>
        <v>13.27459270164541</v>
      </c>
      <c r="AL259" s="245">
        <f t="shared" si="143"/>
        <v>13.350874493950817</v>
      </c>
      <c r="AM259" s="245">
        <f t="shared" si="143"/>
        <v>13.330744248971996</v>
      </c>
      <c r="AN259" s="245">
        <f t="shared" si="143"/>
        <v>13.337667584917146</v>
      </c>
      <c r="AO259" s="245">
        <f t="shared" si="143"/>
        <v>13.722884750091465</v>
      </c>
      <c r="AP259" s="245">
        <f t="shared" si="143"/>
        <v>13.741281838698171</v>
      </c>
      <c r="AQ259" s="245">
        <f t="shared" si="143"/>
        <v>14.034924351743841</v>
      </c>
      <c r="AR259" s="245">
        <f t="shared" si="143"/>
        <v>14.410529008238612</v>
      </c>
      <c r="AS259" s="245">
        <f t="shared" si="143"/>
        <v>14.757912971782215</v>
      </c>
      <c r="AT259" s="245">
        <f t="shared" si="143"/>
        <v>14.763381098553033</v>
      </c>
      <c r="AU259" s="245">
        <f t="shared" si="143"/>
        <v>14.766350162503887</v>
      </c>
      <c r="AV259" s="245">
        <f t="shared" si="143"/>
        <v>14.763417790679739</v>
      </c>
      <c r="AW259" s="245">
        <f t="shared" si="143"/>
        <v>14.757440091297134</v>
      </c>
      <c r="AX259" s="245">
        <f t="shared" si="144"/>
        <v>14.762616379587628</v>
      </c>
      <c r="AY259" s="245">
        <f t="shared" si="144"/>
        <v>14.761700422963202</v>
      </c>
      <c r="AZ259" s="245">
        <f t="shared" si="144"/>
        <v>14.762641104524286</v>
      </c>
      <c r="BA259" s="245">
        <f t="shared" si="144"/>
        <v>14.762304969406319</v>
      </c>
      <c r="BB259" s="245">
        <f t="shared" si="144"/>
        <v>14.761563157810398</v>
      </c>
      <c r="BC259" s="245">
        <f t="shared" si="144"/>
        <v>14.761340593555714</v>
      </c>
      <c r="BD259" s="245">
        <f t="shared" si="144"/>
        <v>14.762165206858366</v>
      </c>
      <c r="BE259" s="245">
        <f t="shared" si="144"/>
        <v>14.761910049651984</v>
      </c>
      <c r="BF259" s="245">
        <f t="shared" si="144"/>
        <v>14.762003006431017</v>
      </c>
      <c r="BG259" s="245">
        <f t="shared" si="144"/>
        <v>14.761856795456559</v>
      </c>
    </row>
    <row r="260" spans="1:59">
      <c r="A260" s="6" t="s">
        <v>109</v>
      </c>
      <c r="B260" s="231">
        <f t="shared" si="145"/>
        <v>9.8118620585980185</v>
      </c>
      <c r="C260" s="244">
        <f>'[3]Mexico Oil Imports'!BK$290</f>
        <v>0.74297000000000002</v>
      </c>
      <c r="D260" s="244">
        <f>'[3]Mexico Oil Imports'!BW$290</f>
        <v>2.2480799999999999</v>
      </c>
      <c r="E260" s="244">
        <f>'[3]Mexico Oil Imports'!CI$290</f>
        <v>2.9413359999999997</v>
      </c>
      <c r="F260" s="244">
        <f>'[3]Mexico Oil Imports'!CU$290</f>
        <v>2.720294</v>
      </c>
      <c r="G260" s="244">
        <f>'[3]Mexico Oil Imports'!DG$290</f>
        <v>10.983342</v>
      </c>
      <c r="H260" s="244">
        <f>'[3]Mexico Oil Imports'!DS$290</f>
        <v>3.013061</v>
      </c>
      <c r="I260" s="244">
        <f>'[3]Mexico Oil Imports'!EE$290</f>
        <v>10.136374999999999</v>
      </c>
      <c r="J260" s="244">
        <f>'[3]Mexico Oil Imports'!EQ$290</f>
        <v>0</v>
      </c>
      <c r="K260" s="244">
        <f>'[3]Mexico Oil Imports'!FC$290</f>
        <v>9.4894429999999996</v>
      </c>
      <c r="L260" s="244">
        <f>'[3]Mexico Oil Imports'!FO$290</f>
        <v>6.4728320000000004</v>
      </c>
      <c r="M260" s="244">
        <f>'[3]Mexico Oil Imports'!GA$290</f>
        <v>3.8660489999999998</v>
      </c>
      <c r="N260" s="244">
        <f>'[3]Mexico Oil Imports'!GM$290</f>
        <v>15.883819000000001</v>
      </c>
      <c r="O260" s="244">
        <f>'[3]Mexico Oil Imports'!GY$290</f>
        <v>2.2753030000000001</v>
      </c>
      <c r="P260" s="244">
        <f>'[3]Mexico Oil Imports'!HK$290</f>
        <v>0.151174</v>
      </c>
      <c r="Q260" s="244">
        <f>'[3]Mexico Oil Imports'!HW$290</f>
        <v>1.0153829999999999</v>
      </c>
      <c r="R260" s="244">
        <f>'[3]Mexico Oil Imports'!II$290</f>
        <v>0.49286999999999997</v>
      </c>
      <c r="S260" s="244">
        <f>'[3]Mexico Oil Imports'!IU$290</f>
        <v>19.737943000000001</v>
      </c>
      <c r="T260" s="244">
        <f>'[3]Mexico Oil Imports'!JG$290</f>
        <v>3.3046500000000001</v>
      </c>
      <c r="U260" s="244">
        <f>'[3]Mexico Oil Imports'!JS$290</f>
        <v>0.35328199999999998</v>
      </c>
      <c r="V260" s="244">
        <f>'[3]Mexico Oil Imports'!KE$290</f>
        <v>3.672574</v>
      </c>
      <c r="W260" s="244">
        <f>'[3]Mexico Oil Imports'!KQ$290</f>
        <v>7.4454209999999996</v>
      </c>
      <c r="X260" s="244">
        <f>'[3]Mexico Oil Imports'!LC$290</f>
        <v>5.9617139999999997</v>
      </c>
      <c r="Y260" s="244">
        <f>'[3]Mexico Oil Imports'!LO$290</f>
        <v>10.823829999999999</v>
      </c>
      <c r="Z260" s="244">
        <f>'[3]Mexico Oil Imports'!MA$290</f>
        <v>6.7416090000000004</v>
      </c>
      <c r="AA260" s="244">
        <f>'[3]Mexico Oil Imports'!MM$290</f>
        <v>8.6345580000000002</v>
      </c>
      <c r="AB260" s="244">
        <f>'[3]Mexico Oil Imports'!MY$290</f>
        <v>12.607132999999999</v>
      </c>
      <c r="AC260" s="244">
        <f>'[3]Mexico Oil Imports'!NK$290</f>
        <v>21.511316000000001</v>
      </c>
      <c r="AD260" s="244">
        <f>'[3]Mexico Oil Imports'!NW$290</f>
        <v>16.829999999999998</v>
      </c>
      <c r="AE260" s="245">
        <f t="shared" si="146"/>
        <v>16.803928649552805</v>
      </c>
      <c r="AF260" s="245">
        <f t="shared" si="141"/>
        <v>25.381886162167628</v>
      </c>
      <c r="AG260" s="245">
        <f t="shared" si="142"/>
        <v>15.600641575736205</v>
      </c>
      <c r="AH260" s="245">
        <f t="shared" si="143"/>
        <v>15.984039475718637</v>
      </c>
      <c r="AI260" s="245">
        <f t="shared" si="143"/>
        <v>16.380709649335984</v>
      </c>
      <c r="AJ260" s="245">
        <f t="shared" si="143"/>
        <v>16.472817429668233</v>
      </c>
      <c r="AK260" s="245">
        <f t="shared" si="143"/>
        <v>16.313075283216325</v>
      </c>
      <c r="AL260" s="245">
        <f t="shared" si="143"/>
        <v>16.330926235023036</v>
      </c>
      <c r="AM260" s="245">
        <f t="shared" si="143"/>
        <v>16.409351709730824</v>
      </c>
      <c r="AN260" s="245">
        <f t="shared" si="143"/>
        <v>16.38253749615113</v>
      </c>
      <c r="AO260" s="245">
        <f t="shared" si="143"/>
        <v>16.812464905115799</v>
      </c>
      <c r="AP260" s="245">
        <f t="shared" si="143"/>
        <v>16.812840094725225</v>
      </c>
      <c r="AQ260" s="245">
        <f t="shared" si="143"/>
        <v>17.224786519211964</v>
      </c>
      <c r="AR260" s="245">
        <f t="shared" si="143"/>
        <v>17.670171552450974</v>
      </c>
      <c r="AS260" s="245">
        <f t="shared" si="143"/>
        <v>18.108057682717874</v>
      </c>
      <c r="AT260" s="245">
        <f t="shared" si="143"/>
        <v>18.101104689550837</v>
      </c>
      <c r="AU260" s="245">
        <f t="shared" si="143"/>
        <v>18.101440157598592</v>
      </c>
      <c r="AV260" s="245">
        <f t="shared" si="143"/>
        <v>18.100550699135241</v>
      </c>
      <c r="AW260" s="245">
        <f t="shared" si="143"/>
        <v>18.099678962629323</v>
      </c>
      <c r="AX260" s="245">
        <f t="shared" si="144"/>
        <v>18.102467180961952</v>
      </c>
      <c r="AY260" s="245">
        <f t="shared" si="144"/>
        <v>18.102166438326371</v>
      </c>
      <c r="AZ260" s="245">
        <f t="shared" si="144"/>
        <v>18.10104833797519</v>
      </c>
      <c r="BA260" s="245">
        <f t="shared" si="144"/>
        <v>18.101260687730296</v>
      </c>
      <c r="BB260" s="245">
        <f t="shared" si="144"/>
        <v>18.101182323805613</v>
      </c>
      <c r="BC260" s="245">
        <f t="shared" si="144"/>
        <v>18.101324321524629</v>
      </c>
      <c r="BD260" s="245">
        <f t="shared" si="144"/>
        <v>18.101624993759888</v>
      </c>
      <c r="BE260" s="245">
        <f t="shared" si="144"/>
        <v>18.101396421872419</v>
      </c>
      <c r="BF260" s="245">
        <f t="shared" si="144"/>
        <v>18.101288132959123</v>
      </c>
      <c r="BG260" s="245">
        <f t="shared" si="144"/>
        <v>18.101357749738568</v>
      </c>
    </row>
    <row r="261" spans="1:59">
      <c r="A261" s="6" t="s">
        <v>110</v>
      </c>
      <c r="B261" s="231">
        <f t="shared" si="145"/>
        <v>6.2820777719020615</v>
      </c>
      <c r="C261" s="244">
        <f>'[3]Mexico Oil Imports'!BL$290</f>
        <v>1.8486340000000001</v>
      </c>
      <c r="D261" s="244">
        <f>'[3]Mexico Oil Imports'!BX$290</f>
        <v>5.5351569999999999</v>
      </c>
      <c r="E261" s="244">
        <f>'[3]Mexico Oil Imports'!CJ$290</f>
        <v>1.1892550000000002</v>
      </c>
      <c r="F261" s="244">
        <f>'[3]Mexico Oil Imports'!CV$290</f>
        <v>0.34150799999999998</v>
      </c>
      <c r="G261" s="244">
        <f>'[3]Mexico Oil Imports'!DH$290</f>
        <v>7.0539799999999993</v>
      </c>
      <c r="H261" s="244">
        <f>'[3]Mexico Oil Imports'!DT$290</f>
        <v>2.7070380000000003</v>
      </c>
      <c r="I261" s="244">
        <f>'[3]Mexico Oil Imports'!EF$290</f>
        <v>3.6883729999999999</v>
      </c>
      <c r="J261" s="244">
        <f>'[3]Mexico Oil Imports'!ER$290</f>
        <v>6.88645</v>
      </c>
      <c r="K261" s="244">
        <f>'[3]Mexico Oil Imports'!FD$290</f>
        <v>11.760013000000001</v>
      </c>
      <c r="L261" s="244">
        <f>'[3]Mexico Oil Imports'!FP$290</f>
        <v>4.9295619999999998</v>
      </c>
      <c r="M261" s="244">
        <f>'[3]Mexico Oil Imports'!GB$290</f>
        <v>4.1152790000000001</v>
      </c>
      <c r="N261" s="244">
        <f>'[3]Mexico Oil Imports'!GN$290</f>
        <v>2.6252499999999999</v>
      </c>
      <c r="O261" s="244">
        <f>'[3]Mexico Oil Imports'!GZ$290</f>
        <v>3.744459</v>
      </c>
      <c r="P261" s="244">
        <f>'[3]Mexico Oil Imports'!HL$290</f>
        <v>0.325428</v>
      </c>
      <c r="Q261" s="244">
        <f>'[3]Mexico Oil Imports'!HX$290</f>
        <v>1.6060300000000001</v>
      </c>
      <c r="R261" s="244">
        <f>'[3]Mexico Oil Imports'!IJ$290</f>
        <v>3.9123969999999999</v>
      </c>
      <c r="S261" s="244">
        <f>'[3]Mexico Oil Imports'!IV$290</f>
        <v>3.568838</v>
      </c>
      <c r="T261" s="244">
        <f>'[3]Mexico Oil Imports'!JH$290</f>
        <v>22.988924999999998</v>
      </c>
      <c r="U261" s="244">
        <f>'[3]Mexico Oil Imports'!JT$290</f>
        <v>0.18695200000000001</v>
      </c>
      <c r="V261" s="244">
        <f>'[3]Mexico Oil Imports'!KF$290</f>
        <v>3.7502779999999998</v>
      </c>
      <c r="W261" s="244">
        <f>'[3]Mexico Oil Imports'!KR$290</f>
        <v>5.1559660000000003</v>
      </c>
      <c r="X261" s="244">
        <f>'[3]Mexico Oil Imports'!LD$290</f>
        <v>4.5734630000000003</v>
      </c>
      <c r="Y261" s="244">
        <f>'[3]Mexico Oil Imports'!LP$290</f>
        <v>8.647729</v>
      </c>
      <c r="Z261" s="244">
        <f>'[3]Mexico Oil Imports'!MB$290</f>
        <v>8.7420460000000002</v>
      </c>
      <c r="AA261" s="244">
        <f>'[3]Mexico Oil Imports'!MN$290</f>
        <v>9.2377909999999996</v>
      </c>
      <c r="AB261" s="244">
        <f>'[3]Mexico Oil Imports'!MZ$290</f>
        <v>12.919900999999999</v>
      </c>
      <c r="AC261" s="244">
        <f>'[3]Mexico Oil Imports'!NL$290</f>
        <v>31.617159999999998</v>
      </c>
      <c r="AD261" s="244">
        <f>'[3]Mexico Oil Imports'!NX$290</f>
        <v>17.460999999999999</v>
      </c>
      <c r="AE261" s="245">
        <f t="shared" si="146"/>
        <v>19.825532549032168</v>
      </c>
      <c r="AF261" s="245">
        <f t="shared" si="141"/>
        <v>30.606885119778976</v>
      </c>
      <c r="AG261" s="245">
        <f t="shared" si="142"/>
        <v>18.59763072912391</v>
      </c>
      <c r="AH261" s="245">
        <f t="shared" si="143"/>
        <v>19.295725716468969</v>
      </c>
      <c r="AI261" s="245">
        <f t="shared" si="143"/>
        <v>20.126298788780538</v>
      </c>
      <c r="AJ261" s="245">
        <f t="shared" si="143"/>
        <v>19.233958929891639</v>
      </c>
      <c r="AK261" s="245">
        <f t="shared" si="143"/>
        <v>19.624660811052443</v>
      </c>
      <c r="AL261" s="245">
        <f t="shared" si="143"/>
        <v>19.610999869826188</v>
      </c>
      <c r="AM261" s="245">
        <f t="shared" si="143"/>
        <v>19.686494380011045</v>
      </c>
      <c r="AN261" s="245">
        <f t="shared" si="143"/>
        <v>19.681917864596567</v>
      </c>
      <c r="AO261" s="245">
        <f t="shared" si="143"/>
        <v>20.173758412646905</v>
      </c>
      <c r="AP261" s="245">
        <f t="shared" si="143"/>
        <v>20.082543380840722</v>
      </c>
      <c r="AQ261" s="245">
        <f t="shared" si="143"/>
        <v>20.686456824739928</v>
      </c>
      <c r="AR261" s="245">
        <f t="shared" si="143"/>
        <v>21.190959740754053</v>
      </c>
      <c r="AS261" s="245">
        <f t="shared" si="143"/>
        <v>21.716851423912765</v>
      </c>
      <c r="AT261" s="245">
        <f t="shared" si="143"/>
        <v>21.706886910610578</v>
      </c>
      <c r="AU261" s="245">
        <f t="shared" si="143"/>
        <v>21.700119059112261</v>
      </c>
      <c r="AV261" s="245">
        <f t="shared" si="143"/>
        <v>21.696643763706067</v>
      </c>
      <c r="AW261" s="245">
        <f t="shared" si="143"/>
        <v>21.710403411997305</v>
      </c>
      <c r="AX261" s="245">
        <f t="shared" si="144"/>
        <v>21.705652429282399</v>
      </c>
      <c r="AY261" s="245">
        <f t="shared" si="144"/>
        <v>21.706180913867794</v>
      </c>
      <c r="AZ261" s="245">
        <f t="shared" si="144"/>
        <v>21.703941114941724</v>
      </c>
      <c r="BA261" s="245">
        <f t="shared" si="144"/>
        <v>21.703799915593166</v>
      </c>
      <c r="BB261" s="245">
        <f t="shared" si="144"/>
        <v>21.704564326759058</v>
      </c>
      <c r="BC261" s="245">
        <f t="shared" si="144"/>
        <v>21.705995557136479</v>
      </c>
      <c r="BD261" s="245">
        <f t="shared" si="144"/>
        <v>21.704827740088827</v>
      </c>
      <c r="BE261" s="245">
        <f t="shared" si="144"/>
        <v>21.704896365659643</v>
      </c>
      <c r="BF261" s="245">
        <f t="shared" si="144"/>
        <v>21.70462573090385</v>
      </c>
      <c r="BG261" s="245">
        <f t="shared" si="144"/>
        <v>21.704816781047434</v>
      </c>
    </row>
    <row r="262" spans="1:59">
      <c r="A262" s="6" t="s">
        <v>111</v>
      </c>
      <c r="B262" s="231">
        <f t="shared" si="145"/>
        <v>8.4534206160399599</v>
      </c>
      <c r="C262" s="244">
        <f>'[3]Mexico Oil Imports'!BM$290</f>
        <v>5.937176</v>
      </c>
      <c r="D262" s="244">
        <f>'[3]Mexico Oil Imports'!BY$290</f>
        <v>6.0700000000000001E-4</v>
      </c>
      <c r="E262" s="244">
        <f>'[3]Mexico Oil Imports'!CK$290</f>
        <v>5.1564100000000002</v>
      </c>
      <c r="F262" s="244">
        <f>'[3]Mexico Oil Imports'!CW$290</f>
        <v>5.6319689999999998</v>
      </c>
      <c r="G262" s="244">
        <f>'[3]Mexico Oil Imports'!DI$290</f>
        <v>6.1056480000000004</v>
      </c>
      <c r="H262" s="244">
        <f>'[3]Mexico Oil Imports'!DU$290</f>
        <v>5.0907780000000002</v>
      </c>
      <c r="I262" s="244">
        <f>'[3]Mexico Oil Imports'!EG$290</f>
        <v>5.6208289999999996</v>
      </c>
      <c r="J262" s="244">
        <f>'[3]Mexico Oil Imports'!ES$290</f>
        <v>10.35145</v>
      </c>
      <c r="K262" s="244">
        <f>'[3]Mexico Oil Imports'!FE$290</f>
        <v>9.31602</v>
      </c>
      <c r="L262" s="244">
        <f>'[3]Mexico Oil Imports'!FQ$290</f>
        <v>31.360264999999998</v>
      </c>
      <c r="M262" s="244">
        <f>'[3]Mexico Oil Imports'!GC$290</f>
        <v>3.1586820000000002</v>
      </c>
      <c r="N262" s="244">
        <f>'[3]Mexico Oil Imports'!GO$290</f>
        <v>6.5819520000000002</v>
      </c>
      <c r="O262" s="244">
        <f>'[3]Mexico Oil Imports'!HA$290</f>
        <v>1.95729</v>
      </c>
      <c r="P262" s="244">
        <f>'[3]Mexico Oil Imports'!HM$290</f>
        <v>10.640838</v>
      </c>
      <c r="Q262" s="244">
        <f>'[3]Mexico Oil Imports'!HY$290</f>
        <v>5.5717999999999997E-2</v>
      </c>
      <c r="R262" s="244">
        <f>'[3]Mexico Oil Imports'!IK$290</f>
        <v>1.779247</v>
      </c>
      <c r="S262" s="244">
        <f>'[3]Mexico Oil Imports'!IW$290</f>
        <v>19.882477999999999</v>
      </c>
      <c r="T262" s="244">
        <f>'[3]Mexico Oil Imports'!JI$290</f>
        <v>6.6037189999999999</v>
      </c>
      <c r="U262" s="244">
        <f>'[3]Mexico Oil Imports'!JU$290</f>
        <v>1.340835</v>
      </c>
      <c r="V262" s="244">
        <f>'[3]Mexico Oil Imports'!KG$290</f>
        <v>3.583809</v>
      </c>
      <c r="W262" s="244">
        <f>'[3]Mexico Oil Imports'!KS$290</f>
        <v>3.7395019999999999</v>
      </c>
      <c r="X262" s="244">
        <f>'[3]Mexico Oil Imports'!LE$290</f>
        <v>6.4902340000000001</v>
      </c>
      <c r="Y262" s="244">
        <f>'[3]Mexico Oil Imports'!LQ$290</f>
        <v>7.034859</v>
      </c>
      <c r="Z262" s="244">
        <f>'[3]Mexico Oil Imports'!MC$290</f>
        <v>4.8487809999999998</v>
      </c>
      <c r="AA262" s="244">
        <f>'[3]Mexico Oil Imports'!MO$290</f>
        <v>9.2524879999999996</v>
      </c>
      <c r="AB262" s="244">
        <f>'[3]Mexico Oil Imports'!NA$290</f>
        <v>14.324293000000001</v>
      </c>
      <c r="AC262" s="244">
        <f>'[3]Mexico Oil Imports'!NM$290</f>
        <v>25.401975</v>
      </c>
      <c r="AD262" s="244">
        <f>'[3]Mexico Oil Imports'!NY$290</f>
        <v>5.2320000000000002</v>
      </c>
      <c r="AE262" s="245">
        <f t="shared" si="146"/>
        <v>16.955465991693952</v>
      </c>
      <c r="AF262" s="245">
        <f t="shared" si="141"/>
        <v>22.601600059385603</v>
      </c>
      <c r="AG262" s="245">
        <f t="shared" si="142"/>
        <v>14.534405813649011</v>
      </c>
      <c r="AH262" s="245">
        <f t="shared" si="143"/>
        <v>14.504827552048578</v>
      </c>
      <c r="AI262" s="245">
        <f t="shared" si="143"/>
        <v>14.43768965546589</v>
      </c>
      <c r="AJ262" s="245">
        <f t="shared" si="143"/>
        <v>13.423327166686752</v>
      </c>
      <c r="AK262" s="245">
        <f t="shared" si="143"/>
        <v>15.025198022596358</v>
      </c>
      <c r="AL262" s="245">
        <f t="shared" si="143"/>
        <v>14.454881863133785</v>
      </c>
      <c r="AM262" s="245">
        <f t="shared" si="143"/>
        <v>14.615866481267222</v>
      </c>
      <c r="AN262" s="245">
        <f t="shared" si="143"/>
        <v>14.445212285065566</v>
      </c>
      <c r="AO262" s="245">
        <f t="shared" si="143"/>
        <v>14.770113496720263</v>
      </c>
      <c r="AP262" s="245">
        <f t="shared" si="143"/>
        <v>14.771657615427566</v>
      </c>
      <c r="AQ262" s="245">
        <f t="shared" si="143"/>
        <v>15.353145999745172</v>
      </c>
      <c r="AR262" s="245">
        <f t="shared" si="143"/>
        <v>15.600869798990576</v>
      </c>
      <c r="AS262" s="245">
        <f t="shared" si="143"/>
        <v>16.011091891162284</v>
      </c>
      <c r="AT262" s="245">
        <f t="shared" si="143"/>
        <v>15.977268864110984</v>
      </c>
      <c r="AU262" s="245">
        <f t="shared" si="143"/>
        <v>15.986511988487196</v>
      </c>
      <c r="AV262" s="245">
        <f t="shared" si="143"/>
        <v>15.999948211354589</v>
      </c>
      <c r="AW262" s="245">
        <f t="shared" si="143"/>
        <v>16.014557095578944</v>
      </c>
      <c r="AX262" s="245">
        <f t="shared" si="144"/>
        <v>15.99128713718869</v>
      </c>
      <c r="AY262" s="245">
        <f t="shared" si="144"/>
        <v>15.997875610138799</v>
      </c>
      <c r="AZ262" s="245">
        <f t="shared" si="144"/>
        <v>15.993914659344082</v>
      </c>
      <c r="BA262" s="245">
        <f t="shared" si="144"/>
        <v>15.998036008549644</v>
      </c>
      <c r="BB262" s="245">
        <f t="shared" si="144"/>
        <v>15.999516542721022</v>
      </c>
      <c r="BC262" s="245">
        <f t="shared" si="144"/>
        <v>15.999134102160033</v>
      </c>
      <c r="BD262" s="245">
        <f t="shared" si="144"/>
        <v>15.996125991588448</v>
      </c>
      <c r="BE262" s="245">
        <f t="shared" si="144"/>
        <v>15.997695384582716</v>
      </c>
      <c r="BF262" s="245">
        <f t="shared" si="144"/>
        <v>15.997345460872644</v>
      </c>
      <c r="BG262" s="245">
        <f t="shared" si="144"/>
        <v>15.998101605920374</v>
      </c>
    </row>
    <row r="263" spans="1:59">
      <c r="A263" s="6" t="s">
        <v>112</v>
      </c>
      <c r="B263" s="231">
        <f t="shared" si="145"/>
        <v>10.744739987148268</v>
      </c>
      <c r="C263" s="244">
        <f>'[3]Mexico Oil Imports'!BN$290</f>
        <v>1.2669490000000001</v>
      </c>
      <c r="D263" s="244">
        <f>'[3]Mexico Oil Imports'!BZ$290</f>
        <v>3.1229100000000001</v>
      </c>
      <c r="E263" s="244">
        <f>'[3]Mexico Oil Imports'!CL$290</f>
        <v>6.9404300000000001</v>
      </c>
      <c r="F263" s="244">
        <f>'[3]Mexico Oil Imports'!CX$290</f>
        <v>10.860161</v>
      </c>
      <c r="G263" s="244">
        <f>'[3]Mexico Oil Imports'!DJ$290</f>
        <v>6.8785230000000004</v>
      </c>
      <c r="H263" s="244">
        <f>'[3]Mexico Oil Imports'!DV$290</f>
        <v>5.3197449999999993</v>
      </c>
      <c r="I263" s="244">
        <f>'[3]Mexico Oil Imports'!EH$290</f>
        <v>1.9672079999999998</v>
      </c>
      <c r="J263" s="244">
        <f>'[3]Mexico Oil Imports'!ET$290</f>
        <v>3.9846110000000001</v>
      </c>
      <c r="K263" s="244">
        <f>'[3]Mexico Oil Imports'!FF$290</f>
        <v>8.5758799999999997</v>
      </c>
      <c r="L263" s="244">
        <f>'[3]Mexico Oil Imports'!FR$290</f>
        <v>8.5919469999999993</v>
      </c>
      <c r="M263" s="244">
        <f>'[3]Mexico Oil Imports'!GD$290</f>
        <v>10.556248999999999</v>
      </c>
      <c r="N263" s="244">
        <f>'[3]Mexico Oil Imports'!GP$290</f>
        <v>5.4177650000000002</v>
      </c>
      <c r="O263" s="244">
        <f>'[3]Mexico Oil Imports'!HB$290</f>
        <v>6.8357169999999998</v>
      </c>
      <c r="P263" s="244">
        <f>'[3]Mexico Oil Imports'!HN$290</f>
        <v>1.253636</v>
      </c>
      <c r="Q263" s="244">
        <f>'[3]Mexico Oil Imports'!HZ$290</f>
        <v>1.2796689999999999</v>
      </c>
      <c r="R263" s="244">
        <f>'[3]Mexico Oil Imports'!IL$290</f>
        <v>1.1015969999999999</v>
      </c>
      <c r="S263" s="244">
        <f>'[3]Mexico Oil Imports'!IX$290</f>
        <v>0.60202800000000001</v>
      </c>
      <c r="T263" s="244">
        <f>'[3]Mexico Oil Imports'!JJ$290</f>
        <v>0.51374900000000001</v>
      </c>
      <c r="U263" s="244">
        <f>'[3]Mexico Oil Imports'!JV$290</f>
        <v>10.991534</v>
      </c>
      <c r="V263" s="244">
        <f>'[3]Mexico Oil Imports'!KH$290</f>
        <v>2.927559</v>
      </c>
      <c r="W263" s="244">
        <f>'[3]Mexico Oil Imports'!KT$290</f>
        <v>5.1363079999999997</v>
      </c>
      <c r="X263" s="244">
        <f>'[3]Mexico Oil Imports'!LF$290</f>
        <v>5.9759149999999996</v>
      </c>
      <c r="Y263" s="244">
        <f>'[3]Mexico Oil Imports'!LR$290</f>
        <v>6.8861379999999999</v>
      </c>
      <c r="Z263" s="244">
        <f>'[3]Mexico Oil Imports'!MD$290</f>
        <v>10.109408</v>
      </c>
      <c r="AA263" s="244">
        <f>'[3]Mexico Oil Imports'!MP$290</f>
        <v>6.9201290000000002</v>
      </c>
      <c r="AB263" s="244">
        <f>'[3]Mexico Oil Imports'!NB$290</f>
        <v>13.251825</v>
      </c>
      <c r="AC263" s="244">
        <f>'[3]Mexico Oil Imports'!NN$290</f>
        <v>33.299084000000001</v>
      </c>
      <c r="AD263" s="244">
        <f>'[3]Mexico Oil Imports'!NZ$290</f>
        <v>14.541</v>
      </c>
      <c r="AE263" s="245">
        <f t="shared" si="146"/>
        <v>19.63106691630815</v>
      </c>
      <c r="AF263" s="245">
        <f t="shared" si="141"/>
        <v>29.896436176817463</v>
      </c>
      <c r="AG263" s="245">
        <f t="shared" si="142"/>
        <v>17.899509317362856</v>
      </c>
      <c r="AH263" s="245">
        <f t="shared" si="143"/>
        <v>18.984903915188259</v>
      </c>
      <c r="AI263" s="245">
        <f t="shared" si="143"/>
        <v>19.642157427842445</v>
      </c>
      <c r="AJ263" s="245">
        <f t="shared" si="143"/>
        <v>18.355075695577586</v>
      </c>
      <c r="AK263" s="245">
        <f t="shared" si="143"/>
        <v>19.190737155398708</v>
      </c>
      <c r="AL263" s="245">
        <f t="shared" si="143"/>
        <v>19.050560460507018</v>
      </c>
      <c r="AM263" s="245">
        <f t="shared" si="143"/>
        <v>19.116313226909384</v>
      </c>
      <c r="AN263" s="245">
        <f t="shared" si="143"/>
        <v>19.145452470219748</v>
      </c>
      <c r="AO263" s="245">
        <f t="shared" si="143"/>
        <v>19.572836393069316</v>
      </c>
      <c r="AP263" s="245">
        <f t="shared" si="143"/>
        <v>19.470881164925711</v>
      </c>
      <c r="AQ263" s="245">
        <f t="shared" si="143"/>
        <v>20.120607268294066</v>
      </c>
      <c r="AR263" s="245">
        <f t="shared" si="143"/>
        <v>20.576030168442077</v>
      </c>
      <c r="AS263" s="245">
        <f t="shared" si="143"/>
        <v>21.092246401977139</v>
      </c>
      <c r="AT263" s="245">
        <f t="shared" si="143"/>
        <v>21.082253368162124</v>
      </c>
      <c r="AU263" s="245">
        <f t="shared" si="143"/>
        <v>21.069498799312182</v>
      </c>
      <c r="AV263" s="245">
        <f t="shared" si="143"/>
        <v>21.070415547135525</v>
      </c>
      <c r="AW263" s="245">
        <f t="shared" si="143"/>
        <v>21.089404407052555</v>
      </c>
      <c r="AX263" s="245">
        <f t="shared" si="144"/>
        <v>21.078462487900573</v>
      </c>
      <c r="AY263" s="245">
        <f t="shared" si="144"/>
        <v>21.080763704727904</v>
      </c>
      <c r="AZ263" s="245">
        <f t="shared" si="144"/>
        <v>21.078006921912589</v>
      </c>
      <c r="BA263" s="245">
        <f t="shared" si="144"/>
        <v>21.077708989225751</v>
      </c>
      <c r="BB263" s="245">
        <f t="shared" si="144"/>
        <v>21.079410613745832</v>
      </c>
      <c r="BC263" s="245">
        <f t="shared" si="144"/>
        <v>21.080869302163876</v>
      </c>
      <c r="BD263" s="245">
        <f t="shared" si="144"/>
        <v>21.078870543502532</v>
      </c>
      <c r="BE263" s="245">
        <f t="shared" si="144"/>
        <v>21.079351906355193</v>
      </c>
      <c r="BF263" s="245">
        <f t="shared" si="144"/>
        <v>21.078973274110115</v>
      </c>
      <c r="BG263" s="245">
        <f t="shared" si="144"/>
        <v>21.079242270998634</v>
      </c>
    </row>
    <row r="264" spans="1:59">
      <c r="A264" s="6" t="s">
        <v>113</v>
      </c>
      <c r="B264" s="231">
        <f t="shared" si="145"/>
        <v>10.66446411999857</v>
      </c>
      <c r="C264" s="244">
        <f>'[3]Mexico Oil Imports'!BO$290</f>
        <v>1.9801800000000001</v>
      </c>
      <c r="D264" s="244">
        <f>'[3]Mexico Oil Imports'!CA$290</f>
        <v>3.3264149999999999</v>
      </c>
      <c r="E264" s="244">
        <f>'[3]Mexico Oil Imports'!CM$290</f>
        <v>7.1418980000000003</v>
      </c>
      <c r="F264" s="244">
        <f>'[3]Mexico Oil Imports'!CY$290</f>
        <v>11.509289000000001</v>
      </c>
      <c r="G264" s="244">
        <f>'[3]Mexico Oil Imports'!DK$290</f>
        <v>6.3700770000000002</v>
      </c>
      <c r="H264" s="244">
        <f>'[3]Mexico Oil Imports'!DW$290</f>
        <v>3.4559120000000001</v>
      </c>
      <c r="I264" s="244">
        <f>'[3]Mexico Oil Imports'!EI$290</f>
        <v>3.0232300000000003</v>
      </c>
      <c r="J264" s="244">
        <f>'[3]Mexico Oil Imports'!EU$290</f>
        <v>11.674929000000001</v>
      </c>
      <c r="K264" s="244">
        <f>'[3]Mexico Oil Imports'!FG$290</f>
        <v>11.453072000000001</v>
      </c>
      <c r="L264" s="244">
        <f>'[3]Mexico Oil Imports'!FS$290</f>
        <v>20.002381</v>
      </c>
      <c r="M264" s="244">
        <f>'[3]Mexico Oil Imports'!GE$290</f>
        <v>13.903968000000001</v>
      </c>
      <c r="N264" s="244">
        <f>'[3]Mexico Oil Imports'!GQ$290</f>
        <v>6.5123730000000002</v>
      </c>
      <c r="O264" s="244">
        <f>'[3]Mexico Oil Imports'!HC$290</f>
        <v>3.5840900000000002</v>
      </c>
      <c r="P264" s="244">
        <f>'[3]Mexico Oil Imports'!HO$290</f>
        <v>11.434044999999999</v>
      </c>
      <c r="Q264" s="244">
        <f>'[3]Mexico Oil Imports'!IA$290</f>
        <v>1.1374569999999999</v>
      </c>
      <c r="R264" s="244">
        <f>'[3]Mexico Oil Imports'!IM$290</f>
        <v>9.3285999999999994E-2</v>
      </c>
      <c r="S264" s="244">
        <f>'[3]Mexico Oil Imports'!IY$290</f>
        <v>3.3347560000000001</v>
      </c>
      <c r="T264" s="244">
        <f>'[3]Mexico Oil Imports'!JK$290</f>
        <v>1.7050799999999999</v>
      </c>
      <c r="U264" s="244">
        <f>'[3]Mexico Oil Imports'!JW$290</f>
        <v>1.111694</v>
      </c>
      <c r="V264" s="244">
        <f>'[3]Mexico Oil Imports'!KI$290</f>
        <v>4.8705470000000002</v>
      </c>
      <c r="W264" s="244">
        <f>'[3]Mexico Oil Imports'!KU$290</f>
        <v>2.8116449999999999</v>
      </c>
      <c r="X264" s="244">
        <f>'[3]Mexico Oil Imports'!LG$290</f>
        <v>17.300934000000002</v>
      </c>
      <c r="Y264" s="244">
        <f>'[3]Mexico Oil Imports'!LS$290</f>
        <v>7.0750000000000002</v>
      </c>
      <c r="Z264" s="244">
        <f>'[3]Mexico Oil Imports'!ME$290</f>
        <v>7.3565500000000004</v>
      </c>
      <c r="AA264" s="244">
        <f>'[3]Mexico Oil Imports'!MQ$290</f>
        <v>13.533886000000001</v>
      </c>
      <c r="AB264" s="244">
        <f>'[3]Mexico Oil Imports'!NC$290</f>
        <v>12.562884</v>
      </c>
      <c r="AC264" s="244">
        <f>'[3]Mexico Oil Imports'!NO$290</f>
        <v>19.700216000000001</v>
      </c>
      <c r="AD264" s="244">
        <f>'[3]Mexico Oil Imports'!OA$290</f>
        <v>10.037000000000001</v>
      </c>
      <c r="AE264" s="245">
        <f t="shared" si="146"/>
        <v>16.778880901723209</v>
      </c>
      <c r="AF264" s="245">
        <f t="shared" si="141"/>
        <v>24.182499470156841</v>
      </c>
      <c r="AG264" s="245">
        <f t="shared" si="142"/>
        <v>14.829856711591422</v>
      </c>
      <c r="AH264" s="245">
        <f t="shared" si="143"/>
        <v>14.289636645019817</v>
      </c>
      <c r="AI264" s="245">
        <f t="shared" si="143"/>
        <v>14.57452640294424</v>
      </c>
      <c r="AJ264" s="245">
        <f t="shared" si="143"/>
        <v>14.566886132452961</v>
      </c>
      <c r="AK264" s="245">
        <f t="shared" si="143"/>
        <v>15.318596214259761</v>
      </c>
      <c r="AL264" s="245">
        <f t="shared" si="143"/>
        <v>14.989710065848232</v>
      </c>
      <c r="AM264" s="245">
        <f t="shared" si="143"/>
        <v>14.95198438523097</v>
      </c>
      <c r="AN264" s="245">
        <f t="shared" si="143"/>
        <v>14.825902156084394</v>
      </c>
      <c r="AO264" s="245">
        <f t="shared" si="143"/>
        <v>15.271928551730054</v>
      </c>
      <c r="AP264" s="245">
        <f t="shared" si="143"/>
        <v>15.32352673263777</v>
      </c>
      <c r="AQ264" s="245">
        <f t="shared" si="143"/>
        <v>15.781805523173489</v>
      </c>
      <c r="AR264" s="245">
        <f t="shared" si="143"/>
        <v>16.093151706004107</v>
      </c>
      <c r="AS264" s="245">
        <f t="shared" si="143"/>
        <v>16.487196848721549</v>
      </c>
      <c r="AT264" s="245">
        <f t="shared" si="143"/>
        <v>16.479417340733264</v>
      </c>
      <c r="AU264" s="245">
        <f t="shared" si="143"/>
        <v>16.498604941369216</v>
      </c>
      <c r="AV264" s="245">
        <f t="shared" si="143"/>
        <v>16.504579031143862</v>
      </c>
      <c r="AW264" s="245">
        <f t="shared" si="143"/>
        <v>16.503803899130766</v>
      </c>
      <c r="AX264" s="245">
        <f t="shared" si="144"/>
        <v>16.491119112224041</v>
      </c>
      <c r="AY264" s="245">
        <f t="shared" si="144"/>
        <v>16.494720412219731</v>
      </c>
      <c r="AZ264" s="245">
        <f t="shared" si="144"/>
        <v>16.495504864920232</v>
      </c>
      <c r="BA264" s="245">
        <f t="shared" si="144"/>
        <v>16.498565479217525</v>
      </c>
      <c r="BB264" s="245">
        <f t="shared" si="144"/>
        <v>16.497945463927724</v>
      </c>
      <c r="BC264" s="245">
        <f t="shared" si="144"/>
        <v>16.496742753542456</v>
      </c>
      <c r="BD264" s="245">
        <f t="shared" si="144"/>
        <v>16.495571066501849</v>
      </c>
      <c r="BE264" s="245">
        <f t="shared" si="144"/>
        <v>16.496695794765532</v>
      </c>
      <c r="BF264" s="245">
        <f t="shared" si="144"/>
        <v>16.496865925621957</v>
      </c>
      <c r="BG264" s="245">
        <f t="shared" si="144"/>
        <v>16.497104111591018</v>
      </c>
    </row>
    <row r="265" spans="1:59">
      <c r="A265" s="6" t="s">
        <v>102</v>
      </c>
      <c r="B265" s="231">
        <f t="shared" si="145"/>
        <v>14.820591921740075</v>
      </c>
      <c r="C265" s="244">
        <f>'[3]Mexico Oil Imports'!BP$290</f>
        <v>3.3638850000000002</v>
      </c>
      <c r="D265" s="244">
        <f>'[3]Mexico Oil Imports'!CB$290</f>
        <v>8.0100000000000006E-4</v>
      </c>
      <c r="E265" s="244">
        <f>'[3]Mexico Oil Imports'!CN$290</f>
        <v>7.5822979999999998</v>
      </c>
      <c r="F265" s="244">
        <f>'[3]Mexico Oil Imports'!CZ$290</f>
        <v>20.918793000000001</v>
      </c>
      <c r="G265" s="244">
        <f>'[3]Mexico Oil Imports'!DL$290</f>
        <v>4.8531270000000006</v>
      </c>
      <c r="H265" s="244">
        <f>'[3]Mexico Oil Imports'!DX$290</f>
        <v>7.2295829999999999</v>
      </c>
      <c r="I265" s="244">
        <f>'[3]Mexico Oil Imports'!EJ$290</f>
        <v>7.8148390000000001</v>
      </c>
      <c r="J265" s="244">
        <f>'[3]Mexico Oil Imports'!EV$290</f>
        <v>6.3491280000000003</v>
      </c>
      <c r="K265" s="244">
        <f>'[3]Mexico Oil Imports'!FH$290</f>
        <v>5.2962889999999998</v>
      </c>
      <c r="L265" s="244">
        <f>'[3]Mexico Oil Imports'!FT$290</f>
        <v>1.7896270000000001</v>
      </c>
      <c r="M265" s="244">
        <f>'[3]Mexico Oil Imports'!GF$290</f>
        <v>14.649671</v>
      </c>
      <c r="N265" s="244">
        <f>'[3]Mexico Oil Imports'!GR$290</f>
        <v>5.4509999999999996</v>
      </c>
      <c r="O265" s="244">
        <f>'[3]Mexico Oil Imports'!HD$290</f>
        <v>3.6900460000000002</v>
      </c>
      <c r="P265" s="244">
        <f>'[3]Mexico Oil Imports'!HP$290</f>
        <v>0.27955600000000003</v>
      </c>
      <c r="Q265" s="244">
        <f>'[3]Mexico Oil Imports'!IB$290</f>
        <v>1.1780539999999999</v>
      </c>
      <c r="R265" s="244">
        <f>'[3]Mexico Oil Imports'!IN$290</f>
        <v>2.7383980000000001</v>
      </c>
      <c r="S265" s="244">
        <f>'[3]Mexico Oil Imports'!IZ$290</f>
        <v>0.91713100000000003</v>
      </c>
      <c r="T265" s="244">
        <f>'[3]Mexico Oil Imports'!JL$290</f>
        <v>4.4983779999999998</v>
      </c>
      <c r="U265" s="244">
        <f>'[3]Mexico Oil Imports'!JX$290</f>
        <v>0.506606</v>
      </c>
      <c r="V265" s="244">
        <f>'[3]Mexico Oil Imports'!KJ$290</f>
        <v>5.4492500000000001</v>
      </c>
      <c r="W265" s="244">
        <f>'[3]Mexico Oil Imports'!KV$290</f>
        <v>6.5974110000000001</v>
      </c>
      <c r="X265" s="244">
        <f>'[3]Mexico Oil Imports'!LH$290</f>
        <v>3.2979579999999999</v>
      </c>
      <c r="Y265" s="244">
        <f>'[3]Mexico Oil Imports'!LT$290</f>
        <v>6.7030000000000003</v>
      </c>
      <c r="Z265" s="244">
        <f>'[3]Mexico Oil Imports'!MF$290</f>
        <v>7.3759189999999997</v>
      </c>
      <c r="AA265" s="244">
        <f>'[3]Mexico Oil Imports'!MR$290</f>
        <v>8.2277719999999999</v>
      </c>
      <c r="AB265" s="244">
        <f>'[3]Mexico Oil Imports'!ND$290</f>
        <v>12.823867</v>
      </c>
      <c r="AC265" s="244">
        <f>'[3]Mexico Oil Imports'!NP$290</f>
        <v>14.952551</v>
      </c>
      <c r="AD265" s="244">
        <f>'[3]Mexico Oil Imports'!OB$290</f>
        <v>6</v>
      </c>
      <c r="AE265" s="245">
        <f t="shared" si="146"/>
        <v>13.952497884043234</v>
      </c>
      <c r="AF265" s="245">
        <f t="shared" si="141"/>
        <v>18.897362410864606</v>
      </c>
      <c r="AG265" s="245">
        <f t="shared" si="142"/>
        <v>11.428135243561247</v>
      </c>
      <c r="AH265" s="245">
        <f t="shared" si="143"/>
        <v>11.434643049725848</v>
      </c>
      <c r="AI265" s="245">
        <f t="shared" si="143"/>
        <v>11.115649687660795</v>
      </c>
      <c r="AJ265" s="245">
        <f t="shared" si="143"/>
        <v>11.22047974330817</v>
      </c>
      <c r="AK265" s="245">
        <f t="shared" si="143"/>
        <v>12.092737878488178</v>
      </c>
      <c r="AL265" s="245">
        <f t="shared" si="143"/>
        <v>11.653867297294669</v>
      </c>
      <c r="AM265" s="245">
        <f t="shared" si="143"/>
        <v>11.642152582375834</v>
      </c>
      <c r="AN265" s="245">
        <f t="shared" si="143"/>
        <v>11.564340481196565</v>
      </c>
      <c r="AO265" s="245">
        <f t="shared" si="143"/>
        <v>11.84879263355778</v>
      </c>
      <c r="AP265" s="245">
        <f t="shared" si="143"/>
        <v>11.940892322757227</v>
      </c>
      <c r="AQ265" s="245">
        <f t="shared" si="143"/>
        <v>12.314532119981786</v>
      </c>
      <c r="AR265" s="245">
        <f t="shared" si="143"/>
        <v>12.524228427106589</v>
      </c>
      <c r="AS265" s="245">
        <f t="shared" si="143"/>
        <v>12.840463019971681</v>
      </c>
      <c r="AT265" s="245">
        <f t="shared" si="143"/>
        <v>12.832979753061919</v>
      </c>
      <c r="AU265" s="245">
        <f t="shared" si="143"/>
        <v>12.844249542197774</v>
      </c>
      <c r="AV265" s="245">
        <f t="shared" si="143"/>
        <v>12.857990279416306</v>
      </c>
      <c r="AW265" s="245">
        <f t="shared" si="143"/>
        <v>12.8549324648185</v>
      </c>
      <c r="AX265" s="245">
        <f t="shared" si="144"/>
        <v>12.84113044456306</v>
      </c>
      <c r="AY265" s="245">
        <f t="shared" si="144"/>
        <v>12.846123011893235</v>
      </c>
      <c r="AZ265" s="245">
        <f t="shared" si="144"/>
        <v>12.846256496811511</v>
      </c>
      <c r="BA265" s="245">
        <f t="shared" si="144"/>
        <v>12.848885148577777</v>
      </c>
      <c r="BB265" s="245">
        <f t="shared" si="144"/>
        <v>12.849286539500522</v>
      </c>
      <c r="BC265" s="245">
        <f t="shared" si="144"/>
        <v>12.847465513332816</v>
      </c>
      <c r="BD265" s="245">
        <f t="shared" si="144"/>
        <v>12.846336328269224</v>
      </c>
      <c r="BE265" s="245">
        <f t="shared" si="144"/>
        <v>12.847603342023175</v>
      </c>
      <c r="BF265" s="245">
        <f t="shared" si="144"/>
        <v>12.847646005298371</v>
      </c>
      <c r="BG265" s="245">
        <f t="shared" si="144"/>
        <v>12.847915374340701</v>
      </c>
    </row>
    <row r="266" spans="1:59">
      <c r="A266" s="6" t="s">
        <v>103</v>
      </c>
      <c r="B266" s="231">
        <f>B267-SUM(B255:B265)</f>
        <v>14.21464502258344</v>
      </c>
      <c r="C266" s="244">
        <f>'[3]Mexico Oil Imports'!BQ$290</f>
        <v>5.6503620000000003</v>
      </c>
      <c r="D266" s="244">
        <f>'[3]Mexico Oil Imports'!CC$290</f>
        <v>2.674445</v>
      </c>
      <c r="E266" s="244">
        <f>'[3]Mexico Oil Imports'!CO$290</f>
        <v>7.2234539999999994</v>
      </c>
      <c r="F266" s="244">
        <f>'[3]Mexico Oil Imports'!DA$290</f>
        <v>12.525146000000001</v>
      </c>
      <c r="G266" s="244">
        <f>'[3]Mexico Oil Imports'!DM$290</f>
        <v>7.498437</v>
      </c>
      <c r="H266" s="244">
        <f>'[3]Mexico Oil Imports'!DY$290</f>
        <v>10.097745999999999</v>
      </c>
      <c r="I266" s="244">
        <f>'[3]Mexico Oil Imports'!EK$290</f>
        <v>6.4013789999999995</v>
      </c>
      <c r="J266" s="244">
        <f>'[3]Mexico Oil Imports'!EW$290</f>
        <v>10.025159</v>
      </c>
      <c r="K266" s="244">
        <f>'[3]Mexico Oil Imports'!FI$290</f>
        <v>5.1495990000000003</v>
      </c>
      <c r="L266" s="244">
        <f>'[3]Mexico Oil Imports'!FU$290</f>
        <v>7.2116199999999999</v>
      </c>
      <c r="M266" s="244">
        <f>'[3]Mexico Oil Imports'!GG$290</f>
        <v>6.4473760000000002</v>
      </c>
      <c r="N266" s="244">
        <f>'[3]Mexico Oil Imports'!GS$290</f>
        <v>1.5287809999999999</v>
      </c>
      <c r="O266" s="244">
        <f>'[3]Mexico Oil Imports'!HE$290</f>
        <v>2.1066889999999998</v>
      </c>
      <c r="P266" s="244">
        <f>'[3]Mexico Oil Imports'!HQ$290</f>
        <v>10.250714</v>
      </c>
      <c r="Q266" s="244">
        <f>'[3]Mexico Oil Imports'!IC$290</f>
        <v>0.54863300000000004</v>
      </c>
      <c r="R266" s="244">
        <f>'[3]Mexico Oil Imports'!IO$290</f>
        <v>0.12222</v>
      </c>
      <c r="S266" s="244">
        <f>'[3]Mexico Oil Imports'!JA$290</f>
        <v>1.9990209999999999</v>
      </c>
      <c r="T266" s="244">
        <f>'[3]Mexico Oil Imports'!JM$290</f>
        <v>0.80581100000000006</v>
      </c>
      <c r="U266" s="244">
        <f>'[3]Mexico Oil Imports'!JY$290</f>
        <v>4.1669409999999996</v>
      </c>
      <c r="V266" s="244">
        <f>'[3]Mexico Oil Imports'!KK$290</f>
        <v>7.420725</v>
      </c>
      <c r="W266" s="244">
        <f>'[3]Mexico Oil Imports'!KW$290</f>
        <v>6.0786610000000003</v>
      </c>
      <c r="X266" s="244">
        <f>'[3]Mexico Oil Imports'!LI$290</f>
        <v>5.4951449999999999</v>
      </c>
      <c r="Y266" s="244">
        <f>'[3]Mexico Oil Imports'!LU$290</f>
        <v>10.378</v>
      </c>
      <c r="Z266" s="244">
        <f>'[3]Mexico Oil Imports'!MG$290</f>
        <v>5.7655620000000001</v>
      </c>
      <c r="AA266" s="244">
        <f>'[3]Mexico Oil Imports'!MS$290</f>
        <v>7.901294</v>
      </c>
      <c r="AB266" s="244">
        <f>'[3]Mexico Oil Imports'!NE$290</f>
        <v>12.959182</v>
      </c>
      <c r="AC266" s="244">
        <f>'[3]Mexico Oil Imports'!NQ$290</f>
        <v>18.192159</v>
      </c>
      <c r="AD266" s="244">
        <f>'[3]Mexico Oil Imports'!OC$290</f>
        <v>13</v>
      </c>
      <c r="AE266" s="245">
        <f t="shared" ref="AE266:AW266" si="147">AE267-SUM(AE255:AE265)</f>
        <v>45.143988001562406</v>
      </c>
      <c r="AF266" s="245">
        <f t="shared" si="147"/>
        <v>29.865800168086935</v>
      </c>
      <c r="AG266" s="245">
        <f t="shared" si="147"/>
        <v>23.980861111310674</v>
      </c>
      <c r="AH266" s="245">
        <f t="shared" si="147"/>
        <v>23.921642246810421</v>
      </c>
      <c r="AI266" s="245">
        <f t="shared" si="147"/>
        <v>25.630023541292104</v>
      </c>
      <c r="AJ266" s="245">
        <f t="shared" si="147"/>
        <v>28.388270277776428</v>
      </c>
      <c r="AK266" s="245">
        <f t="shared" si="147"/>
        <v>26.879085583925587</v>
      </c>
      <c r="AL266" s="245">
        <f t="shared" si="147"/>
        <v>23.961199517322967</v>
      </c>
      <c r="AM266" s="245">
        <f t="shared" si="147"/>
        <v>26.173238208141072</v>
      </c>
      <c r="AN266" s="245">
        <f t="shared" si="147"/>
        <v>25.892319599739949</v>
      </c>
      <c r="AO266" s="245">
        <f t="shared" si="147"/>
        <v>26.896004568473018</v>
      </c>
      <c r="AP266" s="245">
        <f t="shared" si="147"/>
        <v>26.949844285733349</v>
      </c>
      <c r="AQ266" s="245">
        <f t="shared" si="147"/>
        <v>27.183632979602635</v>
      </c>
      <c r="AR266" s="245">
        <f t="shared" si="147"/>
        <v>27.733212777894892</v>
      </c>
      <c r="AS266" s="245">
        <f t="shared" si="147"/>
        <v>28.81439002552051</v>
      </c>
      <c r="AT266" s="245">
        <f t="shared" si="147"/>
        <v>28.70817561868347</v>
      </c>
      <c r="AU266" s="245">
        <f t="shared" si="147"/>
        <v>28.74745052121105</v>
      </c>
      <c r="AV266" s="245">
        <f t="shared" si="147"/>
        <v>28.697787935648364</v>
      </c>
      <c r="AW266" s="245">
        <f t="shared" si="147"/>
        <v>28.646609665518525</v>
      </c>
      <c r="AX266" s="245">
        <f t="shared" ref="AX266:BG266" si="148">AX267-SUM(AX255:AX265)</f>
        <v>28.676759372805037</v>
      </c>
      <c r="AY266" s="245">
        <f t="shared" si="148"/>
        <v>28.722882753316384</v>
      </c>
      <c r="AZ266" s="245">
        <f t="shared" si="148"/>
        <v>28.695356622773261</v>
      </c>
      <c r="BA266" s="245">
        <f t="shared" si="148"/>
        <v>28.698298049699844</v>
      </c>
      <c r="BB266" s="245">
        <f t="shared" si="148"/>
        <v>28.687879270012303</v>
      </c>
      <c r="BC266" s="245">
        <f t="shared" si="148"/>
        <v>28.68798129282257</v>
      </c>
      <c r="BD266" s="245">
        <f t="shared" si="148"/>
        <v>28.696235213721366</v>
      </c>
      <c r="BE266" s="245">
        <f t="shared" si="148"/>
        <v>28.698479597724855</v>
      </c>
      <c r="BF266" s="245">
        <f t="shared" si="148"/>
        <v>28.69315008980584</v>
      </c>
      <c r="BG266" s="245">
        <f t="shared" si="148"/>
        <v>28.69377468479621</v>
      </c>
    </row>
    <row r="267" spans="1:59" ht="15.75" thickBot="1">
      <c r="A267" s="6" t="s">
        <v>114</v>
      </c>
      <c r="B267" s="304">
        <f>B34</f>
        <v>123</v>
      </c>
      <c r="C267" s="304">
        <f>C34</f>
        <v>50</v>
      </c>
      <c r="D267" s="304">
        <f t="shared" ref="D267:K267" si="149">SUM(D255:D266)</f>
        <v>31.045634</v>
      </c>
      <c r="E267" s="304">
        <f t="shared" si="149"/>
        <v>57.595948999999997</v>
      </c>
      <c r="F267" s="304">
        <f t="shared" si="149"/>
        <v>82.263614000000018</v>
      </c>
      <c r="G267" s="304">
        <f t="shared" si="149"/>
        <v>110.10160099999999</v>
      </c>
      <c r="H267" s="304">
        <f t="shared" si="149"/>
        <v>53.791401999999998</v>
      </c>
      <c r="I267" s="304">
        <f t="shared" si="149"/>
        <v>66.881522000000004</v>
      </c>
      <c r="J267" s="304">
        <f t="shared" si="149"/>
        <v>67.939535000000006</v>
      </c>
      <c r="K267" s="304">
        <f t="shared" si="149"/>
        <v>80.352886999999996</v>
      </c>
      <c r="L267" s="304">
        <f t="shared" ref="L267:AC267" si="150">SUM(L255:L266)</f>
        <v>108.91766899999999</v>
      </c>
      <c r="M267" s="304">
        <f t="shared" si="150"/>
        <v>87.398494999999997</v>
      </c>
      <c r="N267" s="304">
        <f t="shared" si="150"/>
        <v>67.469867999999991</v>
      </c>
      <c r="O267" s="304">
        <f t="shared" si="150"/>
        <v>40.996264000000004</v>
      </c>
      <c r="P267" s="304">
        <f t="shared" si="150"/>
        <v>50.867336999999999</v>
      </c>
      <c r="Q267" s="304">
        <f t="shared" si="150"/>
        <v>10.661621</v>
      </c>
      <c r="R267" s="304">
        <f t="shared" si="150"/>
        <v>20.829876000000002</v>
      </c>
      <c r="S267" s="304">
        <f t="shared" si="150"/>
        <v>57.005267999999994</v>
      </c>
      <c r="T267" s="304">
        <f t="shared" si="150"/>
        <v>47.562118999999996</v>
      </c>
      <c r="U267" s="304">
        <f t="shared" si="150"/>
        <v>41.590907999999999</v>
      </c>
      <c r="V267" s="304">
        <f t="shared" si="150"/>
        <v>59.152739000000004</v>
      </c>
      <c r="W267" s="304">
        <f t="shared" si="150"/>
        <v>67.745859999999993</v>
      </c>
      <c r="X267" s="304">
        <f t="shared" si="150"/>
        <v>84.715655999999981</v>
      </c>
      <c r="Y267" s="304">
        <f t="shared" si="150"/>
        <v>101.04048100000001</v>
      </c>
      <c r="Z267" s="304">
        <f t="shared" si="150"/>
        <v>97.569181999999998</v>
      </c>
      <c r="AA267" s="304">
        <f t="shared" si="150"/>
        <v>103.41126599999998</v>
      </c>
      <c r="AB267" s="304">
        <f t="shared" si="150"/>
        <v>142.95330099999998</v>
      </c>
      <c r="AC267" s="304">
        <f t="shared" si="150"/>
        <v>254.98690500000001</v>
      </c>
      <c r="AD267" s="245">
        <f t="shared" ref="AD267:BG267" si="151">AD34</f>
        <v>185</v>
      </c>
      <c r="AE267" s="245">
        <f t="shared" si="151"/>
        <v>195</v>
      </c>
      <c r="AF267" s="245">
        <f t="shared" si="151"/>
        <v>300</v>
      </c>
      <c r="AG267" s="245">
        <f t="shared" si="151"/>
        <v>180</v>
      </c>
      <c r="AH267" s="245">
        <f t="shared" si="151"/>
        <v>185</v>
      </c>
      <c r="AI267" s="245">
        <f t="shared" si="151"/>
        <v>190</v>
      </c>
      <c r="AJ267" s="245">
        <f t="shared" si="151"/>
        <v>190</v>
      </c>
      <c r="AK267" s="245">
        <f t="shared" si="151"/>
        <v>190</v>
      </c>
      <c r="AL267" s="245">
        <f t="shared" si="151"/>
        <v>190</v>
      </c>
      <c r="AM267" s="245">
        <f t="shared" si="151"/>
        <v>190</v>
      </c>
      <c r="AN267" s="245">
        <f t="shared" si="151"/>
        <v>190</v>
      </c>
      <c r="AO267" s="245">
        <f t="shared" si="151"/>
        <v>195</v>
      </c>
      <c r="AP267" s="245">
        <f t="shared" si="151"/>
        <v>195</v>
      </c>
      <c r="AQ267" s="245">
        <f t="shared" si="151"/>
        <v>200</v>
      </c>
      <c r="AR267" s="245">
        <f t="shared" si="151"/>
        <v>205</v>
      </c>
      <c r="AS267" s="245">
        <f t="shared" si="151"/>
        <v>210</v>
      </c>
      <c r="AT267" s="245">
        <f t="shared" si="151"/>
        <v>210</v>
      </c>
      <c r="AU267" s="245">
        <f t="shared" si="151"/>
        <v>210</v>
      </c>
      <c r="AV267" s="245">
        <f t="shared" si="151"/>
        <v>210</v>
      </c>
      <c r="AW267" s="245">
        <f t="shared" si="151"/>
        <v>210</v>
      </c>
      <c r="AX267" s="245">
        <f t="shared" si="151"/>
        <v>210</v>
      </c>
      <c r="AY267" s="245">
        <f t="shared" si="151"/>
        <v>210</v>
      </c>
      <c r="AZ267" s="245">
        <f t="shared" si="151"/>
        <v>210</v>
      </c>
      <c r="BA267" s="245">
        <f t="shared" si="151"/>
        <v>210</v>
      </c>
      <c r="BB267" s="245">
        <f t="shared" si="151"/>
        <v>210</v>
      </c>
      <c r="BC267" s="245">
        <f t="shared" si="151"/>
        <v>210</v>
      </c>
      <c r="BD267" s="245">
        <f t="shared" si="151"/>
        <v>210</v>
      </c>
      <c r="BE267" s="245">
        <f t="shared" si="151"/>
        <v>210</v>
      </c>
      <c r="BF267" s="245">
        <f t="shared" si="151"/>
        <v>210</v>
      </c>
      <c r="BG267" s="245">
        <f t="shared" si="151"/>
        <v>210</v>
      </c>
    </row>
    <row r="268" spans="1:59">
      <c r="A268" s="10"/>
      <c r="B268" s="10"/>
      <c r="C268" s="10"/>
      <c r="D268" s="10"/>
      <c r="E268" s="10"/>
      <c r="F268" s="33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</row>
    <row r="269" spans="1:59" ht="15.75" thickBot="1">
      <c r="A269" s="6" t="s">
        <v>266</v>
      </c>
      <c r="C269" s="319"/>
      <c r="D269" s="319"/>
      <c r="E269" s="319"/>
      <c r="F269" s="319"/>
      <c r="G269" s="319"/>
      <c r="H269" s="319"/>
      <c r="I269" s="319"/>
      <c r="J269" s="319"/>
      <c r="K269" s="319"/>
      <c r="L269" s="319"/>
    </row>
    <row r="270" spans="1:59" ht="15.75" thickBot="1">
      <c r="A270" s="3"/>
      <c r="B270" s="3" t="str">
        <f>B$2</f>
        <v xml:space="preserve">93/94 </v>
      </c>
      <c r="C270" s="3" t="str">
        <f t="shared" ref="C270:BG270" si="152">C$2</f>
        <v xml:space="preserve">94/95 </v>
      </c>
      <c r="D270" s="3" t="str">
        <f t="shared" si="152"/>
        <v xml:space="preserve">95/96 </v>
      </c>
      <c r="E270" s="3" t="str">
        <f t="shared" si="152"/>
        <v xml:space="preserve">96/97 </v>
      </c>
      <c r="F270" s="3" t="str">
        <f t="shared" si="152"/>
        <v xml:space="preserve">97/98 </v>
      </c>
      <c r="G270" s="3" t="str">
        <f t="shared" si="152"/>
        <v xml:space="preserve">98/99 </v>
      </c>
      <c r="H270" s="3" t="str">
        <f t="shared" si="152"/>
        <v xml:space="preserve">99/00 </v>
      </c>
      <c r="I270" s="3" t="str">
        <f t="shared" si="152"/>
        <v xml:space="preserve">00/01 </v>
      </c>
      <c r="J270" s="3" t="str">
        <f t="shared" si="152"/>
        <v xml:space="preserve">01/02 </v>
      </c>
      <c r="K270" s="3" t="str">
        <f t="shared" si="152"/>
        <v xml:space="preserve">02/03 </v>
      </c>
      <c r="L270" s="3" t="str">
        <f t="shared" si="152"/>
        <v xml:space="preserve">03/04 </v>
      </c>
      <c r="M270" s="3" t="str">
        <f t="shared" si="152"/>
        <v xml:space="preserve">04/05 </v>
      </c>
      <c r="N270" s="3" t="str">
        <f t="shared" si="152"/>
        <v xml:space="preserve">05/06 </v>
      </c>
      <c r="O270" s="3" t="str">
        <f t="shared" si="152"/>
        <v xml:space="preserve">06/07 </v>
      </c>
      <c r="P270" s="3" t="str">
        <f t="shared" si="152"/>
        <v xml:space="preserve">07/08 </v>
      </c>
      <c r="Q270" s="3" t="str">
        <f t="shared" si="152"/>
        <v xml:space="preserve">08/09 </v>
      </c>
      <c r="R270" s="3" t="str">
        <f t="shared" si="152"/>
        <v xml:space="preserve">09/10 </v>
      </c>
      <c r="S270" s="3" t="str">
        <f t="shared" si="152"/>
        <v xml:space="preserve">10/11 </v>
      </c>
      <c r="T270" s="3" t="str">
        <f t="shared" si="152"/>
        <v xml:space="preserve">11/12 </v>
      </c>
      <c r="U270" s="3" t="str">
        <f t="shared" si="152"/>
        <v xml:space="preserve">12/13 </v>
      </c>
      <c r="V270" s="3" t="str">
        <f t="shared" si="152"/>
        <v xml:space="preserve">13/14 </v>
      </c>
      <c r="W270" s="3" t="str">
        <f t="shared" si="152"/>
        <v xml:space="preserve">14/15 </v>
      </c>
      <c r="X270" s="3" t="str">
        <f t="shared" si="152"/>
        <v xml:space="preserve">15/16 </v>
      </c>
      <c r="Y270" s="3" t="str">
        <f t="shared" si="152"/>
        <v xml:space="preserve">16/17 </v>
      </c>
      <c r="Z270" s="3" t="str">
        <f t="shared" si="152"/>
        <v xml:space="preserve">17/18 </v>
      </c>
      <c r="AA270" s="3" t="str">
        <f t="shared" si="152"/>
        <v xml:space="preserve">18/19 </v>
      </c>
      <c r="AB270" s="3" t="str">
        <f t="shared" si="152"/>
        <v>19/20</v>
      </c>
      <c r="AC270" s="3" t="str">
        <f t="shared" si="152"/>
        <v>20/21</v>
      </c>
      <c r="AD270" s="3" t="str">
        <f t="shared" si="152"/>
        <v xml:space="preserve">21/22 </v>
      </c>
      <c r="AE270" s="3" t="str">
        <f t="shared" si="152"/>
        <v xml:space="preserve">22/23 </v>
      </c>
      <c r="AF270" s="3" t="str">
        <f t="shared" si="152"/>
        <v xml:space="preserve">23/24 </v>
      </c>
      <c r="AG270" s="3" t="str">
        <f t="shared" si="152"/>
        <v xml:space="preserve">24/25 </v>
      </c>
      <c r="AH270" s="3" t="str">
        <f t="shared" si="152"/>
        <v>25/26</v>
      </c>
      <c r="AI270" s="3" t="str">
        <f t="shared" si="152"/>
        <v>26/27</v>
      </c>
      <c r="AJ270" s="3" t="str">
        <f t="shared" si="152"/>
        <v>27/28</v>
      </c>
      <c r="AK270" s="3" t="str">
        <f t="shared" si="152"/>
        <v>28/29</v>
      </c>
      <c r="AL270" s="3" t="str">
        <f t="shared" si="152"/>
        <v>29/30</v>
      </c>
      <c r="AM270" s="3" t="str">
        <f t="shared" si="152"/>
        <v>30/31</v>
      </c>
      <c r="AN270" s="3" t="str">
        <f t="shared" si="152"/>
        <v>31/32</v>
      </c>
      <c r="AO270" s="3" t="str">
        <f t="shared" si="152"/>
        <v>32/33</v>
      </c>
      <c r="AP270" s="3" t="str">
        <f t="shared" si="152"/>
        <v>33/34</v>
      </c>
      <c r="AQ270" s="3" t="str">
        <f t="shared" si="152"/>
        <v>34/35</v>
      </c>
      <c r="AR270" s="3" t="str">
        <f t="shared" si="152"/>
        <v>35/36</v>
      </c>
      <c r="AS270" s="3" t="str">
        <f t="shared" si="152"/>
        <v>36/37</v>
      </c>
      <c r="AT270" s="3" t="str">
        <f t="shared" si="152"/>
        <v>37/38</v>
      </c>
      <c r="AU270" s="3" t="str">
        <f t="shared" si="152"/>
        <v>38/39</v>
      </c>
      <c r="AV270" s="3" t="str">
        <f t="shared" si="152"/>
        <v>39/40</v>
      </c>
      <c r="AW270" s="3" t="str">
        <f t="shared" si="152"/>
        <v>40/41</v>
      </c>
      <c r="AX270" s="3" t="str">
        <f t="shared" si="152"/>
        <v>41/42</v>
      </c>
      <c r="AY270" s="3" t="str">
        <f t="shared" si="152"/>
        <v>42/43</v>
      </c>
      <c r="AZ270" s="3" t="str">
        <f t="shared" si="152"/>
        <v>43/44</v>
      </c>
      <c r="BA270" s="3" t="str">
        <f t="shared" si="152"/>
        <v>44/45</v>
      </c>
      <c r="BB270" s="3" t="str">
        <f t="shared" si="152"/>
        <v>45/46</v>
      </c>
      <c r="BC270" s="3" t="str">
        <f t="shared" si="152"/>
        <v>46/47</v>
      </c>
      <c r="BD270" s="3" t="str">
        <f t="shared" si="152"/>
        <v>47/48</v>
      </c>
      <c r="BE270" s="3" t="str">
        <f t="shared" si="152"/>
        <v>48/49</v>
      </c>
      <c r="BF270" s="3" t="str">
        <f t="shared" si="152"/>
        <v>49/50</v>
      </c>
      <c r="BG270" s="3" t="str">
        <f t="shared" si="152"/>
        <v>50/51</v>
      </c>
    </row>
    <row r="271" spans="1:59">
      <c r="A271" s="6" t="s">
        <v>104</v>
      </c>
      <c r="B271" s="231">
        <f t="shared" ref="B271:B281" si="153">(SUM($P271:$T271)/SUM($P$283:$T$283))*B$283</f>
        <v>0</v>
      </c>
      <c r="C271" s="236"/>
      <c r="D271" s="236">
        <v>0</v>
      </c>
      <c r="E271" s="236">
        <v>0</v>
      </c>
      <c r="F271" s="236">
        <v>0</v>
      </c>
      <c r="G271" s="236">
        <v>9.5000000000000001E-2</v>
      </c>
      <c r="H271" s="236">
        <v>0</v>
      </c>
      <c r="I271" s="236">
        <v>0.189</v>
      </c>
      <c r="J271" s="236">
        <v>0.1</v>
      </c>
      <c r="K271" s="236">
        <v>7.0000000000000007E-2</v>
      </c>
      <c r="L271" s="236">
        <v>0</v>
      </c>
      <c r="M271" s="236">
        <v>0</v>
      </c>
      <c r="N271" s="236">
        <v>0</v>
      </c>
      <c r="O271" s="236">
        <v>0</v>
      </c>
      <c r="P271" s="236">
        <v>0</v>
      </c>
      <c r="Q271" s="236">
        <v>0</v>
      </c>
      <c r="R271" s="236">
        <v>2.1000000000000001E-2</v>
      </c>
      <c r="S271" s="236">
        <v>0.155</v>
      </c>
      <c r="T271" s="236">
        <v>0.113</v>
      </c>
      <c r="U271" s="236">
        <v>0.20499999999999999</v>
      </c>
      <c r="V271" s="236">
        <v>0.128</v>
      </c>
      <c r="W271" s="236">
        <v>0.182</v>
      </c>
      <c r="X271" s="236">
        <v>0.17199999999999999</v>
      </c>
      <c r="Y271" s="236">
        <v>0.71499999999999997</v>
      </c>
      <c r="Z271" s="244">
        <v>0.57699999999999996</v>
      </c>
      <c r="AA271" s="244">
        <f>'[3]Mexico Oil Exports'!MH$290</f>
        <v>0.27050200000000002</v>
      </c>
      <c r="AB271" s="244">
        <f>'[3]Mexico Oil Exports'!MT$290</f>
        <v>0.702712</v>
      </c>
      <c r="AC271" s="244">
        <f>'[3]Mexico Oil Exports'!NF$290</f>
        <v>0.46711900000000001</v>
      </c>
      <c r="AD271" s="244">
        <f>'[3]Mexico Oil Exports'!NR$290</f>
        <v>0.30713000000000001</v>
      </c>
      <c r="AE271" s="245">
        <f t="shared" ref="AE271:AE281" si="154">(SUM(Y271:AC271)/SUM(Y$283:AC$283))*AE$283</f>
        <v>0.41408591641745729</v>
      </c>
      <c r="AF271" s="245">
        <f t="shared" ref="AF271:AF281" si="155">(SUM(Z271:AD271)/SUM(Z$283:AD$283))*AF$283</f>
        <v>0.37312786194990005</v>
      </c>
      <c r="AG271" s="245">
        <f t="shared" ref="AG271:AV281" si="156">(SUM(AA271:AE271)/SUM(AA$283:AE$283))*AG$283</f>
        <v>0.36055010217230848</v>
      </c>
      <c r="AH271" s="245">
        <f t="shared" si="156"/>
        <v>0.4138121095849539</v>
      </c>
      <c r="AI271" s="245">
        <f t="shared" si="156"/>
        <v>0.36127005017290581</v>
      </c>
      <c r="AJ271" s="245">
        <f t="shared" si="156"/>
        <v>0.39759701917545098</v>
      </c>
      <c r="AK271" s="245">
        <f t="shared" si="156"/>
        <v>0.38456920805950512</v>
      </c>
      <c r="AL271" s="245">
        <f t="shared" si="156"/>
        <v>0.38127142861110386</v>
      </c>
      <c r="AM271" s="245">
        <f t="shared" si="156"/>
        <v>0.3835596978330249</v>
      </c>
      <c r="AN271" s="245">
        <f t="shared" si="156"/>
        <v>0.38770396312078392</v>
      </c>
      <c r="AO271" s="245">
        <f t="shared" si="156"/>
        <v>0.38165348077039812</v>
      </c>
      <c r="AP271" s="245">
        <f t="shared" si="156"/>
        <v>0.38694026335997378</v>
      </c>
      <c r="AQ271" s="245">
        <f t="shared" si="156"/>
        <v>0.38375155567896324</v>
      </c>
      <c r="AR271" s="245">
        <f t="shared" si="156"/>
        <v>0.38422576673905695</v>
      </c>
      <c r="AS271" s="245">
        <f t="shared" si="156"/>
        <v>0.38472179215262886</v>
      </c>
      <c r="AT271" s="245">
        <f t="shared" si="156"/>
        <v>0.3848550059338352</v>
      </c>
      <c r="AU271" s="245">
        <f t="shared" si="156"/>
        <v>0.38425857174020417</v>
      </c>
      <c r="AV271" s="245">
        <f t="shared" si="156"/>
        <v>0.38489887677289158</v>
      </c>
      <c r="AW271" s="245">
        <f t="shared" ref="AW271:BG281" si="157">(SUM(AQ271:AU271)/SUM(AQ$283:AU$283))*AW$283</f>
        <v>0.3843625384489377</v>
      </c>
      <c r="AX271" s="245">
        <f t="shared" si="157"/>
        <v>0.38459200266772342</v>
      </c>
      <c r="AY271" s="245">
        <f t="shared" si="157"/>
        <v>0.38461935700969951</v>
      </c>
      <c r="AZ271" s="245">
        <f t="shared" si="157"/>
        <v>0.38459339911271845</v>
      </c>
      <c r="BA271" s="245">
        <f t="shared" si="157"/>
        <v>0.38454626932789127</v>
      </c>
      <c r="BB271" s="245">
        <f t="shared" si="157"/>
        <v>0.38461323480239418</v>
      </c>
      <c r="BC271" s="245">
        <f t="shared" si="157"/>
        <v>0.38454271331339407</v>
      </c>
      <c r="BD271" s="245">
        <f t="shared" si="157"/>
        <v>0.38459285258408538</v>
      </c>
      <c r="BE271" s="245">
        <f t="shared" si="157"/>
        <v>0.38458299471321955</v>
      </c>
      <c r="BF271" s="245">
        <f t="shared" si="157"/>
        <v>0.3845776938280967</v>
      </c>
      <c r="BG271" s="245">
        <f t="shared" si="157"/>
        <v>0.38457561294819692</v>
      </c>
    </row>
    <row r="272" spans="1:59">
      <c r="A272" s="6" t="s">
        <v>105</v>
      </c>
      <c r="B272" s="231">
        <f t="shared" si="153"/>
        <v>0</v>
      </c>
      <c r="C272" s="236"/>
      <c r="D272" s="236">
        <v>2E-3</v>
      </c>
      <c r="E272" s="236">
        <v>0</v>
      </c>
      <c r="F272" s="236">
        <v>0.13400000000000001</v>
      </c>
      <c r="G272" s="236">
        <v>0</v>
      </c>
      <c r="H272" s="236">
        <v>0.108</v>
      </c>
      <c r="I272" s="236">
        <v>4.4999999999999998E-2</v>
      </c>
      <c r="J272" s="236">
        <v>8.1000000000000003E-2</v>
      </c>
      <c r="K272" s="236">
        <v>0</v>
      </c>
      <c r="L272" s="236">
        <v>0</v>
      </c>
      <c r="M272" s="236">
        <v>0</v>
      </c>
      <c r="N272" s="236">
        <v>2E-3</v>
      </c>
      <c r="O272" s="236">
        <v>0</v>
      </c>
      <c r="P272" s="236">
        <v>0</v>
      </c>
      <c r="Q272" s="236">
        <v>0.51400000000000001</v>
      </c>
      <c r="R272" s="236">
        <v>4.2000000000000003E-2</v>
      </c>
      <c r="S272" s="236">
        <v>2.7E-2</v>
      </c>
      <c r="T272" s="236">
        <v>0.191</v>
      </c>
      <c r="U272" s="236">
        <v>0.13900000000000001</v>
      </c>
      <c r="V272" s="236">
        <v>0.18099999999999999</v>
      </c>
      <c r="W272" s="236">
        <v>0.14000000000000001</v>
      </c>
      <c r="X272" s="236">
        <v>8.7999999999999995E-2</v>
      </c>
      <c r="Y272" s="236">
        <v>0.32800000000000001</v>
      </c>
      <c r="Z272" s="244">
        <v>0.65900000000000003</v>
      </c>
      <c r="AA272" s="244">
        <f>'[3]Mexico Oil Exports'!MI$290</f>
        <v>0.42059999999999997</v>
      </c>
      <c r="AB272" s="244">
        <f>'[3]Mexico Oil Exports'!MU$290</f>
        <v>0.41020899999999999</v>
      </c>
      <c r="AC272" s="244">
        <f>'[3]Mexico Oil Exports'!NG$290</f>
        <v>0.33396999999999999</v>
      </c>
      <c r="AD272" s="244">
        <f>'[3]Mexico Oil Exports'!NS$290</f>
        <v>0.25145699999999999</v>
      </c>
      <c r="AE272" s="245">
        <f t="shared" si="154"/>
        <v>0.32610277705639823</v>
      </c>
      <c r="AF272" s="245">
        <f t="shared" si="155"/>
        <v>0.33312140125330575</v>
      </c>
      <c r="AG272" s="245">
        <f t="shared" si="156"/>
        <v>0.29062512502730514</v>
      </c>
      <c r="AH272" s="245">
        <f t="shared" si="156"/>
        <v>0.30245067121022584</v>
      </c>
      <c r="AI272" s="245">
        <f t="shared" si="156"/>
        <v>0.28857733095945709</v>
      </c>
      <c r="AJ272" s="245">
        <f t="shared" si="156"/>
        <v>0.31994829245685852</v>
      </c>
      <c r="AK272" s="245">
        <f t="shared" si="156"/>
        <v>0.30817546110133831</v>
      </c>
      <c r="AL272" s="245">
        <f t="shared" si="156"/>
        <v>0.30694456418143046</v>
      </c>
      <c r="AM272" s="245">
        <f t="shared" si="156"/>
        <v>0.30195537615103696</v>
      </c>
      <c r="AN272" s="245">
        <f t="shared" si="156"/>
        <v>0.30521926398186211</v>
      </c>
      <c r="AO272" s="245">
        <f t="shared" si="156"/>
        <v>0.30512020497002429</v>
      </c>
      <c r="AP272" s="245">
        <f t="shared" si="156"/>
        <v>0.30844859157450527</v>
      </c>
      <c r="AQ272" s="245">
        <f t="shared" si="156"/>
        <v>0.30548297407713842</v>
      </c>
      <c r="AR272" s="245">
        <f t="shared" si="156"/>
        <v>0.30553760017177184</v>
      </c>
      <c r="AS272" s="245">
        <f t="shared" si="156"/>
        <v>0.3052452821509134</v>
      </c>
      <c r="AT272" s="245">
        <f t="shared" si="156"/>
        <v>0.30596172695506041</v>
      </c>
      <c r="AU272" s="245">
        <f t="shared" si="156"/>
        <v>0.30596693058887064</v>
      </c>
      <c r="AV272" s="245">
        <f t="shared" si="156"/>
        <v>0.30613523498587786</v>
      </c>
      <c r="AW272" s="245">
        <f t="shared" si="157"/>
        <v>0.30563890278875094</v>
      </c>
      <c r="AX272" s="245">
        <f t="shared" si="157"/>
        <v>0.30576935497049884</v>
      </c>
      <c r="AY272" s="245">
        <f t="shared" si="157"/>
        <v>0.30578961549389466</v>
      </c>
      <c r="AZ272" s="245">
        <f t="shared" si="157"/>
        <v>0.30589443005781175</v>
      </c>
      <c r="BA272" s="245">
        <f t="shared" si="157"/>
        <v>0.30586000776557853</v>
      </c>
      <c r="BB272" s="245">
        <f t="shared" si="157"/>
        <v>0.3058455076593668</v>
      </c>
      <c r="BC272" s="245">
        <f t="shared" si="157"/>
        <v>0.30579046221530692</v>
      </c>
      <c r="BD272" s="245">
        <f t="shared" si="157"/>
        <v>0.30583178318943005</v>
      </c>
      <c r="BE272" s="245">
        <f t="shared" si="157"/>
        <v>0.30583600463839172</v>
      </c>
      <c r="BF272" s="245">
        <f t="shared" si="157"/>
        <v>0.30584443817749879</v>
      </c>
      <c r="BG272" s="245">
        <f t="shared" si="157"/>
        <v>0.3058327530936148</v>
      </c>
    </row>
    <row r="273" spans="1:59">
      <c r="A273" s="6" t="s">
        <v>106</v>
      </c>
      <c r="B273" s="231">
        <f t="shared" si="153"/>
        <v>0</v>
      </c>
      <c r="C273" s="236"/>
      <c r="D273" s="236">
        <v>3.0000000000000001E-3</v>
      </c>
      <c r="E273" s="236">
        <v>0</v>
      </c>
      <c r="F273" s="236">
        <v>4.5999999999999999E-2</v>
      </c>
      <c r="G273" s="236">
        <v>9.8000000000000004E-2</v>
      </c>
      <c r="H273" s="236">
        <v>0</v>
      </c>
      <c r="I273" s="236">
        <v>9.0999999999999998E-2</v>
      </c>
      <c r="J273" s="236">
        <v>0.105</v>
      </c>
      <c r="K273" s="236">
        <v>0</v>
      </c>
      <c r="L273" s="236">
        <v>0</v>
      </c>
      <c r="M273" s="236">
        <v>0</v>
      </c>
      <c r="N273" s="236">
        <v>0</v>
      </c>
      <c r="O273" s="236">
        <v>0</v>
      </c>
      <c r="P273" s="236">
        <v>0</v>
      </c>
      <c r="Q273" s="236">
        <v>2.08</v>
      </c>
      <c r="R273" s="236">
        <v>4.1000000000000002E-2</v>
      </c>
      <c r="S273" s="236">
        <v>6.2E-2</v>
      </c>
      <c r="T273" s="236">
        <v>8.3000000000000004E-2</v>
      </c>
      <c r="U273" s="236">
        <v>9.0999999999999998E-2</v>
      </c>
      <c r="V273" s="236">
        <v>0.15</v>
      </c>
      <c r="W273" s="236">
        <v>0.251</v>
      </c>
      <c r="X273" s="236">
        <v>5.2999999999999999E-2</v>
      </c>
      <c r="Y273" s="236">
        <v>0.432</v>
      </c>
      <c r="Z273" s="244">
        <v>0.42499999999999999</v>
      </c>
      <c r="AA273" s="244">
        <f>'[3]Mexico Oil Exports'!MJ$290</f>
        <v>7.7713000000000004E-2</v>
      </c>
      <c r="AB273" s="244">
        <f>'[3]Mexico Oil Exports'!MV$290</f>
        <v>0.254689</v>
      </c>
      <c r="AC273" s="244">
        <f>'[3]Mexico Oil Exports'!NH$290</f>
        <v>0.25725999999999999</v>
      </c>
      <c r="AD273" s="244">
        <f>'[3]Mexico Oil Exports'!NT$290</f>
        <v>0.52806299999999995</v>
      </c>
      <c r="AE273" s="245">
        <f t="shared" si="154"/>
        <v>0.21924207628290976</v>
      </c>
      <c r="AF273" s="245">
        <f t="shared" si="155"/>
        <v>0.24764157606580944</v>
      </c>
      <c r="AG273" s="245">
        <f t="shared" si="156"/>
        <v>0.22300842340119365</v>
      </c>
      <c r="AH273" s="245">
        <f t="shared" si="156"/>
        <v>0.27540792114664464</v>
      </c>
      <c r="AI273" s="245">
        <f t="shared" si="156"/>
        <v>0.27728795671876838</v>
      </c>
      <c r="AJ273" s="245">
        <f t="shared" si="156"/>
        <v>0.31773680785033143</v>
      </c>
      <c r="AK273" s="245">
        <f t="shared" si="156"/>
        <v>0.24851759072306512</v>
      </c>
      <c r="AL273" s="245">
        <f t="shared" si="156"/>
        <v>0.26821653703654952</v>
      </c>
      <c r="AM273" s="245">
        <f t="shared" si="156"/>
        <v>0.2683917399680007</v>
      </c>
      <c r="AN273" s="245">
        <f t="shared" si="156"/>
        <v>0.27743336269507179</v>
      </c>
      <c r="AO273" s="245">
        <f t="shared" si="156"/>
        <v>0.27603012645934299</v>
      </c>
      <c r="AP273" s="245">
        <f t="shared" si="156"/>
        <v>0.27605920765460373</v>
      </c>
      <c r="AQ273" s="245">
        <f t="shared" si="156"/>
        <v>0.26771787137640601</v>
      </c>
      <c r="AR273" s="245">
        <f t="shared" si="156"/>
        <v>0.27322619476271376</v>
      </c>
      <c r="AS273" s="245">
        <f t="shared" si="156"/>
        <v>0.27312646163068505</v>
      </c>
      <c r="AT273" s="245">
        <f t="shared" si="156"/>
        <v>0.27409335258962769</v>
      </c>
      <c r="AU273" s="245">
        <f t="shared" si="156"/>
        <v>0.27323197237675034</v>
      </c>
      <c r="AV273" s="245">
        <f t="shared" si="156"/>
        <v>0.2728446176028072</v>
      </c>
      <c r="AW273" s="245">
        <f t="shared" si="157"/>
        <v>0.27227917054723655</v>
      </c>
      <c r="AX273" s="245">
        <f t="shared" si="157"/>
        <v>0.27330451979251685</v>
      </c>
      <c r="AY273" s="245">
        <f t="shared" si="157"/>
        <v>0.27311511494942137</v>
      </c>
      <c r="AZ273" s="245">
        <f t="shared" si="157"/>
        <v>0.27315072658178774</v>
      </c>
      <c r="BA273" s="245">
        <f t="shared" si="157"/>
        <v>0.2729550790537465</v>
      </c>
      <c r="BB273" s="245">
        <f t="shared" si="157"/>
        <v>0.27293882989475388</v>
      </c>
      <c r="BC273" s="245">
        <f t="shared" si="157"/>
        <v>0.27296092218494183</v>
      </c>
      <c r="BD273" s="245">
        <f t="shared" si="157"/>
        <v>0.27309285405444528</v>
      </c>
      <c r="BE273" s="245">
        <f t="shared" si="157"/>
        <v>0.27302413453293028</v>
      </c>
      <c r="BF273" s="245">
        <f t="shared" si="157"/>
        <v>0.27301968235393503</v>
      </c>
      <c r="BG273" s="245">
        <f t="shared" si="157"/>
        <v>0.27299436394416354</v>
      </c>
    </row>
    <row r="274" spans="1:59">
      <c r="A274" s="6" t="s">
        <v>107</v>
      </c>
      <c r="B274" s="231">
        <f t="shared" si="153"/>
        <v>0</v>
      </c>
      <c r="C274" s="236">
        <v>2E-3</v>
      </c>
      <c r="D274" s="236">
        <v>0</v>
      </c>
      <c r="E274" s="236">
        <v>0</v>
      </c>
      <c r="F274" s="236">
        <v>0.124</v>
      </c>
      <c r="G274" s="236">
        <v>2.4E-2</v>
      </c>
      <c r="H274" s="236">
        <v>0</v>
      </c>
      <c r="I274" s="236">
        <v>0</v>
      </c>
      <c r="J274" s="236">
        <v>2.3E-2</v>
      </c>
      <c r="K274" s="236">
        <v>2E-3</v>
      </c>
      <c r="L274" s="236">
        <v>0</v>
      </c>
      <c r="M274" s="236">
        <v>0</v>
      </c>
      <c r="N274" s="236">
        <v>0</v>
      </c>
      <c r="O274" s="236">
        <v>0</v>
      </c>
      <c r="P274" s="236">
        <v>1E-3</v>
      </c>
      <c r="Q274" s="236">
        <v>1.2829999999999999</v>
      </c>
      <c r="R274" s="236">
        <v>0.03</v>
      </c>
      <c r="S274" s="236">
        <v>4.2000000000000003E-2</v>
      </c>
      <c r="T274" s="236">
        <v>0.156</v>
      </c>
      <c r="U274" s="236">
        <v>0.13700000000000001</v>
      </c>
      <c r="V274" s="236">
        <v>0.24299999999999999</v>
      </c>
      <c r="W274" s="236">
        <v>0.13100000000000001</v>
      </c>
      <c r="X274" s="236">
        <v>0.18</v>
      </c>
      <c r="Y274" s="236">
        <v>7.8E-2</v>
      </c>
      <c r="Z274" s="244">
        <v>0.51300000000000001</v>
      </c>
      <c r="AA274" s="244">
        <f>'[3]Mexico Oil Exports'!MK$290</f>
        <v>0.22603999999999999</v>
      </c>
      <c r="AB274" s="244">
        <f>'[3]Mexico Oil Exports'!MW$290</f>
        <v>0.31873600000000002</v>
      </c>
      <c r="AC274" s="244">
        <f>'[3]Mexico Oil Exports'!NI$290</f>
        <v>0.78725199999999995</v>
      </c>
      <c r="AD274" s="244">
        <f>'[3]Mexico Oil Exports'!NU$290</f>
        <v>0.29750500000000002</v>
      </c>
      <c r="AE274" s="245">
        <f t="shared" si="154"/>
        <v>0.29143549182198147</v>
      </c>
      <c r="AF274" s="245">
        <f t="shared" si="155"/>
        <v>0.34392406222301897</v>
      </c>
      <c r="AG274" s="245">
        <f t="shared" si="156"/>
        <v>0.32042087076341641</v>
      </c>
      <c r="AH274" s="245">
        <f t="shared" si="156"/>
        <v>0.37263107273476753</v>
      </c>
      <c r="AI274" s="245">
        <f t="shared" si="156"/>
        <v>0.38354844824621614</v>
      </c>
      <c r="AJ274" s="245">
        <f t="shared" si="156"/>
        <v>0.34593968032833711</v>
      </c>
      <c r="AK274" s="245">
        <f t="shared" si="156"/>
        <v>0.34239198915788016</v>
      </c>
      <c r="AL274" s="245">
        <f t="shared" si="156"/>
        <v>0.35329282685915125</v>
      </c>
      <c r="AM274" s="245">
        <f t="shared" si="156"/>
        <v>0.35298641224612348</v>
      </c>
      <c r="AN274" s="245">
        <f t="shared" si="156"/>
        <v>0.35956080346527042</v>
      </c>
      <c r="AO274" s="245">
        <f t="shared" si="156"/>
        <v>0.3556318713675416</v>
      </c>
      <c r="AP274" s="245">
        <f t="shared" si="156"/>
        <v>0.35083434241135247</v>
      </c>
      <c r="AQ274" s="245">
        <f t="shared" si="156"/>
        <v>0.35277278061919337</v>
      </c>
      <c r="AR274" s="245">
        <f t="shared" si="156"/>
        <v>0.35446125126988792</v>
      </c>
      <c r="AS274" s="245">
        <f t="shared" si="156"/>
        <v>0.35435724202189628</v>
      </c>
      <c r="AT274" s="245">
        <f t="shared" si="156"/>
        <v>0.35465220982664913</v>
      </c>
      <c r="AU274" s="245">
        <f t="shared" si="156"/>
        <v>0.35361149753797438</v>
      </c>
      <c r="AV274" s="245">
        <f t="shared" si="156"/>
        <v>0.35341556522979589</v>
      </c>
      <c r="AW274" s="245">
        <f t="shared" si="157"/>
        <v>0.35397099625512024</v>
      </c>
      <c r="AX274" s="245">
        <f t="shared" si="157"/>
        <v>0.35409955317724068</v>
      </c>
      <c r="AY274" s="245">
        <f t="shared" si="157"/>
        <v>0.35400150217428727</v>
      </c>
      <c r="AZ274" s="245">
        <f t="shared" si="157"/>
        <v>0.35394996440535609</v>
      </c>
      <c r="BA274" s="245">
        <f t="shared" si="157"/>
        <v>0.35381982287488367</v>
      </c>
      <c r="BB274" s="245">
        <f t="shared" si="157"/>
        <v>0.35388751624836007</v>
      </c>
      <c r="BC274" s="245">
        <f t="shared" si="157"/>
        <v>0.35396836777737756</v>
      </c>
      <c r="BD274" s="245">
        <f t="shared" si="157"/>
        <v>0.35395167177602554</v>
      </c>
      <c r="BE274" s="245">
        <f t="shared" si="157"/>
        <v>0.35392543469605292</v>
      </c>
      <c r="BF274" s="245">
        <f t="shared" si="157"/>
        <v>0.35391546861640061</v>
      </c>
      <c r="BG274" s="245">
        <f t="shared" si="157"/>
        <v>0.35391056267454002</v>
      </c>
    </row>
    <row r="275" spans="1:59">
      <c r="A275" s="6" t="s">
        <v>108</v>
      </c>
      <c r="B275" s="231">
        <f t="shared" si="153"/>
        <v>0</v>
      </c>
      <c r="C275" s="236">
        <v>0</v>
      </c>
      <c r="D275" s="236">
        <v>7.0000000000000001E-3</v>
      </c>
      <c r="E275" s="236">
        <v>0</v>
      </c>
      <c r="F275" s="236">
        <v>0.151</v>
      </c>
      <c r="G275" s="236">
        <v>0</v>
      </c>
      <c r="H275" s="236">
        <v>0</v>
      </c>
      <c r="I275" s="236">
        <v>4.4999999999999998E-2</v>
      </c>
      <c r="J275" s="236">
        <v>0</v>
      </c>
      <c r="K275" s="236">
        <v>0</v>
      </c>
      <c r="L275" s="236">
        <v>0</v>
      </c>
      <c r="M275" s="236">
        <v>0</v>
      </c>
      <c r="N275" s="236">
        <v>0</v>
      </c>
      <c r="O275" s="236">
        <v>0</v>
      </c>
      <c r="P275" s="236">
        <v>0</v>
      </c>
      <c r="Q275" s="236">
        <v>2.125</v>
      </c>
      <c r="R275" s="236">
        <v>0.14699999999999999</v>
      </c>
      <c r="S275" s="236">
        <v>0.105</v>
      </c>
      <c r="T275" s="236">
        <v>0.19800000000000001</v>
      </c>
      <c r="U275" s="236">
        <v>0.104</v>
      </c>
      <c r="V275" s="236">
        <v>0.19</v>
      </c>
      <c r="W275" s="236">
        <v>0.10299999999999999</v>
      </c>
      <c r="X275" s="236">
        <v>0.128</v>
      </c>
      <c r="Y275" s="236">
        <v>0.108</v>
      </c>
      <c r="Z275" s="244">
        <f>'[3]Mexico Oil Exports'!LZ$290</f>
        <v>0.48482599999999998</v>
      </c>
      <c r="AA275" s="244">
        <f>'[3]Mexico Oil Exports'!ML$290</f>
        <v>0.22855800000000001</v>
      </c>
      <c r="AB275" s="244">
        <f>'[3]Mexico Oil Exports'!MX$290</f>
        <v>0.36662</v>
      </c>
      <c r="AC275" s="244">
        <f>'[3]Mexico Oil Exports'!NJ$290</f>
        <v>0.86952399999999996</v>
      </c>
      <c r="AD275" s="244">
        <f>'[3]Mexico Oil Exports'!NV$290</f>
        <v>0.61582800000000004</v>
      </c>
      <c r="AE275" s="245">
        <f t="shared" si="154"/>
        <v>0.31181900867667967</v>
      </c>
      <c r="AF275" s="245">
        <f t="shared" si="155"/>
        <v>0.41179653082038642</v>
      </c>
      <c r="AG275" s="245">
        <f t="shared" si="156"/>
        <v>0.39904795721199976</v>
      </c>
      <c r="AH275" s="245">
        <f t="shared" si="156"/>
        <v>0.47072749123569491</v>
      </c>
      <c r="AI275" s="245">
        <f t="shared" si="156"/>
        <v>0.49021413898290234</v>
      </c>
      <c r="AJ275" s="245">
        <f t="shared" si="156"/>
        <v>0.47004659317973629</v>
      </c>
      <c r="AK275" s="245">
        <f t="shared" si="156"/>
        <v>0.41672102538553257</v>
      </c>
      <c r="AL275" s="245">
        <f t="shared" si="156"/>
        <v>0.44836654228614392</v>
      </c>
      <c r="AM275" s="245">
        <f t="shared" si="156"/>
        <v>0.44935144119917325</v>
      </c>
      <c r="AN275" s="245">
        <f t="shared" si="156"/>
        <v>0.45921515821400199</v>
      </c>
      <c r="AO275" s="245">
        <f t="shared" si="156"/>
        <v>0.45493994820669764</v>
      </c>
      <c r="AP275" s="245">
        <f t="shared" si="156"/>
        <v>0.44874015205291751</v>
      </c>
      <c r="AQ275" s="245">
        <f t="shared" si="156"/>
        <v>0.44571882305830984</v>
      </c>
      <c r="AR275" s="245">
        <f t="shared" si="156"/>
        <v>0.45212264839178679</v>
      </c>
      <c r="AS275" s="245">
        <f t="shared" si="156"/>
        <v>0.45159310454622004</v>
      </c>
      <c r="AT275" s="245">
        <f t="shared" si="156"/>
        <v>0.45214734598474271</v>
      </c>
      <c r="AU275" s="245">
        <f t="shared" si="156"/>
        <v>0.45062293525118635</v>
      </c>
      <c r="AV275" s="245">
        <f t="shared" si="156"/>
        <v>0.45006441480679538</v>
      </c>
      <c r="AW275" s="245">
        <f t="shared" si="157"/>
        <v>0.45044097144644918</v>
      </c>
      <c r="AX275" s="245">
        <f t="shared" si="157"/>
        <v>0.45131008979614634</v>
      </c>
      <c r="AY275" s="245">
        <f t="shared" si="157"/>
        <v>0.45097375440707865</v>
      </c>
      <c r="AZ275" s="245">
        <f t="shared" si="157"/>
        <v>0.45091715145706396</v>
      </c>
      <c r="BA275" s="245">
        <f t="shared" si="157"/>
        <v>0.45068243314153122</v>
      </c>
      <c r="BB275" s="245">
        <f t="shared" si="157"/>
        <v>0.45074127638270672</v>
      </c>
      <c r="BC275" s="245">
        <f t="shared" si="157"/>
        <v>0.45086488004965392</v>
      </c>
      <c r="BD275" s="245">
        <f t="shared" si="157"/>
        <v>0.45092494103690539</v>
      </c>
      <c r="BE275" s="245">
        <f t="shared" si="157"/>
        <v>0.45083589908760685</v>
      </c>
      <c r="BF275" s="245">
        <f t="shared" si="157"/>
        <v>0.45082613641357228</v>
      </c>
      <c r="BG275" s="245">
        <f t="shared" si="157"/>
        <v>0.45080988593968085</v>
      </c>
    </row>
    <row r="276" spans="1:59">
      <c r="A276" s="6" t="s">
        <v>109</v>
      </c>
      <c r="B276" s="231">
        <f t="shared" si="153"/>
        <v>0</v>
      </c>
      <c r="C276" s="236">
        <v>2E-3</v>
      </c>
      <c r="D276" s="236">
        <v>2E-3</v>
      </c>
      <c r="E276" s="236">
        <v>0</v>
      </c>
      <c r="F276" s="236">
        <v>7.5999999999999998E-2</v>
      </c>
      <c r="G276" s="236">
        <v>6.0000000000000001E-3</v>
      </c>
      <c r="H276" s="236">
        <v>0</v>
      </c>
      <c r="I276" s="236">
        <v>4.4999999999999998E-2</v>
      </c>
      <c r="J276" s="236">
        <v>0</v>
      </c>
      <c r="K276" s="236">
        <v>0</v>
      </c>
      <c r="L276" s="236">
        <v>0</v>
      </c>
      <c r="M276" s="236">
        <v>0</v>
      </c>
      <c r="N276" s="236">
        <v>0</v>
      </c>
      <c r="O276" s="236">
        <v>0</v>
      </c>
      <c r="P276" s="236">
        <v>0</v>
      </c>
      <c r="Q276" s="236">
        <v>1E-3</v>
      </c>
      <c r="R276" s="236">
        <v>6.4000000000000001E-2</v>
      </c>
      <c r="S276" s="236">
        <v>0.14899999999999999</v>
      </c>
      <c r="T276" s="236">
        <v>0.128</v>
      </c>
      <c r="U276" s="236">
        <v>0.16900000000000001</v>
      </c>
      <c r="V276" s="236">
        <v>0.17799999999999999</v>
      </c>
      <c r="W276" s="236">
        <v>0.16</v>
      </c>
      <c r="X276" s="236">
        <v>7.1999999999999995E-2</v>
      </c>
      <c r="Y276" s="236">
        <v>0.45400000000000001</v>
      </c>
      <c r="Z276" s="244">
        <f>'[3]Mexico Oil Exports'!MA$290</f>
        <v>0.65244199999999997</v>
      </c>
      <c r="AA276" s="244">
        <f>'[3]Mexico Oil Exports'!MM$290</f>
        <v>0.78634099999999996</v>
      </c>
      <c r="AB276" s="244">
        <f>'[3]Mexico Oil Exports'!MY$290</f>
        <v>0.88809300000000002</v>
      </c>
      <c r="AC276" s="244">
        <f>'[3]Mexico Oil Exports'!NK$290</f>
        <v>1.207022</v>
      </c>
      <c r="AD276" s="244">
        <f>'[3]Mexico Oil Exports'!NW$290</f>
        <v>0</v>
      </c>
      <c r="AE276" s="245">
        <f t="shared" si="154"/>
        <v>0.60436718288339863</v>
      </c>
      <c r="AF276" s="245">
        <f t="shared" si="155"/>
        <v>0.56726900152380488</v>
      </c>
      <c r="AG276" s="245">
        <f t="shared" si="156"/>
        <v>0.58144134291730465</v>
      </c>
      <c r="AH276" s="245">
        <f t="shared" si="156"/>
        <v>0.59704807774753932</v>
      </c>
      <c r="AI276" s="245">
        <f t="shared" si="156"/>
        <v>0.55639341212586124</v>
      </c>
      <c r="AJ276" s="245">
        <f t="shared" si="156"/>
        <v>0.50002672448341445</v>
      </c>
      <c r="AK276" s="245">
        <f t="shared" si="156"/>
        <v>0.58130380343958188</v>
      </c>
      <c r="AL276" s="245">
        <f t="shared" si="156"/>
        <v>0.56043571175958495</v>
      </c>
      <c r="AM276" s="245">
        <f t="shared" si="156"/>
        <v>0.56324267214274015</v>
      </c>
      <c r="AN276" s="245">
        <f t="shared" si="156"/>
        <v>0.55904154591119637</v>
      </c>
      <c r="AO276" s="245">
        <f t="shared" si="156"/>
        <v>0.55228046479023662</v>
      </c>
      <c r="AP276" s="245">
        <f t="shared" si="156"/>
        <v>0.55281009154730354</v>
      </c>
      <c r="AQ276" s="245">
        <f t="shared" si="156"/>
        <v>0.56326083960866802</v>
      </c>
      <c r="AR276" s="245">
        <f t="shared" si="156"/>
        <v>0.55756209723021222</v>
      </c>
      <c r="AS276" s="245">
        <f t="shared" si="156"/>
        <v>0.55812712280002885</v>
      </c>
      <c r="AT276" s="245">
        <f t="shared" si="156"/>
        <v>0.55699100781752342</v>
      </c>
      <c r="AU276" s="245">
        <f t="shared" si="156"/>
        <v>0.55680812319528994</v>
      </c>
      <c r="AV276" s="245">
        <f t="shared" si="156"/>
        <v>0.55775023180074723</v>
      </c>
      <c r="AW276" s="245">
        <f t="shared" si="157"/>
        <v>0.55854983813034453</v>
      </c>
      <c r="AX276" s="245">
        <f t="shared" si="157"/>
        <v>0.55744771656876024</v>
      </c>
      <c r="AY276" s="245">
        <f t="shared" si="157"/>
        <v>0.55764526474878673</v>
      </c>
      <c r="AZ276" s="245">
        <f t="shared" si="157"/>
        <v>0.5575093835025331</v>
      </c>
      <c r="BA276" s="245">
        <f t="shared" si="157"/>
        <v>0.55764023488878567</v>
      </c>
      <c r="BB276" s="245">
        <f t="shared" si="157"/>
        <v>0.55778048695023441</v>
      </c>
      <c r="BC276" s="245">
        <f t="shared" si="157"/>
        <v>0.55775848756784197</v>
      </c>
      <c r="BD276" s="245">
        <f t="shared" si="157"/>
        <v>0.5576046173318201</v>
      </c>
      <c r="BE276" s="245">
        <f t="shared" si="157"/>
        <v>0.55766677153163624</v>
      </c>
      <c r="BF276" s="245">
        <f t="shared" si="157"/>
        <v>0.557658642048243</v>
      </c>
      <c r="BG276" s="245">
        <f t="shared" si="157"/>
        <v>0.55769011965406357</v>
      </c>
    </row>
    <row r="277" spans="1:59">
      <c r="A277" s="6" t="s">
        <v>110</v>
      </c>
      <c r="B277" s="231">
        <f t="shared" si="153"/>
        <v>0</v>
      </c>
      <c r="C277" s="236">
        <v>1E-3</v>
      </c>
      <c r="D277" s="236">
        <v>0</v>
      </c>
      <c r="E277" s="236">
        <v>0</v>
      </c>
      <c r="F277" s="236">
        <v>0.23699999999999999</v>
      </c>
      <c r="G277" s="236">
        <v>0</v>
      </c>
      <c r="H277" s="236">
        <v>0</v>
      </c>
      <c r="I277" s="236">
        <v>4.4999999999999998E-2</v>
      </c>
      <c r="J277" s="236">
        <v>2.1999999999999999E-2</v>
      </c>
      <c r="K277" s="236">
        <v>0</v>
      </c>
      <c r="L277" s="236">
        <v>0</v>
      </c>
      <c r="M277" s="236">
        <v>0</v>
      </c>
      <c r="N277" s="236">
        <v>0</v>
      </c>
      <c r="O277" s="236">
        <v>0</v>
      </c>
      <c r="P277" s="236">
        <v>0</v>
      </c>
      <c r="Q277" s="236">
        <v>2.4E-2</v>
      </c>
      <c r="R277" s="236">
        <v>7.0999999999999994E-2</v>
      </c>
      <c r="S277" s="236">
        <v>0.183</v>
      </c>
      <c r="T277" s="236">
        <v>0.13100000000000001</v>
      </c>
      <c r="U277" s="236">
        <v>0.13700000000000001</v>
      </c>
      <c r="V277" s="236">
        <v>0.182</v>
      </c>
      <c r="W277" s="236">
        <v>0.14199999999999999</v>
      </c>
      <c r="X277" s="236">
        <v>0.17899999999999999</v>
      </c>
      <c r="Y277" s="236">
        <v>0.65200000000000002</v>
      </c>
      <c r="Z277" s="244">
        <f>'[3]Mexico Oil Exports'!MB$290</f>
        <v>0.51038799999999995</v>
      </c>
      <c r="AA277" s="244">
        <f>'[3]Mexico Oil Exports'!MN$290</f>
        <v>1.1954370000000001</v>
      </c>
      <c r="AB277" s="244">
        <f>'[3]Mexico Oil Exports'!MZ$290</f>
        <v>0.63706499999999999</v>
      </c>
      <c r="AC277" s="244">
        <f>'[3]Mexico Oil Exports'!NL$290</f>
        <v>2.0353439999999998</v>
      </c>
      <c r="AD277" s="244">
        <f>'[3]Mexico Oil Exports'!NX$290</f>
        <v>0</v>
      </c>
      <c r="AE277" s="245">
        <f t="shared" si="154"/>
        <v>0.76233352804517307</v>
      </c>
      <c r="AF277" s="245">
        <f t="shared" si="155"/>
        <v>0.70280365466619976</v>
      </c>
      <c r="AG277" s="245">
        <f t="shared" si="156"/>
        <v>0.77232196284490973</v>
      </c>
      <c r="AH277" s="245">
        <f t="shared" si="156"/>
        <v>0.75619900492291892</v>
      </c>
      <c r="AI277" s="245">
        <f t="shared" si="156"/>
        <v>0.80313499581784464</v>
      </c>
      <c r="AJ277" s="245">
        <f t="shared" si="156"/>
        <v>0.63694854265514922</v>
      </c>
      <c r="AK277" s="245">
        <f t="shared" si="156"/>
        <v>0.75935862925940922</v>
      </c>
      <c r="AL277" s="245">
        <f t="shared" si="156"/>
        <v>0.73428163218140441</v>
      </c>
      <c r="AM277" s="245">
        <f t="shared" si="156"/>
        <v>0.74559262710004626</v>
      </c>
      <c r="AN277" s="245">
        <f t="shared" si="156"/>
        <v>0.73798456096734522</v>
      </c>
      <c r="AO277" s="245">
        <f t="shared" si="156"/>
        <v>0.73586328540277079</v>
      </c>
      <c r="AP277" s="245">
        <f t="shared" si="156"/>
        <v>0.7228331984326708</v>
      </c>
      <c r="AQ277" s="245">
        <f t="shared" si="156"/>
        <v>0.74261614698219525</v>
      </c>
      <c r="AR277" s="245">
        <f t="shared" si="156"/>
        <v>0.73531106081684738</v>
      </c>
      <c r="AS277" s="245">
        <f t="shared" si="156"/>
        <v>0.73697796377700564</v>
      </c>
      <c r="AT277" s="245">
        <f t="shared" si="156"/>
        <v>0.73492165052036584</v>
      </c>
      <c r="AU277" s="245">
        <f t="shared" si="156"/>
        <v>0.73472033108229806</v>
      </c>
      <c r="AV277" s="245">
        <f t="shared" si="156"/>
        <v>0.73453200410581698</v>
      </c>
      <c r="AW277" s="245">
        <f t="shared" si="157"/>
        <v>0.73690943063574255</v>
      </c>
      <c r="AX277" s="245">
        <f t="shared" si="157"/>
        <v>0.73529260206046676</v>
      </c>
      <c r="AY277" s="245">
        <f t="shared" si="157"/>
        <v>0.73561227602424573</v>
      </c>
      <c r="AZ277" s="245">
        <f t="shared" si="157"/>
        <v>0.73527520368093802</v>
      </c>
      <c r="BA277" s="245">
        <f t="shared" si="157"/>
        <v>0.73541332878171395</v>
      </c>
      <c r="BB277" s="245">
        <f t="shared" si="157"/>
        <v>0.73552430330144203</v>
      </c>
      <c r="BC277" s="245">
        <f t="shared" si="157"/>
        <v>0.73570056823662144</v>
      </c>
      <c r="BD277" s="245">
        <f t="shared" si="157"/>
        <v>0.7354235427697613</v>
      </c>
      <c r="BE277" s="245">
        <f t="shared" si="157"/>
        <v>0.73550513600499223</v>
      </c>
      <c r="BF277" s="245">
        <f t="shared" si="157"/>
        <v>0.73546738935409528</v>
      </c>
      <c r="BG277" s="245">
        <f t="shared" si="157"/>
        <v>0.7355133758189063</v>
      </c>
    </row>
    <row r="278" spans="1:59">
      <c r="A278" s="6" t="s">
        <v>111</v>
      </c>
      <c r="B278" s="231">
        <f t="shared" si="153"/>
        <v>0</v>
      </c>
      <c r="C278" s="236">
        <v>0</v>
      </c>
      <c r="D278" s="236">
        <v>4.0000000000000001E-3</v>
      </c>
      <c r="E278" s="236">
        <v>0</v>
      </c>
      <c r="F278" s="236">
        <v>0.19800000000000001</v>
      </c>
      <c r="G278" s="236">
        <v>2.1999999999999999E-2</v>
      </c>
      <c r="H278" s="236">
        <v>0</v>
      </c>
      <c r="I278" s="236">
        <v>0.04</v>
      </c>
      <c r="J278" s="236">
        <v>2.1999999999999999E-2</v>
      </c>
      <c r="K278" s="236">
        <v>0</v>
      </c>
      <c r="L278" s="236">
        <v>0</v>
      </c>
      <c r="M278" s="236">
        <v>0</v>
      </c>
      <c r="N278" s="236">
        <v>0</v>
      </c>
      <c r="O278" s="236">
        <v>0</v>
      </c>
      <c r="P278" s="236">
        <v>0</v>
      </c>
      <c r="Q278" s="236">
        <v>1.4E-2</v>
      </c>
      <c r="R278" s="236">
        <v>7.0999999999999994E-2</v>
      </c>
      <c r="S278" s="236">
        <v>0.219</v>
      </c>
      <c r="T278" s="236">
        <v>0.126</v>
      </c>
      <c r="U278" s="236">
        <v>0.20100000000000001</v>
      </c>
      <c r="V278" s="236">
        <v>0.107</v>
      </c>
      <c r="W278" s="236">
        <v>0.128</v>
      </c>
      <c r="X278" s="236">
        <v>0.112</v>
      </c>
      <c r="Y278" s="236">
        <v>0.76900000000000002</v>
      </c>
      <c r="Z278" s="244">
        <f>'[3]Mexico Oil Exports'!MC$290</f>
        <v>0.456955</v>
      </c>
      <c r="AA278" s="244">
        <f>'[3]Mexico Oil Exports'!MO$290</f>
        <v>0.424653</v>
      </c>
      <c r="AB278" s="244">
        <f>'[3]Mexico Oil Exports'!NA$290</f>
        <v>0.59502299999999997</v>
      </c>
      <c r="AC278" s="244">
        <f>'[3]Mexico Oil Exports'!NM$290</f>
        <v>0.627386</v>
      </c>
      <c r="AD278" s="244">
        <f>'[3]Mexico Oil Exports'!NY$290</f>
        <v>0.39856000000000003</v>
      </c>
      <c r="AE278" s="245">
        <f t="shared" si="154"/>
        <v>0.43540662039653799</v>
      </c>
      <c r="AF278" s="245">
        <f t="shared" si="155"/>
        <v>0.40171910904798014</v>
      </c>
      <c r="AG278" s="245">
        <f t="shared" si="156"/>
        <v>0.41383987000349376</v>
      </c>
      <c r="AH278" s="245">
        <f t="shared" si="156"/>
        <v>0.4492539071054239</v>
      </c>
      <c r="AI278" s="245">
        <f t="shared" si="156"/>
        <v>0.42797838458860338</v>
      </c>
      <c r="AJ278" s="245">
        <f t="shared" si="156"/>
        <v>0.44654883118158212</v>
      </c>
      <c r="AK278" s="245">
        <f t="shared" si="156"/>
        <v>0.42563957822840787</v>
      </c>
      <c r="AL278" s="245">
        <f t="shared" si="156"/>
        <v>0.4278680203854166</v>
      </c>
      <c r="AM278" s="245">
        <f t="shared" si="156"/>
        <v>0.43265211422150218</v>
      </c>
      <c r="AN278" s="245">
        <f t="shared" si="156"/>
        <v>0.43545774429788681</v>
      </c>
      <c r="AO278" s="245">
        <f t="shared" si="156"/>
        <v>0.43213738572110244</v>
      </c>
      <c r="AP278" s="245">
        <f t="shared" si="156"/>
        <v>0.43363325766295913</v>
      </c>
      <c r="AQ278" s="245">
        <f t="shared" si="156"/>
        <v>0.43075096857086326</v>
      </c>
      <c r="AR278" s="245">
        <f t="shared" si="156"/>
        <v>0.43234970445777343</v>
      </c>
      <c r="AS278" s="245">
        <f t="shared" si="156"/>
        <v>0.43292629409486277</v>
      </c>
      <c r="AT278" s="245">
        <f t="shared" si="156"/>
        <v>0.432865812142117</v>
      </c>
      <c r="AU278" s="245">
        <f t="shared" si="156"/>
        <v>0.43235952210151218</v>
      </c>
      <c r="AV278" s="245">
        <f t="shared" si="156"/>
        <v>0.43250520738571518</v>
      </c>
      <c r="AW278" s="245">
        <f t="shared" si="157"/>
        <v>0.43225046027342573</v>
      </c>
      <c r="AX278" s="245">
        <f t="shared" si="157"/>
        <v>0.43260130803639607</v>
      </c>
      <c r="AY278" s="245">
        <f t="shared" si="157"/>
        <v>0.43258145919952651</v>
      </c>
      <c r="AZ278" s="245">
        <f t="shared" si="157"/>
        <v>0.43251646198783322</v>
      </c>
      <c r="BA278" s="245">
        <f t="shared" si="157"/>
        <v>0.43245959139931517</v>
      </c>
      <c r="BB278" s="245">
        <f t="shared" si="157"/>
        <v>0.43249097937657938</v>
      </c>
      <c r="BC278" s="245">
        <f t="shared" si="157"/>
        <v>0.4324818561792993</v>
      </c>
      <c r="BD278" s="245">
        <f t="shared" si="157"/>
        <v>0.43252995999992999</v>
      </c>
      <c r="BE278" s="245">
        <f t="shared" si="157"/>
        <v>0.43250606962851074</v>
      </c>
      <c r="BF278" s="245">
        <f t="shared" si="157"/>
        <v>0.43249576978859144</v>
      </c>
      <c r="BG278" s="245">
        <f t="shared" si="157"/>
        <v>0.43249369131672688</v>
      </c>
    </row>
    <row r="279" spans="1:59">
      <c r="A279" s="6" t="s">
        <v>112</v>
      </c>
      <c r="B279" s="231">
        <f t="shared" si="153"/>
        <v>0</v>
      </c>
      <c r="C279" s="236">
        <v>0</v>
      </c>
      <c r="D279" s="236">
        <v>0</v>
      </c>
      <c r="E279" s="236">
        <v>0</v>
      </c>
      <c r="F279" s="236">
        <v>1.6E-2</v>
      </c>
      <c r="G279" s="236">
        <v>0.05</v>
      </c>
      <c r="H279" s="236">
        <v>2E-3</v>
      </c>
      <c r="I279" s="236">
        <v>3.9E-2</v>
      </c>
      <c r="J279" s="236">
        <v>0</v>
      </c>
      <c r="K279" s="236">
        <v>0</v>
      </c>
      <c r="L279" s="236">
        <v>0</v>
      </c>
      <c r="M279" s="236">
        <v>0</v>
      </c>
      <c r="N279" s="236">
        <v>2E-3</v>
      </c>
      <c r="O279" s="236">
        <v>0</v>
      </c>
      <c r="P279" s="236">
        <v>5.0000000000000001E-3</v>
      </c>
      <c r="Q279" s="236">
        <v>3.5000000000000003E-2</v>
      </c>
      <c r="R279" s="236">
        <v>0.441</v>
      </c>
      <c r="S279" s="236">
        <v>0.21</v>
      </c>
      <c r="T279" s="236">
        <v>0.15</v>
      </c>
      <c r="U279" s="236">
        <v>0.129</v>
      </c>
      <c r="V279" s="236">
        <v>5.8000000000000003E-2</v>
      </c>
      <c r="W279" s="236">
        <v>0.09</v>
      </c>
      <c r="X279" s="236">
        <v>0.13200000000000001</v>
      </c>
      <c r="Y279" s="236">
        <v>0.315</v>
      </c>
      <c r="Z279" s="244">
        <f>'[3]Mexico Oil Exports'!MD$290</f>
        <v>0.71077699999999999</v>
      </c>
      <c r="AA279" s="244">
        <f>'[3]Mexico Oil Exports'!MP$290</f>
        <v>0.77966999999999997</v>
      </c>
      <c r="AB279" s="244">
        <f>'[3]Mexico Oil Exports'!NB$290</f>
        <v>0.547122</v>
      </c>
      <c r="AC279" s="244">
        <f>'[3]Mexico Oil Exports'!NN$290</f>
        <v>0.588167</v>
      </c>
      <c r="AD279" s="244">
        <f>'[3]Mexico Oil Exports'!NZ$290</f>
        <v>0.230015</v>
      </c>
      <c r="AE279" s="245">
        <f t="shared" si="154"/>
        <v>0.44566945591983398</v>
      </c>
      <c r="AF279" s="245">
        <f t="shared" si="155"/>
        <v>0.45841136851448661</v>
      </c>
      <c r="AG279" s="245">
        <f t="shared" si="156"/>
        <v>0.43212381437660019</v>
      </c>
      <c r="AH279" s="245">
        <f t="shared" si="156"/>
        <v>0.41476432412890329</v>
      </c>
      <c r="AI279" s="245">
        <f t="shared" si="156"/>
        <v>0.4049480505440331</v>
      </c>
      <c r="AJ279" s="245">
        <f t="shared" si="156"/>
        <v>0.42148594956166469</v>
      </c>
      <c r="AK279" s="245">
        <f t="shared" si="156"/>
        <v>0.43118340269677147</v>
      </c>
      <c r="AL279" s="245">
        <f t="shared" si="156"/>
        <v>0.42634670142513759</v>
      </c>
      <c r="AM279" s="245">
        <f t="shared" si="156"/>
        <v>0.42090110826159455</v>
      </c>
      <c r="AN279" s="245">
        <f t="shared" si="156"/>
        <v>0.41974568567130199</v>
      </c>
      <c r="AO279" s="245">
        <f t="shared" si="156"/>
        <v>0.42097304249784029</v>
      </c>
      <c r="AP279" s="245">
        <f t="shared" si="156"/>
        <v>0.42393256952329406</v>
      </c>
      <c r="AQ279" s="245">
        <f t="shared" si="156"/>
        <v>0.42382998811052919</v>
      </c>
      <c r="AR279" s="245">
        <f t="shared" si="156"/>
        <v>0.42237982147583369</v>
      </c>
      <c r="AS279" s="245">
        <f t="shared" si="156"/>
        <v>0.42187647881291196</v>
      </c>
      <c r="AT279" s="245">
        <f t="shared" si="156"/>
        <v>0.42217222145575983</v>
      </c>
      <c r="AU279" s="245">
        <f t="shared" si="156"/>
        <v>0.42259838008408179</v>
      </c>
      <c r="AV279" s="245">
        <f t="shared" si="156"/>
        <v>0.42283821587566578</v>
      </c>
      <c r="AW279" s="245">
        <f t="shared" si="157"/>
        <v>0.42257137798782329</v>
      </c>
      <c r="AX279" s="245">
        <f t="shared" si="157"/>
        <v>0.4223730235408506</v>
      </c>
      <c r="AY279" s="245">
        <f t="shared" si="157"/>
        <v>0.42241133484324855</v>
      </c>
      <c r="AZ279" s="245">
        <f t="shared" si="157"/>
        <v>0.42251064378883624</v>
      </c>
      <c r="BA279" s="245">
        <f t="shared" si="157"/>
        <v>0.42255846646633399</v>
      </c>
      <c r="BB279" s="245">
        <f t="shared" si="157"/>
        <v>0.42254091920728493</v>
      </c>
      <c r="BC279" s="245">
        <f t="shared" si="157"/>
        <v>0.42248496932541851</v>
      </c>
      <c r="BD279" s="245">
        <f t="shared" si="157"/>
        <v>0.42247887756931091</v>
      </c>
      <c r="BE279" s="245">
        <f t="shared" si="157"/>
        <v>0.42250126672622446</v>
      </c>
      <c r="BF279" s="245">
        <f t="shared" si="157"/>
        <v>0.42251477527143688</v>
      </c>
      <c r="BG279" s="245">
        <f t="shared" si="157"/>
        <v>0.42251289985891455</v>
      </c>
    </row>
    <row r="280" spans="1:59">
      <c r="A280" s="6" t="s">
        <v>113</v>
      </c>
      <c r="B280" s="231">
        <f t="shared" si="153"/>
        <v>0</v>
      </c>
      <c r="C280" s="236">
        <v>1E-3</v>
      </c>
      <c r="D280" s="236">
        <v>2E-3</v>
      </c>
      <c r="E280" s="236">
        <v>1E-3</v>
      </c>
      <c r="F280" s="236">
        <v>0</v>
      </c>
      <c r="G280" s="236">
        <v>2.1999999999999999E-2</v>
      </c>
      <c r="H280" s="236">
        <v>4.4999999999999998E-2</v>
      </c>
      <c r="I280" s="236">
        <v>3.7999999999999999E-2</v>
      </c>
      <c r="J280" s="236">
        <v>0</v>
      </c>
      <c r="K280" s="236">
        <v>0</v>
      </c>
      <c r="L280" s="236">
        <v>0</v>
      </c>
      <c r="M280" s="236">
        <v>1E-3</v>
      </c>
      <c r="N280" s="236">
        <v>0</v>
      </c>
      <c r="O280" s="236">
        <v>0.308</v>
      </c>
      <c r="P280" s="236">
        <v>0</v>
      </c>
      <c r="Q280" s="236">
        <v>3.3000000000000002E-2</v>
      </c>
      <c r="R280" s="236">
        <v>0.121</v>
      </c>
      <c r="S280" s="236">
        <v>0.151</v>
      </c>
      <c r="T280" s="236">
        <v>0.16700000000000001</v>
      </c>
      <c r="U280" s="236">
        <v>0.221</v>
      </c>
      <c r="V280" s="236">
        <v>0.13700000000000001</v>
      </c>
      <c r="W280" s="236">
        <v>0.12</v>
      </c>
      <c r="X280" s="236">
        <v>0.27100000000000002</v>
      </c>
      <c r="Y280" s="236">
        <v>0.3</v>
      </c>
      <c r="Z280" s="244">
        <f>'[3]Mexico Oil Exports'!ME$290</f>
        <v>0.49288599999999999</v>
      </c>
      <c r="AA280" s="244">
        <f>'[3]Mexico Oil Exports'!MQ$290</f>
        <v>0.60073399999999999</v>
      </c>
      <c r="AB280" s="244">
        <f>'[3]Mexico Oil Exports'!NC$290</f>
        <v>0.50648199999999999</v>
      </c>
      <c r="AC280" s="244">
        <f>'[3]Mexico Oil Exports'!NO$290</f>
        <v>0.42926900000000001</v>
      </c>
      <c r="AD280" s="244">
        <f>'[3]Mexico Oil Exports'!OA$290</f>
        <v>0</v>
      </c>
      <c r="AE280" s="245">
        <f t="shared" si="154"/>
        <v>0.35301689992078161</v>
      </c>
      <c r="AF280" s="245">
        <f t="shared" si="155"/>
        <v>0.32575905158874585</v>
      </c>
      <c r="AG280" s="245">
        <f t="shared" si="156"/>
        <v>0.3151721887470984</v>
      </c>
      <c r="AH280" s="245">
        <f t="shared" si="156"/>
        <v>0.29507916534061962</v>
      </c>
      <c r="AI280" s="245">
        <f t="shared" si="156"/>
        <v>0.26751419455788583</v>
      </c>
      <c r="AJ280" s="245">
        <f t="shared" si="156"/>
        <v>0.27426112885047782</v>
      </c>
      <c r="AK280" s="245">
        <f t="shared" si="156"/>
        <v>0.31130830003102633</v>
      </c>
      <c r="AL280" s="245">
        <f t="shared" si="156"/>
        <v>0.29555714581696546</v>
      </c>
      <c r="AM280" s="245">
        <f t="shared" si="156"/>
        <v>0.29266699550542163</v>
      </c>
      <c r="AN280" s="245">
        <f t="shared" si="156"/>
        <v>0.28874398691939501</v>
      </c>
      <c r="AO280" s="245">
        <f t="shared" si="156"/>
        <v>0.28826155295235545</v>
      </c>
      <c r="AP280" s="245">
        <f t="shared" si="156"/>
        <v>0.2925075114246572</v>
      </c>
      <c r="AQ280" s="245">
        <f t="shared" si="156"/>
        <v>0.29530759624503278</v>
      </c>
      <c r="AR280" s="245">
        <f t="shared" si="156"/>
        <v>0.29154743852375897</v>
      </c>
      <c r="AS280" s="245">
        <f t="shared" si="156"/>
        <v>0.29149752860937239</v>
      </c>
      <c r="AT280" s="245">
        <f t="shared" si="156"/>
        <v>0.29127361721303985</v>
      </c>
      <c r="AU280" s="245">
        <f t="shared" si="156"/>
        <v>0.29182432555103538</v>
      </c>
      <c r="AV280" s="245">
        <f t="shared" si="156"/>
        <v>0.29242673840317229</v>
      </c>
      <c r="AW280" s="245">
        <f t="shared" si="157"/>
        <v>0.29229010122844784</v>
      </c>
      <c r="AX280" s="245">
        <f t="shared" si="157"/>
        <v>0.29171392966007575</v>
      </c>
      <c r="AY280" s="245">
        <f t="shared" si="157"/>
        <v>0.29186246220101353</v>
      </c>
      <c r="AZ280" s="245">
        <f t="shared" si="157"/>
        <v>0.29190574241115419</v>
      </c>
      <c r="BA280" s="245">
        <f t="shared" si="157"/>
        <v>0.29202351140874894</v>
      </c>
      <c r="BB280" s="245">
        <f t="shared" si="157"/>
        <v>0.29203979478077274</v>
      </c>
      <c r="BC280" s="245">
        <f t="shared" si="157"/>
        <v>0.29195914938188805</v>
      </c>
      <c r="BD280" s="245">
        <f t="shared" si="157"/>
        <v>0.291909088092353</v>
      </c>
      <c r="BE280" s="245">
        <f t="shared" si="157"/>
        <v>0.2919581320367155</v>
      </c>
      <c r="BF280" s="245">
        <f t="shared" si="157"/>
        <v>0.29196745721498341</v>
      </c>
      <c r="BG280" s="245">
        <f t="shared" si="157"/>
        <v>0.29197793514009562</v>
      </c>
    </row>
    <row r="281" spans="1:59">
      <c r="A281" s="6" t="s">
        <v>102</v>
      </c>
      <c r="B281" s="231">
        <f t="shared" si="153"/>
        <v>0</v>
      </c>
      <c r="C281" s="236">
        <v>4.0000000000000001E-3</v>
      </c>
      <c r="D281" s="236">
        <v>0</v>
      </c>
      <c r="E281" s="236">
        <v>3.0000000000000001E-3</v>
      </c>
      <c r="F281" s="236">
        <v>3.0000000000000001E-3</v>
      </c>
      <c r="G281" s="236">
        <v>4.1000000000000002E-2</v>
      </c>
      <c r="H281" s="236">
        <v>0.31900000000000001</v>
      </c>
      <c r="I281" s="236">
        <v>3.7999999999999999E-2</v>
      </c>
      <c r="J281" s="236">
        <v>0</v>
      </c>
      <c r="K281" s="236">
        <v>0</v>
      </c>
      <c r="L281" s="236">
        <v>0</v>
      </c>
      <c r="M281" s="236">
        <v>4.0000000000000001E-3</v>
      </c>
      <c r="N281" s="236">
        <v>0</v>
      </c>
      <c r="O281" s="236">
        <v>0</v>
      </c>
      <c r="P281" s="236">
        <v>0</v>
      </c>
      <c r="Q281" s="236">
        <v>1.7000000000000001E-2</v>
      </c>
      <c r="R281" s="236">
        <v>0.10299999999999999</v>
      </c>
      <c r="S281" s="236">
        <v>0.11899999999999999</v>
      </c>
      <c r="T281" s="236">
        <v>0.14199999999999999</v>
      </c>
      <c r="U281" s="236">
        <v>0.21099999999999999</v>
      </c>
      <c r="V281" s="236">
        <v>0.17799999999999999</v>
      </c>
      <c r="W281" s="236">
        <v>0.20899999999999999</v>
      </c>
      <c r="X281" s="236">
        <v>0.126</v>
      </c>
      <c r="Y281" s="236">
        <v>0.29699999999999999</v>
      </c>
      <c r="Z281" s="244">
        <f>'[3]Mexico Oil Exports'!MF$290</f>
        <v>0.336034</v>
      </c>
      <c r="AA281" s="244">
        <f>'[3]Mexico Oil Exports'!MR$290</f>
        <v>0.77002400000000004</v>
      </c>
      <c r="AB281" s="244">
        <f>'[3]Mexico Oil Exports'!ND$290</f>
        <v>0.26402199999999998</v>
      </c>
      <c r="AC281" s="244">
        <f>'[3]Mexico Oil Exports'!NP$290</f>
        <v>8.9422000000000001E-2</v>
      </c>
      <c r="AD281" s="244">
        <f>'[3]Mexico Oil Exports'!OB$290</f>
        <v>0.40968199999999999</v>
      </c>
      <c r="AE281" s="245">
        <f t="shared" si="154"/>
        <v>0.26619842470119737</v>
      </c>
      <c r="AF281" s="245">
        <f t="shared" si="155"/>
        <v>0.30004548556417643</v>
      </c>
      <c r="AG281" s="245">
        <f t="shared" si="156"/>
        <v>0.30013443297172454</v>
      </c>
      <c r="AH281" s="245">
        <f t="shared" si="156"/>
        <v>0.24296241272608199</v>
      </c>
      <c r="AI281" s="245">
        <f t="shared" si="156"/>
        <v>0.25666210650626431</v>
      </c>
      <c r="AJ281" s="245">
        <f t="shared" si="156"/>
        <v>0.32319633105599577</v>
      </c>
      <c r="AK281" s="245">
        <f t="shared" si="156"/>
        <v>0.27320057249388896</v>
      </c>
      <c r="AL281" s="245">
        <f t="shared" si="156"/>
        <v>0.2846001537648486</v>
      </c>
      <c r="AM281" s="245">
        <f t="shared" si="156"/>
        <v>0.2792311711507911</v>
      </c>
      <c r="AN281" s="245">
        <f t="shared" si="156"/>
        <v>0.27612431530941589</v>
      </c>
      <c r="AO281" s="245">
        <f t="shared" si="156"/>
        <v>0.28337806699435775</v>
      </c>
      <c r="AP281" s="245">
        <f t="shared" si="156"/>
        <v>0.28727050875498805</v>
      </c>
      <c r="AQ281" s="245">
        <f t="shared" si="156"/>
        <v>0.27930685594266047</v>
      </c>
      <c r="AR281" s="245">
        <f t="shared" si="156"/>
        <v>0.28212084319488029</v>
      </c>
      <c r="AS281" s="245">
        <f t="shared" si="156"/>
        <v>0.28106218363044266</v>
      </c>
      <c r="AT281" s="245">
        <f t="shared" si="156"/>
        <v>0.28164011803926053</v>
      </c>
      <c r="AU281" s="245">
        <f t="shared" si="156"/>
        <v>0.28262769170346586</v>
      </c>
      <c r="AV281" s="245">
        <f t="shared" si="156"/>
        <v>0.2822801019124464</v>
      </c>
      <c r="AW281" s="245">
        <f t="shared" si="157"/>
        <v>0.28135153850214195</v>
      </c>
      <c r="AX281" s="245">
        <f t="shared" si="157"/>
        <v>0.28194618769609914</v>
      </c>
      <c r="AY281" s="245">
        <f t="shared" si="157"/>
        <v>0.28179232675755145</v>
      </c>
      <c r="AZ281" s="245">
        <f t="shared" si="157"/>
        <v>0.28196912757068276</v>
      </c>
      <c r="BA281" s="245">
        <f t="shared" si="157"/>
        <v>0.281999569314341</v>
      </c>
      <c r="BB281" s="245">
        <f t="shared" si="157"/>
        <v>0.28186785648778434</v>
      </c>
      <c r="BC281" s="245">
        <f t="shared" si="157"/>
        <v>0.28181174996816333</v>
      </c>
      <c r="BD281" s="245">
        <f t="shared" si="157"/>
        <v>0.28191501356529181</v>
      </c>
      <c r="BE281" s="245">
        <f t="shared" si="157"/>
        <v>0.28188812601970459</v>
      </c>
      <c r="BF281" s="245">
        <f t="shared" si="157"/>
        <v>0.28191266338125265</v>
      </c>
      <c r="BG281" s="245">
        <f t="shared" si="157"/>
        <v>0.28189646307105698</v>
      </c>
    </row>
    <row r="282" spans="1:59">
      <c r="A282" s="6" t="s">
        <v>103</v>
      </c>
      <c r="B282" s="231">
        <f>B283-SUM(B271:B281)</f>
        <v>0</v>
      </c>
      <c r="C282" s="236">
        <v>1E-3</v>
      </c>
      <c r="D282" s="236">
        <v>0</v>
      </c>
      <c r="E282" s="236">
        <v>8.9999999999999993E-3</v>
      </c>
      <c r="F282" s="236">
        <v>0</v>
      </c>
      <c r="G282" s="236">
        <v>3.0000000000000001E-3</v>
      </c>
      <c r="H282" s="236">
        <v>0.39300000000000002</v>
      </c>
      <c r="I282" s="236">
        <v>0.04</v>
      </c>
      <c r="J282" s="236">
        <v>0</v>
      </c>
      <c r="K282" s="236">
        <v>0</v>
      </c>
      <c r="L282" s="236">
        <v>0</v>
      </c>
      <c r="M282" s="236">
        <v>0</v>
      </c>
      <c r="N282" s="236">
        <v>0</v>
      </c>
      <c r="O282" s="236">
        <v>0</v>
      </c>
      <c r="P282" s="236">
        <v>0</v>
      </c>
      <c r="Q282" s="236">
        <v>2.5999999999999999E-2</v>
      </c>
      <c r="R282" s="236">
        <v>0.28299999999999997</v>
      </c>
      <c r="S282" s="236">
        <v>0.14399999999999999</v>
      </c>
      <c r="T282" s="236">
        <v>0.23599999999999999</v>
      </c>
      <c r="U282" s="236">
        <v>0.13</v>
      </c>
      <c r="V282" s="236">
        <v>0.13800000000000001</v>
      </c>
      <c r="W282" s="236">
        <v>9.1999999999999998E-2</v>
      </c>
      <c r="X282" s="236">
        <v>0.23799999999999999</v>
      </c>
      <c r="Y282" s="236">
        <v>0.89600000000000002</v>
      </c>
      <c r="Z282" s="244">
        <f>'[3]Mexico Oil Exports'!MG$290</f>
        <v>0.35432799999999998</v>
      </c>
      <c r="AA282" s="244">
        <f>'[3]Mexico Oil Exports'!MS$290</f>
        <v>1.837914</v>
      </c>
      <c r="AB282" s="244">
        <f>'[3]Mexico Oil Exports'!NE$290</f>
        <v>0.26597100000000001</v>
      </c>
      <c r="AC282" s="244">
        <f>'[3]Mexico Oil Exports'!NQ$290</f>
        <v>0.40904299999999999</v>
      </c>
      <c r="AD282" s="245">
        <f t="shared" ref="AD282:AW282" si="158">AD283-SUM(AD271:AD281)</f>
        <v>0.46175999999999995</v>
      </c>
      <c r="AE282" s="245">
        <f t="shared" si="158"/>
        <v>0.57032261787765126</v>
      </c>
      <c r="AF282" s="245">
        <f t="shared" si="158"/>
        <v>0.53438089678218681</v>
      </c>
      <c r="AG282" s="245">
        <f t="shared" si="158"/>
        <v>0.59131390956264518</v>
      </c>
      <c r="AH282" s="245">
        <f t="shared" si="158"/>
        <v>0.40966384211622575</v>
      </c>
      <c r="AI282" s="245">
        <f t="shared" si="158"/>
        <v>0.4824709307792574</v>
      </c>
      <c r="AJ282" s="245">
        <f t="shared" si="158"/>
        <v>0.54626409922100194</v>
      </c>
      <c r="AK282" s="245">
        <f t="shared" si="158"/>
        <v>0.5176304394235931</v>
      </c>
      <c r="AL282" s="245">
        <f t="shared" si="158"/>
        <v>0.51281873569226377</v>
      </c>
      <c r="AM282" s="245">
        <f t="shared" si="158"/>
        <v>0.50946864422054539</v>
      </c>
      <c r="AN282" s="245">
        <f t="shared" si="158"/>
        <v>0.49376960944646786</v>
      </c>
      <c r="AO282" s="245">
        <f t="shared" si="158"/>
        <v>0.51373056986733179</v>
      </c>
      <c r="AP282" s="245">
        <f t="shared" si="158"/>
        <v>0.5159903056007753</v>
      </c>
      <c r="AQ282" s="245">
        <f t="shared" si="158"/>
        <v>0.50948359973003932</v>
      </c>
      <c r="AR282" s="245">
        <f t="shared" si="158"/>
        <v>0.50915557296547664</v>
      </c>
      <c r="AS282" s="245">
        <f t="shared" si="158"/>
        <v>0.50848854577303193</v>
      </c>
      <c r="AT282" s="245">
        <f t="shared" si="158"/>
        <v>0.50842593152201854</v>
      </c>
      <c r="AU282" s="245">
        <f t="shared" si="158"/>
        <v>0.51136971878733117</v>
      </c>
      <c r="AV282" s="245">
        <f t="shared" si="158"/>
        <v>0.51030879111826799</v>
      </c>
      <c r="AW282" s="245">
        <f t="shared" si="158"/>
        <v>0.50938467375557916</v>
      </c>
      <c r="AX282" s="245">
        <f t="shared" ref="AX282:BG282" si="159">AX283-SUM(AX271:AX281)</f>
        <v>0.50954971203322508</v>
      </c>
      <c r="AY282" s="245">
        <f t="shared" si="159"/>
        <v>0.50959553219124665</v>
      </c>
      <c r="AZ282" s="245">
        <f t="shared" si="159"/>
        <v>0.50980776544328421</v>
      </c>
      <c r="BA282" s="245">
        <f t="shared" si="159"/>
        <v>0.51004168557712948</v>
      </c>
      <c r="BB282" s="245">
        <f t="shared" si="159"/>
        <v>0.50972929490832009</v>
      </c>
      <c r="BC282" s="245">
        <f t="shared" si="159"/>
        <v>0.50967587380009327</v>
      </c>
      <c r="BD282" s="245">
        <f t="shared" si="159"/>
        <v>0.5097447980306411</v>
      </c>
      <c r="BE282" s="245">
        <f t="shared" si="159"/>
        <v>0.5097700303840158</v>
      </c>
      <c r="BF282" s="245">
        <f t="shared" si="159"/>
        <v>0.50979988355189398</v>
      </c>
      <c r="BG282" s="245">
        <f t="shared" si="159"/>
        <v>0.5097923365400403</v>
      </c>
    </row>
    <row r="283" spans="1:59" ht="15.75" thickBot="1">
      <c r="A283" s="6" t="s">
        <v>114</v>
      </c>
      <c r="B283" s="244">
        <f>B40</f>
        <v>0</v>
      </c>
      <c r="C283" s="244">
        <f>C40</f>
        <v>0</v>
      </c>
      <c r="D283" s="244">
        <f t="shared" ref="D283:P283" si="160">SUM(D271:D282)</f>
        <v>2.0000000000000004E-2</v>
      </c>
      <c r="E283" s="244">
        <f t="shared" si="160"/>
        <v>1.2999999999999999E-2</v>
      </c>
      <c r="F283" s="244">
        <f t="shared" si="160"/>
        <v>0.98499999999999999</v>
      </c>
      <c r="G283" s="244">
        <f t="shared" si="160"/>
        <v>0.36099999999999999</v>
      </c>
      <c r="H283" s="244">
        <f t="shared" si="160"/>
        <v>0.86699999999999999</v>
      </c>
      <c r="I283" s="244">
        <f t="shared" si="160"/>
        <v>0.65500000000000003</v>
      </c>
      <c r="J283" s="244">
        <f t="shared" si="160"/>
        <v>0.35300000000000004</v>
      </c>
      <c r="K283" s="244">
        <f t="shared" si="160"/>
        <v>7.2000000000000008E-2</v>
      </c>
      <c r="L283" s="244">
        <f t="shared" si="160"/>
        <v>0</v>
      </c>
      <c r="M283" s="244">
        <f t="shared" si="160"/>
        <v>5.0000000000000001E-3</v>
      </c>
      <c r="N283" s="244">
        <f t="shared" si="160"/>
        <v>4.0000000000000001E-3</v>
      </c>
      <c r="O283" s="244">
        <f t="shared" si="160"/>
        <v>0.308</v>
      </c>
      <c r="P283" s="244">
        <f t="shared" si="160"/>
        <v>6.0000000000000001E-3</v>
      </c>
      <c r="Q283" s="244">
        <f t="shared" ref="Q283:AC283" si="161">SUM(Q271:Q282)</f>
        <v>6.1520000000000019</v>
      </c>
      <c r="R283" s="244">
        <f t="shared" si="161"/>
        <v>1.4349999999999998</v>
      </c>
      <c r="S283" s="244">
        <f t="shared" si="161"/>
        <v>1.5659999999999998</v>
      </c>
      <c r="T283" s="244">
        <f t="shared" si="161"/>
        <v>1.8209999999999997</v>
      </c>
      <c r="U283" s="244">
        <f t="shared" si="161"/>
        <v>1.8740000000000001</v>
      </c>
      <c r="V283" s="244">
        <f t="shared" si="161"/>
        <v>1.8699999999999997</v>
      </c>
      <c r="W283" s="244">
        <f t="shared" si="161"/>
        <v>1.7480000000000002</v>
      </c>
      <c r="X283" s="244">
        <f t="shared" si="161"/>
        <v>1.7509999999999999</v>
      </c>
      <c r="Y283" s="244">
        <f t="shared" si="161"/>
        <v>5.3440000000000003</v>
      </c>
      <c r="Z283" s="244">
        <f t="shared" si="161"/>
        <v>6.1726359999999998</v>
      </c>
      <c r="AA283" s="244">
        <f t="shared" si="161"/>
        <v>7.6181860000000015</v>
      </c>
      <c r="AB283" s="244">
        <f t="shared" si="161"/>
        <v>5.7567440000000003</v>
      </c>
      <c r="AC283" s="244">
        <f t="shared" si="161"/>
        <v>8.1007779999999983</v>
      </c>
      <c r="AD283" s="245">
        <f t="shared" ref="AD283:BG283" si="162">AD40</f>
        <v>3.5</v>
      </c>
      <c r="AE283" s="245">
        <f t="shared" si="162"/>
        <v>5</v>
      </c>
      <c r="AF283" s="245">
        <f t="shared" si="162"/>
        <v>5</v>
      </c>
      <c r="AG283" s="245">
        <f t="shared" si="162"/>
        <v>5</v>
      </c>
      <c r="AH283" s="245">
        <f t="shared" si="162"/>
        <v>5</v>
      </c>
      <c r="AI283" s="245">
        <f t="shared" si="162"/>
        <v>5</v>
      </c>
      <c r="AJ283" s="245">
        <f t="shared" si="162"/>
        <v>5</v>
      </c>
      <c r="AK283" s="245">
        <f t="shared" si="162"/>
        <v>5</v>
      </c>
      <c r="AL283" s="245">
        <f t="shared" si="162"/>
        <v>5</v>
      </c>
      <c r="AM283" s="245">
        <f t="shared" si="162"/>
        <v>5</v>
      </c>
      <c r="AN283" s="245">
        <f t="shared" si="162"/>
        <v>5</v>
      </c>
      <c r="AO283" s="245">
        <f t="shared" si="162"/>
        <v>5</v>
      </c>
      <c r="AP283" s="245">
        <f t="shared" si="162"/>
        <v>5</v>
      </c>
      <c r="AQ283" s="245">
        <f t="shared" si="162"/>
        <v>5</v>
      </c>
      <c r="AR283" s="245">
        <f t="shared" si="162"/>
        <v>5</v>
      </c>
      <c r="AS283" s="245">
        <f t="shared" si="162"/>
        <v>5</v>
      </c>
      <c r="AT283" s="245">
        <f t="shared" si="162"/>
        <v>5</v>
      </c>
      <c r="AU283" s="245">
        <f t="shared" si="162"/>
        <v>5</v>
      </c>
      <c r="AV283" s="245">
        <f t="shared" si="162"/>
        <v>5</v>
      </c>
      <c r="AW283" s="245">
        <f t="shared" si="162"/>
        <v>5</v>
      </c>
      <c r="AX283" s="245">
        <f t="shared" si="162"/>
        <v>5</v>
      </c>
      <c r="AY283" s="245">
        <f t="shared" si="162"/>
        <v>5</v>
      </c>
      <c r="AZ283" s="245">
        <f t="shared" si="162"/>
        <v>5</v>
      </c>
      <c r="BA283" s="245">
        <f t="shared" si="162"/>
        <v>5</v>
      </c>
      <c r="BB283" s="245">
        <f t="shared" si="162"/>
        <v>5</v>
      </c>
      <c r="BC283" s="245">
        <f t="shared" si="162"/>
        <v>5</v>
      </c>
      <c r="BD283" s="245">
        <f t="shared" si="162"/>
        <v>5</v>
      </c>
      <c r="BE283" s="245">
        <f t="shared" si="162"/>
        <v>5</v>
      </c>
      <c r="BF283" s="245">
        <f t="shared" si="162"/>
        <v>5</v>
      </c>
      <c r="BG283" s="245">
        <f t="shared" si="162"/>
        <v>5</v>
      </c>
    </row>
    <row r="284" spans="1:59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335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</row>
    <row r="285" spans="1:59" ht="15.75" thickBot="1">
      <c r="A285" s="6" t="s">
        <v>267</v>
      </c>
      <c r="O285" s="319"/>
    </row>
    <row r="286" spans="1:59" ht="15.75" thickBot="1">
      <c r="A286" s="3"/>
      <c r="B286" s="3" t="str">
        <f>B$2</f>
        <v xml:space="preserve">93/94 </v>
      </c>
      <c r="C286" s="3" t="str">
        <f t="shared" ref="C286:BG286" si="163">C$2</f>
        <v xml:space="preserve">94/95 </v>
      </c>
      <c r="D286" s="3" t="str">
        <f t="shared" si="163"/>
        <v xml:space="preserve">95/96 </v>
      </c>
      <c r="E286" s="3" t="str">
        <f t="shared" si="163"/>
        <v xml:space="preserve">96/97 </v>
      </c>
      <c r="F286" s="3" t="str">
        <f t="shared" si="163"/>
        <v xml:space="preserve">97/98 </v>
      </c>
      <c r="G286" s="3" t="str">
        <f t="shared" si="163"/>
        <v xml:space="preserve">98/99 </v>
      </c>
      <c r="H286" s="3" t="str">
        <f t="shared" si="163"/>
        <v xml:space="preserve">99/00 </v>
      </c>
      <c r="I286" s="3" t="str">
        <f t="shared" si="163"/>
        <v xml:space="preserve">00/01 </v>
      </c>
      <c r="J286" s="3" t="str">
        <f t="shared" si="163"/>
        <v xml:space="preserve">01/02 </v>
      </c>
      <c r="K286" s="3" t="str">
        <f t="shared" si="163"/>
        <v xml:space="preserve">02/03 </v>
      </c>
      <c r="L286" s="3" t="str">
        <f t="shared" si="163"/>
        <v xml:space="preserve">03/04 </v>
      </c>
      <c r="M286" s="3" t="str">
        <f t="shared" si="163"/>
        <v xml:space="preserve">04/05 </v>
      </c>
      <c r="N286" s="3" t="str">
        <f t="shared" si="163"/>
        <v xml:space="preserve">05/06 </v>
      </c>
      <c r="O286" s="3" t="str">
        <f t="shared" si="163"/>
        <v xml:space="preserve">06/07 </v>
      </c>
      <c r="P286" s="3" t="str">
        <f t="shared" si="163"/>
        <v xml:space="preserve">07/08 </v>
      </c>
      <c r="Q286" s="3" t="str">
        <f t="shared" si="163"/>
        <v xml:space="preserve">08/09 </v>
      </c>
      <c r="R286" s="3" t="str">
        <f t="shared" si="163"/>
        <v xml:space="preserve">09/10 </v>
      </c>
      <c r="S286" s="3" t="str">
        <f t="shared" si="163"/>
        <v xml:space="preserve">10/11 </v>
      </c>
      <c r="T286" s="3" t="str">
        <f t="shared" si="163"/>
        <v xml:space="preserve">11/12 </v>
      </c>
      <c r="U286" s="3" t="str">
        <f t="shared" si="163"/>
        <v xml:space="preserve">12/13 </v>
      </c>
      <c r="V286" s="3" t="str">
        <f t="shared" si="163"/>
        <v xml:space="preserve">13/14 </v>
      </c>
      <c r="W286" s="3" t="str">
        <f t="shared" si="163"/>
        <v xml:space="preserve">14/15 </v>
      </c>
      <c r="X286" s="3" t="str">
        <f t="shared" si="163"/>
        <v xml:space="preserve">15/16 </v>
      </c>
      <c r="Y286" s="3" t="str">
        <f t="shared" si="163"/>
        <v xml:space="preserve">16/17 </v>
      </c>
      <c r="Z286" s="3" t="str">
        <f t="shared" si="163"/>
        <v xml:space="preserve">17/18 </v>
      </c>
      <c r="AA286" s="3" t="str">
        <f t="shared" si="163"/>
        <v xml:space="preserve">18/19 </v>
      </c>
      <c r="AB286" s="3" t="str">
        <f t="shared" si="163"/>
        <v>19/20</v>
      </c>
      <c r="AC286" s="3" t="str">
        <f t="shared" si="163"/>
        <v>20/21</v>
      </c>
      <c r="AD286" s="3" t="str">
        <f t="shared" si="163"/>
        <v xml:space="preserve">21/22 </v>
      </c>
      <c r="AE286" s="3" t="str">
        <f t="shared" si="163"/>
        <v xml:space="preserve">22/23 </v>
      </c>
      <c r="AF286" s="3" t="str">
        <f t="shared" si="163"/>
        <v xml:space="preserve">23/24 </v>
      </c>
      <c r="AG286" s="3" t="str">
        <f t="shared" si="163"/>
        <v xml:space="preserve">24/25 </v>
      </c>
      <c r="AH286" s="3" t="str">
        <f t="shared" si="163"/>
        <v>25/26</v>
      </c>
      <c r="AI286" s="3" t="str">
        <f t="shared" si="163"/>
        <v>26/27</v>
      </c>
      <c r="AJ286" s="3" t="str">
        <f t="shared" si="163"/>
        <v>27/28</v>
      </c>
      <c r="AK286" s="3" t="str">
        <f t="shared" si="163"/>
        <v>28/29</v>
      </c>
      <c r="AL286" s="3" t="str">
        <f t="shared" si="163"/>
        <v>29/30</v>
      </c>
      <c r="AM286" s="3" t="str">
        <f t="shared" si="163"/>
        <v>30/31</v>
      </c>
      <c r="AN286" s="3" t="str">
        <f t="shared" si="163"/>
        <v>31/32</v>
      </c>
      <c r="AO286" s="3" t="str">
        <f t="shared" si="163"/>
        <v>32/33</v>
      </c>
      <c r="AP286" s="3" t="str">
        <f t="shared" si="163"/>
        <v>33/34</v>
      </c>
      <c r="AQ286" s="3" t="str">
        <f t="shared" si="163"/>
        <v>34/35</v>
      </c>
      <c r="AR286" s="3" t="str">
        <f t="shared" si="163"/>
        <v>35/36</v>
      </c>
      <c r="AS286" s="3" t="str">
        <f t="shared" si="163"/>
        <v>36/37</v>
      </c>
      <c r="AT286" s="3" t="str">
        <f t="shared" si="163"/>
        <v>37/38</v>
      </c>
      <c r="AU286" s="3" t="str">
        <f t="shared" si="163"/>
        <v>38/39</v>
      </c>
      <c r="AV286" s="3" t="str">
        <f t="shared" si="163"/>
        <v>39/40</v>
      </c>
      <c r="AW286" s="3" t="str">
        <f t="shared" si="163"/>
        <v>40/41</v>
      </c>
      <c r="AX286" s="3" t="str">
        <f t="shared" si="163"/>
        <v>41/42</v>
      </c>
      <c r="AY286" s="3" t="str">
        <f t="shared" si="163"/>
        <v>42/43</v>
      </c>
      <c r="AZ286" s="3" t="str">
        <f t="shared" si="163"/>
        <v>43/44</v>
      </c>
      <c r="BA286" s="3" t="str">
        <f t="shared" si="163"/>
        <v>44/45</v>
      </c>
      <c r="BB286" s="3" t="str">
        <f t="shared" si="163"/>
        <v>45/46</v>
      </c>
      <c r="BC286" s="3" t="str">
        <f t="shared" si="163"/>
        <v>46/47</v>
      </c>
      <c r="BD286" s="3" t="str">
        <f t="shared" si="163"/>
        <v>47/48</v>
      </c>
      <c r="BE286" s="3" t="str">
        <f t="shared" si="163"/>
        <v>48/49</v>
      </c>
      <c r="BF286" s="3" t="str">
        <f t="shared" si="163"/>
        <v>49/50</v>
      </c>
      <c r="BG286" s="3" t="str">
        <f t="shared" si="163"/>
        <v>50/51</v>
      </c>
    </row>
    <row r="287" spans="1:59">
      <c r="A287" s="6" t="s">
        <v>104</v>
      </c>
      <c r="B287" s="239">
        <f t="shared" ref="B287:Q298" si="164">B$299/12</f>
        <v>27.916666666666668</v>
      </c>
      <c r="C287" s="239">
        <f t="shared" si="164"/>
        <v>21.666666666666668</v>
      </c>
      <c r="D287" s="239">
        <f t="shared" si="164"/>
        <v>21.335469499999999</v>
      </c>
      <c r="E287" s="239">
        <f t="shared" si="164"/>
        <v>24.381912416666665</v>
      </c>
      <c r="F287" s="239">
        <f t="shared" si="164"/>
        <v>25.773217833333334</v>
      </c>
      <c r="G287" s="239">
        <f t="shared" si="164"/>
        <v>34.478383416666667</v>
      </c>
      <c r="H287" s="239">
        <f t="shared" si="164"/>
        <v>37.077033499999999</v>
      </c>
      <c r="I287" s="239">
        <f t="shared" si="164"/>
        <v>33.935543500000001</v>
      </c>
      <c r="J287" s="239">
        <f t="shared" si="164"/>
        <v>33.132211249999997</v>
      </c>
      <c r="K287" s="239">
        <f t="shared" si="164"/>
        <v>31.856740583333334</v>
      </c>
      <c r="L287" s="239">
        <f t="shared" si="164"/>
        <v>44.076472416666661</v>
      </c>
      <c r="M287" s="239">
        <f t="shared" si="164"/>
        <v>41.949457916666667</v>
      </c>
      <c r="N287" s="239">
        <f t="shared" si="164"/>
        <v>44.372155666666664</v>
      </c>
      <c r="O287" s="239">
        <f t="shared" si="164"/>
        <v>40.724021999999998</v>
      </c>
      <c r="P287" s="239">
        <f t="shared" si="164"/>
        <v>44.988444750000006</v>
      </c>
      <c r="Q287" s="239">
        <f t="shared" si="164"/>
        <v>43.292468416666658</v>
      </c>
      <c r="R287" s="239">
        <f t="shared" ref="R287:AN298" si="165">R$299/12</f>
        <v>47.532906333333337</v>
      </c>
      <c r="S287" s="239">
        <f t="shared" si="165"/>
        <v>52.369938999999995</v>
      </c>
      <c r="T287" s="239">
        <f t="shared" si="165"/>
        <v>53.728426583333324</v>
      </c>
      <c r="U287" s="239">
        <f t="shared" si="165"/>
        <v>53.309742333333332</v>
      </c>
      <c r="V287" s="239">
        <f t="shared" si="165"/>
        <v>54.606894916666668</v>
      </c>
      <c r="W287" s="239">
        <f t="shared" si="165"/>
        <v>54.999821666666662</v>
      </c>
      <c r="X287" s="239">
        <f t="shared" si="165"/>
        <v>57.497054666666664</v>
      </c>
      <c r="Y287" s="239">
        <f t="shared" si="165"/>
        <v>59.64137341666666</v>
      </c>
      <c r="Z287" s="239">
        <f t="shared" si="165"/>
        <v>57.366378833333329</v>
      </c>
      <c r="AA287" s="239">
        <f t="shared" si="165"/>
        <v>55.816089999999996</v>
      </c>
      <c r="AB287" s="239">
        <f t="shared" si="165"/>
        <v>56.683046416666663</v>
      </c>
      <c r="AC287" s="239">
        <f t="shared" si="165"/>
        <v>59.573843916666668</v>
      </c>
      <c r="AD287" s="239">
        <f t="shared" si="165"/>
        <v>59.708333333333336</v>
      </c>
      <c r="AE287" s="306">
        <f t="shared" si="165"/>
        <v>64.916666666666671</v>
      </c>
      <c r="AF287" s="306">
        <f t="shared" si="165"/>
        <v>65.075036532620246</v>
      </c>
      <c r="AG287" s="306">
        <f t="shared" si="165"/>
        <v>56.03417691495688</v>
      </c>
      <c r="AH287" s="306">
        <f t="shared" si="165"/>
        <v>57.615528614052899</v>
      </c>
      <c r="AI287" s="306">
        <f t="shared" si="165"/>
        <v>59.45066453712414</v>
      </c>
      <c r="AJ287" s="306">
        <f t="shared" si="165"/>
        <v>60.285352747693445</v>
      </c>
      <c r="AK287" s="306">
        <f t="shared" si="165"/>
        <v>61.117189717153302</v>
      </c>
      <c r="AL287" s="306">
        <f t="shared" si="165"/>
        <v>61.952021072378507</v>
      </c>
      <c r="AM287" s="306">
        <f t="shared" si="165"/>
        <v>62.784647783149637</v>
      </c>
      <c r="AN287" s="306">
        <f t="shared" si="165"/>
        <v>63.61629770150796</v>
      </c>
      <c r="AO287" s="306">
        <f t="shared" ref="AO287:BD298" si="166">AO$299/12</f>
        <v>64.863414493778393</v>
      </c>
      <c r="AP287" s="306">
        <f t="shared" si="166"/>
        <v>65.702817360548138</v>
      </c>
      <c r="AQ287" s="306">
        <f t="shared" si="166"/>
        <v>66.533979788472877</v>
      </c>
      <c r="AR287" s="306">
        <f t="shared" si="166"/>
        <v>68.217939385054834</v>
      </c>
      <c r="AS287" s="306">
        <f t="shared" si="166"/>
        <v>69.470617127426124</v>
      </c>
      <c r="AT287" s="306">
        <f t="shared" si="166"/>
        <v>70.306153693584534</v>
      </c>
      <c r="AU287" s="306">
        <f t="shared" si="166"/>
        <v>71.307887951066377</v>
      </c>
      <c r="AV287" s="306">
        <f t="shared" si="166"/>
        <v>72.308770421719984</v>
      </c>
      <c r="AW287" s="306">
        <f t="shared" si="166"/>
        <v>73.308553147476374</v>
      </c>
      <c r="AX287" s="306">
        <f t="shared" si="166"/>
        <v>74.306946933839782</v>
      </c>
      <c r="AY287" s="306">
        <f t="shared" si="166"/>
        <v>74.886950184793278</v>
      </c>
      <c r="AZ287" s="306">
        <f t="shared" si="166"/>
        <v>76.311808088439548</v>
      </c>
      <c r="BA287" s="306">
        <f t="shared" si="166"/>
        <v>77.315008263992638</v>
      </c>
      <c r="BB287" s="306">
        <f t="shared" si="166"/>
        <v>78.317963403697576</v>
      </c>
      <c r="BC287" s="306">
        <f t="shared" si="166"/>
        <v>79.321202004835584</v>
      </c>
      <c r="BD287" s="306">
        <f t="shared" si="166"/>
        <v>80.324712109382816</v>
      </c>
      <c r="BE287" s="306">
        <f t="shared" ref="BE287:BG298" si="167">BE$299/12</f>
        <v>81.494898891977073</v>
      </c>
      <c r="BF287" s="306">
        <f t="shared" si="167"/>
        <v>82.248600417487253</v>
      </c>
      <c r="BG287" s="306">
        <f t="shared" si="167"/>
        <v>83.835440911419894</v>
      </c>
    </row>
    <row r="288" spans="1:59">
      <c r="A288" s="6" t="s">
        <v>105</v>
      </c>
      <c r="B288" s="239">
        <f t="shared" si="164"/>
        <v>27.916666666666668</v>
      </c>
      <c r="C288" s="239">
        <f t="shared" si="164"/>
        <v>21.666666666666668</v>
      </c>
      <c r="D288" s="239">
        <f t="shared" si="164"/>
        <v>21.335469499999999</v>
      </c>
      <c r="E288" s="239">
        <f t="shared" si="164"/>
        <v>24.381912416666665</v>
      </c>
      <c r="F288" s="239">
        <f t="shared" si="164"/>
        <v>25.773217833333334</v>
      </c>
      <c r="G288" s="239">
        <f t="shared" si="164"/>
        <v>34.478383416666667</v>
      </c>
      <c r="H288" s="239">
        <f t="shared" si="164"/>
        <v>37.077033499999999</v>
      </c>
      <c r="I288" s="239">
        <f t="shared" si="164"/>
        <v>33.935543500000001</v>
      </c>
      <c r="J288" s="239">
        <f t="shared" si="164"/>
        <v>33.132211249999997</v>
      </c>
      <c r="K288" s="239">
        <f t="shared" si="164"/>
        <v>31.856740583333334</v>
      </c>
      <c r="L288" s="239">
        <f t="shared" si="164"/>
        <v>44.076472416666661</v>
      </c>
      <c r="M288" s="239">
        <f t="shared" si="164"/>
        <v>41.949457916666667</v>
      </c>
      <c r="N288" s="239">
        <f t="shared" si="164"/>
        <v>44.372155666666664</v>
      </c>
      <c r="O288" s="239">
        <f t="shared" si="164"/>
        <v>40.724021999999998</v>
      </c>
      <c r="P288" s="239">
        <f t="shared" si="164"/>
        <v>44.988444750000006</v>
      </c>
      <c r="Q288" s="239">
        <f t="shared" si="164"/>
        <v>43.292468416666658</v>
      </c>
      <c r="R288" s="239">
        <f t="shared" si="165"/>
        <v>47.532906333333337</v>
      </c>
      <c r="S288" s="239">
        <f t="shared" si="165"/>
        <v>52.369938999999995</v>
      </c>
      <c r="T288" s="239">
        <f t="shared" si="165"/>
        <v>53.728426583333324</v>
      </c>
      <c r="U288" s="239">
        <f t="shared" si="165"/>
        <v>53.309742333333332</v>
      </c>
      <c r="V288" s="239">
        <f t="shared" si="165"/>
        <v>54.606894916666668</v>
      </c>
      <c r="W288" s="239">
        <f t="shared" si="165"/>
        <v>54.999821666666662</v>
      </c>
      <c r="X288" s="239">
        <f t="shared" si="165"/>
        <v>57.497054666666664</v>
      </c>
      <c r="Y288" s="239">
        <f t="shared" si="165"/>
        <v>59.64137341666666</v>
      </c>
      <c r="Z288" s="239">
        <f t="shared" si="165"/>
        <v>57.366378833333329</v>
      </c>
      <c r="AA288" s="239">
        <f t="shared" si="165"/>
        <v>55.816089999999996</v>
      </c>
      <c r="AB288" s="239">
        <f t="shared" si="165"/>
        <v>56.683046416666663</v>
      </c>
      <c r="AC288" s="239">
        <f t="shared" si="165"/>
        <v>59.573843916666668</v>
      </c>
      <c r="AD288" s="239">
        <f t="shared" si="165"/>
        <v>59.708333333333336</v>
      </c>
      <c r="AE288" s="306">
        <f t="shared" si="165"/>
        <v>64.916666666666671</v>
      </c>
      <c r="AF288" s="306">
        <f t="shared" si="165"/>
        <v>65.075036532620246</v>
      </c>
      <c r="AG288" s="306">
        <f t="shared" si="165"/>
        <v>56.03417691495688</v>
      </c>
      <c r="AH288" s="306">
        <f t="shared" si="165"/>
        <v>57.615528614052899</v>
      </c>
      <c r="AI288" s="306">
        <f t="shared" si="165"/>
        <v>59.45066453712414</v>
      </c>
      <c r="AJ288" s="306">
        <f t="shared" si="165"/>
        <v>60.285352747693445</v>
      </c>
      <c r="AK288" s="306">
        <f t="shared" si="165"/>
        <v>61.117189717153302</v>
      </c>
      <c r="AL288" s="306">
        <f t="shared" si="165"/>
        <v>61.952021072378507</v>
      </c>
      <c r="AM288" s="306">
        <f t="shared" si="165"/>
        <v>62.784647783149637</v>
      </c>
      <c r="AN288" s="306">
        <f t="shared" si="165"/>
        <v>63.61629770150796</v>
      </c>
      <c r="AO288" s="306">
        <f t="shared" si="166"/>
        <v>64.863414493778393</v>
      </c>
      <c r="AP288" s="306">
        <f t="shared" si="166"/>
        <v>65.702817360548138</v>
      </c>
      <c r="AQ288" s="306">
        <f t="shared" si="166"/>
        <v>66.533979788472877</v>
      </c>
      <c r="AR288" s="306">
        <f t="shared" si="166"/>
        <v>68.217939385054834</v>
      </c>
      <c r="AS288" s="306">
        <f t="shared" si="166"/>
        <v>69.470617127426124</v>
      </c>
      <c r="AT288" s="306">
        <f t="shared" si="166"/>
        <v>70.306153693584534</v>
      </c>
      <c r="AU288" s="306">
        <f t="shared" si="166"/>
        <v>71.307887951066377</v>
      </c>
      <c r="AV288" s="306">
        <f t="shared" si="166"/>
        <v>72.308770421719984</v>
      </c>
      <c r="AW288" s="306">
        <f t="shared" si="166"/>
        <v>73.308553147476374</v>
      </c>
      <c r="AX288" s="306">
        <f t="shared" si="166"/>
        <v>74.306946933839782</v>
      </c>
      <c r="AY288" s="306">
        <f t="shared" si="166"/>
        <v>74.886950184793278</v>
      </c>
      <c r="AZ288" s="306">
        <f t="shared" si="166"/>
        <v>76.311808088439548</v>
      </c>
      <c r="BA288" s="306">
        <f t="shared" si="166"/>
        <v>77.315008263992638</v>
      </c>
      <c r="BB288" s="306">
        <f t="shared" si="166"/>
        <v>78.317963403697576</v>
      </c>
      <c r="BC288" s="306">
        <f t="shared" si="166"/>
        <v>79.321202004835584</v>
      </c>
      <c r="BD288" s="306">
        <f t="shared" si="166"/>
        <v>80.324712109382816</v>
      </c>
      <c r="BE288" s="306">
        <f t="shared" si="167"/>
        <v>81.494898891977073</v>
      </c>
      <c r="BF288" s="306">
        <f t="shared" si="167"/>
        <v>82.248600417487253</v>
      </c>
      <c r="BG288" s="306">
        <f t="shared" si="167"/>
        <v>83.835440911419894</v>
      </c>
    </row>
    <row r="289" spans="1:59">
      <c r="A289" s="6" t="s">
        <v>106</v>
      </c>
      <c r="B289" s="239">
        <f t="shared" si="164"/>
        <v>27.916666666666668</v>
      </c>
      <c r="C289" s="239">
        <f t="shared" si="164"/>
        <v>21.666666666666668</v>
      </c>
      <c r="D289" s="239">
        <f t="shared" si="164"/>
        <v>21.335469499999999</v>
      </c>
      <c r="E289" s="239">
        <f t="shared" si="164"/>
        <v>24.381912416666665</v>
      </c>
      <c r="F289" s="239">
        <f t="shared" si="164"/>
        <v>25.773217833333334</v>
      </c>
      <c r="G289" s="239">
        <f t="shared" si="164"/>
        <v>34.478383416666667</v>
      </c>
      <c r="H289" s="239">
        <f t="shared" si="164"/>
        <v>37.077033499999999</v>
      </c>
      <c r="I289" s="239">
        <f t="shared" si="164"/>
        <v>33.935543500000001</v>
      </c>
      <c r="J289" s="239">
        <f t="shared" si="164"/>
        <v>33.132211249999997</v>
      </c>
      <c r="K289" s="239">
        <f t="shared" si="164"/>
        <v>31.856740583333334</v>
      </c>
      <c r="L289" s="239">
        <f t="shared" si="164"/>
        <v>44.076472416666661</v>
      </c>
      <c r="M289" s="239">
        <f t="shared" si="164"/>
        <v>41.949457916666667</v>
      </c>
      <c r="N289" s="239">
        <f t="shared" si="164"/>
        <v>44.372155666666664</v>
      </c>
      <c r="O289" s="239">
        <f t="shared" si="164"/>
        <v>40.724021999999998</v>
      </c>
      <c r="P289" s="239">
        <f t="shared" si="164"/>
        <v>44.988444750000006</v>
      </c>
      <c r="Q289" s="239">
        <f t="shared" si="164"/>
        <v>43.292468416666658</v>
      </c>
      <c r="R289" s="239">
        <f t="shared" si="165"/>
        <v>47.532906333333337</v>
      </c>
      <c r="S289" s="239">
        <f t="shared" si="165"/>
        <v>52.369938999999995</v>
      </c>
      <c r="T289" s="239">
        <f t="shared" si="165"/>
        <v>53.728426583333324</v>
      </c>
      <c r="U289" s="239">
        <f t="shared" si="165"/>
        <v>53.309742333333332</v>
      </c>
      <c r="V289" s="239">
        <f t="shared" si="165"/>
        <v>54.606894916666668</v>
      </c>
      <c r="W289" s="239">
        <f t="shared" si="165"/>
        <v>54.999821666666662</v>
      </c>
      <c r="X289" s="239">
        <f t="shared" si="165"/>
        <v>57.497054666666664</v>
      </c>
      <c r="Y289" s="239">
        <f t="shared" si="165"/>
        <v>59.64137341666666</v>
      </c>
      <c r="Z289" s="239">
        <f t="shared" si="165"/>
        <v>57.366378833333329</v>
      </c>
      <c r="AA289" s="239">
        <f t="shared" si="165"/>
        <v>55.816089999999996</v>
      </c>
      <c r="AB289" s="239">
        <f t="shared" si="165"/>
        <v>56.683046416666663</v>
      </c>
      <c r="AC289" s="239">
        <f t="shared" si="165"/>
        <v>59.573843916666668</v>
      </c>
      <c r="AD289" s="239">
        <f t="shared" si="165"/>
        <v>59.708333333333336</v>
      </c>
      <c r="AE289" s="306">
        <f t="shared" si="165"/>
        <v>64.916666666666671</v>
      </c>
      <c r="AF289" s="306">
        <f t="shared" si="165"/>
        <v>65.075036532620246</v>
      </c>
      <c r="AG289" s="306">
        <f t="shared" si="165"/>
        <v>56.03417691495688</v>
      </c>
      <c r="AH289" s="306">
        <f t="shared" si="165"/>
        <v>57.615528614052899</v>
      </c>
      <c r="AI289" s="306">
        <f t="shared" si="165"/>
        <v>59.45066453712414</v>
      </c>
      <c r="AJ289" s="306">
        <f t="shared" si="165"/>
        <v>60.285352747693445</v>
      </c>
      <c r="AK289" s="306">
        <f t="shared" si="165"/>
        <v>61.117189717153302</v>
      </c>
      <c r="AL289" s="306">
        <f t="shared" si="165"/>
        <v>61.952021072378507</v>
      </c>
      <c r="AM289" s="306">
        <f t="shared" si="165"/>
        <v>62.784647783149637</v>
      </c>
      <c r="AN289" s="306">
        <f t="shared" si="165"/>
        <v>63.61629770150796</v>
      </c>
      <c r="AO289" s="306">
        <f t="shared" si="166"/>
        <v>64.863414493778393</v>
      </c>
      <c r="AP289" s="306">
        <f t="shared" si="166"/>
        <v>65.702817360548138</v>
      </c>
      <c r="AQ289" s="306">
        <f t="shared" si="166"/>
        <v>66.533979788472877</v>
      </c>
      <c r="AR289" s="306">
        <f t="shared" si="166"/>
        <v>68.217939385054834</v>
      </c>
      <c r="AS289" s="306">
        <f t="shared" si="166"/>
        <v>69.470617127426124</v>
      </c>
      <c r="AT289" s="306">
        <f t="shared" si="166"/>
        <v>70.306153693584534</v>
      </c>
      <c r="AU289" s="306">
        <f t="shared" si="166"/>
        <v>71.307887951066377</v>
      </c>
      <c r="AV289" s="306">
        <f t="shared" si="166"/>
        <v>72.308770421719984</v>
      </c>
      <c r="AW289" s="306">
        <f t="shared" si="166"/>
        <v>73.308553147476374</v>
      </c>
      <c r="AX289" s="306">
        <f t="shared" si="166"/>
        <v>74.306946933839782</v>
      </c>
      <c r="AY289" s="306">
        <f t="shared" si="166"/>
        <v>74.886950184793278</v>
      </c>
      <c r="AZ289" s="306">
        <f t="shared" si="166"/>
        <v>76.311808088439548</v>
      </c>
      <c r="BA289" s="306">
        <f t="shared" si="166"/>
        <v>77.315008263992638</v>
      </c>
      <c r="BB289" s="306">
        <f t="shared" si="166"/>
        <v>78.317963403697576</v>
      </c>
      <c r="BC289" s="306">
        <f t="shared" si="166"/>
        <v>79.321202004835584</v>
      </c>
      <c r="BD289" s="306">
        <f t="shared" si="166"/>
        <v>80.324712109382816</v>
      </c>
      <c r="BE289" s="306">
        <f t="shared" si="167"/>
        <v>81.494898891977073</v>
      </c>
      <c r="BF289" s="306">
        <f t="shared" si="167"/>
        <v>82.248600417487253</v>
      </c>
      <c r="BG289" s="306">
        <f t="shared" si="167"/>
        <v>83.835440911419894</v>
      </c>
    </row>
    <row r="290" spans="1:59">
      <c r="A290" s="6" t="s">
        <v>107</v>
      </c>
      <c r="B290" s="239">
        <f t="shared" si="164"/>
        <v>27.916666666666668</v>
      </c>
      <c r="C290" s="239">
        <f t="shared" si="164"/>
        <v>21.666666666666668</v>
      </c>
      <c r="D290" s="239">
        <f t="shared" si="164"/>
        <v>21.335469499999999</v>
      </c>
      <c r="E290" s="239">
        <f t="shared" si="164"/>
        <v>24.381912416666665</v>
      </c>
      <c r="F290" s="239">
        <f t="shared" si="164"/>
        <v>25.773217833333334</v>
      </c>
      <c r="G290" s="239">
        <f t="shared" si="164"/>
        <v>34.478383416666667</v>
      </c>
      <c r="H290" s="239">
        <f t="shared" si="164"/>
        <v>37.077033499999999</v>
      </c>
      <c r="I290" s="239">
        <f t="shared" si="164"/>
        <v>33.935543500000001</v>
      </c>
      <c r="J290" s="239">
        <f t="shared" si="164"/>
        <v>33.132211249999997</v>
      </c>
      <c r="K290" s="239">
        <f t="shared" si="164"/>
        <v>31.856740583333334</v>
      </c>
      <c r="L290" s="239">
        <f t="shared" si="164"/>
        <v>44.076472416666661</v>
      </c>
      <c r="M290" s="239">
        <f t="shared" si="164"/>
        <v>41.949457916666667</v>
      </c>
      <c r="N290" s="239">
        <f t="shared" si="164"/>
        <v>44.372155666666664</v>
      </c>
      <c r="O290" s="239">
        <f t="shared" si="164"/>
        <v>40.724021999999998</v>
      </c>
      <c r="P290" s="239">
        <f t="shared" si="164"/>
        <v>44.988444750000006</v>
      </c>
      <c r="Q290" s="239">
        <f t="shared" si="164"/>
        <v>43.292468416666658</v>
      </c>
      <c r="R290" s="239">
        <f t="shared" si="165"/>
        <v>47.532906333333337</v>
      </c>
      <c r="S290" s="239">
        <f t="shared" si="165"/>
        <v>52.369938999999995</v>
      </c>
      <c r="T290" s="239">
        <f t="shared" si="165"/>
        <v>53.728426583333324</v>
      </c>
      <c r="U290" s="239">
        <f t="shared" si="165"/>
        <v>53.309742333333332</v>
      </c>
      <c r="V290" s="239">
        <f t="shared" si="165"/>
        <v>54.606894916666668</v>
      </c>
      <c r="W290" s="239">
        <f t="shared" si="165"/>
        <v>54.999821666666662</v>
      </c>
      <c r="X290" s="239">
        <f t="shared" si="165"/>
        <v>57.497054666666664</v>
      </c>
      <c r="Y290" s="239">
        <f t="shared" si="165"/>
        <v>59.64137341666666</v>
      </c>
      <c r="Z290" s="239">
        <f t="shared" si="165"/>
        <v>57.366378833333329</v>
      </c>
      <c r="AA290" s="239">
        <f t="shared" si="165"/>
        <v>55.816089999999996</v>
      </c>
      <c r="AB290" s="239">
        <f t="shared" si="165"/>
        <v>56.683046416666663</v>
      </c>
      <c r="AC290" s="239">
        <f t="shared" si="165"/>
        <v>59.573843916666668</v>
      </c>
      <c r="AD290" s="239">
        <f t="shared" si="165"/>
        <v>59.708333333333336</v>
      </c>
      <c r="AE290" s="306">
        <f t="shared" si="165"/>
        <v>64.916666666666671</v>
      </c>
      <c r="AF290" s="306">
        <f t="shared" si="165"/>
        <v>65.075036532620246</v>
      </c>
      <c r="AG290" s="306">
        <f t="shared" si="165"/>
        <v>56.03417691495688</v>
      </c>
      <c r="AH290" s="306">
        <f t="shared" si="165"/>
        <v>57.615528614052899</v>
      </c>
      <c r="AI290" s="306">
        <f t="shared" si="165"/>
        <v>59.45066453712414</v>
      </c>
      <c r="AJ290" s="306">
        <f t="shared" si="165"/>
        <v>60.285352747693445</v>
      </c>
      <c r="AK290" s="306">
        <f t="shared" si="165"/>
        <v>61.117189717153302</v>
      </c>
      <c r="AL290" s="306">
        <f t="shared" si="165"/>
        <v>61.952021072378507</v>
      </c>
      <c r="AM290" s="306">
        <f t="shared" si="165"/>
        <v>62.784647783149637</v>
      </c>
      <c r="AN290" s="306">
        <f t="shared" si="165"/>
        <v>63.61629770150796</v>
      </c>
      <c r="AO290" s="306">
        <f t="shared" si="166"/>
        <v>64.863414493778393</v>
      </c>
      <c r="AP290" s="306">
        <f t="shared" si="166"/>
        <v>65.702817360548138</v>
      </c>
      <c r="AQ290" s="306">
        <f t="shared" si="166"/>
        <v>66.533979788472877</v>
      </c>
      <c r="AR290" s="306">
        <f t="shared" si="166"/>
        <v>68.217939385054834</v>
      </c>
      <c r="AS290" s="306">
        <f t="shared" si="166"/>
        <v>69.470617127426124</v>
      </c>
      <c r="AT290" s="306">
        <f t="shared" si="166"/>
        <v>70.306153693584534</v>
      </c>
      <c r="AU290" s="306">
        <f t="shared" si="166"/>
        <v>71.307887951066377</v>
      </c>
      <c r="AV290" s="306">
        <f t="shared" si="166"/>
        <v>72.308770421719984</v>
      </c>
      <c r="AW290" s="306">
        <f t="shared" si="166"/>
        <v>73.308553147476374</v>
      </c>
      <c r="AX290" s="306">
        <f t="shared" si="166"/>
        <v>74.306946933839782</v>
      </c>
      <c r="AY290" s="306">
        <f t="shared" si="166"/>
        <v>74.886950184793278</v>
      </c>
      <c r="AZ290" s="306">
        <f t="shared" si="166"/>
        <v>76.311808088439548</v>
      </c>
      <c r="BA290" s="306">
        <f t="shared" si="166"/>
        <v>77.315008263992638</v>
      </c>
      <c r="BB290" s="306">
        <f t="shared" si="166"/>
        <v>78.317963403697576</v>
      </c>
      <c r="BC290" s="306">
        <f t="shared" si="166"/>
        <v>79.321202004835584</v>
      </c>
      <c r="BD290" s="306">
        <f t="shared" si="166"/>
        <v>80.324712109382816</v>
      </c>
      <c r="BE290" s="306">
        <f t="shared" si="167"/>
        <v>81.494898891977073</v>
      </c>
      <c r="BF290" s="306">
        <f t="shared" si="167"/>
        <v>82.248600417487253</v>
      </c>
      <c r="BG290" s="306">
        <f t="shared" si="167"/>
        <v>83.835440911419894</v>
      </c>
    </row>
    <row r="291" spans="1:59">
      <c r="A291" s="6" t="s">
        <v>108</v>
      </c>
      <c r="B291" s="239">
        <f t="shared" si="164"/>
        <v>27.916666666666668</v>
      </c>
      <c r="C291" s="239">
        <f t="shared" si="164"/>
        <v>21.666666666666668</v>
      </c>
      <c r="D291" s="239">
        <f t="shared" si="164"/>
        <v>21.335469499999999</v>
      </c>
      <c r="E291" s="239">
        <f t="shared" si="164"/>
        <v>24.381912416666665</v>
      </c>
      <c r="F291" s="239">
        <f t="shared" si="164"/>
        <v>25.773217833333334</v>
      </c>
      <c r="G291" s="239">
        <f t="shared" si="164"/>
        <v>34.478383416666667</v>
      </c>
      <c r="H291" s="239">
        <f t="shared" si="164"/>
        <v>37.077033499999999</v>
      </c>
      <c r="I291" s="239">
        <f t="shared" si="164"/>
        <v>33.935543500000001</v>
      </c>
      <c r="J291" s="239">
        <f t="shared" si="164"/>
        <v>33.132211249999997</v>
      </c>
      <c r="K291" s="239">
        <f t="shared" si="164"/>
        <v>31.856740583333334</v>
      </c>
      <c r="L291" s="239">
        <f t="shared" si="164"/>
        <v>44.076472416666661</v>
      </c>
      <c r="M291" s="239">
        <f t="shared" si="164"/>
        <v>41.949457916666667</v>
      </c>
      <c r="N291" s="239">
        <f t="shared" si="164"/>
        <v>44.372155666666664</v>
      </c>
      <c r="O291" s="239">
        <f t="shared" si="164"/>
        <v>40.724021999999998</v>
      </c>
      <c r="P291" s="239">
        <f t="shared" si="164"/>
        <v>44.988444750000006</v>
      </c>
      <c r="Q291" s="239">
        <f t="shared" si="164"/>
        <v>43.292468416666658</v>
      </c>
      <c r="R291" s="239">
        <f t="shared" si="165"/>
        <v>47.532906333333337</v>
      </c>
      <c r="S291" s="239">
        <f t="shared" si="165"/>
        <v>52.369938999999995</v>
      </c>
      <c r="T291" s="239">
        <f t="shared" si="165"/>
        <v>53.728426583333324</v>
      </c>
      <c r="U291" s="239">
        <f t="shared" si="165"/>
        <v>53.309742333333332</v>
      </c>
      <c r="V291" s="239">
        <f t="shared" si="165"/>
        <v>54.606894916666668</v>
      </c>
      <c r="W291" s="239">
        <f t="shared" si="165"/>
        <v>54.999821666666662</v>
      </c>
      <c r="X291" s="239">
        <f t="shared" si="165"/>
        <v>57.497054666666664</v>
      </c>
      <c r="Y291" s="239">
        <f t="shared" si="165"/>
        <v>59.64137341666666</v>
      </c>
      <c r="Z291" s="239">
        <f t="shared" si="165"/>
        <v>57.366378833333329</v>
      </c>
      <c r="AA291" s="239">
        <f t="shared" si="165"/>
        <v>55.816089999999996</v>
      </c>
      <c r="AB291" s="239">
        <f t="shared" si="165"/>
        <v>56.683046416666663</v>
      </c>
      <c r="AC291" s="239">
        <f t="shared" si="165"/>
        <v>59.573843916666668</v>
      </c>
      <c r="AD291" s="239">
        <f t="shared" si="165"/>
        <v>59.708333333333336</v>
      </c>
      <c r="AE291" s="306">
        <f t="shared" si="165"/>
        <v>64.916666666666671</v>
      </c>
      <c r="AF291" s="306">
        <f t="shared" si="165"/>
        <v>65.075036532620246</v>
      </c>
      <c r="AG291" s="306">
        <f t="shared" si="165"/>
        <v>56.03417691495688</v>
      </c>
      <c r="AH291" s="306">
        <f t="shared" si="165"/>
        <v>57.615528614052899</v>
      </c>
      <c r="AI291" s="306">
        <f t="shared" si="165"/>
        <v>59.45066453712414</v>
      </c>
      <c r="AJ291" s="306">
        <f t="shared" si="165"/>
        <v>60.285352747693445</v>
      </c>
      <c r="AK291" s="306">
        <f t="shared" si="165"/>
        <v>61.117189717153302</v>
      </c>
      <c r="AL291" s="306">
        <f t="shared" si="165"/>
        <v>61.952021072378507</v>
      </c>
      <c r="AM291" s="306">
        <f t="shared" si="165"/>
        <v>62.784647783149637</v>
      </c>
      <c r="AN291" s="306">
        <f t="shared" si="165"/>
        <v>63.61629770150796</v>
      </c>
      <c r="AO291" s="306">
        <f t="shared" si="166"/>
        <v>64.863414493778393</v>
      </c>
      <c r="AP291" s="306">
        <f t="shared" si="166"/>
        <v>65.702817360548138</v>
      </c>
      <c r="AQ291" s="306">
        <f t="shared" si="166"/>
        <v>66.533979788472877</v>
      </c>
      <c r="AR291" s="306">
        <f t="shared" si="166"/>
        <v>68.217939385054834</v>
      </c>
      <c r="AS291" s="306">
        <f t="shared" si="166"/>
        <v>69.470617127426124</v>
      </c>
      <c r="AT291" s="306">
        <f t="shared" si="166"/>
        <v>70.306153693584534</v>
      </c>
      <c r="AU291" s="306">
        <f t="shared" si="166"/>
        <v>71.307887951066377</v>
      </c>
      <c r="AV291" s="306">
        <f t="shared" si="166"/>
        <v>72.308770421719984</v>
      </c>
      <c r="AW291" s="306">
        <f t="shared" si="166"/>
        <v>73.308553147476374</v>
      </c>
      <c r="AX291" s="306">
        <f t="shared" si="166"/>
        <v>74.306946933839782</v>
      </c>
      <c r="AY291" s="306">
        <f t="shared" si="166"/>
        <v>74.886950184793278</v>
      </c>
      <c r="AZ291" s="306">
        <f t="shared" si="166"/>
        <v>76.311808088439548</v>
      </c>
      <c r="BA291" s="306">
        <f t="shared" si="166"/>
        <v>77.315008263992638</v>
      </c>
      <c r="BB291" s="306">
        <f t="shared" si="166"/>
        <v>78.317963403697576</v>
      </c>
      <c r="BC291" s="306">
        <f t="shared" si="166"/>
        <v>79.321202004835584</v>
      </c>
      <c r="BD291" s="306">
        <f t="shared" si="166"/>
        <v>80.324712109382816</v>
      </c>
      <c r="BE291" s="306">
        <f t="shared" si="167"/>
        <v>81.494898891977073</v>
      </c>
      <c r="BF291" s="306">
        <f t="shared" si="167"/>
        <v>82.248600417487253</v>
      </c>
      <c r="BG291" s="306">
        <f t="shared" si="167"/>
        <v>83.835440911419894</v>
      </c>
    </row>
    <row r="292" spans="1:59">
      <c r="A292" s="6" t="s">
        <v>109</v>
      </c>
      <c r="B292" s="239">
        <f t="shared" si="164"/>
        <v>27.916666666666668</v>
      </c>
      <c r="C292" s="239">
        <f t="shared" si="164"/>
        <v>21.666666666666668</v>
      </c>
      <c r="D292" s="239">
        <f t="shared" si="164"/>
        <v>21.335469499999999</v>
      </c>
      <c r="E292" s="239">
        <f t="shared" si="164"/>
        <v>24.381912416666665</v>
      </c>
      <c r="F292" s="239">
        <f t="shared" si="164"/>
        <v>25.773217833333334</v>
      </c>
      <c r="G292" s="239">
        <f t="shared" si="164"/>
        <v>34.478383416666667</v>
      </c>
      <c r="H292" s="239">
        <f t="shared" si="164"/>
        <v>37.077033499999999</v>
      </c>
      <c r="I292" s="239">
        <f t="shared" si="164"/>
        <v>33.935543500000001</v>
      </c>
      <c r="J292" s="239">
        <f t="shared" si="164"/>
        <v>33.132211249999997</v>
      </c>
      <c r="K292" s="239">
        <f t="shared" si="164"/>
        <v>31.856740583333334</v>
      </c>
      <c r="L292" s="239">
        <f t="shared" si="164"/>
        <v>44.076472416666661</v>
      </c>
      <c r="M292" s="239">
        <f t="shared" si="164"/>
        <v>41.949457916666667</v>
      </c>
      <c r="N292" s="239">
        <f t="shared" si="164"/>
        <v>44.372155666666664</v>
      </c>
      <c r="O292" s="239">
        <f t="shared" si="164"/>
        <v>40.724021999999998</v>
      </c>
      <c r="P292" s="239">
        <f t="shared" si="164"/>
        <v>44.988444750000006</v>
      </c>
      <c r="Q292" s="239">
        <f t="shared" si="164"/>
        <v>43.292468416666658</v>
      </c>
      <c r="R292" s="239">
        <f t="shared" si="165"/>
        <v>47.532906333333337</v>
      </c>
      <c r="S292" s="239">
        <f t="shared" si="165"/>
        <v>52.369938999999995</v>
      </c>
      <c r="T292" s="239">
        <f t="shared" si="165"/>
        <v>53.728426583333324</v>
      </c>
      <c r="U292" s="239">
        <f t="shared" si="165"/>
        <v>53.309742333333332</v>
      </c>
      <c r="V292" s="239">
        <f t="shared" si="165"/>
        <v>54.606894916666668</v>
      </c>
      <c r="W292" s="239">
        <f t="shared" si="165"/>
        <v>54.999821666666662</v>
      </c>
      <c r="X292" s="239">
        <f t="shared" si="165"/>
        <v>57.497054666666664</v>
      </c>
      <c r="Y292" s="239">
        <f t="shared" si="165"/>
        <v>59.64137341666666</v>
      </c>
      <c r="Z292" s="239">
        <f t="shared" si="165"/>
        <v>57.366378833333329</v>
      </c>
      <c r="AA292" s="239">
        <f t="shared" si="165"/>
        <v>55.816089999999996</v>
      </c>
      <c r="AB292" s="239">
        <f t="shared" si="165"/>
        <v>56.683046416666663</v>
      </c>
      <c r="AC292" s="239">
        <f t="shared" si="165"/>
        <v>59.573843916666668</v>
      </c>
      <c r="AD292" s="239">
        <f t="shared" si="165"/>
        <v>59.708333333333336</v>
      </c>
      <c r="AE292" s="306">
        <f t="shared" si="165"/>
        <v>64.916666666666671</v>
      </c>
      <c r="AF292" s="306">
        <f t="shared" si="165"/>
        <v>65.075036532620246</v>
      </c>
      <c r="AG292" s="306">
        <f t="shared" si="165"/>
        <v>56.03417691495688</v>
      </c>
      <c r="AH292" s="306">
        <f t="shared" si="165"/>
        <v>57.615528614052899</v>
      </c>
      <c r="AI292" s="306">
        <f t="shared" si="165"/>
        <v>59.45066453712414</v>
      </c>
      <c r="AJ292" s="306">
        <f t="shared" si="165"/>
        <v>60.285352747693445</v>
      </c>
      <c r="AK292" s="306">
        <f t="shared" si="165"/>
        <v>61.117189717153302</v>
      </c>
      <c r="AL292" s="306">
        <f t="shared" si="165"/>
        <v>61.952021072378507</v>
      </c>
      <c r="AM292" s="306">
        <f t="shared" si="165"/>
        <v>62.784647783149637</v>
      </c>
      <c r="AN292" s="306">
        <f t="shared" si="165"/>
        <v>63.61629770150796</v>
      </c>
      <c r="AO292" s="306">
        <f t="shared" si="166"/>
        <v>64.863414493778393</v>
      </c>
      <c r="AP292" s="306">
        <f t="shared" si="166"/>
        <v>65.702817360548138</v>
      </c>
      <c r="AQ292" s="306">
        <f t="shared" si="166"/>
        <v>66.533979788472877</v>
      </c>
      <c r="AR292" s="306">
        <f t="shared" si="166"/>
        <v>68.217939385054834</v>
      </c>
      <c r="AS292" s="306">
        <f t="shared" si="166"/>
        <v>69.470617127426124</v>
      </c>
      <c r="AT292" s="306">
        <f t="shared" si="166"/>
        <v>70.306153693584534</v>
      </c>
      <c r="AU292" s="306">
        <f t="shared" si="166"/>
        <v>71.307887951066377</v>
      </c>
      <c r="AV292" s="306">
        <f t="shared" si="166"/>
        <v>72.308770421719984</v>
      </c>
      <c r="AW292" s="306">
        <f t="shared" si="166"/>
        <v>73.308553147476374</v>
      </c>
      <c r="AX292" s="306">
        <f t="shared" si="166"/>
        <v>74.306946933839782</v>
      </c>
      <c r="AY292" s="306">
        <f t="shared" si="166"/>
        <v>74.886950184793278</v>
      </c>
      <c r="AZ292" s="306">
        <f t="shared" si="166"/>
        <v>76.311808088439548</v>
      </c>
      <c r="BA292" s="306">
        <f t="shared" si="166"/>
        <v>77.315008263992638</v>
      </c>
      <c r="BB292" s="306">
        <f t="shared" si="166"/>
        <v>78.317963403697576</v>
      </c>
      <c r="BC292" s="306">
        <f t="shared" si="166"/>
        <v>79.321202004835584</v>
      </c>
      <c r="BD292" s="306">
        <f t="shared" si="166"/>
        <v>80.324712109382816</v>
      </c>
      <c r="BE292" s="306">
        <f t="shared" si="167"/>
        <v>81.494898891977073</v>
      </c>
      <c r="BF292" s="306">
        <f t="shared" si="167"/>
        <v>82.248600417487253</v>
      </c>
      <c r="BG292" s="306">
        <f t="shared" si="167"/>
        <v>83.835440911419894</v>
      </c>
    </row>
    <row r="293" spans="1:59">
      <c r="A293" s="6" t="s">
        <v>110</v>
      </c>
      <c r="B293" s="239">
        <f t="shared" si="164"/>
        <v>27.916666666666668</v>
      </c>
      <c r="C293" s="239">
        <f t="shared" si="164"/>
        <v>21.666666666666668</v>
      </c>
      <c r="D293" s="239">
        <f t="shared" si="164"/>
        <v>21.335469499999999</v>
      </c>
      <c r="E293" s="239">
        <f t="shared" si="164"/>
        <v>24.381912416666665</v>
      </c>
      <c r="F293" s="239">
        <f t="shared" si="164"/>
        <v>25.773217833333334</v>
      </c>
      <c r="G293" s="239">
        <f t="shared" si="164"/>
        <v>34.478383416666667</v>
      </c>
      <c r="H293" s="239">
        <f t="shared" si="164"/>
        <v>37.077033499999999</v>
      </c>
      <c r="I293" s="239">
        <f t="shared" si="164"/>
        <v>33.935543500000001</v>
      </c>
      <c r="J293" s="239">
        <f t="shared" si="164"/>
        <v>33.132211249999997</v>
      </c>
      <c r="K293" s="239">
        <f t="shared" si="164"/>
        <v>31.856740583333334</v>
      </c>
      <c r="L293" s="239">
        <f t="shared" si="164"/>
        <v>44.076472416666661</v>
      </c>
      <c r="M293" s="239">
        <f t="shared" si="164"/>
        <v>41.949457916666667</v>
      </c>
      <c r="N293" s="239">
        <f t="shared" si="164"/>
        <v>44.372155666666664</v>
      </c>
      <c r="O293" s="239">
        <f t="shared" si="164"/>
        <v>40.724021999999998</v>
      </c>
      <c r="P293" s="239">
        <f t="shared" si="164"/>
        <v>44.988444750000006</v>
      </c>
      <c r="Q293" s="239">
        <f t="shared" si="164"/>
        <v>43.292468416666658</v>
      </c>
      <c r="R293" s="239">
        <f t="shared" si="165"/>
        <v>47.532906333333337</v>
      </c>
      <c r="S293" s="239">
        <f t="shared" si="165"/>
        <v>52.369938999999995</v>
      </c>
      <c r="T293" s="239">
        <f t="shared" si="165"/>
        <v>53.728426583333324</v>
      </c>
      <c r="U293" s="239">
        <f t="shared" si="165"/>
        <v>53.309742333333332</v>
      </c>
      <c r="V293" s="239">
        <f t="shared" si="165"/>
        <v>54.606894916666668</v>
      </c>
      <c r="W293" s="239">
        <f t="shared" si="165"/>
        <v>54.999821666666662</v>
      </c>
      <c r="X293" s="239">
        <f t="shared" si="165"/>
        <v>57.497054666666664</v>
      </c>
      <c r="Y293" s="239">
        <f t="shared" si="165"/>
        <v>59.64137341666666</v>
      </c>
      <c r="Z293" s="239">
        <f t="shared" si="165"/>
        <v>57.366378833333329</v>
      </c>
      <c r="AA293" s="239">
        <f t="shared" si="165"/>
        <v>55.816089999999996</v>
      </c>
      <c r="AB293" s="239">
        <f t="shared" si="165"/>
        <v>56.683046416666663</v>
      </c>
      <c r="AC293" s="239">
        <f t="shared" si="165"/>
        <v>59.573843916666668</v>
      </c>
      <c r="AD293" s="239">
        <f t="shared" si="165"/>
        <v>59.708333333333336</v>
      </c>
      <c r="AE293" s="306">
        <f t="shared" si="165"/>
        <v>64.916666666666671</v>
      </c>
      <c r="AF293" s="306">
        <f t="shared" si="165"/>
        <v>65.075036532620246</v>
      </c>
      <c r="AG293" s="306">
        <f t="shared" si="165"/>
        <v>56.03417691495688</v>
      </c>
      <c r="AH293" s="306">
        <f t="shared" si="165"/>
        <v>57.615528614052899</v>
      </c>
      <c r="AI293" s="306">
        <f t="shared" si="165"/>
        <v>59.45066453712414</v>
      </c>
      <c r="AJ293" s="306">
        <f t="shared" si="165"/>
        <v>60.285352747693445</v>
      </c>
      <c r="AK293" s="306">
        <f t="shared" si="165"/>
        <v>61.117189717153302</v>
      </c>
      <c r="AL293" s="306">
        <f t="shared" si="165"/>
        <v>61.952021072378507</v>
      </c>
      <c r="AM293" s="306">
        <f t="shared" si="165"/>
        <v>62.784647783149637</v>
      </c>
      <c r="AN293" s="306">
        <f t="shared" si="165"/>
        <v>63.61629770150796</v>
      </c>
      <c r="AO293" s="306">
        <f t="shared" si="166"/>
        <v>64.863414493778393</v>
      </c>
      <c r="AP293" s="306">
        <f t="shared" si="166"/>
        <v>65.702817360548138</v>
      </c>
      <c r="AQ293" s="306">
        <f t="shared" si="166"/>
        <v>66.533979788472877</v>
      </c>
      <c r="AR293" s="306">
        <f t="shared" si="166"/>
        <v>68.217939385054834</v>
      </c>
      <c r="AS293" s="306">
        <f t="shared" si="166"/>
        <v>69.470617127426124</v>
      </c>
      <c r="AT293" s="306">
        <f t="shared" si="166"/>
        <v>70.306153693584534</v>
      </c>
      <c r="AU293" s="306">
        <f t="shared" si="166"/>
        <v>71.307887951066377</v>
      </c>
      <c r="AV293" s="306">
        <f t="shared" si="166"/>
        <v>72.308770421719984</v>
      </c>
      <c r="AW293" s="306">
        <f t="shared" si="166"/>
        <v>73.308553147476374</v>
      </c>
      <c r="AX293" s="306">
        <f t="shared" si="166"/>
        <v>74.306946933839782</v>
      </c>
      <c r="AY293" s="306">
        <f t="shared" si="166"/>
        <v>74.886950184793278</v>
      </c>
      <c r="AZ293" s="306">
        <f t="shared" si="166"/>
        <v>76.311808088439548</v>
      </c>
      <c r="BA293" s="306">
        <f t="shared" si="166"/>
        <v>77.315008263992638</v>
      </c>
      <c r="BB293" s="306">
        <f t="shared" si="166"/>
        <v>78.317963403697576</v>
      </c>
      <c r="BC293" s="306">
        <f t="shared" si="166"/>
        <v>79.321202004835584</v>
      </c>
      <c r="BD293" s="306">
        <f t="shared" si="166"/>
        <v>80.324712109382816</v>
      </c>
      <c r="BE293" s="306">
        <f t="shared" si="167"/>
        <v>81.494898891977073</v>
      </c>
      <c r="BF293" s="306">
        <f t="shared" si="167"/>
        <v>82.248600417487253</v>
      </c>
      <c r="BG293" s="306">
        <f t="shared" si="167"/>
        <v>83.835440911419894</v>
      </c>
    </row>
    <row r="294" spans="1:59">
      <c r="A294" s="6" t="s">
        <v>111</v>
      </c>
      <c r="B294" s="239">
        <f t="shared" si="164"/>
        <v>27.916666666666668</v>
      </c>
      <c r="C294" s="239">
        <f t="shared" si="164"/>
        <v>21.666666666666668</v>
      </c>
      <c r="D294" s="239">
        <f t="shared" si="164"/>
        <v>21.335469499999999</v>
      </c>
      <c r="E294" s="239">
        <f t="shared" si="164"/>
        <v>24.381912416666665</v>
      </c>
      <c r="F294" s="239">
        <f t="shared" si="164"/>
        <v>25.773217833333334</v>
      </c>
      <c r="G294" s="239">
        <f t="shared" si="164"/>
        <v>34.478383416666667</v>
      </c>
      <c r="H294" s="239">
        <f t="shared" si="164"/>
        <v>37.077033499999999</v>
      </c>
      <c r="I294" s="239">
        <f t="shared" si="164"/>
        <v>33.935543500000001</v>
      </c>
      <c r="J294" s="239">
        <f t="shared" si="164"/>
        <v>33.132211249999997</v>
      </c>
      <c r="K294" s="239">
        <f t="shared" si="164"/>
        <v>31.856740583333334</v>
      </c>
      <c r="L294" s="239">
        <f t="shared" si="164"/>
        <v>44.076472416666661</v>
      </c>
      <c r="M294" s="239">
        <f t="shared" si="164"/>
        <v>41.949457916666667</v>
      </c>
      <c r="N294" s="239">
        <f t="shared" si="164"/>
        <v>44.372155666666664</v>
      </c>
      <c r="O294" s="239">
        <f t="shared" si="164"/>
        <v>40.724021999999998</v>
      </c>
      <c r="P294" s="239">
        <f t="shared" si="164"/>
        <v>44.988444750000006</v>
      </c>
      <c r="Q294" s="239">
        <f t="shared" si="164"/>
        <v>43.292468416666658</v>
      </c>
      <c r="R294" s="239">
        <f t="shared" si="165"/>
        <v>47.532906333333337</v>
      </c>
      <c r="S294" s="239">
        <f t="shared" si="165"/>
        <v>52.369938999999995</v>
      </c>
      <c r="T294" s="239">
        <f t="shared" si="165"/>
        <v>53.728426583333324</v>
      </c>
      <c r="U294" s="239">
        <f t="shared" si="165"/>
        <v>53.309742333333332</v>
      </c>
      <c r="V294" s="239">
        <f t="shared" si="165"/>
        <v>54.606894916666668</v>
      </c>
      <c r="W294" s="239">
        <f t="shared" si="165"/>
        <v>54.999821666666662</v>
      </c>
      <c r="X294" s="239">
        <f t="shared" si="165"/>
        <v>57.497054666666664</v>
      </c>
      <c r="Y294" s="239">
        <f t="shared" si="165"/>
        <v>59.64137341666666</v>
      </c>
      <c r="Z294" s="239">
        <f t="shared" si="165"/>
        <v>57.366378833333329</v>
      </c>
      <c r="AA294" s="239">
        <f t="shared" si="165"/>
        <v>55.816089999999996</v>
      </c>
      <c r="AB294" s="239">
        <f t="shared" si="165"/>
        <v>56.683046416666663</v>
      </c>
      <c r="AC294" s="239">
        <f t="shared" si="165"/>
        <v>59.573843916666668</v>
      </c>
      <c r="AD294" s="239">
        <f t="shared" si="165"/>
        <v>59.708333333333336</v>
      </c>
      <c r="AE294" s="306">
        <f t="shared" si="165"/>
        <v>64.916666666666671</v>
      </c>
      <c r="AF294" s="306">
        <f t="shared" si="165"/>
        <v>65.075036532620246</v>
      </c>
      <c r="AG294" s="306">
        <f t="shared" si="165"/>
        <v>56.03417691495688</v>
      </c>
      <c r="AH294" s="306">
        <f t="shared" si="165"/>
        <v>57.615528614052899</v>
      </c>
      <c r="AI294" s="306">
        <f t="shared" si="165"/>
        <v>59.45066453712414</v>
      </c>
      <c r="AJ294" s="306">
        <f t="shared" si="165"/>
        <v>60.285352747693445</v>
      </c>
      <c r="AK294" s="306">
        <f t="shared" si="165"/>
        <v>61.117189717153302</v>
      </c>
      <c r="AL294" s="306">
        <f t="shared" si="165"/>
        <v>61.952021072378507</v>
      </c>
      <c r="AM294" s="306">
        <f t="shared" si="165"/>
        <v>62.784647783149637</v>
      </c>
      <c r="AN294" s="306">
        <f t="shared" si="165"/>
        <v>63.61629770150796</v>
      </c>
      <c r="AO294" s="306">
        <f t="shared" si="166"/>
        <v>64.863414493778393</v>
      </c>
      <c r="AP294" s="306">
        <f t="shared" si="166"/>
        <v>65.702817360548138</v>
      </c>
      <c r="AQ294" s="306">
        <f t="shared" si="166"/>
        <v>66.533979788472877</v>
      </c>
      <c r="AR294" s="306">
        <f t="shared" si="166"/>
        <v>68.217939385054834</v>
      </c>
      <c r="AS294" s="306">
        <f t="shared" si="166"/>
        <v>69.470617127426124</v>
      </c>
      <c r="AT294" s="306">
        <f t="shared" si="166"/>
        <v>70.306153693584534</v>
      </c>
      <c r="AU294" s="306">
        <f t="shared" si="166"/>
        <v>71.307887951066377</v>
      </c>
      <c r="AV294" s="306">
        <f t="shared" si="166"/>
        <v>72.308770421719984</v>
      </c>
      <c r="AW294" s="306">
        <f t="shared" si="166"/>
        <v>73.308553147476374</v>
      </c>
      <c r="AX294" s="306">
        <f t="shared" si="166"/>
        <v>74.306946933839782</v>
      </c>
      <c r="AY294" s="306">
        <f t="shared" si="166"/>
        <v>74.886950184793278</v>
      </c>
      <c r="AZ294" s="306">
        <f t="shared" si="166"/>
        <v>76.311808088439548</v>
      </c>
      <c r="BA294" s="306">
        <f t="shared" si="166"/>
        <v>77.315008263992638</v>
      </c>
      <c r="BB294" s="306">
        <f t="shared" si="166"/>
        <v>78.317963403697576</v>
      </c>
      <c r="BC294" s="306">
        <f t="shared" si="166"/>
        <v>79.321202004835584</v>
      </c>
      <c r="BD294" s="306">
        <f t="shared" si="166"/>
        <v>80.324712109382816</v>
      </c>
      <c r="BE294" s="306">
        <f t="shared" si="167"/>
        <v>81.494898891977073</v>
      </c>
      <c r="BF294" s="306">
        <f t="shared" si="167"/>
        <v>82.248600417487253</v>
      </c>
      <c r="BG294" s="306">
        <f t="shared" si="167"/>
        <v>83.835440911419894</v>
      </c>
    </row>
    <row r="295" spans="1:59">
      <c r="A295" s="6" t="s">
        <v>112</v>
      </c>
      <c r="B295" s="239">
        <f t="shared" si="164"/>
        <v>27.916666666666668</v>
      </c>
      <c r="C295" s="239">
        <f t="shared" si="164"/>
        <v>21.666666666666668</v>
      </c>
      <c r="D295" s="239">
        <f t="shared" si="164"/>
        <v>21.335469499999999</v>
      </c>
      <c r="E295" s="239">
        <f t="shared" si="164"/>
        <v>24.381912416666665</v>
      </c>
      <c r="F295" s="239">
        <f t="shared" si="164"/>
        <v>25.773217833333334</v>
      </c>
      <c r="G295" s="239">
        <f t="shared" si="164"/>
        <v>34.478383416666667</v>
      </c>
      <c r="H295" s="239">
        <f t="shared" si="164"/>
        <v>37.077033499999999</v>
      </c>
      <c r="I295" s="239">
        <f t="shared" si="164"/>
        <v>33.935543500000001</v>
      </c>
      <c r="J295" s="239">
        <f t="shared" si="164"/>
        <v>33.132211249999997</v>
      </c>
      <c r="K295" s="239">
        <f t="shared" si="164"/>
        <v>31.856740583333334</v>
      </c>
      <c r="L295" s="239">
        <f t="shared" si="164"/>
        <v>44.076472416666661</v>
      </c>
      <c r="M295" s="239">
        <f t="shared" si="164"/>
        <v>41.949457916666667</v>
      </c>
      <c r="N295" s="239">
        <f t="shared" si="164"/>
        <v>44.372155666666664</v>
      </c>
      <c r="O295" s="239">
        <f t="shared" si="164"/>
        <v>40.724021999999998</v>
      </c>
      <c r="P295" s="239">
        <f t="shared" si="164"/>
        <v>44.988444750000006</v>
      </c>
      <c r="Q295" s="239">
        <f t="shared" si="164"/>
        <v>43.292468416666658</v>
      </c>
      <c r="R295" s="239">
        <f t="shared" si="165"/>
        <v>47.532906333333337</v>
      </c>
      <c r="S295" s="239">
        <f t="shared" si="165"/>
        <v>52.369938999999995</v>
      </c>
      <c r="T295" s="239">
        <f t="shared" si="165"/>
        <v>53.728426583333324</v>
      </c>
      <c r="U295" s="239">
        <f t="shared" si="165"/>
        <v>53.309742333333332</v>
      </c>
      <c r="V295" s="239">
        <f t="shared" si="165"/>
        <v>54.606894916666668</v>
      </c>
      <c r="W295" s="239">
        <f t="shared" si="165"/>
        <v>54.999821666666662</v>
      </c>
      <c r="X295" s="239">
        <f t="shared" si="165"/>
        <v>57.497054666666664</v>
      </c>
      <c r="Y295" s="239">
        <f t="shared" si="165"/>
        <v>59.64137341666666</v>
      </c>
      <c r="Z295" s="239">
        <f t="shared" si="165"/>
        <v>57.366378833333329</v>
      </c>
      <c r="AA295" s="239">
        <f t="shared" si="165"/>
        <v>55.816089999999996</v>
      </c>
      <c r="AB295" s="239">
        <f t="shared" si="165"/>
        <v>56.683046416666663</v>
      </c>
      <c r="AC295" s="239">
        <f t="shared" si="165"/>
        <v>59.573843916666668</v>
      </c>
      <c r="AD295" s="239">
        <f t="shared" si="165"/>
        <v>59.708333333333336</v>
      </c>
      <c r="AE295" s="306">
        <f t="shared" si="165"/>
        <v>64.916666666666671</v>
      </c>
      <c r="AF295" s="306">
        <f t="shared" si="165"/>
        <v>65.075036532620246</v>
      </c>
      <c r="AG295" s="306">
        <f t="shared" si="165"/>
        <v>56.03417691495688</v>
      </c>
      <c r="AH295" s="306">
        <f t="shared" si="165"/>
        <v>57.615528614052899</v>
      </c>
      <c r="AI295" s="306">
        <f t="shared" si="165"/>
        <v>59.45066453712414</v>
      </c>
      <c r="AJ295" s="306">
        <f t="shared" si="165"/>
        <v>60.285352747693445</v>
      </c>
      <c r="AK295" s="306">
        <f t="shared" si="165"/>
        <v>61.117189717153302</v>
      </c>
      <c r="AL295" s="306">
        <f t="shared" si="165"/>
        <v>61.952021072378507</v>
      </c>
      <c r="AM295" s="306">
        <f t="shared" si="165"/>
        <v>62.784647783149637</v>
      </c>
      <c r="AN295" s="306">
        <f t="shared" si="165"/>
        <v>63.61629770150796</v>
      </c>
      <c r="AO295" s="306">
        <f t="shared" si="166"/>
        <v>64.863414493778393</v>
      </c>
      <c r="AP295" s="306">
        <f t="shared" si="166"/>
        <v>65.702817360548138</v>
      </c>
      <c r="AQ295" s="306">
        <f t="shared" si="166"/>
        <v>66.533979788472877</v>
      </c>
      <c r="AR295" s="306">
        <f t="shared" si="166"/>
        <v>68.217939385054834</v>
      </c>
      <c r="AS295" s="306">
        <f t="shared" si="166"/>
        <v>69.470617127426124</v>
      </c>
      <c r="AT295" s="306">
        <f t="shared" si="166"/>
        <v>70.306153693584534</v>
      </c>
      <c r="AU295" s="306">
        <f t="shared" si="166"/>
        <v>71.307887951066377</v>
      </c>
      <c r="AV295" s="306">
        <f t="shared" si="166"/>
        <v>72.308770421719984</v>
      </c>
      <c r="AW295" s="306">
        <f t="shared" si="166"/>
        <v>73.308553147476374</v>
      </c>
      <c r="AX295" s="306">
        <f t="shared" si="166"/>
        <v>74.306946933839782</v>
      </c>
      <c r="AY295" s="306">
        <f t="shared" si="166"/>
        <v>74.886950184793278</v>
      </c>
      <c r="AZ295" s="306">
        <f t="shared" si="166"/>
        <v>76.311808088439548</v>
      </c>
      <c r="BA295" s="306">
        <f t="shared" si="166"/>
        <v>77.315008263992638</v>
      </c>
      <c r="BB295" s="306">
        <f t="shared" si="166"/>
        <v>78.317963403697576</v>
      </c>
      <c r="BC295" s="306">
        <f t="shared" si="166"/>
        <v>79.321202004835584</v>
      </c>
      <c r="BD295" s="306">
        <f t="shared" si="166"/>
        <v>80.324712109382816</v>
      </c>
      <c r="BE295" s="306">
        <f t="shared" si="167"/>
        <v>81.494898891977073</v>
      </c>
      <c r="BF295" s="306">
        <f t="shared" si="167"/>
        <v>82.248600417487253</v>
      </c>
      <c r="BG295" s="306">
        <f t="shared" si="167"/>
        <v>83.835440911419894</v>
      </c>
    </row>
    <row r="296" spans="1:59">
      <c r="A296" s="6" t="s">
        <v>113</v>
      </c>
      <c r="B296" s="239">
        <f t="shared" si="164"/>
        <v>27.916666666666668</v>
      </c>
      <c r="C296" s="239">
        <f t="shared" si="164"/>
        <v>21.666666666666668</v>
      </c>
      <c r="D296" s="239">
        <f t="shared" si="164"/>
        <v>21.335469499999999</v>
      </c>
      <c r="E296" s="239">
        <f t="shared" si="164"/>
        <v>24.381912416666665</v>
      </c>
      <c r="F296" s="239">
        <f t="shared" si="164"/>
        <v>25.773217833333334</v>
      </c>
      <c r="G296" s="239">
        <f t="shared" si="164"/>
        <v>34.478383416666667</v>
      </c>
      <c r="H296" s="239">
        <f t="shared" si="164"/>
        <v>37.077033499999999</v>
      </c>
      <c r="I296" s="239">
        <f t="shared" si="164"/>
        <v>33.935543500000001</v>
      </c>
      <c r="J296" s="239">
        <f t="shared" si="164"/>
        <v>33.132211249999997</v>
      </c>
      <c r="K296" s="239">
        <f t="shared" si="164"/>
        <v>31.856740583333334</v>
      </c>
      <c r="L296" s="239">
        <f t="shared" si="164"/>
        <v>44.076472416666661</v>
      </c>
      <c r="M296" s="239">
        <f t="shared" si="164"/>
        <v>41.949457916666667</v>
      </c>
      <c r="N296" s="239">
        <f t="shared" si="164"/>
        <v>44.372155666666664</v>
      </c>
      <c r="O296" s="239">
        <f t="shared" si="164"/>
        <v>40.724021999999998</v>
      </c>
      <c r="P296" s="239">
        <f t="shared" si="164"/>
        <v>44.988444750000006</v>
      </c>
      <c r="Q296" s="239">
        <f t="shared" si="164"/>
        <v>43.292468416666658</v>
      </c>
      <c r="R296" s="239">
        <f t="shared" si="165"/>
        <v>47.532906333333337</v>
      </c>
      <c r="S296" s="239">
        <f t="shared" si="165"/>
        <v>52.369938999999995</v>
      </c>
      <c r="T296" s="239">
        <f t="shared" si="165"/>
        <v>53.728426583333324</v>
      </c>
      <c r="U296" s="239">
        <f t="shared" si="165"/>
        <v>53.309742333333332</v>
      </c>
      <c r="V296" s="239">
        <f t="shared" si="165"/>
        <v>54.606894916666668</v>
      </c>
      <c r="W296" s="239">
        <f t="shared" si="165"/>
        <v>54.999821666666662</v>
      </c>
      <c r="X296" s="239">
        <f t="shared" si="165"/>
        <v>57.497054666666664</v>
      </c>
      <c r="Y296" s="239">
        <f t="shared" si="165"/>
        <v>59.64137341666666</v>
      </c>
      <c r="Z296" s="239">
        <f t="shared" si="165"/>
        <v>57.366378833333329</v>
      </c>
      <c r="AA296" s="239">
        <f t="shared" si="165"/>
        <v>55.816089999999996</v>
      </c>
      <c r="AB296" s="239">
        <f t="shared" si="165"/>
        <v>56.683046416666663</v>
      </c>
      <c r="AC296" s="239">
        <f t="shared" si="165"/>
        <v>59.573843916666668</v>
      </c>
      <c r="AD296" s="239">
        <f t="shared" si="165"/>
        <v>59.708333333333336</v>
      </c>
      <c r="AE296" s="306">
        <f t="shared" si="165"/>
        <v>64.916666666666671</v>
      </c>
      <c r="AF296" s="306">
        <f t="shared" si="165"/>
        <v>65.075036532620246</v>
      </c>
      <c r="AG296" s="306">
        <f t="shared" si="165"/>
        <v>56.03417691495688</v>
      </c>
      <c r="AH296" s="306">
        <f t="shared" si="165"/>
        <v>57.615528614052899</v>
      </c>
      <c r="AI296" s="306">
        <f t="shared" si="165"/>
        <v>59.45066453712414</v>
      </c>
      <c r="AJ296" s="306">
        <f t="shared" si="165"/>
        <v>60.285352747693445</v>
      </c>
      <c r="AK296" s="306">
        <f t="shared" si="165"/>
        <v>61.117189717153302</v>
      </c>
      <c r="AL296" s="306">
        <f t="shared" si="165"/>
        <v>61.952021072378507</v>
      </c>
      <c r="AM296" s="306">
        <f t="shared" si="165"/>
        <v>62.784647783149637</v>
      </c>
      <c r="AN296" s="306">
        <f t="shared" si="165"/>
        <v>63.61629770150796</v>
      </c>
      <c r="AO296" s="306">
        <f t="shared" si="166"/>
        <v>64.863414493778393</v>
      </c>
      <c r="AP296" s="306">
        <f t="shared" si="166"/>
        <v>65.702817360548138</v>
      </c>
      <c r="AQ296" s="306">
        <f t="shared" si="166"/>
        <v>66.533979788472877</v>
      </c>
      <c r="AR296" s="306">
        <f t="shared" si="166"/>
        <v>68.217939385054834</v>
      </c>
      <c r="AS296" s="306">
        <f t="shared" si="166"/>
        <v>69.470617127426124</v>
      </c>
      <c r="AT296" s="306">
        <f t="shared" si="166"/>
        <v>70.306153693584534</v>
      </c>
      <c r="AU296" s="306">
        <f t="shared" si="166"/>
        <v>71.307887951066377</v>
      </c>
      <c r="AV296" s="306">
        <f t="shared" si="166"/>
        <v>72.308770421719984</v>
      </c>
      <c r="AW296" s="306">
        <f t="shared" si="166"/>
        <v>73.308553147476374</v>
      </c>
      <c r="AX296" s="306">
        <f t="shared" si="166"/>
        <v>74.306946933839782</v>
      </c>
      <c r="AY296" s="306">
        <f t="shared" si="166"/>
        <v>74.886950184793278</v>
      </c>
      <c r="AZ296" s="306">
        <f t="shared" si="166"/>
        <v>76.311808088439548</v>
      </c>
      <c r="BA296" s="306">
        <f t="shared" si="166"/>
        <v>77.315008263992638</v>
      </c>
      <c r="BB296" s="306">
        <f t="shared" si="166"/>
        <v>78.317963403697576</v>
      </c>
      <c r="BC296" s="306">
        <f t="shared" si="166"/>
        <v>79.321202004835584</v>
      </c>
      <c r="BD296" s="306">
        <f t="shared" si="166"/>
        <v>80.324712109382816</v>
      </c>
      <c r="BE296" s="306">
        <f t="shared" si="167"/>
        <v>81.494898891977073</v>
      </c>
      <c r="BF296" s="306">
        <f t="shared" si="167"/>
        <v>82.248600417487253</v>
      </c>
      <c r="BG296" s="306">
        <f t="shared" si="167"/>
        <v>83.835440911419894</v>
      </c>
    </row>
    <row r="297" spans="1:59">
      <c r="A297" s="6" t="s">
        <v>102</v>
      </c>
      <c r="B297" s="239">
        <f t="shared" si="164"/>
        <v>27.916666666666668</v>
      </c>
      <c r="C297" s="239">
        <f t="shared" si="164"/>
        <v>21.666666666666668</v>
      </c>
      <c r="D297" s="239">
        <f t="shared" si="164"/>
        <v>21.335469499999999</v>
      </c>
      <c r="E297" s="239">
        <f t="shared" si="164"/>
        <v>24.381912416666665</v>
      </c>
      <c r="F297" s="239">
        <f t="shared" si="164"/>
        <v>25.773217833333334</v>
      </c>
      <c r="G297" s="239">
        <f t="shared" si="164"/>
        <v>34.478383416666667</v>
      </c>
      <c r="H297" s="239">
        <f t="shared" si="164"/>
        <v>37.077033499999999</v>
      </c>
      <c r="I297" s="239">
        <f t="shared" si="164"/>
        <v>33.935543500000001</v>
      </c>
      <c r="J297" s="239">
        <f t="shared" si="164"/>
        <v>33.132211249999997</v>
      </c>
      <c r="K297" s="239">
        <f t="shared" si="164"/>
        <v>31.856740583333334</v>
      </c>
      <c r="L297" s="239">
        <f t="shared" si="164"/>
        <v>44.076472416666661</v>
      </c>
      <c r="M297" s="239">
        <f t="shared" si="164"/>
        <v>41.949457916666667</v>
      </c>
      <c r="N297" s="239">
        <f t="shared" si="164"/>
        <v>44.372155666666664</v>
      </c>
      <c r="O297" s="239">
        <f t="shared" si="164"/>
        <v>40.724021999999998</v>
      </c>
      <c r="P297" s="239">
        <f t="shared" si="164"/>
        <v>44.988444750000006</v>
      </c>
      <c r="Q297" s="239">
        <f t="shared" si="164"/>
        <v>43.292468416666658</v>
      </c>
      <c r="R297" s="239">
        <f t="shared" si="165"/>
        <v>47.532906333333337</v>
      </c>
      <c r="S297" s="239">
        <f t="shared" si="165"/>
        <v>52.369938999999995</v>
      </c>
      <c r="T297" s="239">
        <f t="shared" si="165"/>
        <v>53.728426583333324</v>
      </c>
      <c r="U297" s="239">
        <f t="shared" si="165"/>
        <v>53.309742333333332</v>
      </c>
      <c r="V297" s="239">
        <f t="shared" si="165"/>
        <v>54.606894916666668</v>
      </c>
      <c r="W297" s="239">
        <f t="shared" si="165"/>
        <v>54.999821666666662</v>
      </c>
      <c r="X297" s="239">
        <f t="shared" si="165"/>
        <v>57.497054666666664</v>
      </c>
      <c r="Y297" s="239">
        <f t="shared" si="165"/>
        <v>59.64137341666666</v>
      </c>
      <c r="Z297" s="239">
        <f t="shared" si="165"/>
        <v>57.366378833333329</v>
      </c>
      <c r="AA297" s="239">
        <f t="shared" si="165"/>
        <v>55.816089999999996</v>
      </c>
      <c r="AB297" s="239">
        <f t="shared" si="165"/>
        <v>56.683046416666663</v>
      </c>
      <c r="AC297" s="239">
        <f t="shared" si="165"/>
        <v>59.573843916666668</v>
      </c>
      <c r="AD297" s="239">
        <f t="shared" si="165"/>
        <v>59.708333333333336</v>
      </c>
      <c r="AE297" s="306">
        <f t="shared" si="165"/>
        <v>64.916666666666671</v>
      </c>
      <c r="AF297" s="306">
        <f t="shared" si="165"/>
        <v>65.075036532620246</v>
      </c>
      <c r="AG297" s="306">
        <f t="shared" si="165"/>
        <v>56.03417691495688</v>
      </c>
      <c r="AH297" s="306">
        <f t="shared" si="165"/>
        <v>57.615528614052899</v>
      </c>
      <c r="AI297" s="306">
        <f t="shared" si="165"/>
        <v>59.45066453712414</v>
      </c>
      <c r="AJ297" s="306">
        <f t="shared" si="165"/>
        <v>60.285352747693445</v>
      </c>
      <c r="AK297" s="306">
        <f t="shared" si="165"/>
        <v>61.117189717153302</v>
      </c>
      <c r="AL297" s="306">
        <f t="shared" si="165"/>
        <v>61.952021072378507</v>
      </c>
      <c r="AM297" s="306">
        <f t="shared" si="165"/>
        <v>62.784647783149637</v>
      </c>
      <c r="AN297" s="306">
        <f t="shared" si="165"/>
        <v>63.61629770150796</v>
      </c>
      <c r="AO297" s="306">
        <f t="shared" si="166"/>
        <v>64.863414493778393</v>
      </c>
      <c r="AP297" s="306">
        <f t="shared" si="166"/>
        <v>65.702817360548138</v>
      </c>
      <c r="AQ297" s="306">
        <f t="shared" si="166"/>
        <v>66.533979788472877</v>
      </c>
      <c r="AR297" s="306">
        <f t="shared" si="166"/>
        <v>68.217939385054834</v>
      </c>
      <c r="AS297" s="306">
        <f t="shared" si="166"/>
        <v>69.470617127426124</v>
      </c>
      <c r="AT297" s="306">
        <f t="shared" si="166"/>
        <v>70.306153693584534</v>
      </c>
      <c r="AU297" s="306">
        <f t="shared" si="166"/>
        <v>71.307887951066377</v>
      </c>
      <c r="AV297" s="306">
        <f t="shared" si="166"/>
        <v>72.308770421719984</v>
      </c>
      <c r="AW297" s="306">
        <f t="shared" si="166"/>
        <v>73.308553147476374</v>
      </c>
      <c r="AX297" s="306">
        <f t="shared" si="166"/>
        <v>74.306946933839782</v>
      </c>
      <c r="AY297" s="306">
        <f t="shared" si="166"/>
        <v>74.886950184793278</v>
      </c>
      <c r="AZ297" s="306">
        <f t="shared" si="166"/>
        <v>76.311808088439548</v>
      </c>
      <c r="BA297" s="306">
        <f t="shared" si="166"/>
        <v>77.315008263992638</v>
      </c>
      <c r="BB297" s="306">
        <f t="shared" si="166"/>
        <v>78.317963403697576</v>
      </c>
      <c r="BC297" s="306">
        <f t="shared" si="166"/>
        <v>79.321202004835584</v>
      </c>
      <c r="BD297" s="306">
        <f t="shared" si="166"/>
        <v>80.324712109382816</v>
      </c>
      <c r="BE297" s="306">
        <f t="shared" si="167"/>
        <v>81.494898891977073</v>
      </c>
      <c r="BF297" s="306">
        <f t="shared" si="167"/>
        <v>82.248600417487253</v>
      </c>
      <c r="BG297" s="306">
        <f t="shared" si="167"/>
        <v>83.835440911419894</v>
      </c>
    </row>
    <row r="298" spans="1:59">
      <c r="A298" s="6" t="s">
        <v>103</v>
      </c>
      <c r="B298" s="239">
        <f t="shared" si="164"/>
        <v>27.916666666666668</v>
      </c>
      <c r="C298" s="239">
        <f t="shared" si="164"/>
        <v>21.666666666666668</v>
      </c>
      <c r="D298" s="239">
        <f t="shared" si="164"/>
        <v>21.335469499999999</v>
      </c>
      <c r="E298" s="239">
        <f t="shared" si="164"/>
        <v>24.381912416666665</v>
      </c>
      <c r="F298" s="239">
        <f t="shared" si="164"/>
        <v>25.773217833333334</v>
      </c>
      <c r="G298" s="239">
        <f t="shared" si="164"/>
        <v>34.478383416666667</v>
      </c>
      <c r="H298" s="239">
        <f t="shared" si="164"/>
        <v>37.077033499999999</v>
      </c>
      <c r="I298" s="239">
        <f t="shared" si="164"/>
        <v>33.935543500000001</v>
      </c>
      <c r="J298" s="239">
        <f t="shared" si="164"/>
        <v>33.132211249999997</v>
      </c>
      <c r="K298" s="239">
        <f t="shared" si="164"/>
        <v>31.856740583333334</v>
      </c>
      <c r="L298" s="239">
        <f t="shared" si="164"/>
        <v>44.076472416666661</v>
      </c>
      <c r="M298" s="239">
        <f t="shared" si="164"/>
        <v>41.949457916666667</v>
      </c>
      <c r="N298" s="239">
        <f t="shared" si="164"/>
        <v>44.372155666666664</v>
      </c>
      <c r="O298" s="239">
        <f t="shared" si="164"/>
        <v>40.724021999999998</v>
      </c>
      <c r="P298" s="239">
        <f t="shared" si="164"/>
        <v>44.988444750000006</v>
      </c>
      <c r="Q298" s="239">
        <f t="shared" si="164"/>
        <v>43.292468416666658</v>
      </c>
      <c r="R298" s="239">
        <f t="shared" si="165"/>
        <v>47.532906333333337</v>
      </c>
      <c r="S298" s="239">
        <f t="shared" si="165"/>
        <v>52.369938999999995</v>
      </c>
      <c r="T298" s="239">
        <f t="shared" ref="T298:AW298" si="168">T$299/12</f>
        <v>53.728426583333324</v>
      </c>
      <c r="U298" s="239">
        <f t="shared" si="168"/>
        <v>53.309742333333332</v>
      </c>
      <c r="V298" s="239">
        <f t="shared" si="168"/>
        <v>54.606894916666668</v>
      </c>
      <c r="W298" s="239">
        <f t="shared" si="168"/>
        <v>54.999821666666662</v>
      </c>
      <c r="X298" s="239">
        <f t="shared" si="168"/>
        <v>57.497054666666664</v>
      </c>
      <c r="Y298" s="239">
        <f t="shared" si="168"/>
        <v>59.64137341666666</v>
      </c>
      <c r="Z298" s="239">
        <f t="shared" si="168"/>
        <v>57.366378833333329</v>
      </c>
      <c r="AA298" s="239">
        <f t="shared" si="168"/>
        <v>55.816089999999996</v>
      </c>
      <c r="AB298" s="239">
        <f t="shared" si="168"/>
        <v>56.683046416666663</v>
      </c>
      <c r="AC298" s="239">
        <f t="shared" si="168"/>
        <v>59.573843916666668</v>
      </c>
      <c r="AD298" s="239">
        <f t="shared" si="168"/>
        <v>59.708333333333336</v>
      </c>
      <c r="AE298" s="306">
        <f t="shared" si="168"/>
        <v>64.916666666666671</v>
      </c>
      <c r="AF298" s="306">
        <f t="shared" si="168"/>
        <v>65.075036532620246</v>
      </c>
      <c r="AG298" s="306">
        <f t="shared" si="168"/>
        <v>56.03417691495688</v>
      </c>
      <c r="AH298" s="306">
        <f t="shared" si="168"/>
        <v>57.615528614052899</v>
      </c>
      <c r="AI298" s="306">
        <f t="shared" si="168"/>
        <v>59.45066453712414</v>
      </c>
      <c r="AJ298" s="306">
        <f t="shared" si="168"/>
        <v>60.285352747693445</v>
      </c>
      <c r="AK298" s="306">
        <f t="shared" si="168"/>
        <v>61.117189717153302</v>
      </c>
      <c r="AL298" s="306">
        <f t="shared" si="168"/>
        <v>61.952021072378507</v>
      </c>
      <c r="AM298" s="306">
        <f t="shared" si="168"/>
        <v>62.784647783149637</v>
      </c>
      <c r="AN298" s="306">
        <f t="shared" si="168"/>
        <v>63.61629770150796</v>
      </c>
      <c r="AO298" s="306">
        <f t="shared" si="168"/>
        <v>64.863414493778393</v>
      </c>
      <c r="AP298" s="306">
        <f t="shared" si="168"/>
        <v>65.702817360548138</v>
      </c>
      <c r="AQ298" s="306">
        <f t="shared" si="168"/>
        <v>66.533979788472877</v>
      </c>
      <c r="AR298" s="306">
        <f t="shared" si="168"/>
        <v>68.217939385054834</v>
      </c>
      <c r="AS298" s="306">
        <f t="shared" si="168"/>
        <v>69.470617127426124</v>
      </c>
      <c r="AT298" s="306">
        <f t="shared" si="168"/>
        <v>70.306153693584534</v>
      </c>
      <c r="AU298" s="306">
        <f t="shared" si="168"/>
        <v>71.307887951066377</v>
      </c>
      <c r="AV298" s="306">
        <f t="shared" si="168"/>
        <v>72.308770421719984</v>
      </c>
      <c r="AW298" s="306">
        <f t="shared" si="168"/>
        <v>73.308553147476374</v>
      </c>
      <c r="AX298" s="306">
        <f t="shared" si="166"/>
        <v>74.306946933839782</v>
      </c>
      <c r="AY298" s="306">
        <f t="shared" si="166"/>
        <v>74.886950184793278</v>
      </c>
      <c r="AZ298" s="306">
        <f t="shared" si="166"/>
        <v>76.311808088439548</v>
      </c>
      <c r="BA298" s="306">
        <f t="shared" si="166"/>
        <v>77.315008263992638</v>
      </c>
      <c r="BB298" s="306">
        <f t="shared" si="166"/>
        <v>78.317963403697576</v>
      </c>
      <c r="BC298" s="306">
        <f t="shared" si="166"/>
        <v>79.321202004835584</v>
      </c>
      <c r="BD298" s="306">
        <f t="shared" si="166"/>
        <v>80.324712109382816</v>
      </c>
      <c r="BE298" s="306">
        <f t="shared" si="167"/>
        <v>81.494898891977073</v>
      </c>
      <c r="BF298" s="306">
        <f t="shared" si="167"/>
        <v>82.248600417487253</v>
      </c>
      <c r="BG298" s="306">
        <f t="shared" si="167"/>
        <v>83.835440911419894</v>
      </c>
    </row>
    <row r="299" spans="1:59" ht="15.75" thickBot="1">
      <c r="A299" s="6" t="s">
        <v>114</v>
      </c>
      <c r="B299" s="37">
        <f>B36</f>
        <v>335</v>
      </c>
      <c r="C299" s="37">
        <f t="shared" ref="C299:Y299" si="169">C36</f>
        <v>260</v>
      </c>
      <c r="D299" s="37">
        <f t="shared" si="169"/>
        <v>256.02563399999997</v>
      </c>
      <c r="E299" s="37">
        <f t="shared" si="169"/>
        <v>292.58294899999999</v>
      </c>
      <c r="F299" s="37">
        <f t="shared" si="169"/>
        <v>309.278614</v>
      </c>
      <c r="G299" s="37">
        <f t="shared" si="169"/>
        <v>413.74060099999997</v>
      </c>
      <c r="H299" s="37">
        <f t="shared" si="169"/>
        <v>444.92440199999999</v>
      </c>
      <c r="I299" s="37">
        <f t="shared" si="169"/>
        <v>407.22652200000005</v>
      </c>
      <c r="J299" s="37">
        <f t="shared" si="169"/>
        <v>397.58653499999997</v>
      </c>
      <c r="K299" s="37">
        <f t="shared" si="169"/>
        <v>382.28088700000001</v>
      </c>
      <c r="L299" s="37">
        <f t="shared" si="169"/>
        <v>528.91766899999993</v>
      </c>
      <c r="M299" s="37">
        <f t="shared" si="169"/>
        <v>503.39349500000003</v>
      </c>
      <c r="N299" s="37">
        <f t="shared" si="169"/>
        <v>532.465868</v>
      </c>
      <c r="O299" s="37">
        <f t="shared" si="169"/>
        <v>488.688264</v>
      </c>
      <c r="P299" s="37">
        <f t="shared" si="169"/>
        <v>539.86133700000005</v>
      </c>
      <c r="Q299" s="37">
        <f t="shared" si="169"/>
        <v>519.50962099999992</v>
      </c>
      <c r="R299" s="37">
        <f t="shared" si="169"/>
        <v>570.39487600000007</v>
      </c>
      <c r="S299" s="37">
        <f t="shared" si="169"/>
        <v>628.43926799999997</v>
      </c>
      <c r="T299" s="37">
        <f t="shared" si="169"/>
        <v>644.74111899999991</v>
      </c>
      <c r="U299" s="37">
        <f t="shared" si="169"/>
        <v>639.71690799999999</v>
      </c>
      <c r="V299" s="37">
        <f t="shared" si="169"/>
        <v>655.28273899999999</v>
      </c>
      <c r="W299" s="37">
        <f t="shared" si="169"/>
        <v>659.99785999999995</v>
      </c>
      <c r="X299" s="37">
        <f t="shared" si="169"/>
        <v>689.96465599999999</v>
      </c>
      <c r="Y299" s="37">
        <f t="shared" si="169"/>
        <v>715.69648099999995</v>
      </c>
      <c r="Z299" s="37">
        <f>Z36</f>
        <v>688.39654599999994</v>
      </c>
      <c r="AA299" s="37">
        <f>AA36</f>
        <v>669.79307999999992</v>
      </c>
      <c r="AB299" s="37">
        <f>AB36</f>
        <v>680.19655699999998</v>
      </c>
      <c r="AC299" s="37">
        <f>AC36</f>
        <v>714.88612699999999</v>
      </c>
      <c r="AD299" s="37">
        <f>AD36</f>
        <v>716.5</v>
      </c>
      <c r="AE299" s="238">
        <f t="shared" ref="AE299:BG299" si="170">AE36</f>
        <v>779</v>
      </c>
      <c r="AF299" s="238">
        <f t="shared" si="170"/>
        <v>780.900438391443</v>
      </c>
      <c r="AG299" s="238">
        <f t="shared" si="170"/>
        <v>672.41012297948259</v>
      </c>
      <c r="AH299" s="238">
        <f t="shared" si="170"/>
        <v>691.38634336863481</v>
      </c>
      <c r="AI299" s="238">
        <f t="shared" si="170"/>
        <v>713.40797444548969</v>
      </c>
      <c r="AJ299" s="238">
        <f t="shared" si="170"/>
        <v>723.42423297232131</v>
      </c>
      <c r="AK299" s="238">
        <f t="shared" si="170"/>
        <v>733.40627660583959</v>
      </c>
      <c r="AL299" s="238">
        <f t="shared" si="170"/>
        <v>743.42425286854211</v>
      </c>
      <c r="AM299" s="238">
        <f t="shared" si="170"/>
        <v>753.41577339779565</v>
      </c>
      <c r="AN299" s="238">
        <f t="shared" si="170"/>
        <v>763.39557241809553</v>
      </c>
      <c r="AO299" s="238">
        <f t="shared" si="170"/>
        <v>778.36097392534077</v>
      </c>
      <c r="AP299" s="238">
        <f t="shared" si="170"/>
        <v>788.4338083265776</v>
      </c>
      <c r="AQ299" s="238">
        <f t="shared" si="170"/>
        <v>798.40775746167446</v>
      </c>
      <c r="AR299" s="238">
        <f t="shared" si="170"/>
        <v>818.61527262065806</v>
      </c>
      <c r="AS299" s="238">
        <f t="shared" si="170"/>
        <v>833.64740552911348</v>
      </c>
      <c r="AT299" s="238">
        <f t="shared" si="170"/>
        <v>843.67384432301446</v>
      </c>
      <c r="AU299" s="238">
        <f t="shared" si="170"/>
        <v>855.69465541279658</v>
      </c>
      <c r="AV299" s="238">
        <f t="shared" si="170"/>
        <v>867.70524506063975</v>
      </c>
      <c r="AW299" s="238">
        <f t="shared" si="170"/>
        <v>879.70263776971649</v>
      </c>
      <c r="AX299" s="238">
        <f t="shared" si="170"/>
        <v>891.68336320607739</v>
      </c>
      <c r="AY299" s="238">
        <f t="shared" si="170"/>
        <v>898.64340221751934</v>
      </c>
      <c r="AZ299" s="238">
        <f t="shared" si="170"/>
        <v>915.74169706127452</v>
      </c>
      <c r="BA299" s="238">
        <f t="shared" si="170"/>
        <v>927.78009916791166</v>
      </c>
      <c r="BB299" s="238">
        <f t="shared" si="170"/>
        <v>939.81556084437091</v>
      </c>
      <c r="BC299" s="238">
        <f t="shared" si="170"/>
        <v>951.85442405802701</v>
      </c>
      <c r="BD299" s="238">
        <f t="shared" si="170"/>
        <v>963.89654531259384</v>
      </c>
      <c r="BE299" s="238">
        <f t="shared" si="170"/>
        <v>977.93878670372487</v>
      </c>
      <c r="BF299" s="238">
        <f t="shared" si="170"/>
        <v>986.9832050098471</v>
      </c>
      <c r="BG299" s="238">
        <f t="shared" si="170"/>
        <v>1006.0252909370388</v>
      </c>
    </row>
    <row r="300" spans="1:59">
      <c r="A300" s="1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  <c r="AD300" s="240"/>
      <c r="AE300" s="240"/>
      <c r="AF300" s="240"/>
      <c r="AG300" s="240"/>
      <c r="AH300" s="240"/>
      <c r="AI300" s="240"/>
      <c r="AJ300" s="240"/>
      <c r="AK300" s="240"/>
      <c r="AL300" s="240"/>
      <c r="AM300" s="240"/>
      <c r="AN300" s="240"/>
      <c r="AO300" s="240"/>
      <c r="AP300" s="240"/>
      <c r="AQ300" s="240"/>
      <c r="AR300" s="240"/>
      <c r="AS300" s="240"/>
      <c r="AT300" s="240"/>
      <c r="AU300" s="240"/>
      <c r="AV300" s="240"/>
      <c r="AW300" s="240"/>
      <c r="AX300" s="240"/>
      <c r="AY300" s="240"/>
      <c r="AZ300" s="240"/>
      <c r="BA300" s="240"/>
      <c r="BB300" s="240"/>
      <c r="BC300" s="240"/>
      <c r="BD300" s="240"/>
      <c r="BE300" s="240"/>
      <c r="BF300" s="240"/>
      <c r="BG300" s="240"/>
    </row>
    <row r="301" spans="1:59" ht="15.75" thickBot="1">
      <c r="A301" s="6" t="s">
        <v>367</v>
      </c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</row>
    <row r="302" spans="1:59" ht="15.75" thickBot="1">
      <c r="A302" s="3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</row>
    <row r="303" spans="1:59">
      <c r="A303" s="6" t="s">
        <v>104</v>
      </c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</row>
    <row r="304" spans="1:59">
      <c r="A304" s="6" t="s">
        <v>105</v>
      </c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</row>
    <row r="305" spans="1:59">
      <c r="A305" s="6" t="s">
        <v>106</v>
      </c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</row>
    <row r="306" spans="1:59">
      <c r="A306" s="6" t="s">
        <v>107</v>
      </c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</row>
    <row r="307" spans="1:59">
      <c r="A307" s="6" t="s">
        <v>108</v>
      </c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</row>
    <row r="308" spans="1:59">
      <c r="A308" s="6" t="s">
        <v>109</v>
      </c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</row>
    <row r="309" spans="1:59">
      <c r="A309" s="6" t="s">
        <v>110</v>
      </c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</row>
    <row r="310" spans="1:59">
      <c r="A310" s="6" t="s">
        <v>111</v>
      </c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</row>
    <row r="311" spans="1:59">
      <c r="A311" s="6" t="s">
        <v>112</v>
      </c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</row>
    <row r="312" spans="1:59">
      <c r="A312" s="6" t="s">
        <v>113</v>
      </c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</row>
    <row r="313" spans="1:59">
      <c r="A313" s="6" t="s">
        <v>102</v>
      </c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</row>
    <row r="314" spans="1:59">
      <c r="A314" s="6" t="s">
        <v>103</v>
      </c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</row>
    <row r="315" spans="1:59" ht="15.75" thickBot="1">
      <c r="A315" s="6" t="s">
        <v>114</v>
      </c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</row>
    <row r="316" spans="1:59">
      <c r="A316" s="10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</row>
    <row r="317" spans="1:59" ht="15.75" thickBot="1">
      <c r="A317" s="6" t="s">
        <v>368</v>
      </c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</row>
    <row r="318" spans="1:59" ht="15.75" thickBot="1">
      <c r="A318" s="3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</row>
    <row r="319" spans="1:59">
      <c r="A319" s="6" t="s">
        <v>104</v>
      </c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</row>
    <row r="320" spans="1:59">
      <c r="A320" s="6" t="s">
        <v>105</v>
      </c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</row>
    <row r="321" spans="1:59">
      <c r="A321" s="6" t="s">
        <v>106</v>
      </c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</row>
    <row r="322" spans="1:59">
      <c r="A322" s="6" t="s">
        <v>107</v>
      </c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</row>
    <row r="323" spans="1:59">
      <c r="A323" s="6" t="s">
        <v>108</v>
      </c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</row>
    <row r="324" spans="1:59">
      <c r="A324" s="6" t="s">
        <v>109</v>
      </c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</row>
    <row r="325" spans="1:59">
      <c r="A325" s="6" t="s">
        <v>110</v>
      </c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</row>
    <row r="326" spans="1:59">
      <c r="A326" s="6" t="s">
        <v>111</v>
      </c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</row>
    <row r="327" spans="1:59">
      <c r="A327" s="6" t="s">
        <v>112</v>
      </c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</row>
    <row r="328" spans="1:59">
      <c r="A328" s="6" t="s">
        <v>113</v>
      </c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</row>
    <row r="329" spans="1:59">
      <c r="A329" s="6" t="s">
        <v>102</v>
      </c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</row>
    <row r="330" spans="1:59">
      <c r="A330" s="6" t="s">
        <v>103</v>
      </c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</row>
    <row r="331" spans="1:59" ht="15.75" thickBot="1">
      <c r="A331" s="6" t="s">
        <v>114</v>
      </c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</row>
    <row r="332" spans="1:59">
      <c r="A332" s="10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</row>
    <row r="333" spans="1:59" ht="15.75" thickBot="1">
      <c r="A333" s="6" t="s">
        <v>368</v>
      </c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</row>
    <row r="334" spans="1:59" ht="15.75" thickBot="1">
      <c r="A334" s="3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</row>
    <row r="335" spans="1:59">
      <c r="A335" s="6" t="s">
        <v>104</v>
      </c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</row>
    <row r="336" spans="1:59">
      <c r="A336" s="6" t="s">
        <v>105</v>
      </c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</row>
    <row r="337" spans="1:59">
      <c r="A337" s="6" t="s">
        <v>106</v>
      </c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</row>
    <row r="338" spans="1:59">
      <c r="A338" s="6" t="s">
        <v>107</v>
      </c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</row>
    <row r="339" spans="1:59">
      <c r="A339" s="6" t="s">
        <v>108</v>
      </c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</row>
    <row r="340" spans="1:59">
      <c r="A340" s="6" t="s">
        <v>109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</row>
    <row r="341" spans="1:59">
      <c r="A341" s="6" t="s">
        <v>110</v>
      </c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</row>
    <row r="342" spans="1:59">
      <c r="A342" s="6" t="s">
        <v>111</v>
      </c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</row>
    <row r="343" spans="1:59">
      <c r="A343" s="6" t="s">
        <v>112</v>
      </c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</row>
    <row r="344" spans="1:59">
      <c r="A344" s="6" t="s">
        <v>113</v>
      </c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</row>
    <row r="345" spans="1:59">
      <c r="A345" s="6" t="s">
        <v>102</v>
      </c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</row>
    <row r="346" spans="1:59">
      <c r="A346" s="6" t="s">
        <v>103</v>
      </c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</row>
    <row r="347" spans="1:59" ht="15.75" thickBot="1">
      <c r="A347" s="6" t="s">
        <v>114</v>
      </c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</row>
    <row r="348" spans="1:59">
      <c r="A348" s="10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</row>
    <row r="349" spans="1:59" ht="15.75" thickBot="1">
      <c r="A349" s="6" t="s">
        <v>369</v>
      </c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</row>
    <row r="350" spans="1:59" ht="15.75" thickBot="1">
      <c r="A350" s="3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</row>
    <row r="351" spans="1:59">
      <c r="A351" s="6" t="s">
        <v>104</v>
      </c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</row>
    <row r="352" spans="1:59">
      <c r="A352" s="6" t="s">
        <v>105</v>
      </c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</row>
    <row r="353" spans="1:59">
      <c r="A353" s="6" t="s">
        <v>106</v>
      </c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</row>
    <row r="354" spans="1:59">
      <c r="A354" s="6" t="s">
        <v>107</v>
      </c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</row>
    <row r="355" spans="1:59">
      <c r="A355" s="6" t="s">
        <v>108</v>
      </c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</row>
    <row r="356" spans="1:59">
      <c r="A356" s="6" t="s">
        <v>109</v>
      </c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</row>
    <row r="357" spans="1:59">
      <c r="A357" s="6" t="s">
        <v>110</v>
      </c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</row>
    <row r="358" spans="1:59">
      <c r="A358" s="6" t="s">
        <v>111</v>
      </c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</row>
    <row r="359" spans="1:59">
      <c r="A359" s="6" t="s">
        <v>112</v>
      </c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</row>
    <row r="360" spans="1:59">
      <c r="A360" s="6" t="s">
        <v>113</v>
      </c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</row>
    <row r="361" spans="1:59">
      <c r="A361" s="6" t="s">
        <v>102</v>
      </c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</row>
    <row r="362" spans="1:59">
      <c r="A362" s="6" t="s">
        <v>103</v>
      </c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</row>
    <row r="363" spans="1:59" ht="15.75" thickBot="1">
      <c r="A363" s="6" t="s">
        <v>114</v>
      </c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</row>
    <row r="364" spans="1:59">
      <c r="A364" s="10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</row>
    <row r="365" spans="1:59" ht="15.75" thickBot="1">
      <c r="A365" s="6" t="s">
        <v>370</v>
      </c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</row>
    <row r="366" spans="1:59" ht="15.75" thickBot="1">
      <c r="A366" s="3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</row>
    <row r="367" spans="1:59">
      <c r="A367" s="6" t="s">
        <v>104</v>
      </c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</row>
    <row r="368" spans="1:59">
      <c r="A368" s="6" t="s">
        <v>105</v>
      </c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</row>
    <row r="369" spans="1:59">
      <c r="A369" s="6" t="s">
        <v>106</v>
      </c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</row>
    <row r="370" spans="1:59">
      <c r="A370" s="6" t="s">
        <v>107</v>
      </c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</row>
    <row r="371" spans="1:59">
      <c r="A371" s="6" t="s">
        <v>108</v>
      </c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</row>
    <row r="372" spans="1:59">
      <c r="A372" s="6" t="s">
        <v>109</v>
      </c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</row>
    <row r="373" spans="1:59">
      <c r="A373" s="6" t="s">
        <v>110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</row>
    <row r="374" spans="1:59">
      <c r="A374" s="6" t="s">
        <v>111</v>
      </c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</row>
    <row r="375" spans="1:59">
      <c r="A375" s="6" t="s">
        <v>112</v>
      </c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</row>
    <row r="376" spans="1:59">
      <c r="A376" s="6" t="s">
        <v>113</v>
      </c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</row>
    <row r="377" spans="1:59">
      <c r="A377" s="6" t="s">
        <v>102</v>
      </c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</row>
    <row r="378" spans="1:59">
      <c r="A378" s="6" t="s">
        <v>103</v>
      </c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</row>
    <row r="379" spans="1:59" ht="15.75" thickBot="1">
      <c r="A379" s="6" t="s">
        <v>114</v>
      </c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</row>
    <row r="380" spans="1:59">
      <c r="A380" s="10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</row>
    <row r="381" spans="1:59" ht="15.75" thickBot="1">
      <c r="A381" s="6" t="s">
        <v>268</v>
      </c>
    </row>
    <row r="382" spans="1:59" ht="15.75" thickBot="1">
      <c r="A382" s="3"/>
      <c r="B382" s="3" t="str">
        <f>B$2</f>
        <v xml:space="preserve">93/94 </v>
      </c>
      <c r="C382" s="3" t="str">
        <f t="shared" ref="C382:BG382" si="171">C$2</f>
        <v xml:space="preserve">94/95 </v>
      </c>
      <c r="D382" s="3" t="str">
        <f t="shared" si="171"/>
        <v xml:space="preserve">95/96 </v>
      </c>
      <c r="E382" s="3" t="str">
        <f t="shared" si="171"/>
        <v xml:space="preserve">96/97 </v>
      </c>
      <c r="F382" s="3" t="str">
        <f t="shared" si="171"/>
        <v xml:space="preserve">97/98 </v>
      </c>
      <c r="G382" s="3" t="str">
        <f t="shared" si="171"/>
        <v xml:space="preserve">98/99 </v>
      </c>
      <c r="H382" s="3" t="str">
        <f t="shared" si="171"/>
        <v xml:space="preserve">99/00 </v>
      </c>
      <c r="I382" s="3" t="str">
        <f t="shared" si="171"/>
        <v xml:space="preserve">00/01 </v>
      </c>
      <c r="J382" s="3" t="str">
        <f t="shared" si="171"/>
        <v xml:space="preserve">01/02 </v>
      </c>
      <c r="K382" s="3" t="str">
        <f t="shared" si="171"/>
        <v xml:space="preserve">02/03 </v>
      </c>
      <c r="L382" s="3" t="str">
        <f t="shared" si="171"/>
        <v xml:space="preserve">03/04 </v>
      </c>
      <c r="M382" s="3" t="str">
        <f t="shared" si="171"/>
        <v xml:space="preserve">04/05 </v>
      </c>
      <c r="N382" s="3" t="str">
        <f t="shared" si="171"/>
        <v xml:space="preserve">05/06 </v>
      </c>
      <c r="O382" s="3" t="str">
        <f t="shared" si="171"/>
        <v xml:space="preserve">06/07 </v>
      </c>
      <c r="P382" s="3" t="str">
        <f t="shared" si="171"/>
        <v xml:space="preserve">07/08 </v>
      </c>
      <c r="Q382" s="3" t="str">
        <f t="shared" si="171"/>
        <v xml:space="preserve">08/09 </v>
      </c>
      <c r="R382" s="3" t="str">
        <f t="shared" si="171"/>
        <v xml:space="preserve">09/10 </v>
      </c>
      <c r="S382" s="3" t="str">
        <f t="shared" si="171"/>
        <v xml:space="preserve">10/11 </v>
      </c>
      <c r="T382" s="3" t="str">
        <f t="shared" si="171"/>
        <v xml:space="preserve">11/12 </v>
      </c>
      <c r="U382" s="3" t="str">
        <f t="shared" si="171"/>
        <v xml:space="preserve">12/13 </v>
      </c>
      <c r="V382" s="3" t="str">
        <f t="shared" si="171"/>
        <v xml:space="preserve">13/14 </v>
      </c>
      <c r="W382" s="3" t="str">
        <f t="shared" si="171"/>
        <v xml:space="preserve">14/15 </v>
      </c>
      <c r="X382" s="3" t="str">
        <f t="shared" si="171"/>
        <v xml:space="preserve">15/16 </v>
      </c>
      <c r="Y382" s="3" t="str">
        <f t="shared" si="171"/>
        <v xml:space="preserve">16/17 </v>
      </c>
      <c r="Z382" s="3" t="str">
        <f t="shared" si="171"/>
        <v xml:space="preserve">17/18 </v>
      </c>
      <c r="AA382" s="3" t="str">
        <f t="shared" si="171"/>
        <v xml:space="preserve">18/19 </v>
      </c>
      <c r="AB382" s="3" t="str">
        <f t="shared" si="171"/>
        <v>19/20</v>
      </c>
      <c r="AC382" s="3" t="str">
        <f t="shared" si="171"/>
        <v>20/21</v>
      </c>
      <c r="AD382" s="3" t="str">
        <f t="shared" si="171"/>
        <v xml:space="preserve">21/22 </v>
      </c>
      <c r="AE382" s="3" t="str">
        <f t="shared" si="171"/>
        <v xml:space="preserve">22/23 </v>
      </c>
      <c r="AF382" s="3" t="str">
        <f t="shared" si="171"/>
        <v xml:space="preserve">23/24 </v>
      </c>
      <c r="AG382" s="3" t="str">
        <f t="shared" si="171"/>
        <v xml:space="preserve">24/25 </v>
      </c>
      <c r="AH382" s="3" t="str">
        <f t="shared" si="171"/>
        <v>25/26</v>
      </c>
      <c r="AI382" s="3" t="str">
        <f t="shared" si="171"/>
        <v>26/27</v>
      </c>
      <c r="AJ382" s="3" t="str">
        <f t="shared" si="171"/>
        <v>27/28</v>
      </c>
      <c r="AK382" s="3" t="str">
        <f t="shared" si="171"/>
        <v>28/29</v>
      </c>
      <c r="AL382" s="3" t="str">
        <f t="shared" si="171"/>
        <v>29/30</v>
      </c>
      <c r="AM382" s="3" t="str">
        <f t="shared" si="171"/>
        <v>30/31</v>
      </c>
      <c r="AN382" s="3" t="str">
        <f t="shared" si="171"/>
        <v>31/32</v>
      </c>
      <c r="AO382" s="3" t="str">
        <f t="shared" si="171"/>
        <v>32/33</v>
      </c>
      <c r="AP382" s="3" t="str">
        <f t="shared" si="171"/>
        <v>33/34</v>
      </c>
      <c r="AQ382" s="3" t="str">
        <f t="shared" si="171"/>
        <v>34/35</v>
      </c>
      <c r="AR382" s="3" t="str">
        <f t="shared" si="171"/>
        <v>35/36</v>
      </c>
      <c r="AS382" s="3" t="str">
        <f t="shared" si="171"/>
        <v>36/37</v>
      </c>
      <c r="AT382" s="3" t="str">
        <f t="shared" si="171"/>
        <v>37/38</v>
      </c>
      <c r="AU382" s="3" t="str">
        <f t="shared" si="171"/>
        <v>38/39</v>
      </c>
      <c r="AV382" s="3" t="str">
        <f t="shared" si="171"/>
        <v>39/40</v>
      </c>
      <c r="AW382" s="3" t="str">
        <f t="shared" si="171"/>
        <v>40/41</v>
      </c>
      <c r="AX382" s="3" t="str">
        <f t="shared" si="171"/>
        <v>41/42</v>
      </c>
      <c r="AY382" s="3" t="str">
        <f t="shared" si="171"/>
        <v>42/43</v>
      </c>
      <c r="AZ382" s="3" t="str">
        <f t="shared" si="171"/>
        <v>43/44</v>
      </c>
      <c r="BA382" s="3" t="str">
        <f t="shared" si="171"/>
        <v>44/45</v>
      </c>
      <c r="BB382" s="3" t="str">
        <f t="shared" si="171"/>
        <v>45/46</v>
      </c>
      <c r="BC382" s="3" t="str">
        <f t="shared" si="171"/>
        <v>46/47</v>
      </c>
      <c r="BD382" s="3" t="str">
        <f t="shared" si="171"/>
        <v>47/48</v>
      </c>
      <c r="BE382" s="3" t="str">
        <f t="shared" si="171"/>
        <v>48/49</v>
      </c>
      <c r="BF382" s="3" t="str">
        <f t="shared" si="171"/>
        <v>49/50</v>
      </c>
      <c r="BG382" s="3" t="str">
        <f t="shared" si="171"/>
        <v>50/51</v>
      </c>
    </row>
    <row r="383" spans="1:59">
      <c r="A383" s="6" t="s">
        <v>104</v>
      </c>
      <c r="B383" s="239">
        <f>(B$394-B$32)/13+B32</f>
        <v>0</v>
      </c>
      <c r="C383" s="239">
        <f>(C$394-B$394)/13+B394</f>
        <v>0</v>
      </c>
      <c r="D383" s="239">
        <f t="shared" ref="D383:Y383" si="172">(D$394-C$394)/13+C394</f>
        <v>0.38461538461538464</v>
      </c>
      <c r="E383" s="239">
        <f t="shared" si="172"/>
        <v>4.615384615384615</v>
      </c>
      <c r="F383" s="239">
        <f t="shared" si="172"/>
        <v>0</v>
      </c>
      <c r="G383" s="239">
        <f t="shared" si="172"/>
        <v>0</v>
      </c>
      <c r="H383" s="239">
        <f t="shared" si="172"/>
        <v>0</v>
      </c>
      <c r="I383" s="239">
        <f t="shared" si="172"/>
        <v>0</v>
      </c>
      <c r="J383" s="239">
        <f t="shared" si="172"/>
        <v>0</v>
      </c>
      <c r="K383" s="239">
        <f t="shared" si="172"/>
        <v>0</v>
      </c>
      <c r="L383" s="239">
        <f t="shared" si="172"/>
        <v>0</v>
      </c>
      <c r="M383" s="239">
        <f t="shared" si="172"/>
        <v>0.30769230769230771</v>
      </c>
      <c r="N383" s="239">
        <f t="shared" si="172"/>
        <v>7.0769230769230766</v>
      </c>
      <c r="O383" s="239">
        <f t="shared" si="172"/>
        <v>42.615384615384613</v>
      </c>
      <c r="P383" s="239">
        <f t="shared" si="172"/>
        <v>28.384615384615383</v>
      </c>
      <c r="Q383" s="239">
        <f t="shared" si="172"/>
        <v>53.153846153846153</v>
      </c>
      <c r="R383" s="239">
        <f t="shared" si="172"/>
        <v>7</v>
      </c>
      <c r="S383" s="239">
        <f t="shared" si="172"/>
        <v>9.6923076923076934</v>
      </c>
      <c r="T383" s="239">
        <f t="shared" si="172"/>
        <v>42.692307692307693</v>
      </c>
      <c r="U383" s="239">
        <f>(U$394-T$394)/13+T394+0.5</f>
        <v>48.42307692307692</v>
      </c>
      <c r="V383" s="239">
        <f t="shared" si="172"/>
        <v>10.307692307692308</v>
      </c>
      <c r="W383" s="239">
        <f t="shared" si="172"/>
        <v>3.6923076923076925</v>
      </c>
      <c r="X383" s="239">
        <f t="shared" si="172"/>
        <v>24.23076923076923</v>
      </c>
      <c r="Y383" s="239">
        <f t="shared" si="172"/>
        <v>27</v>
      </c>
      <c r="Z383" s="239">
        <f>(Z$394-Y$394)/13+Y394</f>
        <v>27.23076923076923</v>
      </c>
      <c r="AA383" s="239">
        <f>(AA$394-Z$394)/13+Z394</f>
        <v>30.46153846153846</v>
      </c>
      <c r="AB383" s="239">
        <f>(AB$394-AA$394)/13+AA394</f>
        <v>34.230769230769234</v>
      </c>
      <c r="AC383" s="239">
        <f>(AC$394-AB$394)/13+AB394</f>
        <v>20.076923076923077</v>
      </c>
      <c r="AD383" s="239">
        <f>(AD$394-AC$394)/13+AC394</f>
        <v>101.53846153846153</v>
      </c>
      <c r="AE383" s="306">
        <f t="shared" ref="AE383:BG383" si="173">(AE$394-AE$394)/13+AD394</f>
        <v>60</v>
      </c>
      <c r="AF383" s="306">
        <f t="shared" si="173"/>
        <v>62</v>
      </c>
      <c r="AG383" s="306">
        <f t="shared" si="173"/>
        <v>57</v>
      </c>
      <c r="AH383" s="306">
        <f t="shared" si="173"/>
        <v>60</v>
      </c>
      <c r="AI383" s="306">
        <f t="shared" si="173"/>
        <v>65</v>
      </c>
      <c r="AJ383" s="306">
        <f t="shared" si="173"/>
        <v>65</v>
      </c>
      <c r="AK383" s="306">
        <f t="shared" si="173"/>
        <v>65</v>
      </c>
      <c r="AL383" s="306">
        <f t="shared" si="173"/>
        <v>65</v>
      </c>
      <c r="AM383" s="306">
        <f t="shared" si="173"/>
        <v>65</v>
      </c>
      <c r="AN383" s="306">
        <f t="shared" si="173"/>
        <v>65</v>
      </c>
      <c r="AO383" s="306">
        <f t="shared" si="173"/>
        <v>65</v>
      </c>
      <c r="AP383" s="306">
        <f t="shared" si="173"/>
        <v>65</v>
      </c>
      <c r="AQ383" s="306">
        <f t="shared" si="173"/>
        <v>65</v>
      </c>
      <c r="AR383" s="306">
        <f t="shared" si="173"/>
        <v>70</v>
      </c>
      <c r="AS383" s="306">
        <f t="shared" si="173"/>
        <v>70</v>
      </c>
      <c r="AT383" s="306">
        <f t="shared" si="173"/>
        <v>70</v>
      </c>
      <c r="AU383" s="306">
        <f t="shared" si="173"/>
        <v>70</v>
      </c>
      <c r="AV383" s="306">
        <f t="shared" si="173"/>
        <v>70</v>
      </c>
      <c r="AW383" s="306">
        <f t="shared" si="173"/>
        <v>70</v>
      </c>
      <c r="AX383" s="306">
        <f t="shared" si="173"/>
        <v>70</v>
      </c>
      <c r="AY383" s="306">
        <f t="shared" si="173"/>
        <v>70</v>
      </c>
      <c r="AZ383" s="306">
        <f t="shared" si="173"/>
        <v>75</v>
      </c>
      <c r="BA383" s="306">
        <f t="shared" si="173"/>
        <v>75</v>
      </c>
      <c r="BB383" s="306">
        <f t="shared" si="173"/>
        <v>75</v>
      </c>
      <c r="BC383" s="306">
        <f t="shared" si="173"/>
        <v>75</v>
      </c>
      <c r="BD383" s="306">
        <f t="shared" si="173"/>
        <v>75</v>
      </c>
      <c r="BE383" s="306">
        <f t="shared" si="173"/>
        <v>75</v>
      </c>
      <c r="BF383" s="306">
        <f t="shared" si="173"/>
        <v>75</v>
      </c>
      <c r="BG383" s="306">
        <f t="shared" si="173"/>
        <v>80</v>
      </c>
    </row>
    <row r="384" spans="1:59">
      <c r="A384" s="6" t="s">
        <v>105</v>
      </c>
      <c r="B384" s="239">
        <f t="shared" ref="B384:B393" si="174">(B$394-B$32)/13+B383</f>
        <v>0</v>
      </c>
      <c r="C384" s="239">
        <f>(C$394-B$394)/13+C383</f>
        <v>0</v>
      </c>
      <c r="D384" s="239">
        <f t="shared" ref="D384:AD393" si="175">(D$394-C$394)/13+D383</f>
        <v>0.76923076923076927</v>
      </c>
      <c r="E384" s="239">
        <f t="shared" si="175"/>
        <v>4.2307692307692299</v>
      </c>
      <c r="F384" s="239">
        <f t="shared" si="175"/>
        <v>0</v>
      </c>
      <c r="G384" s="239">
        <f t="shared" si="175"/>
        <v>0</v>
      </c>
      <c r="H384" s="239">
        <f t="shared" si="175"/>
        <v>0</v>
      </c>
      <c r="I384" s="239">
        <f t="shared" si="175"/>
        <v>0</v>
      </c>
      <c r="J384" s="239">
        <f t="shared" si="175"/>
        <v>0</v>
      </c>
      <c r="K384" s="239">
        <f t="shared" si="175"/>
        <v>0</v>
      </c>
      <c r="L384" s="239">
        <f t="shared" si="175"/>
        <v>0</v>
      </c>
      <c r="M384" s="239">
        <f t="shared" si="175"/>
        <v>0.61538461538461542</v>
      </c>
      <c r="N384" s="239">
        <f t="shared" si="175"/>
        <v>10.153846153846153</v>
      </c>
      <c r="O384" s="239">
        <f t="shared" si="175"/>
        <v>41.230769230769226</v>
      </c>
      <c r="P384" s="239">
        <f t="shared" si="175"/>
        <v>30.769230769230766</v>
      </c>
      <c r="Q384" s="239">
        <f t="shared" si="175"/>
        <v>49.307692307692307</v>
      </c>
      <c r="R384" s="239">
        <f t="shared" si="175"/>
        <v>7</v>
      </c>
      <c r="S384" s="239">
        <f t="shared" si="175"/>
        <v>12.384615384615387</v>
      </c>
      <c r="T384" s="239">
        <f t="shared" si="175"/>
        <v>43.384615384615387</v>
      </c>
      <c r="U384" s="239">
        <f t="shared" si="175"/>
        <v>45.34615384615384</v>
      </c>
      <c r="V384" s="239">
        <f t="shared" si="175"/>
        <v>9.6153846153846168</v>
      </c>
      <c r="W384" s="239">
        <f t="shared" si="175"/>
        <v>5.384615384615385</v>
      </c>
      <c r="X384" s="239">
        <f t="shared" si="175"/>
        <v>24.46153846153846</v>
      </c>
      <c r="Y384" s="239">
        <f t="shared" si="175"/>
        <v>27</v>
      </c>
      <c r="Z384" s="239">
        <f t="shared" si="175"/>
        <v>27.46153846153846</v>
      </c>
      <c r="AA384" s="239">
        <f t="shared" si="175"/>
        <v>30.92307692307692</v>
      </c>
      <c r="AB384" s="239">
        <f t="shared" si="175"/>
        <v>32.461538461538467</v>
      </c>
      <c r="AC384" s="239">
        <f t="shared" si="175"/>
        <v>27.153846153846153</v>
      </c>
      <c r="AD384" s="239">
        <f t="shared" si="175"/>
        <v>98.076923076923066</v>
      </c>
      <c r="AE384" s="306">
        <f t="shared" ref="AE384:BG392" si="176">(AE$394-AE$32)/13+AE383</f>
        <v>58.53846153846154</v>
      </c>
      <c r="AF384" s="306">
        <f t="shared" si="176"/>
        <v>61.615384615384613</v>
      </c>
      <c r="AG384" s="306">
        <f t="shared" si="176"/>
        <v>57.230769230769234</v>
      </c>
      <c r="AH384" s="306">
        <f t="shared" si="176"/>
        <v>60.384615384615387</v>
      </c>
      <c r="AI384" s="306">
        <f t="shared" si="176"/>
        <v>65</v>
      </c>
      <c r="AJ384" s="306">
        <f t="shared" si="176"/>
        <v>65</v>
      </c>
      <c r="AK384" s="306">
        <f t="shared" si="176"/>
        <v>65</v>
      </c>
      <c r="AL384" s="306">
        <f t="shared" si="176"/>
        <v>65</v>
      </c>
      <c r="AM384" s="306">
        <f t="shared" si="176"/>
        <v>65</v>
      </c>
      <c r="AN384" s="306">
        <f t="shared" si="176"/>
        <v>65</v>
      </c>
      <c r="AO384" s="306">
        <f t="shared" si="176"/>
        <v>65</v>
      </c>
      <c r="AP384" s="306">
        <f t="shared" si="176"/>
        <v>65</v>
      </c>
      <c r="AQ384" s="306">
        <f t="shared" si="176"/>
        <v>65.384615384615387</v>
      </c>
      <c r="AR384" s="306">
        <f t="shared" si="176"/>
        <v>70</v>
      </c>
      <c r="AS384" s="306">
        <f t="shared" si="176"/>
        <v>70</v>
      </c>
      <c r="AT384" s="306">
        <f t="shared" si="176"/>
        <v>70</v>
      </c>
      <c r="AU384" s="306">
        <f t="shared" si="176"/>
        <v>70</v>
      </c>
      <c r="AV384" s="306">
        <f t="shared" si="176"/>
        <v>70</v>
      </c>
      <c r="AW384" s="306">
        <f t="shared" si="176"/>
        <v>70</v>
      </c>
      <c r="AX384" s="306">
        <f t="shared" si="176"/>
        <v>70</v>
      </c>
      <c r="AY384" s="306">
        <f t="shared" si="176"/>
        <v>70.384615384615387</v>
      </c>
      <c r="AZ384" s="306">
        <f t="shared" si="176"/>
        <v>75</v>
      </c>
      <c r="BA384" s="306">
        <f t="shared" si="176"/>
        <v>75</v>
      </c>
      <c r="BB384" s="306">
        <f t="shared" si="176"/>
        <v>75</v>
      </c>
      <c r="BC384" s="306">
        <f t="shared" si="176"/>
        <v>75</v>
      </c>
      <c r="BD384" s="306">
        <f t="shared" si="176"/>
        <v>75</v>
      </c>
      <c r="BE384" s="306">
        <f t="shared" si="176"/>
        <v>75</v>
      </c>
      <c r="BF384" s="306">
        <f t="shared" si="176"/>
        <v>75.384615384615387</v>
      </c>
      <c r="BG384" s="306">
        <f t="shared" si="176"/>
        <v>80</v>
      </c>
    </row>
    <row r="385" spans="1:59">
      <c r="A385" s="6" t="s">
        <v>106</v>
      </c>
      <c r="B385" s="239">
        <f t="shared" si="174"/>
        <v>0</v>
      </c>
      <c r="C385" s="239">
        <f t="shared" ref="C385:C393" si="177">(C$394-B$394)/13+C384</f>
        <v>0</v>
      </c>
      <c r="D385" s="239">
        <f t="shared" si="175"/>
        <v>1.153846153846154</v>
      </c>
      <c r="E385" s="239">
        <f t="shared" si="175"/>
        <v>3.8461538461538454</v>
      </c>
      <c r="F385" s="239">
        <f t="shared" si="175"/>
        <v>0</v>
      </c>
      <c r="G385" s="239">
        <f t="shared" si="175"/>
        <v>0</v>
      </c>
      <c r="H385" s="239">
        <f t="shared" si="175"/>
        <v>0</v>
      </c>
      <c r="I385" s="239">
        <f t="shared" si="175"/>
        <v>0</v>
      </c>
      <c r="J385" s="239">
        <f t="shared" si="175"/>
        <v>0</v>
      </c>
      <c r="K385" s="239">
        <f t="shared" si="175"/>
        <v>0</v>
      </c>
      <c r="L385" s="239">
        <f t="shared" si="175"/>
        <v>0</v>
      </c>
      <c r="M385" s="239">
        <f t="shared" si="175"/>
        <v>0.92307692307692313</v>
      </c>
      <c r="N385" s="239">
        <f t="shared" si="175"/>
        <v>13.23076923076923</v>
      </c>
      <c r="O385" s="239">
        <f t="shared" si="175"/>
        <v>39.84615384615384</v>
      </c>
      <c r="P385" s="239">
        <f t="shared" si="175"/>
        <v>33.153846153846153</v>
      </c>
      <c r="Q385" s="239">
        <f t="shared" si="175"/>
        <v>45.46153846153846</v>
      </c>
      <c r="R385" s="239">
        <f t="shared" si="175"/>
        <v>7</v>
      </c>
      <c r="S385" s="239">
        <f t="shared" si="175"/>
        <v>15.07692307692308</v>
      </c>
      <c r="T385" s="239">
        <f t="shared" si="175"/>
        <v>44.07692307692308</v>
      </c>
      <c r="U385" s="239">
        <f t="shared" si="175"/>
        <v>42.269230769230759</v>
      </c>
      <c r="V385" s="239">
        <f t="shared" si="175"/>
        <v>8.9230769230769251</v>
      </c>
      <c r="W385" s="239">
        <f t="shared" si="175"/>
        <v>7.0769230769230775</v>
      </c>
      <c r="X385" s="239">
        <f t="shared" si="175"/>
        <v>24.69230769230769</v>
      </c>
      <c r="Y385" s="239">
        <f t="shared" si="175"/>
        <v>27</v>
      </c>
      <c r="Z385" s="239">
        <f t="shared" si="175"/>
        <v>27.69230769230769</v>
      </c>
      <c r="AA385" s="239">
        <f t="shared" si="175"/>
        <v>31.38461538461538</v>
      </c>
      <c r="AB385" s="239">
        <f t="shared" si="175"/>
        <v>30.692307692307697</v>
      </c>
      <c r="AC385" s="239">
        <f t="shared" si="175"/>
        <v>34.230769230769226</v>
      </c>
      <c r="AD385" s="239">
        <f t="shared" si="175"/>
        <v>94.615384615384599</v>
      </c>
      <c r="AE385" s="306">
        <f t="shared" si="176"/>
        <v>57.07692307692308</v>
      </c>
      <c r="AF385" s="306">
        <f t="shared" si="176"/>
        <v>61.230769230769226</v>
      </c>
      <c r="AG385" s="306">
        <f t="shared" si="176"/>
        <v>57.461538461538467</v>
      </c>
      <c r="AH385" s="306">
        <f t="shared" si="176"/>
        <v>60.769230769230774</v>
      </c>
      <c r="AI385" s="306">
        <f t="shared" si="176"/>
        <v>65</v>
      </c>
      <c r="AJ385" s="306">
        <f t="shared" si="176"/>
        <v>65</v>
      </c>
      <c r="AK385" s="306">
        <f t="shared" si="176"/>
        <v>65</v>
      </c>
      <c r="AL385" s="306">
        <f t="shared" si="176"/>
        <v>65</v>
      </c>
      <c r="AM385" s="306">
        <f t="shared" si="176"/>
        <v>65</v>
      </c>
      <c r="AN385" s="306">
        <f t="shared" si="176"/>
        <v>65</v>
      </c>
      <c r="AO385" s="306">
        <f t="shared" si="176"/>
        <v>65</v>
      </c>
      <c r="AP385" s="306">
        <f t="shared" si="176"/>
        <v>65</v>
      </c>
      <c r="AQ385" s="306">
        <f t="shared" si="176"/>
        <v>65.769230769230774</v>
      </c>
      <c r="AR385" s="306">
        <f t="shared" si="176"/>
        <v>70</v>
      </c>
      <c r="AS385" s="306">
        <f t="shared" si="176"/>
        <v>70</v>
      </c>
      <c r="AT385" s="306">
        <f t="shared" si="176"/>
        <v>70</v>
      </c>
      <c r="AU385" s="306">
        <f t="shared" si="176"/>
        <v>70</v>
      </c>
      <c r="AV385" s="306">
        <f t="shared" si="176"/>
        <v>70</v>
      </c>
      <c r="AW385" s="306">
        <f t="shared" si="176"/>
        <v>70</v>
      </c>
      <c r="AX385" s="306">
        <f t="shared" si="176"/>
        <v>70</v>
      </c>
      <c r="AY385" s="306">
        <f t="shared" si="176"/>
        <v>70.769230769230774</v>
      </c>
      <c r="AZ385" s="306">
        <f t="shared" si="176"/>
        <v>75</v>
      </c>
      <c r="BA385" s="306">
        <f t="shared" si="176"/>
        <v>75</v>
      </c>
      <c r="BB385" s="306">
        <f t="shared" si="176"/>
        <v>75</v>
      </c>
      <c r="BC385" s="306">
        <f t="shared" si="176"/>
        <v>75</v>
      </c>
      <c r="BD385" s="306">
        <f t="shared" si="176"/>
        <v>75</v>
      </c>
      <c r="BE385" s="306">
        <f t="shared" si="176"/>
        <v>75</v>
      </c>
      <c r="BF385" s="306">
        <f t="shared" si="176"/>
        <v>75.769230769230774</v>
      </c>
      <c r="BG385" s="306">
        <f t="shared" si="176"/>
        <v>80</v>
      </c>
    </row>
    <row r="386" spans="1:59">
      <c r="A386" s="6" t="s">
        <v>107</v>
      </c>
      <c r="B386" s="239">
        <f t="shared" si="174"/>
        <v>0</v>
      </c>
      <c r="C386" s="239">
        <f t="shared" si="177"/>
        <v>0</v>
      </c>
      <c r="D386" s="239">
        <f t="shared" si="175"/>
        <v>1.5384615384615385</v>
      </c>
      <c r="E386" s="239">
        <f t="shared" si="175"/>
        <v>3.4615384615384608</v>
      </c>
      <c r="F386" s="239">
        <f t="shared" si="175"/>
        <v>0</v>
      </c>
      <c r="G386" s="239">
        <f t="shared" si="175"/>
        <v>0</v>
      </c>
      <c r="H386" s="239">
        <f t="shared" si="175"/>
        <v>0</v>
      </c>
      <c r="I386" s="239">
        <f t="shared" si="175"/>
        <v>0</v>
      </c>
      <c r="J386" s="239">
        <f t="shared" si="175"/>
        <v>0</v>
      </c>
      <c r="K386" s="239">
        <f t="shared" si="175"/>
        <v>0</v>
      </c>
      <c r="L386" s="239">
        <f t="shared" si="175"/>
        <v>0</v>
      </c>
      <c r="M386" s="239">
        <f t="shared" si="175"/>
        <v>1.2307692307692308</v>
      </c>
      <c r="N386" s="239">
        <f t="shared" si="175"/>
        <v>16.307692307692307</v>
      </c>
      <c r="O386" s="239">
        <f t="shared" si="175"/>
        <v>38.461538461538453</v>
      </c>
      <c r="P386" s="239">
        <f t="shared" si="175"/>
        <v>35.53846153846154</v>
      </c>
      <c r="Q386" s="239">
        <f t="shared" si="175"/>
        <v>41.615384615384613</v>
      </c>
      <c r="R386" s="239">
        <f t="shared" si="175"/>
        <v>7</v>
      </c>
      <c r="S386" s="239">
        <f t="shared" si="175"/>
        <v>17.769230769230774</v>
      </c>
      <c r="T386" s="239">
        <f t="shared" si="175"/>
        <v>44.769230769230774</v>
      </c>
      <c r="U386" s="239">
        <f t="shared" si="175"/>
        <v>39.192307692307679</v>
      </c>
      <c r="V386" s="239">
        <f t="shared" si="175"/>
        <v>8.2307692307692335</v>
      </c>
      <c r="W386" s="239">
        <f t="shared" si="175"/>
        <v>8.7692307692307701</v>
      </c>
      <c r="X386" s="239">
        <f t="shared" si="175"/>
        <v>24.92307692307692</v>
      </c>
      <c r="Y386" s="239">
        <f t="shared" si="175"/>
        <v>27</v>
      </c>
      <c r="Z386" s="239">
        <f t="shared" si="175"/>
        <v>27.92307692307692</v>
      </c>
      <c r="AA386" s="239">
        <f t="shared" si="175"/>
        <v>31.84615384615384</v>
      </c>
      <c r="AB386" s="239">
        <f t="shared" si="175"/>
        <v>28.923076923076927</v>
      </c>
      <c r="AC386" s="239">
        <f t="shared" si="175"/>
        <v>41.307692307692307</v>
      </c>
      <c r="AD386" s="239">
        <f t="shared" si="175"/>
        <v>91.153846153846132</v>
      </c>
      <c r="AE386" s="306">
        <f t="shared" si="176"/>
        <v>55.61538461538462</v>
      </c>
      <c r="AF386" s="306">
        <f t="shared" si="176"/>
        <v>60.84615384615384</v>
      </c>
      <c r="AG386" s="306">
        <f t="shared" si="176"/>
        <v>57.692307692307701</v>
      </c>
      <c r="AH386" s="306">
        <f t="shared" si="176"/>
        <v>61.15384615384616</v>
      </c>
      <c r="AI386" s="306">
        <f t="shared" si="176"/>
        <v>65</v>
      </c>
      <c r="AJ386" s="306">
        <f t="shared" si="176"/>
        <v>65</v>
      </c>
      <c r="AK386" s="306">
        <f t="shared" si="176"/>
        <v>65</v>
      </c>
      <c r="AL386" s="306">
        <f t="shared" si="176"/>
        <v>65</v>
      </c>
      <c r="AM386" s="306">
        <f t="shared" si="176"/>
        <v>65</v>
      </c>
      <c r="AN386" s="306">
        <f t="shared" si="176"/>
        <v>65</v>
      </c>
      <c r="AO386" s="306">
        <f t="shared" si="176"/>
        <v>65</v>
      </c>
      <c r="AP386" s="306">
        <f t="shared" si="176"/>
        <v>65</v>
      </c>
      <c r="AQ386" s="306">
        <f t="shared" si="176"/>
        <v>66.15384615384616</v>
      </c>
      <c r="AR386" s="306">
        <f t="shared" si="176"/>
        <v>70</v>
      </c>
      <c r="AS386" s="306">
        <f t="shared" si="176"/>
        <v>70</v>
      </c>
      <c r="AT386" s="306">
        <f t="shared" si="176"/>
        <v>70</v>
      </c>
      <c r="AU386" s="306">
        <f t="shared" si="176"/>
        <v>70</v>
      </c>
      <c r="AV386" s="306">
        <f t="shared" si="176"/>
        <v>70</v>
      </c>
      <c r="AW386" s="306">
        <f t="shared" si="176"/>
        <v>70</v>
      </c>
      <c r="AX386" s="306">
        <f t="shared" si="176"/>
        <v>70</v>
      </c>
      <c r="AY386" s="306">
        <f t="shared" si="176"/>
        <v>71.15384615384616</v>
      </c>
      <c r="AZ386" s="306">
        <f t="shared" si="176"/>
        <v>75</v>
      </c>
      <c r="BA386" s="306">
        <f t="shared" si="176"/>
        <v>75</v>
      </c>
      <c r="BB386" s="306">
        <f t="shared" si="176"/>
        <v>75</v>
      </c>
      <c r="BC386" s="306">
        <f t="shared" si="176"/>
        <v>75</v>
      </c>
      <c r="BD386" s="306">
        <f t="shared" si="176"/>
        <v>75</v>
      </c>
      <c r="BE386" s="306">
        <f t="shared" si="176"/>
        <v>75</v>
      </c>
      <c r="BF386" s="306">
        <f t="shared" si="176"/>
        <v>76.15384615384616</v>
      </c>
      <c r="BG386" s="306">
        <f t="shared" si="176"/>
        <v>80</v>
      </c>
    </row>
    <row r="387" spans="1:59">
      <c r="A387" s="6" t="s">
        <v>108</v>
      </c>
      <c r="B387" s="239">
        <f t="shared" si="174"/>
        <v>0</v>
      </c>
      <c r="C387" s="239">
        <f t="shared" si="177"/>
        <v>0</v>
      </c>
      <c r="D387" s="239">
        <f t="shared" si="175"/>
        <v>1.9230769230769231</v>
      </c>
      <c r="E387" s="239">
        <f t="shared" si="175"/>
        <v>3.0769230769230762</v>
      </c>
      <c r="F387" s="239">
        <f t="shared" si="175"/>
        <v>0</v>
      </c>
      <c r="G387" s="239">
        <f t="shared" si="175"/>
        <v>0</v>
      </c>
      <c r="H387" s="239">
        <f t="shared" si="175"/>
        <v>0</v>
      </c>
      <c r="I387" s="239">
        <f t="shared" si="175"/>
        <v>0</v>
      </c>
      <c r="J387" s="239">
        <f t="shared" si="175"/>
        <v>0</v>
      </c>
      <c r="K387" s="239">
        <f t="shared" si="175"/>
        <v>0</v>
      </c>
      <c r="L387" s="239">
        <f t="shared" si="175"/>
        <v>0</v>
      </c>
      <c r="M387" s="239">
        <f t="shared" si="175"/>
        <v>1.5384615384615385</v>
      </c>
      <c r="N387" s="239">
        <f t="shared" si="175"/>
        <v>19.384615384615383</v>
      </c>
      <c r="O387" s="239">
        <f t="shared" si="175"/>
        <v>37.076923076923066</v>
      </c>
      <c r="P387" s="239">
        <f t="shared" si="175"/>
        <v>37.923076923076927</v>
      </c>
      <c r="Q387" s="239">
        <f t="shared" si="175"/>
        <v>37.769230769230766</v>
      </c>
      <c r="R387" s="239">
        <f t="shared" si="175"/>
        <v>7</v>
      </c>
      <c r="S387" s="239">
        <f t="shared" si="175"/>
        <v>20.461538461538467</v>
      </c>
      <c r="T387" s="239">
        <f t="shared" si="175"/>
        <v>45.461538461538467</v>
      </c>
      <c r="U387" s="239">
        <f>(U$394-T$394)/13+U386+0.5</f>
        <v>36.615384615384599</v>
      </c>
      <c r="V387" s="239">
        <f t="shared" si="175"/>
        <v>7.538461538461541</v>
      </c>
      <c r="W387" s="239">
        <f t="shared" si="175"/>
        <v>10.461538461538462</v>
      </c>
      <c r="X387" s="239">
        <f t="shared" si="175"/>
        <v>25.15384615384615</v>
      </c>
      <c r="Y387" s="239">
        <f t="shared" si="175"/>
        <v>27</v>
      </c>
      <c r="Z387" s="239">
        <f t="shared" si="175"/>
        <v>28.15384615384615</v>
      </c>
      <c r="AA387" s="239">
        <f t="shared" si="175"/>
        <v>32.307692307692299</v>
      </c>
      <c r="AB387" s="239">
        <f t="shared" si="175"/>
        <v>27.153846153846157</v>
      </c>
      <c r="AC387" s="239">
        <f t="shared" si="175"/>
        <v>48.384615384615387</v>
      </c>
      <c r="AD387" s="239">
        <f t="shared" si="175"/>
        <v>87.692307692307665</v>
      </c>
      <c r="AE387" s="306">
        <f t="shared" si="176"/>
        <v>54.15384615384616</v>
      </c>
      <c r="AF387" s="306">
        <f t="shared" si="176"/>
        <v>60.461538461538453</v>
      </c>
      <c r="AG387" s="306">
        <f t="shared" si="176"/>
        <v>57.923076923076934</v>
      </c>
      <c r="AH387" s="306">
        <f t="shared" si="176"/>
        <v>61.538461538461547</v>
      </c>
      <c r="AI387" s="306">
        <f t="shared" si="176"/>
        <v>65</v>
      </c>
      <c r="AJ387" s="306">
        <f t="shared" si="176"/>
        <v>65</v>
      </c>
      <c r="AK387" s="306">
        <f t="shared" si="176"/>
        <v>65</v>
      </c>
      <c r="AL387" s="306">
        <f t="shared" si="176"/>
        <v>65</v>
      </c>
      <c r="AM387" s="306">
        <f t="shared" si="176"/>
        <v>65</v>
      </c>
      <c r="AN387" s="306">
        <f t="shared" si="176"/>
        <v>65</v>
      </c>
      <c r="AO387" s="306">
        <f t="shared" si="176"/>
        <v>65</v>
      </c>
      <c r="AP387" s="306">
        <f t="shared" si="176"/>
        <v>65</v>
      </c>
      <c r="AQ387" s="306">
        <f t="shared" si="176"/>
        <v>66.538461538461547</v>
      </c>
      <c r="AR387" s="306">
        <f t="shared" si="176"/>
        <v>70</v>
      </c>
      <c r="AS387" s="306">
        <f t="shared" si="176"/>
        <v>70</v>
      </c>
      <c r="AT387" s="306">
        <f t="shared" si="176"/>
        <v>70</v>
      </c>
      <c r="AU387" s="306">
        <f t="shared" si="176"/>
        <v>70</v>
      </c>
      <c r="AV387" s="306">
        <f t="shared" si="176"/>
        <v>70</v>
      </c>
      <c r="AW387" s="306">
        <f t="shared" si="176"/>
        <v>70</v>
      </c>
      <c r="AX387" s="306">
        <f t="shared" si="176"/>
        <v>70</v>
      </c>
      <c r="AY387" s="306">
        <f t="shared" si="176"/>
        <v>71.538461538461547</v>
      </c>
      <c r="AZ387" s="306">
        <f t="shared" si="176"/>
        <v>75</v>
      </c>
      <c r="BA387" s="306">
        <f t="shared" si="176"/>
        <v>75</v>
      </c>
      <c r="BB387" s="306">
        <f t="shared" si="176"/>
        <v>75</v>
      </c>
      <c r="BC387" s="306">
        <f t="shared" si="176"/>
        <v>75</v>
      </c>
      <c r="BD387" s="306">
        <f t="shared" si="176"/>
        <v>75</v>
      </c>
      <c r="BE387" s="306">
        <f t="shared" si="176"/>
        <v>75</v>
      </c>
      <c r="BF387" s="306">
        <f t="shared" si="176"/>
        <v>76.538461538461547</v>
      </c>
      <c r="BG387" s="306">
        <f t="shared" si="176"/>
        <v>80</v>
      </c>
    </row>
    <row r="388" spans="1:59">
      <c r="A388" s="6" t="s">
        <v>109</v>
      </c>
      <c r="B388" s="239">
        <f t="shared" si="174"/>
        <v>0</v>
      </c>
      <c r="C388" s="239">
        <f t="shared" si="177"/>
        <v>0</v>
      </c>
      <c r="D388" s="239">
        <f t="shared" si="175"/>
        <v>2.3076923076923079</v>
      </c>
      <c r="E388" s="239">
        <f t="shared" si="175"/>
        <v>2.6923076923076916</v>
      </c>
      <c r="F388" s="239">
        <f t="shared" si="175"/>
        <v>0</v>
      </c>
      <c r="G388" s="239">
        <f t="shared" si="175"/>
        <v>0</v>
      </c>
      <c r="H388" s="239">
        <f t="shared" si="175"/>
        <v>0</v>
      </c>
      <c r="I388" s="239">
        <f t="shared" si="175"/>
        <v>0</v>
      </c>
      <c r="J388" s="239">
        <f t="shared" si="175"/>
        <v>0</v>
      </c>
      <c r="K388" s="239">
        <f t="shared" si="175"/>
        <v>0</v>
      </c>
      <c r="L388" s="239">
        <f t="shared" si="175"/>
        <v>0</v>
      </c>
      <c r="M388" s="239">
        <f t="shared" si="175"/>
        <v>1.8461538461538463</v>
      </c>
      <c r="N388" s="239">
        <f t="shared" si="175"/>
        <v>22.46153846153846</v>
      </c>
      <c r="O388" s="239">
        <f t="shared" si="175"/>
        <v>35.692307692307679</v>
      </c>
      <c r="P388" s="239">
        <f t="shared" si="175"/>
        <v>40.307692307692314</v>
      </c>
      <c r="Q388" s="239">
        <f t="shared" si="175"/>
        <v>33.92307692307692</v>
      </c>
      <c r="R388" s="239">
        <f t="shared" si="175"/>
        <v>7</v>
      </c>
      <c r="S388" s="239">
        <f t="shared" si="175"/>
        <v>23.15384615384616</v>
      </c>
      <c r="T388" s="239">
        <f t="shared" si="175"/>
        <v>46.15384615384616</v>
      </c>
      <c r="U388" s="239">
        <f t="shared" si="175"/>
        <v>33.538461538461519</v>
      </c>
      <c r="V388" s="239">
        <f t="shared" si="175"/>
        <v>6.8461538461538485</v>
      </c>
      <c r="W388" s="239">
        <f t="shared" si="175"/>
        <v>12.153846153846153</v>
      </c>
      <c r="X388" s="239">
        <f t="shared" si="175"/>
        <v>25.38461538461538</v>
      </c>
      <c r="Y388" s="239">
        <f t="shared" si="175"/>
        <v>27</v>
      </c>
      <c r="Z388" s="239">
        <f t="shared" si="175"/>
        <v>28.38461538461538</v>
      </c>
      <c r="AA388" s="239">
        <f t="shared" si="175"/>
        <v>32.769230769230759</v>
      </c>
      <c r="AB388" s="239">
        <f t="shared" si="175"/>
        <v>25.384615384615387</v>
      </c>
      <c r="AC388" s="239">
        <f t="shared" si="175"/>
        <v>55.461538461538467</v>
      </c>
      <c r="AD388" s="239">
        <f t="shared" si="175"/>
        <v>84.230769230769198</v>
      </c>
      <c r="AE388" s="306">
        <f t="shared" si="176"/>
        <v>52.692307692307701</v>
      </c>
      <c r="AF388" s="306">
        <f t="shared" si="176"/>
        <v>60.076923076923066</v>
      </c>
      <c r="AG388" s="306">
        <f t="shared" si="176"/>
        <v>58.153846153846168</v>
      </c>
      <c r="AH388" s="306">
        <f t="shared" si="176"/>
        <v>61.923076923076934</v>
      </c>
      <c r="AI388" s="306">
        <f t="shared" si="176"/>
        <v>65</v>
      </c>
      <c r="AJ388" s="306">
        <f t="shared" si="176"/>
        <v>65</v>
      </c>
      <c r="AK388" s="306">
        <f t="shared" si="176"/>
        <v>65</v>
      </c>
      <c r="AL388" s="306">
        <f t="shared" si="176"/>
        <v>65</v>
      </c>
      <c r="AM388" s="306">
        <f t="shared" si="176"/>
        <v>65</v>
      </c>
      <c r="AN388" s="306">
        <f t="shared" si="176"/>
        <v>65</v>
      </c>
      <c r="AO388" s="306">
        <f t="shared" si="176"/>
        <v>65</v>
      </c>
      <c r="AP388" s="306">
        <f t="shared" si="176"/>
        <v>65</v>
      </c>
      <c r="AQ388" s="306">
        <f t="shared" si="176"/>
        <v>66.923076923076934</v>
      </c>
      <c r="AR388" s="306">
        <f t="shared" si="176"/>
        <v>70</v>
      </c>
      <c r="AS388" s="306">
        <f t="shared" si="176"/>
        <v>70</v>
      </c>
      <c r="AT388" s="306">
        <f t="shared" si="176"/>
        <v>70</v>
      </c>
      <c r="AU388" s="306">
        <f t="shared" si="176"/>
        <v>70</v>
      </c>
      <c r="AV388" s="306">
        <f t="shared" si="176"/>
        <v>70</v>
      </c>
      <c r="AW388" s="306">
        <f t="shared" si="176"/>
        <v>70</v>
      </c>
      <c r="AX388" s="306">
        <f t="shared" si="176"/>
        <v>70</v>
      </c>
      <c r="AY388" s="306">
        <f t="shared" si="176"/>
        <v>71.923076923076934</v>
      </c>
      <c r="AZ388" s="306">
        <f t="shared" si="176"/>
        <v>75</v>
      </c>
      <c r="BA388" s="306">
        <f t="shared" si="176"/>
        <v>75</v>
      </c>
      <c r="BB388" s="306">
        <f t="shared" si="176"/>
        <v>75</v>
      </c>
      <c r="BC388" s="306">
        <f t="shared" si="176"/>
        <v>75</v>
      </c>
      <c r="BD388" s="306">
        <f t="shared" si="176"/>
        <v>75</v>
      </c>
      <c r="BE388" s="306">
        <f t="shared" si="176"/>
        <v>75</v>
      </c>
      <c r="BF388" s="306">
        <f t="shared" si="176"/>
        <v>76.923076923076934</v>
      </c>
      <c r="BG388" s="306">
        <f t="shared" si="176"/>
        <v>80</v>
      </c>
    </row>
    <row r="389" spans="1:59">
      <c r="A389" s="6" t="s">
        <v>110</v>
      </c>
      <c r="B389" s="239">
        <f t="shared" si="174"/>
        <v>0</v>
      </c>
      <c r="C389" s="239">
        <f t="shared" si="177"/>
        <v>0</v>
      </c>
      <c r="D389" s="239">
        <f t="shared" si="175"/>
        <v>2.6923076923076925</v>
      </c>
      <c r="E389" s="239">
        <f t="shared" si="175"/>
        <v>2.307692307692307</v>
      </c>
      <c r="F389" s="239">
        <f t="shared" si="175"/>
        <v>0</v>
      </c>
      <c r="G389" s="239">
        <f t="shared" si="175"/>
        <v>0</v>
      </c>
      <c r="H389" s="239">
        <f t="shared" si="175"/>
        <v>0</v>
      </c>
      <c r="I389" s="239">
        <f t="shared" si="175"/>
        <v>0</v>
      </c>
      <c r="J389" s="239">
        <f t="shared" si="175"/>
        <v>0</v>
      </c>
      <c r="K389" s="239">
        <f t="shared" si="175"/>
        <v>0</v>
      </c>
      <c r="L389" s="239">
        <f t="shared" si="175"/>
        <v>0</v>
      </c>
      <c r="M389" s="239">
        <f t="shared" si="175"/>
        <v>2.1538461538461542</v>
      </c>
      <c r="N389" s="239">
        <f t="shared" si="175"/>
        <v>25.538461538461537</v>
      </c>
      <c r="O389" s="239">
        <f t="shared" si="175"/>
        <v>34.307692307692292</v>
      </c>
      <c r="P389" s="239">
        <f t="shared" si="175"/>
        <v>42.692307692307701</v>
      </c>
      <c r="Q389" s="239">
        <f t="shared" si="175"/>
        <v>30.076923076923073</v>
      </c>
      <c r="R389" s="239">
        <f t="shared" si="175"/>
        <v>7</v>
      </c>
      <c r="S389" s="239">
        <f t="shared" si="175"/>
        <v>25.846153846153854</v>
      </c>
      <c r="T389" s="239">
        <f t="shared" si="175"/>
        <v>46.846153846153854</v>
      </c>
      <c r="U389" s="239">
        <f>(U$394-T$394)/13+U388+0.5</f>
        <v>30.961538461538442</v>
      </c>
      <c r="V389" s="239">
        <f t="shared" si="175"/>
        <v>6.153846153846156</v>
      </c>
      <c r="W389" s="239">
        <f t="shared" si="175"/>
        <v>13.846153846153845</v>
      </c>
      <c r="X389" s="239">
        <f t="shared" si="175"/>
        <v>25.61538461538461</v>
      </c>
      <c r="Y389" s="239">
        <f t="shared" si="175"/>
        <v>27</v>
      </c>
      <c r="Z389" s="239">
        <f t="shared" si="175"/>
        <v>28.61538461538461</v>
      </c>
      <c r="AA389" s="239">
        <f t="shared" si="175"/>
        <v>33.230769230769219</v>
      </c>
      <c r="AB389" s="239">
        <f t="shared" si="175"/>
        <v>23.615384615384617</v>
      </c>
      <c r="AC389" s="239">
        <f t="shared" si="175"/>
        <v>62.538461538461547</v>
      </c>
      <c r="AD389" s="239">
        <f t="shared" si="175"/>
        <v>80.769230769230731</v>
      </c>
      <c r="AE389" s="306">
        <f t="shared" si="176"/>
        <v>51.230769230769241</v>
      </c>
      <c r="AF389" s="306">
        <f t="shared" si="176"/>
        <v>59.692307692307679</v>
      </c>
      <c r="AG389" s="306">
        <f t="shared" si="176"/>
        <v>58.384615384615401</v>
      </c>
      <c r="AH389" s="306">
        <f t="shared" si="176"/>
        <v>62.307692307692321</v>
      </c>
      <c r="AI389" s="306">
        <f t="shared" si="176"/>
        <v>65</v>
      </c>
      <c r="AJ389" s="306">
        <f t="shared" si="176"/>
        <v>65</v>
      </c>
      <c r="AK389" s="306">
        <f t="shared" si="176"/>
        <v>65</v>
      </c>
      <c r="AL389" s="306">
        <f t="shared" si="176"/>
        <v>65</v>
      </c>
      <c r="AM389" s="306">
        <f t="shared" si="176"/>
        <v>65</v>
      </c>
      <c r="AN389" s="306">
        <f t="shared" si="176"/>
        <v>65</v>
      </c>
      <c r="AO389" s="306">
        <f t="shared" si="176"/>
        <v>65</v>
      </c>
      <c r="AP389" s="306">
        <f t="shared" si="176"/>
        <v>65</v>
      </c>
      <c r="AQ389" s="306">
        <f t="shared" si="176"/>
        <v>67.307692307692321</v>
      </c>
      <c r="AR389" s="306">
        <f t="shared" si="176"/>
        <v>70</v>
      </c>
      <c r="AS389" s="306">
        <f t="shared" si="176"/>
        <v>70</v>
      </c>
      <c r="AT389" s="306">
        <f t="shared" si="176"/>
        <v>70</v>
      </c>
      <c r="AU389" s="306">
        <f t="shared" si="176"/>
        <v>70</v>
      </c>
      <c r="AV389" s="306">
        <f t="shared" si="176"/>
        <v>70</v>
      </c>
      <c r="AW389" s="306">
        <f t="shared" si="176"/>
        <v>70</v>
      </c>
      <c r="AX389" s="306">
        <f t="shared" si="176"/>
        <v>70</v>
      </c>
      <c r="AY389" s="306">
        <f t="shared" si="176"/>
        <v>72.307692307692321</v>
      </c>
      <c r="AZ389" s="306">
        <f t="shared" si="176"/>
        <v>75</v>
      </c>
      <c r="BA389" s="306">
        <f t="shared" si="176"/>
        <v>75</v>
      </c>
      <c r="BB389" s="306">
        <f t="shared" si="176"/>
        <v>75</v>
      </c>
      <c r="BC389" s="306">
        <f t="shared" si="176"/>
        <v>75</v>
      </c>
      <c r="BD389" s="306">
        <f t="shared" si="176"/>
        <v>75</v>
      </c>
      <c r="BE389" s="306">
        <f t="shared" si="176"/>
        <v>75</v>
      </c>
      <c r="BF389" s="306">
        <f t="shared" si="176"/>
        <v>77.307692307692321</v>
      </c>
      <c r="BG389" s="306">
        <f t="shared" si="176"/>
        <v>80</v>
      </c>
    </row>
    <row r="390" spans="1:59">
      <c r="A390" s="6" t="s">
        <v>111</v>
      </c>
      <c r="B390" s="239">
        <f t="shared" si="174"/>
        <v>0</v>
      </c>
      <c r="C390" s="239">
        <f t="shared" si="177"/>
        <v>0</v>
      </c>
      <c r="D390" s="239">
        <f t="shared" si="175"/>
        <v>3.0769230769230771</v>
      </c>
      <c r="E390" s="239">
        <f t="shared" si="175"/>
        <v>1.9230769230769225</v>
      </c>
      <c r="F390" s="239">
        <f t="shared" si="175"/>
        <v>0</v>
      </c>
      <c r="G390" s="239">
        <f t="shared" si="175"/>
        <v>0</v>
      </c>
      <c r="H390" s="239">
        <f t="shared" si="175"/>
        <v>0</v>
      </c>
      <c r="I390" s="239">
        <f t="shared" si="175"/>
        <v>0</v>
      </c>
      <c r="J390" s="239">
        <f t="shared" si="175"/>
        <v>0</v>
      </c>
      <c r="K390" s="239">
        <f t="shared" si="175"/>
        <v>0</v>
      </c>
      <c r="L390" s="239">
        <f t="shared" si="175"/>
        <v>0</v>
      </c>
      <c r="M390" s="239">
        <f t="shared" si="175"/>
        <v>2.4615384615384617</v>
      </c>
      <c r="N390" s="239">
        <f t="shared" si="175"/>
        <v>28.615384615384613</v>
      </c>
      <c r="O390" s="239">
        <f t="shared" si="175"/>
        <v>32.923076923076906</v>
      </c>
      <c r="P390" s="239">
        <f t="shared" si="175"/>
        <v>45.076923076923087</v>
      </c>
      <c r="Q390" s="239">
        <f t="shared" si="175"/>
        <v>26.230769230769226</v>
      </c>
      <c r="R390" s="239">
        <f t="shared" si="175"/>
        <v>7</v>
      </c>
      <c r="S390" s="239">
        <f t="shared" si="175"/>
        <v>28.538461538461547</v>
      </c>
      <c r="T390" s="239">
        <f t="shared" si="175"/>
        <v>47.538461538461547</v>
      </c>
      <c r="U390" s="239">
        <f>(U$394-T$394)/13+U389+0.5</f>
        <v>28.384615384615365</v>
      </c>
      <c r="V390" s="239">
        <f t="shared" si="175"/>
        <v>5.4615384615384635</v>
      </c>
      <c r="W390" s="239">
        <f t="shared" si="175"/>
        <v>15.538461538461537</v>
      </c>
      <c r="X390" s="239">
        <f t="shared" si="175"/>
        <v>25.84615384615384</v>
      </c>
      <c r="Y390" s="239">
        <f t="shared" si="175"/>
        <v>27</v>
      </c>
      <c r="Z390" s="239">
        <f t="shared" si="175"/>
        <v>28.84615384615384</v>
      </c>
      <c r="AA390" s="239">
        <f t="shared" si="175"/>
        <v>33.692307692307679</v>
      </c>
      <c r="AB390" s="239">
        <f t="shared" si="175"/>
        <v>21.846153846153847</v>
      </c>
      <c r="AC390" s="239">
        <f t="shared" si="175"/>
        <v>69.615384615384627</v>
      </c>
      <c r="AD390" s="239">
        <f t="shared" si="175"/>
        <v>77.307692307692264</v>
      </c>
      <c r="AE390" s="306">
        <f t="shared" si="176"/>
        <v>49.769230769230781</v>
      </c>
      <c r="AF390" s="306">
        <f t="shared" si="176"/>
        <v>59.307692307692292</v>
      </c>
      <c r="AG390" s="306">
        <f t="shared" si="176"/>
        <v>58.615384615384635</v>
      </c>
      <c r="AH390" s="306">
        <f t="shared" si="176"/>
        <v>62.692307692307708</v>
      </c>
      <c r="AI390" s="306">
        <f t="shared" si="176"/>
        <v>65</v>
      </c>
      <c r="AJ390" s="306">
        <f t="shared" si="176"/>
        <v>65</v>
      </c>
      <c r="AK390" s="306">
        <f t="shared" si="176"/>
        <v>65</v>
      </c>
      <c r="AL390" s="306">
        <f t="shared" si="176"/>
        <v>65</v>
      </c>
      <c r="AM390" s="306">
        <f t="shared" si="176"/>
        <v>65</v>
      </c>
      <c r="AN390" s="306">
        <f t="shared" si="176"/>
        <v>65</v>
      </c>
      <c r="AO390" s="306">
        <f t="shared" si="176"/>
        <v>65</v>
      </c>
      <c r="AP390" s="306">
        <f t="shared" si="176"/>
        <v>65</v>
      </c>
      <c r="AQ390" s="306">
        <f t="shared" si="176"/>
        <v>67.692307692307708</v>
      </c>
      <c r="AR390" s="306">
        <f t="shared" si="176"/>
        <v>70</v>
      </c>
      <c r="AS390" s="306">
        <f t="shared" si="176"/>
        <v>70</v>
      </c>
      <c r="AT390" s="306">
        <f t="shared" si="176"/>
        <v>70</v>
      </c>
      <c r="AU390" s="306">
        <f t="shared" si="176"/>
        <v>70</v>
      </c>
      <c r="AV390" s="306">
        <f t="shared" si="176"/>
        <v>70</v>
      </c>
      <c r="AW390" s="306">
        <f t="shared" si="176"/>
        <v>70</v>
      </c>
      <c r="AX390" s="306">
        <f t="shared" si="176"/>
        <v>70</v>
      </c>
      <c r="AY390" s="306">
        <f t="shared" si="176"/>
        <v>72.692307692307708</v>
      </c>
      <c r="AZ390" s="306">
        <f t="shared" si="176"/>
        <v>75</v>
      </c>
      <c r="BA390" s="306">
        <f t="shared" si="176"/>
        <v>75</v>
      </c>
      <c r="BB390" s="306">
        <f t="shared" si="176"/>
        <v>75</v>
      </c>
      <c r="BC390" s="306">
        <f t="shared" si="176"/>
        <v>75</v>
      </c>
      <c r="BD390" s="306">
        <f t="shared" si="176"/>
        <v>75</v>
      </c>
      <c r="BE390" s="306">
        <f t="shared" si="176"/>
        <v>75</v>
      </c>
      <c r="BF390" s="306">
        <f t="shared" si="176"/>
        <v>77.692307692307708</v>
      </c>
      <c r="BG390" s="306">
        <f t="shared" si="176"/>
        <v>80</v>
      </c>
    </row>
    <row r="391" spans="1:59">
      <c r="A391" s="6" t="s">
        <v>112</v>
      </c>
      <c r="B391" s="239">
        <f t="shared" si="174"/>
        <v>0</v>
      </c>
      <c r="C391" s="239">
        <f t="shared" si="177"/>
        <v>0</v>
      </c>
      <c r="D391" s="239">
        <f t="shared" si="175"/>
        <v>3.4615384615384617</v>
      </c>
      <c r="E391" s="239">
        <f t="shared" si="175"/>
        <v>1.5384615384615379</v>
      </c>
      <c r="F391" s="239">
        <f t="shared" si="175"/>
        <v>0</v>
      </c>
      <c r="G391" s="239">
        <f t="shared" si="175"/>
        <v>0</v>
      </c>
      <c r="H391" s="239">
        <f t="shared" si="175"/>
        <v>0</v>
      </c>
      <c r="I391" s="239">
        <f t="shared" si="175"/>
        <v>0</v>
      </c>
      <c r="J391" s="239">
        <f t="shared" si="175"/>
        <v>0</v>
      </c>
      <c r="K391" s="239">
        <f t="shared" si="175"/>
        <v>0</v>
      </c>
      <c r="L391" s="239">
        <f t="shared" si="175"/>
        <v>0</v>
      </c>
      <c r="M391" s="239">
        <f t="shared" si="175"/>
        <v>2.7692307692307692</v>
      </c>
      <c r="N391" s="239">
        <f t="shared" si="175"/>
        <v>31.69230769230769</v>
      </c>
      <c r="O391" s="239">
        <f t="shared" si="175"/>
        <v>31.538461538461522</v>
      </c>
      <c r="P391" s="239">
        <f t="shared" si="175"/>
        <v>47.461538461538474</v>
      </c>
      <c r="Q391" s="239">
        <f t="shared" si="175"/>
        <v>22.38461538461538</v>
      </c>
      <c r="R391" s="239">
        <f t="shared" si="175"/>
        <v>7</v>
      </c>
      <c r="S391" s="239">
        <f t="shared" si="175"/>
        <v>31.230769230769241</v>
      </c>
      <c r="T391" s="239">
        <f t="shared" si="175"/>
        <v>48.230769230769241</v>
      </c>
      <c r="U391" s="239">
        <f>(U$394-T$394)/13+U390+0.5</f>
        <v>25.807692307692289</v>
      </c>
      <c r="V391" s="239">
        <f t="shared" si="175"/>
        <v>4.7692307692307709</v>
      </c>
      <c r="W391" s="239">
        <f t="shared" si="175"/>
        <v>17.23076923076923</v>
      </c>
      <c r="X391" s="239">
        <f t="shared" si="175"/>
        <v>26.07692307692307</v>
      </c>
      <c r="Y391" s="239">
        <f t="shared" si="175"/>
        <v>27</v>
      </c>
      <c r="Z391" s="239">
        <f t="shared" si="175"/>
        <v>29.07692307692307</v>
      </c>
      <c r="AA391" s="239">
        <f t="shared" si="175"/>
        <v>34.153846153846139</v>
      </c>
      <c r="AB391" s="239">
        <f t="shared" si="175"/>
        <v>20.076923076923077</v>
      </c>
      <c r="AC391" s="239">
        <f t="shared" si="175"/>
        <v>76.692307692307708</v>
      </c>
      <c r="AD391" s="239">
        <f t="shared" si="175"/>
        <v>73.846153846153797</v>
      </c>
      <c r="AE391" s="306">
        <f t="shared" si="176"/>
        <v>48.307692307692321</v>
      </c>
      <c r="AF391" s="306">
        <f t="shared" si="176"/>
        <v>58.923076923076906</v>
      </c>
      <c r="AG391" s="306">
        <f t="shared" si="176"/>
        <v>58.846153846153868</v>
      </c>
      <c r="AH391" s="306">
        <f t="shared" si="176"/>
        <v>63.076923076923094</v>
      </c>
      <c r="AI391" s="306">
        <f t="shared" si="176"/>
        <v>65</v>
      </c>
      <c r="AJ391" s="306">
        <f t="shared" si="176"/>
        <v>65</v>
      </c>
      <c r="AK391" s="306">
        <f t="shared" si="176"/>
        <v>65</v>
      </c>
      <c r="AL391" s="306">
        <f t="shared" si="176"/>
        <v>65</v>
      </c>
      <c r="AM391" s="306">
        <f t="shared" si="176"/>
        <v>65</v>
      </c>
      <c r="AN391" s="306">
        <f t="shared" si="176"/>
        <v>65</v>
      </c>
      <c r="AO391" s="306">
        <f t="shared" si="176"/>
        <v>65</v>
      </c>
      <c r="AP391" s="306">
        <f t="shared" si="176"/>
        <v>65</v>
      </c>
      <c r="AQ391" s="306">
        <f t="shared" si="176"/>
        <v>68.076923076923094</v>
      </c>
      <c r="AR391" s="306">
        <f t="shared" si="176"/>
        <v>70</v>
      </c>
      <c r="AS391" s="306">
        <f t="shared" si="176"/>
        <v>70</v>
      </c>
      <c r="AT391" s="306">
        <f t="shared" si="176"/>
        <v>70</v>
      </c>
      <c r="AU391" s="306">
        <f t="shared" si="176"/>
        <v>70</v>
      </c>
      <c r="AV391" s="306">
        <f t="shared" si="176"/>
        <v>70</v>
      </c>
      <c r="AW391" s="306">
        <f t="shared" si="176"/>
        <v>70</v>
      </c>
      <c r="AX391" s="306">
        <f t="shared" si="176"/>
        <v>70</v>
      </c>
      <c r="AY391" s="306">
        <f t="shared" si="176"/>
        <v>73.076923076923094</v>
      </c>
      <c r="AZ391" s="306">
        <f t="shared" si="176"/>
        <v>75</v>
      </c>
      <c r="BA391" s="306">
        <f t="shared" si="176"/>
        <v>75</v>
      </c>
      <c r="BB391" s="306">
        <f t="shared" si="176"/>
        <v>75</v>
      </c>
      <c r="BC391" s="306">
        <f t="shared" si="176"/>
        <v>75</v>
      </c>
      <c r="BD391" s="306">
        <f t="shared" si="176"/>
        <v>75</v>
      </c>
      <c r="BE391" s="306">
        <f t="shared" si="176"/>
        <v>75</v>
      </c>
      <c r="BF391" s="306">
        <f t="shared" si="176"/>
        <v>78.076923076923094</v>
      </c>
      <c r="BG391" s="306">
        <f t="shared" si="176"/>
        <v>80</v>
      </c>
    </row>
    <row r="392" spans="1:59">
      <c r="A392" s="6" t="s">
        <v>113</v>
      </c>
      <c r="B392" s="239">
        <f t="shared" si="174"/>
        <v>0</v>
      </c>
      <c r="C392" s="239">
        <f t="shared" si="177"/>
        <v>0</v>
      </c>
      <c r="D392" s="239">
        <f t="shared" si="175"/>
        <v>3.8461538461538463</v>
      </c>
      <c r="E392" s="239">
        <f t="shared" si="175"/>
        <v>1.1538461538461533</v>
      </c>
      <c r="F392" s="239">
        <f t="shared" si="175"/>
        <v>0</v>
      </c>
      <c r="G392" s="239">
        <f t="shared" si="175"/>
        <v>0</v>
      </c>
      <c r="H392" s="239">
        <f t="shared" si="175"/>
        <v>0</v>
      </c>
      <c r="I392" s="239">
        <f t="shared" si="175"/>
        <v>0</v>
      </c>
      <c r="J392" s="239">
        <f t="shared" si="175"/>
        <v>0</v>
      </c>
      <c r="K392" s="239">
        <f t="shared" si="175"/>
        <v>0</v>
      </c>
      <c r="L392" s="239">
        <f t="shared" si="175"/>
        <v>0</v>
      </c>
      <c r="M392" s="239">
        <f t="shared" si="175"/>
        <v>3.0769230769230766</v>
      </c>
      <c r="N392" s="239">
        <f t="shared" si="175"/>
        <v>34.769230769230766</v>
      </c>
      <c r="O392" s="239">
        <f t="shared" si="175"/>
        <v>30.153846153846139</v>
      </c>
      <c r="P392" s="239">
        <f t="shared" si="175"/>
        <v>49.846153846153861</v>
      </c>
      <c r="Q392" s="239">
        <f t="shared" si="175"/>
        <v>18.538461538461533</v>
      </c>
      <c r="R392" s="239">
        <f t="shared" si="175"/>
        <v>7</v>
      </c>
      <c r="S392" s="239">
        <f t="shared" si="175"/>
        <v>33.923076923076934</v>
      </c>
      <c r="T392" s="239">
        <f t="shared" si="175"/>
        <v>48.923076923076934</v>
      </c>
      <c r="U392" s="239">
        <f t="shared" si="175"/>
        <v>22.730769230769212</v>
      </c>
      <c r="V392" s="239">
        <f t="shared" si="175"/>
        <v>4.0769230769230784</v>
      </c>
      <c r="W392" s="239">
        <f t="shared" si="175"/>
        <v>18.923076923076923</v>
      </c>
      <c r="X392" s="239">
        <f t="shared" si="175"/>
        <v>26.307692307692299</v>
      </c>
      <c r="Y392" s="239">
        <f t="shared" si="175"/>
        <v>27</v>
      </c>
      <c r="Z392" s="239">
        <f t="shared" si="175"/>
        <v>29.307692307692299</v>
      </c>
      <c r="AA392" s="239">
        <f t="shared" si="175"/>
        <v>34.615384615384599</v>
      </c>
      <c r="AB392" s="239">
        <f t="shared" si="175"/>
        <v>18.307692307692307</v>
      </c>
      <c r="AC392" s="239">
        <f t="shared" si="175"/>
        <v>83.769230769230788</v>
      </c>
      <c r="AD392" s="239">
        <f t="shared" si="175"/>
        <v>70.38461538461533</v>
      </c>
      <c r="AE392" s="306">
        <f t="shared" si="176"/>
        <v>46.846153846153861</v>
      </c>
      <c r="AF392" s="306">
        <f t="shared" si="176"/>
        <v>58.538461538461519</v>
      </c>
      <c r="AG392" s="306">
        <f t="shared" si="176"/>
        <v>59.076923076923102</v>
      </c>
      <c r="AH392" s="306">
        <f t="shared" si="176"/>
        <v>63.461538461538481</v>
      </c>
      <c r="AI392" s="306">
        <f t="shared" si="176"/>
        <v>65</v>
      </c>
      <c r="AJ392" s="306">
        <f t="shared" si="176"/>
        <v>65</v>
      </c>
      <c r="AK392" s="306">
        <f t="shared" si="176"/>
        <v>65</v>
      </c>
      <c r="AL392" s="306">
        <f t="shared" si="176"/>
        <v>65</v>
      </c>
      <c r="AM392" s="306">
        <f t="shared" si="176"/>
        <v>65</v>
      </c>
      <c r="AN392" s="306">
        <f t="shared" si="176"/>
        <v>65</v>
      </c>
      <c r="AO392" s="306">
        <f t="shared" si="176"/>
        <v>65</v>
      </c>
      <c r="AP392" s="306">
        <f t="shared" si="176"/>
        <v>65</v>
      </c>
      <c r="AQ392" s="306">
        <f t="shared" si="176"/>
        <v>68.461538461538481</v>
      </c>
      <c r="AR392" s="306">
        <f t="shared" si="176"/>
        <v>70</v>
      </c>
      <c r="AS392" s="306">
        <f t="shared" si="176"/>
        <v>70</v>
      </c>
      <c r="AT392" s="306">
        <f t="shared" si="176"/>
        <v>70</v>
      </c>
      <c r="AU392" s="306">
        <f t="shared" si="176"/>
        <v>70</v>
      </c>
      <c r="AV392" s="306">
        <f t="shared" si="176"/>
        <v>70</v>
      </c>
      <c r="AW392" s="306">
        <f t="shared" si="176"/>
        <v>70</v>
      </c>
      <c r="AX392" s="306">
        <f t="shared" si="176"/>
        <v>70</v>
      </c>
      <c r="AY392" s="306">
        <f t="shared" si="176"/>
        <v>73.461538461538481</v>
      </c>
      <c r="AZ392" s="306">
        <f t="shared" si="176"/>
        <v>75</v>
      </c>
      <c r="BA392" s="306">
        <f t="shared" si="176"/>
        <v>75</v>
      </c>
      <c r="BB392" s="306">
        <f t="shared" ref="BB392:BG392" si="178">(BB$394-BB$32)/13+BB391</f>
        <v>75</v>
      </c>
      <c r="BC392" s="306">
        <f t="shared" si="178"/>
        <v>75</v>
      </c>
      <c r="BD392" s="306">
        <f t="shared" si="178"/>
        <v>75</v>
      </c>
      <c r="BE392" s="306">
        <f t="shared" si="178"/>
        <v>75</v>
      </c>
      <c r="BF392" s="306">
        <f t="shared" si="178"/>
        <v>78.461538461538481</v>
      </c>
      <c r="BG392" s="306">
        <f t="shared" si="178"/>
        <v>80</v>
      </c>
    </row>
    <row r="393" spans="1:59">
      <c r="A393" s="6" t="s">
        <v>102</v>
      </c>
      <c r="B393" s="239">
        <f t="shared" si="174"/>
        <v>0</v>
      </c>
      <c r="C393" s="239">
        <f t="shared" si="177"/>
        <v>0</v>
      </c>
      <c r="D393" s="239">
        <f t="shared" si="175"/>
        <v>4.2307692307692308</v>
      </c>
      <c r="E393" s="239">
        <f t="shared" si="175"/>
        <v>0.76923076923076872</v>
      </c>
      <c r="F393" s="239">
        <f t="shared" si="175"/>
        <v>0</v>
      </c>
      <c r="G393" s="239">
        <f t="shared" si="175"/>
        <v>0</v>
      </c>
      <c r="H393" s="239">
        <f t="shared" si="175"/>
        <v>0</v>
      </c>
      <c r="I393" s="239">
        <f t="shared" si="175"/>
        <v>0</v>
      </c>
      <c r="J393" s="239">
        <f t="shared" si="175"/>
        <v>0</v>
      </c>
      <c r="K393" s="239">
        <f t="shared" si="175"/>
        <v>0</v>
      </c>
      <c r="L393" s="239">
        <f t="shared" si="175"/>
        <v>0</v>
      </c>
      <c r="M393" s="239">
        <f t="shared" si="175"/>
        <v>3.3846153846153841</v>
      </c>
      <c r="N393" s="239">
        <f t="shared" si="175"/>
        <v>37.846153846153847</v>
      </c>
      <c r="O393" s="239">
        <f t="shared" si="175"/>
        <v>28.769230769230756</v>
      </c>
      <c r="P393" s="239">
        <f t="shared" si="175"/>
        <v>52.230769230769248</v>
      </c>
      <c r="Q393" s="239">
        <f t="shared" si="175"/>
        <v>14.692307692307686</v>
      </c>
      <c r="R393" s="239">
        <f t="shared" si="175"/>
        <v>7</v>
      </c>
      <c r="S393" s="239">
        <f t="shared" si="175"/>
        <v>36.615384615384627</v>
      </c>
      <c r="T393" s="239">
        <f t="shared" ref="T393:AD393" si="179">(T$394-S$394)/13+T392</f>
        <v>49.615384615384627</v>
      </c>
      <c r="U393" s="239">
        <f>(U$394-T$394)/13+U392-2.5</f>
        <v>17.153846153846136</v>
      </c>
      <c r="V393" s="239">
        <f t="shared" si="179"/>
        <v>3.3846153846153859</v>
      </c>
      <c r="W393" s="239">
        <f t="shared" si="179"/>
        <v>20.615384615384617</v>
      </c>
      <c r="X393" s="239">
        <f t="shared" si="179"/>
        <v>26.538461538461529</v>
      </c>
      <c r="Y393" s="239">
        <f t="shared" si="179"/>
        <v>27</v>
      </c>
      <c r="Z393" s="239">
        <f t="shared" si="179"/>
        <v>29.538461538461529</v>
      </c>
      <c r="AA393" s="239">
        <f t="shared" si="179"/>
        <v>35.076923076923059</v>
      </c>
      <c r="AB393" s="239">
        <f t="shared" si="179"/>
        <v>16.538461538461537</v>
      </c>
      <c r="AC393" s="239">
        <f t="shared" si="179"/>
        <v>90.846153846153868</v>
      </c>
      <c r="AD393" s="239">
        <f t="shared" si="179"/>
        <v>66.923076923076863</v>
      </c>
      <c r="AE393" s="306">
        <f t="shared" ref="AE393:BG393" si="180">(AE$394-AE$32)/13+AE392</f>
        <v>45.384615384615401</v>
      </c>
      <c r="AF393" s="306">
        <f t="shared" si="180"/>
        <v>58.153846153846132</v>
      </c>
      <c r="AG393" s="306">
        <f t="shared" si="180"/>
        <v>59.307692307692335</v>
      </c>
      <c r="AH393" s="306">
        <f t="shared" si="180"/>
        <v>63.846153846153868</v>
      </c>
      <c r="AI393" s="306">
        <f t="shared" si="180"/>
        <v>65</v>
      </c>
      <c r="AJ393" s="306">
        <f t="shared" si="180"/>
        <v>65</v>
      </c>
      <c r="AK393" s="306">
        <f t="shared" si="180"/>
        <v>65</v>
      </c>
      <c r="AL393" s="306">
        <f t="shared" si="180"/>
        <v>65</v>
      </c>
      <c r="AM393" s="306">
        <f t="shared" si="180"/>
        <v>65</v>
      </c>
      <c r="AN393" s="306">
        <f t="shared" si="180"/>
        <v>65</v>
      </c>
      <c r="AO393" s="306">
        <f t="shared" si="180"/>
        <v>65</v>
      </c>
      <c r="AP393" s="306">
        <f t="shared" si="180"/>
        <v>65</v>
      </c>
      <c r="AQ393" s="306">
        <f t="shared" si="180"/>
        <v>68.846153846153868</v>
      </c>
      <c r="AR393" s="306">
        <f t="shared" si="180"/>
        <v>70</v>
      </c>
      <c r="AS393" s="306">
        <f t="shared" si="180"/>
        <v>70</v>
      </c>
      <c r="AT393" s="306">
        <f t="shared" si="180"/>
        <v>70</v>
      </c>
      <c r="AU393" s="306">
        <f t="shared" si="180"/>
        <v>70</v>
      </c>
      <c r="AV393" s="306">
        <f t="shared" si="180"/>
        <v>70</v>
      </c>
      <c r="AW393" s="306">
        <f t="shared" si="180"/>
        <v>70</v>
      </c>
      <c r="AX393" s="306">
        <f t="shared" si="180"/>
        <v>70</v>
      </c>
      <c r="AY393" s="306">
        <f t="shared" si="180"/>
        <v>73.846153846153868</v>
      </c>
      <c r="AZ393" s="306">
        <f t="shared" si="180"/>
        <v>75</v>
      </c>
      <c r="BA393" s="306">
        <f t="shared" si="180"/>
        <v>75</v>
      </c>
      <c r="BB393" s="306">
        <f t="shared" si="180"/>
        <v>75</v>
      </c>
      <c r="BC393" s="306">
        <f t="shared" si="180"/>
        <v>75</v>
      </c>
      <c r="BD393" s="306">
        <f t="shared" si="180"/>
        <v>75</v>
      </c>
      <c r="BE393" s="306">
        <f t="shared" si="180"/>
        <v>75</v>
      </c>
      <c r="BF393" s="306">
        <f t="shared" si="180"/>
        <v>78.846153846153868</v>
      </c>
      <c r="BG393" s="306">
        <f t="shared" si="180"/>
        <v>80</v>
      </c>
    </row>
    <row r="394" spans="1:59" ht="15.75" thickBot="1">
      <c r="A394" s="6" t="s">
        <v>103</v>
      </c>
      <c r="B394" s="37">
        <f>B42</f>
        <v>0</v>
      </c>
      <c r="C394" s="37">
        <f t="shared" ref="C394:BG394" si="181">C42</f>
        <v>0</v>
      </c>
      <c r="D394" s="37">
        <f t="shared" si="181"/>
        <v>5</v>
      </c>
      <c r="E394" s="37">
        <f t="shared" si="181"/>
        <v>0</v>
      </c>
      <c r="F394" s="37">
        <f t="shared" si="181"/>
        <v>0</v>
      </c>
      <c r="G394" s="37">
        <f t="shared" si="181"/>
        <v>0</v>
      </c>
      <c r="H394" s="37">
        <f t="shared" si="181"/>
        <v>0</v>
      </c>
      <c r="I394" s="37">
        <f t="shared" si="181"/>
        <v>0</v>
      </c>
      <c r="J394" s="37">
        <f t="shared" si="181"/>
        <v>0</v>
      </c>
      <c r="K394" s="37">
        <f t="shared" si="181"/>
        <v>0</v>
      </c>
      <c r="L394" s="37">
        <f t="shared" si="181"/>
        <v>0</v>
      </c>
      <c r="M394" s="37">
        <f t="shared" si="181"/>
        <v>4</v>
      </c>
      <c r="N394" s="37">
        <f t="shared" si="181"/>
        <v>44</v>
      </c>
      <c r="O394" s="37">
        <f t="shared" si="181"/>
        <v>26</v>
      </c>
      <c r="P394" s="37">
        <f t="shared" si="181"/>
        <v>57</v>
      </c>
      <c r="Q394" s="37">
        <f t="shared" si="181"/>
        <v>7</v>
      </c>
      <c r="R394" s="37">
        <f t="shared" si="181"/>
        <v>7</v>
      </c>
      <c r="S394" s="37">
        <f t="shared" si="181"/>
        <v>42</v>
      </c>
      <c r="T394" s="37">
        <f t="shared" si="181"/>
        <v>51</v>
      </c>
      <c r="U394" s="37">
        <f t="shared" si="181"/>
        <v>11</v>
      </c>
      <c r="V394" s="37">
        <f t="shared" si="181"/>
        <v>2</v>
      </c>
      <c r="W394" s="37">
        <f t="shared" si="181"/>
        <v>24</v>
      </c>
      <c r="X394" s="37">
        <f t="shared" si="181"/>
        <v>27</v>
      </c>
      <c r="Y394" s="37">
        <f t="shared" si="181"/>
        <v>27</v>
      </c>
      <c r="Z394" s="37">
        <f t="shared" si="181"/>
        <v>30</v>
      </c>
      <c r="AA394" s="37">
        <f t="shared" si="181"/>
        <v>36</v>
      </c>
      <c r="AB394" s="37">
        <f t="shared" si="181"/>
        <v>13</v>
      </c>
      <c r="AC394" s="37">
        <f t="shared" si="181"/>
        <v>105</v>
      </c>
      <c r="AD394" s="37">
        <f t="shared" si="181"/>
        <v>60</v>
      </c>
      <c r="AE394" s="238">
        <f t="shared" si="181"/>
        <v>62</v>
      </c>
      <c r="AF394" s="238">
        <f t="shared" si="181"/>
        <v>57</v>
      </c>
      <c r="AG394" s="238">
        <f t="shared" si="181"/>
        <v>60</v>
      </c>
      <c r="AH394" s="238">
        <f t="shared" si="181"/>
        <v>65</v>
      </c>
      <c r="AI394" s="238">
        <f t="shared" si="181"/>
        <v>65</v>
      </c>
      <c r="AJ394" s="238">
        <f t="shared" si="181"/>
        <v>65</v>
      </c>
      <c r="AK394" s="238">
        <f t="shared" si="181"/>
        <v>65</v>
      </c>
      <c r="AL394" s="238">
        <f t="shared" si="181"/>
        <v>65</v>
      </c>
      <c r="AM394" s="238">
        <f t="shared" si="181"/>
        <v>65</v>
      </c>
      <c r="AN394" s="238">
        <f t="shared" si="181"/>
        <v>65</v>
      </c>
      <c r="AO394" s="238">
        <f t="shared" si="181"/>
        <v>65</v>
      </c>
      <c r="AP394" s="238">
        <f t="shared" si="181"/>
        <v>65</v>
      </c>
      <c r="AQ394" s="238">
        <f t="shared" si="181"/>
        <v>70</v>
      </c>
      <c r="AR394" s="238">
        <f t="shared" si="181"/>
        <v>70</v>
      </c>
      <c r="AS394" s="238">
        <f t="shared" si="181"/>
        <v>70</v>
      </c>
      <c r="AT394" s="238">
        <f t="shared" si="181"/>
        <v>70</v>
      </c>
      <c r="AU394" s="238">
        <f t="shared" si="181"/>
        <v>70</v>
      </c>
      <c r="AV394" s="238">
        <f t="shared" si="181"/>
        <v>70</v>
      </c>
      <c r="AW394" s="238">
        <f t="shared" si="181"/>
        <v>70</v>
      </c>
      <c r="AX394" s="238">
        <f t="shared" si="181"/>
        <v>70</v>
      </c>
      <c r="AY394" s="238">
        <f t="shared" si="181"/>
        <v>75</v>
      </c>
      <c r="AZ394" s="238">
        <f t="shared" si="181"/>
        <v>75</v>
      </c>
      <c r="BA394" s="238">
        <f t="shared" si="181"/>
        <v>75</v>
      </c>
      <c r="BB394" s="238">
        <f t="shared" si="181"/>
        <v>75</v>
      </c>
      <c r="BC394" s="238">
        <f t="shared" si="181"/>
        <v>75</v>
      </c>
      <c r="BD394" s="238">
        <f t="shared" si="181"/>
        <v>75</v>
      </c>
      <c r="BE394" s="238">
        <f t="shared" si="181"/>
        <v>75</v>
      </c>
      <c r="BF394" s="238">
        <f t="shared" si="181"/>
        <v>80</v>
      </c>
      <c r="BG394" s="238">
        <f t="shared" si="181"/>
        <v>80</v>
      </c>
    </row>
    <row r="395" spans="1:59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</row>
    <row r="396" spans="1:59" ht="15.75" thickBot="1">
      <c r="A396" s="6" t="s">
        <v>269</v>
      </c>
    </row>
    <row r="397" spans="1:59" ht="15.75" thickBot="1">
      <c r="A397" s="3"/>
      <c r="B397" s="3" t="str">
        <f>B$2</f>
        <v xml:space="preserve">93/94 </v>
      </c>
      <c r="C397" s="3" t="str">
        <f t="shared" ref="C397:BG397" si="182">C$2</f>
        <v xml:space="preserve">94/95 </v>
      </c>
      <c r="D397" s="3" t="str">
        <f t="shared" si="182"/>
        <v xml:space="preserve">95/96 </v>
      </c>
      <c r="E397" s="3" t="str">
        <f t="shared" si="182"/>
        <v xml:space="preserve">96/97 </v>
      </c>
      <c r="F397" s="3" t="str">
        <f t="shared" si="182"/>
        <v xml:space="preserve">97/98 </v>
      </c>
      <c r="G397" s="3" t="str">
        <f t="shared" si="182"/>
        <v xml:space="preserve">98/99 </v>
      </c>
      <c r="H397" s="3" t="str">
        <f t="shared" si="182"/>
        <v xml:space="preserve">99/00 </v>
      </c>
      <c r="I397" s="3" t="str">
        <f t="shared" si="182"/>
        <v xml:space="preserve">00/01 </v>
      </c>
      <c r="J397" s="3" t="str">
        <f t="shared" si="182"/>
        <v xml:space="preserve">01/02 </v>
      </c>
      <c r="K397" s="3" t="str">
        <f t="shared" si="182"/>
        <v xml:space="preserve">02/03 </v>
      </c>
      <c r="L397" s="3" t="str">
        <f t="shared" si="182"/>
        <v xml:space="preserve">03/04 </v>
      </c>
      <c r="M397" s="3" t="str">
        <f t="shared" si="182"/>
        <v xml:space="preserve">04/05 </v>
      </c>
      <c r="N397" s="3" t="str">
        <f t="shared" si="182"/>
        <v xml:space="preserve">05/06 </v>
      </c>
      <c r="O397" s="3" t="str">
        <f t="shared" si="182"/>
        <v xml:space="preserve">06/07 </v>
      </c>
      <c r="P397" s="3" t="str">
        <f t="shared" si="182"/>
        <v xml:space="preserve">07/08 </v>
      </c>
      <c r="Q397" s="3" t="str">
        <f t="shared" si="182"/>
        <v xml:space="preserve">08/09 </v>
      </c>
      <c r="R397" s="3" t="str">
        <f t="shared" si="182"/>
        <v xml:space="preserve">09/10 </v>
      </c>
      <c r="S397" s="3" t="str">
        <f t="shared" si="182"/>
        <v xml:space="preserve">10/11 </v>
      </c>
      <c r="T397" s="3" t="str">
        <f t="shared" si="182"/>
        <v xml:space="preserve">11/12 </v>
      </c>
      <c r="U397" s="3" t="str">
        <f t="shared" si="182"/>
        <v xml:space="preserve">12/13 </v>
      </c>
      <c r="V397" s="3" t="str">
        <f t="shared" si="182"/>
        <v xml:space="preserve">13/14 </v>
      </c>
      <c r="W397" s="3" t="str">
        <f t="shared" si="182"/>
        <v xml:space="preserve">14/15 </v>
      </c>
      <c r="X397" s="3" t="str">
        <f t="shared" si="182"/>
        <v xml:space="preserve">15/16 </v>
      </c>
      <c r="Y397" s="3" t="str">
        <f t="shared" si="182"/>
        <v xml:space="preserve">16/17 </v>
      </c>
      <c r="Z397" s="3" t="str">
        <f t="shared" si="182"/>
        <v xml:space="preserve">17/18 </v>
      </c>
      <c r="AA397" s="3" t="str">
        <f t="shared" si="182"/>
        <v xml:space="preserve">18/19 </v>
      </c>
      <c r="AB397" s="3" t="str">
        <f t="shared" si="182"/>
        <v>19/20</v>
      </c>
      <c r="AC397" s="3" t="str">
        <f t="shared" si="182"/>
        <v>20/21</v>
      </c>
      <c r="AD397" s="3" t="str">
        <f t="shared" si="182"/>
        <v xml:space="preserve">21/22 </v>
      </c>
      <c r="AE397" s="3" t="str">
        <f t="shared" si="182"/>
        <v xml:space="preserve">22/23 </v>
      </c>
      <c r="AF397" s="3" t="str">
        <f t="shared" si="182"/>
        <v xml:space="preserve">23/24 </v>
      </c>
      <c r="AG397" s="3" t="str">
        <f t="shared" si="182"/>
        <v xml:space="preserve">24/25 </v>
      </c>
      <c r="AH397" s="3" t="str">
        <f t="shared" si="182"/>
        <v>25/26</v>
      </c>
      <c r="AI397" s="3" t="str">
        <f t="shared" si="182"/>
        <v>26/27</v>
      </c>
      <c r="AJ397" s="3" t="str">
        <f t="shared" si="182"/>
        <v>27/28</v>
      </c>
      <c r="AK397" s="3" t="str">
        <f t="shared" si="182"/>
        <v>28/29</v>
      </c>
      <c r="AL397" s="3" t="str">
        <f t="shared" si="182"/>
        <v>29/30</v>
      </c>
      <c r="AM397" s="3" t="str">
        <f t="shared" si="182"/>
        <v>30/31</v>
      </c>
      <c r="AN397" s="3" t="str">
        <f t="shared" si="182"/>
        <v>31/32</v>
      </c>
      <c r="AO397" s="3" t="str">
        <f t="shared" si="182"/>
        <v>32/33</v>
      </c>
      <c r="AP397" s="3" t="str">
        <f t="shared" si="182"/>
        <v>33/34</v>
      </c>
      <c r="AQ397" s="3" t="str">
        <f t="shared" si="182"/>
        <v>34/35</v>
      </c>
      <c r="AR397" s="3" t="str">
        <f t="shared" si="182"/>
        <v>35/36</v>
      </c>
      <c r="AS397" s="3" t="str">
        <f t="shared" si="182"/>
        <v>36/37</v>
      </c>
      <c r="AT397" s="3" t="str">
        <f t="shared" si="182"/>
        <v>37/38</v>
      </c>
      <c r="AU397" s="3" t="str">
        <f t="shared" si="182"/>
        <v>38/39</v>
      </c>
      <c r="AV397" s="3" t="str">
        <f t="shared" si="182"/>
        <v>39/40</v>
      </c>
      <c r="AW397" s="3" t="str">
        <f t="shared" si="182"/>
        <v>40/41</v>
      </c>
      <c r="AX397" s="3" t="str">
        <f t="shared" si="182"/>
        <v>41/42</v>
      </c>
      <c r="AY397" s="3" t="str">
        <f t="shared" si="182"/>
        <v>42/43</v>
      </c>
      <c r="AZ397" s="3" t="str">
        <f t="shared" si="182"/>
        <v>43/44</v>
      </c>
      <c r="BA397" s="3" t="str">
        <f t="shared" si="182"/>
        <v>44/45</v>
      </c>
      <c r="BB397" s="3" t="str">
        <f t="shared" si="182"/>
        <v>45/46</v>
      </c>
      <c r="BC397" s="3" t="str">
        <f t="shared" si="182"/>
        <v>46/47</v>
      </c>
      <c r="BD397" s="3" t="str">
        <f t="shared" si="182"/>
        <v>47/48</v>
      </c>
      <c r="BE397" s="3" t="str">
        <f t="shared" si="182"/>
        <v>48/49</v>
      </c>
      <c r="BF397" s="3" t="str">
        <f t="shared" si="182"/>
        <v>49/50</v>
      </c>
      <c r="BG397" s="3" t="str">
        <f t="shared" si="182"/>
        <v>50/51</v>
      </c>
    </row>
    <row r="398" spans="1:59">
      <c r="A398" s="6" t="s">
        <v>104</v>
      </c>
    </row>
    <row r="399" spans="1:59">
      <c r="A399" s="6" t="s">
        <v>105</v>
      </c>
    </row>
    <row r="400" spans="1:59">
      <c r="A400" s="6" t="s">
        <v>106</v>
      </c>
    </row>
    <row r="401" spans="1:59">
      <c r="A401" s="6" t="s">
        <v>107</v>
      </c>
    </row>
    <row r="402" spans="1:59">
      <c r="A402" s="6" t="s">
        <v>108</v>
      </c>
    </row>
    <row r="403" spans="1:59">
      <c r="A403" s="6" t="s">
        <v>109</v>
      </c>
    </row>
    <row r="404" spans="1:59">
      <c r="A404" s="6" t="s">
        <v>110</v>
      </c>
    </row>
    <row r="405" spans="1:59">
      <c r="A405" s="6" t="s">
        <v>111</v>
      </c>
    </row>
    <row r="406" spans="1:59">
      <c r="A406" s="6" t="s">
        <v>112</v>
      </c>
    </row>
    <row r="407" spans="1:59">
      <c r="A407" s="6" t="s">
        <v>113</v>
      </c>
    </row>
    <row r="408" spans="1:59">
      <c r="A408" s="6" t="s">
        <v>102</v>
      </c>
    </row>
    <row r="409" spans="1:59">
      <c r="A409" s="6" t="s">
        <v>103</v>
      </c>
    </row>
    <row r="410" spans="1:59" ht="15.75" thickBot="1">
      <c r="A410" s="6" t="s">
        <v>143</v>
      </c>
    </row>
    <row r="411" spans="1:59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Charts</vt:lpstr>
      </vt:variant>
      <vt:variant>
        <vt:i4>1</vt:i4>
      </vt:variant>
    </vt:vector>
  </HeadingPairs>
  <TitlesOfParts>
    <vt:vector size="13" baseType="lpstr">
      <vt:lpstr>World Rapeseed</vt:lpstr>
      <vt:lpstr>Canada Rapeseed USDA Comp</vt:lpstr>
      <vt:lpstr>Canada Rapeseed</vt:lpstr>
      <vt:lpstr>Canada Canola Oil CY</vt:lpstr>
      <vt:lpstr>Australia Rapeseed</vt:lpstr>
      <vt:lpstr>China Rapeseed</vt:lpstr>
      <vt:lpstr>EU Rapeseed</vt:lpstr>
      <vt:lpstr>Ukraine Rapeseed</vt:lpstr>
      <vt:lpstr>Russia Rapeseed</vt:lpstr>
      <vt:lpstr>Japan Rapeseed</vt:lpstr>
      <vt:lpstr>India Rapeseed</vt:lpstr>
      <vt:lpstr>Mexico Rapeseed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2025-07-17T10:04:40Z</dcterms:created>
  <dcterms:modified xsi:type="dcterms:W3CDTF">2025-09-01T11:44:22Z</dcterms:modified>
</cp:coreProperties>
</file>